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omments3.xml" ContentType="application/vnd.openxmlformats-officedocument.spreadsheetml.comment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comments5.xml" ContentType="application/vnd.openxmlformats-officedocument.spreadsheetml.comments+xml"/>
  <Override PartName="/xl/drawings/drawing35.xml" ContentType="application/vnd.openxmlformats-officedocument.drawing+xml"/>
  <Override PartName="/xl/comments6.xml" ContentType="application/vnd.openxmlformats-officedocument.spreadsheetml.comments+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Types.xml" ContentType="application/vnd.ms-excel.rdrichvaluetypes+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DU LIEU HUY DIA CHINH\Nam 2026\ĐƯỜNG DÂY 110kv\THÔNG BÁO NIÊM YẾT PHƯƠNG ÁN 110KV\"/>
    </mc:Choice>
  </mc:AlternateContent>
  <bookViews>
    <workbookView xWindow="-120" yWindow="-120" windowWidth="29040" windowHeight="15720" firstSheet="1" activeTab="3"/>
  </bookViews>
  <sheets>
    <sheet name=" 7. Lồng Cún Và" sheetId="1" state="hidden" r:id="rId1"/>
    <sheet name="CÂY TRỒNG 2026" sheetId="2" r:id="rId2"/>
    <sheet name="vật kiến trúc 2026" sheetId="3" r:id="rId3"/>
    <sheet name="mẫu 6 " sheetId="81" r:id="rId4"/>
    <sheet name="1. nguyen dinh thuan" sheetId="82" r:id="rId5"/>
    <sheet name="2. le van be ba" sheetId="83" r:id="rId6"/>
    <sheet name="3. huynh trung lam" sheetId="84" r:id="rId7"/>
    <sheet name="4. chau thi anh tuyet" sheetId="85" r:id="rId8"/>
    <sheet name="5. tran hai linh" sheetId="86" r:id="rId9"/>
    <sheet name="6. bui quang huy" sheetId="87" r:id="rId10"/>
    <sheet name="7. vo ngoc dau" sheetId="88" r:id="rId11"/>
    <sheet name="8. do tan tien" sheetId="89" r:id="rId12"/>
    <sheet name="9. vo hoang anh" sheetId="90" r:id="rId13"/>
    <sheet name="10. hoang duy tan" sheetId="94" r:id="rId14"/>
    <sheet name="11. le thi co" sheetId="95" r:id="rId15"/>
    <sheet name="12. phan thi my lien" sheetId="96" r:id="rId16"/>
    <sheet name="13. nguyen thi huynh thuy" sheetId="97" r:id="rId17"/>
    <sheet name="14. nguyen thi ngoc yen" sheetId="98" r:id="rId18"/>
    <sheet name="15. doan thi thu ba" sheetId="99" r:id="rId19"/>
    <sheet name="16. le thanh trung" sheetId="100" r:id="rId20"/>
    <sheet name="17 nguyen thi an" sheetId="101" r:id="rId21"/>
    <sheet name="18. ho xuan canh" sheetId="102" r:id="rId22"/>
    <sheet name="19. pham van thanh" sheetId="103" r:id="rId23"/>
    <sheet name="1, vu xuan hop" sheetId="12" state="hidden" r:id="rId24"/>
    <sheet name="2,nguyen van kim" sheetId="14" state="hidden" r:id="rId25"/>
    <sheet name="3, nguyen van dung" sheetId="15" state="hidden" r:id="rId26"/>
    <sheet name="4, nguyen thi khanh" sheetId="16" state="hidden" r:id="rId27"/>
    <sheet name="5, nguyen van duong" sheetId="17" state="hidden" r:id="rId28"/>
    <sheet name="6, truong van minh" sheetId="18" state="hidden" r:id="rId29"/>
    <sheet name="7, nong van hoi" sheetId="19" state="hidden" r:id="rId30"/>
    <sheet name="8, hoang van thinh" sheetId="20" state="hidden" r:id="rId31"/>
    <sheet name="9, lo thi dao" sheetId="21" state="hidden" r:id="rId32"/>
    <sheet name="10. chu van dung" sheetId="22" state="hidden" r:id="rId33"/>
    <sheet name="11, vy van hieu" sheetId="23" state="hidden" r:id="rId34"/>
    <sheet name="12, vi van thao" sheetId="24" state="hidden" r:id="rId35"/>
    <sheet name="13, ly van quan" sheetId="25" state="hidden" r:id="rId36"/>
    <sheet name="14, ly van lam" sheetId="26" state="hidden" r:id="rId37"/>
    <sheet name="15, nong thi lang" sheetId="27" state="hidden" r:id="rId38"/>
    <sheet name="16, nong van lop" sheetId="28" state="hidden" r:id="rId39"/>
    <sheet name="17, vy thi tang" sheetId="29" state="hidden" r:id="rId40"/>
    <sheet name="18. nguyen van nhan" sheetId="30" state="hidden" r:id="rId41"/>
    <sheet name="19. hoang van seo" sheetId="31" state="hidden" r:id="rId42"/>
    <sheet name="20. bui luu doanh" sheetId="32" state="hidden" r:id="rId43"/>
    <sheet name="21. tran van nhi" sheetId="33" state="hidden" r:id="rId44"/>
    <sheet name="22. tran van hiep" sheetId="34" state="hidden" r:id="rId45"/>
    <sheet name="23. nguyen thai duong" sheetId="35" state="hidden" r:id="rId46"/>
    <sheet name="24. vu van vu" sheetId="36" state="hidden" r:id="rId47"/>
    <sheet name="25. ung van thanh" sheetId="37" state="hidden" r:id="rId48"/>
    <sheet name="26, tran thi hien" sheetId="38" state="hidden" r:id="rId49"/>
    <sheet name="27. ly van do" sheetId="39" state="hidden" r:id="rId50"/>
    <sheet name="28. phung van truoc" sheetId="40" state="hidden" r:id="rId51"/>
    <sheet name="29. nguyen se hong" sheetId="41" state="hidden" r:id="rId52"/>
    <sheet name="30. ly van nho" sheetId="42" state="hidden" r:id="rId53"/>
    <sheet name="31. dang van tien" sheetId="43" state="hidden" r:id="rId54"/>
    <sheet name="32. hoang van tuan" sheetId="44" state="hidden" r:id="rId55"/>
    <sheet name="33. vy thi may" sheetId="45" state="hidden" r:id="rId56"/>
    <sheet name="34. vy van giac" sheetId="46" state="hidden" r:id="rId57"/>
    <sheet name="35, vy van nhay" sheetId="47" state="hidden" r:id="rId58"/>
    <sheet name="36. tran van mong" sheetId="48" state="hidden" r:id="rId59"/>
    <sheet name="37, nguyen van ban" sheetId="49" state="hidden" r:id="rId60"/>
    <sheet name="38. ung the anh" sheetId="50" state="hidden" r:id="rId61"/>
    <sheet name="39. hoang van dien" sheetId="51" state="hidden" r:id="rId62"/>
    <sheet name="40. duong thi tien" sheetId="52" state="hidden" r:id="rId63"/>
    <sheet name="41. pham van thanh" sheetId="53" state="hidden" r:id="rId64"/>
    <sheet name="42, ninh thi cung" sheetId="54" state="hidden" r:id="rId65"/>
    <sheet name="43, nguyen van quan" sheetId="55" state="hidden" r:id="rId66"/>
    <sheet name="44, tran van hung" sheetId="56" state="hidden" r:id="rId67"/>
    <sheet name="45. chu van hoang" sheetId="57" state="hidden" r:id="rId68"/>
    <sheet name="46. phung van phay" sheetId="58" state="hidden" r:id="rId69"/>
    <sheet name="47. hoang trung hieu" sheetId="59" state="hidden" r:id="rId70"/>
    <sheet name="48. dang thanh vinh" sheetId="60" state="hidden" r:id="rId71"/>
    <sheet name="49. le van suong" sheetId="61" state="hidden" r:id="rId72"/>
    <sheet name="50. nong thi vinh" sheetId="62" state="hidden" r:id="rId73"/>
    <sheet name="51. vy thi canh" sheetId="63" state="hidden" r:id="rId74"/>
    <sheet name="52. luu van thanh" sheetId="64" state="hidden" r:id="rId75"/>
    <sheet name="53. nguyen van ngot" sheetId="65" state="hidden" r:id="rId76"/>
    <sheet name="54. huynh van tuan" sheetId="66" state="hidden" r:id="rId77"/>
    <sheet name="55. thach chane quen" sheetId="67" state="hidden" r:id="rId78"/>
    <sheet name="56. phan lac" sheetId="68" state="hidden" r:id="rId79"/>
    <sheet name="57. ung thanh nghia" sheetId="69" state="hidden" r:id="rId80"/>
    <sheet name="58. vy van liu" sheetId="70" state="hidden" r:id="rId81"/>
    <sheet name="59. nguyen van binh" sheetId="71" state="hidden" r:id="rId82"/>
    <sheet name="60. nguyen van tuan" sheetId="72" state="hidden" r:id="rId83"/>
    <sheet name="61. nguyen van lanh" sheetId="73" state="hidden" r:id="rId84"/>
    <sheet name="62. tran thi ngoan" sheetId="74" state="hidden" r:id="rId85"/>
    <sheet name="63. nguyen khac hieu" sheetId="75" state="hidden" r:id="rId86"/>
    <sheet name="64. nguyen thi mai" sheetId="76" state="hidden" r:id="rId87"/>
    <sheet name="65. hoang van son" sheetId="77" state="hidden" r:id="rId88"/>
    <sheet name="66. vy van duc" sheetId="78" state="hidden" r:id="rId89"/>
    <sheet name="67. nong thi nu" sheetId="79" state="hidden" r:id="rId90"/>
    <sheet name="68. chu xuan loc" sheetId="80" state="hidden" r:id="rId91"/>
    <sheet name="5. Nguyễn Phú Kỉnh (2)" sheetId="13" state="hidden" r:id="rId92"/>
    <sheet name="M7 ktra" sheetId="5" state="hidden" r:id="rId93"/>
    <sheet name="M8 ktra" sheetId="6" state="hidden" r:id="rId94"/>
    <sheet name="M9 ktra" sheetId="7" state="hidden" r:id="rId95"/>
    <sheet name="69. Võ Văn Rảnh" sheetId="9" state="hidden" r:id="rId96"/>
    <sheet name="68, Hồ Văn Xuyên" sheetId="10" state="hidden" r:id="rId97"/>
  </sheets>
  <externalReferences>
    <externalReference r:id="rId98"/>
    <externalReference r:id="rId99"/>
    <externalReference r:id="rId100"/>
    <externalReference r:id="rId101"/>
    <externalReference r:id="rId102"/>
    <externalReference r:id="rId103"/>
    <externalReference r:id="rId104"/>
    <externalReference r:id="rId105"/>
  </externalReferences>
  <definedNames>
    <definedName name="_xlnm._FilterDatabase" localSheetId="1" hidden="1">'CÂY TRỒNG 2026'!$A$2:$I$9990</definedName>
    <definedName name="_xlnm._FilterDatabase" localSheetId="92" hidden="1">'M7 ktra'!$A$12:$XEH$141</definedName>
    <definedName name="_xlnm._FilterDatabase" localSheetId="93" hidden="1">'M8 ktra'!$A$10:$XFB$447</definedName>
    <definedName name="_xlnm._FilterDatabase" localSheetId="3" hidden="1">'mẫu 6 '!$A$10:$R$32</definedName>
    <definedName name="_xlnm._FilterDatabase" localSheetId="2" hidden="1">'vật kiến trúc 2026'!$A$2:$T$125</definedName>
    <definedName name="a" localSheetId="0">' 7. Lồng Cún Và'!#REF!</definedName>
    <definedName name="a" localSheetId="23">#REF!</definedName>
    <definedName name="a" localSheetId="4">#REF!</definedName>
    <definedName name="a" localSheetId="32">#REF!</definedName>
    <definedName name="a" localSheetId="13">#REF!</definedName>
    <definedName name="a" localSheetId="33">#REF!</definedName>
    <definedName name="a" localSheetId="14">#REF!</definedName>
    <definedName name="a" localSheetId="34">#REF!</definedName>
    <definedName name="a" localSheetId="15">#REF!</definedName>
    <definedName name="a" localSheetId="35">#REF!</definedName>
    <definedName name="a" localSheetId="16">#REF!</definedName>
    <definedName name="a" localSheetId="36">#REF!</definedName>
    <definedName name="a" localSheetId="17">#REF!</definedName>
    <definedName name="a" localSheetId="37">#REF!</definedName>
    <definedName name="a" localSheetId="18">#REF!</definedName>
    <definedName name="a" localSheetId="38">#REF!</definedName>
    <definedName name="a" localSheetId="19">#REF!</definedName>
    <definedName name="a" localSheetId="20">#REF!</definedName>
    <definedName name="a" localSheetId="39">#REF!</definedName>
    <definedName name="a" localSheetId="21">#REF!</definedName>
    <definedName name="a" localSheetId="40">#REF!</definedName>
    <definedName name="a" localSheetId="41">#REF!</definedName>
    <definedName name="a" localSheetId="22">#REF!</definedName>
    <definedName name="a" localSheetId="24">#REF!</definedName>
    <definedName name="a" localSheetId="5">#REF!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49">#REF!</definedName>
    <definedName name="a" localSheetId="50">#REF!</definedName>
    <definedName name="a" localSheetId="51">#REF!</definedName>
    <definedName name="a" localSheetId="25">#REF!</definedName>
    <definedName name="a" localSheetId="6">#REF!</definedName>
    <definedName name="a" localSheetId="52">#REF!</definedName>
    <definedName name="a" localSheetId="53">#REF!</definedName>
    <definedName name="a" localSheetId="54">#REF!</definedName>
    <definedName name="a" localSheetId="55">#REF!</definedName>
    <definedName name="a" localSheetId="56">#REF!</definedName>
    <definedName name="a" localSheetId="57">#REF!</definedName>
    <definedName name="a" localSheetId="58">#REF!</definedName>
    <definedName name="a" localSheetId="59">#REF!</definedName>
    <definedName name="a" localSheetId="60">#REF!</definedName>
    <definedName name="a" localSheetId="61">#REF!</definedName>
    <definedName name="a" localSheetId="26">#REF!</definedName>
    <definedName name="a" localSheetId="7">#REF!</definedName>
    <definedName name="a" localSheetId="62">#REF!</definedName>
    <definedName name="a" localSheetId="63">#REF!</definedName>
    <definedName name="a" localSheetId="64">#REF!</definedName>
    <definedName name="a" localSheetId="65">#REF!</definedName>
    <definedName name="a" localSheetId="66">#REF!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27">#REF!</definedName>
    <definedName name="a" localSheetId="91">#REF!</definedName>
    <definedName name="a" localSheetId="8">#REF!</definedName>
    <definedName name="a" localSheetId="72">#REF!</definedName>
    <definedName name="a" localSheetId="73">#REF!</definedName>
    <definedName name="a" localSheetId="74">#REF!</definedName>
    <definedName name="a" localSheetId="75">#REF!</definedName>
    <definedName name="a" localSheetId="76">#REF!</definedName>
    <definedName name="a" localSheetId="77">#REF!</definedName>
    <definedName name="a" localSheetId="78">#REF!</definedName>
    <definedName name="a" localSheetId="79">#REF!</definedName>
    <definedName name="a" localSheetId="80">#REF!</definedName>
    <definedName name="a" localSheetId="81">#REF!</definedName>
    <definedName name="a" localSheetId="28">#REF!</definedName>
    <definedName name="a" localSheetId="9">#REF!</definedName>
    <definedName name="a" localSheetId="82">#REF!</definedName>
    <definedName name="a" localSheetId="83">#REF!</definedName>
    <definedName name="a" localSheetId="84">#REF!</definedName>
    <definedName name="a" localSheetId="85">#REF!</definedName>
    <definedName name="a" localSheetId="86">#REF!</definedName>
    <definedName name="a" localSheetId="87">#REF!</definedName>
    <definedName name="a" localSheetId="88">#REF!</definedName>
    <definedName name="a" localSheetId="89">#REF!</definedName>
    <definedName name="a" localSheetId="96">#REF!</definedName>
    <definedName name="a" localSheetId="90">#REF!</definedName>
    <definedName name="a" localSheetId="95">#REF!</definedName>
    <definedName name="a" localSheetId="29">#REF!</definedName>
    <definedName name="a" localSheetId="10">#REF!</definedName>
    <definedName name="a" localSheetId="30">#REF!</definedName>
    <definedName name="a" localSheetId="11">#REF!</definedName>
    <definedName name="a" localSheetId="31">#REF!</definedName>
    <definedName name="a" localSheetId="12">#REF!</definedName>
    <definedName name="a" localSheetId="3">#REF!</definedName>
    <definedName name="a" localSheetId="2">#REF!</definedName>
    <definedName name="a">#REF!</definedName>
    <definedName name="â" localSheetId="0">' 7. Lồng Cún Và'!#REF!</definedName>
    <definedName name="â" localSheetId="23">#REF!</definedName>
    <definedName name="â" localSheetId="4">#REF!</definedName>
    <definedName name="â" localSheetId="32">#REF!</definedName>
    <definedName name="â" localSheetId="13">#REF!</definedName>
    <definedName name="â" localSheetId="33">#REF!</definedName>
    <definedName name="â" localSheetId="14">#REF!</definedName>
    <definedName name="â" localSheetId="34">#REF!</definedName>
    <definedName name="â" localSheetId="15">#REF!</definedName>
    <definedName name="â" localSheetId="35">#REF!</definedName>
    <definedName name="â" localSheetId="16">#REF!</definedName>
    <definedName name="â" localSheetId="36">#REF!</definedName>
    <definedName name="â" localSheetId="17">#REF!</definedName>
    <definedName name="â" localSheetId="37">#REF!</definedName>
    <definedName name="â" localSheetId="18">#REF!</definedName>
    <definedName name="â" localSheetId="38">#REF!</definedName>
    <definedName name="â" localSheetId="19">#REF!</definedName>
    <definedName name="â" localSheetId="20">#REF!</definedName>
    <definedName name="â" localSheetId="39">#REF!</definedName>
    <definedName name="â" localSheetId="21">#REF!</definedName>
    <definedName name="â" localSheetId="40">#REF!</definedName>
    <definedName name="â" localSheetId="41">#REF!</definedName>
    <definedName name="â" localSheetId="22">#REF!</definedName>
    <definedName name="â" localSheetId="24">#REF!</definedName>
    <definedName name="â" localSheetId="5">#REF!</definedName>
    <definedName name="â" localSheetId="42">#REF!</definedName>
    <definedName name="â" localSheetId="43">#REF!</definedName>
    <definedName name="â" localSheetId="44">#REF!</definedName>
    <definedName name="â" localSheetId="45">#REF!</definedName>
    <definedName name="â" localSheetId="46">#REF!</definedName>
    <definedName name="â" localSheetId="47">#REF!</definedName>
    <definedName name="â" localSheetId="48">#REF!</definedName>
    <definedName name="â" localSheetId="49">#REF!</definedName>
    <definedName name="â" localSheetId="50">#REF!</definedName>
    <definedName name="â" localSheetId="51">#REF!</definedName>
    <definedName name="â" localSheetId="25">#REF!</definedName>
    <definedName name="â" localSheetId="6">#REF!</definedName>
    <definedName name="â" localSheetId="52">#REF!</definedName>
    <definedName name="â" localSheetId="53">#REF!</definedName>
    <definedName name="â" localSheetId="54">#REF!</definedName>
    <definedName name="â" localSheetId="55">#REF!</definedName>
    <definedName name="â" localSheetId="56">#REF!</definedName>
    <definedName name="â" localSheetId="57">#REF!</definedName>
    <definedName name="â" localSheetId="58">#REF!</definedName>
    <definedName name="â" localSheetId="59">#REF!</definedName>
    <definedName name="â" localSheetId="60">#REF!</definedName>
    <definedName name="â" localSheetId="61">#REF!</definedName>
    <definedName name="â" localSheetId="26">#REF!</definedName>
    <definedName name="â" localSheetId="7">#REF!</definedName>
    <definedName name="â" localSheetId="62">#REF!</definedName>
    <definedName name="â" localSheetId="63">#REF!</definedName>
    <definedName name="â" localSheetId="64">#REF!</definedName>
    <definedName name="â" localSheetId="65">#REF!</definedName>
    <definedName name="â" localSheetId="66">#REF!</definedName>
    <definedName name="â" localSheetId="67">#REF!</definedName>
    <definedName name="â" localSheetId="68">#REF!</definedName>
    <definedName name="â" localSheetId="69">#REF!</definedName>
    <definedName name="â" localSheetId="70">#REF!</definedName>
    <definedName name="â" localSheetId="71">#REF!</definedName>
    <definedName name="â" localSheetId="27">#REF!</definedName>
    <definedName name="â" localSheetId="91">#REF!</definedName>
    <definedName name="â" localSheetId="8">#REF!</definedName>
    <definedName name="â" localSheetId="72">#REF!</definedName>
    <definedName name="â" localSheetId="73">#REF!</definedName>
    <definedName name="â" localSheetId="74">#REF!</definedName>
    <definedName name="â" localSheetId="75">#REF!</definedName>
    <definedName name="â" localSheetId="76">#REF!</definedName>
    <definedName name="â" localSheetId="77">#REF!</definedName>
    <definedName name="â" localSheetId="78">#REF!</definedName>
    <definedName name="â" localSheetId="79">#REF!</definedName>
    <definedName name="â" localSheetId="80">#REF!</definedName>
    <definedName name="â" localSheetId="81">#REF!</definedName>
    <definedName name="â" localSheetId="28">#REF!</definedName>
    <definedName name="â" localSheetId="9">#REF!</definedName>
    <definedName name="â" localSheetId="82">#REF!</definedName>
    <definedName name="â" localSheetId="83">#REF!</definedName>
    <definedName name="â" localSheetId="84">#REF!</definedName>
    <definedName name="â" localSheetId="85">#REF!</definedName>
    <definedName name="â" localSheetId="86">#REF!</definedName>
    <definedName name="â" localSheetId="87">#REF!</definedName>
    <definedName name="â" localSheetId="88">#REF!</definedName>
    <definedName name="â" localSheetId="89">#REF!</definedName>
    <definedName name="â" localSheetId="96">#REF!</definedName>
    <definedName name="â" localSheetId="90">#REF!</definedName>
    <definedName name="â" localSheetId="95">#REF!</definedName>
    <definedName name="â" localSheetId="29">#REF!</definedName>
    <definedName name="â" localSheetId="10">#REF!</definedName>
    <definedName name="â" localSheetId="30">#REF!</definedName>
    <definedName name="â" localSheetId="11">#REF!</definedName>
    <definedName name="â" localSheetId="31">#REF!</definedName>
    <definedName name="â" localSheetId="12">#REF!</definedName>
    <definedName name="â" localSheetId="3">#REF!</definedName>
    <definedName name="â" localSheetId="2">#REF!</definedName>
    <definedName name="â">#REF!</definedName>
    <definedName name="aa" localSheetId="0">' 7. Lồng Cún Và'!#REF!</definedName>
    <definedName name="aa" localSheetId="23">#REF!</definedName>
    <definedName name="aa" localSheetId="4">#REF!</definedName>
    <definedName name="aa" localSheetId="32">#REF!</definedName>
    <definedName name="aa" localSheetId="13">#REF!</definedName>
    <definedName name="aa" localSheetId="33">#REF!</definedName>
    <definedName name="aa" localSheetId="14">#REF!</definedName>
    <definedName name="aa" localSheetId="34">#REF!</definedName>
    <definedName name="aa" localSheetId="15">#REF!</definedName>
    <definedName name="aa" localSheetId="35">#REF!</definedName>
    <definedName name="aa" localSheetId="16">#REF!</definedName>
    <definedName name="aa" localSheetId="36">#REF!</definedName>
    <definedName name="aa" localSheetId="17">#REF!</definedName>
    <definedName name="aa" localSheetId="37">#REF!</definedName>
    <definedName name="aa" localSheetId="18">#REF!</definedName>
    <definedName name="aa" localSheetId="38">#REF!</definedName>
    <definedName name="aa" localSheetId="19">#REF!</definedName>
    <definedName name="aa" localSheetId="20">#REF!</definedName>
    <definedName name="aa" localSheetId="39">#REF!</definedName>
    <definedName name="aa" localSheetId="21">#REF!</definedName>
    <definedName name="aa" localSheetId="40">#REF!</definedName>
    <definedName name="aa" localSheetId="41">#REF!</definedName>
    <definedName name="aa" localSheetId="22">#REF!</definedName>
    <definedName name="aa" localSheetId="24">#REF!</definedName>
    <definedName name="aa" localSheetId="5">#REF!</definedName>
    <definedName name="aa" localSheetId="42">#REF!</definedName>
    <definedName name="aa" localSheetId="43">#REF!</definedName>
    <definedName name="aa" localSheetId="44">#REF!</definedName>
    <definedName name="aa" localSheetId="45">#REF!</definedName>
    <definedName name="aa" localSheetId="46">#REF!</definedName>
    <definedName name="aa" localSheetId="47">#REF!</definedName>
    <definedName name="aa" localSheetId="48">#REF!</definedName>
    <definedName name="aa" localSheetId="49">#REF!</definedName>
    <definedName name="aa" localSheetId="50">#REF!</definedName>
    <definedName name="aa" localSheetId="51">#REF!</definedName>
    <definedName name="aa" localSheetId="25">#REF!</definedName>
    <definedName name="aa" localSheetId="6">#REF!</definedName>
    <definedName name="aa" localSheetId="52">#REF!</definedName>
    <definedName name="aa" localSheetId="53">#REF!</definedName>
    <definedName name="aa" localSheetId="54">#REF!</definedName>
    <definedName name="aa" localSheetId="55">#REF!</definedName>
    <definedName name="aa" localSheetId="56">#REF!</definedName>
    <definedName name="aa" localSheetId="57">#REF!</definedName>
    <definedName name="aa" localSheetId="58">#REF!</definedName>
    <definedName name="aa" localSheetId="59">#REF!</definedName>
    <definedName name="aa" localSheetId="60">#REF!</definedName>
    <definedName name="aa" localSheetId="61">#REF!</definedName>
    <definedName name="aa" localSheetId="26">#REF!</definedName>
    <definedName name="aa" localSheetId="7">#REF!</definedName>
    <definedName name="aa" localSheetId="62">#REF!</definedName>
    <definedName name="aa" localSheetId="63">#REF!</definedName>
    <definedName name="aa" localSheetId="64">#REF!</definedName>
    <definedName name="aa" localSheetId="65">#REF!</definedName>
    <definedName name="aa" localSheetId="66">#REF!</definedName>
    <definedName name="aa" localSheetId="67">#REF!</definedName>
    <definedName name="aa" localSheetId="68">#REF!</definedName>
    <definedName name="aa" localSheetId="69">#REF!</definedName>
    <definedName name="aa" localSheetId="70">#REF!</definedName>
    <definedName name="aa" localSheetId="71">#REF!</definedName>
    <definedName name="aa" localSheetId="27">#REF!</definedName>
    <definedName name="aa" localSheetId="91">#REF!</definedName>
    <definedName name="aa" localSheetId="8">#REF!</definedName>
    <definedName name="aa" localSheetId="72">#REF!</definedName>
    <definedName name="aa" localSheetId="73">#REF!</definedName>
    <definedName name="aa" localSheetId="74">#REF!</definedName>
    <definedName name="aa" localSheetId="75">#REF!</definedName>
    <definedName name="aa" localSheetId="76">#REF!</definedName>
    <definedName name="aa" localSheetId="77">#REF!</definedName>
    <definedName name="aa" localSheetId="78">#REF!</definedName>
    <definedName name="aa" localSheetId="79">#REF!</definedName>
    <definedName name="aa" localSheetId="80">#REF!</definedName>
    <definedName name="aa" localSheetId="81">#REF!</definedName>
    <definedName name="aa" localSheetId="28">#REF!</definedName>
    <definedName name="aa" localSheetId="9">#REF!</definedName>
    <definedName name="aa" localSheetId="82">#REF!</definedName>
    <definedName name="aa" localSheetId="83">#REF!</definedName>
    <definedName name="aa" localSheetId="84">#REF!</definedName>
    <definedName name="aa" localSheetId="85">#REF!</definedName>
    <definedName name="aa" localSheetId="86">#REF!</definedName>
    <definedName name="aa" localSheetId="87">#REF!</definedName>
    <definedName name="aa" localSheetId="88">#REF!</definedName>
    <definedName name="aa" localSheetId="89">#REF!</definedName>
    <definedName name="aa" localSheetId="96">#REF!</definedName>
    <definedName name="aa" localSheetId="90">#REF!</definedName>
    <definedName name="aa" localSheetId="95">#REF!</definedName>
    <definedName name="aa" localSheetId="29">#REF!</definedName>
    <definedName name="aa" localSheetId="10">#REF!</definedName>
    <definedName name="aa" localSheetId="30">#REF!</definedName>
    <definedName name="aa" localSheetId="11">#REF!</definedName>
    <definedName name="aa" localSheetId="31">#REF!</definedName>
    <definedName name="aa" localSheetId="12">#REF!</definedName>
    <definedName name="aa" localSheetId="3">#REF!</definedName>
    <definedName name="aa">#REF!</definedName>
    <definedName name="B" localSheetId="0">' 7. Lồng Cún Và'!#REF!</definedName>
    <definedName name="B" localSheetId="23">#REF!</definedName>
    <definedName name="B" localSheetId="4">#REF!</definedName>
    <definedName name="B" localSheetId="32">#REF!</definedName>
    <definedName name="B" localSheetId="13">#REF!</definedName>
    <definedName name="B" localSheetId="33">#REF!</definedName>
    <definedName name="B" localSheetId="14">#REF!</definedName>
    <definedName name="B" localSheetId="34">#REF!</definedName>
    <definedName name="B" localSheetId="15">#REF!</definedName>
    <definedName name="B" localSheetId="35">#REF!</definedName>
    <definedName name="B" localSheetId="16">#REF!</definedName>
    <definedName name="B" localSheetId="36">#REF!</definedName>
    <definedName name="B" localSheetId="17">#REF!</definedName>
    <definedName name="B" localSheetId="37">#REF!</definedName>
    <definedName name="B" localSheetId="18">#REF!</definedName>
    <definedName name="B" localSheetId="38">#REF!</definedName>
    <definedName name="B" localSheetId="19">#REF!</definedName>
    <definedName name="B" localSheetId="20">#REF!</definedName>
    <definedName name="B" localSheetId="39">#REF!</definedName>
    <definedName name="B" localSheetId="21">#REF!</definedName>
    <definedName name="B" localSheetId="40">#REF!</definedName>
    <definedName name="B" localSheetId="41">#REF!</definedName>
    <definedName name="B" localSheetId="22">#REF!</definedName>
    <definedName name="B" localSheetId="24">#REF!</definedName>
    <definedName name="B" localSheetId="5">#REF!</definedName>
    <definedName name="B" localSheetId="42">#REF!</definedName>
    <definedName name="B" localSheetId="43">#REF!</definedName>
    <definedName name="B" localSheetId="44">#REF!</definedName>
    <definedName name="B" localSheetId="45">#REF!</definedName>
    <definedName name="B" localSheetId="46">#REF!</definedName>
    <definedName name="B" localSheetId="47">#REF!</definedName>
    <definedName name="B" localSheetId="48">#REF!</definedName>
    <definedName name="B" localSheetId="49">#REF!</definedName>
    <definedName name="B" localSheetId="50">#REF!</definedName>
    <definedName name="B" localSheetId="51">#REF!</definedName>
    <definedName name="B" localSheetId="25">#REF!</definedName>
    <definedName name="B" localSheetId="6">#REF!</definedName>
    <definedName name="B" localSheetId="52">#REF!</definedName>
    <definedName name="B" localSheetId="53">#REF!</definedName>
    <definedName name="B" localSheetId="54">#REF!</definedName>
    <definedName name="B" localSheetId="55">#REF!</definedName>
    <definedName name="B" localSheetId="56">#REF!</definedName>
    <definedName name="B" localSheetId="57">#REF!</definedName>
    <definedName name="B" localSheetId="58">#REF!</definedName>
    <definedName name="B" localSheetId="59">#REF!</definedName>
    <definedName name="B" localSheetId="60">#REF!</definedName>
    <definedName name="B" localSheetId="61">#REF!</definedName>
    <definedName name="B" localSheetId="26">#REF!</definedName>
    <definedName name="B" localSheetId="7">#REF!</definedName>
    <definedName name="B" localSheetId="62">#REF!</definedName>
    <definedName name="B" localSheetId="63">#REF!</definedName>
    <definedName name="B" localSheetId="64">#REF!</definedName>
    <definedName name="B" localSheetId="65">#REF!</definedName>
    <definedName name="B" localSheetId="66">#REF!</definedName>
    <definedName name="B" localSheetId="67">#REF!</definedName>
    <definedName name="B" localSheetId="68">#REF!</definedName>
    <definedName name="B" localSheetId="69">#REF!</definedName>
    <definedName name="B" localSheetId="70">#REF!</definedName>
    <definedName name="B" localSheetId="71">#REF!</definedName>
    <definedName name="B" localSheetId="27">#REF!</definedName>
    <definedName name="B" localSheetId="91">#REF!</definedName>
    <definedName name="B" localSheetId="8">#REF!</definedName>
    <definedName name="B" localSheetId="72">#REF!</definedName>
    <definedName name="B" localSheetId="73">#REF!</definedName>
    <definedName name="B" localSheetId="74">#REF!</definedName>
    <definedName name="B" localSheetId="75">#REF!</definedName>
    <definedName name="B" localSheetId="76">#REF!</definedName>
    <definedName name="B" localSheetId="77">#REF!</definedName>
    <definedName name="B" localSheetId="78">#REF!</definedName>
    <definedName name="B" localSheetId="79">#REF!</definedName>
    <definedName name="B" localSheetId="80">#REF!</definedName>
    <definedName name="B" localSheetId="81">#REF!</definedName>
    <definedName name="B" localSheetId="28">#REF!</definedName>
    <definedName name="B" localSheetId="9">#REF!</definedName>
    <definedName name="B" localSheetId="82">#REF!</definedName>
    <definedName name="B" localSheetId="83">#REF!</definedName>
    <definedName name="B" localSheetId="84">#REF!</definedName>
    <definedName name="B" localSheetId="85">#REF!</definedName>
    <definedName name="B" localSheetId="86">#REF!</definedName>
    <definedName name="B" localSheetId="87">#REF!</definedName>
    <definedName name="B" localSheetId="88">#REF!</definedName>
    <definedName name="B" localSheetId="89">#REF!</definedName>
    <definedName name="B" localSheetId="96">#REF!</definedName>
    <definedName name="B" localSheetId="90">#REF!</definedName>
    <definedName name="B" localSheetId="95">#REF!</definedName>
    <definedName name="B" localSheetId="29">#REF!</definedName>
    <definedName name="B" localSheetId="10">#REF!</definedName>
    <definedName name="B" localSheetId="30">#REF!</definedName>
    <definedName name="B" localSheetId="11">#REF!</definedName>
    <definedName name="B" localSheetId="31">#REF!</definedName>
    <definedName name="B" localSheetId="12">#REF!</definedName>
    <definedName name="B" localSheetId="3">#REF!</definedName>
    <definedName name="B">#REF!</definedName>
    <definedName name="cdfgdg" localSheetId="0">' 7. Lồng Cún Và'!#REF!</definedName>
    <definedName name="cdfgdg" localSheetId="23">#REF!</definedName>
    <definedName name="cdfgdg" localSheetId="4">#REF!</definedName>
    <definedName name="cdfgdg" localSheetId="32">#REF!</definedName>
    <definedName name="cdfgdg" localSheetId="13">#REF!</definedName>
    <definedName name="cdfgdg" localSheetId="33">#REF!</definedName>
    <definedName name="cdfgdg" localSheetId="14">#REF!</definedName>
    <definedName name="cdfgdg" localSheetId="34">#REF!</definedName>
    <definedName name="cdfgdg" localSheetId="15">#REF!</definedName>
    <definedName name="cdfgdg" localSheetId="35">#REF!</definedName>
    <definedName name="cdfgdg" localSheetId="16">#REF!</definedName>
    <definedName name="cdfgdg" localSheetId="36">#REF!</definedName>
    <definedName name="cdfgdg" localSheetId="17">#REF!</definedName>
    <definedName name="cdfgdg" localSheetId="37">#REF!</definedName>
    <definedName name="cdfgdg" localSheetId="18">#REF!</definedName>
    <definedName name="cdfgdg" localSheetId="38">#REF!</definedName>
    <definedName name="cdfgdg" localSheetId="19">#REF!</definedName>
    <definedName name="cdfgdg" localSheetId="20">#REF!</definedName>
    <definedName name="cdfgdg" localSheetId="39">#REF!</definedName>
    <definedName name="cdfgdg" localSheetId="21">#REF!</definedName>
    <definedName name="cdfgdg" localSheetId="40">#REF!</definedName>
    <definedName name="cdfgdg" localSheetId="41">#REF!</definedName>
    <definedName name="cdfgdg" localSheetId="22">#REF!</definedName>
    <definedName name="cdfgdg" localSheetId="24">#REF!</definedName>
    <definedName name="cdfgdg" localSheetId="5">#REF!</definedName>
    <definedName name="cdfgdg" localSheetId="42">#REF!</definedName>
    <definedName name="cdfgdg" localSheetId="43">#REF!</definedName>
    <definedName name="cdfgdg" localSheetId="44">#REF!</definedName>
    <definedName name="cdfgdg" localSheetId="45">#REF!</definedName>
    <definedName name="cdfgdg" localSheetId="46">#REF!</definedName>
    <definedName name="cdfgdg" localSheetId="47">#REF!</definedName>
    <definedName name="cdfgdg" localSheetId="48">#REF!</definedName>
    <definedName name="cdfgdg" localSheetId="49">#REF!</definedName>
    <definedName name="cdfgdg" localSheetId="50">#REF!</definedName>
    <definedName name="cdfgdg" localSheetId="51">#REF!</definedName>
    <definedName name="cdfgdg" localSheetId="25">#REF!</definedName>
    <definedName name="cdfgdg" localSheetId="6">#REF!</definedName>
    <definedName name="cdfgdg" localSheetId="52">#REF!</definedName>
    <definedName name="cdfgdg" localSheetId="53">#REF!</definedName>
    <definedName name="cdfgdg" localSheetId="54">#REF!</definedName>
    <definedName name="cdfgdg" localSheetId="55">#REF!</definedName>
    <definedName name="cdfgdg" localSheetId="56">#REF!</definedName>
    <definedName name="cdfgdg" localSheetId="57">#REF!</definedName>
    <definedName name="cdfgdg" localSheetId="58">#REF!</definedName>
    <definedName name="cdfgdg" localSheetId="59">#REF!</definedName>
    <definedName name="cdfgdg" localSheetId="60">#REF!</definedName>
    <definedName name="cdfgdg" localSheetId="61">#REF!</definedName>
    <definedName name="cdfgdg" localSheetId="26">#REF!</definedName>
    <definedName name="cdfgdg" localSheetId="7">#REF!</definedName>
    <definedName name="cdfgdg" localSheetId="62">#REF!</definedName>
    <definedName name="cdfgdg" localSheetId="63">#REF!</definedName>
    <definedName name="cdfgdg" localSheetId="64">#REF!</definedName>
    <definedName name="cdfgdg" localSheetId="65">#REF!</definedName>
    <definedName name="cdfgdg" localSheetId="66">#REF!</definedName>
    <definedName name="cdfgdg" localSheetId="67">#REF!</definedName>
    <definedName name="cdfgdg" localSheetId="68">#REF!</definedName>
    <definedName name="cdfgdg" localSheetId="69">#REF!</definedName>
    <definedName name="cdfgdg" localSheetId="70">#REF!</definedName>
    <definedName name="cdfgdg" localSheetId="71">#REF!</definedName>
    <definedName name="cdfgdg" localSheetId="27">#REF!</definedName>
    <definedName name="cdfgdg" localSheetId="91">#REF!</definedName>
    <definedName name="cdfgdg" localSheetId="8">#REF!</definedName>
    <definedName name="cdfgdg" localSheetId="72">#REF!</definedName>
    <definedName name="cdfgdg" localSheetId="73">#REF!</definedName>
    <definedName name="cdfgdg" localSheetId="74">#REF!</definedName>
    <definedName name="cdfgdg" localSheetId="75">#REF!</definedName>
    <definedName name="cdfgdg" localSheetId="76">#REF!</definedName>
    <definedName name="cdfgdg" localSheetId="77">#REF!</definedName>
    <definedName name="cdfgdg" localSheetId="78">#REF!</definedName>
    <definedName name="cdfgdg" localSheetId="79">#REF!</definedName>
    <definedName name="cdfgdg" localSheetId="80">#REF!</definedName>
    <definedName name="cdfgdg" localSheetId="81">#REF!</definedName>
    <definedName name="cdfgdg" localSheetId="28">#REF!</definedName>
    <definedName name="cdfgdg" localSheetId="9">#REF!</definedName>
    <definedName name="cdfgdg" localSheetId="82">#REF!</definedName>
    <definedName name="cdfgdg" localSheetId="83">#REF!</definedName>
    <definedName name="cdfgdg" localSheetId="84">#REF!</definedName>
    <definedName name="cdfgdg" localSheetId="85">#REF!</definedName>
    <definedName name="cdfgdg" localSheetId="86">#REF!</definedName>
    <definedName name="cdfgdg" localSheetId="87">#REF!</definedName>
    <definedName name="cdfgdg" localSheetId="88">#REF!</definedName>
    <definedName name="cdfgdg" localSheetId="89">#REF!</definedName>
    <definedName name="cdfgdg" localSheetId="96">#REF!</definedName>
    <definedName name="cdfgdg" localSheetId="90">#REF!</definedName>
    <definedName name="cdfgdg" localSheetId="95">#REF!</definedName>
    <definedName name="cdfgdg" localSheetId="29">#REF!</definedName>
    <definedName name="cdfgdg" localSheetId="10">#REF!</definedName>
    <definedName name="cdfgdg" localSheetId="30">#REF!</definedName>
    <definedName name="cdfgdg" localSheetId="11">#REF!</definedName>
    <definedName name="cdfgdg" localSheetId="31">#REF!</definedName>
    <definedName name="cdfgdg" localSheetId="12">#REF!</definedName>
    <definedName name="cdfgdg" localSheetId="3">#REF!</definedName>
    <definedName name="cdfgdg">#REF!</definedName>
    <definedName name="chuong_pl_1_2" localSheetId="2">'vật kiến trúc 2026'!$I$205</definedName>
    <definedName name="chuong_pl_1_2_name" localSheetId="2">'vật kiến trúc 2026'!$I$206</definedName>
    <definedName name="gfd" localSheetId="0">' 7. Lồng Cún Và'!#REF!</definedName>
    <definedName name="gfd" localSheetId="23">#REF!</definedName>
    <definedName name="gfd" localSheetId="4">#REF!</definedName>
    <definedName name="gfd" localSheetId="32">#REF!</definedName>
    <definedName name="gfd" localSheetId="13">#REF!</definedName>
    <definedName name="gfd" localSheetId="33">#REF!</definedName>
    <definedName name="gfd" localSheetId="14">#REF!</definedName>
    <definedName name="gfd" localSheetId="34">#REF!</definedName>
    <definedName name="gfd" localSheetId="15">#REF!</definedName>
    <definedName name="gfd" localSheetId="35">#REF!</definedName>
    <definedName name="gfd" localSheetId="16">#REF!</definedName>
    <definedName name="gfd" localSheetId="36">#REF!</definedName>
    <definedName name="gfd" localSheetId="17">#REF!</definedName>
    <definedName name="gfd" localSheetId="37">#REF!</definedName>
    <definedName name="gfd" localSheetId="18">#REF!</definedName>
    <definedName name="gfd" localSheetId="38">#REF!</definedName>
    <definedName name="gfd" localSheetId="19">#REF!</definedName>
    <definedName name="gfd" localSheetId="20">#REF!</definedName>
    <definedName name="gfd" localSheetId="39">#REF!</definedName>
    <definedName name="gfd" localSheetId="21">#REF!</definedName>
    <definedName name="gfd" localSheetId="40">#REF!</definedName>
    <definedName name="gfd" localSheetId="41">#REF!</definedName>
    <definedName name="gfd" localSheetId="22">#REF!</definedName>
    <definedName name="gfd" localSheetId="24">#REF!</definedName>
    <definedName name="gfd" localSheetId="5">#REF!</definedName>
    <definedName name="gfd" localSheetId="42">#REF!</definedName>
    <definedName name="gfd" localSheetId="43">#REF!</definedName>
    <definedName name="gfd" localSheetId="44">#REF!</definedName>
    <definedName name="gfd" localSheetId="45">#REF!</definedName>
    <definedName name="gfd" localSheetId="46">#REF!</definedName>
    <definedName name="gfd" localSheetId="47">#REF!</definedName>
    <definedName name="gfd" localSheetId="48">#REF!</definedName>
    <definedName name="gfd" localSheetId="49">#REF!</definedName>
    <definedName name="gfd" localSheetId="50">#REF!</definedName>
    <definedName name="gfd" localSheetId="51">#REF!</definedName>
    <definedName name="gfd" localSheetId="25">#REF!</definedName>
    <definedName name="gfd" localSheetId="6">#REF!</definedName>
    <definedName name="gfd" localSheetId="52">#REF!</definedName>
    <definedName name="gfd" localSheetId="53">#REF!</definedName>
    <definedName name="gfd" localSheetId="54">#REF!</definedName>
    <definedName name="gfd" localSheetId="55">#REF!</definedName>
    <definedName name="gfd" localSheetId="56">#REF!</definedName>
    <definedName name="gfd" localSheetId="57">#REF!</definedName>
    <definedName name="gfd" localSheetId="58">#REF!</definedName>
    <definedName name="gfd" localSheetId="59">#REF!</definedName>
    <definedName name="gfd" localSheetId="60">#REF!</definedName>
    <definedName name="gfd" localSheetId="61">#REF!</definedName>
    <definedName name="gfd" localSheetId="26">#REF!</definedName>
    <definedName name="gfd" localSheetId="7">#REF!</definedName>
    <definedName name="gfd" localSheetId="62">#REF!</definedName>
    <definedName name="gfd" localSheetId="63">#REF!</definedName>
    <definedName name="gfd" localSheetId="64">#REF!</definedName>
    <definedName name="gfd" localSheetId="65">#REF!</definedName>
    <definedName name="gfd" localSheetId="66">#REF!</definedName>
    <definedName name="gfd" localSheetId="67">#REF!</definedName>
    <definedName name="gfd" localSheetId="68">#REF!</definedName>
    <definedName name="gfd" localSheetId="69">#REF!</definedName>
    <definedName name="gfd" localSheetId="70">#REF!</definedName>
    <definedName name="gfd" localSheetId="71">#REF!</definedName>
    <definedName name="gfd" localSheetId="27">#REF!</definedName>
    <definedName name="gfd" localSheetId="91">#REF!</definedName>
    <definedName name="gfd" localSheetId="8">#REF!</definedName>
    <definedName name="gfd" localSheetId="72">#REF!</definedName>
    <definedName name="gfd" localSheetId="73">#REF!</definedName>
    <definedName name="gfd" localSheetId="74">#REF!</definedName>
    <definedName name="gfd" localSheetId="75">#REF!</definedName>
    <definedName name="gfd" localSheetId="76">#REF!</definedName>
    <definedName name="gfd" localSheetId="77">#REF!</definedName>
    <definedName name="gfd" localSheetId="78">#REF!</definedName>
    <definedName name="gfd" localSheetId="79">#REF!</definedName>
    <definedName name="gfd" localSheetId="80">#REF!</definedName>
    <definedName name="gfd" localSheetId="81">#REF!</definedName>
    <definedName name="gfd" localSheetId="28">#REF!</definedName>
    <definedName name="gfd" localSheetId="9">#REF!</definedName>
    <definedName name="gfd" localSheetId="82">#REF!</definedName>
    <definedName name="gfd" localSheetId="83">#REF!</definedName>
    <definedName name="gfd" localSheetId="84">#REF!</definedName>
    <definedName name="gfd" localSheetId="85">#REF!</definedName>
    <definedName name="gfd" localSheetId="86">#REF!</definedName>
    <definedName name="gfd" localSheetId="87">#REF!</definedName>
    <definedName name="gfd" localSheetId="88">#REF!</definedName>
    <definedName name="gfd" localSheetId="89">#REF!</definedName>
    <definedName name="gfd" localSheetId="96">#REF!</definedName>
    <definedName name="gfd" localSheetId="90">#REF!</definedName>
    <definedName name="gfd" localSheetId="95">#REF!</definedName>
    <definedName name="gfd" localSheetId="29">#REF!</definedName>
    <definedName name="gfd" localSheetId="10">#REF!</definedName>
    <definedName name="gfd" localSheetId="30">#REF!</definedName>
    <definedName name="gfd" localSheetId="11">#REF!</definedName>
    <definedName name="gfd" localSheetId="31">#REF!</definedName>
    <definedName name="gfd" localSheetId="12">#REF!</definedName>
    <definedName name="gfd" localSheetId="1">#REF!</definedName>
    <definedName name="gfd" localSheetId="92">#REF!</definedName>
    <definedName name="gfd" localSheetId="93">#REF!</definedName>
    <definedName name="gfd" localSheetId="94">#REF!</definedName>
    <definedName name="gfd" localSheetId="3">#REF!</definedName>
    <definedName name="gfd" localSheetId="2">#REF!</definedName>
    <definedName name="gfd">#REF!</definedName>
    <definedName name="_xlnm.Print_Area" localSheetId="0">' 7. Lồng Cún Và'!$A$1:$L$84</definedName>
    <definedName name="_xlnm.Print_Area" localSheetId="23">'1, vu xuan hop'!$A$1:$L$56</definedName>
    <definedName name="_xlnm.Print_Area" localSheetId="4">'1. nguyen dinh thuan'!$A$1:$L$56</definedName>
    <definedName name="_xlnm.Print_Area" localSheetId="32">'10. chu van dung'!$A$1:$L$71</definedName>
    <definedName name="_xlnm.Print_Area" localSheetId="13">'10. hoang duy tan'!$A$1:$L$58</definedName>
    <definedName name="_xlnm.Print_Area" localSheetId="33">'11, vy van hieu'!$A$1:$L$69</definedName>
    <definedName name="_xlnm.Print_Area" localSheetId="14">'11. le thi co'!$A$1:$L$61</definedName>
    <definedName name="_xlnm.Print_Area" localSheetId="34">'12, vi van thao'!$A$1:$L$59</definedName>
    <definedName name="_xlnm.Print_Area" localSheetId="15">'12. phan thi my lien'!$A$1:$L$58</definedName>
    <definedName name="_xlnm.Print_Area" localSheetId="35">'13, ly van quan'!$A$1:$L$69</definedName>
    <definedName name="_xlnm.Print_Area" localSheetId="16">'13. nguyen thi huynh thuy'!$A$1:$L$54</definedName>
    <definedName name="_xlnm.Print_Area" localSheetId="36">'14, ly van lam'!$A$1:$L$70</definedName>
    <definedName name="_xlnm.Print_Area" localSheetId="17">'14. nguyen thi ngoc yen'!$A$1:$L$60</definedName>
    <definedName name="_xlnm.Print_Area" localSheetId="37">'15, nong thi lang'!$A$1:$L$64</definedName>
    <definedName name="_xlnm.Print_Area" localSheetId="18">'15. doan thi thu ba'!$A$1:$L$58</definedName>
    <definedName name="_xlnm.Print_Area" localSheetId="38">'16, nong van lop'!$A$1:$L$70</definedName>
    <definedName name="_xlnm.Print_Area" localSheetId="19">'16. le thanh trung'!$A$1:$L$56</definedName>
    <definedName name="_xlnm.Print_Area" localSheetId="20">'17 nguyen thi an'!$A$1:$L$52</definedName>
    <definedName name="_xlnm.Print_Area" localSheetId="39">'17, vy thi tang'!$A$1:$L$81</definedName>
    <definedName name="_xlnm.Print_Area" localSheetId="21">'18. ho xuan canh'!$A$1:$L$59</definedName>
    <definedName name="_xlnm.Print_Area" localSheetId="40">'18. nguyen van nhan'!$A$1:$L$62</definedName>
    <definedName name="_xlnm.Print_Area" localSheetId="41">'19. hoang van seo'!$A$1:$L$59</definedName>
    <definedName name="_xlnm.Print_Area" localSheetId="22">'19. pham van thanh'!$A$1:$L$56</definedName>
    <definedName name="_xlnm.Print_Area" localSheetId="24">'2,nguyen van kim'!$A$1:$L$56</definedName>
    <definedName name="_xlnm.Print_Area" localSheetId="5">'2. le van be ba'!$A$1:$L$56</definedName>
    <definedName name="_xlnm.Print_Area" localSheetId="42">'20. bui luu doanh'!$A$1:$L$63</definedName>
    <definedName name="_xlnm.Print_Area" localSheetId="43">'21. tran van nhi'!$A$1:$L$59</definedName>
    <definedName name="_xlnm.Print_Area" localSheetId="44">'22. tran van hiep'!$A$1:$L$55</definedName>
    <definedName name="_xlnm.Print_Area" localSheetId="45">'23. nguyen thai duong'!$A$1:$L$55</definedName>
    <definedName name="_xlnm.Print_Area" localSheetId="46">'24. vu van vu'!$A$1:$L$55</definedName>
    <definedName name="_xlnm.Print_Area" localSheetId="47">'25. ung van thanh'!$A$1:$L$55</definedName>
    <definedName name="_xlnm.Print_Area" localSheetId="48">'26, tran thi hien'!$A$1:$L$55</definedName>
    <definedName name="_xlnm.Print_Area" localSheetId="49">'27. ly van do'!$A$1:$L$55</definedName>
    <definedName name="_xlnm.Print_Area" localSheetId="50">'28. phung van truoc'!$A$1:$L$57</definedName>
    <definedName name="_xlnm.Print_Area" localSheetId="51">'29. nguyen se hong'!$A$1:$L$60</definedName>
    <definedName name="_xlnm.Print_Area" localSheetId="25">'3, nguyen van dung'!$A$1:$L$56</definedName>
    <definedName name="_xlnm.Print_Area" localSheetId="6">'3. huynh trung lam'!$A$1:$L$56</definedName>
    <definedName name="_xlnm.Print_Area" localSheetId="52">'30. ly van nho'!$A$1:$L$63</definedName>
    <definedName name="_xlnm.Print_Area" localSheetId="53">'31. dang van tien'!$A$1:$L$67</definedName>
    <definedName name="_xlnm.Print_Area" localSheetId="54">'32. hoang van tuan'!$A$1:$L$61</definedName>
    <definedName name="_xlnm.Print_Area" localSheetId="55">'33. vy thi may'!$A$1:$L$59</definedName>
    <definedName name="_xlnm.Print_Area" localSheetId="56">'34. vy van giac'!$A$1:$L$57</definedName>
    <definedName name="_xlnm.Print_Area" localSheetId="57">'35, vy van nhay'!$A$1:$L$59</definedName>
    <definedName name="_xlnm.Print_Area" localSheetId="58">'36. tran van mong'!$A$1:$L$55</definedName>
    <definedName name="_xlnm.Print_Area" localSheetId="59">'37, nguyen van ban'!$A$1:$L$55</definedName>
    <definedName name="_xlnm.Print_Area" localSheetId="60">'38. ung the anh'!$A$1:$L$55</definedName>
    <definedName name="_xlnm.Print_Area" localSheetId="61">'39. hoang van dien'!$A$1:$L$65</definedName>
    <definedName name="_xlnm.Print_Area" localSheetId="26">'4, nguyen thi khanh'!$A$1:$L$56</definedName>
    <definedName name="_xlnm.Print_Area" localSheetId="7">'4. chau thi anh tuyet'!$A$1:$L$56</definedName>
    <definedName name="_xlnm.Print_Area" localSheetId="62">'40. duong thi tien'!$A$1:$L$55</definedName>
    <definedName name="_xlnm.Print_Area" localSheetId="63">'41. pham van thanh'!$A$1:$L$61</definedName>
    <definedName name="_xlnm.Print_Area" localSheetId="64">'42, ninh thi cung'!$A$1:$L$62</definedName>
    <definedName name="_xlnm.Print_Area" localSheetId="65">'43, nguyen van quan'!$A$1:$L$55</definedName>
    <definedName name="_xlnm.Print_Area" localSheetId="66">'44, tran van hung'!$A$1:$L$55</definedName>
    <definedName name="_xlnm.Print_Area" localSheetId="67">'45. chu van hoang'!$A$1:$L$55</definedName>
    <definedName name="_xlnm.Print_Area" localSheetId="68">'46. phung van phay'!$A$1:$L$57</definedName>
    <definedName name="_xlnm.Print_Area" localSheetId="69">'47. hoang trung hieu'!$A$1:$L$57</definedName>
    <definedName name="_xlnm.Print_Area" localSheetId="70">'48. dang thanh vinh'!$A$1:$L$57</definedName>
    <definedName name="_xlnm.Print_Area" localSheetId="71">'49. le van suong'!$A$1:$L$60</definedName>
    <definedName name="_xlnm.Print_Area" localSheetId="27">'5, nguyen van duong'!$A$1:$L$65</definedName>
    <definedName name="_xlnm.Print_Area" localSheetId="91">'5. Nguyễn Phú Kỉnh (2)'!$A$1:$L$56</definedName>
    <definedName name="_xlnm.Print_Area" localSheetId="8">'5. tran hai linh'!$A$1:$L$56</definedName>
    <definedName name="_xlnm.Print_Area" localSheetId="72">'50. nong thi vinh'!$A$1:$L$63</definedName>
    <definedName name="_xlnm.Print_Area" localSheetId="73">'51. vy thi canh'!$A$1:$L$65</definedName>
    <definedName name="_xlnm.Print_Area" localSheetId="74">'52. luu van thanh'!$A$1:$L$72</definedName>
    <definedName name="_xlnm.Print_Area" localSheetId="75">'53. nguyen van ngot'!$A$1:$L$60</definedName>
    <definedName name="_xlnm.Print_Area" localSheetId="76">'54. huynh van tuan'!$A$1:$L$66</definedName>
    <definedName name="_xlnm.Print_Area" localSheetId="77">'55. thach chane quen'!$A$1:$L$57</definedName>
    <definedName name="_xlnm.Print_Area" localSheetId="78">'56. phan lac'!$A$1:$L$60</definedName>
    <definedName name="_xlnm.Print_Area" localSheetId="79">'57. ung thanh nghia'!$A$1:$L$64</definedName>
    <definedName name="_xlnm.Print_Area" localSheetId="80">'58. vy van liu'!$A$1:$L$55</definedName>
    <definedName name="_xlnm.Print_Area" localSheetId="81">'59. nguyen van binh'!$A$1:$L$63</definedName>
    <definedName name="_xlnm.Print_Area" localSheetId="28">'6, truong van minh'!$A$1:$L$57</definedName>
    <definedName name="_xlnm.Print_Area" localSheetId="9">'6. bui quang huy'!$A$1:$L$56</definedName>
    <definedName name="_xlnm.Print_Area" localSheetId="82">'60. nguyen van tuan'!$A$1:$L$56</definedName>
    <definedName name="_xlnm.Print_Area" localSheetId="83">'61. nguyen van lanh'!$A$1:$L$61</definedName>
    <definedName name="_xlnm.Print_Area" localSheetId="84">'62. tran thi ngoan'!$A$1:$L$60</definedName>
    <definedName name="_xlnm.Print_Area" localSheetId="85">'63. nguyen khac hieu'!$A$1:$L$65</definedName>
    <definedName name="_xlnm.Print_Area" localSheetId="86">'64. nguyen thi mai'!$A$1:$L$57</definedName>
    <definedName name="_xlnm.Print_Area" localSheetId="87">'65. hoang van son'!$A$1:$L$55</definedName>
    <definedName name="_xlnm.Print_Area" localSheetId="88">'66. vy van duc'!$A$1:$L$59</definedName>
    <definedName name="_xlnm.Print_Area" localSheetId="89">'67. nong thi nu'!$A$1:$L$58</definedName>
    <definedName name="_xlnm.Print_Area" localSheetId="96">'68, Hồ Văn Xuyên'!$A$1:$K$131</definedName>
    <definedName name="_xlnm.Print_Area" localSheetId="90">'68. chu xuan loc'!$A$1:$L$75</definedName>
    <definedName name="_xlnm.Print_Area" localSheetId="95">'69. Võ Văn Rảnh'!$A$1:$K$76</definedName>
    <definedName name="_xlnm.Print_Area" localSheetId="29">'7, nong van hoi'!$A$1:$L$57</definedName>
    <definedName name="_xlnm.Print_Area" localSheetId="10">'7. vo ngoc dau'!$A$1:$L$56</definedName>
    <definedName name="_xlnm.Print_Area" localSheetId="30">'8, hoang van thinh'!$A$1:$L$59</definedName>
    <definedName name="_xlnm.Print_Area" localSheetId="11">'8. do tan tien'!$A$1:$L$57</definedName>
    <definedName name="_xlnm.Print_Area" localSheetId="31">'9, lo thi dao'!$A$1:$L$65</definedName>
    <definedName name="_xlnm.Print_Area" localSheetId="12">'9. vo hoang anh'!$A$1:$L$57</definedName>
    <definedName name="_xlnm.Print_Area" localSheetId="92">'M7 ktra'!$A$1:$X$152</definedName>
    <definedName name="_xlnm.Print_Area" localSheetId="93">'M8 ktra'!$A$1:$K$458</definedName>
    <definedName name="_xlnm.Print_Area" localSheetId="94">'M9 ktra'!$A$1:$R$92</definedName>
    <definedName name="_xlnm.Print_Area" localSheetId="3">'mẫu 6 '!$A$1:$R$31</definedName>
    <definedName name="_xlnm.Print_Titles" localSheetId="92">'M7 ktra'!$8:$12</definedName>
    <definedName name="_xlnm.Print_Titles" localSheetId="93">'M8 ktra'!$9:$10</definedName>
    <definedName name="_xlnm.Print_Titles" localSheetId="94">'M9 ktra'!$8:$11</definedName>
    <definedName name="_xlnm.Print_Titles" localSheetId="3">'mẫu 6 '!$7:$10</definedName>
    <definedName name="qqq" localSheetId="0">' 7. Lồng Cún Và'!#REF!</definedName>
    <definedName name="qqq" localSheetId="23">#REF!</definedName>
    <definedName name="qqq" localSheetId="4">#REF!</definedName>
    <definedName name="qqq" localSheetId="32">#REF!</definedName>
    <definedName name="qqq" localSheetId="13">#REF!</definedName>
    <definedName name="qqq" localSheetId="33">#REF!</definedName>
    <definedName name="qqq" localSheetId="14">#REF!</definedName>
    <definedName name="qqq" localSheetId="34">#REF!</definedName>
    <definedName name="qqq" localSheetId="15">#REF!</definedName>
    <definedName name="qqq" localSheetId="35">#REF!</definedName>
    <definedName name="qqq" localSheetId="16">#REF!</definedName>
    <definedName name="qqq" localSheetId="36">#REF!</definedName>
    <definedName name="qqq" localSheetId="17">#REF!</definedName>
    <definedName name="qqq" localSheetId="37">#REF!</definedName>
    <definedName name="qqq" localSheetId="18">#REF!</definedName>
    <definedName name="qqq" localSheetId="38">#REF!</definedName>
    <definedName name="qqq" localSheetId="19">#REF!</definedName>
    <definedName name="qqq" localSheetId="20">#REF!</definedName>
    <definedName name="qqq" localSheetId="39">#REF!</definedName>
    <definedName name="qqq" localSheetId="21">#REF!</definedName>
    <definedName name="qqq" localSheetId="40">#REF!</definedName>
    <definedName name="qqq" localSheetId="41">#REF!</definedName>
    <definedName name="qqq" localSheetId="22">#REF!</definedName>
    <definedName name="qqq" localSheetId="24">#REF!</definedName>
    <definedName name="qqq" localSheetId="5">#REF!</definedName>
    <definedName name="qqq" localSheetId="42">#REF!</definedName>
    <definedName name="qqq" localSheetId="43">#REF!</definedName>
    <definedName name="qqq" localSheetId="44">#REF!</definedName>
    <definedName name="qqq" localSheetId="45">#REF!</definedName>
    <definedName name="qqq" localSheetId="46">#REF!</definedName>
    <definedName name="qqq" localSheetId="47">#REF!</definedName>
    <definedName name="qqq" localSheetId="48">#REF!</definedName>
    <definedName name="qqq" localSheetId="49">#REF!</definedName>
    <definedName name="qqq" localSheetId="50">#REF!</definedName>
    <definedName name="qqq" localSheetId="51">#REF!</definedName>
    <definedName name="qqq" localSheetId="25">#REF!</definedName>
    <definedName name="qqq" localSheetId="6">#REF!</definedName>
    <definedName name="qqq" localSheetId="52">#REF!</definedName>
    <definedName name="qqq" localSheetId="53">#REF!</definedName>
    <definedName name="qqq" localSheetId="54">#REF!</definedName>
    <definedName name="qqq" localSheetId="55">#REF!</definedName>
    <definedName name="qqq" localSheetId="56">#REF!</definedName>
    <definedName name="qqq" localSheetId="57">#REF!</definedName>
    <definedName name="qqq" localSheetId="58">#REF!</definedName>
    <definedName name="qqq" localSheetId="59">#REF!</definedName>
    <definedName name="qqq" localSheetId="60">#REF!</definedName>
    <definedName name="qqq" localSheetId="61">#REF!</definedName>
    <definedName name="qqq" localSheetId="26">#REF!</definedName>
    <definedName name="qqq" localSheetId="7">#REF!</definedName>
    <definedName name="qqq" localSheetId="62">#REF!</definedName>
    <definedName name="qqq" localSheetId="63">#REF!</definedName>
    <definedName name="qqq" localSheetId="64">#REF!</definedName>
    <definedName name="qqq" localSheetId="65">#REF!</definedName>
    <definedName name="qqq" localSheetId="66">#REF!</definedName>
    <definedName name="qqq" localSheetId="67">#REF!</definedName>
    <definedName name="qqq" localSheetId="68">#REF!</definedName>
    <definedName name="qqq" localSheetId="69">#REF!</definedName>
    <definedName name="qqq" localSheetId="70">#REF!</definedName>
    <definedName name="qqq" localSheetId="71">#REF!</definedName>
    <definedName name="qqq" localSheetId="27">#REF!</definedName>
    <definedName name="qqq" localSheetId="91">#REF!</definedName>
    <definedName name="qqq" localSheetId="8">#REF!</definedName>
    <definedName name="qqq" localSheetId="72">#REF!</definedName>
    <definedName name="qqq" localSheetId="73">#REF!</definedName>
    <definedName name="qqq" localSheetId="74">#REF!</definedName>
    <definedName name="qqq" localSheetId="75">#REF!</definedName>
    <definedName name="qqq" localSheetId="76">#REF!</definedName>
    <definedName name="qqq" localSheetId="77">#REF!</definedName>
    <definedName name="qqq" localSheetId="78">#REF!</definedName>
    <definedName name="qqq" localSheetId="79">#REF!</definedName>
    <definedName name="qqq" localSheetId="80">#REF!</definedName>
    <definedName name="qqq" localSheetId="81">#REF!</definedName>
    <definedName name="qqq" localSheetId="28">#REF!</definedName>
    <definedName name="qqq" localSheetId="9">#REF!</definedName>
    <definedName name="qqq" localSheetId="82">#REF!</definedName>
    <definedName name="qqq" localSheetId="83">#REF!</definedName>
    <definedName name="qqq" localSheetId="84">#REF!</definedName>
    <definedName name="qqq" localSheetId="85">#REF!</definedName>
    <definedName name="qqq" localSheetId="86">#REF!</definedName>
    <definedName name="qqq" localSheetId="87">#REF!</definedName>
    <definedName name="qqq" localSheetId="88">#REF!</definedName>
    <definedName name="qqq" localSheetId="89">#REF!</definedName>
    <definedName name="qqq" localSheetId="96">#REF!</definedName>
    <definedName name="qqq" localSheetId="90">#REF!</definedName>
    <definedName name="qqq" localSheetId="95">#REF!</definedName>
    <definedName name="qqq" localSheetId="29">#REF!</definedName>
    <definedName name="qqq" localSheetId="10">#REF!</definedName>
    <definedName name="qqq" localSheetId="30">#REF!</definedName>
    <definedName name="qqq" localSheetId="11">#REF!</definedName>
    <definedName name="qqq" localSheetId="31">#REF!</definedName>
    <definedName name="qqq" localSheetId="12">#REF!</definedName>
    <definedName name="qqq" localSheetId="3">#REF!</definedName>
    <definedName name="qqq">#REF!</definedName>
    <definedName name="vvv" localSheetId="0">' 7. Lồng Cún Và'!#REF!</definedName>
    <definedName name="vvv" localSheetId="23">#REF!</definedName>
    <definedName name="vvv" localSheetId="4">#REF!</definedName>
    <definedName name="vvv" localSheetId="32">#REF!</definedName>
    <definedName name="vvv" localSheetId="13">#REF!</definedName>
    <definedName name="vvv" localSheetId="33">#REF!</definedName>
    <definedName name="vvv" localSheetId="14">#REF!</definedName>
    <definedName name="vvv" localSheetId="34">#REF!</definedName>
    <definedName name="vvv" localSheetId="15">#REF!</definedName>
    <definedName name="vvv" localSheetId="35">#REF!</definedName>
    <definedName name="vvv" localSheetId="16">#REF!</definedName>
    <definedName name="vvv" localSheetId="36">#REF!</definedName>
    <definedName name="vvv" localSheetId="17">#REF!</definedName>
    <definedName name="vvv" localSheetId="37">#REF!</definedName>
    <definedName name="vvv" localSheetId="18">#REF!</definedName>
    <definedName name="vvv" localSheetId="38">#REF!</definedName>
    <definedName name="vvv" localSheetId="19">#REF!</definedName>
    <definedName name="vvv" localSheetId="20">#REF!</definedName>
    <definedName name="vvv" localSheetId="39">#REF!</definedName>
    <definedName name="vvv" localSheetId="21">#REF!</definedName>
    <definedName name="vvv" localSheetId="40">#REF!</definedName>
    <definedName name="vvv" localSheetId="41">#REF!</definedName>
    <definedName name="vvv" localSheetId="22">#REF!</definedName>
    <definedName name="vvv" localSheetId="24">#REF!</definedName>
    <definedName name="vvv" localSheetId="5">#REF!</definedName>
    <definedName name="vvv" localSheetId="42">#REF!</definedName>
    <definedName name="vvv" localSheetId="43">#REF!</definedName>
    <definedName name="vvv" localSheetId="44">#REF!</definedName>
    <definedName name="vvv" localSheetId="45">#REF!</definedName>
    <definedName name="vvv" localSheetId="46">#REF!</definedName>
    <definedName name="vvv" localSheetId="47">#REF!</definedName>
    <definedName name="vvv" localSheetId="48">#REF!</definedName>
    <definedName name="vvv" localSheetId="49">#REF!</definedName>
    <definedName name="vvv" localSheetId="50">#REF!</definedName>
    <definedName name="vvv" localSheetId="51">#REF!</definedName>
    <definedName name="vvv" localSheetId="25">#REF!</definedName>
    <definedName name="vvv" localSheetId="6">#REF!</definedName>
    <definedName name="vvv" localSheetId="52">#REF!</definedName>
    <definedName name="vvv" localSheetId="53">#REF!</definedName>
    <definedName name="vvv" localSheetId="54">#REF!</definedName>
    <definedName name="vvv" localSheetId="55">#REF!</definedName>
    <definedName name="vvv" localSheetId="56">#REF!</definedName>
    <definedName name="vvv" localSheetId="57">#REF!</definedName>
    <definedName name="vvv" localSheetId="58">#REF!</definedName>
    <definedName name="vvv" localSheetId="59">#REF!</definedName>
    <definedName name="vvv" localSheetId="60">#REF!</definedName>
    <definedName name="vvv" localSheetId="61">#REF!</definedName>
    <definedName name="vvv" localSheetId="26">#REF!</definedName>
    <definedName name="vvv" localSheetId="7">#REF!</definedName>
    <definedName name="vvv" localSheetId="62">#REF!</definedName>
    <definedName name="vvv" localSheetId="63">#REF!</definedName>
    <definedName name="vvv" localSheetId="64">#REF!</definedName>
    <definedName name="vvv" localSheetId="65">#REF!</definedName>
    <definedName name="vvv" localSheetId="66">#REF!</definedName>
    <definedName name="vvv" localSheetId="67">#REF!</definedName>
    <definedName name="vvv" localSheetId="68">#REF!</definedName>
    <definedName name="vvv" localSheetId="69">#REF!</definedName>
    <definedName name="vvv" localSheetId="70">#REF!</definedName>
    <definedName name="vvv" localSheetId="71">#REF!</definedName>
    <definedName name="vvv" localSheetId="27">#REF!</definedName>
    <definedName name="vvv" localSheetId="91">#REF!</definedName>
    <definedName name="vvv" localSheetId="8">#REF!</definedName>
    <definedName name="vvv" localSheetId="72">#REF!</definedName>
    <definedName name="vvv" localSheetId="73">#REF!</definedName>
    <definedName name="vvv" localSheetId="74">#REF!</definedName>
    <definedName name="vvv" localSheetId="75">#REF!</definedName>
    <definedName name="vvv" localSheetId="76">#REF!</definedName>
    <definedName name="vvv" localSheetId="77">#REF!</definedName>
    <definedName name="vvv" localSheetId="78">#REF!</definedName>
    <definedName name="vvv" localSheetId="79">#REF!</definedName>
    <definedName name="vvv" localSheetId="80">#REF!</definedName>
    <definedName name="vvv" localSheetId="81">#REF!</definedName>
    <definedName name="vvv" localSheetId="28">#REF!</definedName>
    <definedName name="vvv" localSheetId="9">#REF!</definedName>
    <definedName name="vvv" localSheetId="82">#REF!</definedName>
    <definedName name="vvv" localSheetId="83">#REF!</definedName>
    <definedName name="vvv" localSheetId="84">#REF!</definedName>
    <definedName name="vvv" localSheetId="85">#REF!</definedName>
    <definedName name="vvv" localSheetId="86">#REF!</definedName>
    <definedName name="vvv" localSheetId="87">#REF!</definedName>
    <definedName name="vvv" localSheetId="88">#REF!</definedName>
    <definedName name="vvv" localSheetId="89">#REF!</definedName>
    <definedName name="vvv" localSheetId="96">#REF!</definedName>
    <definedName name="vvv" localSheetId="90">#REF!</definedName>
    <definedName name="vvv" localSheetId="95">#REF!</definedName>
    <definedName name="vvv" localSheetId="29">#REF!</definedName>
    <definedName name="vvv" localSheetId="10">#REF!</definedName>
    <definedName name="vvv" localSheetId="30">#REF!</definedName>
    <definedName name="vvv" localSheetId="11">#REF!</definedName>
    <definedName name="vvv" localSheetId="31">#REF!</definedName>
    <definedName name="vvv" localSheetId="12">#REF!</definedName>
    <definedName name="vvv" localSheetId="3">#REF!</definedName>
    <definedName name="vvv">#REF!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85" i="3" l="1"/>
  <c r="O26" i="81" l="1"/>
  <c r="K26" i="81"/>
  <c r="I26" i="81"/>
  <c r="C26" i="81"/>
  <c r="B26" i="81"/>
  <c r="O25" i="81"/>
  <c r="K25" i="81"/>
  <c r="I25" i="81"/>
  <c r="C25" i="81"/>
  <c r="D25" i="81" s="1"/>
  <c r="B25" i="81"/>
  <c r="O24" i="81"/>
  <c r="K24" i="81"/>
  <c r="I24" i="81"/>
  <c r="C24" i="81"/>
  <c r="D24" i="81" s="1"/>
  <c r="B24" i="81"/>
  <c r="O23" i="81"/>
  <c r="K23" i="81"/>
  <c r="I23" i="81"/>
  <c r="D23" i="81"/>
  <c r="C23" i="81"/>
  <c r="B23" i="81"/>
  <c r="K45" i="98"/>
  <c r="K22" i="81" s="1"/>
  <c r="O22" i="81"/>
  <c r="I22" i="81"/>
  <c r="C22" i="81"/>
  <c r="B22" i="81"/>
  <c r="O21" i="81"/>
  <c r="K21" i="81"/>
  <c r="I21" i="81"/>
  <c r="C21" i="81"/>
  <c r="B21" i="81"/>
  <c r="O20" i="81"/>
  <c r="K20" i="81"/>
  <c r="I20" i="81"/>
  <c r="C20" i="81"/>
  <c r="B20" i="81"/>
  <c r="O19" i="81"/>
  <c r="K19" i="81"/>
  <c r="I19" i="81"/>
  <c r="C19" i="81"/>
  <c r="B19" i="81"/>
  <c r="K18" i="81"/>
  <c r="O18" i="81"/>
  <c r="I18" i="81"/>
  <c r="C18" i="81"/>
  <c r="B18" i="81"/>
  <c r="O17" i="81"/>
  <c r="I17" i="81"/>
  <c r="C17" i="81"/>
  <c r="B17" i="81"/>
  <c r="O16" i="81"/>
  <c r="I16" i="81"/>
  <c r="C16" i="81"/>
  <c r="B16" i="81"/>
  <c r="O15" i="81"/>
  <c r="I15" i="81"/>
  <c r="C15" i="81"/>
  <c r="B15" i="81"/>
  <c r="O14" i="81"/>
  <c r="I14" i="81"/>
  <c r="C14" i="81"/>
  <c r="D14" i="81" s="1"/>
  <c r="B14" i="81"/>
  <c r="O13" i="81"/>
  <c r="I13" i="81"/>
  <c r="C13" i="81"/>
  <c r="B13" i="81"/>
  <c r="O12" i="81"/>
  <c r="I12" i="81"/>
  <c r="C12" i="81"/>
  <c r="B12" i="81"/>
  <c r="O11" i="81"/>
  <c r="I11" i="81"/>
  <c r="C11" i="81"/>
  <c r="B11" i="81"/>
  <c r="I40" i="103"/>
  <c r="L40" i="103"/>
  <c r="B40" i="103"/>
  <c r="G40" i="103" s="1"/>
  <c r="L32" i="101"/>
  <c r="O41" i="103"/>
  <c r="H40" i="103"/>
  <c r="I36" i="103"/>
  <c r="B36" i="103"/>
  <c r="L36" i="103" s="1"/>
  <c r="I35" i="103"/>
  <c r="B35" i="103"/>
  <c r="G35" i="103" s="1"/>
  <c r="I34" i="103"/>
  <c r="I33" i="103" s="1"/>
  <c r="B34" i="103"/>
  <c r="G34" i="103" s="1"/>
  <c r="B33" i="103"/>
  <c r="G33" i="103" s="1"/>
  <c r="L32" i="103"/>
  <c r="I32" i="103"/>
  <c r="G32" i="103"/>
  <c r="F32" i="103"/>
  <c r="G31" i="103"/>
  <c r="K31" i="103" s="1"/>
  <c r="B31" i="103"/>
  <c r="L31" i="103" s="1"/>
  <c r="G27" i="103"/>
  <c r="K27" i="103" s="1"/>
  <c r="K28" i="103" s="1"/>
  <c r="I24" i="103"/>
  <c r="G24" i="103"/>
  <c r="F24" i="103"/>
  <c r="E24" i="103"/>
  <c r="D24" i="103"/>
  <c r="C24" i="103"/>
  <c r="B24" i="103"/>
  <c r="A24" i="103"/>
  <c r="I20" i="103"/>
  <c r="L19" i="103"/>
  <c r="K19" i="103"/>
  <c r="K20" i="103" s="1"/>
  <c r="I42" i="102"/>
  <c r="F42" i="102"/>
  <c r="M39" i="102"/>
  <c r="F43" i="102"/>
  <c r="G41" i="102"/>
  <c r="I40" i="102"/>
  <c r="O44" i="102"/>
  <c r="H40" i="102"/>
  <c r="G40" i="102"/>
  <c r="F40" i="102"/>
  <c r="I36" i="102"/>
  <c r="B36" i="102"/>
  <c r="G36" i="102" s="1"/>
  <c r="K36" i="102" s="1"/>
  <c r="I35" i="102"/>
  <c r="B35" i="102"/>
  <c r="L35" i="102" s="1"/>
  <c r="I34" i="102"/>
  <c r="I33" i="102" s="1"/>
  <c r="F34" i="102"/>
  <c r="B34" i="102"/>
  <c r="G34" i="102" s="1"/>
  <c r="K34" i="102" s="1"/>
  <c r="B33" i="102"/>
  <c r="L33" i="102" s="1"/>
  <c r="L32" i="102"/>
  <c r="I32" i="102"/>
  <c r="G32" i="102"/>
  <c r="F32" i="102"/>
  <c r="B31" i="102"/>
  <c r="G31" i="102" s="1"/>
  <c r="K31" i="102" s="1"/>
  <c r="G27" i="102"/>
  <c r="K27" i="102" s="1"/>
  <c r="K28" i="102" s="1"/>
  <c r="I24" i="102"/>
  <c r="G24" i="102"/>
  <c r="F24" i="102"/>
  <c r="E24" i="102"/>
  <c r="D24" i="102"/>
  <c r="C24" i="102"/>
  <c r="B24" i="102"/>
  <c r="A24" i="102"/>
  <c r="I20" i="102"/>
  <c r="L19" i="102"/>
  <c r="K19" i="102"/>
  <c r="K20" i="102" s="1"/>
  <c r="B32" i="101"/>
  <c r="G32" i="101" s="1"/>
  <c r="I31" i="101"/>
  <c r="B31" i="101"/>
  <c r="F31" i="101" s="1"/>
  <c r="I36" i="101"/>
  <c r="O37" i="101"/>
  <c r="L36" i="101"/>
  <c r="H36" i="101"/>
  <c r="G36" i="101"/>
  <c r="K36" i="101" s="1"/>
  <c r="K37" i="101" s="1"/>
  <c r="F36" i="101"/>
  <c r="G27" i="101"/>
  <c r="K27" i="101" s="1"/>
  <c r="K28" i="101" s="1"/>
  <c r="I24" i="101"/>
  <c r="G24" i="101"/>
  <c r="F24" i="101"/>
  <c r="E24" i="101"/>
  <c r="D24" i="101"/>
  <c r="C24" i="101"/>
  <c r="B24" i="101"/>
  <c r="A24" i="101"/>
  <c r="I20" i="101"/>
  <c r="E13" i="101" s="1"/>
  <c r="L19" i="101"/>
  <c r="K19" i="101"/>
  <c r="K20" i="101" s="1"/>
  <c r="H40" i="100"/>
  <c r="G40" i="100"/>
  <c r="F40" i="100"/>
  <c r="H42" i="94"/>
  <c r="G42" i="94"/>
  <c r="F42" i="94"/>
  <c r="H41" i="94"/>
  <c r="G41" i="94"/>
  <c r="F41" i="94"/>
  <c r="H40" i="94"/>
  <c r="G40" i="94"/>
  <c r="F40" i="94"/>
  <c r="H45" i="95"/>
  <c r="G45" i="95"/>
  <c r="F45" i="95"/>
  <c r="H44" i="95"/>
  <c r="G44" i="95"/>
  <c r="F44" i="95"/>
  <c r="H43" i="95"/>
  <c r="G43" i="95"/>
  <c r="F43" i="95"/>
  <c r="H42" i="95"/>
  <c r="G42" i="95"/>
  <c r="F42" i="95"/>
  <c r="H41" i="95"/>
  <c r="G41" i="95"/>
  <c r="F41" i="95"/>
  <c r="H40" i="95"/>
  <c r="G40" i="95"/>
  <c r="F40" i="95"/>
  <c r="H38" i="97"/>
  <c r="G38" i="97"/>
  <c r="F38" i="97"/>
  <c r="H37" i="97"/>
  <c r="G37" i="97"/>
  <c r="F37" i="97"/>
  <c r="H36" i="97"/>
  <c r="G36" i="97"/>
  <c r="F36" i="97"/>
  <c r="H44" i="98"/>
  <c r="G44" i="98"/>
  <c r="F44" i="98"/>
  <c r="H43" i="98"/>
  <c r="G43" i="98"/>
  <c r="F43" i="98"/>
  <c r="H42" i="98"/>
  <c r="G42" i="98"/>
  <c r="F42" i="98"/>
  <c r="H41" i="98"/>
  <c r="G41" i="98"/>
  <c r="F41" i="98"/>
  <c r="H40" i="98"/>
  <c r="G40" i="98"/>
  <c r="F40" i="98"/>
  <c r="H42" i="99"/>
  <c r="G42" i="99"/>
  <c r="F42" i="99"/>
  <c r="H41" i="99"/>
  <c r="G41" i="99"/>
  <c r="F41" i="99"/>
  <c r="H40" i="99"/>
  <c r="G40" i="99"/>
  <c r="F40" i="99"/>
  <c r="I40" i="100"/>
  <c r="L40" i="100"/>
  <c r="K40" i="100"/>
  <c r="O41" i="100"/>
  <c r="I36" i="100"/>
  <c r="B36" i="100"/>
  <c r="G36" i="100" s="1"/>
  <c r="K36" i="100" s="1"/>
  <c r="I35" i="100"/>
  <c r="G35" i="100"/>
  <c r="B35" i="100"/>
  <c r="L35" i="100" s="1"/>
  <c r="I34" i="100"/>
  <c r="I33" i="100" s="1"/>
  <c r="B34" i="100"/>
  <c r="G34" i="100" s="1"/>
  <c r="K34" i="100" s="1"/>
  <c r="G33" i="100"/>
  <c r="B33" i="100"/>
  <c r="L33" i="100" s="1"/>
  <c r="L32" i="100"/>
  <c r="I32" i="100"/>
  <c r="K32" i="100" s="1"/>
  <c r="G32" i="100"/>
  <c r="F32" i="100"/>
  <c r="B31" i="100"/>
  <c r="L31" i="100" s="1"/>
  <c r="G27" i="100"/>
  <c r="K27" i="100" s="1"/>
  <c r="K28" i="100" s="1"/>
  <c r="I24" i="100"/>
  <c r="F24" i="100"/>
  <c r="E24" i="100"/>
  <c r="D24" i="100"/>
  <c r="C24" i="100"/>
  <c r="B24" i="100"/>
  <c r="A24" i="100"/>
  <c r="I20" i="100"/>
  <c r="N41" i="100" s="1"/>
  <c r="L19" i="100"/>
  <c r="G24" i="100"/>
  <c r="K42" i="99"/>
  <c r="M40" i="99"/>
  <c r="M39" i="99"/>
  <c r="I41" i="98"/>
  <c r="K41" i="98" s="1"/>
  <c r="I40" i="99"/>
  <c r="G19" i="99"/>
  <c r="G24" i="99" s="1"/>
  <c r="L19" i="99"/>
  <c r="G19" i="98"/>
  <c r="K19" i="98" s="1"/>
  <c r="K20" i="98" s="1"/>
  <c r="O43" i="99"/>
  <c r="I36" i="99"/>
  <c r="B36" i="99"/>
  <c r="L36" i="99" s="1"/>
  <c r="I35" i="99"/>
  <c r="B35" i="99"/>
  <c r="F35" i="99" s="1"/>
  <c r="I34" i="99"/>
  <c r="I33" i="99" s="1"/>
  <c r="B34" i="99"/>
  <c r="L34" i="99" s="1"/>
  <c r="B33" i="99"/>
  <c r="L33" i="99" s="1"/>
  <c r="L32" i="99"/>
  <c r="I32" i="99"/>
  <c r="G32" i="99"/>
  <c r="F32" i="99"/>
  <c r="B31" i="99"/>
  <c r="F31" i="99" s="1"/>
  <c r="G27" i="99"/>
  <c r="K27" i="99" s="1"/>
  <c r="K28" i="99" s="1"/>
  <c r="I24" i="99"/>
  <c r="F24" i="99"/>
  <c r="E24" i="99"/>
  <c r="D24" i="99"/>
  <c r="C24" i="99"/>
  <c r="B24" i="99"/>
  <c r="A24" i="99"/>
  <c r="I20" i="99"/>
  <c r="N43" i="99" s="1"/>
  <c r="M40" i="98"/>
  <c r="K43" i="98"/>
  <c r="O45" i="98"/>
  <c r="I36" i="98"/>
  <c r="F36" i="98"/>
  <c r="B36" i="98"/>
  <c r="L36" i="98" s="1"/>
  <c r="I35" i="98"/>
  <c r="B35" i="98"/>
  <c r="G35" i="98" s="1"/>
  <c r="K35" i="98" s="1"/>
  <c r="I34" i="98"/>
  <c r="I33" i="98" s="1"/>
  <c r="B34" i="98"/>
  <c r="L34" i="98" s="1"/>
  <c r="B33" i="98"/>
  <c r="G33" i="98" s="1"/>
  <c r="K33" i="98" s="1"/>
  <c r="L32" i="98"/>
  <c r="I32" i="98"/>
  <c r="G32" i="98"/>
  <c r="K32" i="98" s="1"/>
  <c r="F32" i="98"/>
  <c r="B31" i="98"/>
  <c r="L31" i="98" s="1"/>
  <c r="G27" i="98"/>
  <c r="K27" i="98" s="1"/>
  <c r="K28" i="98" s="1"/>
  <c r="I24" i="98"/>
  <c r="G24" i="98"/>
  <c r="F24" i="98"/>
  <c r="E24" i="98"/>
  <c r="D24" i="98"/>
  <c r="C24" i="98"/>
  <c r="B24" i="98"/>
  <c r="A24" i="98"/>
  <c r="I20" i="98"/>
  <c r="N45" i="98" s="1"/>
  <c r="L19" i="98"/>
  <c r="I36" i="97"/>
  <c r="I38" i="97"/>
  <c r="B32" i="97"/>
  <c r="G32" i="97" s="1"/>
  <c r="I31" i="97"/>
  <c r="B31" i="97"/>
  <c r="G31" i="97" s="1"/>
  <c r="O39" i="97"/>
  <c r="G27" i="97"/>
  <c r="K27" i="97" s="1"/>
  <c r="K28" i="97" s="1"/>
  <c r="I24" i="97"/>
  <c r="G24" i="97"/>
  <c r="F24" i="97"/>
  <c r="E24" i="97"/>
  <c r="D24" i="97"/>
  <c r="C24" i="97"/>
  <c r="B24" i="97"/>
  <c r="A24" i="97"/>
  <c r="I20" i="97"/>
  <c r="L19" i="97"/>
  <c r="K19" i="97"/>
  <c r="K20" i="97" s="1"/>
  <c r="I41" i="96"/>
  <c r="M43" i="96"/>
  <c r="B42" i="96"/>
  <c r="H42" i="96" s="1"/>
  <c r="B40" i="96"/>
  <c r="H40" i="96" s="1"/>
  <c r="O43" i="96"/>
  <c r="I36" i="96"/>
  <c r="B36" i="96"/>
  <c r="G36" i="96" s="1"/>
  <c r="I35" i="96"/>
  <c r="B35" i="96"/>
  <c r="G35" i="96" s="1"/>
  <c r="K35" i="96" s="1"/>
  <c r="I34" i="96"/>
  <c r="I33" i="96" s="1"/>
  <c r="B34" i="96"/>
  <c r="G34" i="96" s="1"/>
  <c r="B33" i="96"/>
  <c r="G33" i="96" s="1"/>
  <c r="L32" i="96"/>
  <c r="I32" i="96"/>
  <c r="G32" i="96"/>
  <c r="F32" i="96"/>
  <c r="B31" i="96"/>
  <c r="L31" i="96" s="1"/>
  <c r="G27" i="96"/>
  <c r="K27" i="96" s="1"/>
  <c r="K28" i="96" s="1"/>
  <c r="I24" i="96"/>
  <c r="G24" i="96"/>
  <c r="F24" i="96"/>
  <c r="E24" i="96"/>
  <c r="D24" i="96"/>
  <c r="C24" i="96"/>
  <c r="B24" i="96"/>
  <c r="A24" i="96"/>
  <c r="I20" i="96"/>
  <c r="N43" i="96" s="1"/>
  <c r="L19" i="96"/>
  <c r="K19" i="96"/>
  <c r="K20" i="96" s="1"/>
  <c r="K27" i="81" l="1"/>
  <c r="C27" i="81"/>
  <c r="I27" i="81"/>
  <c r="O27" i="81"/>
  <c r="G31" i="101"/>
  <c r="K31" i="101" s="1"/>
  <c r="F32" i="97"/>
  <c r="F32" i="101"/>
  <c r="F31" i="97"/>
  <c r="K40" i="103"/>
  <c r="F36" i="103"/>
  <c r="F31" i="103"/>
  <c r="K34" i="103"/>
  <c r="K33" i="103"/>
  <c r="F34" i="103"/>
  <c r="K35" i="103"/>
  <c r="G36" i="103"/>
  <c r="K36" i="103" s="1"/>
  <c r="L34" i="103"/>
  <c r="E13" i="103"/>
  <c r="K32" i="103"/>
  <c r="F40" i="96"/>
  <c r="G40" i="96"/>
  <c r="K40" i="96" s="1"/>
  <c r="F42" i="96"/>
  <c r="G42" i="96"/>
  <c r="B41" i="96"/>
  <c r="K41" i="103"/>
  <c r="K42" i="103" s="1"/>
  <c r="F40" i="103"/>
  <c r="F33" i="103"/>
  <c r="L33" i="103"/>
  <c r="F35" i="103"/>
  <c r="L35" i="103"/>
  <c r="H42" i="102"/>
  <c r="G42" i="102"/>
  <c r="K42" i="102" s="1"/>
  <c r="F35" i="102"/>
  <c r="F36" i="102"/>
  <c r="H43" i="102"/>
  <c r="G43" i="102"/>
  <c r="K43" i="102" s="1"/>
  <c r="F33" i="102"/>
  <c r="G35" i="102"/>
  <c r="K35" i="102" s="1"/>
  <c r="G33" i="102"/>
  <c r="K33" i="102" s="1"/>
  <c r="L34" i="102"/>
  <c r="H41" i="102"/>
  <c r="M41" i="102" s="1"/>
  <c r="F41" i="102"/>
  <c r="K41" i="102"/>
  <c r="M42" i="102" s="1"/>
  <c r="F31" i="102"/>
  <c r="K32" i="102"/>
  <c r="L36" i="102"/>
  <c r="K40" i="102"/>
  <c r="E13" i="102"/>
  <c r="L31" i="102"/>
  <c r="N44" i="102"/>
  <c r="K32" i="101"/>
  <c r="N37" i="101"/>
  <c r="K41" i="100"/>
  <c r="K35" i="100"/>
  <c r="E13" i="100"/>
  <c r="K33" i="100"/>
  <c r="F34" i="100"/>
  <c r="L34" i="100"/>
  <c r="F36" i="100"/>
  <c r="L36" i="100"/>
  <c r="K19" i="100"/>
  <c r="K20" i="100" s="1"/>
  <c r="F31" i="100"/>
  <c r="G31" i="100"/>
  <c r="K31" i="100" s="1"/>
  <c r="F33" i="100"/>
  <c r="F35" i="100"/>
  <c r="M44" i="99"/>
  <c r="M41" i="99"/>
  <c r="K19" i="99"/>
  <c r="K20" i="99" s="1"/>
  <c r="F33" i="99"/>
  <c r="K32" i="99"/>
  <c r="G33" i="99"/>
  <c r="K33" i="99" s="1"/>
  <c r="G35" i="99"/>
  <c r="K35" i="99" s="1"/>
  <c r="K41" i="99"/>
  <c r="M42" i="99" s="1"/>
  <c r="K40" i="99"/>
  <c r="L35" i="99"/>
  <c r="M43" i="99"/>
  <c r="E13" i="99"/>
  <c r="L31" i="99"/>
  <c r="G31" i="99"/>
  <c r="K31" i="99" s="1"/>
  <c r="G34" i="99"/>
  <c r="K34" i="99" s="1"/>
  <c r="G36" i="99"/>
  <c r="K36" i="99" s="1"/>
  <c r="F34" i="99"/>
  <c r="F36" i="99"/>
  <c r="M44" i="98"/>
  <c r="K44" i="98"/>
  <c r="M43" i="98"/>
  <c r="F33" i="98"/>
  <c r="F34" i="98"/>
  <c r="F35" i="98"/>
  <c r="G34" i="98"/>
  <c r="K34" i="98" s="1"/>
  <c r="F31" i="98"/>
  <c r="G31" i="98"/>
  <c r="K31" i="98" s="1"/>
  <c r="L33" i="98"/>
  <c r="G36" i="98"/>
  <c r="K36" i="98" s="1"/>
  <c r="K42" i="98"/>
  <c r="L35" i="98"/>
  <c r="M45" i="98"/>
  <c r="E13" i="98"/>
  <c r="M42" i="98"/>
  <c r="K40" i="98"/>
  <c r="K38" i="97"/>
  <c r="K37" i="97"/>
  <c r="K32" i="97"/>
  <c r="K31" i="97"/>
  <c r="E13" i="97"/>
  <c r="K36" i="97"/>
  <c r="M37" i="97"/>
  <c r="K32" i="96"/>
  <c r="K34" i="96"/>
  <c r="K36" i="96"/>
  <c r="L36" i="96"/>
  <c r="F31" i="96"/>
  <c r="L34" i="96"/>
  <c r="F36" i="96"/>
  <c r="G31" i="96"/>
  <c r="K31" i="96" s="1"/>
  <c r="F34" i="96"/>
  <c r="K33" i="96"/>
  <c r="K42" i="96"/>
  <c r="M44" i="96"/>
  <c r="E13" i="96"/>
  <c r="F33" i="96"/>
  <c r="L33" i="96"/>
  <c r="F35" i="96"/>
  <c r="L35" i="96"/>
  <c r="K33" i="101" l="1"/>
  <c r="K39" i="97"/>
  <c r="N43" i="98"/>
  <c r="K45" i="102"/>
  <c r="K44" i="102"/>
  <c r="G41" i="96"/>
  <c r="K41" i="96" s="1"/>
  <c r="K43" i="96" s="1"/>
  <c r="K44" i="96" s="1"/>
  <c r="M45" i="96" s="1"/>
  <c r="F41" i="96"/>
  <c r="H41" i="96"/>
  <c r="M43" i="103"/>
  <c r="K43" i="103"/>
  <c r="K46" i="103" s="1"/>
  <c r="M46" i="102"/>
  <c r="K46" i="102"/>
  <c r="K49" i="102" s="1"/>
  <c r="K33" i="97"/>
  <c r="J21" i="81" s="1"/>
  <c r="K43" i="99"/>
  <c r="K44" i="99" s="1"/>
  <c r="M45" i="99" s="1"/>
  <c r="K42" i="100"/>
  <c r="M43" i="100" s="1"/>
  <c r="K46" i="98"/>
  <c r="M47" i="98" s="1"/>
  <c r="M46" i="98"/>
  <c r="M38" i="97"/>
  <c r="K40" i="97" l="1"/>
  <c r="J24" i="81"/>
  <c r="J27" i="81" s="1"/>
  <c r="K38" i="101"/>
  <c r="K43" i="100"/>
  <c r="K46" i="100" s="1"/>
  <c r="K45" i="99"/>
  <c r="K48" i="99" s="1"/>
  <c r="K47" i="98"/>
  <c r="K50" i="98" s="1"/>
  <c r="M41" i="97"/>
  <c r="K41" i="97"/>
  <c r="K44" i="97" s="1"/>
  <c r="K45" i="96"/>
  <c r="K48" i="96" s="1"/>
  <c r="M39" i="101" l="1"/>
  <c r="K39" i="101"/>
  <c r="K42" i="101" s="1"/>
  <c r="I41" i="95"/>
  <c r="O43" i="95" l="1"/>
  <c r="I42" i="95"/>
  <c r="I44" i="95"/>
  <c r="N46" i="95"/>
  <c r="O45" i="95"/>
  <c r="M45" i="95" s="1"/>
  <c r="K40" i="95"/>
  <c r="I36" i="95"/>
  <c r="B36" i="95"/>
  <c r="L36" i="95" s="1"/>
  <c r="I35" i="95"/>
  <c r="B35" i="95"/>
  <c r="G35" i="95" s="1"/>
  <c r="K35" i="95" s="1"/>
  <c r="I34" i="95"/>
  <c r="B34" i="95"/>
  <c r="L34" i="95" s="1"/>
  <c r="I33" i="95"/>
  <c r="B33" i="95"/>
  <c r="G33" i="95" s="1"/>
  <c r="K33" i="95" s="1"/>
  <c r="L32" i="95"/>
  <c r="I32" i="95"/>
  <c r="G32" i="95"/>
  <c r="K32" i="95" s="1"/>
  <c r="F32" i="95"/>
  <c r="B31" i="95"/>
  <c r="F31" i="95" s="1"/>
  <c r="G27" i="95"/>
  <c r="K27" i="95" s="1"/>
  <c r="K28" i="95" s="1"/>
  <c r="I24" i="95"/>
  <c r="F24" i="95"/>
  <c r="E24" i="95"/>
  <c r="D24" i="95"/>
  <c r="C24" i="95"/>
  <c r="B24" i="95"/>
  <c r="A24" i="95"/>
  <c r="I20" i="95"/>
  <c r="L19" i="95"/>
  <c r="K19" i="95"/>
  <c r="K20" i="95" s="1"/>
  <c r="M39" i="94"/>
  <c r="K42" i="94"/>
  <c r="M42" i="94"/>
  <c r="I40" i="94"/>
  <c r="M40" i="94"/>
  <c r="K40" i="94"/>
  <c r="I36" i="94"/>
  <c r="B36" i="94"/>
  <c r="L36" i="94" s="1"/>
  <c r="I35" i="94"/>
  <c r="B35" i="94"/>
  <c r="G35" i="94" s="1"/>
  <c r="K35" i="94" s="1"/>
  <c r="I34" i="94"/>
  <c r="I33" i="94" s="1"/>
  <c r="G34" i="94"/>
  <c r="K34" i="94" s="1"/>
  <c r="B34" i="94"/>
  <c r="L34" i="94" s="1"/>
  <c r="B33" i="94"/>
  <c r="G33" i="94" s="1"/>
  <c r="K33" i="94" s="1"/>
  <c r="L32" i="94"/>
  <c r="I32" i="94"/>
  <c r="G32" i="94"/>
  <c r="K32" i="94" s="1"/>
  <c r="F32" i="94"/>
  <c r="B31" i="94"/>
  <c r="L31" i="94" s="1"/>
  <c r="K27" i="94"/>
  <c r="K28" i="94" s="1"/>
  <c r="G27" i="94"/>
  <c r="I24" i="94"/>
  <c r="G24" i="94"/>
  <c r="F24" i="94"/>
  <c r="E24" i="94"/>
  <c r="D24" i="94"/>
  <c r="C24" i="94"/>
  <c r="B24" i="94"/>
  <c r="A24" i="94"/>
  <c r="I20" i="94"/>
  <c r="L19" i="94"/>
  <c r="K19" i="94"/>
  <c r="K20" i="94" s="1"/>
  <c r="G19" i="94"/>
  <c r="E13" i="94"/>
  <c r="I41" i="90"/>
  <c r="B40" i="90"/>
  <c r="M39" i="90"/>
  <c r="I36" i="90"/>
  <c r="B36" i="90"/>
  <c r="G36" i="90" s="1"/>
  <c r="I35" i="90"/>
  <c r="B35" i="90"/>
  <c r="G35" i="90" s="1"/>
  <c r="I34" i="90"/>
  <c r="I33" i="90" s="1"/>
  <c r="B34" i="90"/>
  <c r="G34" i="90" s="1"/>
  <c r="B33" i="90"/>
  <c r="G33" i="90" s="1"/>
  <c r="L32" i="90"/>
  <c r="I32" i="90"/>
  <c r="G32" i="90"/>
  <c r="F32" i="90"/>
  <c r="B31" i="90"/>
  <c r="L31" i="90" s="1"/>
  <c r="K27" i="90"/>
  <c r="K28" i="90" s="1"/>
  <c r="G27" i="90"/>
  <c r="I24" i="90"/>
  <c r="F24" i="90"/>
  <c r="E24" i="90"/>
  <c r="D24" i="90"/>
  <c r="C24" i="90"/>
  <c r="B24" i="90"/>
  <c r="A24" i="90"/>
  <c r="I20" i="90"/>
  <c r="L19" i="90"/>
  <c r="K19" i="90"/>
  <c r="K20" i="90" s="1"/>
  <c r="G19" i="90"/>
  <c r="G24" i="90" s="1"/>
  <c r="E13" i="90"/>
  <c r="K41" i="89"/>
  <c r="K42" i="89" s="1"/>
  <c r="G41" i="89"/>
  <c r="F41" i="89"/>
  <c r="I37" i="89"/>
  <c r="B37" i="89"/>
  <c r="I36" i="89"/>
  <c r="G36" i="89"/>
  <c r="K36" i="89" s="1"/>
  <c r="B36" i="89"/>
  <c r="L35" i="89"/>
  <c r="I35" i="89"/>
  <c r="G35" i="89"/>
  <c r="K35" i="89" s="1"/>
  <c r="F35" i="89"/>
  <c r="B35" i="89"/>
  <c r="I34" i="89"/>
  <c r="K34" i="89" s="1"/>
  <c r="G34" i="89"/>
  <c r="B34" i="89"/>
  <c r="L33" i="89"/>
  <c r="K33" i="89"/>
  <c r="I33" i="89"/>
  <c r="G33" i="89"/>
  <c r="F33" i="89"/>
  <c r="L32" i="89"/>
  <c r="B32" i="89"/>
  <c r="K28" i="89"/>
  <c r="K29" i="89" s="1"/>
  <c r="G28" i="89"/>
  <c r="I25" i="89"/>
  <c r="F25" i="89"/>
  <c r="E25" i="89"/>
  <c r="D25" i="89"/>
  <c r="C25" i="89"/>
  <c r="B25" i="89"/>
  <c r="A25" i="89"/>
  <c r="I21" i="89"/>
  <c r="K20" i="89"/>
  <c r="G20" i="89"/>
  <c r="K19" i="89"/>
  <c r="G19" i="89"/>
  <c r="G25" i="89" s="1"/>
  <c r="E13" i="89"/>
  <c r="K40" i="88"/>
  <c r="K41" i="88" s="1"/>
  <c r="G40" i="88"/>
  <c r="F40" i="88"/>
  <c r="K36" i="88"/>
  <c r="I36" i="88"/>
  <c r="B36" i="88"/>
  <c r="G36" i="88" s="1"/>
  <c r="I35" i="88"/>
  <c r="G35" i="88"/>
  <c r="K35" i="88" s="1"/>
  <c r="B35" i="88"/>
  <c r="L34" i="88"/>
  <c r="I34" i="88"/>
  <c r="G34" i="88"/>
  <c r="K34" i="88" s="1"/>
  <c r="F34" i="88"/>
  <c r="B34" i="88"/>
  <c r="I33" i="88"/>
  <c r="K33" i="88" s="1"/>
  <c r="G33" i="88"/>
  <c r="B33" i="88"/>
  <c r="L32" i="88"/>
  <c r="K32" i="88"/>
  <c r="I32" i="88"/>
  <c r="G32" i="88"/>
  <c r="F32" i="88"/>
  <c r="L31" i="88"/>
  <c r="B31" i="88"/>
  <c r="K27" i="88"/>
  <c r="K28" i="88" s="1"/>
  <c r="G27" i="88"/>
  <c r="I24" i="88"/>
  <c r="G24" i="88"/>
  <c r="F24" i="88"/>
  <c r="E24" i="88"/>
  <c r="D24" i="88"/>
  <c r="C24" i="88"/>
  <c r="B24" i="88"/>
  <c r="A24" i="88"/>
  <c r="I20" i="88"/>
  <c r="L19" i="88"/>
  <c r="K19" i="88"/>
  <c r="K20" i="88" s="1"/>
  <c r="E13" i="88"/>
  <c r="G40" i="87"/>
  <c r="K40" i="87" s="1"/>
  <c r="K41" i="87" s="1"/>
  <c r="F40" i="87"/>
  <c r="I36" i="87"/>
  <c r="B36" i="87"/>
  <c r="L35" i="87"/>
  <c r="I35" i="87"/>
  <c r="G35" i="87"/>
  <c r="K35" i="87" s="1"/>
  <c r="F35" i="87"/>
  <c r="B35" i="87"/>
  <c r="K34" i="87"/>
  <c r="I34" i="87"/>
  <c r="I33" i="87" s="1"/>
  <c r="G34" i="87"/>
  <c r="B34" i="87"/>
  <c r="L33" i="87"/>
  <c r="B33" i="87"/>
  <c r="L32" i="87"/>
  <c r="I32" i="87"/>
  <c r="G32" i="87"/>
  <c r="K32" i="87" s="1"/>
  <c r="F32" i="87"/>
  <c r="G31" i="87"/>
  <c r="K31" i="87" s="1"/>
  <c r="B31" i="87"/>
  <c r="K28" i="87"/>
  <c r="K27" i="87"/>
  <c r="G27" i="87"/>
  <c r="I24" i="87"/>
  <c r="G24" i="87"/>
  <c r="F24" i="87"/>
  <c r="E24" i="87"/>
  <c r="D24" i="87"/>
  <c r="C24" i="87"/>
  <c r="B24" i="87"/>
  <c r="A24" i="87"/>
  <c r="K20" i="87"/>
  <c r="K42" i="87" s="1"/>
  <c r="K43" i="87" s="1"/>
  <c r="K46" i="87" s="1"/>
  <c r="I20" i="87"/>
  <c r="L19" i="87"/>
  <c r="K19" i="87"/>
  <c r="E13" i="87"/>
  <c r="K41" i="86"/>
  <c r="K40" i="86"/>
  <c r="G40" i="86"/>
  <c r="F40" i="86"/>
  <c r="L36" i="86"/>
  <c r="I36" i="86"/>
  <c r="G36" i="86"/>
  <c r="K36" i="86" s="1"/>
  <c r="F36" i="86"/>
  <c r="B36" i="86"/>
  <c r="I35" i="86"/>
  <c r="G35" i="86"/>
  <c r="B35" i="86"/>
  <c r="I34" i="86"/>
  <c r="B34" i="86"/>
  <c r="I33" i="86"/>
  <c r="B33" i="86"/>
  <c r="L32" i="86"/>
  <c r="I32" i="86"/>
  <c r="G32" i="86"/>
  <c r="K32" i="86" s="1"/>
  <c r="F32" i="86"/>
  <c r="F31" i="86"/>
  <c r="B31" i="86"/>
  <c r="K27" i="86"/>
  <c r="K28" i="86" s="1"/>
  <c r="G27" i="86"/>
  <c r="I24" i="86"/>
  <c r="F24" i="86"/>
  <c r="E24" i="86"/>
  <c r="D24" i="86"/>
  <c r="C24" i="86"/>
  <c r="B24" i="86"/>
  <c r="A24" i="86"/>
  <c r="I20" i="86"/>
  <c r="L19" i="86"/>
  <c r="K19" i="86"/>
  <c r="K20" i="86" s="1"/>
  <c r="K42" i="86" s="1"/>
  <c r="G19" i="86"/>
  <c r="G24" i="86" s="1"/>
  <c r="E13" i="86"/>
  <c r="K40" i="85"/>
  <c r="K41" i="85" s="1"/>
  <c r="G40" i="85"/>
  <c r="F40" i="85"/>
  <c r="I36" i="85"/>
  <c r="B36" i="85"/>
  <c r="L35" i="85"/>
  <c r="I35" i="85"/>
  <c r="G35" i="85"/>
  <c r="F35" i="85"/>
  <c r="B35" i="85"/>
  <c r="I34" i="85"/>
  <c r="F34" i="85"/>
  <c r="B34" i="85"/>
  <c r="G34" i="85" s="1"/>
  <c r="K34" i="85" s="1"/>
  <c r="L33" i="85"/>
  <c r="I33" i="85"/>
  <c r="G33" i="85"/>
  <c r="K33" i="85" s="1"/>
  <c r="F33" i="85"/>
  <c r="B33" i="85"/>
  <c r="L32" i="85"/>
  <c r="K32" i="85"/>
  <c r="I32" i="85"/>
  <c r="G32" i="85"/>
  <c r="F32" i="85"/>
  <c r="L31" i="85"/>
  <c r="B31" i="85"/>
  <c r="K28" i="85"/>
  <c r="G27" i="85"/>
  <c r="K27" i="85" s="1"/>
  <c r="I24" i="85"/>
  <c r="G24" i="85"/>
  <c r="F24" i="85"/>
  <c r="E24" i="85"/>
  <c r="D24" i="85"/>
  <c r="C24" i="85"/>
  <c r="B24" i="85"/>
  <c r="A24" i="85"/>
  <c r="I20" i="85"/>
  <c r="E13" i="85" s="1"/>
  <c r="L19" i="85"/>
  <c r="K19" i="85"/>
  <c r="K20" i="85" s="1"/>
  <c r="G40" i="84"/>
  <c r="K40" i="84" s="1"/>
  <c r="K41" i="84" s="1"/>
  <c r="F40" i="84"/>
  <c r="L36" i="84"/>
  <c r="I36" i="84"/>
  <c r="G36" i="84"/>
  <c r="K36" i="84" s="1"/>
  <c r="F36" i="84"/>
  <c r="B36" i="84"/>
  <c r="I35" i="84"/>
  <c r="K35" i="84" s="1"/>
  <c r="F35" i="84"/>
  <c r="B35" i="84"/>
  <c r="G35" i="84" s="1"/>
  <c r="L34" i="84"/>
  <c r="I34" i="84"/>
  <c r="I33" i="84" s="1"/>
  <c r="G34" i="84"/>
  <c r="F34" i="84"/>
  <c r="B34" i="84"/>
  <c r="L33" i="84"/>
  <c r="F33" i="84"/>
  <c r="B33" i="84"/>
  <c r="G33" i="84" s="1"/>
  <c r="L32" i="84"/>
  <c r="I32" i="84"/>
  <c r="G32" i="84"/>
  <c r="K32" i="84" s="1"/>
  <c r="F32" i="84"/>
  <c r="K31" i="84"/>
  <c r="G31" i="84"/>
  <c r="F31" i="84"/>
  <c r="B31" i="84"/>
  <c r="L31" i="84" s="1"/>
  <c r="G27" i="84"/>
  <c r="K27" i="84" s="1"/>
  <c r="K28" i="84" s="1"/>
  <c r="I24" i="84"/>
  <c r="G24" i="84"/>
  <c r="F24" i="84"/>
  <c r="E24" i="84"/>
  <c r="D24" i="84"/>
  <c r="C24" i="84"/>
  <c r="B24" i="84"/>
  <c r="A24" i="84"/>
  <c r="I20" i="84"/>
  <c r="E13" i="84" s="1"/>
  <c r="L19" i="84"/>
  <c r="K19" i="84"/>
  <c r="K20" i="84" s="1"/>
  <c r="G40" i="83"/>
  <c r="K40" i="83" s="1"/>
  <c r="K41" i="83" s="1"/>
  <c r="F40" i="83"/>
  <c r="K36" i="83"/>
  <c r="I36" i="83"/>
  <c r="F36" i="83"/>
  <c r="B36" i="83"/>
  <c r="G36" i="83" s="1"/>
  <c r="L35" i="83"/>
  <c r="I35" i="83"/>
  <c r="B35" i="83"/>
  <c r="L34" i="83"/>
  <c r="I34" i="83"/>
  <c r="G34" i="83"/>
  <c r="K34" i="83" s="1"/>
  <c r="F34" i="83"/>
  <c r="B34" i="83"/>
  <c r="I33" i="83"/>
  <c r="B33" i="83"/>
  <c r="L32" i="83"/>
  <c r="I32" i="83"/>
  <c r="G32" i="83"/>
  <c r="K32" i="83" s="1"/>
  <c r="F32" i="83"/>
  <c r="G31" i="83"/>
  <c r="K31" i="83" s="1"/>
  <c r="F31" i="83"/>
  <c r="B31" i="83"/>
  <c r="L31" i="83" s="1"/>
  <c r="G27" i="83"/>
  <c r="K27" i="83" s="1"/>
  <c r="K28" i="83" s="1"/>
  <c r="I24" i="83"/>
  <c r="G24" i="83"/>
  <c r="F24" i="83"/>
  <c r="E24" i="83"/>
  <c r="D24" i="83"/>
  <c r="C24" i="83"/>
  <c r="B24" i="83"/>
  <c r="A24" i="83"/>
  <c r="I20" i="83"/>
  <c r="L19" i="83"/>
  <c r="K19" i="83"/>
  <c r="K20" i="83" s="1"/>
  <c r="E13" i="83"/>
  <c r="G40" i="82"/>
  <c r="K40" i="82" s="1"/>
  <c r="K41" i="82" s="1"/>
  <c r="F40" i="82"/>
  <c r="I36" i="82"/>
  <c r="B36" i="82"/>
  <c r="L35" i="82"/>
  <c r="I35" i="82"/>
  <c r="G35" i="82"/>
  <c r="K35" i="82" s="1"/>
  <c r="F35" i="82"/>
  <c r="B35" i="82"/>
  <c r="I34" i="82"/>
  <c r="I33" i="82" s="1"/>
  <c r="B34" i="82"/>
  <c r="L33" i="82"/>
  <c r="G33" i="82"/>
  <c r="F33" i="82"/>
  <c r="B33" i="82"/>
  <c r="L32" i="82"/>
  <c r="I32" i="82"/>
  <c r="K32" i="82" s="1"/>
  <c r="G32" i="82"/>
  <c r="F32" i="82"/>
  <c r="B31" i="82"/>
  <c r="K28" i="82"/>
  <c r="K27" i="82"/>
  <c r="G27" i="82"/>
  <c r="I24" i="82"/>
  <c r="G24" i="82"/>
  <c r="F24" i="82"/>
  <c r="E24" i="82"/>
  <c r="D24" i="82"/>
  <c r="C24" i="82"/>
  <c r="B24" i="82"/>
  <c r="A24" i="82"/>
  <c r="K20" i="82"/>
  <c r="I20" i="82"/>
  <c r="L19" i="82"/>
  <c r="K19" i="82"/>
  <c r="N27" i="81"/>
  <c r="M27" i="81"/>
  <c r="L27" i="81"/>
  <c r="H27" i="81"/>
  <c r="G27" i="81"/>
  <c r="P26" i="81"/>
  <c r="F26" i="81"/>
  <c r="D26" i="81" s="1"/>
  <c r="P25" i="81"/>
  <c r="F25" i="81"/>
  <c r="F24" i="81"/>
  <c r="F23" i="81"/>
  <c r="F22" i="81"/>
  <c r="D22" i="81"/>
  <c r="P21" i="81"/>
  <c r="F21" i="81"/>
  <c r="D21" i="81"/>
  <c r="F20" i="81"/>
  <c r="D20" i="81"/>
  <c r="F19" i="81"/>
  <c r="D19" i="81"/>
  <c r="P18" i="81"/>
  <c r="Q18" i="81" s="1"/>
  <c r="F18" i="81"/>
  <c r="D18" i="81"/>
  <c r="P17" i="81"/>
  <c r="Q17" i="81" s="1"/>
  <c r="F17" i="81"/>
  <c r="D17" i="81"/>
  <c r="P16" i="81"/>
  <c r="Q16" i="81" s="1"/>
  <c r="F16" i="81"/>
  <c r="F15" i="81"/>
  <c r="D15" i="81"/>
  <c r="E15" i="81" s="1"/>
  <c r="P14" i="81"/>
  <c r="Q14" i="81" s="1"/>
  <c r="F14" i="81"/>
  <c r="P13" i="81"/>
  <c r="Q13" i="81" s="1"/>
  <c r="F13" i="81"/>
  <c r="D13" i="81"/>
  <c r="P12" i="81"/>
  <c r="F12" i="81"/>
  <c r="D12" i="81"/>
  <c r="F11" i="81"/>
  <c r="F27" i="81" l="1"/>
  <c r="Q21" i="81"/>
  <c r="F40" i="90"/>
  <c r="H40" i="90"/>
  <c r="G40" i="90"/>
  <c r="K40" i="90" s="1"/>
  <c r="B41" i="90"/>
  <c r="M46" i="95"/>
  <c r="K42" i="95"/>
  <c r="K41" i="95"/>
  <c r="K44" i="95"/>
  <c r="O46" i="95"/>
  <c r="K43" i="95"/>
  <c r="M44" i="95" s="1"/>
  <c r="K45" i="95"/>
  <c r="G34" i="95"/>
  <c r="K34" i="95" s="1"/>
  <c r="G31" i="95"/>
  <c r="K31" i="95" s="1"/>
  <c r="G36" i="95"/>
  <c r="K36" i="95" s="1"/>
  <c r="E13" i="95"/>
  <c r="G24" i="95"/>
  <c r="F33" i="95"/>
  <c r="L33" i="95"/>
  <c r="F35" i="95"/>
  <c r="L35" i="95"/>
  <c r="L31" i="95"/>
  <c r="F34" i="95"/>
  <c r="F36" i="95"/>
  <c r="N39" i="94"/>
  <c r="G31" i="94"/>
  <c r="K31" i="94" s="1"/>
  <c r="G36" i="94"/>
  <c r="K36" i="94" s="1"/>
  <c r="F31" i="94"/>
  <c r="M41" i="94"/>
  <c r="F33" i="94"/>
  <c r="L33" i="94"/>
  <c r="F35" i="94"/>
  <c r="L35" i="94"/>
  <c r="K41" i="94"/>
  <c r="F34" i="94"/>
  <c r="F36" i="94"/>
  <c r="F35" i="90"/>
  <c r="G31" i="90"/>
  <c r="K31" i="90" s="1"/>
  <c r="K33" i="90"/>
  <c r="K34" i="90"/>
  <c r="F34" i="90"/>
  <c r="K35" i="90"/>
  <c r="F36" i="90"/>
  <c r="M40" i="90"/>
  <c r="L34" i="90"/>
  <c r="L36" i="90"/>
  <c r="F31" i="90"/>
  <c r="K43" i="86"/>
  <c r="K46" i="86" s="1"/>
  <c r="M43" i="86"/>
  <c r="G31" i="85"/>
  <c r="K31" i="85" s="1"/>
  <c r="F31" i="85"/>
  <c r="G36" i="85"/>
  <c r="K36" i="85" s="1"/>
  <c r="F36" i="85"/>
  <c r="L34" i="86"/>
  <c r="F34" i="86"/>
  <c r="G34" i="86"/>
  <c r="K34" i="86" s="1"/>
  <c r="K35" i="86"/>
  <c r="F31" i="87"/>
  <c r="L31" i="87"/>
  <c r="M43" i="87"/>
  <c r="D16" i="81"/>
  <c r="E16" i="81"/>
  <c r="E27" i="81" s="1"/>
  <c r="Q26" i="81"/>
  <c r="D11" i="81"/>
  <c r="P15" i="81"/>
  <c r="Q15" i="81" s="1"/>
  <c r="E13" i="82"/>
  <c r="K42" i="82"/>
  <c r="F31" i="82"/>
  <c r="G31" i="82"/>
  <c r="K31" i="82" s="1"/>
  <c r="L34" i="82"/>
  <c r="F34" i="82"/>
  <c r="G34" i="82"/>
  <c r="K34" i="82" s="1"/>
  <c r="L36" i="82"/>
  <c r="F36" i="82"/>
  <c r="G36" i="82"/>
  <c r="K36" i="82" s="1"/>
  <c r="K42" i="84"/>
  <c r="P19" i="81"/>
  <c r="Q19" i="81" s="1"/>
  <c r="P22" i="81"/>
  <c r="Q22" i="81" s="1"/>
  <c r="P24" i="81"/>
  <c r="Q24" i="81" s="1"/>
  <c r="K42" i="83"/>
  <c r="L33" i="83"/>
  <c r="F33" i="83"/>
  <c r="G33" i="83"/>
  <c r="K33" i="83" s="1"/>
  <c r="F35" i="83"/>
  <c r="G35" i="83"/>
  <c r="K35" i="83" s="1"/>
  <c r="K33" i="84"/>
  <c r="F33" i="87"/>
  <c r="G33" i="87"/>
  <c r="K33" i="87" s="1"/>
  <c r="L36" i="87"/>
  <c r="F36" i="87"/>
  <c r="K42" i="88"/>
  <c r="L36" i="88"/>
  <c r="K21" i="89"/>
  <c r="K43" i="89" s="1"/>
  <c r="G37" i="89"/>
  <c r="K37" i="89" s="1"/>
  <c r="L37" i="89"/>
  <c r="L33" i="86"/>
  <c r="F33" i="86"/>
  <c r="G33" i="86"/>
  <c r="K33" i="86" s="1"/>
  <c r="Q12" i="81"/>
  <c r="P20" i="81"/>
  <c r="Q20" i="81" s="1"/>
  <c r="P23" i="81"/>
  <c r="Q23" i="81" s="1"/>
  <c r="L31" i="82"/>
  <c r="K33" i="82"/>
  <c r="K42" i="85"/>
  <c r="L36" i="85"/>
  <c r="G31" i="86"/>
  <c r="K31" i="86" s="1"/>
  <c r="L31" i="86"/>
  <c r="G36" i="87"/>
  <c r="K36" i="87" s="1"/>
  <c r="F31" i="88"/>
  <c r="G31" i="88"/>
  <c r="K31" i="88" s="1"/>
  <c r="L35" i="88"/>
  <c r="F35" i="88"/>
  <c r="F36" i="88"/>
  <c r="F32" i="89"/>
  <c r="G32" i="89"/>
  <c r="K32" i="89" s="1"/>
  <c r="L36" i="89"/>
  <c r="F36" i="89"/>
  <c r="F37" i="89"/>
  <c r="Q25" i="81"/>
  <c r="K34" i="84"/>
  <c r="L34" i="85"/>
  <c r="L35" i="86"/>
  <c r="F35" i="86"/>
  <c r="L35" i="90"/>
  <c r="L33" i="90"/>
  <c r="L36" i="83"/>
  <c r="L35" i="84"/>
  <c r="K35" i="85"/>
  <c r="L34" i="87"/>
  <c r="F34" i="87"/>
  <c r="L33" i="88"/>
  <c r="F33" i="88"/>
  <c r="L34" i="89"/>
  <c r="F34" i="89"/>
  <c r="K32" i="90"/>
  <c r="F33" i="90"/>
  <c r="K36" i="90"/>
  <c r="I36" i="80"/>
  <c r="G25" i="80"/>
  <c r="K25" i="80" s="1"/>
  <c r="G24" i="80"/>
  <c r="G35" i="80"/>
  <c r="G34" i="80"/>
  <c r="G33" i="80"/>
  <c r="K33" i="80" s="1"/>
  <c r="G32" i="80"/>
  <c r="G31" i="80"/>
  <c r="G30" i="80"/>
  <c r="K30" i="80" s="1"/>
  <c r="G29" i="80"/>
  <c r="G28" i="80"/>
  <c r="G27" i="80"/>
  <c r="G26" i="80"/>
  <c r="G23" i="80"/>
  <c r="G22" i="80"/>
  <c r="G21" i="80"/>
  <c r="G20" i="80"/>
  <c r="G19" i="80"/>
  <c r="K19" i="80"/>
  <c r="M54" i="80"/>
  <c r="K35" i="80"/>
  <c r="K34" i="80"/>
  <c r="K32" i="80"/>
  <c r="K31" i="80"/>
  <c r="K29" i="80"/>
  <c r="K28" i="80"/>
  <c r="K27" i="80"/>
  <c r="K26" i="80"/>
  <c r="K24" i="80"/>
  <c r="K23" i="80"/>
  <c r="K22" i="80"/>
  <c r="K21" i="80"/>
  <c r="K20" i="80"/>
  <c r="G20" i="76"/>
  <c r="G19" i="76"/>
  <c r="B59" i="80"/>
  <c r="H59" i="80" s="1"/>
  <c r="M59" i="80" s="1"/>
  <c r="B58" i="80"/>
  <c r="H58" i="80" s="1"/>
  <c r="M58" i="80" s="1"/>
  <c r="I56" i="80"/>
  <c r="I57" i="80" s="1"/>
  <c r="B56" i="80"/>
  <c r="H56" i="80" s="1"/>
  <c r="B55" i="80"/>
  <c r="F55" i="80" s="1"/>
  <c r="B50" i="80"/>
  <c r="B51" i="80" s="1"/>
  <c r="L51" i="80" s="1"/>
  <c r="B49" i="80"/>
  <c r="L49" i="80" s="1"/>
  <c r="B48" i="80"/>
  <c r="G48" i="80" s="1"/>
  <c r="K48" i="80" s="1"/>
  <c r="G44" i="80"/>
  <c r="K44" i="80" s="1"/>
  <c r="I40" i="80"/>
  <c r="I41" i="80" s="1"/>
  <c r="F40" i="80"/>
  <c r="E40" i="80"/>
  <c r="D40" i="80"/>
  <c r="C40" i="80"/>
  <c r="B40" i="80"/>
  <c r="A40" i="80"/>
  <c r="I42" i="79"/>
  <c r="L42" i="79"/>
  <c r="B42" i="79"/>
  <c r="H42" i="79" s="1"/>
  <c r="I23" i="79"/>
  <c r="K23" i="79"/>
  <c r="G22" i="79"/>
  <c r="G21" i="79"/>
  <c r="G20" i="79"/>
  <c r="B37" i="79"/>
  <c r="L37" i="79" s="1"/>
  <c r="B36" i="79"/>
  <c r="L36" i="79" s="1"/>
  <c r="B35" i="79"/>
  <c r="G35" i="79" s="1"/>
  <c r="K35" i="79" s="1"/>
  <c r="G31" i="79"/>
  <c r="I27" i="79"/>
  <c r="I28" i="79" s="1"/>
  <c r="F27" i="79"/>
  <c r="E27" i="79"/>
  <c r="D27" i="79"/>
  <c r="C27" i="79"/>
  <c r="B27" i="79"/>
  <c r="A27" i="79"/>
  <c r="G19" i="79"/>
  <c r="I41" i="78"/>
  <c r="I40" i="78"/>
  <c r="B41" i="78"/>
  <c r="G41" i="78" s="1"/>
  <c r="K41" i="78" s="1"/>
  <c r="B43" i="78"/>
  <c r="F43" i="78" s="1"/>
  <c r="B42" i="78"/>
  <c r="F42" i="78" s="1"/>
  <c r="B40" i="78"/>
  <c r="F40" i="78" s="1"/>
  <c r="B39" i="78"/>
  <c r="H39" i="78" s="1"/>
  <c r="M39" i="78" s="1"/>
  <c r="G39" i="78"/>
  <c r="F39" i="78"/>
  <c r="B34" i="78"/>
  <c r="G34" i="78" s="1"/>
  <c r="K34" i="78" s="1"/>
  <c r="B33" i="78"/>
  <c r="L33" i="78" s="1"/>
  <c r="B32" i="78"/>
  <c r="F32" i="78" s="1"/>
  <c r="G28" i="78"/>
  <c r="K28" i="78" s="1"/>
  <c r="I24" i="78"/>
  <c r="I25" i="78" s="1"/>
  <c r="F24" i="78"/>
  <c r="E24" i="78"/>
  <c r="D24" i="78"/>
  <c r="C24" i="78"/>
  <c r="B24" i="78"/>
  <c r="A24" i="78"/>
  <c r="I20" i="78"/>
  <c r="M38" i="78" s="1"/>
  <c r="L19" i="78"/>
  <c r="G19" i="78"/>
  <c r="K19" i="78" s="1"/>
  <c r="K20" i="78" s="1"/>
  <c r="E13" i="78"/>
  <c r="I39" i="77"/>
  <c r="B39" i="77"/>
  <c r="F39" i="77" s="1"/>
  <c r="G19" i="77"/>
  <c r="L19" i="76"/>
  <c r="M40" i="77"/>
  <c r="O39" i="77"/>
  <c r="N39" i="77"/>
  <c r="N38" i="77"/>
  <c r="M38" i="77"/>
  <c r="M37" i="77"/>
  <c r="N37" i="77" s="1"/>
  <c r="B34" i="77"/>
  <c r="F34" i="77" s="1"/>
  <c r="B33" i="77"/>
  <c r="F33" i="77" s="1"/>
  <c r="B32" i="77"/>
  <c r="G32" i="77" s="1"/>
  <c r="K32" i="77" s="1"/>
  <c r="G28" i="77"/>
  <c r="K28" i="77" s="1"/>
  <c r="I24" i="77"/>
  <c r="I25" i="77" s="1"/>
  <c r="F24" i="77"/>
  <c r="E24" i="77"/>
  <c r="D24" i="77"/>
  <c r="C24" i="77"/>
  <c r="B24" i="77"/>
  <c r="A24" i="77"/>
  <c r="I20" i="77"/>
  <c r="E13" i="77" s="1"/>
  <c r="L19" i="77"/>
  <c r="G24" i="77"/>
  <c r="I41" i="76"/>
  <c r="B41" i="76"/>
  <c r="G41" i="76" s="1"/>
  <c r="K41" i="76" s="1"/>
  <c r="K20" i="76"/>
  <c r="I21" i="76"/>
  <c r="E13" i="76" s="1"/>
  <c r="G26" i="76"/>
  <c r="K19" i="76"/>
  <c r="M42" i="76"/>
  <c r="N41" i="76"/>
  <c r="N40" i="76"/>
  <c r="M40" i="76"/>
  <c r="B36" i="76"/>
  <c r="F36" i="76" s="1"/>
  <c r="B35" i="76"/>
  <c r="G35" i="76" s="1"/>
  <c r="K35" i="76" s="1"/>
  <c r="B34" i="76"/>
  <c r="L34" i="76" s="1"/>
  <c r="G30" i="76"/>
  <c r="K30" i="76" s="1"/>
  <c r="I26" i="76"/>
  <c r="F26" i="76"/>
  <c r="E26" i="76"/>
  <c r="D26" i="76"/>
  <c r="C26" i="76"/>
  <c r="B26" i="76"/>
  <c r="A26" i="76"/>
  <c r="I25" i="76"/>
  <c r="G25" i="76"/>
  <c r="F25" i="76"/>
  <c r="E25" i="76"/>
  <c r="D25" i="76"/>
  <c r="C25" i="76"/>
  <c r="B25" i="76"/>
  <c r="A25" i="76"/>
  <c r="K50" i="75"/>
  <c r="M46" i="75"/>
  <c r="I48" i="75"/>
  <c r="F48" i="75"/>
  <c r="G48" i="75"/>
  <c r="H48" i="75"/>
  <c r="M45" i="75"/>
  <c r="D27" i="81" l="1"/>
  <c r="F41" i="76"/>
  <c r="H41" i="78"/>
  <c r="H41" i="76"/>
  <c r="F41" i="78"/>
  <c r="G41" i="90"/>
  <c r="K41" i="90" s="1"/>
  <c r="K42" i="90" s="1"/>
  <c r="K43" i="90" s="1"/>
  <c r="M44" i="90" s="1"/>
  <c r="F41" i="90"/>
  <c r="H41" i="90"/>
  <c r="M41" i="90" s="1"/>
  <c r="N41" i="94"/>
  <c r="K43" i="94"/>
  <c r="K44" i="94" s="1"/>
  <c r="K46" i="95"/>
  <c r="K47" i="95" s="1"/>
  <c r="K48" i="95" s="1"/>
  <c r="K51" i="95" s="1"/>
  <c r="N39" i="90"/>
  <c r="K44" i="90"/>
  <c r="K47" i="90" s="1"/>
  <c r="P11" i="81"/>
  <c r="P27" i="81" s="1"/>
  <c r="K43" i="88"/>
  <c r="K46" i="88" s="1"/>
  <c r="M43" i="88"/>
  <c r="M43" i="84"/>
  <c r="K43" i="84"/>
  <c r="K46" i="84" s="1"/>
  <c r="K43" i="82"/>
  <c r="K46" i="82" s="1"/>
  <c r="M43" i="82"/>
  <c r="K43" i="85"/>
  <c r="K46" i="85" s="1"/>
  <c r="M43" i="85"/>
  <c r="K44" i="89"/>
  <c r="K47" i="89" s="1"/>
  <c r="M44" i="89"/>
  <c r="K43" i="83"/>
  <c r="K46" i="83" s="1"/>
  <c r="M43" i="83"/>
  <c r="K36" i="80"/>
  <c r="E13" i="80"/>
  <c r="G55" i="80"/>
  <c r="K55" i="80" s="1"/>
  <c r="H55" i="80"/>
  <c r="M55" i="80" s="1"/>
  <c r="G40" i="80"/>
  <c r="K45" i="80" s="1"/>
  <c r="B57" i="80"/>
  <c r="G57" i="80" s="1"/>
  <c r="K57" i="80" s="1"/>
  <c r="F50" i="80"/>
  <c r="L50" i="80"/>
  <c r="G50" i="80"/>
  <c r="K50" i="80" s="1"/>
  <c r="M56" i="80"/>
  <c r="F59" i="80"/>
  <c r="G59" i="80"/>
  <c r="K59" i="80" s="1"/>
  <c r="F48" i="80"/>
  <c r="H57" i="80"/>
  <c r="L48" i="80"/>
  <c r="G51" i="80"/>
  <c r="K51" i="80" s="1"/>
  <c r="F49" i="80"/>
  <c r="G56" i="80"/>
  <c r="K56" i="80" s="1"/>
  <c r="F58" i="80"/>
  <c r="F51" i="80"/>
  <c r="F56" i="80"/>
  <c r="G49" i="80"/>
  <c r="K49" i="80" s="1"/>
  <c r="G58" i="80"/>
  <c r="K58" i="80" s="1"/>
  <c r="B38" i="79"/>
  <c r="L38" i="79" s="1"/>
  <c r="E13" i="79"/>
  <c r="F37" i="79"/>
  <c r="G37" i="79"/>
  <c r="K37" i="79" s="1"/>
  <c r="G27" i="79"/>
  <c r="F42" i="79"/>
  <c r="G42" i="79"/>
  <c r="K42" i="79" s="1"/>
  <c r="L35" i="79"/>
  <c r="F38" i="79"/>
  <c r="G38" i="79"/>
  <c r="K38" i="79" s="1"/>
  <c r="G36" i="79"/>
  <c r="K36" i="79" s="1"/>
  <c r="F35" i="79"/>
  <c r="F36" i="79"/>
  <c r="N38" i="78"/>
  <c r="L34" i="78"/>
  <c r="B35" i="78"/>
  <c r="G35" i="78" s="1"/>
  <c r="K35" i="78" s="1"/>
  <c r="G24" i="78"/>
  <c r="K24" i="78" s="1"/>
  <c r="K25" i="78" s="1"/>
  <c r="H43" i="78"/>
  <c r="M43" i="78" s="1"/>
  <c r="G43" i="78"/>
  <c r="K43" i="78" s="1"/>
  <c r="H42" i="78"/>
  <c r="M42" i="78" s="1"/>
  <c r="G42" i="78"/>
  <c r="K42" i="78" s="1"/>
  <c r="H40" i="78"/>
  <c r="M40" i="78" s="1"/>
  <c r="G40" i="78"/>
  <c r="K40" i="78" s="1"/>
  <c r="G32" i="78"/>
  <c r="K32" i="78" s="1"/>
  <c r="L32" i="78"/>
  <c r="K29" i="78"/>
  <c r="K39" i="78"/>
  <c r="F35" i="78"/>
  <c r="F33" i="78"/>
  <c r="F34" i="78"/>
  <c r="G33" i="78"/>
  <c r="K33" i="78" s="1"/>
  <c r="B35" i="77"/>
  <c r="F35" i="77" s="1"/>
  <c r="K24" i="77"/>
  <c r="K25" i="77" s="1"/>
  <c r="K29" i="77" s="1"/>
  <c r="L34" i="77"/>
  <c r="G34" i="77"/>
  <c r="K34" i="77" s="1"/>
  <c r="G35" i="77"/>
  <c r="K35" i="77" s="1"/>
  <c r="K19" i="77"/>
  <c r="K20" i="77" s="1"/>
  <c r="G33" i="77"/>
  <c r="K33" i="77" s="1"/>
  <c r="L33" i="77"/>
  <c r="G39" i="77"/>
  <c r="K39" i="77" s="1"/>
  <c r="K40" i="77" s="1"/>
  <c r="H39" i="77"/>
  <c r="L32" i="77"/>
  <c r="F32" i="77"/>
  <c r="K21" i="76"/>
  <c r="M39" i="76"/>
  <c r="N39" i="76" s="1"/>
  <c r="K26" i="76"/>
  <c r="G36" i="76"/>
  <c r="K36" i="76" s="1"/>
  <c r="L36" i="76"/>
  <c r="B37" i="76"/>
  <c r="G37" i="76" s="1"/>
  <c r="K37" i="76" s="1"/>
  <c r="I27" i="76"/>
  <c r="K42" i="76"/>
  <c r="G34" i="76"/>
  <c r="K34" i="76" s="1"/>
  <c r="F35" i="76"/>
  <c r="L35" i="76"/>
  <c r="K25" i="76"/>
  <c r="K27" i="76" s="1"/>
  <c r="K31" i="76" s="1"/>
  <c r="F34" i="76"/>
  <c r="L37" i="76"/>
  <c r="F37" i="76"/>
  <c r="O41" i="76"/>
  <c r="K48" i="75"/>
  <c r="K19" i="12"/>
  <c r="K19" i="14"/>
  <c r="K19" i="15"/>
  <c r="K19" i="16"/>
  <c r="I24" i="17"/>
  <c r="K20" i="17"/>
  <c r="K21" i="17"/>
  <c r="K22" i="17"/>
  <c r="K23" i="17"/>
  <c r="K19" i="17"/>
  <c r="K19" i="18"/>
  <c r="K19" i="19"/>
  <c r="K21" i="20"/>
  <c r="K20" i="20"/>
  <c r="K19" i="20"/>
  <c r="K20" i="21"/>
  <c r="K21" i="21"/>
  <c r="K22" i="21"/>
  <c r="K23" i="21"/>
  <c r="K19" i="21"/>
  <c r="K20" i="22"/>
  <c r="K21" i="22"/>
  <c r="K22" i="22"/>
  <c r="K23" i="22"/>
  <c r="K24" i="22"/>
  <c r="K25" i="22"/>
  <c r="K26" i="22"/>
  <c r="K19" i="22"/>
  <c r="K26" i="23"/>
  <c r="K20" i="23"/>
  <c r="K21" i="23"/>
  <c r="K22" i="23"/>
  <c r="K23" i="23"/>
  <c r="K24" i="23"/>
  <c r="K25" i="23"/>
  <c r="K19" i="23"/>
  <c r="K19" i="24"/>
  <c r="K20" i="25"/>
  <c r="K19" i="25"/>
  <c r="K20" i="26"/>
  <c r="K21" i="26"/>
  <c r="K22" i="26"/>
  <c r="K23" i="26"/>
  <c r="K19" i="26"/>
  <c r="K19" i="27"/>
  <c r="K21" i="25"/>
  <c r="I21" i="25"/>
  <c r="K20" i="27"/>
  <c r="K21" i="27"/>
  <c r="K22" i="27"/>
  <c r="K23" i="27"/>
  <c r="K20" i="28"/>
  <c r="K21" i="28"/>
  <c r="K22" i="28"/>
  <c r="K23" i="28"/>
  <c r="K24" i="28"/>
  <c r="K25" i="28"/>
  <c r="K26" i="28"/>
  <c r="K27" i="28"/>
  <c r="K19" i="28"/>
  <c r="K20" i="29"/>
  <c r="K21" i="29"/>
  <c r="K22" i="29"/>
  <c r="K23" i="29"/>
  <c r="K24" i="29"/>
  <c r="K25" i="29"/>
  <c r="K26" i="29"/>
  <c r="K27" i="29"/>
  <c r="K28" i="29"/>
  <c r="K29" i="29"/>
  <c r="K30" i="29"/>
  <c r="K19" i="29"/>
  <c r="K20" i="30"/>
  <c r="K19" i="30"/>
  <c r="K20" i="31"/>
  <c r="K21" i="31"/>
  <c r="K19" i="31"/>
  <c r="K23" i="32"/>
  <c r="K20" i="32"/>
  <c r="K21" i="32"/>
  <c r="K22" i="32"/>
  <c r="K19" i="32"/>
  <c r="K19" i="33"/>
  <c r="K19" i="34"/>
  <c r="K19" i="35"/>
  <c r="K19" i="36"/>
  <c r="K19" i="37"/>
  <c r="K19" i="38"/>
  <c r="K19" i="39"/>
  <c r="K20" i="40"/>
  <c r="K19" i="40"/>
  <c r="K20" i="41"/>
  <c r="K21" i="41"/>
  <c r="K19" i="41"/>
  <c r="K20" i="42"/>
  <c r="K21" i="42"/>
  <c r="K22" i="42"/>
  <c r="K23" i="42"/>
  <c r="K19" i="42"/>
  <c r="K20" i="43"/>
  <c r="K21" i="43"/>
  <c r="K22" i="43"/>
  <c r="K23" i="43"/>
  <c r="K24" i="43"/>
  <c r="K25" i="43"/>
  <c r="K19" i="43"/>
  <c r="K20" i="44"/>
  <c r="K21" i="44"/>
  <c r="K22" i="44"/>
  <c r="K19" i="44"/>
  <c r="K20" i="45"/>
  <c r="K21" i="45"/>
  <c r="K19" i="45"/>
  <c r="K20" i="46"/>
  <c r="K19" i="46"/>
  <c r="K20" i="47"/>
  <c r="K21" i="47"/>
  <c r="K19" i="47"/>
  <c r="K19" i="48"/>
  <c r="K19" i="49"/>
  <c r="K19" i="50"/>
  <c r="K25" i="51"/>
  <c r="K20" i="51"/>
  <c r="K21" i="51"/>
  <c r="K22" i="51"/>
  <c r="K23" i="51"/>
  <c r="K24" i="51"/>
  <c r="K19" i="51"/>
  <c r="K19" i="52"/>
  <c r="K23" i="53"/>
  <c r="K22" i="53"/>
  <c r="K20" i="53"/>
  <c r="K21" i="53"/>
  <c r="K19" i="53"/>
  <c r="K20" i="54"/>
  <c r="K21" i="54"/>
  <c r="K22" i="54"/>
  <c r="K19" i="54"/>
  <c r="K19" i="55"/>
  <c r="K19" i="56"/>
  <c r="K19" i="57"/>
  <c r="K20" i="58"/>
  <c r="K19" i="58"/>
  <c r="K20" i="59"/>
  <c r="K19" i="59"/>
  <c r="K20" i="60"/>
  <c r="K19" i="60"/>
  <c r="K20" i="61"/>
  <c r="K21" i="61"/>
  <c r="K19" i="61"/>
  <c r="K20" i="62"/>
  <c r="K21" i="62"/>
  <c r="K22" i="62"/>
  <c r="K23" i="62"/>
  <c r="K19" i="62"/>
  <c r="K20" i="63"/>
  <c r="K21" i="63"/>
  <c r="K22" i="63"/>
  <c r="K23" i="63"/>
  <c r="K24" i="63"/>
  <c r="K19" i="63"/>
  <c r="K28" i="64"/>
  <c r="K20" i="64"/>
  <c r="K21" i="64"/>
  <c r="K22" i="64"/>
  <c r="K23" i="64"/>
  <c r="K24" i="64"/>
  <c r="K25" i="64"/>
  <c r="K26" i="64"/>
  <c r="K27" i="64"/>
  <c r="K19" i="64"/>
  <c r="K20" i="65"/>
  <c r="K21" i="65"/>
  <c r="K19" i="65"/>
  <c r="K25" i="66"/>
  <c r="K20" i="66"/>
  <c r="K21" i="66"/>
  <c r="K22" i="66"/>
  <c r="K23" i="66"/>
  <c r="K24" i="66"/>
  <c r="K19" i="66"/>
  <c r="K20" i="67"/>
  <c r="K19" i="67"/>
  <c r="K20" i="68"/>
  <c r="K21" i="68"/>
  <c r="K19" i="68"/>
  <c r="K20" i="69"/>
  <c r="K21" i="69"/>
  <c r="K19" i="69"/>
  <c r="K19" i="70"/>
  <c r="K20" i="71"/>
  <c r="K21" i="71"/>
  <c r="K22" i="71"/>
  <c r="K23" i="71"/>
  <c r="K19" i="71"/>
  <c r="K20" i="73"/>
  <c r="K21" i="73"/>
  <c r="K22" i="73"/>
  <c r="K19" i="73"/>
  <c r="K20" i="74"/>
  <c r="K19" i="74"/>
  <c r="L35" i="77" l="1"/>
  <c r="L35" i="78"/>
  <c r="M45" i="94"/>
  <c r="K45" i="94"/>
  <c r="K48" i="94" s="1"/>
  <c r="K44" i="78"/>
  <c r="M44" i="78"/>
  <c r="M48" i="95"/>
  <c r="Q11" i="81"/>
  <c r="Q27" i="81" s="1"/>
  <c r="F57" i="80"/>
  <c r="M60" i="80"/>
  <c r="N54" i="80"/>
  <c r="K60" i="80"/>
  <c r="K61" i="80" s="1"/>
  <c r="K62" i="80" s="1"/>
  <c r="K65" i="80" s="1"/>
  <c r="K43" i="79"/>
  <c r="K45" i="78"/>
  <c r="K46" i="78" s="1"/>
  <c r="K49" i="78" s="1"/>
  <c r="K41" i="77"/>
  <c r="K43" i="76"/>
  <c r="M44" i="76" s="1"/>
  <c r="K44" i="79" l="1"/>
  <c r="M45" i="79" s="1"/>
  <c r="Q28" i="81"/>
  <c r="Q31" i="81" s="1"/>
  <c r="M62" i="80"/>
  <c r="K45" i="79"/>
  <c r="K48" i="79" s="1"/>
  <c r="M46" i="78"/>
  <c r="K42" i="77"/>
  <c r="K45" i="77" s="1"/>
  <c r="M42" i="77"/>
  <c r="K44" i="76"/>
  <c r="K47" i="76" s="1"/>
  <c r="Q29" i="81" l="1"/>
  <c r="Q30" i="81" s="1"/>
  <c r="F45" i="75"/>
  <c r="G45" i="75"/>
  <c r="K45" i="75" s="1"/>
  <c r="H45" i="75"/>
  <c r="N45" i="75" s="1"/>
  <c r="M47" i="75" s="1"/>
  <c r="M42" i="75"/>
  <c r="F49" i="75"/>
  <c r="G43" i="75"/>
  <c r="K43" i="75" s="1"/>
  <c r="I22" i="75"/>
  <c r="G44" i="75"/>
  <c r="K44" i="75" s="1"/>
  <c r="I46" i="75"/>
  <c r="B27" i="75"/>
  <c r="C27" i="75"/>
  <c r="D27" i="75"/>
  <c r="E27" i="75"/>
  <c r="F27" i="75"/>
  <c r="I27" i="75"/>
  <c r="G20" i="75"/>
  <c r="L19" i="75"/>
  <c r="L21" i="75" s="1"/>
  <c r="H47" i="75"/>
  <c r="G47" i="75"/>
  <c r="F47" i="75"/>
  <c r="H44" i="75"/>
  <c r="N44" i="75" s="1"/>
  <c r="H46" i="75"/>
  <c r="G46" i="75"/>
  <c r="F46" i="75"/>
  <c r="B38" i="75"/>
  <c r="G38" i="75" s="1"/>
  <c r="K38" i="75" s="1"/>
  <c r="B37" i="75"/>
  <c r="L37" i="75" s="1"/>
  <c r="B36" i="75"/>
  <c r="F36" i="75" s="1"/>
  <c r="G32" i="75"/>
  <c r="K32" i="75" s="1"/>
  <c r="I28" i="75"/>
  <c r="F28" i="75"/>
  <c r="E28" i="75"/>
  <c r="D28" i="75"/>
  <c r="C28" i="75"/>
  <c r="B28" i="75"/>
  <c r="A28" i="75"/>
  <c r="I26" i="75"/>
  <c r="F26" i="75"/>
  <c r="E26" i="75"/>
  <c r="D26" i="75"/>
  <c r="C26" i="75"/>
  <c r="B26" i="75"/>
  <c r="A26" i="75"/>
  <c r="G21" i="75"/>
  <c r="K21" i="75" s="1"/>
  <c r="M19" i="75"/>
  <c r="G19" i="75"/>
  <c r="K45" i="74"/>
  <c r="N47" i="75" l="1"/>
  <c r="N49" i="75"/>
  <c r="G26" i="75"/>
  <c r="K19" i="75"/>
  <c r="K22" i="75" s="1"/>
  <c r="G27" i="75"/>
  <c r="K20" i="75"/>
  <c r="N42" i="75"/>
  <c r="O49" i="75"/>
  <c r="K27" i="75"/>
  <c r="M44" i="75"/>
  <c r="I29" i="75"/>
  <c r="K46" i="75"/>
  <c r="F44" i="75"/>
  <c r="H49" i="75"/>
  <c r="G49" i="75"/>
  <c r="K49" i="75" s="1"/>
  <c r="G28" i="75"/>
  <c r="K28" i="75" s="1"/>
  <c r="H43" i="75"/>
  <c r="F43" i="75"/>
  <c r="K47" i="75"/>
  <c r="M48" i="75" s="1"/>
  <c r="E13" i="75"/>
  <c r="L36" i="75"/>
  <c r="B39" i="75"/>
  <c r="L39" i="75" s="1"/>
  <c r="G36" i="75"/>
  <c r="K36" i="75" s="1"/>
  <c r="L38" i="75"/>
  <c r="K26" i="75"/>
  <c r="F38" i="75"/>
  <c r="F37" i="75"/>
  <c r="G37" i="75"/>
  <c r="K37" i="75" s="1"/>
  <c r="N43" i="75" l="1"/>
  <c r="N46" i="75" s="1"/>
  <c r="M41" i="75" s="1"/>
  <c r="N41" i="75" s="1"/>
  <c r="K29" i="75"/>
  <c r="K33" i="75" s="1"/>
  <c r="K51" i="75" s="1"/>
  <c r="M52" i="75" s="1"/>
  <c r="M50" i="75"/>
  <c r="G39" i="75"/>
  <c r="K39" i="75" s="1"/>
  <c r="F39" i="75"/>
  <c r="K52" i="75" l="1"/>
  <c r="K55" i="75" s="1"/>
  <c r="I43" i="74" l="1"/>
  <c r="F43" i="74"/>
  <c r="F44" i="74"/>
  <c r="G42" i="74"/>
  <c r="K42" i="74" s="1"/>
  <c r="N42" i="74" s="1"/>
  <c r="F42" i="74"/>
  <c r="H42" i="74"/>
  <c r="M42" i="74" s="1"/>
  <c r="I41" i="74"/>
  <c r="I21" i="74"/>
  <c r="M40" i="74" s="1"/>
  <c r="H41" i="74"/>
  <c r="B36" i="74"/>
  <c r="B37" i="74" s="1"/>
  <c r="B35" i="74"/>
  <c r="L35" i="74" s="1"/>
  <c r="B34" i="74"/>
  <c r="L34" i="74" s="1"/>
  <c r="G30" i="74"/>
  <c r="K30" i="74" s="1"/>
  <c r="I26" i="74"/>
  <c r="F26" i="74"/>
  <c r="E26" i="74"/>
  <c r="D26" i="74"/>
  <c r="C26" i="74"/>
  <c r="B26" i="74"/>
  <c r="A26" i="74"/>
  <c r="I25" i="74"/>
  <c r="F25" i="74"/>
  <c r="E25" i="74"/>
  <c r="D25" i="74"/>
  <c r="C25" i="74"/>
  <c r="B25" i="74"/>
  <c r="A25" i="74"/>
  <c r="G20" i="74"/>
  <c r="M19" i="74"/>
  <c r="L19" i="74"/>
  <c r="G19" i="74"/>
  <c r="B45" i="73"/>
  <c r="H45" i="73" s="1"/>
  <c r="I23" i="73"/>
  <c r="M44" i="73" s="1"/>
  <c r="M46" i="73" s="1"/>
  <c r="G22" i="73"/>
  <c r="G21" i="73"/>
  <c r="G20" i="73"/>
  <c r="G19" i="73"/>
  <c r="L19" i="73"/>
  <c r="M43" i="73"/>
  <c r="B40" i="73"/>
  <c r="L40" i="73" s="1"/>
  <c r="B39" i="73"/>
  <c r="L39" i="73" s="1"/>
  <c r="B38" i="73"/>
  <c r="L38" i="73" s="1"/>
  <c r="G34" i="73"/>
  <c r="K34" i="73" s="1"/>
  <c r="I30" i="73"/>
  <c r="F30" i="73"/>
  <c r="E30" i="73"/>
  <c r="D30" i="73"/>
  <c r="C30" i="73"/>
  <c r="B30" i="73"/>
  <c r="A30" i="73"/>
  <c r="I29" i="73"/>
  <c r="F29" i="73"/>
  <c r="E29" i="73"/>
  <c r="D29" i="73"/>
  <c r="C29" i="73"/>
  <c r="B29" i="73"/>
  <c r="A29" i="73"/>
  <c r="I28" i="73"/>
  <c r="I31" i="73" s="1"/>
  <c r="F28" i="73"/>
  <c r="E28" i="73"/>
  <c r="D28" i="73"/>
  <c r="C28" i="73"/>
  <c r="B28" i="73"/>
  <c r="A28" i="73"/>
  <c r="I27" i="73"/>
  <c r="F27" i="73"/>
  <c r="E27" i="73"/>
  <c r="D27" i="73"/>
  <c r="C27" i="73"/>
  <c r="B27" i="73"/>
  <c r="A27" i="73"/>
  <c r="G30" i="73"/>
  <c r="M19" i="73"/>
  <c r="G27" i="73"/>
  <c r="I39" i="72"/>
  <c r="B40" i="72"/>
  <c r="G40" i="72" s="1"/>
  <c r="K40" i="72" s="1"/>
  <c r="K41" i="72" s="1"/>
  <c r="G19" i="72"/>
  <c r="E15" i="72"/>
  <c r="E12" i="72"/>
  <c r="E9" i="72"/>
  <c r="E8" i="72"/>
  <c r="G39" i="72"/>
  <c r="M37" i="72"/>
  <c r="B34" i="72"/>
  <c r="F34" i="72" s="1"/>
  <c r="B33" i="72"/>
  <c r="L33" i="72" s="1"/>
  <c r="B32" i="72"/>
  <c r="G32" i="72" s="1"/>
  <c r="K32" i="72" s="1"/>
  <c r="G28" i="72"/>
  <c r="K28" i="72" s="1"/>
  <c r="I24" i="72"/>
  <c r="F24" i="72"/>
  <c r="E24" i="72"/>
  <c r="D24" i="72"/>
  <c r="C24" i="72"/>
  <c r="B24" i="72"/>
  <c r="A24" i="72"/>
  <c r="I20" i="72"/>
  <c r="M38" i="72" s="1"/>
  <c r="M41" i="72" s="1"/>
  <c r="M19" i="72"/>
  <c r="E11" i="72"/>
  <c r="I39" i="70"/>
  <c r="A32" i="71"/>
  <c r="B32" i="71"/>
  <c r="C32" i="71"/>
  <c r="D32" i="71"/>
  <c r="E32" i="71"/>
  <c r="F32" i="71"/>
  <c r="G32" i="71"/>
  <c r="I32" i="71"/>
  <c r="K32" i="71"/>
  <c r="A31" i="71"/>
  <c r="B31" i="71"/>
  <c r="C31" i="71"/>
  <c r="D31" i="71"/>
  <c r="E31" i="71"/>
  <c r="F31" i="71"/>
  <c r="G31" i="71"/>
  <c r="I31" i="71"/>
  <c r="K31" i="71" s="1"/>
  <c r="A30" i="71"/>
  <c r="B30" i="71"/>
  <c r="C30" i="71"/>
  <c r="D30" i="71"/>
  <c r="E30" i="71"/>
  <c r="F30" i="71"/>
  <c r="G30" i="71"/>
  <c r="I30" i="71"/>
  <c r="K30" i="71" s="1"/>
  <c r="B29" i="71"/>
  <c r="C29" i="71"/>
  <c r="D29" i="71"/>
  <c r="E29" i="71"/>
  <c r="F29" i="71"/>
  <c r="G29" i="71"/>
  <c r="I29" i="71"/>
  <c r="K29" i="71" s="1"/>
  <c r="I24" i="71"/>
  <c r="M46" i="71" s="1"/>
  <c r="M48" i="71" s="1"/>
  <c r="G20" i="71"/>
  <c r="G23" i="71"/>
  <c r="G22" i="71"/>
  <c r="G21" i="71"/>
  <c r="E12" i="71"/>
  <c r="L19" i="71" s="1"/>
  <c r="L21" i="71" s="1"/>
  <c r="E11" i="71"/>
  <c r="E9" i="71"/>
  <c r="E8" i="71"/>
  <c r="B47" i="71"/>
  <c r="G47" i="71" s="1"/>
  <c r="M45" i="71"/>
  <c r="B42" i="71"/>
  <c r="B43" i="71" s="1"/>
  <c r="B41" i="71"/>
  <c r="L41" i="71" s="1"/>
  <c r="B40" i="71"/>
  <c r="L40" i="71" s="1"/>
  <c r="G36" i="71"/>
  <c r="K36" i="71" s="1"/>
  <c r="I28" i="71"/>
  <c r="F28" i="71"/>
  <c r="E28" i="71"/>
  <c r="D28" i="71"/>
  <c r="C28" i="71"/>
  <c r="B28" i="71"/>
  <c r="A28" i="71"/>
  <c r="M19" i="71"/>
  <c r="G19" i="71"/>
  <c r="G28" i="71" s="1"/>
  <c r="B39" i="70"/>
  <c r="G39" i="70" s="1"/>
  <c r="G19" i="70"/>
  <c r="H39" i="70"/>
  <c r="M37" i="70"/>
  <c r="B34" i="70"/>
  <c r="L34" i="70" s="1"/>
  <c r="B33" i="70"/>
  <c r="G33" i="70" s="1"/>
  <c r="K33" i="70" s="1"/>
  <c r="B32" i="70"/>
  <c r="F32" i="70" s="1"/>
  <c r="G28" i="70"/>
  <c r="K28" i="70" s="1"/>
  <c r="I24" i="70"/>
  <c r="I25" i="70" s="1"/>
  <c r="G24" i="70"/>
  <c r="F24" i="70"/>
  <c r="E24" i="70"/>
  <c r="D24" i="70"/>
  <c r="C24" i="70"/>
  <c r="B24" i="70"/>
  <c r="A24" i="70"/>
  <c r="I20" i="70"/>
  <c r="E13" i="70" s="1"/>
  <c r="M19" i="70"/>
  <c r="L19" i="70"/>
  <c r="M41" i="69"/>
  <c r="M42" i="69"/>
  <c r="I48" i="69"/>
  <c r="F48" i="69"/>
  <c r="G48" i="69"/>
  <c r="K48" i="69" s="1"/>
  <c r="H48" i="69"/>
  <c r="B47" i="69"/>
  <c r="F47" i="69" s="1"/>
  <c r="F43" i="69"/>
  <c r="B46" i="69"/>
  <c r="G46" i="69" s="1"/>
  <c r="K46" i="69" s="1"/>
  <c r="B45" i="69"/>
  <c r="B44" i="69"/>
  <c r="A27" i="69"/>
  <c r="B27" i="69"/>
  <c r="C27" i="69"/>
  <c r="D27" i="69"/>
  <c r="E27" i="69"/>
  <c r="F27" i="69"/>
  <c r="G27" i="69"/>
  <c r="I27" i="69"/>
  <c r="I22" i="69"/>
  <c r="L19" i="69"/>
  <c r="F39" i="70" l="1"/>
  <c r="K39" i="70"/>
  <c r="K33" i="71"/>
  <c r="I33" i="71"/>
  <c r="I47" i="71" s="1"/>
  <c r="H43" i="74"/>
  <c r="G43" i="74"/>
  <c r="K43" i="74" s="1"/>
  <c r="N40" i="74"/>
  <c r="H44" i="74"/>
  <c r="M44" i="74" s="1"/>
  <c r="M45" i="74" s="1"/>
  <c r="N45" i="74" s="1"/>
  <c r="G44" i="74"/>
  <c r="K44" i="74" s="1"/>
  <c r="I27" i="74"/>
  <c r="K21" i="74"/>
  <c r="G26" i="74"/>
  <c r="K26" i="74" s="1"/>
  <c r="G25" i="74"/>
  <c r="K25" i="74" s="1"/>
  <c r="G37" i="74"/>
  <c r="K37" i="74" s="1"/>
  <c r="L37" i="74"/>
  <c r="F37" i="74"/>
  <c r="F41" i="74"/>
  <c r="G34" i="74"/>
  <c r="K34" i="74" s="1"/>
  <c r="F36" i="74"/>
  <c r="G41" i="74"/>
  <c r="K41" i="74" s="1"/>
  <c r="F34" i="74"/>
  <c r="G35" i="74"/>
  <c r="K35" i="74" s="1"/>
  <c r="F35" i="74"/>
  <c r="G36" i="74"/>
  <c r="K36" i="74" s="1"/>
  <c r="L36" i="74"/>
  <c r="E13" i="74"/>
  <c r="K27" i="73"/>
  <c r="K30" i="73"/>
  <c r="I45" i="73"/>
  <c r="G29" i="73"/>
  <c r="K29" i="73" s="1"/>
  <c r="G28" i="73"/>
  <c r="K28" i="73" s="1"/>
  <c r="G40" i="73"/>
  <c r="K40" i="73" s="1"/>
  <c r="G45" i="73"/>
  <c r="K45" i="73" s="1"/>
  <c r="K46" i="73" s="1"/>
  <c r="E13" i="73"/>
  <c r="F40" i="73"/>
  <c r="G38" i="73"/>
  <c r="K38" i="73" s="1"/>
  <c r="F38" i="73"/>
  <c r="B41" i="73"/>
  <c r="F45" i="73"/>
  <c r="F39" i="73"/>
  <c r="G39" i="73"/>
  <c r="K39" i="73" s="1"/>
  <c r="F40" i="72"/>
  <c r="H40" i="72"/>
  <c r="M40" i="72" s="1"/>
  <c r="E13" i="72"/>
  <c r="G24" i="72"/>
  <c r="K24" i="72" s="1"/>
  <c r="I25" i="72"/>
  <c r="K39" i="72" s="1"/>
  <c r="H39" i="72"/>
  <c r="L32" i="72"/>
  <c r="F39" i="72"/>
  <c r="L34" i="72"/>
  <c r="G34" i="72"/>
  <c r="K34" i="72" s="1"/>
  <c r="F32" i="72"/>
  <c r="F33" i="72"/>
  <c r="B35" i="72"/>
  <c r="G33" i="72"/>
  <c r="K33" i="72" s="1"/>
  <c r="K20" i="72"/>
  <c r="K47" i="71"/>
  <c r="K48" i="71" s="1"/>
  <c r="E13" i="71"/>
  <c r="K28" i="71"/>
  <c r="K37" i="71" s="1"/>
  <c r="F43" i="71"/>
  <c r="L43" i="71"/>
  <c r="G43" i="71"/>
  <c r="K43" i="71" s="1"/>
  <c r="H47" i="71"/>
  <c r="F47" i="71"/>
  <c r="G42" i="71"/>
  <c r="K42" i="71" s="1"/>
  <c r="L42" i="71"/>
  <c r="K24" i="71"/>
  <c r="G41" i="71"/>
  <c r="K41" i="71" s="1"/>
  <c r="F42" i="71"/>
  <c r="F40" i="71"/>
  <c r="G40" i="71"/>
  <c r="K40" i="71" s="1"/>
  <c r="F41" i="71"/>
  <c r="K24" i="70"/>
  <c r="K25" i="70" s="1"/>
  <c r="K29" i="70" s="1"/>
  <c r="M38" i="70"/>
  <c r="G32" i="70"/>
  <c r="K32" i="70" s="1"/>
  <c r="L32" i="70"/>
  <c r="K20" i="70"/>
  <c r="L33" i="70"/>
  <c r="M40" i="70"/>
  <c r="B35" i="70"/>
  <c r="F33" i="70"/>
  <c r="G34" i="70"/>
  <c r="K34" i="70" s="1"/>
  <c r="F34" i="70"/>
  <c r="H47" i="69"/>
  <c r="M47" i="69" s="1"/>
  <c r="K22" i="69"/>
  <c r="G47" i="69"/>
  <c r="K47" i="69" s="1"/>
  <c r="H43" i="69"/>
  <c r="G43" i="69"/>
  <c r="K43" i="69" s="1"/>
  <c r="K27" i="69"/>
  <c r="H46" i="69"/>
  <c r="M46" i="69" s="1"/>
  <c r="F46" i="69"/>
  <c r="K31" i="73" l="1"/>
  <c r="K35" i="73" s="1"/>
  <c r="K23" i="73"/>
  <c r="K27" i="74"/>
  <c r="K31" i="74" s="1"/>
  <c r="K46" i="74" s="1"/>
  <c r="M47" i="74" s="1"/>
  <c r="L41" i="73"/>
  <c r="F41" i="73"/>
  <c r="G41" i="73"/>
  <c r="K41" i="73" s="1"/>
  <c r="K42" i="72"/>
  <c r="M43" i="72" s="1"/>
  <c r="L35" i="72"/>
  <c r="G35" i="72"/>
  <c r="K35" i="72" s="1"/>
  <c r="F35" i="72"/>
  <c r="K49" i="71"/>
  <c r="M50" i="71" s="1"/>
  <c r="K40" i="70"/>
  <c r="L35" i="70"/>
  <c r="G35" i="70"/>
  <c r="K35" i="70" s="1"/>
  <c r="F35" i="70"/>
  <c r="K41" i="70" l="1"/>
  <c r="M42" i="70" s="1"/>
  <c r="K47" i="73"/>
  <c r="M48" i="73" s="1"/>
  <c r="K47" i="74"/>
  <c r="K50" i="74" s="1"/>
  <c r="K43" i="72"/>
  <c r="K46" i="72" s="1"/>
  <c r="K50" i="71"/>
  <c r="K53" i="71" s="1"/>
  <c r="K42" i="70"/>
  <c r="K45" i="70" s="1"/>
  <c r="K48" i="73" l="1"/>
  <c r="K51" i="73" s="1"/>
  <c r="G44" i="69"/>
  <c r="K44" i="69" s="1"/>
  <c r="B38" i="69"/>
  <c r="B39" i="69" s="1"/>
  <c r="B37" i="69"/>
  <c r="F37" i="69" s="1"/>
  <c r="B36" i="69"/>
  <c r="L36" i="69" s="1"/>
  <c r="G32" i="69"/>
  <c r="K32" i="69" s="1"/>
  <c r="I28" i="69"/>
  <c r="G28" i="69"/>
  <c r="F28" i="69"/>
  <c r="E28" i="69"/>
  <c r="D28" i="69"/>
  <c r="C28" i="69"/>
  <c r="B28" i="69"/>
  <c r="A28" i="69"/>
  <c r="I26" i="69"/>
  <c r="F26" i="69"/>
  <c r="E26" i="69"/>
  <c r="D26" i="69"/>
  <c r="C26" i="69"/>
  <c r="B26" i="69"/>
  <c r="A26" i="69"/>
  <c r="M19" i="69"/>
  <c r="G26" i="69"/>
  <c r="I22" i="68"/>
  <c r="I44" i="68"/>
  <c r="B43" i="68"/>
  <c r="B44" i="68" s="1"/>
  <c r="G44" i="68" s="1"/>
  <c r="K44" i="68" s="1"/>
  <c r="A27" i="68"/>
  <c r="B27" i="68"/>
  <c r="C27" i="68"/>
  <c r="D27" i="68"/>
  <c r="E27" i="68"/>
  <c r="F27" i="68"/>
  <c r="I27" i="68"/>
  <c r="I29" i="68" s="1"/>
  <c r="M42" i="68"/>
  <c r="L19" i="68"/>
  <c r="G20" i="68"/>
  <c r="G27" i="68" s="1"/>
  <c r="B38" i="68"/>
  <c r="B39" i="68" s="1"/>
  <c r="B37" i="68"/>
  <c r="L37" i="68" s="1"/>
  <c r="B36" i="68"/>
  <c r="G36" i="68" s="1"/>
  <c r="K36" i="68" s="1"/>
  <c r="G32" i="68"/>
  <c r="K32" i="68" s="1"/>
  <c r="I28" i="68"/>
  <c r="F28" i="68"/>
  <c r="E28" i="68"/>
  <c r="D28" i="68"/>
  <c r="C28" i="68"/>
  <c r="B28" i="68"/>
  <c r="A28" i="68"/>
  <c r="I26" i="68"/>
  <c r="F26" i="68"/>
  <c r="E26" i="68"/>
  <c r="D26" i="68"/>
  <c r="C26" i="68"/>
  <c r="B26" i="68"/>
  <c r="A26" i="68"/>
  <c r="G21" i="68"/>
  <c r="M19" i="68"/>
  <c r="G19" i="68"/>
  <c r="G26" i="68" s="1"/>
  <c r="I41" i="67"/>
  <c r="B41" i="67"/>
  <c r="I21" i="67"/>
  <c r="E13" i="67" s="1"/>
  <c r="G20" i="67"/>
  <c r="G19" i="67"/>
  <c r="M41" i="67"/>
  <c r="H41" i="67"/>
  <c r="B36" i="67"/>
  <c r="F36" i="67" s="1"/>
  <c r="B35" i="67"/>
  <c r="L35" i="67" s="1"/>
  <c r="B34" i="67"/>
  <c r="F34" i="67" s="1"/>
  <c r="G30" i="67"/>
  <c r="K30" i="67" s="1"/>
  <c r="I26" i="67"/>
  <c r="F26" i="67"/>
  <c r="E26" i="67"/>
  <c r="D26" i="67"/>
  <c r="C26" i="67"/>
  <c r="B26" i="67"/>
  <c r="A26" i="67"/>
  <c r="I25" i="67"/>
  <c r="F25" i="67"/>
  <c r="E25" i="67"/>
  <c r="D25" i="67"/>
  <c r="C25" i="67"/>
  <c r="B25" i="67"/>
  <c r="A25" i="67"/>
  <c r="M19" i="67"/>
  <c r="M49" i="66"/>
  <c r="I50" i="66"/>
  <c r="I49" i="66"/>
  <c r="B49" i="66"/>
  <c r="H49" i="66" s="1"/>
  <c r="A34" i="66"/>
  <c r="B34" i="66"/>
  <c r="C34" i="66"/>
  <c r="D34" i="66"/>
  <c r="E34" i="66"/>
  <c r="F34" i="66"/>
  <c r="G34" i="66"/>
  <c r="I34" i="66"/>
  <c r="K34" i="66"/>
  <c r="B33" i="66"/>
  <c r="C33" i="66"/>
  <c r="D33" i="66"/>
  <c r="E33" i="66"/>
  <c r="F33" i="66"/>
  <c r="I33" i="66"/>
  <c r="A32" i="66"/>
  <c r="B32" i="66"/>
  <c r="C32" i="66"/>
  <c r="D32" i="66"/>
  <c r="E32" i="66"/>
  <c r="F32" i="66"/>
  <c r="I32" i="66"/>
  <c r="B31" i="66"/>
  <c r="C31" i="66"/>
  <c r="D31" i="66"/>
  <c r="E31" i="66"/>
  <c r="F31" i="66"/>
  <c r="G31" i="66"/>
  <c r="I31" i="66"/>
  <c r="K31" i="66"/>
  <c r="A30" i="66"/>
  <c r="B30" i="66"/>
  <c r="C30" i="66"/>
  <c r="D30" i="66"/>
  <c r="E30" i="66"/>
  <c r="F30" i="66"/>
  <c r="G30" i="66"/>
  <c r="I30" i="66"/>
  <c r="K30" i="66" s="1"/>
  <c r="I25" i="66"/>
  <c r="G23" i="66"/>
  <c r="G33" i="66" s="1"/>
  <c r="K33" i="66" s="1"/>
  <c r="G19" i="66"/>
  <c r="G22" i="66"/>
  <c r="G24" i="66"/>
  <c r="G50" i="66"/>
  <c r="K50" i="66" s="1"/>
  <c r="B44" i="66"/>
  <c r="G44" i="66" s="1"/>
  <c r="K44" i="66" s="1"/>
  <c r="B43" i="66"/>
  <c r="F43" i="66" s="1"/>
  <c r="B42" i="66"/>
  <c r="F42" i="66" s="1"/>
  <c r="G38" i="66"/>
  <c r="K38" i="66" s="1"/>
  <c r="I29" i="66"/>
  <c r="F29" i="66"/>
  <c r="E29" i="66"/>
  <c r="D29" i="66"/>
  <c r="C29" i="66"/>
  <c r="B29" i="66"/>
  <c r="A29" i="66"/>
  <c r="M19" i="66"/>
  <c r="H43" i="68" l="1"/>
  <c r="M43" i="68" s="1"/>
  <c r="I35" i="66"/>
  <c r="M48" i="66" s="1"/>
  <c r="I27" i="67"/>
  <c r="K21" i="67"/>
  <c r="K27" i="68"/>
  <c r="I29" i="69"/>
  <c r="K28" i="69"/>
  <c r="H44" i="69"/>
  <c r="K26" i="69"/>
  <c r="G45" i="69"/>
  <c r="K45" i="69" s="1"/>
  <c r="K49" i="69" s="1"/>
  <c r="F36" i="69"/>
  <c r="G36" i="69"/>
  <c r="K36" i="69" s="1"/>
  <c r="L39" i="69"/>
  <c r="G39" i="69"/>
  <c r="K39" i="69" s="1"/>
  <c r="F39" i="69"/>
  <c r="L37" i="69"/>
  <c r="E13" i="69"/>
  <c r="G37" i="69"/>
  <c r="K37" i="69" s="1"/>
  <c r="F38" i="69"/>
  <c r="F44" i="69"/>
  <c r="G38" i="69"/>
  <c r="K38" i="69" s="1"/>
  <c r="L38" i="69"/>
  <c r="H44" i="68"/>
  <c r="F44" i="68"/>
  <c r="N42" i="68"/>
  <c r="M45" i="68"/>
  <c r="E13" i="68"/>
  <c r="F37" i="68"/>
  <c r="G37" i="68"/>
  <c r="K37" i="68" s="1"/>
  <c r="K26" i="68"/>
  <c r="L39" i="68"/>
  <c r="G39" i="68"/>
  <c r="K39" i="68" s="1"/>
  <c r="F39" i="68"/>
  <c r="F38" i="68"/>
  <c r="F43" i="68"/>
  <c r="G43" i="68"/>
  <c r="K43" i="68" s="1"/>
  <c r="K45" i="68" s="1"/>
  <c r="G38" i="68"/>
  <c r="K38" i="68" s="1"/>
  <c r="G28" i="68"/>
  <c r="K28" i="68" s="1"/>
  <c r="L36" i="68"/>
  <c r="K22" i="68"/>
  <c r="F36" i="68"/>
  <c r="L38" i="68"/>
  <c r="M40" i="67"/>
  <c r="G26" i="67"/>
  <c r="K26" i="67" s="1"/>
  <c r="G36" i="67"/>
  <c r="K36" i="67" s="1"/>
  <c r="L36" i="67"/>
  <c r="B37" i="67"/>
  <c r="G37" i="67" s="1"/>
  <c r="K37" i="67" s="1"/>
  <c r="G34" i="67"/>
  <c r="K34" i="67" s="1"/>
  <c r="L34" i="67"/>
  <c r="G35" i="67"/>
  <c r="K35" i="67" s="1"/>
  <c r="F37" i="67"/>
  <c r="F41" i="67"/>
  <c r="F35" i="67"/>
  <c r="G25" i="67"/>
  <c r="K25" i="67" s="1"/>
  <c r="G41" i="67"/>
  <c r="K41" i="67" s="1"/>
  <c r="K42" i="67" s="1"/>
  <c r="G32" i="66"/>
  <c r="K32" i="66" s="1"/>
  <c r="K35" i="66" s="1"/>
  <c r="K39" i="66" s="1"/>
  <c r="G29" i="66"/>
  <c r="K29" i="66" s="1"/>
  <c r="G42" i="66"/>
  <c r="K42" i="66" s="1"/>
  <c r="L42" i="66"/>
  <c r="L44" i="66"/>
  <c r="B45" i="66"/>
  <c r="L45" i="66" s="1"/>
  <c r="G43" i="66"/>
  <c r="K43" i="66" s="1"/>
  <c r="L43" i="66"/>
  <c r="H50" i="66"/>
  <c r="F49" i="66"/>
  <c r="F44" i="66"/>
  <c r="G49" i="66"/>
  <c r="K49" i="66" s="1"/>
  <c r="K51" i="66" s="1"/>
  <c r="E13" i="66"/>
  <c r="F50" i="66"/>
  <c r="M44" i="69" l="1"/>
  <c r="K29" i="68"/>
  <c r="K33" i="68" s="1"/>
  <c r="K29" i="69"/>
  <c r="K33" i="69" s="1"/>
  <c r="K50" i="69" s="1"/>
  <c r="M51" i="69" s="1"/>
  <c r="H45" i="69"/>
  <c r="M45" i="69" s="1"/>
  <c r="F45" i="69"/>
  <c r="K46" i="68"/>
  <c r="K27" i="67"/>
  <c r="K31" i="67" s="1"/>
  <c r="K43" i="67" s="1"/>
  <c r="M44" i="67" s="1"/>
  <c r="L37" i="67"/>
  <c r="K52" i="66"/>
  <c r="K53" i="66" s="1"/>
  <c r="K56" i="66" s="1"/>
  <c r="G45" i="66"/>
  <c r="K45" i="66" s="1"/>
  <c r="F45" i="66"/>
  <c r="M48" i="69" l="1"/>
  <c r="N48" i="69" s="1"/>
  <c r="M49" i="69"/>
  <c r="K51" i="69"/>
  <c r="K54" i="69" s="1"/>
  <c r="M47" i="68"/>
  <c r="K47" i="68"/>
  <c r="K50" i="68" s="1"/>
  <c r="K44" i="67"/>
  <c r="K47" i="67" s="1"/>
  <c r="M53" i="66"/>
  <c r="K28" i="17" l="1"/>
  <c r="K28" i="21"/>
  <c r="K31" i="22"/>
  <c r="K28" i="27"/>
  <c r="K25" i="25"/>
  <c r="K24" i="24"/>
  <c r="K30" i="23"/>
  <c r="G31" i="22"/>
  <c r="B53" i="23"/>
  <c r="H53" i="23" s="1"/>
  <c r="I26" i="23"/>
  <c r="M47" i="25"/>
  <c r="M46" i="25"/>
  <c r="K55" i="26"/>
  <c r="I52" i="26"/>
  <c r="I53" i="26"/>
  <c r="F53" i="26"/>
  <c r="G53" i="26"/>
  <c r="G19" i="26"/>
  <c r="G19" i="32"/>
  <c r="G28" i="42"/>
  <c r="G19" i="42"/>
  <c r="G23" i="64"/>
  <c r="G21" i="64"/>
  <c r="G19" i="64"/>
  <c r="G27" i="64"/>
  <c r="G26" i="64"/>
  <c r="G25" i="64"/>
  <c r="G24" i="64"/>
  <c r="G20" i="64"/>
  <c r="G19" i="63"/>
  <c r="G20" i="61"/>
  <c r="G19" i="61"/>
  <c r="G26" i="61" s="1"/>
  <c r="G24" i="51"/>
  <c r="G23" i="51"/>
  <c r="G22" i="51"/>
  <c r="G21" i="51"/>
  <c r="G20" i="51"/>
  <c r="G19" i="51"/>
  <c r="G23" i="27"/>
  <c r="G22" i="27"/>
  <c r="G21" i="27"/>
  <c r="G19" i="24"/>
  <c r="G25" i="23"/>
  <c r="G24" i="23"/>
  <c r="G19" i="12"/>
  <c r="G19" i="14"/>
  <c r="G19" i="15"/>
  <c r="G19" i="16"/>
  <c r="G20" i="17"/>
  <c r="G21" i="17"/>
  <c r="G22" i="17"/>
  <c r="G23" i="17"/>
  <c r="G19" i="17"/>
  <c r="G19" i="18"/>
  <c r="G20" i="20"/>
  <c r="G19" i="20"/>
  <c r="G20" i="21"/>
  <c r="G21" i="21"/>
  <c r="G22" i="21"/>
  <c r="G23" i="21"/>
  <c r="G19" i="21"/>
  <c r="G20" i="22"/>
  <c r="G21" i="22"/>
  <c r="G22" i="22"/>
  <c r="G23" i="22"/>
  <c r="G24" i="22"/>
  <c r="G25" i="22"/>
  <c r="G26" i="22"/>
  <c r="G19" i="22"/>
  <c r="G23" i="23"/>
  <c r="G22" i="23"/>
  <c r="G21" i="23"/>
  <c r="G20" i="23"/>
  <c r="G19" i="23"/>
  <c r="G20" i="25"/>
  <c r="G19" i="25"/>
  <c r="G20" i="26"/>
  <c r="G21" i="26"/>
  <c r="G22" i="26"/>
  <c r="G23" i="26"/>
  <c r="G20" i="27"/>
  <c r="G19" i="27"/>
  <c r="G20" i="28"/>
  <c r="G21" i="28"/>
  <c r="G22" i="28"/>
  <c r="G23" i="28"/>
  <c r="G24" i="28"/>
  <c r="G25" i="28"/>
  <c r="G26" i="28"/>
  <c r="G27" i="28"/>
  <c r="G19" i="28"/>
  <c r="G20" i="29"/>
  <c r="G21" i="29"/>
  <c r="G22" i="29"/>
  <c r="G23" i="29"/>
  <c r="G24" i="29"/>
  <c r="G25" i="29"/>
  <c r="G26" i="29"/>
  <c r="G27" i="29"/>
  <c r="G28" i="29"/>
  <c r="G29" i="29"/>
  <c r="G30" i="29"/>
  <c r="G19" i="29"/>
  <c r="G20" i="30"/>
  <c r="G19" i="30"/>
  <c r="G21" i="31"/>
  <c r="G20" i="31"/>
  <c r="G19" i="31"/>
  <c r="G20" i="32"/>
  <c r="G21" i="32" s="1"/>
  <c r="G21" i="33"/>
  <c r="G20" i="33"/>
  <c r="G19" i="33"/>
  <c r="G19" i="34"/>
  <c r="G19" i="35"/>
  <c r="G19" i="36"/>
  <c r="G19" i="37"/>
  <c r="G19" i="38"/>
  <c r="G19" i="39"/>
  <c r="G20" i="40"/>
  <c r="G19" i="40"/>
  <c r="G19" i="41"/>
  <c r="G20" i="41"/>
  <c r="G21" i="41"/>
  <c r="G21" i="42"/>
  <c r="G22" i="42"/>
  <c r="G23" i="42"/>
  <c r="G20" i="42"/>
  <c r="I26" i="43"/>
  <c r="G25" i="43"/>
  <c r="G24" i="43"/>
  <c r="G23" i="43"/>
  <c r="G22" i="43"/>
  <c r="G21" i="43"/>
  <c r="G20" i="43"/>
  <c r="G19" i="43"/>
  <c r="G22" i="44"/>
  <c r="G21" i="44"/>
  <c r="G20" i="44"/>
  <c r="G19" i="44"/>
  <c r="G21" i="45"/>
  <c r="G20" i="45"/>
  <c r="G19" i="45"/>
  <c r="G20" i="46"/>
  <c r="G19" i="46"/>
  <c r="G21" i="47"/>
  <c r="G20" i="47"/>
  <c r="G19" i="47"/>
  <c r="G19" i="48"/>
  <c r="G19" i="49"/>
  <c r="G19" i="50"/>
  <c r="G19" i="52"/>
  <c r="G22" i="53"/>
  <c r="G21" i="53"/>
  <c r="G20" i="53"/>
  <c r="G19" i="53"/>
  <c r="G22" i="54"/>
  <c r="G21" i="54"/>
  <c r="G20" i="54"/>
  <c r="G19" i="54"/>
  <c r="G19" i="55"/>
  <c r="G19" i="56"/>
  <c r="G19" i="57"/>
  <c r="G20" i="58"/>
  <c r="G19" i="58"/>
  <c r="G20" i="59"/>
  <c r="G19" i="59"/>
  <c r="G20" i="60"/>
  <c r="G19" i="60"/>
  <c r="G21" i="61"/>
  <c r="G23" i="62"/>
  <c r="G22" i="62"/>
  <c r="G21" i="62"/>
  <c r="G20" i="62"/>
  <c r="G19" i="62"/>
  <c r="G24" i="63"/>
  <c r="G23" i="63"/>
  <c r="G22" i="63"/>
  <c r="G21" i="63"/>
  <c r="G20" i="63"/>
  <c r="G22" i="64"/>
  <c r="G21" i="65"/>
  <c r="G20" i="65"/>
  <c r="G19" i="65"/>
  <c r="K53" i="26" l="1"/>
  <c r="G22" i="32"/>
  <c r="B44" i="65"/>
  <c r="I43" i="65"/>
  <c r="G28" i="65"/>
  <c r="G26" i="65"/>
  <c r="I22" i="65"/>
  <c r="E13" i="65" s="1"/>
  <c r="L19" i="65"/>
  <c r="B43" i="65"/>
  <c r="F43" i="65" s="1"/>
  <c r="B38" i="65"/>
  <c r="G38" i="65" s="1"/>
  <c r="K38" i="65" s="1"/>
  <c r="B37" i="65"/>
  <c r="L37" i="65" s="1"/>
  <c r="B36" i="65"/>
  <c r="F36" i="65" s="1"/>
  <c r="G32" i="65"/>
  <c r="K32" i="65" s="1"/>
  <c r="I28" i="65"/>
  <c r="F28" i="65"/>
  <c r="E28" i="65"/>
  <c r="D28" i="65"/>
  <c r="C28" i="65"/>
  <c r="B28" i="65"/>
  <c r="A28" i="65"/>
  <c r="I27" i="65"/>
  <c r="I29" i="65" s="1"/>
  <c r="F27" i="65"/>
  <c r="E27" i="65"/>
  <c r="D27" i="65"/>
  <c r="C27" i="65"/>
  <c r="B27" i="65"/>
  <c r="A27" i="65"/>
  <c r="I26" i="65"/>
  <c r="F26" i="65"/>
  <c r="E26" i="65"/>
  <c r="D26" i="65"/>
  <c r="C26" i="65"/>
  <c r="B26" i="65"/>
  <c r="A26" i="65"/>
  <c r="M19" i="65"/>
  <c r="M42" i="65" l="1"/>
  <c r="G27" i="65"/>
  <c r="K27" i="65" s="1"/>
  <c r="K26" i="65"/>
  <c r="G36" i="65"/>
  <c r="K36" i="65" s="1"/>
  <c r="L36" i="65"/>
  <c r="B39" i="65"/>
  <c r="L39" i="65" s="1"/>
  <c r="H44" i="65"/>
  <c r="M44" i="65" s="1"/>
  <c r="L38" i="65"/>
  <c r="K28" i="65"/>
  <c r="F37" i="65"/>
  <c r="G37" i="65"/>
  <c r="K37" i="65" s="1"/>
  <c r="F38" i="65"/>
  <c r="G43" i="65"/>
  <c r="H43" i="65"/>
  <c r="K29" i="65" l="1"/>
  <c r="K33" i="65" s="1"/>
  <c r="K43" i="65"/>
  <c r="G44" i="65"/>
  <c r="K44" i="65" s="1"/>
  <c r="F44" i="65"/>
  <c r="G39" i="65"/>
  <c r="K39" i="65" s="1"/>
  <c r="F39" i="65"/>
  <c r="K22" i="65"/>
  <c r="K45" i="65" l="1"/>
  <c r="K46" i="65" l="1"/>
  <c r="K47" i="65" s="1"/>
  <c r="K50" i="65" s="1"/>
  <c r="M47" i="65"/>
  <c r="A40" i="64" l="1"/>
  <c r="B40" i="64"/>
  <c r="C40" i="64"/>
  <c r="D40" i="64"/>
  <c r="E40" i="64"/>
  <c r="F40" i="64"/>
  <c r="G40" i="64"/>
  <c r="I40" i="64"/>
  <c r="B39" i="64"/>
  <c r="C39" i="64"/>
  <c r="D39" i="64"/>
  <c r="E39" i="64"/>
  <c r="F39" i="64"/>
  <c r="I39" i="64"/>
  <c r="I56" i="64" s="1"/>
  <c r="A38" i="64"/>
  <c r="B38" i="64"/>
  <c r="C38" i="64"/>
  <c r="D38" i="64"/>
  <c r="E38" i="64"/>
  <c r="F38" i="64"/>
  <c r="G38" i="64"/>
  <c r="I38" i="64"/>
  <c r="A37" i="64"/>
  <c r="B37" i="64"/>
  <c r="C37" i="64"/>
  <c r="D37" i="64"/>
  <c r="E37" i="64"/>
  <c r="F37" i="64"/>
  <c r="I37" i="64"/>
  <c r="A36" i="64"/>
  <c r="B36" i="64"/>
  <c r="C36" i="64"/>
  <c r="D36" i="64"/>
  <c r="E36" i="64"/>
  <c r="F36" i="64"/>
  <c r="I36" i="64"/>
  <c r="A35" i="64"/>
  <c r="B35" i="64"/>
  <c r="C35" i="64"/>
  <c r="D35" i="64"/>
  <c r="E35" i="64"/>
  <c r="F35" i="64"/>
  <c r="I35" i="64"/>
  <c r="A34" i="64"/>
  <c r="B34" i="64"/>
  <c r="C34" i="64"/>
  <c r="D34" i="64"/>
  <c r="E34" i="64"/>
  <c r="F34" i="64"/>
  <c r="I34" i="64"/>
  <c r="I28" i="64"/>
  <c r="G33" i="64"/>
  <c r="B55" i="64"/>
  <c r="G55" i="64" s="1"/>
  <c r="M54" i="64"/>
  <c r="B50" i="64"/>
  <c r="B51" i="64" s="1"/>
  <c r="B49" i="64"/>
  <c r="G49" i="64" s="1"/>
  <c r="K49" i="64" s="1"/>
  <c r="B48" i="64"/>
  <c r="G48" i="64" s="1"/>
  <c r="K48" i="64" s="1"/>
  <c r="G44" i="64"/>
  <c r="K44" i="64" s="1"/>
  <c r="I33" i="64"/>
  <c r="F33" i="64"/>
  <c r="E33" i="64"/>
  <c r="D33" i="64"/>
  <c r="C33" i="64"/>
  <c r="B33" i="64"/>
  <c r="A33" i="64"/>
  <c r="I32" i="64"/>
  <c r="F32" i="64"/>
  <c r="E32" i="64"/>
  <c r="D32" i="64"/>
  <c r="C32" i="64"/>
  <c r="B32" i="64"/>
  <c r="A32" i="64"/>
  <c r="M19" i="64"/>
  <c r="I25" i="63"/>
  <c r="I49" i="63" s="1"/>
  <c r="B33" i="63"/>
  <c r="C33" i="63"/>
  <c r="D33" i="63"/>
  <c r="E33" i="63"/>
  <c r="F33" i="63"/>
  <c r="G33" i="63"/>
  <c r="I33" i="63"/>
  <c r="E12" i="63"/>
  <c r="B49" i="63"/>
  <c r="G49" i="63" s="1"/>
  <c r="M48" i="63"/>
  <c r="B44" i="63"/>
  <c r="L44" i="63" s="1"/>
  <c r="B43" i="63"/>
  <c r="G43" i="63" s="1"/>
  <c r="K43" i="63" s="1"/>
  <c r="B42" i="63"/>
  <c r="L42" i="63" s="1"/>
  <c r="G38" i="63"/>
  <c r="K38" i="63" s="1"/>
  <c r="I34" i="63"/>
  <c r="F34" i="63"/>
  <c r="E34" i="63"/>
  <c r="D34" i="63"/>
  <c r="C34" i="63"/>
  <c r="B34" i="63"/>
  <c r="I32" i="63"/>
  <c r="F32" i="63"/>
  <c r="E32" i="63"/>
  <c r="D32" i="63"/>
  <c r="C32" i="63"/>
  <c r="B32" i="63"/>
  <c r="I31" i="63"/>
  <c r="F31" i="63"/>
  <c r="E31" i="63"/>
  <c r="D31" i="63"/>
  <c r="C31" i="63"/>
  <c r="B31" i="63"/>
  <c r="A31" i="63"/>
  <c r="I30" i="63"/>
  <c r="F30" i="63"/>
  <c r="E30" i="63"/>
  <c r="D30" i="63"/>
  <c r="C30" i="63"/>
  <c r="B30" i="63"/>
  <c r="A30" i="63"/>
  <c r="I29" i="63"/>
  <c r="F29" i="63"/>
  <c r="E29" i="63"/>
  <c r="D29" i="63"/>
  <c r="C29" i="63"/>
  <c r="B29" i="63"/>
  <c r="A29" i="63"/>
  <c r="G34" i="63"/>
  <c r="M19" i="63"/>
  <c r="G29" i="63"/>
  <c r="I29" i="62"/>
  <c r="I30" i="62"/>
  <c r="I33" i="62" s="1"/>
  <c r="I31" i="62"/>
  <c r="I32" i="62"/>
  <c r="G29" i="62"/>
  <c r="G30" i="62"/>
  <c r="G31" i="62"/>
  <c r="K31" i="62" s="1"/>
  <c r="B29" i="62"/>
  <c r="C29" i="62"/>
  <c r="D29" i="62"/>
  <c r="E29" i="62"/>
  <c r="F29" i="62"/>
  <c r="B30" i="62"/>
  <c r="C30" i="62"/>
  <c r="D30" i="62"/>
  <c r="E30" i="62"/>
  <c r="F30" i="62"/>
  <c r="B31" i="62"/>
  <c r="C31" i="62"/>
  <c r="D31" i="62"/>
  <c r="E31" i="62"/>
  <c r="F31" i="62"/>
  <c r="B32" i="62"/>
  <c r="C32" i="62"/>
  <c r="D32" i="62"/>
  <c r="E32" i="62"/>
  <c r="F32" i="62"/>
  <c r="A30" i="62"/>
  <c r="A29" i="62"/>
  <c r="I24" i="62"/>
  <c r="I47" i="62" s="1"/>
  <c r="B47" i="62"/>
  <c r="H47" i="62" s="1"/>
  <c r="M46" i="62"/>
  <c r="B42" i="62"/>
  <c r="G42" i="62" s="1"/>
  <c r="K42" i="62" s="1"/>
  <c r="B41" i="62"/>
  <c r="L41" i="62" s="1"/>
  <c r="B40" i="62"/>
  <c r="F40" i="62" s="1"/>
  <c r="G36" i="62"/>
  <c r="K36" i="62" s="1"/>
  <c r="I28" i="62"/>
  <c r="F28" i="62"/>
  <c r="E28" i="62"/>
  <c r="D28" i="62"/>
  <c r="C28" i="62"/>
  <c r="B28" i="62"/>
  <c r="A28" i="62"/>
  <c r="G32" i="62"/>
  <c r="M19" i="62"/>
  <c r="G28" i="62"/>
  <c r="M42" i="61"/>
  <c r="I43" i="61"/>
  <c r="I44" i="61"/>
  <c r="B44" i="61"/>
  <c r="F44" i="61" s="1"/>
  <c r="B27" i="61"/>
  <c r="C27" i="61"/>
  <c r="D27" i="61"/>
  <c r="E27" i="61"/>
  <c r="F27" i="61"/>
  <c r="G27" i="61"/>
  <c r="K27" i="61" s="1"/>
  <c r="I27" i="61"/>
  <c r="I22" i="61"/>
  <c r="E13" i="61" s="1"/>
  <c r="B43" i="61"/>
  <c r="G43" i="61" s="1"/>
  <c r="B38" i="61"/>
  <c r="B39" i="61" s="1"/>
  <c r="B37" i="61"/>
  <c r="F37" i="61" s="1"/>
  <c r="B36" i="61"/>
  <c r="L36" i="61" s="1"/>
  <c r="G32" i="61"/>
  <c r="K32" i="61" s="1"/>
  <c r="I28" i="61"/>
  <c r="F28" i="61"/>
  <c r="E28" i="61"/>
  <c r="D28" i="61"/>
  <c r="C28" i="61"/>
  <c r="B28" i="61"/>
  <c r="I26" i="61"/>
  <c r="F26" i="61"/>
  <c r="E26" i="61"/>
  <c r="D26" i="61"/>
  <c r="C26" i="61"/>
  <c r="B26" i="61"/>
  <c r="A26" i="61"/>
  <c r="G28" i="61"/>
  <c r="M19" i="61"/>
  <c r="I21" i="60"/>
  <c r="I41" i="60" s="1"/>
  <c r="B41" i="60"/>
  <c r="H41" i="60" s="1"/>
  <c r="B36" i="60"/>
  <c r="L36" i="60" s="1"/>
  <c r="B35" i="60"/>
  <c r="F35" i="60" s="1"/>
  <c r="B34" i="60"/>
  <c r="G34" i="60" s="1"/>
  <c r="K34" i="60" s="1"/>
  <c r="G30" i="60"/>
  <c r="K30" i="60" s="1"/>
  <c r="I26" i="60"/>
  <c r="F26" i="60"/>
  <c r="E26" i="60"/>
  <c r="D26" i="60"/>
  <c r="C26" i="60"/>
  <c r="B26" i="60"/>
  <c r="I25" i="60"/>
  <c r="I27" i="60" s="1"/>
  <c r="G25" i="60"/>
  <c r="F25" i="60"/>
  <c r="E25" i="60"/>
  <c r="D25" i="60"/>
  <c r="C25" i="60"/>
  <c r="B25" i="60"/>
  <c r="A25" i="60"/>
  <c r="G26" i="60"/>
  <c r="M19" i="60"/>
  <c r="L19" i="60"/>
  <c r="I21" i="59"/>
  <c r="I41" i="59" s="1"/>
  <c r="B41" i="59"/>
  <c r="H41" i="59" s="1"/>
  <c r="B36" i="59"/>
  <c r="B37" i="59" s="1"/>
  <c r="B35" i="59"/>
  <c r="F35" i="59" s="1"/>
  <c r="B34" i="59"/>
  <c r="F34" i="59" s="1"/>
  <c r="G30" i="59"/>
  <c r="K30" i="59" s="1"/>
  <c r="I26" i="59"/>
  <c r="F26" i="59"/>
  <c r="E26" i="59"/>
  <c r="D26" i="59"/>
  <c r="C26" i="59"/>
  <c r="B26" i="59"/>
  <c r="A26" i="59"/>
  <c r="I25" i="59"/>
  <c r="G25" i="59"/>
  <c r="K25" i="59" s="1"/>
  <c r="F25" i="59"/>
  <c r="E25" i="59"/>
  <c r="D25" i="59"/>
  <c r="C25" i="59"/>
  <c r="B25" i="59"/>
  <c r="A25" i="59"/>
  <c r="G26" i="59"/>
  <c r="M19" i="59"/>
  <c r="L19" i="59"/>
  <c r="I41" i="58"/>
  <c r="A26" i="58"/>
  <c r="B26" i="58"/>
  <c r="C26" i="58"/>
  <c r="D26" i="58"/>
  <c r="E26" i="58"/>
  <c r="F26" i="58"/>
  <c r="G26" i="58"/>
  <c r="I26" i="58"/>
  <c r="K26" i="58" s="1"/>
  <c r="I21" i="58"/>
  <c r="B41" i="58"/>
  <c r="H41" i="58" s="1"/>
  <c r="B36" i="58"/>
  <c r="G36" i="58" s="1"/>
  <c r="K36" i="58" s="1"/>
  <c r="B35" i="58"/>
  <c r="F35" i="58" s="1"/>
  <c r="B34" i="58"/>
  <c r="G34" i="58" s="1"/>
  <c r="K34" i="58" s="1"/>
  <c r="G30" i="58"/>
  <c r="K30" i="58" s="1"/>
  <c r="I25" i="58"/>
  <c r="F25" i="58"/>
  <c r="E25" i="58"/>
  <c r="D25" i="58"/>
  <c r="C25" i="58"/>
  <c r="B25" i="58"/>
  <c r="A25" i="58"/>
  <c r="M19" i="58"/>
  <c r="L19" i="58"/>
  <c r="B39" i="57"/>
  <c r="H39" i="57" s="1"/>
  <c r="B34" i="57"/>
  <c r="B35" i="57" s="1"/>
  <c r="B33" i="57"/>
  <c r="F33" i="57" s="1"/>
  <c r="B32" i="57"/>
  <c r="F32" i="57" s="1"/>
  <c r="G28" i="57"/>
  <c r="K28" i="57" s="1"/>
  <c r="I24" i="57"/>
  <c r="I25" i="57" s="1"/>
  <c r="F24" i="57"/>
  <c r="E24" i="57"/>
  <c r="D24" i="57"/>
  <c r="C24" i="57"/>
  <c r="B24" i="57"/>
  <c r="A24" i="57"/>
  <c r="I20" i="57"/>
  <c r="E13" i="57" s="1"/>
  <c r="M19" i="57"/>
  <c r="L19" i="57"/>
  <c r="G24" i="57"/>
  <c r="B39" i="56"/>
  <c r="H39" i="56" s="1"/>
  <c r="B34" i="56"/>
  <c r="G34" i="56" s="1"/>
  <c r="K34" i="56" s="1"/>
  <c r="B33" i="56"/>
  <c r="F33" i="56" s="1"/>
  <c r="B32" i="56"/>
  <c r="F32" i="56" s="1"/>
  <c r="G28" i="56"/>
  <c r="K28" i="56" s="1"/>
  <c r="I24" i="56"/>
  <c r="I25" i="56" s="1"/>
  <c r="F24" i="56"/>
  <c r="E24" i="56"/>
  <c r="D24" i="56"/>
  <c r="C24" i="56"/>
  <c r="B24" i="56"/>
  <c r="A24" i="56"/>
  <c r="I20" i="56"/>
  <c r="I39" i="56" s="1"/>
  <c r="M19" i="56"/>
  <c r="L19" i="56"/>
  <c r="K20" i="56"/>
  <c r="L19" i="55"/>
  <c r="B39" i="55"/>
  <c r="H39" i="55" s="1"/>
  <c r="G34" i="55"/>
  <c r="K34" i="55" s="1"/>
  <c r="B34" i="55"/>
  <c r="B35" i="55" s="1"/>
  <c r="B33" i="55"/>
  <c r="F33" i="55" s="1"/>
  <c r="B32" i="55"/>
  <c r="G32" i="55" s="1"/>
  <c r="K32" i="55" s="1"/>
  <c r="G28" i="55"/>
  <c r="K28" i="55" s="1"/>
  <c r="I25" i="55"/>
  <c r="I24" i="55"/>
  <c r="F24" i="55"/>
  <c r="E24" i="55"/>
  <c r="D24" i="55"/>
  <c r="C24" i="55"/>
  <c r="B24" i="55"/>
  <c r="A24" i="55"/>
  <c r="I20" i="55"/>
  <c r="I39" i="55" s="1"/>
  <c r="M19" i="55"/>
  <c r="K20" i="55"/>
  <c r="G24" i="55"/>
  <c r="K24" i="55" s="1"/>
  <c r="K25" i="55" s="1"/>
  <c r="L21" i="54"/>
  <c r="I46" i="54"/>
  <c r="I45" i="54"/>
  <c r="B46" i="54"/>
  <c r="F46" i="54" s="1"/>
  <c r="B30" i="54"/>
  <c r="C30" i="54"/>
  <c r="D30" i="54"/>
  <c r="E30" i="54"/>
  <c r="F30" i="54"/>
  <c r="I30" i="54"/>
  <c r="B28" i="54"/>
  <c r="C28" i="54"/>
  <c r="D28" i="54"/>
  <c r="E28" i="54"/>
  <c r="F28" i="54"/>
  <c r="I28" i="54"/>
  <c r="I23" i="54"/>
  <c r="E13" i="54" s="1"/>
  <c r="B45" i="54"/>
  <c r="G45" i="54" s="1"/>
  <c r="K45" i="54" s="1"/>
  <c r="B40" i="54"/>
  <c r="G40" i="54" s="1"/>
  <c r="K40" i="54" s="1"/>
  <c r="B39" i="54"/>
  <c r="F39" i="54" s="1"/>
  <c r="B38" i="54"/>
  <c r="F38" i="54" s="1"/>
  <c r="G34" i="54"/>
  <c r="K34" i="54" s="1"/>
  <c r="I29" i="54"/>
  <c r="F29" i="54"/>
  <c r="E29" i="54"/>
  <c r="D29" i="54"/>
  <c r="C29" i="54"/>
  <c r="B29" i="54"/>
  <c r="A29" i="54"/>
  <c r="I27" i="54"/>
  <c r="F27" i="54"/>
  <c r="E27" i="54"/>
  <c r="D27" i="54"/>
  <c r="C27" i="54"/>
  <c r="B27" i="54"/>
  <c r="A27" i="54"/>
  <c r="M19" i="54"/>
  <c r="L19" i="54"/>
  <c r="G27" i="54"/>
  <c r="A30" i="53"/>
  <c r="B30" i="53"/>
  <c r="C30" i="53"/>
  <c r="D30" i="53"/>
  <c r="E30" i="53"/>
  <c r="F30" i="53"/>
  <c r="G30" i="53"/>
  <c r="I30" i="53"/>
  <c r="A29" i="53"/>
  <c r="B29" i="53"/>
  <c r="C29" i="53"/>
  <c r="D29" i="53"/>
  <c r="E29" i="53"/>
  <c r="F29" i="53"/>
  <c r="G29" i="53"/>
  <c r="I29" i="53"/>
  <c r="A28" i="53"/>
  <c r="B28" i="53"/>
  <c r="C28" i="53"/>
  <c r="D28" i="53"/>
  <c r="E28" i="53"/>
  <c r="F28" i="53"/>
  <c r="G28" i="53"/>
  <c r="K28" i="53" s="1"/>
  <c r="I28" i="53"/>
  <c r="I23" i="53"/>
  <c r="E13" i="53" s="1"/>
  <c r="B45" i="53"/>
  <c r="H45" i="53" s="1"/>
  <c r="B40" i="53"/>
  <c r="G40" i="53" s="1"/>
  <c r="K40" i="53" s="1"/>
  <c r="B39" i="53"/>
  <c r="F39" i="53" s="1"/>
  <c r="B38" i="53"/>
  <c r="L38" i="53" s="1"/>
  <c r="G34" i="53"/>
  <c r="K34" i="53" s="1"/>
  <c r="I27" i="53"/>
  <c r="I31" i="53" s="1"/>
  <c r="F27" i="53"/>
  <c r="E27" i="53"/>
  <c r="D27" i="53"/>
  <c r="C27" i="53"/>
  <c r="B27" i="53"/>
  <c r="A27" i="53"/>
  <c r="M19" i="53"/>
  <c r="L19" i="53"/>
  <c r="G27" i="53"/>
  <c r="I25" i="51"/>
  <c r="I49" i="51" s="1"/>
  <c r="A34" i="51"/>
  <c r="B34" i="51"/>
  <c r="C34" i="51"/>
  <c r="D34" i="51"/>
  <c r="E34" i="51"/>
  <c r="F34" i="51"/>
  <c r="I34" i="51"/>
  <c r="A33" i="51"/>
  <c r="B33" i="51"/>
  <c r="C33" i="51"/>
  <c r="D33" i="51"/>
  <c r="E33" i="51"/>
  <c r="F33" i="51"/>
  <c r="I33" i="51"/>
  <c r="A32" i="51"/>
  <c r="B32" i="51"/>
  <c r="C32" i="51"/>
  <c r="D32" i="51"/>
  <c r="E32" i="51"/>
  <c r="F32" i="51"/>
  <c r="I32" i="51"/>
  <c r="A31" i="51"/>
  <c r="B31" i="51"/>
  <c r="C31" i="51"/>
  <c r="D31" i="51"/>
  <c r="E31" i="51"/>
  <c r="F31" i="51"/>
  <c r="I31" i="51"/>
  <c r="A30" i="51"/>
  <c r="B30" i="51"/>
  <c r="C30" i="51"/>
  <c r="D30" i="51"/>
  <c r="E30" i="51"/>
  <c r="F30" i="51"/>
  <c r="I30" i="51"/>
  <c r="E12" i="51"/>
  <c r="L19" i="51" s="1"/>
  <c r="E9" i="51"/>
  <c r="E8" i="51"/>
  <c r="B39" i="52"/>
  <c r="F39" i="52" s="1"/>
  <c r="B34" i="52"/>
  <c r="L34" i="52" s="1"/>
  <c r="B33" i="52"/>
  <c r="F33" i="52" s="1"/>
  <c r="B32" i="52"/>
  <c r="G32" i="52" s="1"/>
  <c r="K32" i="52" s="1"/>
  <c r="G28" i="52"/>
  <c r="K28" i="52" s="1"/>
  <c r="I25" i="52"/>
  <c r="I24" i="52"/>
  <c r="F24" i="52"/>
  <c r="E24" i="52"/>
  <c r="D24" i="52"/>
  <c r="C24" i="52"/>
  <c r="B24" i="52"/>
  <c r="A24" i="52"/>
  <c r="I20" i="52"/>
  <c r="I39" i="52" s="1"/>
  <c r="M19" i="52"/>
  <c r="L19" i="52"/>
  <c r="K20" i="52"/>
  <c r="G24" i="52"/>
  <c r="K24" i="52" s="1"/>
  <c r="K25" i="52" s="1"/>
  <c r="K29" i="52" s="1"/>
  <c r="B49" i="51"/>
  <c r="G49" i="51" s="1"/>
  <c r="B44" i="51"/>
  <c r="G44" i="51" s="1"/>
  <c r="K44" i="51" s="1"/>
  <c r="B43" i="51"/>
  <c r="F43" i="51" s="1"/>
  <c r="B42" i="51"/>
  <c r="F42" i="51" s="1"/>
  <c r="G38" i="51"/>
  <c r="K38" i="51" s="1"/>
  <c r="I29" i="51"/>
  <c r="F29" i="51"/>
  <c r="E29" i="51"/>
  <c r="D29" i="51"/>
  <c r="C29" i="51"/>
  <c r="B29" i="51"/>
  <c r="A29" i="51"/>
  <c r="M19" i="51"/>
  <c r="L19" i="47"/>
  <c r="L19" i="48"/>
  <c r="L19" i="49"/>
  <c r="L19" i="50"/>
  <c r="B39" i="50"/>
  <c r="H39" i="50" s="1"/>
  <c r="B34" i="50"/>
  <c r="F34" i="50" s="1"/>
  <c r="B33" i="50"/>
  <c r="F33" i="50" s="1"/>
  <c r="B32" i="50"/>
  <c r="L32" i="50" s="1"/>
  <c r="G28" i="50"/>
  <c r="K28" i="50" s="1"/>
  <c r="I24" i="50"/>
  <c r="I25" i="50" s="1"/>
  <c r="F24" i="50"/>
  <c r="E24" i="50"/>
  <c r="D24" i="50"/>
  <c r="C24" i="50"/>
  <c r="B24" i="50"/>
  <c r="A24" i="50"/>
  <c r="I20" i="50"/>
  <c r="I39" i="50" s="1"/>
  <c r="M19" i="50"/>
  <c r="K20" i="50"/>
  <c r="B39" i="49"/>
  <c r="H39" i="49" s="1"/>
  <c r="B34" i="49"/>
  <c r="B35" i="49" s="1"/>
  <c r="B33" i="49"/>
  <c r="L33" i="49" s="1"/>
  <c r="B32" i="49"/>
  <c r="L32" i="49" s="1"/>
  <c r="G28" i="49"/>
  <c r="K28" i="49" s="1"/>
  <c r="I24" i="49"/>
  <c r="I25" i="49" s="1"/>
  <c r="G24" i="49"/>
  <c r="F24" i="49"/>
  <c r="E24" i="49"/>
  <c r="D24" i="49"/>
  <c r="C24" i="49"/>
  <c r="B24" i="49"/>
  <c r="A24" i="49"/>
  <c r="I20" i="49"/>
  <c r="E13" i="49" s="1"/>
  <c r="M19" i="49"/>
  <c r="K20" i="49"/>
  <c r="B39" i="48"/>
  <c r="F39" i="48" s="1"/>
  <c r="B34" i="48"/>
  <c r="F34" i="48" s="1"/>
  <c r="B33" i="48"/>
  <c r="F33" i="48" s="1"/>
  <c r="B32" i="48"/>
  <c r="G32" i="48" s="1"/>
  <c r="K32" i="48" s="1"/>
  <c r="G28" i="48"/>
  <c r="K28" i="48" s="1"/>
  <c r="I24" i="48"/>
  <c r="F24" i="48"/>
  <c r="E24" i="48"/>
  <c r="D24" i="48"/>
  <c r="C24" i="48"/>
  <c r="B24" i="48"/>
  <c r="A24" i="48"/>
  <c r="I20" i="48"/>
  <c r="E13" i="48" s="1"/>
  <c r="M19" i="48"/>
  <c r="A27" i="47"/>
  <c r="B27" i="47"/>
  <c r="C27" i="47"/>
  <c r="D27" i="47"/>
  <c r="E27" i="47"/>
  <c r="F27" i="47"/>
  <c r="G27" i="47"/>
  <c r="I27" i="47"/>
  <c r="I29" i="47" s="1"/>
  <c r="I22" i="47"/>
  <c r="B43" i="47"/>
  <c r="H43" i="47" s="1"/>
  <c r="B38" i="47"/>
  <c r="B39" i="47" s="1"/>
  <c r="B37" i="47"/>
  <c r="F37" i="47" s="1"/>
  <c r="B36" i="47"/>
  <c r="G36" i="47" s="1"/>
  <c r="K36" i="47" s="1"/>
  <c r="G32" i="47"/>
  <c r="K32" i="47" s="1"/>
  <c r="I28" i="47"/>
  <c r="F28" i="47"/>
  <c r="E28" i="47"/>
  <c r="D28" i="47"/>
  <c r="C28" i="47"/>
  <c r="B28" i="47"/>
  <c r="A28" i="47"/>
  <c r="I26" i="47"/>
  <c r="G26" i="47"/>
  <c r="F26" i="47"/>
  <c r="E26" i="47"/>
  <c r="D26" i="47"/>
  <c r="C26" i="47"/>
  <c r="B26" i="47"/>
  <c r="A26" i="47"/>
  <c r="I43" i="47"/>
  <c r="M19" i="47"/>
  <c r="E9" i="46"/>
  <c r="E8" i="46"/>
  <c r="L19" i="40"/>
  <c r="B41" i="46"/>
  <c r="H41" i="46" s="1"/>
  <c r="B36" i="46"/>
  <c r="B37" i="46" s="1"/>
  <c r="B35" i="46"/>
  <c r="F35" i="46" s="1"/>
  <c r="B34" i="46"/>
  <c r="L34" i="46" s="1"/>
  <c r="G30" i="46"/>
  <c r="K30" i="46" s="1"/>
  <c r="I26" i="46"/>
  <c r="F26" i="46"/>
  <c r="E26" i="46"/>
  <c r="D26" i="46"/>
  <c r="C26" i="46"/>
  <c r="B26" i="46"/>
  <c r="A26" i="46"/>
  <c r="I25" i="46"/>
  <c r="F25" i="46"/>
  <c r="E25" i="46"/>
  <c r="D25" i="46"/>
  <c r="C25" i="46"/>
  <c r="B25" i="46"/>
  <c r="A25" i="46"/>
  <c r="I21" i="46"/>
  <c r="I41" i="46" s="1"/>
  <c r="M19" i="46"/>
  <c r="G25" i="46"/>
  <c r="I22" i="45"/>
  <c r="E13" i="45" s="1"/>
  <c r="B43" i="45"/>
  <c r="H43" i="45" s="1"/>
  <c r="B38" i="45"/>
  <c r="G38" i="45" s="1"/>
  <c r="K38" i="45" s="1"/>
  <c r="B37" i="45"/>
  <c r="F37" i="45" s="1"/>
  <c r="B36" i="45"/>
  <c r="F36" i="45" s="1"/>
  <c r="G32" i="45"/>
  <c r="K32" i="45" s="1"/>
  <c r="I28" i="45"/>
  <c r="F28" i="45"/>
  <c r="E28" i="45"/>
  <c r="D28" i="45"/>
  <c r="C28" i="45"/>
  <c r="B28" i="45"/>
  <c r="A28" i="45"/>
  <c r="I27" i="45"/>
  <c r="I29" i="45" s="1"/>
  <c r="F27" i="45"/>
  <c r="E27" i="45"/>
  <c r="D27" i="45"/>
  <c r="C27" i="45"/>
  <c r="B27" i="45"/>
  <c r="A27" i="45"/>
  <c r="I26" i="45"/>
  <c r="F26" i="45"/>
  <c r="E26" i="45"/>
  <c r="D26" i="45"/>
  <c r="C26" i="45"/>
  <c r="B26" i="45"/>
  <c r="A26" i="45"/>
  <c r="G28" i="45"/>
  <c r="M19" i="45"/>
  <c r="G26" i="45"/>
  <c r="I23" i="44"/>
  <c r="L34" i="55" l="1"/>
  <c r="G32" i="57"/>
  <c r="K32" i="57" s="1"/>
  <c r="L32" i="57"/>
  <c r="L33" i="52"/>
  <c r="L33" i="55"/>
  <c r="G33" i="56"/>
  <c r="K33" i="56" s="1"/>
  <c r="L33" i="57"/>
  <c r="G35" i="59"/>
  <c r="K35" i="59" s="1"/>
  <c r="L33" i="56"/>
  <c r="L35" i="59"/>
  <c r="I27" i="46"/>
  <c r="K27" i="47"/>
  <c r="I35" i="51"/>
  <c r="K30" i="53"/>
  <c r="I27" i="58"/>
  <c r="I27" i="59"/>
  <c r="I29" i="61"/>
  <c r="K32" i="62"/>
  <c r="K33" i="63"/>
  <c r="I35" i="63"/>
  <c r="K38" i="64"/>
  <c r="K40" i="64"/>
  <c r="F34" i="55"/>
  <c r="F33" i="49"/>
  <c r="G33" i="49"/>
  <c r="K33" i="49" s="1"/>
  <c r="G35" i="60"/>
  <c r="K35" i="60" s="1"/>
  <c r="K29" i="53"/>
  <c r="G33" i="57"/>
  <c r="K33" i="57" s="1"/>
  <c r="K25" i="60"/>
  <c r="L35" i="60"/>
  <c r="I31" i="54"/>
  <c r="B56" i="64"/>
  <c r="H56" i="64" s="1"/>
  <c r="G33" i="50"/>
  <c r="K33" i="50" s="1"/>
  <c r="L33" i="50"/>
  <c r="G33" i="52"/>
  <c r="K33" i="52" s="1"/>
  <c r="G33" i="55"/>
  <c r="K33" i="55" s="1"/>
  <c r="I41" i="64"/>
  <c r="I55" i="64" s="1"/>
  <c r="K22" i="47"/>
  <c r="K21" i="58"/>
  <c r="K21" i="60"/>
  <c r="G39" i="64"/>
  <c r="K39" i="64" s="1"/>
  <c r="G34" i="64"/>
  <c r="K34" i="64" s="1"/>
  <c r="G37" i="64"/>
  <c r="K37" i="64" s="1"/>
  <c r="G36" i="64"/>
  <c r="K36" i="64" s="1"/>
  <c r="G35" i="64"/>
  <c r="K35" i="64" s="1"/>
  <c r="E13" i="64"/>
  <c r="L49" i="64"/>
  <c r="K55" i="64"/>
  <c r="K33" i="64"/>
  <c r="G32" i="64"/>
  <c r="K32" i="64" s="1"/>
  <c r="L51" i="64"/>
  <c r="G51" i="64"/>
  <c r="K51" i="64" s="1"/>
  <c r="F51" i="64"/>
  <c r="F50" i="64"/>
  <c r="H55" i="64"/>
  <c r="L50" i="64"/>
  <c r="L48" i="64"/>
  <c r="F48" i="64"/>
  <c r="F55" i="64"/>
  <c r="G50" i="64"/>
  <c r="K50" i="64" s="1"/>
  <c r="F49" i="64"/>
  <c r="G32" i="63"/>
  <c r="K32" i="63" s="1"/>
  <c r="K34" i="63"/>
  <c r="G31" i="63"/>
  <c r="K31" i="63" s="1"/>
  <c r="L43" i="63"/>
  <c r="K29" i="63"/>
  <c r="K49" i="63"/>
  <c r="K50" i="63" s="1"/>
  <c r="F49" i="63"/>
  <c r="F44" i="63"/>
  <c r="H49" i="63"/>
  <c r="F42" i="63"/>
  <c r="G42" i="63"/>
  <c r="K42" i="63" s="1"/>
  <c r="G44" i="63"/>
  <c r="K44" i="63" s="1"/>
  <c r="G30" i="63"/>
  <c r="K30" i="63" s="1"/>
  <c r="B45" i="63"/>
  <c r="E13" i="63"/>
  <c r="F43" i="63"/>
  <c r="E13" i="62"/>
  <c r="K30" i="62"/>
  <c r="K29" i="62"/>
  <c r="B43" i="62"/>
  <c r="L43" i="62" s="1"/>
  <c r="L42" i="62"/>
  <c r="G40" i="62"/>
  <c r="K40" i="62" s="1"/>
  <c r="L40" i="62"/>
  <c r="K28" i="62"/>
  <c r="F41" i="62"/>
  <c r="F47" i="62"/>
  <c r="G41" i="62"/>
  <c r="K41" i="62" s="1"/>
  <c r="F42" i="62"/>
  <c r="G47" i="62"/>
  <c r="K47" i="62" s="1"/>
  <c r="F43" i="62"/>
  <c r="G43" i="62"/>
  <c r="K43" i="62" s="1"/>
  <c r="H44" i="61"/>
  <c r="G44" i="61"/>
  <c r="K44" i="61" s="1"/>
  <c r="K26" i="61"/>
  <c r="G37" i="61"/>
  <c r="K37" i="61" s="1"/>
  <c r="L37" i="61"/>
  <c r="K28" i="61"/>
  <c r="G39" i="61"/>
  <c r="K39" i="61" s="1"/>
  <c r="F39" i="61"/>
  <c r="L39" i="61"/>
  <c r="F38" i="61"/>
  <c r="G38" i="61"/>
  <c r="K38" i="61" s="1"/>
  <c r="K43" i="61"/>
  <c r="F36" i="61"/>
  <c r="F43" i="61"/>
  <c r="H43" i="61"/>
  <c r="L38" i="61"/>
  <c r="G36" i="61"/>
  <c r="K36" i="61" s="1"/>
  <c r="K26" i="60"/>
  <c r="E13" i="60"/>
  <c r="L34" i="60"/>
  <c r="F41" i="60"/>
  <c r="F36" i="60"/>
  <c r="F34" i="60"/>
  <c r="B37" i="60"/>
  <c r="G41" i="60"/>
  <c r="K41" i="60" s="1"/>
  <c r="K42" i="60" s="1"/>
  <c r="G36" i="60"/>
  <c r="K36" i="60" s="1"/>
  <c r="K26" i="59"/>
  <c r="K27" i="59" s="1"/>
  <c r="K31" i="59" s="1"/>
  <c r="G37" i="59"/>
  <c r="K37" i="59" s="1"/>
  <c r="L37" i="59"/>
  <c r="F37" i="59"/>
  <c r="K21" i="59"/>
  <c r="G41" i="59"/>
  <c r="K41" i="59" s="1"/>
  <c r="K42" i="59" s="1"/>
  <c r="F36" i="59"/>
  <c r="G36" i="59"/>
  <c r="K36" i="59" s="1"/>
  <c r="L36" i="59"/>
  <c r="E13" i="59"/>
  <c r="L34" i="59"/>
  <c r="F41" i="59"/>
  <c r="G34" i="59"/>
  <c r="K34" i="59" s="1"/>
  <c r="G35" i="58"/>
  <c r="K35" i="58" s="1"/>
  <c r="L35" i="58"/>
  <c r="G41" i="58"/>
  <c r="K41" i="58" s="1"/>
  <c r="K42" i="58" s="1"/>
  <c r="E13" i="58"/>
  <c r="B37" i="58"/>
  <c r="F41" i="58"/>
  <c r="L36" i="58"/>
  <c r="G25" i="58"/>
  <c r="K25" i="58" s="1"/>
  <c r="L34" i="58"/>
  <c r="F36" i="58"/>
  <c r="F34" i="58"/>
  <c r="K24" i="57"/>
  <c r="K25" i="57" s="1"/>
  <c r="K29" i="57" s="1"/>
  <c r="G35" i="57"/>
  <c r="K35" i="57" s="1"/>
  <c r="F35" i="57"/>
  <c r="L35" i="57"/>
  <c r="F39" i="57"/>
  <c r="G39" i="57"/>
  <c r="F34" i="57"/>
  <c r="G34" i="57"/>
  <c r="K34" i="57" s="1"/>
  <c r="I39" i="57"/>
  <c r="L34" i="57"/>
  <c r="K20" i="57"/>
  <c r="G39" i="56"/>
  <c r="K39" i="56" s="1"/>
  <c r="K40" i="56" s="1"/>
  <c r="E13" i="56"/>
  <c r="B35" i="56"/>
  <c r="F39" i="56"/>
  <c r="L34" i="56"/>
  <c r="G24" i="56"/>
  <c r="K24" i="56" s="1"/>
  <c r="K25" i="56" s="1"/>
  <c r="K29" i="56" s="1"/>
  <c r="L32" i="56"/>
  <c r="F34" i="56"/>
  <c r="G32" i="56"/>
  <c r="K32" i="56" s="1"/>
  <c r="K29" i="55"/>
  <c r="G35" i="55"/>
  <c r="K35" i="55" s="1"/>
  <c r="F35" i="55"/>
  <c r="L35" i="55"/>
  <c r="F39" i="55"/>
  <c r="G39" i="55"/>
  <c r="K39" i="55" s="1"/>
  <c r="K40" i="55" s="1"/>
  <c r="E13" i="55"/>
  <c r="L32" i="55"/>
  <c r="F32" i="55"/>
  <c r="H46" i="54"/>
  <c r="G46" i="54"/>
  <c r="K46" i="54" s="1"/>
  <c r="K47" i="54" s="1"/>
  <c r="G30" i="54"/>
  <c r="K30" i="54" s="1"/>
  <c r="G28" i="54"/>
  <c r="K28" i="54" s="1"/>
  <c r="K27" i="54"/>
  <c r="G29" i="54"/>
  <c r="K29" i="54" s="1"/>
  <c r="G39" i="54"/>
  <c r="K39" i="54" s="1"/>
  <c r="L39" i="54"/>
  <c r="K23" i="54"/>
  <c r="F45" i="54"/>
  <c r="H45" i="54"/>
  <c r="G38" i="54"/>
  <c r="K38" i="54" s="1"/>
  <c r="L40" i="54"/>
  <c r="B41" i="54"/>
  <c r="L38" i="54"/>
  <c r="F40" i="54"/>
  <c r="K27" i="53"/>
  <c r="L39" i="53"/>
  <c r="G45" i="53"/>
  <c r="G38" i="53"/>
  <c r="K38" i="53" s="1"/>
  <c r="L40" i="53"/>
  <c r="F45" i="53"/>
  <c r="I45" i="53"/>
  <c r="F38" i="53"/>
  <c r="B41" i="53"/>
  <c r="F40" i="53"/>
  <c r="G39" i="53"/>
  <c r="K39" i="53" s="1"/>
  <c r="G33" i="51"/>
  <c r="K33" i="51" s="1"/>
  <c r="G30" i="51"/>
  <c r="K30" i="51" s="1"/>
  <c r="G34" i="51"/>
  <c r="K34" i="51" s="1"/>
  <c r="G31" i="51"/>
  <c r="K31" i="51" s="1"/>
  <c r="G32" i="51"/>
  <c r="K32" i="51" s="1"/>
  <c r="G43" i="51"/>
  <c r="K43" i="51" s="1"/>
  <c r="L43" i="51"/>
  <c r="F49" i="51"/>
  <c r="F34" i="52"/>
  <c r="G34" i="52"/>
  <c r="K34" i="52" s="1"/>
  <c r="E13" i="52"/>
  <c r="B35" i="52"/>
  <c r="L32" i="52"/>
  <c r="G39" i="52"/>
  <c r="K39" i="52" s="1"/>
  <c r="K40" i="52" s="1"/>
  <c r="H39" i="52"/>
  <c r="F32" i="52"/>
  <c r="K49" i="51"/>
  <c r="K50" i="51" s="1"/>
  <c r="E13" i="51"/>
  <c r="B45" i="51"/>
  <c r="L44" i="51"/>
  <c r="G29" i="51"/>
  <c r="K29" i="51" s="1"/>
  <c r="L42" i="51"/>
  <c r="H49" i="51"/>
  <c r="G42" i="51"/>
  <c r="K42" i="51" s="1"/>
  <c r="F44" i="51"/>
  <c r="F32" i="50"/>
  <c r="G32" i="50"/>
  <c r="K32" i="50" s="1"/>
  <c r="B35" i="50"/>
  <c r="G34" i="50"/>
  <c r="K34" i="50" s="1"/>
  <c r="L34" i="50"/>
  <c r="E13" i="50"/>
  <c r="G24" i="50"/>
  <c r="K24" i="50" s="1"/>
  <c r="K25" i="50" s="1"/>
  <c r="K29" i="50" s="1"/>
  <c r="G39" i="50"/>
  <c r="K39" i="50" s="1"/>
  <c r="K40" i="50" s="1"/>
  <c r="F39" i="50"/>
  <c r="K24" i="49"/>
  <c r="K25" i="49" s="1"/>
  <c r="K29" i="49" s="1"/>
  <c r="G35" i="49"/>
  <c r="K35" i="49" s="1"/>
  <c r="F35" i="49"/>
  <c r="L35" i="49"/>
  <c r="G39" i="49"/>
  <c r="F34" i="49"/>
  <c r="G34" i="49"/>
  <c r="K34" i="49" s="1"/>
  <c r="I39" i="49"/>
  <c r="G32" i="49"/>
  <c r="K32" i="49" s="1"/>
  <c r="L34" i="49"/>
  <c r="F39" i="49"/>
  <c r="F32" i="49"/>
  <c r="I25" i="48"/>
  <c r="G33" i="48"/>
  <c r="K33" i="48" s="1"/>
  <c r="L33" i="48"/>
  <c r="I39" i="48"/>
  <c r="G39" i="48"/>
  <c r="G24" i="48"/>
  <c r="K24" i="48" s="1"/>
  <c r="K25" i="48" s="1"/>
  <c r="K29" i="48" s="1"/>
  <c r="F32" i="48"/>
  <c r="B35" i="48"/>
  <c r="H39" i="48"/>
  <c r="G34" i="48"/>
  <c r="K34" i="48" s="1"/>
  <c r="K20" i="48"/>
  <c r="L34" i="48"/>
  <c r="L32" i="48"/>
  <c r="K26" i="47"/>
  <c r="G37" i="47"/>
  <c r="K37" i="47" s="1"/>
  <c r="L37" i="47"/>
  <c r="L39" i="47"/>
  <c r="G39" i="47"/>
  <c r="K39" i="47" s="1"/>
  <c r="F39" i="47"/>
  <c r="F43" i="47"/>
  <c r="G43" i="47"/>
  <c r="K43" i="47" s="1"/>
  <c r="K44" i="47" s="1"/>
  <c r="G28" i="47"/>
  <c r="K28" i="47" s="1"/>
  <c r="L36" i="47"/>
  <c r="G38" i="47"/>
  <c r="K38" i="47" s="1"/>
  <c r="L38" i="47"/>
  <c r="E13" i="47"/>
  <c r="F38" i="47"/>
  <c r="F36" i="47"/>
  <c r="K25" i="46"/>
  <c r="K27" i="46" s="1"/>
  <c r="K21" i="46"/>
  <c r="G26" i="46"/>
  <c r="K26" i="46" s="1"/>
  <c r="E13" i="46"/>
  <c r="F37" i="46"/>
  <c r="L37" i="46"/>
  <c r="G37" i="46"/>
  <c r="K37" i="46" s="1"/>
  <c r="G35" i="46"/>
  <c r="K35" i="46" s="1"/>
  <c r="L35" i="46"/>
  <c r="F41" i="46"/>
  <c r="G41" i="46"/>
  <c r="K41" i="46" s="1"/>
  <c r="K42" i="46" s="1"/>
  <c r="F36" i="46"/>
  <c r="G36" i="46"/>
  <c r="K36" i="46" s="1"/>
  <c r="F34" i="46"/>
  <c r="G34" i="46"/>
  <c r="K34" i="46" s="1"/>
  <c r="L36" i="46"/>
  <c r="G36" i="45"/>
  <c r="K36" i="45" s="1"/>
  <c r="L36" i="45"/>
  <c r="K28" i="45"/>
  <c r="L37" i="45"/>
  <c r="G27" i="45"/>
  <c r="K27" i="45" s="1"/>
  <c r="B39" i="45"/>
  <c r="G39" i="45" s="1"/>
  <c r="K39" i="45" s="1"/>
  <c r="L38" i="45"/>
  <c r="K26" i="45"/>
  <c r="F43" i="45"/>
  <c r="G37" i="45"/>
  <c r="K37" i="45" s="1"/>
  <c r="G43" i="45"/>
  <c r="F38" i="45"/>
  <c r="I43" i="45"/>
  <c r="K41" i="52" l="1"/>
  <c r="K42" i="52" s="1"/>
  <c r="K45" i="52" s="1"/>
  <c r="K45" i="61"/>
  <c r="K27" i="60"/>
  <c r="K33" i="62"/>
  <c r="G56" i="64"/>
  <c r="K56" i="64" s="1"/>
  <c r="K57" i="64" s="1"/>
  <c r="F56" i="64"/>
  <c r="K35" i="51"/>
  <c r="K39" i="51" s="1"/>
  <c r="K51" i="51" s="1"/>
  <c r="M52" i="51" s="1"/>
  <c r="K29" i="45"/>
  <c r="K33" i="45" s="1"/>
  <c r="K31" i="46"/>
  <c r="K43" i="46" s="1"/>
  <c r="K44" i="46" s="1"/>
  <c r="K47" i="46" s="1"/>
  <c r="K29" i="47"/>
  <c r="K33" i="47" s="1"/>
  <c r="K45" i="47" s="1"/>
  <c r="K31" i="53"/>
  <c r="K35" i="53" s="1"/>
  <c r="K27" i="58"/>
  <c r="K31" i="58" s="1"/>
  <c r="K43" i="58" s="1"/>
  <c r="K31" i="60"/>
  <c r="K43" i="60" s="1"/>
  <c r="M44" i="60" s="1"/>
  <c r="K41" i="64"/>
  <c r="K45" i="64" s="1"/>
  <c r="K35" i="63"/>
  <c r="K39" i="63" s="1"/>
  <c r="K25" i="63"/>
  <c r="L45" i="63"/>
  <c r="G45" i="63"/>
  <c r="K45" i="63" s="1"/>
  <c r="F45" i="63"/>
  <c r="K24" i="62"/>
  <c r="K37" i="62"/>
  <c r="K48" i="62"/>
  <c r="K29" i="61"/>
  <c r="K33" i="61" s="1"/>
  <c r="K22" i="61"/>
  <c r="G37" i="60"/>
  <c r="K37" i="60" s="1"/>
  <c r="L37" i="60"/>
  <c r="F37" i="60"/>
  <c r="K43" i="59"/>
  <c r="G37" i="58"/>
  <c r="K37" i="58" s="1"/>
  <c r="F37" i="58"/>
  <c r="L37" i="58"/>
  <c r="K39" i="57"/>
  <c r="K40" i="57" s="1"/>
  <c r="K41" i="56"/>
  <c r="M42" i="56" s="1"/>
  <c r="L35" i="56"/>
  <c r="G35" i="56"/>
  <c r="K35" i="56" s="1"/>
  <c r="F35" i="56"/>
  <c r="K41" i="55"/>
  <c r="M42" i="55" s="1"/>
  <c r="K31" i="54"/>
  <c r="K35" i="54" s="1"/>
  <c r="K48" i="54" s="1"/>
  <c r="K49" i="54" s="1"/>
  <c r="K52" i="54" s="1"/>
  <c r="G41" i="54"/>
  <c r="K41" i="54" s="1"/>
  <c r="F41" i="54"/>
  <c r="L41" i="54"/>
  <c r="G41" i="53"/>
  <c r="K41" i="53" s="1"/>
  <c r="F41" i="53"/>
  <c r="L41" i="53"/>
  <c r="K45" i="53"/>
  <c r="K46" i="53" s="1"/>
  <c r="M42" i="52"/>
  <c r="L35" i="52"/>
  <c r="G35" i="52"/>
  <c r="K35" i="52" s="1"/>
  <c r="F35" i="52"/>
  <c r="G45" i="51"/>
  <c r="K45" i="51" s="1"/>
  <c r="F45" i="51"/>
  <c r="L45" i="51"/>
  <c r="K41" i="50"/>
  <c r="M42" i="50" s="1"/>
  <c r="G35" i="50"/>
  <c r="K35" i="50" s="1"/>
  <c r="F35" i="50"/>
  <c r="L35" i="50"/>
  <c r="K39" i="49"/>
  <c r="K40" i="49" s="1"/>
  <c r="K39" i="48"/>
  <c r="K40" i="48" s="1"/>
  <c r="G35" i="48"/>
  <c r="K35" i="48" s="1"/>
  <c r="F35" i="48"/>
  <c r="L35" i="48"/>
  <c r="K22" i="45"/>
  <c r="F39" i="45"/>
  <c r="K43" i="45"/>
  <c r="K44" i="45" s="1"/>
  <c r="L39" i="45"/>
  <c r="K41" i="48" l="1"/>
  <c r="M42" i="48" s="1"/>
  <c r="K41" i="49"/>
  <c r="M42" i="49" s="1"/>
  <c r="K41" i="57"/>
  <c r="K42" i="57" s="1"/>
  <c r="K45" i="57" s="1"/>
  <c r="K45" i="45"/>
  <c r="M46" i="45" s="1"/>
  <c r="K42" i="50"/>
  <c r="K45" i="50" s="1"/>
  <c r="K47" i="53"/>
  <c r="M48" i="53" s="1"/>
  <c r="K44" i="58"/>
  <c r="K47" i="58" s="1"/>
  <c r="M44" i="58"/>
  <c r="K44" i="60"/>
  <c r="K47" i="60" s="1"/>
  <c r="K46" i="61"/>
  <c r="M47" i="61" s="1"/>
  <c r="K58" i="64"/>
  <c r="M59" i="64" s="1"/>
  <c r="K51" i="63"/>
  <c r="K52" i="63" s="1"/>
  <c r="K55" i="63" s="1"/>
  <c r="K49" i="62"/>
  <c r="M50" i="62" s="1"/>
  <c r="M44" i="59"/>
  <c r="K44" i="59"/>
  <c r="K47" i="59" s="1"/>
  <c r="M42" i="57"/>
  <c r="K42" i="56"/>
  <c r="K45" i="56" s="1"/>
  <c r="K42" i="55"/>
  <c r="K45" i="55" s="1"/>
  <c r="M49" i="54"/>
  <c r="K52" i="51"/>
  <c r="K55" i="51" s="1"/>
  <c r="K42" i="48"/>
  <c r="K45" i="48" s="1"/>
  <c r="M46" i="47"/>
  <c r="K46" i="47"/>
  <c r="K49" i="47" s="1"/>
  <c r="M44" i="46"/>
  <c r="K42" i="49" l="1"/>
  <c r="K45" i="49" s="1"/>
  <c r="K46" i="45"/>
  <c r="K49" i="45" s="1"/>
  <c r="K48" i="53"/>
  <c r="K51" i="53" s="1"/>
  <c r="K47" i="61"/>
  <c r="K50" i="61" s="1"/>
  <c r="M52" i="63"/>
  <c r="K59" i="64"/>
  <c r="K62" i="64" s="1"/>
  <c r="K50" i="62"/>
  <c r="K53" i="62" s="1"/>
  <c r="B45" i="44" l="1"/>
  <c r="H45" i="44" s="1"/>
  <c r="B40" i="44"/>
  <c r="B41" i="44" s="1"/>
  <c r="B39" i="44"/>
  <c r="F39" i="44" s="1"/>
  <c r="B38" i="44"/>
  <c r="L38" i="44" s="1"/>
  <c r="G34" i="44"/>
  <c r="K34" i="44" s="1"/>
  <c r="I30" i="44"/>
  <c r="F30" i="44"/>
  <c r="E30" i="44"/>
  <c r="D30" i="44"/>
  <c r="C30" i="44"/>
  <c r="B30" i="44"/>
  <c r="A30" i="44"/>
  <c r="I29" i="44"/>
  <c r="F29" i="44"/>
  <c r="E29" i="44"/>
  <c r="D29" i="44"/>
  <c r="C29" i="44"/>
  <c r="B29" i="44"/>
  <c r="A29" i="44"/>
  <c r="I28" i="44"/>
  <c r="F28" i="44"/>
  <c r="E28" i="44"/>
  <c r="D28" i="44"/>
  <c r="C28" i="44"/>
  <c r="B28" i="44"/>
  <c r="A28" i="44"/>
  <c r="I27" i="44"/>
  <c r="F27" i="44"/>
  <c r="E27" i="44"/>
  <c r="D27" i="44"/>
  <c r="C27" i="44"/>
  <c r="B27" i="44"/>
  <c r="A27" i="44"/>
  <c r="I45" i="44"/>
  <c r="M19" i="44"/>
  <c r="G27" i="44"/>
  <c r="B32" i="43"/>
  <c r="C32" i="43"/>
  <c r="D32" i="43"/>
  <c r="E32" i="43"/>
  <c r="F32" i="43"/>
  <c r="G32" i="43"/>
  <c r="I32" i="43"/>
  <c r="K32" i="43"/>
  <c r="A36" i="43"/>
  <c r="B36" i="43"/>
  <c r="C36" i="43"/>
  <c r="D36" i="43"/>
  <c r="E36" i="43"/>
  <c r="F36" i="43"/>
  <c r="I36" i="43"/>
  <c r="B35" i="43"/>
  <c r="C35" i="43"/>
  <c r="D35" i="43"/>
  <c r="E35" i="43"/>
  <c r="F35" i="43"/>
  <c r="I35" i="43"/>
  <c r="A34" i="43"/>
  <c r="B34" i="43"/>
  <c r="C34" i="43"/>
  <c r="D34" i="43"/>
  <c r="E34" i="43"/>
  <c r="F34" i="43"/>
  <c r="I34" i="43"/>
  <c r="I51" i="43"/>
  <c r="G30" i="43"/>
  <c r="B51" i="43"/>
  <c r="H51" i="43" s="1"/>
  <c r="B46" i="43"/>
  <c r="L46" i="43" s="1"/>
  <c r="B45" i="43"/>
  <c r="F45" i="43" s="1"/>
  <c r="B44" i="43"/>
  <c r="L44" i="43" s="1"/>
  <c r="G40" i="43"/>
  <c r="K40" i="43" s="1"/>
  <c r="I33" i="43"/>
  <c r="F33" i="43"/>
  <c r="E33" i="43"/>
  <c r="D33" i="43"/>
  <c r="C33" i="43"/>
  <c r="B33" i="43"/>
  <c r="A33" i="43"/>
  <c r="I31" i="43"/>
  <c r="F31" i="43"/>
  <c r="E31" i="43"/>
  <c r="D31" i="43"/>
  <c r="C31" i="43"/>
  <c r="B31" i="43"/>
  <c r="A31" i="43"/>
  <c r="I30" i="43"/>
  <c r="F30" i="43"/>
  <c r="E30" i="43"/>
  <c r="D30" i="43"/>
  <c r="C30" i="43"/>
  <c r="B30" i="43"/>
  <c r="A30" i="43"/>
  <c r="G34" i="43"/>
  <c r="G31" i="43"/>
  <c r="M19" i="43"/>
  <c r="I47" i="42"/>
  <c r="A32" i="42"/>
  <c r="B32" i="42"/>
  <c r="C32" i="42"/>
  <c r="D32" i="42"/>
  <c r="E32" i="42"/>
  <c r="F32" i="42"/>
  <c r="I32" i="42"/>
  <c r="A31" i="42"/>
  <c r="B31" i="42"/>
  <c r="C31" i="42"/>
  <c r="D31" i="42"/>
  <c r="E31" i="42"/>
  <c r="F31" i="42"/>
  <c r="I31" i="42"/>
  <c r="A30" i="42"/>
  <c r="B30" i="42"/>
  <c r="C30" i="42"/>
  <c r="D30" i="42"/>
  <c r="E30" i="42"/>
  <c r="F30" i="42"/>
  <c r="I30" i="42"/>
  <c r="A29" i="42"/>
  <c r="B29" i="42"/>
  <c r="C29" i="42"/>
  <c r="D29" i="42"/>
  <c r="E29" i="42"/>
  <c r="F29" i="42"/>
  <c r="I29" i="42"/>
  <c r="I24" i="42"/>
  <c r="I33" i="42" l="1"/>
  <c r="I37" i="43"/>
  <c r="I31" i="44"/>
  <c r="E13" i="44"/>
  <c r="F38" i="44"/>
  <c r="K27" i="44"/>
  <c r="G28" i="44"/>
  <c r="K28" i="44" s="1"/>
  <c r="G38" i="44"/>
  <c r="K38" i="44" s="1"/>
  <c r="G39" i="44"/>
  <c r="K39" i="44" s="1"/>
  <c r="L39" i="44"/>
  <c r="G41" i="44"/>
  <c r="K41" i="44" s="1"/>
  <c r="F41" i="44"/>
  <c r="L41" i="44"/>
  <c r="K23" i="44"/>
  <c r="F45" i="44"/>
  <c r="G45" i="44"/>
  <c r="K45" i="44" s="1"/>
  <c r="K46" i="44" s="1"/>
  <c r="G30" i="44"/>
  <c r="K30" i="44" s="1"/>
  <c r="F40" i="44"/>
  <c r="G40" i="44"/>
  <c r="K40" i="44" s="1"/>
  <c r="G29" i="44"/>
  <c r="K29" i="44" s="1"/>
  <c r="L40" i="44"/>
  <c r="G36" i="43"/>
  <c r="K36" i="43" s="1"/>
  <c r="K34" i="43"/>
  <c r="G35" i="43"/>
  <c r="K35" i="43" s="1"/>
  <c r="K31" i="43"/>
  <c r="G45" i="43"/>
  <c r="K45" i="43" s="1"/>
  <c r="G33" i="43"/>
  <c r="K33" i="43" s="1"/>
  <c r="B47" i="43"/>
  <c r="F47" i="43" s="1"/>
  <c r="L45" i="43"/>
  <c r="K30" i="43"/>
  <c r="F44" i="43"/>
  <c r="G44" i="43"/>
  <c r="K44" i="43" s="1"/>
  <c r="E13" i="43"/>
  <c r="F51" i="43"/>
  <c r="G51" i="43"/>
  <c r="K51" i="43" s="1"/>
  <c r="K52" i="43" s="1"/>
  <c r="F46" i="43"/>
  <c r="G46" i="43"/>
  <c r="K46" i="43" s="1"/>
  <c r="K37" i="43" l="1"/>
  <c r="K41" i="43" s="1"/>
  <c r="K31" i="44"/>
  <c r="K35" i="44" s="1"/>
  <c r="K47" i="44" s="1"/>
  <c r="K48" i="44" s="1"/>
  <c r="K26" i="43"/>
  <c r="G47" i="43"/>
  <c r="K47" i="43" s="1"/>
  <c r="L47" i="43"/>
  <c r="M48" i="44" l="1"/>
  <c r="K51" i="44"/>
  <c r="K53" i="43"/>
  <c r="M54" i="43" s="1"/>
  <c r="K54" i="43" l="1"/>
  <c r="K57" i="43" s="1"/>
  <c r="G31" i="42" l="1"/>
  <c r="K31" i="42" s="1"/>
  <c r="G29" i="42" l="1"/>
  <c r="K29" i="42" s="1"/>
  <c r="G30" i="42"/>
  <c r="K30" i="42" s="1"/>
  <c r="B47" i="42" l="1"/>
  <c r="F47" i="42" s="1"/>
  <c r="B42" i="42"/>
  <c r="L42" i="42" s="1"/>
  <c r="B41" i="42"/>
  <c r="L41" i="42" s="1"/>
  <c r="B40" i="42"/>
  <c r="G40" i="42" s="1"/>
  <c r="K40" i="42" s="1"/>
  <c r="G36" i="42"/>
  <c r="K36" i="42" s="1"/>
  <c r="I28" i="42"/>
  <c r="F28" i="42"/>
  <c r="E28" i="42"/>
  <c r="D28" i="42"/>
  <c r="C28" i="42"/>
  <c r="B28" i="42"/>
  <c r="A28" i="42"/>
  <c r="G32" i="42"/>
  <c r="K32" i="42" s="1"/>
  <c r="M19" i="42"/>
  <c r="I44" i="41"/>
  <c r="B28" i="41"/>
  <c r="C28" i="41"/>
  <c r="D28" i="41"/>
  <c r="E28" i="41"/>
  <c r="F28" i="41"/>
  <c r="G28" i="41"/>
  <c r="I28" i="41"/>
  <c r="I22" i="41"/>
  <c r="E13" i="41" s="1"/>
  <c r="I21" i="40"/>
  <c r="E13" i="40" s="1"/>
  <c r="M45" i="41"/>
  <c r="B43" i="41"/>
  <c r="G43" i="41" s="1"/>
  <c r="M42" i="41"/>
  <c r="B38" i="41"/>
  <c r="B39" i="41" s="1"/>
  <c r="B37" i="41"/>
  <c r="G37" i="41" s="1"/>
  <c r="K37" i="41" s="1"/>
  <c r="B36" i="41"/>
  <c r="G36" i="41" s="1"/>
  <c r="K36" i="41" s="1"/>
  <c r="G32" i="41"/>
  <c r="K32" i="41" s="1"/>
  <c r="I27" i="41"/>
  <c r="I29" i="41" s="1"/>
  <c r="F27" i="41"/>
  <c r="E27" i="41"/>
  <c r="D27" i="41"/>
  <c r="C27" i="41"/>
  <c r="B27" i="41"/>
  <c r="A27" i="41"/>
  <c r="I26" i="41"/>
  <c r="F26" i="41"/>
  <c r="E26" i="41"/>
  <c r="D26" i="41"/>
  <c r="C26" i="41"/>
  <c r="B26" i="41"/>
  <c r="A26" i="41"/>
  <c r="G27" i="41"/>
  <c r="M19" i="41"/>
  <c r="I41" i="40"/>
  <c r="A26" i="40"/>
  <c r="B26" i="40"/>
  <c r="C26" i="40"/>
  <c r="D26" i="40"/>
  <c r="E26" i="40"/>
  <c r="F26" i="40"/>
  <c r="G26" i="40"/>
  <c r="I26" i="40"/>
  <c r="I27" i="40" s="1"/>
  <c r="K26" i="40"/>
  <c r="M42" i="40"/>
  <c r="B41" i="40"/>
  <c r="H41" i="40" s="1"/>
  <c r="M40" i="40"/>
  <c r="B36" i="40"/>
  <c r="L36" i="40" s="1"/>
  <c r="B35" i="40"/>
  <c r="L35" i="40" s="1"/>
  <c r="B34" i="40"/>
  <c r="L34" i="40" s="1"/>
  <c r="G30" i="40"/>
  <c r="K30" i="40" s="1"/>
  <c r="I25" i="40"/>
  <c r="F25" i="40"/>
  <c r="E25" i="40"/>
  <c r="D25" i="40"/>
  <c r="C25" i="40"/>
  <c r="B25" i="40"/>
  <c r="A25" i="40"/>
  <c r="M19" i="40"/>
  <c r="L19" i="39"/>
  <c r="M40" i="39"/>
  <c r="B39" i="39"/>
  <c r="H39" i="39" s="1"/>
  <c r="M38" i="39"/>
  <c r="B34" i="39"/>
  <c r="B35" i="39" s="1"/>
  <c r="L33" i="39"/>
  <c r="B33" i="39"/>
  <c r="G33" i="39" s="1"/>
  <c r="K33" i="39" s="1"/>
  <c r="B32" i="39"/>
  <c r="L32" i="39" s="1"/>
  <c r="G28" i="39"/>
  <c r="K28" i="39" s="1"/>
  <c r="I24" i="39"/>
  <c r="I25" i="39" s="1"/>
  <c r="F24" i="39"/>
  <c r="E24" i="39"/>
  <c r="D24" i="39"/>
  <c r="C24" i="39"/>
  <c r="B24" i="39"/>
  <c r="A24" i="39"/>
  <c r="I20" i="39"/>
  <c r="I39" i="39" s="1"/>
  <c r="M19" i="39"/>
  <c r="K20" i="39"/>
  <c r="E13" i="39"/>
  <c r="B39" i="38"/>
  <c r="H39" i="38" s="1"/>
  <c r="L19" i="38"/>
  <c r="M40" i="38"/>
  <c r="M38" i="38"/>
  <c r="B34" i="38"/>
  <c r="L34" i="38" s="1"/>
  <c r="B33" i="38"/>
  <c r="G33" i="38" s="1"/>
  <c r="K33" i="38" s="1"/>
  <c r="B32" i="38"/>
  <c r="L32" i="38" s="1"/>
  <c r="G28" i="38"/>
  <c r="K28" i="38" s="1"/>
  <c r="I24" i="38"/>
  <c r="I25" i="38" s="1"/>
  <c r="F24" i="38"/>
  <c r="E24" i="38"/>
  <c r="D24" i="38"/>
  <c r="C24" i="38"/>
  <c r="B24" i="38"/>
  <c r="A24" i="38"/>
  <c r="I20" i="38"/>
  <c r="I39" i="38" s="1"/>
  <c r="M19" i="38"/>
  <c r="K20" i="38"/>
  <c r="G24" i="38"/>
  <c r="E13" i="38"/>
  <c r="B39" i="37"/>
  <c r="G39" i="37" s="1"/>
  <c r="M40" i="37"/>
  <c r="M38" i="37"/>
  <c r="B34" i="37"/>
  <c r="B35" i="37" s="1"/>
  <c r="B33" i="37"/>
  <c r="G33" i="37" s="1"/>
  <c r="K33" i="37" s="1"/>
  <c r="B32" i="37"/>
  <c r="L32" i="37" s="1"/>
  <c r="G28" i="37"/>
  <c r="K28" i="37" s="1"/>
  <c r="I24" i="37"/>
  <c r="I25" i="37" s="1"/>
  <c r="F24" i="37"/>
  <c r="E24" i="37"/>
  <c r="D24" i="37"/>
  <c r="C24" i="37"/>
  <c r="B24" i="37"/>
  <c r="A24" i="37"/>
  <c r="I20" i="37"/>
  <c r="I39" i="37" s="1"/>
  <c r="M19" i="37"/>
  <c r="L19" i="37"/>
  <c r="K20" i="37"/>
  <c r="E13" i="37"/>
  <c r="L19" i="36"/>
  <c r="M40" i="36"/>
  <c r="B39" i="36"/>
  <c r="H39" i="36" s="1"/>
  <c r="M38" i="36"/>
  <c r="B34" i="36"/>
  <c r="B35" i="36" s="1"/>
  <c r="B33" i="36"/>
  <c r="G33" i="36" s="1"/>
  <c r="K33" i="36" s="1"/>
  <c r="L32" i="36"/>
  <c r="B32" i="36"/>
  <c r="G32" i="36" s="1"/>
  <c r="K32" i="36" s="1"/>
  <c r="G28" i="36"/>
  <c r="K28" i="36" s="1"/>
  <c r="I24" i="36"/>
  <c r="I25" i="36" s="1"/>
  <c r="F24" i="36"/>
  <c r="E24" i="36"/>
  <c r="D24" i="36"/>
  <c r="C24" i="36"/>
  <c r="B24" i="36"/>
  <c r="A24" i="36"/>
  <c r="I20" i="36"/>
  <c r="I39" i="36" s="1"/>
  <c r="M19" i="36"/>
  <c r="G24" i="36"/>
  <c r="E15" i="34"/>
  <c r="L19" i="35"/>
  <c r="M40" i="35"/>
  <c r="B39" i="35"/>
  <c r="F39" i="35" s="1"/>
  <c r="M38" i="35"/>
  <c r="B34" i="35"/>
  <c r="B35" i="35" s="1"/>
  <c r="B33" i="35"/>
  <c r="F33" i="35" s="1"/>
  <c r="B32" i="35"/>
  <c r="L32" i="35" s="1"/>
  <c r="G28" i="35"/>
  <c r="K28" i="35" s="1"/>
  <c r="I24" i="35"/>
  <c r="I25" i="35" s="1"/>
  <c r="F24" i="35"/>
  <c r="E24" i="35"/>
  <c r="D24" i="35"/>
  <c r="C24" i="35"/>
  <c r="B24" i="35"/>
  <c r="A24" i="35"/>
  <c r="I20" i="35"/>
  <c r="I39" i="35" s="1"/>
  <c r="M19" i="35"/>
  <c r="G24" i="35"/>
  <c r="E13" i="35"/>
  <c r="L19" i="34"/>
  <c r="M40" i="34"/>
  <c r="B39" i="34"/>
  <c r="H39" i="34" s="1"/>
  <c r="M38" i="34"/>
  <c r="B34" i="34"/>
  <c r="L34" i="34" s="1"/>
  <c r="B33" i="34"/>
  <c r="G33" i="34" s="1"/>
  <c r="K33" i="34" s="1"/>
  <c r="B32" i="34"/>
  <c r="L32" i="34" s="1"/>
  <c r="G28" i="34"/>
  <c r="K28" i="34" s="1"/>
  <c r="I24" i="34"/>
  <c r="F24" i="34"/>
  <c r="E24" i="34"/>
  <c r="D24" i="34"/>
  <c r="C24" i="34"/>
  <c r="B24" i="34"/>
  <c r="A24" i="34"/>
  <c r="I20" i="34"/>
  <c r="E13" i="34" s="1"/>
  <c r="M19" i="34"/>
  <c r="I43" i="33"/>
  <c r="B27" i="33"/>
  <c r="C27" i="33"/>
  <c r="D27" i="33"/>
  <c r="E27" i="33"/>
  <c r="F27" i="33"/>
  <c r="G27" i="33"/>
  <c r="I27" i="33"/>
  <c r="I22" i="33"/>
  <c r="E13" i="33" s="1"/>
  <c r="K20" i="33"/>
  <c r="K21" i="33"/>
  <c r="B30" i="32"/>
  <c r="C30" i="32"/>
  <c r="D30" i="32"/>
  <c r="E30" i="32"/>
  <c r="F30" i="32"/>
  <c r="G30" i="32"/>
  <c r="I30" i="32"/>
  <c r="B28" i="32"/>
  <c r="C28" i="32"/>
  <c r="D28" i="32"/>
  <c r="E28" i="32"/>
  <c r="F28" i="32"/>
  <c r="G28" i="32"/>
  <c r="I28" i="32"/>
  <c r="I23" i="32"/>
  <c r="B33" i="23"/>
  <c r="C33" i="23"/>
  <c r="D33" i="23"/>
  <c r="E33" i="23"/>
  <c r="F33" i="23"/>
  <c r="G33" i="23"/>
  <c r="H33" i="23"/>
  <c r="I33" i="23"/>
  <c r="B31" i="23"/>
  <c r="C31" i="23"/>
  <c r="D31" i="23"/>
  <c r="E31" i="23"/>
  <c r="F31" i="23"/>
  <c r="I31" i="23"/>
  <c r="M44" i="33"/>
  <c r="B43" i="33"/>
  <c r="H43" i="33" s="1"/>
  <c r="M42" i="33"/>
  <c r="B38" i="33"/>
  <c r="L38" i="33" s="1"/>
  <c r="B37" i="33"/>
  <c r="F37" i="33" s="1"/>
  <c r="B36" i="33"/>
  <c r="G36" i="33" s="1"/>
  <c r="K36" i="33" s="1"/>
  <c r="G32" i="33"/>
  <c r="K32" i="33" s="1"/>
  <c r="I28" i="33"/>
  <c r="H28" i="33"/>
  <c r="F28" i="33"/>
  <c r="E28" i="33"/>
  <c r="D28" i="33"/>
  <c r="C28" i="33"/>
  <c r="B28" i="33"/>
  <c r="A28" i="33"/>
  <c r="I26" i="33"/>
  <c r="I29" i="33" s="1"/>
  <c r="G26" i="33"/>
  <c r="K26" i="33" s="1"/>
  <c r="F26" i="33"/>
  <c r="E26" i="33"/>
  <c r="D26" i="33"/>
  <c r="C26" i="33"/>
  <c r="B26" i="33"/>
  <c r="A26" i="33"/>
  <c r="M19" i="33"/>
  <c r="A29" i="32"/>
  <c r="B29" i="32"/>
  <c r="C29" i="32"/>
  <c r="D29" i="32"/>
  <c r="E29" i="32"/>
  <c r="F29" i="32"/>
  <c r="I29" i="32"/>
  <c r="L19" i="31"/>
  <c r="E11" i="31"/>
  <c r="G47" i="32"/>
  <c r="K47" i="32" s="1"/>
  <c r="K48" i="32" s="1"/>
  <c r="F47" i="32"/>
  <c r="I43" i="32"/>
  <c r="B43" i="32"/>
  <c r="F43" i="32" s="1"/>
  <c r="I42" i="32"/>
  <c r="B42" i="32"/>
  <c r="L42" i="32" s="1"/>
  <c r="I41" i="32"/>
  <c r="I40" i="32" s="1"/>
  <c r="B41" i="32"/>
  <c r="F41" i="32" s="1"/>
  <c r="B40" i="32"/>
  <c r="L40" i="32" s="1"/>
  <c r="L39" i="32"/>
  <c r="I39" i="32"/>
  <c r="G39" i="32"/>
  <c r="F39" i="32"/>
  <c r="B38" i="32"/>
  <c r="G38" i="32" s="1"/>
  <c r="K38" i="32" s="1"/>
  <c r="G34" i="32"/>
  <c r="K34" i="32" s="1"/>
  <c r="I27" i="32"/>
  <c r="F27" i="32"/>
  <c r="E27" i="32"/>
  <c r="D27" i="32"/>
  <c r="C27" i="32"/>
  <c r="B27" i="32"/>
  <c r="A27" i="32"/>
  <c r="A27" i="31"/>
  <c r="B27" i="31"/>
  <c r="C27" i="31"/>
  <c r="D27" i="31"/>
  <c r="E27" i="31"/>
  <c r="F27" i="31"/>
  <c r="G27" i="31"/>
  <c r="I27" i="31"/>
  <c r="G26" i="31"/>
  <c r="I43" i="31"/>
  <c r="I22" i="31"/>
  <c r="M19" i="31"/>
  <c r="M20" i="31" s="1"/>
  <c r="I24" i="27"/>
  <c r="G19" i="19"/>
  <c r="M19" i="12"/>
  <c r="M20" i="12" s="1"/>
  <c r="L33" i="37" l="1"/>
  <c r="L33" i="38"/>
  <c r="G32" i="39"/>
  <c r="K32" i="39" s="1"/>
  <c r="F32" i="39"/>
  <c r="K27" i="31"/>
  <c r="K30" i="32"/>
  <c r="I31" i="32"/>
  <c r="K27" i="33"/>
  <c r="K21" i="40"/>
  <c r="K28" i="41"/>
  <c r="I43" i="41"/>
  <c r="K27" i="41"/>
  <c r="K28" i="32"/>
  <c r="K33" i="23"/>
  <c r="L33" i="35"/>
  <c r="L33" i="36"/>
  <c r="K24" i="38"/>
  <c r="K25" i="38" s="1"/>
  <c r="K29" i="38" s="1"/>
  <c r="B44" i="41"/>
  <c r="F44" i="41" s="1"/>
  <c r="E13" i="36"/>
  <c r="K24" i="36"/>
  <c r="K25" i="36" s="1"/>
  <c r="F32" i="36"/>
  <c r="I39" i="34"/>
  <c r="K22" i="33"/>
  <c r="K24" i="42"/>
  <c r="L40" i="42"/>
  <c r="B43" i="42"/>
  <c r="L43" i="42" s="1"/>
  <c r="K28" i="42"/>
  <c r="K33" i="42" s="1"/>
  <c r="F42" i="42"/>
  <c r="G47" i="42"/>
  <c r="K47" i="42" s="1"/>
  <c r="K48" i="42" s="1"/>
  <c r="G42" i="42"/>
  <c r="K42" i="42" s="1"/>
  <c r="H47" i="42"/>
  <c r="E13" i="42"/>
  <c r="G41" i="42"/>
  <c r="K41" i="42" s="1"/>
  <c r="F40" i="42"/>
  <c r="F41" i="42"/>
  <c r="L37" i="41"/>
  <c r="L36" i="41"/>
  <c r="F39" i="41"/>
  <c r="L39" i="41"/>
  <c r="G39" i="41"/>
  <c r="K39" i="41" s="1"/>
  <c r="K43" i="41"/>
  <c r="K22" i="41"/>
  <c r="F43" i="41"/>
  <c r="G38" i="41"/>
  <c r="K38" i="41" s="1"/>
  <c r="H43" i="41"/>
  <c r="F38" i="41"/>
  <c r="F36" i="41"/>
  <c r="L38" i="41"/>
  <c r="F37" i="41"/>
  <c r="G26" i="41"/>
  <c r="K26" i="41" s="1"/>
  <c r="K29" i="41" s="1"/>
  <c r="F35" i="40"/>
  <c r="G35" i="40"/>
  <c r="K35" i="40" s="1"/>
  <c r="F41" i="40"/>
  <c r="F36" i="40"/>
  <c r="G41" i="40"/>
  <c r="K41" i="40" s="1"/>
  <c r="K42" i="40" s="1"/>
  <c r="G36" i="40"/>
  <c r="K36" i="40" s="1"/>
  <c r="B37" i="40"/>
  <c r="F34" i="40"/>
  <c r="G34" i="40"/>
  <c r="K34" i="40" s="1"/>
  <c r="G25" i="40"/>
  <c r="K25" i="40" s="1"/>
  <c r="L35" i="39"/>
  <c r="F35" i="39"/>
  <c r="G35" i="39"/>
  <c r="K35" i="39" s="1"/>
  <c r="F39" i="39"/>
  <c r="F34" i="39"/>
  <c r="G39" i="39"/>
  <c r="K39" i="39" s="1"/>
  <c r="K40" i="39" s="1"/>
  <c r="G34" i="39"/>
  <c r="K34" i="39" s="1"/>
  <c r="L34" i="39"/>
  <c r="G24" i="39"/>
  <c r="K24" i="39" s="1"/>
  <c r="K25" i="39" s="1"/>
  <c r="K29" i="39" s="1"/>
  <c r="F33" i="39"/>
  <c r="F32" i="38"/>
  <c r="B35" i="38"/>
  <c r="F39" i="38"/>
  <c r="F34" i="38"/>
  <c r="G34" i="38"/>
  <c r="K34" i="38" s="1"/>
  <c r="G32" i="38"/>
  <c r="K32" i="38" s="1"/>
  <c r="G39" i="38"/>
  <c r="K39" i="38" s="1"/>
  <c r="K40" i="38" s="1"/>
  <c r="F33" i="38"/>
  <c r="K39" i="37"/>
  <c r="K40" i="37" s="1"/>
  <c r="G35" i="37"/>
  <c r="K35" i="37" s="1"/>
  <c r="L35" i="37"/>
  <c r="F35" i="37"/>
  <c r="G34" i="37"/>
  <c r="K34" i="37" s="1"/>
  <c r="H39" i="37"/>
  <c r="F32" i="37"/>
  <c r="G32" i="37"/>
  <c r="K32" i="37" s="1"/>
  <c r="L34" i="37"/>
  <c r="F39" i="37"/>
  <c r="G24" i="37"/>
  <c r="K24" i="37" s="1"/>
  <c r="K25" i="37" s="1"/>
  <c r="K29" i="37" s="1"/>
  <c r="F33" i="37"/>
  <c r="F34" i="37"/>
  <c r="K29" i="36"/>
  <c r="L35" i="36"/>
  <c r="F35" i="36"/>
  <c r="G35" i="36"/>
  <c r="K35" i="36" s="1"/>
  <c r="F39" i="36"/>
  <c r="F34" i="36"/>
  <c r="G39" i="36"/>
  <c r="K39" i="36" s="1"/>
  <c r="K40" i="36" s="1"/>
  <c r="G34" i="36"/>
  <c r="K34" i="36" s="1"/>
  <c r="K20" i="36"/>
  <c r="L34" i="36"/>
  <c r="F33" i="36"/>
  <c r="K24" i="35"/>
  <c r="K25" i="35" s="1"/>
  <c r="K29" i="35" s="1"/>
  <c r="G35" i="35"/>
  <c r="K35" i="35" s="1"/>
  <c r="F35" i="35"/>
  <c r="L35" i="35"/>
  <c r="G39" i="35"/>
  <c r="K39" i="35" s="1"/>
  <c r="K40" i="35" s="1"/>
  <c r="H39" i="35"/>
  <c r="G32" i="35"/>
  <c r="K32" i="35" s="1"/>
  <c r="F34" i="35"/>
  <c r="G34" i="35"/>
  <c r="K34" i="35" s="1"/>
  <c r="F32" i="35"/>
  <c r="L34" i="35"/>
  <c r="K20" i="35"/>
  <c r="G33" i="35"/>
  <c r="K33" i="35" s="1"/>
  <c r="I25" i="34"/>
  <c r="L33" i="34"/>
  <c r="G24" i="34"/>
  <c r="K24" i="34" s="1"/>
  <c r="K25" i="34" s="1"/>
  <c r="K29" i="34" s="1"/>
  <c r="G34" i="34"/>
  <c r="K34" i="34" s="1"/>
  <c r="G32" i="34"/>
  <c r="K32" i="34" s="1"/>
  <c r="F33" i="34"/>
  <c r="K20" i="34"/>
  <c r="F32" i="34"/>
  <c r="B35" i="34"/>
  <c r="F39" i="34"/>
  <c r="F34" i="34"/>
  <c r="G39" i="34"/>
  <c r="K39" i="34" s="1"/>
  <c r="K40" i="34" s="1"/>
  <c r="L36" i="33"/>
  <c r="G28" i="33"/>
  <c r="K28" i="33" s="1"/>
  <c r="K29" i="33" s="1"/>
  <c r="K33" i="33" s="1"/>
  <c r="L37" i="33"/>
  <c r="B39" i="33"/>
  <c r="L39" i="33" s="1"/>
  <c r="E13" i="32"/>
  <c r="G29" i="32"/>
  <c r="K29" i="32" s="1"/>
  <c r="K39" i="32"/>
  <c r="G31" i="23"/>
  <c r="K31" i="23" s="1"/>
  <c r="F38" i="33"/>
  <c r="G38" i="33"/>
  <c r="K38" i="33" s="1"/>
  <c r="F36" i="33"/>
  <c r="F43" i="33"/>
  <c r="G43" i="33"/>
  <c r="K43" i="33" s="1"/>
  <c r="K44" i="33" s="1"/>
  <c r="G37" i="33"/>
  <c r="K37" i="33" s="1"/>
  <c r="L38" i="32"/>
  <c r="L43" i="32"/>
  <c r="G43" i="32"/>
  <c r="K43" i="32" s="1"/>
  <c r="G41" i="32"/>
  <c r="K41" i="32" s="1"/>
  <c r="G27" i="32"/>
  <c r="K27" i="32" s="1"/>
  <c r="F40" i="32"/>
  <c r="F42" i="32"/>
  <c r="G40" i="32"/>
  <c r="K40" i="32" s="1"/>
  <c r="G42" i="32"/>
  <c r="K42" i="32" s="1"/>
  <c r="F38" i="32"/>
  <c r="L41" i="32"/>
  <c r="G39" i="33" l="1"/>
  <c r="K39" i="33" s="1"/>
  <c r="K41" i="38"/>
  <c r="K41" i="36"/>
  <c r="M42" i="36" s="1"/>
  <c r="K41" i="37"/>
  <c r="M42" i="37" s="1"/>
  <c r="K41" i="34"/>
  <c r="M42" i="34" s="1"/>
  <c r="F39" i="33"/>
  <c r="G44" i="41"/>
  <c r="K44" i="41" s="1"/>
  <c r="K45" i="41" s="1"/>
  <c r="H44" i="41"/>
  <c r="K31" i="32"/>
  <c r="K27" i="40"/>
  <c r="K31" i="40" s="1"/>
  <c r="K43" i="40" s="1"/>
  <c r="M44" i="40" s="1"/>
  <c r="F43" i="42"/>
  <c r="K37" i="42"/>
  <c r="K49" i="42" s="1"/>
  <c r="G43" i="42"/>
  <c r="K43" i="42" s="1"/>
  <c r="K41" i="39"/>
  <c r="M42" i="39" s="1"/>
  <c r="K33" i="41"/>
  <c r="L37" i="40"/>
  <c r="G37" i="40"/>
  <c r="K37" i="40" s="1"/>
  <c r="F37" i="40"/>
  <c r="M42" i="38"/>
  <c r="K42" i="38"/>
  <c r="K45" i="38" s="1"/>
  <c r="L35" i="38"/>
  <c r="G35" i="38"/>
  <c r="K35" i="38" s="1"/>
  <c r="F35" i="38"/>
  <c r="K41" i="35"/>
  <c r="M42" i="35" s="1"/>
  <c r="G35" i="34"/>
  <c r="K35" i="34" s="1"/>
  <c r="L35" i="34"/>
  <c r="F35" i="34"/>
  <c r="K45" i="33"/>
  <c r="K46" i="33" s="1"/>
  <c r="K49" i="33" s="1"/>
  <c r="K35" i="32"/>
  <c r="K42" i="34" l="1"/>
  <c r="K45" i="34" s="1"/>
  <c r="K42" i="36"/>
  <c r="K45" i="36" s="1"/>
  <c r="K42" i="37"/>
  <c r="K45" i="37" s="1"/>
  <c r="K46" i="41"/>
  <c r="M47" i="41" s="1"/>
  <c r="K42" i="39"/>
  <c r="K45" i="39" s="1"/>
  <c r="M50" i="42"/>
  <c r="K50" i="42"/>
  <c r="K53" i="42" s="1"/>
  <c r="K44" i="40"/>
  <c r="K47" i="40" s="1"/>
  <c r="K42" i="35"/>
  <c r="K45" i="35" s="1"/>
  <c r="M46" i="33"/>
  <c r="K49" i="32"/>
  <c r="K47" i="41" l="1"/>
  <c r="K50" i="41" s="1"/>
  <c r="M50" i="32"/>
  <c r="K50" i="32"/>
  <c r="K53" i="32" s="1"/>
  <c r="B43" i="31" l="1"/>
  <c r="H43" i="31" s="1"/>
  <c r="M42" i="31"/>
  <c r="B38" i="31"/>
  <c r="L38" i="31" s="1"/>
  <c r="B37" i="31"/>
  <c r="L37" i="31" s="1"/>
  <c r="B36" i="31"/>
  <c r="G36" i="31" s="1"/>
  <c r="K36" i="31" s="1"/>
  <c r="G32" i="31"/>
  <c r="K32" i="31" s="1"/>
  <c r="I28" i="31"/>
  <c r="H28" i="31"/>
  <c r="G28" i="31"/>
  <c r="F28" i="31"/>
  <c r="E28" i="31"/>
  <c r="D28" i="31"/>
  <c r="C28" i="31"/>
  <c r="B28" i="31"/>
  <c r="A28" i="31"/>
  <c r="I26" i="31"/>
  <c r="F26" i="31"/>
  <c r="E26" i="31"/>
  <c r="D26" i="31"/>
  <c r="C26" i="31"/>
  <c r="B26" i="31"/>
  <c r="A26" i="31"/>
  <c r="E13" i="31"/>
  <c r="K22" i="31"/>
  <c r="I29" i="31" l="1"/>
  <c r="B39" i="31"/>
  <c r="L39" i="31" s="1"/>
  <c r="K28" i="31"/>
  <c r="L36" i="31"/>
  <c r="F37" i="31"/>
  <c r="F43" i="31"/>
  <c r="G37" i="31"/>
  <c r="K37" i="31" s="1"/>
  <c r="F38" i="31"/>
  <c r="G43" i="31"/>
  <c r="K43" i="31" s="1"/>
  <c r="K26" i="31"/>
  <c r="G38" i="31"/>
  <c r="K38" i="31" s="1"/>
  <c r="F36" i="31"/>
  <c r="K29" i="31" l="1"/>
  <c r="K33" i="31" s="1"/>
  <c r="F39" i="31"/>
  <c r="G39" i="31"/>
  <c r="K39" i="31" s="1"/>
  <c r="K44" i="31"/>
  <c r="M44" i="31"/>
  <c r="K45" i="31" l="1"/>
  <c r="M46" i="31" s="1"/>
  <c r="K46" i="31" l="1"/>
  <c r="K49" i="31" s="1"/>
  <c r="H32" i="23" l="1"/>
  <c r="H34" i="23"/>
  <c r="M40" i="30" l="1"/>
  <c r="B46" i="30"/>
  <c r="B45" i="30"/>
  <c r="G45" i="30" s="1"/>
  <c r="B44" i="30"/>
  <c r="F44" i="30" s="1"/>
  <c r="B43" i="30"/>
  <c r="H43" i="30" s="1"/>
  <c r="M43" i="30" s="1"/>
  <c r="F46" i="30"/>
  <c r="G46" i="30"/>
  <c r="K46" i="30" s="1"/>
  <c r="H46" i="30"/>
  <c r="M46" i="30" s="1"/>
  <c r="F45" i="30"/>
  <c r="H45" i="30"/>
  <c r="M45" i="30" s="1"/>
  <c r="B42" i="30"/>
  <c r="H42" i="30" s="1"/>
  <c r="M42" i="30" s="1"/>
  <c r="I41" i="30"/>
  <c r="B41" i="30"/>
  <c r="G41" i="30" s="1"/>
  <c r="K41" i="30" s="1"/>
  <c r="I21" i="30"/>
  <c r="H41" i="30"/>
  <c r="B36" i="30"/>
  <c r="B37" i="30" s="1"/>
  <c r="B35" i="30"/>
  <c r="F35" i="30" s="1"/>
  <c r="B34" i="30"/>
  <c r="G34" i="30" s="1"/>
  <c r="K34" i="30" s="1"/>
  <c r="G30" i="30"/>
  <c r="K30" i="30" s="1"/>
  <c r="I26" i="30"/>
  <c r="H26" i="30"/>
  <c r="F26" i="30"/>
  <c r="E26" i="30"/>
  <c r="D26" i="30"/>
  <c r="C26" i="30"/>
  <c r="B26" i="30"/>
  <c r="A26" i="30"/>
  <c r="I25" i="30"/>
  <c r="F25" i="30"/>
  <c r="E25" i="30"/>
  <c r="D25" i="30"/>
  <c r="C25" i="30"/>
  <c r="B25" i="30"/>
  <c r="A25" i="30"/>
  <c r="I24" i="26"/>
  <c r="H44" i="30" l="1"/>
  <c r="M44" i="30" s="1"/>
  <c r="M47" i="30" s="1"/>
  <c r="G44" i="30"/>
  <c r="K44" i="30" s="1"/>
  <c r="K21" i="30"/>
  <c r="F43" i="30"/>
  <c r="K45" i="30"/>
  <c r="G43" i="30"/>
  <c r="K43" i="30" s="1"/>
  <c r="F41" i="30"/>
  <c r="I27" i="30"/>
  <c r="F42" i="30"/>
  <c r="G42" i="30"/>
  <c r="K42" i="30" s="1"/>
  <c r="L34" i="30"/>
  <c r="G26" i="30"/>
  <c r="K26" i="30" s="1"/>
  <c r="L35" i="30"/>
  <c r="E13" i="30"/>
  <c r="M18" i="30"/>
  <c r="L37" i="30"/>
  <c r="G37" i="30"/>
  <c r="K37" i="30" s="1"/>
  <c r="F37" i="30"/>
  <c r="G36" i="30"/>
  <c r="K36" i="30" s="1"/>
  <c r="G25" i="30"/>
  <c r="K25" i="30" s="1"/>
  <c r="F34" i="30"/>
  <c r="L36" i="30"/>
  <c r="F36" i="30"/>
  <c r="G35" i="30"/>
  <c r="K35" i="30" s="1"/>
  <c r="M20" i="25"/>
  <c r="A26" i="20"/>
  <c r="B26" i="20"/>
  <c r="C26" i="20"/>
  <c r="D26" i="20"/>
  <c r="E26" i="20"/>
  <c r="F26" i="20"/>
  <c r="G26" i="20"/>
  <c r="H26" i="20"/>
  <c r="I26" i="20"/>
  <c r="I24" i="21"/>
  <c r="A32" i="21"/>
  <c r="B32" i="21"/>
  <c r="C32" i="21"/>
  <c r="D32" i="21"/>
  <c r="E32" i="21"/>
  <c r="F32" i="21"/>
  <c r="G32" i="21"/>
  <c r="H32" i="21"/>
  <c r="I32" i="21"/>
  <c r="A31" i="21"/>
  <c r="B31" i="21"/>
  <c r="C31" i="21"/>
  <c r="D31" i="21"/>
  <c r="E31" i="21"/>
  <c r="F31" i="21"/>
  <c r="G31" i="21"/>
  <c r="H31" i="21"/>
  <c r="I31" i="21"/>
  <c r="A30" i="21"/>
  <c r="B30" i="21"/>
  <c r="C30" i="21"/>
  <c r="D30" i="21"/>
  <c r="E30" i="21"/>
  <c r="F30" i="21"/>
  <c r="G30" i="21"/>
  <c r="H30" i="21"/>
  <c r="I30" i="21"/>
  <c r="A29" i="21"/>
  <c r="B29" i="21"/>
  <c r="C29" i="21"/>
  <c r="D29" i="21"/>
  <c r="E29" i="21"/>
  <c r="F29" i="21"/>
  <c r="G29" i="21"/>
  <c r="H29" i="21"/>
  <c r="I29" i="21"/>
  <c r="A38" i="22"/>
  <c r="B38" i="22"/>
  <c r="C38" i="22"/>
  <c r="D38" i="22"/>
  <c r="E38" i="22"/>
  <c r="F38" i="22"/>
  <c r="G38" i="22"/>
  <c r="H38" i="22"/>
  <c r="I38" i="22"/>
  <c r="K38" i="22" s="1"/>
  <c r="A37" i="22"/>
  <c r="B37" i="22"/>
  <c r="C37" i="22"/>
  <c r="D37" i="22"/>
  <c r="E37" i="22"/>
  <c r="F37" i="22"/>
  <c r="G37" i="22"/>
  <c r="H37" i="22"/>
  <c r="I37" i="22"/>
  <c r="K37" i="22" s="1"/>
  <c r="A36" i="22"/>
  <c r="B36" i="22"/>
  <c r="C36" i="22"/>
  <c r="D36" i="22"/>
  <c r="E36" i="22"/>
  <c r="F36" i="22"/>
  <c r="G36" i="22"/>
  <c r="H36" i="22"/>
  <c r="I36" i="22"/>
  <c r="K36" i="22" s="1"/>
  <c r="A35" i="22"/>
  <c r="B35" i="22"/>
  <c r="C35" i="22"/>
  <c r="D35" i="22"/>
  <c r="E35" i="22"/>
  <c r="F35" i="22"/>
  <c r="G35" i="22"/>
  <c r="H35" i="22"/>
  <c r="I35" i="22"/>
  <c r="K35" i="22" s="1"/>
  <c r="A34" i="22"/>
  <c r="B34" i="22"/>
  <c r="C34" i="22"/>
  <c r="D34" i="22"/>
  <c r="E34" i="22"/>
  <c r="F34" i="22"/>
  <c r="G34" i="22"/>
  <c r="H34" i="22"/>
  <c r="I34" i="22"/>
  <c r="K34" i="22" s="1"/>
  <c r="A33" i="22"/>
  <c r="B33" i="22"/>
  <c r="C33" i="22"/>
  <c r="D33" i="22"/>
  <c r="E33" i="22"/>
  <c r="F33" i="22"/>
  <c r="G33" i="22"/>
  <c r="H33" i="22"/>
  <c r="I33" i="22"/>
  <c r="K33" i="22" s="1"/>
  <c r="A32" i="22"/>
  <c r="B32" i="22"/>
  <c r="C32" i="22"/>
  <c r="D32" i="22"/>
  <c r="E32" i="22"/>
  <c r="F32" i="22"/>
  <c r="G32" i="22"/>
  <c r="H32" i="22"/>
  <c r="I32" i="22"/>
  <c r="A36" i="23"/>
  <c r="B36" i="23"/>
  <c r="C36" i="23"/>
  <c r="D36" i="23"/>
  <c r="E36" i="23"/>
  <c r="F36" i="23"/>
  <c r="G36" i="23"/>
  <c r="I36" i="23"/>
  <c r="A35" i="23"/>
  <c r="B35" i="23"/>
  <c r="C35" i="23"/>
  <c r="D35" i="23"/>
  <c r="E35" i="23"/>
  <c r="F35" i="23"/>
  <c r="G35" i="23"/>
  <c r="I35" i="23"/>
  <c r="A34" i="23"/>
  <c r="B34" i="23"/>
  <c r="C34" i="23"/>
  <c r="D34" i="23"/>
  <c r="E34" i="23"/>
  <c r="F34" i="23"/>
  <c r="G34" i="23"/>
  <c r="I34" i="23"/>
  <c r="A32" i="23"/>
  <c r="B32" i="23"/>
  <c r="C32" i="23"/>
  <c r="D32" i="23"/>
  <c r="E32" i="23"/>
  <c r="F32" i="23"/>
  <c r="G32" i="23"/>
  <c r="I32" i="23"/>
  <c r="A26" i="25"/>
  <c r="B26" i="25"/>
  <c r="C26" i="25"/>
  <c r="D26" i="25"/>
  <c r="E26" i="25"/>
  <c r="F26" i="25"/>
  <c r="G26" i="25"/>
  <c r="H26" i="25"/>
  <c r="I26" i="25"/>
  <c r="A32" i="26"/>
  <c r="B32" i="26"/>
  <c r="C32" i="26"/>
  <c r="D32" i="26"/>
  <c r="E32" i="26"/>
  <c r="F32" i="26"/>
  <c r="G32" i="26"/>
  <c r="H32" i="26"/>
  <c r="I32" i="26"/>
  <c r="A31" i="26"/>
  <c r="B31" i="26"/>
  <c r="C31" i="26"/>
  <c r="D31" i="26"/>
  <c r="E31" i="26"/>
  <c r="F31" i="26"/>
  <c r="G31" i="26"/>
  <c r="H31" i="26"/>
  <c r="I31" i="26"/>
  <c r="A30" i="26"/>
  <c r="B30" i="26"/>
  <c r="C30" i="26"/>
  <c r="D30" i="26"/>
  <c r="E30" i="26"/>
  <c r="F30" i="26"/>
  <c r="G30" i="26"/>
  <c r="H30" i="26"/>
  <c r="I30" i="26"/>
  <c r="A29" i="26"/>
  <c r="B29" i="26"/>
  <c r="C29" i="26"/>
  <c r="D29" i="26"/>
  <c r="E29" i="26"/>
  <c r="F29" i="26"/>
  <c r="G29" i="26"/>
  <c r="H29" i="26"/>
  <c r="I29" i="26"/>
  <c r="A32" i="27"/>
  <c r="B32" i="27"/>
  <c r="C32" i="27"/>
  <c r="D32" i="27"/>
  <c r="E32" i="27"/>
  <c r="F32" i="27"/>
  <c r="G32" i="27"/>
  <c r="H32" i="27"/>
  <c r="I32" i="27"/>
  <c r="A31" i="27"/>
  <c r="B31" i="27"/>
  <c r="C31" i="27"/>
  <c r="D31" i="27"/>
  <c r="E31" i="27"/>
  <c r="F31" i="27"/>
  <c r="G31" i="27"/>
  <c r="H31" i="27"/>
  <c r="I31" i="27"/>
  <c r="A30" i="27"/>
  <c r="B30" i="27"/>
  <c r="C30" i="27"/>
  <c r="D30" i="27"/>
  <c r="E30" i="27"/>
  <c r="F30" i="27"/>
  <c r="G30" i="27"/>
  <c r="H30" i="27"/>
  <c r="I30" i="27"/>
  <c r="A29" i="27"/>
  <c r="B29" i="27"/>
  <c r="C29" i="27"/>
  <c r="D29" i="27"/>
  <c r="E29" i="27"/>
  <c r="F29" i="27"/>
  <c r="G29" i="27"/>
  <c r="H29" i="27"/>
  <c r="I29" i="27"/>
  <c r="A40" i="28"/>
  <c r="B40" i="28"/>
  <c r="C40" i="28"/>
  <c r="D40" i="28"/>
  <c r="E40" i="28"/>
  <c r="F40" i="28"/>
  <c r="G40" i="28"/>
  <c r="H40" i="28"/>
  <c r="I40" i="28"/>
  <c r="A39" i="28"/>
  <c r="B39" i="28"/>
  <c r="C39" i="28"/>
  <c r="D39" i="28"/>
  <c r="E39" i="28"/>
  <c r="F39" i="28"/>
  <c r="G39" i="28"/>
  <c r="H39" i="28"/>
  <c r="I39" i="28"/>
  <c r="A38" i="28"/>
  <c r="B38" i="28"/>
  <c r="C38" i="28"/>
  <c r="D38" i="28"/>
  <c r="E38" i="28"/>
  <c r="F38" i="28"/>
  <c r="G38" i="28"/>
  <c r="H38" i="28"/>
  <c r="I38" i="28"/>
  <c r="A37" i="28"/>
  <c r="B37" i="28"/>
  <c r="C37" i="28"/>
  <c r="D37" i="28"/>
  <c r="E37" i="28"/>
  <c r="F37" i="28"/>
  <c r="G37" i="28"/>
  <c r="H37" i="28"/>
  <c r="I37" i="28"/>
  <c r="A36" i="28"/>
  <c r="B36" i="28"/>
  <c r="C36" i="28"/>
  <c r="D36" i="28"/>
  <c r="E36" i="28"/>
  <c r="F36" i="28"/>
  <c r="G36" i="28"/>
  <c r="H36" i="28"/>
  <c r="I36" i="28"/>
  <c r="A35" i="28"/>
  <c r="B35" i="28"/>
  <c r="C35" i="28"/>
  <c r="D35" i="28"/>
  <c r="E35" i="28"/>
  <c r="F35" i="28"/>
  <c r="G35" i="28"/>
  <c r="H35" i="28"/>
  <c r="I35" i="28"/>
  <c r="A34" i="28"/>
  <c r="B34" i="28"/>
  <c r="C34" i="28"/>
  <c r="D34" i="28"/>
  <c r="E34" i="28"/>
  <c r="F34" i="28"/>
  <c r="G34" i="28"/>
  <c r="H34" i="28"/>
  <c r="I34" i="28"/>
  <c r="A33" i="28"/>
  <c r="B33" i="28"/>
  <c r="C33" i="28"/>
  <c r="D33" i="28"/>
  <c r="E33" i="28"/>
  <c r="F33" i="28"/>
  <c r="G33" i="28"/>
  <c r="H33" i="28"/>
  <c r="I33" i="28"/>
  <c r="A46" i="29"/>
  <c r="B46" i="29"/>
  <c r="C46" i="29"/>
  <c r="D46" i="29"/>
  <c r="E46" i="29"/>
  <c r="F46" i="29"/>
  <c r="G46" i="29"/>
  <c r="H46" i="29"/>
  <c r="I46" i="29"/>
  <c r="A45" i="29"/>
  <c r="B45" i="29"/>
  <c r="C45" i="29"/>
  <c r="D45" i="29"/>
  <c r="E45" i="29"/>
  <c r="F45" i="29"/>
  <c r="G45" i="29"/>
  <c r="H45" i="29"/>
  <c r="I45" i="29"/>
  <c r="A44" i="29"/>
  <c r="B44" i="29"/>
  <c r="C44" i="29"/>
  <c r="D44" i="29"/>
  <c r="E44" i="29"/>
  <c r="F44" i="29"/>
  <c r="G44" i="29"/>
  <c r="H44" i="29"/>
  <c r="I44" i="29"/>
  <c r="I31" i="29"/>
  <c r="A43" i="29"/>
  <c r="B43" i="29"/>
  <c r="C43" i="29"/>
  <c r="D43" i="29"/>
  <c r="E43" i="29"/>
  <c r="F43" i="29"/>
  <c r="G43" i="29"/>
  <c r="H43" i="29"/>
  <c r="I43" i="29"/>
  <c r="A42" i="29"/>
  <c r="B42" i="29"/>
  <c r="C42" i="29"/>
  <c r="D42" i="29"/>
  <c r="E42" i="29"/>
  <c r="F42" i="29"/>
  <c r="G42" i="29"/>
  <c r="H42" i="29"/>
  <c r="I42" i="29"/>
  <c r="A41" i="29"/>
  <c r="B41" i="29"/>
  <c r="C41" i="29"/>
  <c r="D41" i="29"/>
  <c r="E41" i="29"/>
  <c r="F41" i="29"/>
  <c r="G41" i="29"/>
  <c r="H41" i="29"/>
  <c r="I41" i="29"/>
  <c r="A40" i="29"/>
  <c r="B40" i="29"/>
  <c r="C40" i="29"/>
  <c r="D40" i="29"/>
  <c r="E40" i="29"/>
  <c r="F40" i="29"/>
  <c r="G40" i="29"/>
  <c r="H40" i="29"/>
  <c r="I40" i="29"/>
  <c r="A39" i="29"/>
  <c r="B39" i="29"/>
  <c r="C39" i="29"/>
  <c r="D39" i="29"/>
  <c r="E39" i="29"/>
  <c r="F39" i="29"/>
  <c r="G39" i="29"/>
  <c r="H39" i="29"/>
  <c r="I39" i="29"/>
  <c r="A38" i="29"/>
  <c r="B38" i="29"/>
  <c r="C38" i="29"/>
  <c r="D38" i="29"/>
  <c r="E38" i="29"/>
  <c r="F38" i="29"/>
  <c r="G38" i="29"/>
  <c r="H38" i="29"/>
  <c r="I38" i="29"/>
  <c r="A37" i="29"/>
  <c r="B37" i="29"/>
  <c r="C37" i="29"/>
  <c r="D37" i="29"/>
  <c r="E37" i="29"/>
  <c r="F37" i="29"/>
  <c r="G37" i="29"/>
  <c r="H37" i="29"/>
  <c r="I37" i="29"/>
  <c r="A36" i="29"/>
  <c r="B36" i="29"/>
  <c r="C36" i="29"/>
  <c r="D36" i="29"/>
  <c r="E36" i="29"/>
  <c r="F36" i="29"/>
  <c r="G36" i="29"/>
  <c r="H36" i="29"/>
  <c r="I36" i="29"/>
  <c r="F64" i="29"/>
  <c r="I63" i="29"/>
  <c r="I64" i="29" s="1"/>
  <c r="G64" i="29"/>
  <c r="H64" i="29"/>
  <c r="I65" i="29"/>
  <c r="F65" i="29"/>
  <c r="G65" i="29"/>
  <c r="H65" i="29"/>
  <c r="F61" i="29"/>
  <c r="B56" i="29"/>
  <c r="F56" i="29" s="1"/>
  <c r="B55" i="29"/>
  <c r="G55" i="29" s="1"/>
  <c r="K55" i="29" s="1"/>
  <c r="B54" i="29"/>
  <c r="G54" i="29" s="1"/>
  <c r="K54" i="29" s="1"/>
  <c r="H63" i="29"/>
  <c r="H62" i="29"/>
  <c r="M62" i="29" s="1"/>
  <c r="G50" i="29"/>
  <c r="K50" i="29" s="1"/>
  <c r="I35" i="29"/>
  <c r="G35" i="29"/>
  <c r="K35" i="29" s="1"/>
  <c r="F35" i="29"/>
  <c r="E35" i="29"/>
  <c r="D35" i="29"/>
  <c r="C35" i="29"/>
  <c r="B35" i="29"/>
  <c r="A35" i="29"/>
  <c r="M18" i="29"/>
  <c r="M54" i="28"/>
  <c r="B53" i="28"/>
  <c r="G53" i="28" s="1"/>
  <c r="K53" i="28" s="1"/>
  <c r="I54" i="28"/>
  <c r="B54" i="28"/>
  <c r="G54" i="28" s="1"/>
  <c r="B52" i="28"/>
  <c r="F52" i="28" s="1"/>
  <c r="I28" i="28"/>
  <c r="I48" i="27"/>
  <c r="M43" i="27"/>
  <c r="B48" i="28"/>
  <c r="L48" i="28" s="1"/>
  <c r="G44" i="28"/>
  <c r="K44" i="28" s="1"/>
  <c r="I32" i="28"/>
  <c r="G32" i="28"/>
  <c r="F32" i="28"/>
  <c r="E32" i="28"/>
  <c r="D32" i="28"/>
  <c r="C32" i="28"/>
  <c r="B32" i="28"/>
  <c r="A32" i="28"/>
  <c r="M18" i="28"/>
  <c r="H46" i="27"/>
  <c r="M46" i="27" s="1"/>
  <c r="I47" i="27"/>
  <c r="G47" i="27"/>
  <c r="F47" i="27"/>
  <c r="G46" i="27"/>
  <c r="G48" i="27"/>
  <c r="F48" i="27"/>
  <c r="H45" i="27"/>
  <c r="M45" i="27" s="1"/>
  <c r="G45" i="27"/>
  <c r="K45" i="27" s="1"/>
  <c r="F45" i="27"/>
  <c r="H44" i="27"/>
  <c r="M44" i="27" s="1"/>
  <c r="G44" i="27"/>
  <c r="K44" i="27" s="1"/>
  <c r="F44" i="27"/>
  <c r="B40" i="27"/>
  <c r="G40" i="27" s="1"/>
  <c r="K40" i="27" s="1"/>
  <c r="G36" i="27"/>
  <c r="K36" i="27" s="1"/>
  <c r="I28" i="27"/>
  <c r="G28" i="27"/>
  <c r="F28" i="27"/>
  <c r="E28" i="27"/>
  <c r="D28" i="27"/>
  <c r="C28" i="27"/>
  <c r="B28" i="27"/>
  <c r="A28" i="27"/>
  <c r="M18" i="27"/>
  <c r="F50" i="26"/>
  <c r="I54" i="26"/>
  <c r="F51" i="26"/>
  <c r="H49" i="26"/>
  <c r="M49" i="26" s="1"/>
  <c r="B45" i="26"/>
  <c r="L45" i="26" s="1"/>
  <c r="B44" i="26"/>
  <c r="L44" i="26" s="1"/>
  <c r="B43" i="26"/>
  <c r="L43" i="26" s="1"/>
  <c r="I42" i="26"/>
  <c r="B42" i="26"/>
  <c r="G42" i="26" s="1"/>
  <c r="I41" i="26"/>
  <c r="B41" i="26"/>
  <c r="G41" i="26" s="1"/>
  <c r="B40" i="26"/>
  <c r="G40" i="26" s="1"/>
  <c r="E13" i="26"/>
  <c r="G54" i="26"/>
  <c r="F54" i="26"/>
  <c r="G52" i="26"/>
  <c r="F52" i="26"/>
  <c r="G36" i="26"/>
  <c r="K36" i="26" s="1"/>
  <c r="I28" i="26"/>
  <c r="G28" i="26"/>
  <c r="F28" i="26"/>
  <c r="E28" i="26"/>
  <c r="D28" i="26"/>
  <c r="C28" i="26"/>
  <c r="B28" i="26"/>
  <c r="A28" i="26"/>
  <c r="M18" i="26"/>
  <c r="I47" i="25"/>
  <c r="F47" i="25"/>
  <c r="G47" i="25"/>
  <c r="H47" i="25"/>
  <c r="N47" i="25" s="1"/>
  <c r="H39" i="24"/>
  <c r="H40" i="24"/>
  <c r="H41" i="24"/>
  <c r="H42" i="24"/>
  <c r="H43" i="24"/>
  <c r="H38" i="24"/>
  <c r="O44" i="25"/>
  <c r="N44" i="25"/>
  <c r="O52" i="25"/>
  <c r="N52" i="25"/>
  <c r="I51" i="25"/>
  <c r="H50" i="25"/>
  <c r="N50" i="25" s="1"/>
  <c r="H49" i="25"/>
  <c r="N49" i="25" s="1"/>
  <c r="H51" i="25"/>
  <c r="K47" i="30" l="1"/>
  <c r="K26" i="20"/>
  <c r="K31" i="21"/>
  <c r="K30" i="21"/>
  <c r="K32" i="22"/>
  <c r="K39" i="22" s="1"/>
  <c r="I39" i="22"/>
  <c r="M45" i="25"/>
  <c r="I33" i="26"/>
  <c r="K31" i="26"/>
  <c r="K32" i="27"/>
  <c r="K31" i="27"/>
  <c r="I41" i="28"/>
  <c r="K36" i="28"/>
  <c r="K40" i="28"/>
  <c r="K35" i="28"/>
  <c r="K39" i="28"/>
  <c r="K46" i="29"/>
  <c r="K45" i="29"/>
  <c r="K28" i="26"/>
  <c r="K32" i="26"/>
  <c r="K54" i="26"/>
  <c r="N61" i="29"/>
  <c r="K44" i="29"/>
  <c r="K34" i="28"/>
  <c r="K38" i="28"/>
  <c r="K30" i="27"/>
  <c r="K30" i="26"/>
  <c r="K29" i="21"/>
  <c r="I47" i="29"/>
  <c r="K39" i="29"/>
  <c r="K43" i="29"/>
  <c r="K47" i="25"/>
  <c r="K32" i="28"/>
  <c r="E13" i="28"/>
  <c r="K33" i="28"/>
  <c r="K37" i="28"/>
  <c r="K29" i="27"/>
  <c r="K29" i="26"/>
  <c r="K26" i="25"/>
  <c r="K32" i="21"/>
  <c r="K52" i="26"/>
  <c r="K38" i="29"/>
  <c r="K42" i="29"/>
  <c r="K37" i="29"/>
  <c r="K41" i="29"/>
  <c r="I33" i="27"/>
  <c r="K36" i="29"/>
  <c r="K47" i="29" s="1"/>
  <c r="K40" i="29"/>
  <c r="K32" i="23"/>
  <c r="K35" i="23"/>
  <c r="K36" i="23"/>
  <c r="K34" i="23"/>
  <c r="K27" i="30"/>
  <c r="K31" i="30" s="1"/>
  <c r="E13" i="27"/>
  <c r="K24" i="26"/>
  <c r="K24" i="27"/>
  <c r="M47" i="27"/>
  <c r="N47" i="27" s="1"/>
  <c r="K47" i="27"/>
  <c r="K28" i="28"/>
  <c r="F54" i="28"/>
  <c r="H54" i="28"/>
  <c r="H53" i="28"/>
  <c r="M53" i="28" s="1"/>
  <c r="M51" i="28"/>
  <c r="G52" i="28"/>
  <c r="K52" i="28" s="1"/>
  <c r="K55" i="28" s="1"/>
  <c r="H52" i="28"/>
  <c r="M52" i="28" s="1"/>
  <c r="F53" i="28"/>
  <c r="K64" i="29"/>
  <c r="F55" i="29"/>
  <c r="L56" i="29"/>
  <c r="K65" i="29"/>
  <c r="B57" i="29"/>
  <c r="L55" i="29"/>
  <c r="G56" i="29"/>
  <c r="K56" i="29" s="1"/>
  <c r="K31" i="29"/>
  <c r="F63" i="29"/>
  <c r="E13" i="29"/>
  <c r="G61" i="29"/>
  <c r="K61" i="29" s="1"/>
  <c r="H61" i="29"/>
  <c r="F62" i="29"/>
  <c r="G62" i="29"/>
  <c r="K62" i="29" s="1"/>
  <c r="L54" i="29"/>
  <c r="G63" i="29"/>
  <c r="K63" i="29" s="1"/>
  <c r="F54" i="29"/>
  <c r="K54" i="28"/>
  <c r="F48" i="28"/>
  <c r="G48" i="28"/>
  <c r="K48" i="28" s="1"/>
  <c r="K49" i="28" s="1"/>
  <c r="F46" i="27"/>
  <c r="K46" i="27"/>
  <c r="K48" i="27"/>
  <c r="L40" i="27"/>
  <c r="F40" i="27"/>
  <c r="H50" i="26"/>
  <c r="G50" i="26"/>
  <c r="K50" i="26" s="1"/>
  <c r="G51" i="26"/>
  <c r="K51" i="26" s="1"/>
  <c r="H51" i="26"/>
  <c r="M51" i="26" s="1"/>
  <c r="M48" i="26"/>
  <c r="N49" i="26" s="1"/>
  <c r="N51" i="26" s="1"/>
  <c r="F44" i="26"/>
  <c r="G44" i="26"/>
  <c r="K44" i="26" s="1"/>
  <c r="G45" i="26"/>
  <c r="K45" i="26" s="1"/>
  <c r="K41" i="26"/>
  <c r="F49" i="26"/>
  <c r="G49" i="26"/>
  <c r="K49" i="26" s="1"/>
  <c r="M47" i="26" s="1"/>
  <c r="F43" i="26"/>
  <c r="G43" i="26"/>
  <c r="K43" i="26" s="1"/>
  <c r="K40" i="26"/>
  <c r="K42" i="26"/>
  <c r="L41" i="26"/>
  <c r="L40" i="26"/>
  <c r="L42" i="26"/>
  <c r="F40" i="26"/>
  <c r="F42" i="26"/>
  <c r="F45" i="26"/>
  <c r="F41" i="26"/>
  <c r="M61" i="29" l="1"/>
  <c r="M63" i="29" s="1"/>
  <c r="N62" i="29" s="1"/>
  <c r="N63" i="29" s="1"/>
  <c r="K41" i="28"/>
  <c r="K33" i="26"/>
  <c r="K37" i="26" s="1"/>
  <c r="K48" i="30"/>
  <c r="M49" i="30" s="1"/>
  <c r="K45" i="28"/>
  <c r="K33" i="27"/>
  <c r="K37" i="27" s="1"/>
  <c r="K46" i="26"/>
  <c r="K49" i="27"/>
  <c r="K51" i="29"/>
  <c r="K66" i="29"/>
  <c r="L57" i="29"/>
  <c r="F57" i="29"/>
  <c r="G57" i="29"/>
  <c r="K57" i="29" s="1"/>
  <c r="K58" i="29" s="1"/>
  <c r="K41" i="27"/>
  <c r="N65" i="29" l="1"/>
  <c r="N66" i="29"/>
  <c r="K56" i="28"/>
  <c r="M57" i="28" s="1"/>
  <c r="K49" i="30"/>
  <c r="K52" i="30" s="1"/>
  <c r="K56" i="26"/>
  <c r="M57" i="26" s="1"/>
  <c r="K50" i="27"/>
  <c r="M51" i="27" s="1"/>
  <c r="K67" i="29"/>
  <c r="M68" i="29" s="1"/>
  <c r="K57" i="28" l="1"/>
  <c r="K60" i="28" s="1"/>
  <c r="K57" i="26"/>
  <c r="K60" i="26" s="1"/>
  <c r="K51" i="27"/>
  <c r="K54" i="27" s="1"/>
  <c r="K68" i="29"/>
  <c r="K71" i="29" s="1"/>
  <c r="H48" i="25" l="1"/>
  <c r="N48" i="25" s="1"/>
  <c r="F52" i="25"/>
  <c r="F67" i="2"/>
  <c r="L41" i="76" s="1"/>
  <c r="I42" i="25"/>
  <c r="P45" i="25" s="1"/>
  <c r="Q45" i="25" s="1"/>
  <c r="B42" i="25"/>
  <c r="G42" i="25" s="1"/>
  <c r="I41" i="25"/>
  <c r="B41" i="25"/>
  <c r="F41" i="25" s="1"/>
  <c r="I40" i="25"/>
  <c r="B40" i="25"/>
  <c r="G40" i="25" s="1"/>
  <c r="I39" i="25"/>
  <c r="B39" i="25"/>
  <c r="F39" i="25" s="1"/>
  <c r="I38" i="25"/>
  <c r="B38" i="25"/>
  <c r="G38" i="25" s="1"/>
  <c r="K38" i="25" s="1"/>
  <c r="I37" i="25"/>
  <c r="B37" i="25"/>
  <c r="F37" i="25" s="1"/>
  <c r="I36" i="25"/>
  <c r="B36" i="25"/>
  <c r="F36" i="25" s="1"/>
  <c r="I35" i="25"/>
  <c r="I34" i="25" s="1"/>
  <c r="B35" i="25"/>
  <c r="G35" i="25" s="1"/>
  <c r="B34" i="25"/>
  <c r="L34" i="25" s="1"/>
  <c r="G51" i="25"/>
  <c r="K51" i="25" s="1"/>
  <c r="F51" i="25"/>
  <c r="G50" i="25"/>
  <c r="K50" i="25" s="1"/>
  <c r="F50" i="25"/>
  <c r="G49" i="25"/>
  <c r="K49" i="25" s="1"/>
  <c r="F49" i="25"/>
  <c r="G48" i="25"/>
  <c r="F48" i="25"/>
  <c r="G30" i="25"/>
  <c r="K30" i="25" s="1"/>
  <c r="I25" i="25"/>
  <c r="I27" i="25" s="1"/>
  <c r="G25" i="25"/>
  <c r="F25" i="25"/>
  <c r="E25" i="25"/>
  <c r="D25" i="25"/>
  <c r="C25" i="25"/>
  <c r="B25" i="25"/>
  <c r="A25" i="25"/>
  <c r="M18" i="25"/>
  <c r="K20" i="24"/>
  <c r="I39" i="24"/>
  <c r="F39" i="24"/>
  <c r="M40" i="24"/>
  <c r="M41" i="24"/>
  <c r="M42" i="24"/>
  <c r="M43" i="24"/>
  <c r="M38" i="24"/>
  <c r="I37" i="24"/>
  <c r="F43" i="24"/>
  <c r="F42" i="24"/>
  <c r="F41" i="24"/>
  <c r="G40" i="24"/>
  <c r="K40" i="24" s="1"/>
  <c r="G38" i="24"/>
  <c r="K38" i="24" s="1"/>
  <c r="M39" i="24" s="1"/>
  <c r="G37" i="24"/>
  <c r="I36" i="24"/>
  <c r="F114" i="2"/>
  <c r="F115" i="2"/>
  <c r="F116" i="2"/>
  <c r="F117" i="2"/>
  <c r="F118" i="2"/>
  <c r="F119" i="2"/>
  <c r="F120" i="2"/>
  <c r="F121" i="2"/>
  <c r="F122" i="2"/>
  <c r="F106" i="2"/>
  <c r="F107" i="2"/>
  <c r="F108" i="2"/>
  <c r="F109" i="2"/>
  <c r="F110" i="2"/>
  <c r="F111" i="2"/>
  <c r="F112" i="2"/>
  <c r="F113" i="2"/>
  <c r="F105" i="2"/>
  <c r="F69" i="2"/>
  <c r="F68" i="2"/>
  <c r="F29" i="2"/>
  <c r="F21" i="2"/>
  <c r="G41" i="24"/>
  <c r="K41" i="24" s="1"/>
  <c r="F40" i="24"/>
  <c r="G36" i="24"/>
  <c r="F37" i="24"/>
  <c r="I32" i="24"/>
  <c r="B32" i="24"/>
  <c r="L32" i="24" s="1"/>
  <c r="M18" i="24"/>
  <c r="G28" i="24"/>
  <c r="K28" i="24" s="1"/>
  <c r="I24" i="24"/>
  <c r="I25" i="24" s="1"/>
  <c r="G24" i="24"/>
  <c r="F24" i="24"/>
  <c r="E24" i="24"/>
  <c r="D24" i="24"/>
  <c r="C24" i="24"/>
  <c r="B24" i="24"/>
  <c r="A24" i="24"/>
  <c r="I20" i="24"/>
  <c r="E13" i="24" l="1"/>
  <c r="K36" i="24"/>
  <c r="K27" i="25"/>
  <c r="K35" i="25"/>
  <c r="L41" i="25"/>
  <c r="G53" i="25"/>
  <c r="K53" i="25" s="1"/>
  <c r="H53" i="25"/>
  <c r="G52" i="25"/>
  <c r="K52" i="25" s="1"/>
  <c r="H46" i="25"/>
  <c r="N46" i="25" s="1"/>
  <c r="G46" i="25"/>
  <c r="K46" i="25" s="1"/>
  <c r="F46" i="25"/>
  <c r="F53" i="25"/>
  <c r="F35" i="25"/>
  <c r="L35" i="25"/>
  <c r="L38" i="25"/>
  <c r="F38" i="25"/>
  <c r="F42" i="25"/>
  <c r="L42" i="25"/>
  <c r="K42" i="25"/>
  <c r="L39" i="25"/>
  <c r="G41" i="25"/>
  <c r="K41" i="25" s="1"/>
  <c r="K40" i="25"/>
  <c r="F40" i="25"/>
  <c r="L40" i="25"/>
  <c r="G39" i="25"/>
  <c r="K39" i="25" s="1"/>
  <c r="L37" i="25"/>
  <c r="G37" i="25"/>
  <c r="K37" i="25" s="1"/>
  <c r="L36" i="25"/>
  <c r="G36" i="25"/>
  <c r="K36" i="25" s="1"/>
  <c r="K31" i="25"/>
  <c r="E13" i="25"/>
  <c r="K48" i="25"/>
  <c r="F34" i="25"/>
  <c r="G34" i="25"/>
  <c r="K34" i="25" s="1"/>
  <c r="M44" i="24"/>
  <c r="G39" i="24"/>
  <c r="K39" i="24" s="1"/>
  <c r="K37" i="24"/>
  <c r="N44" i="24"/>
  <c r="N38" i="24" s="1"/>
  <c r="G43" i="24"/>
  <c r="K43" i="24" s="1"/>
  <c r="G42" i="24"/>
  <c r="K42" i="24" s="1"/>
  <c r="F38" i="24"/>
  <c r="F36" i="24"/>
  <c r="G32" i="24"/>
  <c r="K32" i="24" s="1"/>
  <c r="K33" i="24" s="1"/>
  <c r="K25" i="24"/>
  <c r="K29" i="24" s="1"/>
  <c r="F32" i="24"/>
  <c r="K43" i="25" l="1"/>
  <c r="K44" i="24"/>
  <c r="K54" i="25"/>
  <c r="Q46" i="25"/>
  <c r="Q47" i="25" s="1"/>
  <c r="N53" i="25"/>
  <c r="N51" i="25" s="1"/>
  <c r="M52" i="25"/>
  <c r="O44" i="24"/>
  <c r="K45" i="24" l="1"/>
  <c r="M46" i="24" s="1"/>
  <c r="K55" i="25"/>
  <c r="M56" i="25" s="1"/>
  <c r="K46" i="24" l="1"/>
  <c r="K49" i="24" s="1"/>
  <c r="K56" i="25"/>
  <c r="K59" i="25" s="1"/>
  <c r="I27" i="22"/>
  <c r="E11" i="23"/>
  <c r="E9" i="23"/>
  <c r="E8" i="23"/>
  <c r="G53" i="23"/>
  <c r="F53" i="23"/>
  <c r="I49" i="23"/>
  <c r="B49" i="23"/>
  <c r="F49" i="23" s="1"/>
  <c r="I48" i="23"/>
  <c r="B48" i="23"/>
  <c r="F48" i="23" s="1"/>
  <c r="I47" i="23"/>
  <c r="I46" i="23" s="1"/>
  <c r="B47" i="23"/>
  <c r="F47" i="23" s="1"/>
  <c r="B46" i="23"/>
  <c r="F46" i="23" s="1"/>
  <c r="L45" i="23"/>
  <c r="I45" i="23"/>
  <c r="G45" i="23"/>
  <c r="K45" i="23" s="1"/>
  <c r="F45" i="23"/>
  <c r="B44" i="23"/>
  <c r="G44" i="23" s="1"/>
  <c r="K44" i="23" s="1"/>
  <c r="G40" i="23"/>
  <c r="K40" i="23" s="1"/>
  <c r="I30" i="23"/>
  <c r="I37" i="23" s="1"/>
  <c r="I53" i="23" s="1"/>
  <c r="G30" i="23"/>
  <c r="F30" i="23"/>
  <c r="E30" i="23"/>
  <c r="D30" i="23"/>
  <c r="C30" i="23"/>
  <c r="B30" i="23"/>
  <c r="A30" i="23"/>
  <c r="G55" i="22"/>
  <c r="K55" i="22" s="1"/>
  <c r="K56" i="22" s="1"/>
  <c r="F55" i="22"/>
  <c r="I51" i="22"/>
  <c r="B51" i="22"/>
  <c r="F51" i="22" s="1"/>
  <c r="I50" i="22"/>
  <c r="B50" i="22"/>
  <c r="L50" i="22" s="1"/>
  <c r="I49" i="22"/>
  <c r="I48" i="22" s="1"/>
  <c r="B49" i="22"/>
  <c r="F49" i="22" s="1"/>
  <c r="B48" i="22"/>
  <c r="L48" i="22" s="1"/>
  <c r="L47" i="22"/>
  <c r="I47" i="22"/>
  <c r="G47" i="22"/>
  <c r="K47" i="22" s="1"/>
  <c r="F47" i="22"/>
  <c r="B46" i="22"/>
  <c r="G46" i="22" s="1"/>
  <c r="K46" i="22" s="1"/>
  <c r="G42" i="22"/>
  <c r="K42" i="22" s="1"/>
  <c r="I31" i="22"/>
  <c r="F31" i="22"/>
  <c r="E31" i="22"/>
  <c r="D31" i="22"/>
  <c r="C31" i="22"/>
  <c r="B31" i="22"/>
  <c r="A31" i="22"/>
  <c r="E13" i="22"/>
  <c r="E13" i="21"/>
  <c r="G49" i="21"/>
  <c r="K49" i="21" s="1"/>
  <c r="K50" i="21" s="1"/>
  <c r="F49" i="21"/>
  <c r="I45" i="21"/>
  <c r="B45" i="21"/>
  <c r="F45" i="21" s="1"/>
  <c r="I44" i="21"/>
  <c r="B44" i="21"/>
  <c r="L44" i="21" s="1"/>
  <c r="I43" i="21"/>
  <c r="I42" i="21" s="1"/>
  <c r="B43" i="21"/>
  <c r="F43" i="21" s="1"/>
  <c r="B42" i="21"/>
  <c r="L42" i="21" s="1"/>
  <c r="L41" i="21"/>
  <c r="I41" i="21"/>
  <c r="G41" i="21"/>
  <c r="F41" i="21"/>
  <c r="B40" i="21"/>
  <c r="G40" i="21" s="1"/>
  <c r="K40" i="21" s="1"/>
  <c r="G36" i="21"/>
  <c r="K36" i="21" s="1"/>
  <c r="I28" i="21"/>
  <c r="I33" i="21" s="1"/>
  <c r="G28" i="21"/>
  <c r="F28" i="21"/>
  <c r="E28" i="21"/>
  <c r="D28" i="21"/>
  <c r="C28" i="21"/>
  <c r="B28" i="21"/>
  <c r="A28" i="21"/>
  <c r="I21" i="20"/>
  <c r="E11" i="20"/>
  <c r="G43" i="20"/>
  <c r="K43" i="20" s="1"/>
  <c r="K44" i="20" s="1"/>
  <c r="F43" i="20"/>
  <c r="I39" i="20"/>
  <c r="B39" i="20"/>
  <c r="F39" i="20" s="1"/>
  <c r="I38" i="20"/>
  <c r="B38" i="20"/>
  <c r="L38" i="20" s="1"/>
  <c r="I37" i="20"/>
  <c r="I36" i="20" s="1"/>
  <c r="B37" i="20"/>
  <c r="F37" i="20" s="1"/>
  <c r="B36" i="20"/>
  <c r="L36" i="20" s="1"/>
  <c r="L35" i="20"/>
  <c r="I35" i="20"/>
  <c r="G35" i="20"/>
  <c r="F35" i="20"/>
  <c r="B34" i="20"/>
  <c r="G34" i="20" s="1"/>
  <c r="K34" i="20" s="1"/>
  <c r="G30" i="20"/>
  <c r="K30" i="20" s="1"/>
  <c r="I25" i="20"/>
  <c r="I27" i="20" s="1"/>
  <c r="G25" i="20"/>
  <c r="K25" i="20" s="1"/>
  <c r="F25" i="20"/>
  <c r="E25" i="20"/>
  <c r="D25" i="20"/>
  <c r="C25" i="20"/>
  <c r="B25" i="20"/>
  <c r="A25" i="20"/>
  <c r="G41" i="19"/>
  <c r="K41" i="19" s="1"/>
  <c r="K42" i="19" s="1"/>
  <c r="F41" i="19"/>
  <c r="I37" i="19"/>
  <c r="B37" i="19"/>
  <c r="F37" i="19" s="1"/>
  <c r="I36" i="19"/>
  <c r="B36" i="19"/>
  <c r="G36" i="19" s="1"/>
  <c r="K36" i="19" s="1"/>
  <c r="I35" i="19"/>
  <c r="I34" i="19" s="1"/>
  <c r="B35" i="19"/>
  <c r="F35" i="19" s="1"/>
  <c r="B34" i="19"/>
  <c r="G34" i="19" s="1"/>
  <c r="K34" i="19" s="1"/>
  <c r="L33" i="19"/>
  <c r="I33" i="19"/>
  <c r="G33" i="19"/>
  <c r="K33" i="19" s="1"/>
  <c r="F33" i="19"/>
  <c r="B32" i="19"/>
  <c r="F32" i="19" s="1"/>
  <c r="G28" i="19"/>
  <c r="K28" i="19" s="1"/>
  <c r="I24" i="19"/>
  <c r="I25" i="19" s="1"/>
  <c r="G24" i="19"/>
  <c r="F24" i="19"/>
  <c r="E24" i="19"/>
  <c r="D24" i="19"/>
  <c r="C24" i="19"/>
  <c r="B24" i="19"/>
  <c r="A24" i="19"/>
  <c r="I20" i="19"/>
  <c r="K20" i="19"/>
  <c r="G41" i="18"/>
  <c r="K41" i="18" s="1"/>
  <c r="K42" i="18" s="1"/>
  <c r="F41" i="18"/>
  <c r="I37" i="18"/>
  <c r="B37" i="18"/>
  <c r="F37" i="18" s="1"/>
  <c r="I36" i="18"/>
  <c r="B36" i="18"/>
  <c r="G36" i="18" s="1"/>
  <c r="I35" i="18"/>
  <c r="I34" i="18" s="1"/>
  <c r="B35" i="18"/>
  <c r="F35" i="18" s="1"/>
  <c r="B34" i="18"/>
  <c r="G34" i="18" s="1"/>
  <c r="L33" i="18"/>
  <c r="I33" i="18"/>
  <c r="G33" i="18"/>
  <c r="F33" i="18"/>
  <c r="B32" i="18"/>
  <c r="F32" i="18" s="1"/>
  <c r="G28" i="18"/>
  <c r="K28" i="18" s="1"/>
  <c r="I24" i="18"/>
  <c r="G24" i="18"/>
  <c r="F24" i="18"/>
  <c r="E24" i="18"/>
  <c r="D24" i="18"/>
  <c r="C24" i="18"/>
  <c r="B24" i="18"/>
  <c r="A24" i="18"/>
  <c r="I20" i="18"/>
  <c r="A32" i="17"/>
  <c r="B32" i="17"/>
  <c r="C32" i="17"/>
  <c r="D32" i="17"/>
  <c r="E32" i="17"/>
  <c r="F32" i="17"/>
  <c r="G32" i="17"/>
  <c r="H32" i="17"/>
  <c r="I32" i="17"/>
  <c r="A31" i="17"/>
  <c r="B31" i="17"/>
  <c r="C31" i="17"/>
  <c r="D31" i="17"/>
  <c r="E31" i="17"/>
  <c r="F31" i="17"/>
  <c r="G31" i="17"/>
  <c r="K31" i="17" s="1"/>
  <c r="H31" i="17"/>
  <c r="I31" i="17"/>
  <c r="A30" i="17"/>
  <c r="B30" i="17"/>
  <c r="C30" i="17"/>
  <c r="D30" i="17"/>
  <c r="E30" i="17"/>
  <c r="F30" i="17"/>
  <c r="G30" i="17"/>
  <c r="H30" i="17"/>
  <c r="I30" i="17"/>
  <c r="A29" i="17"/>
  <c r="B29" i="17"/>
  <c r="C29" i="17"/>
  <c r="D29" i="17"/>
  <c r="E29" i="17"/>
  <c r="F29" i="17"/>
  <c r="G29" i="17"/>
  <c r="H29" i="17"/>
  <c r="I29" i="17"/>
  <c r="G49" i="17"/>
  <c r="K49" i="17" s="1"/>
  <c r="K50" i="17" s="1"/>
  <c r="F49" i="17"/>
  <c r="I45" i="17"/>
  <c r="B45" i="17"/>
  <c r="F45" i="17" s="1"/>
  <c r="I44" i="17"/>
  <c r="B44" i="17"/>
  <c r="G44" i="17" s="1"/>
  <c r="I43" i="17"/>
  <c r="I42" i="17" s="1"/>
  <c r="B43" i="17"/>
  <c r="F43" i="17" s="1"/>
  <c r="B42" i="17"/>
  <c r="G42" i="17" s="1"/>
  <c r="L41" i="17"/>
  <c r="I41" i="17"/>
  <c r="G41" i="17"/>
  <c r="K41" i="17" s="1"/>
  <c r="F41" i="17"/>
  <c r="B40" i="17"/>
  <c r="F40" i="17" s="1"/>
  <c r="G36" i="17"/>
  <c r="K36" i="17" s="1"/>
  <c r="I28" i="17"/>
  <c r="G28" i="17"/>
  <c r="F28" i="17"/>
  <c r="E28" i="17"/>
  <c r="D28" i="17"/>
  <c r="C28" i="17"/>
  <c r="B28" i="17"/>
  <c r="A28" i="17"/>
  <c r="E13" i="17"/>
  <c r="G40" i="16"/>
  <c r="K40" i="16" s="1"/>
  <c r="K41" i="16" s="1"/>
  <c r="F40" i="16"/>
  <c r="I36" i="16"/>
  <c r="B36" i="16"/>
  <c r="F36" i="16" s="1"/>
  <c r="I35" i="16"/>
  <c r="B35" i="16"/>
  <c r="L35" i="16" s="1"/>
  <c r="I34" i="16"/>
  <c r="I33" i="16" s="1"/>
  <c r="B34" i="16"/>
  <c r="F34" i="16" s="1"/>
  <c r="B33" i="16"/>
  <c r="L33" i="16" s="1"/>
  <c r="L32" i="16"/>
  <c r="I32" i="16"/>
  <c r="G32" i="16"/>
  <c r="K32" i="16" s="1"/>
  <c r="F32" i="16"/>
  <c r="B31" i="16"/>
  <c r="G31" i="16" s="1"/>
  <c r="K31" i="16" s="1"/>
  <c r="G27" i="16"/>
  <c r="K27" i="16" s="1"/>
  <c r="I24" i="16"/>
  <c r="G24" i="16"/>
  <c r="F24" i="16"/>
  <c r="E24" i="16"/>
  <c r="D24" i="16"/>
  <c r="C24" i="16"/>
  <c r="B24" i="16"/>
  <c r="A24" i="16"/>
  <c r="I20" i="16"/>
  <c r="K20" i="16"/>
  <c r="E13" i="16"/>
  <c r="E11" i="15"/>
  <c r="G40" i="15"/>
  <c r="K40" i="15" s="1"/>
  <c r="K41" i="15" s="1"/>
  <c r="F40" i="15"/>
  <c r="I36" i="15"/>
  <c r="B36" i="15"/>
  <c r="F36" i="15" s="1"/>
  <c r="I35" i="15"/>
  <c r="B35" i="15"/>
  <c r="G35" i="15" s="1"/>
  <c r="K35" i="15" s="1"/>
  <c r="I34" i="15"/>
  <c r="I33" i="15" s="1"/>
  <c r="B34" i="15"/>
  <c r="F34" i="15" s="1"/>
  <c r="B33" i="15"/>
  <c r="G33" i="15" s="1"/>
  <c r="K33" i="15" s="1"/>
  <c r="L32" i="15"/>
  <c r="I32" i="15"/>
  <c r="G32" i="15"/>
  <c r="F32" i="15"/>
  <c r="B31" i="15"/>
  <c r="F31" i="15" s="1"/>
  <c r="G27" i="15"/>
  <c r="K27" i="15" s="1"/>
  <c r="I24" i="15"/>
  <c r="G24" i="15"/>
  <c r="F24" i="15"/>
  <c r="E24" i="15"/>
  <c r="D24" i="15"/>
  <c r="B24" i="15"/>
  <c r="A24" i="15"/>
  <c r="I20" i="15"/>
  <c r="K20" i="15"/>
  <c r="K20" i="14"/>
  <c r="G40" i="14"/>
  <c r="K40" i="14" s="1"/>
  <c r="K41" i="14" s="1"/>
  <c r="F40" i="14"/>
  <c r="I36" i="14"/>
  <c r="B36" i="14"/>
  <c r="F36" i="14" s="1"/>
  <c r="I35" i="14"/>
  <c r="B35" i="14"/>
  <c r="G35" i="14" s="1"/>
  <c r="I34" i="14"/>
  <c r="I33" i="14" s="1"/>
  <c r="B34" i="14"/>
  <c r="F34" i="14" s="1"/>
  <c r="B33" i="14"/>
  <c r="G33" i="14" s="1"/>
  <c r="L32" i="14"/>
  <c r="I32" i="14"/>
  <c r="G32" i="14"/>
  <c r="F32" i="14"/>
  <c r="B31" i="14"/>
  <c r="L31" i="14" s="1"/>
  <c r="G27" i="14"/>
  <c r="K27" i="14" s="1"/>
  <c r="I24" i="14"/>
  <c r="G24" i="14"/>
  <c r="K24" i="14" s="1"/>
  <c r="F24" i="14"/>
  <c r="E24" i="14"/>
  <c r="D24" i="14"/>
  <c r="C24" i="14"/>
  <c r="B24" i="14"/>
  <c r="A24" i="14"/>
  <c r="I20" i="14"/>
  <c r="K32" i="17" l="1"/>
  <c r="K30" i="17"/>
  <c r="K53" i="23"/>
  <c r="K54" i="23" s="1"/>
  <c r="K24" i="16"/>
  <c r="E13" i="14"/>
  <c r="K32" i="14"/>
  <c r="I33" i="17"/>
  <c r="K36" i="18"/>
  <c r="K24" i="18"/>
  <c r="K24" i="19"/>
  <c r="K25" i="19" s="1"/>
  <c r="K29" i="19" s="1"/>
  <c r="K35" i="14"/>
  <c r="E13" i="18"/>
  <c r="K29" i="17"/>
  <c r="E13" i="19"/>
  <c r="K24" i="15"/>
  <c r="E13" i="20"/>
  <c r="E13" i="15"/>
  <c r="E13" i="23"/>
  <c r="K33" i="14"/>
  <c r="K33" i="18"/>
  <c r="K44" i="17"/>
  <c r="K32" i="15"/>
  <c r="K41" i="21"/>
  <c r="K27" i="22"/>
  <c r="K24" i="21"/>
  <c r="K24" i="17"/>
  <c r="K28" i="16"/>
  <c r="K28" i="14"/>
  <c r="G35" i="19"/>
  <c r="K35" i="19" s="1"/>
  <c r="L32" i="19"/>
  <c r="L36" i="14"/>
  <c r="G34" i="15"/>
  <c r="K34" i="15" s="1"/>
  <c r="L35" i="15"/>
  <c r="L31" i="15"/>
  <c r="L36" i="19"/>
  <c r="K33" i="21"/>
  <c r="K37" i="21" s="1"/>
  <c r="K43" i="22"/>
  <c r="G34" i="16"/>
  <c r="K34" i="16" s="1"/>
  <c r="L33" i="15"/>
  <c r="G34" i="14"/>
  <c r="K34" i="14" s="1"/>
  <c r="G32" i="19"/>
  <c r="K32" i="19" s="1"/>
  <c r="L34" i="14"/>
  <c r="F31" i="16"/>
  <c r="L31" i="16"/>
  <c r="G36" i="16"/>
  <c r="K36" i="16" s="1"/>
  <c r="G37" i="19"/>
  <c r="K37" i="19" s="1"/>
  <c r="G31" i="15"/>
  <c r="K31" i="15" s="1"/>
  <c r="G36" i="14"/>
  <c r="K36" i="14" s="1"/>
  <c r="G36" i="15"/>
  <c r="K36" i="15" s="1"/>
  <c r="L34" i="19"/>
  <c r="L44" i="23"/>
  <c r="L48" i="23"/>
  <c r="G49" i="23"/>
  <c r="K49" i="23" s="1"/>
  <c r="L46" i="23"/>
  <c r="G47" i="23"/>
  <c r="K47" i="23" s="1"/>
  <c r="L47" i="23"/>
  <c r="L49" i="23"/>
  <c r="G46" i="23"/>
  <c r="K46" i="23" s="1"/>
  <c r="G48" i="23"/>
  <c r="K48" i="23" s="1"/>
  <c r="F44" i="23"/>
  <c r="F46" i="22"/>
  <c r="G49" i="22"/>
  <c r="K49" i="22" s="1"/>
  <c r="L46" i="22"/>
  <c r="G51" i="22"/>
  <c r="K51" i="22" s="1"/>
  <c r="L49" i="22"/>
  <c r="L51" i="22"/>
  <c r="F48" i="22"/>
  <c r="F50" i="22"/>
  <c r="G48" i="22"/>
  <c r="K48" i="22" s="1"/>
  <c r="G50" i="22"/>
  <c r="K50" i="22" s="1"/>
  <c r="G43" i="21"/>
  <c r="K43" i="21" s="1"/>
  <c r="L40" i="21"/>
  <c r="G45" i="21"/>
  <c r="K45" i="21" s="1"/>
  <c r="L43" i="21"/>
  <c r="L45" i="21"/>
  <c r="F42" i="21"/>
  <c r="F44" i="21"/>
  <c r="G42" i="21"/>
  <c r="K42" i="21" s="1"/>
  <c r="G44" i="21"/>
  <c r="K44" i="21" s="1"/>
  <c r="F40" i="21"/>
  <c r="K27" i="20"/>
  <c r="K31" i="20" s="1"/>
  <c r="L34" i="20"/>
  <c r="K35" i="20"/>
  <c r="L37" i="20"/>
  <c r="G36" i="20"/>
  <c r="K36" i="20" s="1"/>
  <c r="G38" i="20"/>
  <c r="K38" i="20" s="1"/>
  <c r="L39" i="20"/>
  <c r="F36" i="20"/>
  <c r="F38" i="20"/>
  <c r="F34" i="20"/>
  <c r="G37" i="20"/>
  <c r="K37" i="20" s="1"/>
  <c r="G39" i="20"/>
  <c r="K39" i="20" s="1"/>
  <c r="L35" i="19"/>
  <c r="L37" i="19"/>
  <c r="F34" i="19"/>
  <c r="F36" i="19"/>
  <c r="K25" i="18"/>
  <c r="K29" i="18" s="1"/>
  <c r="I25" i="18"/>
  <c r="L34" i="18"/>
  <c r="G32" i="18"/>
  <c r="K32" i="18" s="1"/>
  <c r="L32" i="18"/>
  <c r="L36" i="18"/>
  <c r="K20" i="18"/>
  <c r="G35" i="18"/>
  <c r="K35" i="18" s="1"/>
  <c r="G37" i="18"/>
  <c r="K37" i="18" s="1"/>
  <c r="K34" i="18"/>
  <c r="L35" i="18"/>
  <c r="L37" i="18"/>
  <c r="F34" i="18"/>
  <c r="F36" i="18"/>
  <c r="G45" i="17"/>
  <c r="K45" i="17" s="1"/>
  <c r="G40" i="17"/>
  <c r="K40" i="17" s="1"/>
  <c r="L40" i="17"/>
  <c r="L44" i="17"/>
  <c r="L42" i="17"/>
  <c r="K42" i="17"/>
  <c r="G43" i="17"/>
  <c r="K43" i="17" s="1"/>
  <c r="L43" i="17"/>
  <c r="L45" i="17"/>
  <c r="F42" i="17"/>
  <c r="F44" i="17"/>
  <c r="L34" i="16"/>
  <c r="L36" i="16"/>
  <c r="F33" i="16"/>
  <c r="F35" i="16"/>
  <c r="G33" i="16"/>
  <c r="K33" i="16" s="1"/>
  <c r="G35" i="16"/>
  <c r="K35" i="16" s="1"/>
  <c r="K28" i="15"/>
  <c r="L34" i="15"/>
  <c r="L36" i="15"/>
  <c r="F33" i="15"/>
  <c r="F35" i="15"/>
  <c r="F35" i="14"/>
  <c r="G31" i="14"/>
  <c r="K31" i="14" s="1"/>
  <c r="L33" i="14"/>
  <c r="L35" i="14"/>
  <c r="F33" i="14"/>
  <c r="F31" i="14"/>
  <c r="K37" i="23" l="1"/>
  <c r="K41" i="23" s="1"/>
  <c r="K45" i="20"/>
  <c r="K46" i="20" s="1"/>
  <c r="K49" i="20" s="1"/>
  <c r="K43" i="19"/>
  <c r="K44" i="19" s="1"/>
  <c r="K47" i="19" s="1"/>
  <c r="K42" i="16"/>
  <c r="M43" i="16" s="1"/>
  <c r="K42" i="15"/>
  <c r="M43" i="15" s="1"/>
  <c r="K42" i="14"/>
  <c r="M43" i="14" s="1"/>
  <c r="K33" i="17"/>
  <c r="K37" i="17" s="1"/>
  <c r="K57" i="22"/>
  <c r="M58" i="22" s="1"/>
  <c r="K51" i="21"/>
  <c r="M52" i="21" s="1"/>
  <c r="K43" i="18"/>
  <c r="M44" i="18" s="1"/>
  <c r="M44" i="19" l="1"/>
  <c r="K55" i="23"/>
  <c r="M46" i="20"/>
  <c r="K43" i="14"/>
  <c r="K46" i="14" s="1"/>
  <c r="K51" i="17"/>
  <c r="K52" i="17" s="1"/>
  <c r="K55" i="17" s="1"/>
  <c r="K43" i="16"/>
  <c r="K46" i="16" s="1"/>
  <c r="K43" i="15"/>
  <c r="K46" i="15" s="1"/>
  <c r="K58" i="22"/>
  <c r="K61" i="22" s="1"/>
  <c r="K52" i="21"/>
  <c r="K55" i="21" s="1"/>
  <c r="K44" i="18"/>
  <c r="K47" i="18" s="1"/>
  <c r="M56" i="23" l="1"/>
  <c r="K56" i="23"/>
  <c r="K59" i="23" s="1"/>
  <c r="M52" i="17"/>
  <c r="G40" i="13"/>
  <c r="K40" i="13" s="1"/>
  <c r="K41" i="13" s="1"/>
  <c r="F40" i="13"/>
  <c r="I36" i="13"/>
  <c r="B36" i="13"/>
  <c r="F36" i="13" s="1"/>
  <c r="I35" i="13"/>
  <c r="B35" i="13"/>
  <c r="L35" i="13" s="1"/>
  <c r="I34" i="13"/>
  <c r="I33" i="13" s="1"/>
  <c r="B34" i="13"/>
  <c r="F34" i="13" s="1"/>
  <c r="B33" i="13"/>
  <c r="L33" i="13" s="1"/>
  <c r="L32" i="13"/>
  <c r="I32" i="13"/>
  <c r="G32" i="13"/>
  <c r="F32" i="13"/>
  <c r="L31" i="13"/>
  <c r="B31" i="13"/>
  <c r="G31" i="13" s="1"/>
  <c r="K31" i="13" s="1"/>
  <c r="G27" i="13"/>
  <c r="K27" i="13" s="1"/>
  <c r="I24" i="13"/>
  <c r="F24" i="13"/>
  <c r="E24" i="13"/>
  <c r="D24" i="13"/>
  <c r="C24" i="13"/>
  <c r="B24" i="13"/>
  <c r="A24" i="13"/>
  <c r="I20" i="13"/>
  <c r="E13" i="13" s="1"/>
  <c r="G19" i="13"/>
  <c r="K19" i="13" s="1"/>
  <c r="K20" i="13" s="1"/>
  <c r="K20" i="12"/>
  <c r="G40" i="12"/>
  <c r="K40" i="12" s="1"/>
  <c r="K41" i="12" s="1"/>
  <c r="F40" i="12"/>
  <c r="I36" i="12"/>
  <c r="B36" i="12"/>
  <c r="F36" i="12" s="1"/>
  <c r="I35" i="12"/>
  <c r="B35" i="12"/>
  <c r="L35" i="12" s="1"/>
  <c r="I34" i="12"/>
  <c r="I33" i="12" s="1"/>
  <c r="B34" i="12"/>
  <c r="F34" i="12" s="1"/>
  <c r="B33" i="12"/>
  <c r="G33" i="12" s="1"/>
  <c r="L32" i="12"/>
  <c r="I32" i="12"/>
  <c r="G32" i="12"/>
  <c r="F32" i="12"/>
  <c r="B31" i="12"/>
  <c r="L31" i="12" s="1"/>
  <c r="G27" i="12"/>
  <c r="K27" i="12" s="1"/>
  <c r="I24" i="12"/>
  <c r="G24" i="12"/>
  <c r="K24" i="12" s="1"/>
  <c r="F24" i="12"/>
  <c r="E24" i="12"/>
  <c r="D24" i="12"/>
  <c r="C24" i="12"/>
  <c r="B24" i="12"/>
  <c r="A24" i="12"/>
  <c r="I20" i="12"/>
  <c r="M115" i="10"/>
  <c r="H115" i="10"/>
  <c r="G115" i="10"/>
  <c r="J115" i="10" s="1"/>
  <c r="F115" i="10"/>
  <c r="G114" i="10"/>
  <c r="J114" i="10" s="1"/>
  <c r="F114" i="10"/>
  <c r="G112" i="10"/>
  <c r="J112" i="10" s="1"/>
  <c r="F112" i="10"/>
  <c r="M111" i="10"/>
  <c r="G111" i="10"/>
  <c r="J111" i="10" s="1"/>
  <c r="F111" i="10"/>
  <c r="M110" i="10"/>
  <c r="G110" i="10"/>
  <c r="J110" i="10" s="1"/>
  <c r="F110" i="10"/>
  <c r="M109" i="10"/>
  <c r="G109" i="10"/>
  <c r="J109" i="10" s="1"/>
  <c r="F109" i="10"/>
  <c r="M107" i="10"/>
  <c r="G107" i="10"/>
  <c r="J107" i="10" s="1"/>
  <c r="F107" i="10"/>
  <c r="M106" i="10"/>
  <c r="G106" i="10"/>
  <c r="J106" i="10" s="1"/>
  <c r="F106" i="10"/>
  <c r="H105" i="10"/>
  <c r="M105" i="10" s="1"/>
  <c r="B105" i="10"/>
  <c r="F105" i="10" s="1"/>
  <c r="M104" i="10"/>
  <c r="G104" i="10"/>
  <c r="J104" i="10" s="1"/>
  <c r="N104" i="10" s="1"/>
  <c r="F104" i="10"/>
  <c r="M103" i="10"/>
  <c r="G103" i="10"/>
  <c r="J103" i="10" s="1"/>
  <c r="F103" i="10"/>
  <c r="M102" i="10"/>
  <c r="G102" i="10"/>
  <c r="J102" i="10" s="1"/>
  <c r="F102" i="10"/>
  <c r="M101" i="10"/>
  <c r="G101" i="10"/>
  <c r="J101" i="10" s="1"/>
  <c r="F101" i="10"/>
  <c r="M100" i="10"/>
  <c r="G100" i="10"/>
  <c r="J100" i="10" s="1"/>
  <c r="F100" i="10"/>
  <c r="M99" i="10"/>
  <c r="G99" i="10"/>
  <c r="J99" i="10" s="1"/>
  <c r="F99" i="10"/>
  <c r="M98" i="10"/>
  <c r="G98" i="10"/>
  <c r="J98" i="10" s="1"/>
  <c r="F98" i="10"/>
  <c r="M97" i="10"/>
  <c r="G97" i="10"/>
  <c r="J97" i="10" s="1"/>
  <c r="F97" i="10"/>
  <c r="M96" i="10"/>
  <c r="G96" i="10"/>
  <c r="J96" i="10" s="1"/>
  <c r="F96" i="10"/>
  <c r="M95" i="10"/>
  <c r="G95" i="10"/>
  <c r="J95" i="10" s="1"/>
  <c r="F95" i="10"/>
  <c r="M94" i="10"/>
  <c r="G94" i="10"/>
  <c r="J94" i="10" s="1"/>
  <c r="F94" i="10"/>
  <c r="G93" i="10"/>
  <c r="J93" i="10" s="1"/>
  <c r="F93" i="10"/>
  <c r="G92" i="10"/>
  <c r="J92" i="10" s="1"/>
  <c r="F92" i="10"/>
  <c r="G91" i="10"/>
  <c r="J91" i="10" s="1"/>
  <c r="F91" i="10"/>
  <c r="G90" i="10"/>
  <c r="J90" i="10" s="1"/>
  <c r="F90" i="10"/>
  <c r="G89" i="10"/>
  <c r="J89" i="10" s="1"/>
  <c r="F89" i="10"/>
  <c r="G88" i="10"/>
  <c r="J88" i="10" s="1"/>
  <c r="F88" i="10"/>
  <c r="G87" i="10"/>
  <c r="J87" i="10" s="1"/>
  <c r="F87" i="10"/>
  <c r="G86" i="10"/>
  <c r="J86" i="10" s="1"/>
  <c r="F86" i="10"/>
  <c r="G85" i="10"/>
  <c r="J85" i="10" s="1"/>
  <c r="F85" i="10"/>
  <c r="G84" i="10"/>
  <c r="J84" i="10" s="1"/>
  <c r="F84" i="10"/>
  <c r="G83" i="10"/>
  <c r="J83" i="10" s="1"/>
  <c r="F83" i="10"/>
  <c r="G82" i="10"/>
  <c r="J82" i="10" s="1"/>
  <c r="F82" i="10"/>
  <c r="G81" i="10"/>
  <c r="J81" i="10" s="1"/>
  <c r="F81" i="10"/>
  <c r="G80" i="10"/>
  <c r="J80" i="10" s="1"/>
  <c r="F80" i="10"/>
  <c r="H79" i="10"/>
  <c r="G79" i="10"/>
  <c r="F79" i="10"/>
  <c r="G78" i="10"/>
  <c r="J78" i="10" s="1"/>
  <c r="H77" i="10"/>
  <c r="G77" i="10"/>
  <c r="F77" i="10"/>
  <c r="H76" i="10"/>
  <c r="G76" i="10"/>
  <c r="F76" i="10"/>
  <c r="H75" i="10"/>
  <c r="G75" i="10"/>
  <c r="F75" i="10"/>
  <c r="G74" i="10"/>
  <c r="J74" i="10" s="1"/>
  <c r="F74" i="10"/>
  <c r="B69" i="10"/>
  <c r="G69" i="10" s="1"/>
  <c r="F436" i="6" s="1"/>
  <c r="H68" i="10"/>
  <c r="E435" i="6" s="1"/>
  <c r="B68" i="10"/>
  <c r="B67" i="10"/>
  <c r="K67" i="10" s="1"/>
  <c r="K434" i="6" s="1"/>
  <c r="B66" i="10"/>
  <c r="F66" i="10" s="1"/>
  <c r="D433" i="6" s="1"/>
  <c r="H65" i="10"/>
  <c r="E432" i="6" s="1"/>
  <c r="B65" i="10"/>
  <c r="H64" i="10"/>
  <c r="E431" i="6" s="1"/>
  <c r="B64" i="10"/>
  <c r="K64" i="10" s="1"/>
  <c r="K431" i="6" s="1"/>
  <c r="H63" i="10"/>
  <c r="E430" i="6" s="1"/>
  <c r="B63" i="10"/>
  <c r="G63" i="10" s="1"/>
  <c r="F430" i="6" s="1"/>
  <c r="J62" i="10"/>
  <c r="B61" i="10"/>
  <c r="K60" i="10"/>
  <c r="K427" i="6" s="1"/>
  <c r="G60" i="10"/>
  <c r="J60" i="10" s="1"/>
  <c r="F60" i="10"/>
  <c r="D427" i="6" s="1"/>
  <c r="H59" i="10"/>
  <c r="E426" i="6" s="1"/>
  <c r="B59" i="10"/>
  <c r="K59" i="10" s="1"/>
  <c r="K426" i="6" s="1"/>
  <c r="H58" i="10"/>
  <c r="H57" i="10"/>
  <c r="E424" i="6" s="1"/>
  <c r="B57" i="10"/>
  <c r="C424" i="6" s="1"/>
  <c r="H56" i="10"/>
  <c r="E423" i="6" s="1"/>
  <c r="B56" i="10"/>
  <c r="G56" i="10" s="1"/>
  <c r="H55" i="10"/>
  <c r="E422" i="6" s="1"/>
  <c r="B55" i="10"/>
  <c r="K55" i="10" s="1"/>
  <c r="K422" i="6" s="1"/>
  <c r="H54" i="10"/>
  <c r="E421" i="6" s="1"/>
  <c r="B54" i="10"/>
  <c r="G54" i="10" s="1"/>
  <c r="F421" i="6" s="1"/>
  <c r="H53" i="10"/>
  <c r="E420" i="6" s="1"/>
  <c r="B53" i="10"/>
  <c r="H52" i="10"/>
  <c r="E419" i="6" s="1"/>
  <c r="B52" i="10"/>
  <c r="F52" i="10" s="1"/>
  <c r="D419" i="6" s="1"/>
  <c r="H51" i="10"/>
  <c r="E418" i="6" s="1"/>
  <c r="B51" i="10"/>
  <c r="F51" i="10" s="1"/>
  <c r="D418" i="6" s="1"/>
  <c r="H50" i="10"/>
  <c r="B50" i="10"/>
  <c r="C417" i="6" s="1"/>
  <c r="H49" i="10"/>
  <c r="E416" i="6" s="1"/>
  <c r="B49" i="10"/>
  <c r="C416" i="6" s="1"/>
  <c r="H48" i="10"/>
  <c r="E415" i="6" s="1"/>
  <c r="B48" i="10"/>
  <c r="C415" i="6" s="1"/>
  <c r="B47" i="10"/>
  <c r="G47" i="10" s="1"/>
  <c r="J47" i="10" s="1"/>
  <c r="H46" i="10"/>
  <c r="E413" i="6" s="1"/>
  <c r="B46" i="10"/>
  <c r="C413" i="6" s="1"/>
  <c r="H45" i="10"/>
  <c r="B45" i="10"/>
  <c r="G40" i="10"/>
  <c r="J40" i="10" s="1"/>
  <c r="F79" i="7" s="1"/>
  <c r="H36" i="10"/>
  <c r="G36" i="10"/>
  <c r="J36" i="10" s="1"/>
  <c r="F36" i="10"/>
  <c r="E36" i="10"/>
  <c r="D36" i="10"/>
  <c r="C36" i="10"/>
  <c r="B36" i="10"/>
  <c r="G35" i="10"/>
  <c r="F35" i="10"/>
  <c r="E35" i="10"/>
  <c r="D35" i="10"/>
  <c r="C35" i="10"/>
  <c r="B35" i="10"/>
  <c r="A35" i="10"/>
  <c r="H34" i="10"/>
  <c r="F34" i="10"/>
  <c r="E34" i="10"/>
  <c r="D34" i="10"/>
  <c r="B34" i="10"/>
  <c r="G33" i="10"/>
  <c r="F33" i="10"/>
  <c r="E33" i="10"/>
  <c r="D33" i="10"/>
  <c r="B33" i="10"/>
  <c r="A33" i="10"/>
  <c r="G32" i="10"/>
  <c r="F32" i="10"/>
  <c r="E32" i="10"/>
  <c r="D32" i="10"/>
  <c r="C32" i="10"/>
  <c r="B32" i="10"/>
  <c r="H31" i="10"/>
  <c r="G31" i="10"/>
  <c r="F31" i="10"/>
  <c r="E31" i="10"/>
  <c r="D31" i="10"/>
  <c r="C31" i="10"/>
  <c r="B31" i="10"/>
  <c r="A31" i="10"/>
  <c r="H30" i="10"/>
  <c r="G30" i="10"/>
  <c r="F30" i="10"/>
  <c r="E30" i="10"/>
  <c r="D30" i="10"/>
  <c r="C30" i="10"/>
  <c r="B30" i="10"/>
  <c r="A30" i="10"/>
  <c r="G25" i="10"/>
  <c r="J25" i="10" s="1"/>
  <c r="H24" i="10"/>
  <c r="G23" i="10"/>
  <c r="G34" i="10" s="1"/>
  <c r="J34" i="10" s="1"/>
  <c r="H22" i="10"/>
  <c r="H33" i="10" s="1"/>
  <c r="H21" i="10"/>
  <c r="J21" i="10" s="1"/>
  <c r="J20" i="10"/>
  <c r="J19" i="10"/>
  <c r="M60" i="9"/>
  <c r="B60" i="9"/>
  <c r="F60" i="9" s="1"/>
  <c r="M59" i="9"/>
  <c r="B59" i="9"/>
  <c r="G59" i="9" s="1"/>
  <c r="J59" i="9" s="1"/>
  <c r="M58" i="9"/>
  <c r="B58" i="9"/>
  <c r="M57" i="9"/>
  <c r="B57" i="9"/>
  <c r="G57" i="9" s="1"/>
  <c r="J57" i="9" s="1"/>
  <c r="M56" i="9"/>
  <c r="B56" i="9"/>
  <c r="G56" i="9" s="1"/>
  <c r="J56" i="9" s="1"/>
  <c r="M55" i="9"/>
  <c r="B55" i="9"/>
  <c r="G55" i="9" s="1"/>
  <c r="J55" i="9" s="1"/>
  <c r="B54" i="9"/>
  <c r="B53" i="9"/>
  <c r="G53" i="9" s="1"/>
  <c r="J53" i="9" s="1"/>
  <c r="L52" i="9"/>
  <c r="H51" i="9"/>
  <c r="G51" i="9"/>
  <c r="F51" i="9"/>
  <c r="G50" i="9"/>
  <c r="J50" i="9" s="1"/>
  <c r="F50" i="9"/>
  <c r="G49" i="9"/>
  <c r="J49" i="9" s="1"/>
  <c r="F49" i="9"/>
  <c r="G48" i="9"/>
  <c r="J48" i="9" s="1"/>
  <c r="F48" i="9"/>
  <c r="G47" i="9"/>
  <c r="J47" i="9" s="1"/>
  <c r="F47" i="9"/>
  <c r="G46" i="9"/>
  <c r="J46" i="9" s="1"/>
  <c r="F46" i="9"/>
  <c r="G45" i="9"/>
  <c r="J45" i="9" s="1"/>
  <c r="F45" i="9"/>
  <c r="G44" i="9"/>
  <c r="J44" i="9" s="1"/>
  <c r="F44" i="9"/>
  <c r="B39" i="9"/>
  <c r="F39" i="9" s="1"/>
  <c r="D443" i="6" s="1"/>
  <c r="B36" i="9"/>
  <c r="C440" i="6" s="1"/>
  <c r="B35" i="9"/>
  <c r="G35" i="9" s="1"/>
  <c r="B34" i="9"/>
  <c r="G34" i="9" s="1"/>
  <c r="J34" i="9" s="1"/>
  <c r="G29" i="9"/>
  <c r="J29" i="9" s="1"/>
  <c r="F80" i="7" s="1"/>
  <c r="P80" i="7" s="1"/>
  <c r="F26" i="9"/>
  <c r="E26" i="9"/>
  <c r="D26" i="9"/>
  <c r="C26" i="9"/>
  <c r="B26" i="9"/>
  <c r="A26" i="9"/>
  <c r="J21" i="9"/>
  <c r="G20" i="9"/>
  <c r="J20" i="9" s="1"/>
  <c r="H19" i="9"/>
  <c r="K444" i="6"/>
  <c r="E444" i="6"/>
  <c r="D444" i="6"/>
  <c r="F81" i="7"/>
  <c r="O82" i="7"/>
  <c r="N82" i="7"/>
  <c r="M82" i="7"/>
  <c r="L82" i="7"/>
  <c r="K82" i="7"/>
  <c r="I82" i="7"/>
  <c r="D82" i="7"/>
  <c r="E81" i="7"/>
  <c r="C81" i="7"/>
  <c r="B81" i="7"/>
  <c r="H80" i="7"/>
  <c r="E80" i="7"/>
  <c r="C80" i="7"/>
  <c r="B80" i="7"/>
  <c r="E79" i="7"/>
  <c r="C79" i="7"/>
  <c r="B79" i="7"/>
  <c r="Q78" i="7"/>
  <c r="H78" i="7"/>
  <c r="G78" i="7"/>
  <c r="F78" i="7"/>
  <c r="E78" i="7"/>
  <c r="C78" i="7"/>
  <c r="B78" i="7"/>
  <c r="Q77" i="7"/>
  <c r="H77" i="7"/>
  <c r="G77" i="7"/>
  <c r="F77" i="7"/>
  <c r="E77" i="7"/>
  <c r="C77" i="7"/>
  <c r="B77" i="7"/>
  <c r="Q76" i="7"/>
  <c r="H76" i="7"/>
  <c r="G76" i="7"/>
  <c r="F76" i="7"/>
  <c r="E76" i="7"/>
  <c r="C76" i="7"/>
  <c r="B76" i="7"/>
  <c r="Q75" i="7"/>
  <c r="H75" i="7"/>
  <c r="G75" i="7"/>
  <c r="F75" i="7"/>
  <c r="E75" i="7"/>
  <c r="C75" i="7"/>
  <c r="B75" i="7"/>
  <c r="Q74" i="7"/>
  <c r="H74" i="7"/>
  <c r="F74" i="7"/>
  <c r="E74" i="7"/>
  <c r="C74" i="7"/>
  <c r="B74" i="7"/>
  <c r="Q73" i="7"/>
  <c r="J73" i="7"/>
  <c r="H73" i="7"/>
  <c r="G73" i="7"/>
  <c r="F73" i="7"/>
  <c r="E73" i="7"/>
  <c r="C73" i="7"/>
  <c r="B73" i="7"/>
  <c r="Q72" i="7"/>
  <c r="P72" i="7"/>
  <c r="C72" i="7"/>
  <c r="B72" i="7"/>
  <c r="Q71" i="7"/>
  <c r="H71" i="7"/>
  <c r="G71" i="7"/>
  <c r="F71" i="7"/>
  <c r="E71" i="7"/>
  <c r="C71" i="7"/>
  <c r="B71" i="7"/>
  <c r="Q70" i="7"/>
  <c r="F70" i="7"/>
  <c r="P70" i="7" s="1"/>
  <c r="E70" i="7"/>
  <c r="C70" i="7"/>
  <c r="B70" i="7"/>
  <c r="Q69" i="7"/>
  <c r="F69" i="7"/>
  <c r="P69" i="7" s="1"/>
  <c r="E69" i="7"/>
  <c r="C69" i="7"/>
  <c r="B69" i="7"/>
  <c r="Q68" i="7"/>
  <c r="F68" i="7"/>
  <c r="P68" i="7" s="1"/>
  <c r="E68" i="7"/>
  <c r="C68" i="7"/>
  <c r="B68" i="7"/>
  <c r="Q67" i="7"/>
  <c r="F67" i="7"/>
  <c r="P67" i="7" s="1"/>
  <c r="E67" i="7"/>
  <c r="C67" i="7"/>
  <c r="B67" i="7"/>
  <c r="Q66" i="7"/>
  <c r="J66" i="7"/>
  <c r="F66" i="7"/>
  <c r="E66" i="7"/>
  <c r="C66" i="7"/>
  <c r="B66" i="7"/>
  <c r="Q65" i="7"/>
  <c r="J65" i="7"/>
  <c r="F65" i="7"/>
  <c r="E65" i="7"/>
  <c r="C65" i="7"/>
  <c r="B65" i="7"/>
  <c r="Q64" i="7"/>
  <c r="H64" i="7"/>
  <c r="G64" i="7"/>
  <c r="F64" i="7"/>
  <c r="E64" i="7"/>
  <c r="C64" i="7"/>
  <c r="B64" i="7"/>
  <c r="Q63" i="7"/>
  <c r="F63" i="7"/>
  <c r="P63" i="7" s="1"/>
  <c r="E63" i="7"/>
  <c r="C63" i="7"/>
  <c r="B63" i="7"/>
  <c r="Q62" i="7"/>
  <c r="F62" i="7"/>
  <c r="P62" i="7" s="1"/>
  <c r="E62" i="7"/>
  <c r="C62" i="7"/>
  <c r="B62" i="7"/>
  <c r="Q61" i="7"/>
  <c r="H61" i="7"/>
  <c r="P61" i="7" s="1"/>
  <c r="C61" i="7"/>
  <c r="B61" i="7"/>
  <c r="Q60" i="7"/>
  <c r="H60" i="7"/>
  <c r="G60" i="7"/>
  <c r="F60" i="7"/>
  <c r="E60" i="7"/>
  <c r="C60" i="7"/>
  <c r="B60" i="7"/>
  <c r="Q59" i="7"/>
  <c r="F59" i="7"/>
  <c r="P59" i="7" s="1"/>
  <c r="E59" i="7"/>
  <c r="C59" i="7"/>
  <c r="B59" i="7"/>
  <c r="Q58" i="7"/>
  <c r="F58" i="7"/>
  <c r="P58" i="7" s="1"/>
  <c r="E58" i="7"/>
  <c r="C58" i="7"/>
  <c r="B58" i="7"/>
  <c r="Q57" i="7"/>
  <c r="H57" i="7"/>
  <c r="F57" i="7"/>
  <c r="E57" i="7"/>
  <c r="C57" i="7"/>
  <c r="B57" i="7"/>
  <c r="Q56" i="7"/>
  <c r="H56" i="7"/>
  <c r="G56" i="7"/>
  <c r="F56" i="7"/>
  <c r="E56" i="7"/>
  <c r="C56" i="7"/>
  <c r="B56" i="7"/>
  <c r="Q55" i="7"/>
  <c r="H55" i="7"/>
  <c r="G55" i="7"/>
  <c r="F55" i="7"/>
  <c r="E55" i="7"/>
  <c r="C55" i="7"/>
  <c r="B55" i="7"/>
  <c r="Q54" i="7"/>
  <c r="H54" i="7"/>
  <c r="F54" i="7"/>
  <c r="E54" i="7"/>
  <c r="C54" i="7"/>
  <c r="B54" i="7"/>
  <c r="Q53" i="7"/>
  <c r="J53" i="7"/>
  <c r="H53" i="7"/>
  <c r="G53" i="7"/>
  <c r="F53" i="7"/>
  <c r="E53" i="7"/>
  <c r="C53" i="7"/>
  <c r="B53" i="7"/>
  <c r="Q52" i="7"/>
  <c r="J52" i="7"/>
  <c r="H52" i="7"/>
  <c r="G52" i="7"/>
  <c r="F52" i="7"/>
  <c r="E52" i="7"/>
  <c r="C52" i="7"/>
  <c r="B52" i="7"/>
  <c r="Q51" i="7"/>
  <c r="J51" i="7"/>
  <c r="H51" i="7"/>
  <c r="G51" i="7"/>
  <c r="F51" i="7"/>
  <c r="E51" i="7"/>
  <c r="C51" i="7"/>
  <c r="B51" i="7"/>
  <c r="Q50" i="7"/>
  <c r="F50" i="7"/>
  <c r="P50" i="7" s="1"/>
  <c r="E50" i="7"/>
  <c r="C50" i="7"/>
  <c r="B50" i="7"/>
  <c r="Q49" i="7"/>
  <c r="H49" i="7"/>
  <c r="P49" i="7" s="1"/>
  <c r="G49" i="7"/>
  <c r="C49" i="7"/>
  <c r="B49" i="7"/>
  <c r="Q48" i="7"/>
  <c r="F48" i="7"/>
  <c r="P48" i="7" s="1"/>
  <c r="E48" i="7"/>
  <c r="C48" i="7"/>
  <c r="B48" i="7"/>
  <c r="Q47" i="7"/>
  <c r="H47" i="7"/>
  <c r="F47" i="7"/>
  <c r="E47" i="7"/>
  <c r="C47" i="7"/>
  <c r="B47" i="7"/>
  <c r="Q46" i="7"/>
  <c r="H46" i="7"/>
  <c r="G46" i="7"/>
  <c r="F46" i="7"/>
  <c r="E46" i="7"/>
  <c r="C46" i="7"/>
  <c r="B46" i="7"/>
  <c r="Q45" i="7"/>
  <c r="H45" i="7"/>
  <c r="G45" i="7"/>
  <c r="F45" i="7"/>
  <c r="E45" i="7"/>
  <c r="C45" i="7"/>
  <c r="B45" i="7"/>
  <c r="Q44" i="7"/>
  <c r="H44" i="7"/>
  <c r="G44" i="7"/>
  <c r="F44" i="7"/>
  <c r="E44" i="7"/>
  <c r="C44" i="7"/>
  <c r="B44" i="7"/>
  <c r="Q43" i="7"/>
  <c r="H43" i="7"/>
  <c r="G43" i="7"/>
  <c r="F43" i="7"/>
  <c r="E43" i="7"/>
  <c r="C43" i="7"/>
  <c r="B43" i="7"/>
  <c r="Q42" i="7"/>
  <c r="H42" i="7"/>
  <c r="G42" i="7"/>
  <c r="F42" i="7"/>
  <c r="E42" i="7"/>
  <c r="C42" i="7"/>
  <c r="B42" i="7"/>
  <c r="Q41" i="7"/>
  <c r="H41" i="7"/>
  <c r="G41" i="7"/>
  <c r="F41" i="7"/>
  <c r="E41" i="7"/>
  <c r="C41" i="7"/>
  <c r="B41" i="7"/>
  <c r="Q40" i="7"/>
  <c r="H40" i="7"/>
  <c r="G40" i="7"/>
  <c r="F40" i="7"/>
  <c r="E40" i="7"/>
  <c r="C40" i="7"/>
  <c r="B40" i="7"/>
  <c r="Q39" i="7"/>
  <c r="H39" i="7"/>
  <c r="G39" i="7"/>
  <c r="F39" i="7"/>
  <c r="E39" i="7"/>
  <c r="C39" i="7"/>
  <c r="B39" i="7"/>
  <c r="Q38" i="7"/>
  <c r="H38" i="7"/>
  <c r="G38" i="7"/>
  <c r="F38" i="7"/>
  <c r="E38" i="7"/>
  <c r="C38" i="7"/>
  <c r="B38" i="7"/>
  <c r="Q37" i="7"/>
  <c r="H37" i="7"/>
  <c r="G37" i="7"/>
  <c r="F37" i="7"/>
  <c r="E37" i="7"/>
  <c r="C37" i="7"/>
  <c r="B37" i="7"/>
  <c r="Q36" i="7"/>
  <c r="F36" i="7"/>
  <c r="P36" i="7" s="1"/>
  <c r="E36" i="7"/>
  <c r="C36" i="7"/>
  <c r="B36" i="7"/>
  <c r="Q35" i="7"/>
  <c r="F35" i="7"/>
  <c r="P35" i="7" s="1"/>
  <c r="E35" i="7"/>
  <c r="C35" i="7"/>
  <c r="B35" i="7"/>
  <c r="Q34" i="7"/>
  <c r="H34" i="7"/>
  <c r="G34" i="7"/>
  <c r="F34" i="7"/>
  <c r="E34" i="7"/>
  <c r="C34" i="7"/>
  <c r="B34" i="7"/>
  <c r="Q33" i="7"/>
  <c r="H33" i="7"/>
  <c r="G33" i="7"/>
  <c r="F33" i="7"/>
  <c r="E33" i="7"/>
  <c r="C33" i="7"/>
  <c r="B33" i="7"/>
  <c r="Q32" i="7"/>
  <c r="F32" i="7"/>
  <c r="P32" i="7" s="1"/>
  <c r="E32" i="7"/>
  <c r="C32" i="7"/>
  <c r="B32" i="7"/>
  <c r="Q31" i="7"/>
  <c r="H31" i="7"/>
  <c r="G31" i="7"/>
  <c r="F31" i="7"/>
  <c r="E31" i="7"/>
  <c r="C31" i="7"/>
  <c r="B31" i="7"/>
  <c r="Q30" i="7"/>
  <c r="H30" i="7"/>
  <c r="G30" i="7"/>
  <c r="F30" i="7"/>
  <c r="E30" i="7"/>
  <c r="C30" i="7"/>
  <c r="B30" i="7"/>
  <c r="Q29" i="7"/>
  <c r="H29" i="7"/>
  <c r="G29" i="7"/>
  <c r="F29" i="7"/>
  <c r="E29" i="7"/>
  <c r="C29" i="7"/>
  <c r="B29" i="7"/>
  <c r="Q28" i="7"/>
  <c r="F28" i="7"/>
  <c r="P28" i="7" s="1"/>
  <c r="E28" i="7"/>
  <c r="C28" i="7"/>
  <c r="B28" i="7"/>
  <c r="Q27" i="7"/>
  <c r="S27" i="7" s="1"/>
  <c r="H27" i="7"/>
  <c r="G27" i="7"/>
  <c r="F27" i="7"/>
  <c r="E27" i="7"/>
  <c r="C27" i="7"/>
  <c r="B27" i="7"/>
  <c r="Q26" i="7"/>
  <c r="S26" i="7" s="1"/>
  <c r="H26" i="7"/>
  <c r="G26" i="7"/>
  <c r="F26" i="7"/>
  <c r="E26" i="7"/>
  <c r="C26" i="7"/>
  <c r="B26" i="7"/>
  <c r="Q25" i="7"/>
  <c r="H25" i="7"/>
  <c r="G25" i="7"/>
  <c r="F25" i="7"/>
  <c r="E25" i="7"/>
  <c r="C25" i="7"/>
  <c r="B25" i="7"/>
  <c r="Q24" i="7"/>
  <c r="P24" i="7"/>
  <c r="C24" i="7"/>
  <c r="B24" i="7"/>
  <c r="Q23" i="7"/>
  <c r="H23" i="7"/>
  <c r="G23" i="7"/>
  <c r="F23" i="7"/>
  <c r="E23" i="7"/>
  <c r="C23" i="7"/>
  <c r="B23" i="7"/>
  <c r="Q22" i="7"/>
  <c r="H22" i="7"/>
  <c r="G22" i="7"/>
  <c r="F22" i="7"/>
  <c r="E22" i="7"/>
  <c r="C22" i="7"/>
  <c r="B22" i="7"/>
  <c r="Q21" i="7"/>
  <c r="H21" i="7"/>
  <c r="G21" i="7"/>
  <c r="F21" i="7"/>
  <c r="E21" i="7"/>
  <c r="C21" i="7"/>
  <c r="B21" i="7"/>
  <c r="Q20" i="7"/>
  <c r="H20" i="7"/>
  <c r="G20" i="7"/>
  <c r="F20" i="7"/>
  <c r="E20" i="7"/>
  <c r="C20" i="7"/>
  <c r="B20" i="7"/>
  <c r="Q19" i="7"/>
  <c r="H19" i="7"/>
  <c r="G19" i="7"/>
  <c r="F19" i="7"/>
  <c r="E19" i="7"/>
  <c r="C19" i="7"/>
  <c r="B19" i="7"/>
  <c r="Q18" i="7"/>
  <c r="H18" i="7"/>
  <c r="G18" i="7"/>
  <c r="F18" i="7"/>
  <c r="E18" i="7"/>
  <c r="C18" i="7"/>
  <c r="B18" i="7"/>
  <c r="Q17" i="7"/>
  <c r="H17" i="7"/>
  <c r="G17" i="7"/>
  <c r="F17" i="7"/>
  <c r="E17" i="7"/>
  <c r="C17" i="7"/>
  <c r="B17" i="7"/>
  <c r="H16" i="7"/>
  <c r="G16" i="7"/>
  <c r="E16" i="7"/>
  <c r="C16" i="7"/>
  <c r="B16" i="7"/>
  <c r="Q15" i="7"/>
  <c r="H15" i="7"/>
  <c r="P15" i="7" s="1"/>
  <c r="G15" i="7"/>
  <c r="F15" i="7"/>
  <c r="E15" i="7"/>
  <c r="C15" i="7"/>
  <c r="B15" i="7"/>
  <c r="Q14" i="7"/>
  <c r="H14" i="7"/>
  <c r="G14" i="7"/>
  <c r="F14" i="7"/>
  <c r="E14" i="7"/>
  <c r="C14" i="7"/>
  <c r="B14" i="7"/>
  <c r="Q13" i="7"/>
  <c r="H13" i="7"/>
  <c r="G13" i="7"/>
  <c r="F13" i="7"/>
  <c r="E13" i="7"/>
  <c r="C13" i="7"/>
  <c r="B13" i="7"/>
  <c r="Q12" i="7"/>
  <c r="H12" i="7"/>
  <c r="G12" i="7"/>
  <c r="F12" i="7"/>
  <c r="E12" i="7"/>
  <c r="C12" i="7"/>
  <c r="B12" i="7"/>
  <c r="K445" i="6"/>
  <c r="G445" i="6"/>
  <c r="F445" i="6"/>
  <c r="E445" i="6"/>
  <c r="D445" i="6"/>
  <c r="C445" i="6"/>
  <c r="J444" i="6"/>
  <c r="G444" i="6"/>
  <c r="C444" i="6"/>
  <c r="B444" i="6"/>
  <c r="G443" i="6"/>
  <c r="E443" i="6"/>
  <c r="G442" i="6"/>
  <c r="E442" i="6"/>
  <c r="K441" i="6"/>
  <c r="G441" i="6"/>
  <c r="F441" i="6"/>
  <c r="E441" i="6"/>
  <c r="D441" i="6"/>
  <c r="C441" i="6"/>
  <c r="G440" i="6"/>
  <c r="E440" i="6"/>
  <c r="G439" i="6"/>
  <c r="E439" i="6"/>
  <c r="G438" i="6"/>
  <c r="E438" i="6"/>
  <c r="J437" i="6"/>
  <c r="C437" i="6"/>
  <c r="B437" i="6"/>
  <c r="G436" i="6"/>
  <c r="E436" i="6"/>
  <c r="G435" i="6"/>
  <c r="G434" i="6"/>
  <c r="E434" i="6"/>
  <c r="G433" i="6"/>
  <c r="E433" i="6"/>
  <c r="G432" i="6"/>
  <c r="G431" i="6"/>
  <c r="K430" i="6"/>
  <c r="G430" i="6"/>
  <c r="K429" i="6"/>
  <c r="G429" i="6"/>
  <c r="F429" i="6"/>
  <c r="E429" i="6"/>
  <c r="D429" i="6"/>
  <c r="C429" i="6"/>
  <c r="G428" i="6"/>
  <c r="E428" i="6"/>
  <c r="G427" i="6"/>
  <c r="E427" i="6"/>
  <c r="C427" i="6"/>
  <c r="G426" i="6"/>
  <c r="G425" i="6"/>
  <c r="E425" i="6"/>
  <c r="G424" i="6"/>
  <c r="G423" i="6"/>
  <c r="G422" i="6"/>
  <c r="G421" i="6"/>
  <c r="K420" i="6"/>
  <c r="G420" i="6"/>
  <c r="G419" i="6"/>
  <c r="G418" i="6"/>
  <c r="G417" i="6"/>
  <c r="E417" i="6"/>
  <c r="G416" i="6"/>
  <c r="K415" i="6"/>
  <c r="G415" i="6"/>
  <c r="G414" i="6"/>
  <c r="E414" i="6"/>
  <c r="G413" i="6"/>
  <c r="G412" i="6"/>
  <c r="E412" i="6"/>
  <c r="J411" i="6"/>
  <c r="C411" i="6"/>
  <c r="B411" i="6"/>
  <c r="B410" i="6"/>
  <c r="B409" i="6"/>
  <c r="B408" i="6"/>
  <c r="G407" i="6"/>
  <c r="F407" i="6"/>
  <c r="E407" i="6"/>
  <c r="D407" i="6"/>
  <c r="C407" i="6"/>
  <c r="G406" i="6"/>
  <c r="F406" i="6"/>
  <c r="E406" i="6"/>
  <c r="D406" i="6"/>
  <c r="C406" i="6"/>
  <c r="G405" i="6"/>
  <c r="F405" i="6"/>
  <c r="E405" i="6"/>
  <c r="D405" i="6"/>
  <c r="C405" i="6"/>
  <c r="G404" i="6"/>
  <c r="F404" i="6"/>
  <c r="E404" i="6"/>
  <c r="D404" i="6"/>
  <c r="C404" i="6"/>
  <c r="C403" i="6"/>
  <c r="G402" i="6"/>
  <c r="F402" i="6"/>
  <c r="E402" i="6"/>
  <c r="D402" i="6"/>
  <c r="C402" i="6"/>
  <c r="G401" i="6"/>
  <c r="F401" i="6"/>
  <c r="E401" i="6"/>
  <c r="D401" i="6"/>
  <c r="C401" i="6"/>
  <c r="G400" i="6"/>
  <c r="F400" i="6"/>
  <c r="E400" i="6"/>
  <c r="D400" i="6"/>
  <c r="C400" i="6"/>
  <c r="G399" i="6"/>
  <c r="F399" i="6"/>
  <c r="E399" i="6"/>
  <c r="D399" i="6"/>
  <c r="C399" i="6"/>
  <c r="G398" i="6"/>
  <c r="F398" i="6"/>
  <c r="E398" i="6"/>
  <c r="D398" i="6"/>
  <c r="C398" i="6"/>
  <c r="G397" i="6"/>
  <c r="F397" i="6"/>
  <c r="E397" i="6"/>
  <c r="D397" i="6"/>
  <c r="C397" i="6"/>
  <c r="G396" i="6"/>
  <c r="F396" i="6"/>
  <c r="E396" i="6"/>
  <c r="D396" i="6"/>
  <c r="C396" i="6"/>
  <c r="G395" i="6"/>
  <c r="F395" i="6"/>
  <c r="E395" i="6"/>
  <c r="D395" i="6"/>
  <c r="C395" i="6"/>
  <c r="K394" i="6"/>
  <c r="G394" i="6"/>
  <c r="F394" i="6"/>
  <c r="E394" i="6"/>
  <c r="D394" i="6"/>
  <c r="C394" i="6"/>
  <c r="G393" i="6"/>
  <c r="F393" i="6"/>
  <c r="E393" i="6"/>
  <c r="D393" i="6"/>
  <c r="C393" i="6"/>
  <c r="G392" i="6"/>
  <c r="F392" i="6"/>
  <c r="E392" i="6"/>
  <c r="D392" i="6"/>
  <c r="C392" i="6"/>
  <c r="G391" i="6"/>
  <c r="F391" i="6"/>
  <c r="E391" i="6"/>
  <c r="D391" i="6"/>
  <c r="C391" i="6"/>
  <c r="G390" i="6"/>
  <c r="F390" i="6"/>
  <c r="E390" i="6"/>
  <c r="D390" i="6"/>
  <c r="C390" i="6"/>
  <c r="G389" i="6"/>
  <c r="F389" i="6"/>
  <c r="E389" i="6"/>
  <c r="D389" i="6"/>
  <c r="C389" i="6"/>
  <c r="G388" i="6"/>
  <c r="F388" i="6"/>
  <c r="E388" i="6"/>
  <c r="D388" i="6"/>
  <c r="C388" i="6"/>
  <c r="G387" i="6"/>
  <c r="F387" i="6"/>
  <c r="E387" i="6"/>
  <c r="D387" i="6"/>
  <c r="C387" i="6"/>
  <c r="K386" i="6"/>
  <c r="G386" i="6"/>
  <c r="F386" i="6"/>
  <c r="E386" i="6"/>
  <c r="D386" i="6"/>
  <c r="C386" i="6"/>
  <c r="G385" i="6"/>
  <c r="F385" i="6"/>
  <c r="E385" i="6"/>
  <c r="D385" i="6"/>
  <c r="C385" i="6"/>
  <c r="G384" i="6"/>
  <c r="F384" i="6"/>
  <c r="E384" i="6"/>
  <c r="D384" i="6"/>
  <c r="C384" i="6"/>
  <c r="G383" i="6"/>
  <c r="F383" i="6"/>
  <c r="E383" i="6"/>
  <c r="D383" i="6"/>
  <c r="C383" i="6"/>
  <c r="G382" i="6"/>
  <c r="F382" i="6"/>
  <c r="E382" i="6"/>
  <c r="D382" i="6"/>
  <c r="C382" i="6"/>
  <c r="K381" i="6"/>
  <c r="G381" i="6"/>
  <c r="F381" i="6"/>
  <c r="E381" i="6"/>
  <c r="D381" i="6"/>
  <c r="C381" i="6"/>
  <c r="G380" i="6"/>
  <c r="F380" i="6"/>
  <c r="E380" i="6"/>
  <c r="D380" i="6"/>
  <c r="C380" i="6"/>
  <c r="J379" i="6"/>
  <c r="G379" i="6"/>
  <c r="F379" i="6"/>
  <c r="E379" i="6"/>
  <c r="D379" i="6"/>
  <c r="C379" i="6"/>
  <c r="B379" i="6"/>
  <c r="B378" i="6"/>
  <c r="G377" i="6"/>
  <c r="F377" i="6"/>
  <c r="E377" i="6"/>
  <c r="D377" i="6"/>
  <c r="C377" i="6"/>
  <c r="G376" i="6"/>
  <c r="F376" i="6"/>
  <c r="E376" i="6"/>
  <c r="D376" i="6"/>
  <c r="C376" i="6"/>
  <c r="G375" i="6"/>
  <c r="F375" i="6"/>
  <c r="E375" i="6"/>
  <c r="D375" i="6"/>
  <c r="C375" i="6"/>
  <c r="G374" i="6"/>
  <c r="F374" i="6"/>
  <c r="E374" i="6"/>
  <c r="D374" i="6"/>
  <c r="C374" i="6"/>
  <c r="G373" i="6"/>
  <c r="F373" i="6"/>
  <c r="E373" i="6"/>
  <c r="D373" i="6"/>
  <c r="C373" i="6"/>
  <c r="G372" i="6"/>
  <c r="F372" i="6"/>
  <c r="E372" i="6"/>
  <c r="D372" i="6"/>
  <c r="C372" i="6"/>
  <c r="G371" i="6"/>
  <c r="F371" i="6"/>
  <c r="E371" i="6"/>
  <c r="D371" i="6"/>
  <c r="C371" i="6"/>
  <c r="K370" i="6"/>
  <c r="G370" i="6"/>
  <c r="F370" i="6"/>
  <c r="E370" i="6"/>
  <c r="D370" i="6"/>
  <c r="C370" i="6"/>
  <c r="J369" i="6"/>
  <c r="G369" i="6"/>
  <c r="F369" i="6"/>
  <c r="E369" i="6"/>
  <c r="D369" i="6"/>
  <c r="C369" i="6"/>
  <c r="B369" i="6"/>
  <c r="G368" i="6"/>
  <c r="F368" i="6"/>
  <c r="E368" i="6"/>
  <c r="D368" i="6"/>
  <c r="C368" i="6"/>
  <c r="G367" i="6"/>
  <c r="F367" i="6"/>
  <c r="E367" i="6"/>
  <c r="D367" i="6"/>
  <c r="C367" i="6"/>
  <c r="G366" i="6"/>
  <c r="F366" i="6"/>
  <c r="E366" i="6"/>
  <c r="D366" i="6"/>
  <c r="C366" i="6"/>
  <c r="G365" i="6"/>
  <c r="F365" i="6"/>
  <c r="E365" i="6"/>
  <c r="D365" i="6"/>
  <c r="C365" i="6"/>
  <c r="G364" i="6"/>
  <c r="F364" i="6"/>
  <c r="E364" i="6"/>
  <c r="D364" i="6"/>
  <c r="C364" i="6"/>
  <c r="G363" i="6"/>
  <c r="F363" i="6"/>
  <c r="E363" i="6"/>
  <c r="D363" i="6"/>
  <c r="C363" i="6"/>
  <c r="G362" i="6"/>
  <c r="F362" i="6"/>
  <c r="E362" i="6"/>
  <c r="D362" i="6"/>
  <c r="C362" i="6"/>
  <c r="G361" i="6"/>
  <c r="F361" i="6"/>
  <c r="E361" i="6"/>
  <c r="D361" i="6"/>
  <c r="C361" i="6"/>
  <c r="K360" i="6"/>
  <c r="G360" i="6"/>
  <c r="F360" i="6"/>
  <c r="E360" i="6"/>
  <c r="D360" i="6"/>
  <c r="C360" i="6"/>
  <c r="J359" i="6"/>
  <c r="G359" i="6"/>
  <c r="F359" i="6"/>
  <c r="E359" i="6"/>
  <c r="D359" i="6"/>
  <c r="C359" i="6"/>
  <c r="B359" i="6"/>
  <c r="G358" i="6"/>
  <c r="F358" i="6"/>
  <c r="E358" i="6"/>
  <c r="D358" i="6"/>
  <c r="C358" i="6"/>
  <c r="G357" i="6"/>
  <c r="F357" i="6"/>
  <c r="E357" i="6"/>
  <c r="D357" i="6"/>
  <c r="C357" i="6"/>
  <c r="G356" i="6"/>
  <c r="F356" i="6"/>
  <c r="E356" i="6"/>
  <c r="D356" i="6"/>
  <c r="C356" i="6"/>
  <c r="G355" i="6"/>
  <c r="F355" i="6"/>
  <c r="E355" i="6"/>
  <c r="D355" i="6"/>
  <c r="C355" i="6"/>
  <c r="G354" i="6"/>
  <c r="F354" i="6"/>
  <c r="E354" i="6"/>
  <c r="D354" i="6"/>
  <c r="C354" i="6"/>
  <c r="G353" i="6"/>
  <c r="F353" i="6"/>
  <c r="E353" i="6"/>
  <c r="D353" i="6"/>
  <c r="C353" i="6"/>
  <c r="G352" i="6"/>
  <c r="F352" i="6"/>
  <c r="E352" i="6"/>
  <c r="D352" i="6"/>
  <c r="C352" i="6"/>
  <c r="G351" i="6"/>
  <c r="F351" i="6"/>
  <c r="E351" i="6"/>
  <c r="D351" i="6"/>
  <c r="C351" i="6"/>
  <c r="G350" i="6"/>
  <c r="F350" i="6"/>
  <c r="E350" i="6"/>
  <c r="D350" i="6"/>
  <c r="C350" i="6"/>
  <c r="G349" i="6"/>
  <c r="F349" i="6"/>
  <c r="E349" i="6"/>
  <c r="D349" i="6"/>
  <c r="C349" i="6"/>
  <c r="J348" i="6"/>
  <c r="G348" i="6"/>
  <c r="F348" i="6"/>
  <c r="E348" i="6"/>
  <c r="D348" i="6"/>
  <c r="C348" i="6"/>
  <c r="B348" i="6"/>
  <c r="B347" i="6"/>
  <c r="G346" i="6"/>
  <c r="F346" i="6"/>
  <c r="E346" i="6"/>
  <c r="D346" i="6"/>
  <c r="C346" i="6"/>
  <c r="G345" i="6"/>
  <c r="F345" i="6"/>
  <c r="E345" i="6"/>
  <c r="D345" i="6"/>
  <c r="C345" i="6"/>
  <c r="G344" i="6"/>
  <c r="F344" i="6"/>
  <c r="E344" i="6"/>
  <c r="D344" i="6"/>
  <c r="C344" i="6"/>
  <c r="J343" i="6"/>
  <c r="G343" i="6"/>
  <c r="F343" i="6"/>
  <c r="E343" i="6"/>
  <c r="D343" i="6"/>
  <c r="C343" i="6"/>
  <c r="B343" i="6"/>
  <c r="J342" i="6"/>
  <c r="G342" i="6"/>
  <c r="F342" i="6"/>
  <c r="E342" i="6"/>
  <c r="D342" i="6"/>
  <c r="C342" i="6"/>
  <c r="B342" i="6"/>
  <c r="G341" i="6"/>
  <c r="F341" i="6"/>
  <c r="E341" i="6"/>
  <c r="D341" i="6"/>
  <c r="C341" i="6"/>
  <c r="G340" i="6"/>
  <c r="F340" i="6"/>
  <c r="E340" i="6"/>
  <c r="D340" i="6"/>
  <c r="C340" i="6"/>
  <c r="C339" i="6"/>
  <c r="G338" i="6"/>
  <c r="F338" i="6"/>
  <c r="E338" i="6"/>
  <c r="D338" i="6"/>
  <c r="C338" i="6"/>
  <c r="J337" i="6"/>
  <c r="C337" i="6"/>
  <c r="B337" i="6"/>
  <c r="G335" i="6"/>
  <c r="F335" i="6"/>
  <c r="E335" i="6"/>
  <c r="D335" i="6"/>
  <c r="C335" i="6"/>
  <c r="G334" i="6"/>
  <c r="F334" i="6"/>
  <c r="E334" i="6"/>
  <c r="D334" i="6"/>
  <c r="C334" i="6"/>
  <c r="G333" i="6"/>
  <c r="F333" i="6"/>
  <c r="E333" i="6"/>
  <c r="D333" i="6"/>
  <c r="C333" i="6"/>
  <c r="G332" i="6"/>
  <c r="F332" i="6"/>
  <c r="E332" i="6"/>
  <c r="D332" i="6"/>
  <c r="C332" i="6"/>
  <c r="G331" i="6"/>
  <c r="F331" i="6"/>
  <c r="E331" i="6"/>
  <c r="D331" i="6"/>
  <c r="C331" i="6"/>
  <c r="G330" i="6"/>
  <c r="F330" i="6"/>
  <c r="E330" i="6"/>
  <c r="D330" i="6"/>
  <c r="C330" i="6"/>
  <c r="G329" i="6"/>
  <c r="F329" i="6"/>
  <c r="E329" i="6"/>
  <c r="D329" i="6"/>
  <c r="C329" i="6"/>
  <c r="G328" i="6"/>
  <c r="F328" i="6"/>
  <c r="E328" i="6"/>
  <c r="D328" i="6"/>
  <c r="C328" i="6"/>
  <c r="G327" i="6"/>
  <c r="F327" i="6"/>
  <c r="E327" i="6"/>
  <c r="D327" i="6"/>
  <c r="C327" i="6"/>
  <c r="G326" i="6"/>
  <c r="F326" i="6"/>
  <c r="E326" i="6"/>
  <c r="D326" i="6"/>
  <c r="C326" i="6"/>
  <c r="G325" i="6"/>
  <c r="F325" i="6"/>
  <c r="E325" i="6"/>
  <c r="D325" i="6"/>
  <c r="C325" i="6"/>
  <c r="G324" i="6"/>
  <c r="F324" i="6"/>
  <c r="E324" i="6"/>
  <c r="D324" i="6"/>
  <c r="C324" i="6"/>
  <c r="G323" i="6"/>
  <c r="F323" i="6"/>
  <c r="E323" i="6"/>
  <c r="D323" i="6"/>
  <c r="C323" i="6"/>
  <c r="G322" i="6"/>
  <c r="F322" i="6"/>
  <c r="E322" i="6"/>
  <c r="D322" i="6"/>
  <c r="C322" i="6"/>
  <c r="J321" i="6"/>
  <c r="G321" i="6"/>
  <c r="F321" i="6"/>
  <c r="E321" i="6"/>
  <c r="D321" i="6"/>
  <c r="C321" i="6"/>
  <c r="B321" i="6"/>
  <c r="G320" i="6"/>
  <c r="F320" i="6"/>
  <c r="E320" i="6"/>
  <c r="D320" i="6"/>
  <c r="C320" i="6"/>
  <c r="G319" i="6"/>
  <c r="F319" i="6"/>
  <c r="E319" i="6"/>
  <c r="D319" i="6"/>
  <c r="C319" i="6"/>
  <c r="G318" i="6"/>
  <c r="F318" i="6"/>
  <c r="E318" i="6"/>
  <c r="D318" i="6"/>
  <c r="C318" i="6"/>
  <c r="G317" i="6"/>
  <c r="F317" i="6"/>
  <c r="E317" i="6"/>
  <c r="D317" i="6"/>
  <c r="C317" i="6"/>
  <c r="G316" i="6"/>
  <c r="F316" i="6"/>
  <c r="E316" i="6"/>
  <c r="D316" i="6"/>
  <c r="C316" i="6"/>
  <c r="G315" i="6"/>
  <c r="F315" i="6"/>
  <c r="E315" i="6"/>
  <c r="D315" i="6"/>
  <c r="C315" i="6"/>
  <c r="G314" i="6"/>
  <c r="F314" i="6"/>
  <c r="E314" i="6"/>
  <c r="D314" i="6"/>
  <c r="C314" i="6"/>
  <c r="K313" i="6"/>
  <c r="G313" i="6"/>
  <c r="F313" i="6"/>
  <c r="E313" i="6"/>
  <c r="D313" i="6"/>
  <c r="C313" i="6"/>
  <c r="K312" i="6"/>
  <c r="G312" i="6"/>
  <c r="F312" i="6"/>
  <c r="E312" i="6"/>
  <c r="D312" i="6"/>
  <c r="C312" i="6"/>
  <c r="G311" i="6"/>
  <c r="F311" i="6"/>
  <c r="E311" i="6"/>
  <c r="D311" i="6"/>
  <c r="C311" i="6"/>
  <c r="G310" i="6"/>
  <c r="F310" i="6"/>
  <c r="E310" i="6"/>
  <c r="D310" i="6"/>
  <c r="C310" i="6"/>
  <c r="J309" i="6"/>
  <c r="G309" i="6"/>
  <c r="F309" i="6"/>
  <c r="E309" i="6"/>
  <c r="D309" i="6"/>
  <c r="C309" i="6"/>
  <c r="B309" i="6"/>
  <c r="G308" i="6"/>
  <c r="F308" i="6"/>
  <c r="E308" i="6"/>
  <c r="D308" i="6"/>
  <c r="C308" i="6"/>
  <c r="G307" i="6"/>
  <c r="F307" i="6"/>
  <c r="E307" i="6"/>
  <c r="D307" i="6"/>
  <c r="C307" i="6"/>
  <c r="J306" i="6"/>
  <c r="G306" i="6"/>
  <c r="F306" i="6"/>
  <c r="E306" i="6"/>
  <c r="D306" i="6"/>
  <c r="C306" i="6"/>
  <c r="B306" i="6"/>
  <c r="B305" i="6"/>
  <c r="B304" i="6"/>
  <c r="G303" i="6"/>
  <c r="F303" i="6"/>
  <c r="E303" i="6"/>
  <c r="D303" i="6"/>
  <c r="C303" i="6"/>
  <c r="G302" i="6"/>
  <c r="F302" i="6"/>
  <c r="E302" i="6"/>
  <c r="D302" i="6"/>
  <c r="C302" i="6"/>
  <c r="G301" i="6"/>
  <c r="F301" i="6"/>
  <c r="E301" i="6"/>
  <c r="D301" i="6"/>
  <c r="C301" i="6"/>
  <c r="J300" i="6"/>
  <c r="G300" i="6"/>
  <c r="F300" i="6"/>
  <c r="E300" i="6"/>
  <c r="D300" i="6"/>
  <c r="C300" i="6"/>
  <c r="B300" i="6"/>
  <c r="G299" i="6"/>
  <c r="F299" i="6"/>
  <c r="E299" i="6"/>
  <c r="D299" i="6"/>
  <c r="C299" i="6"/>
  <c r="G298" i="6"/>
  <c r="F298" i="6"/>
  <c r="E298" i="6"/>
  <c r="D298" i="6"/>
  <c r="C298" i="6"/>
  <c r="G297" i="6"/>
  <c r="F297" i="6"/>
  <c r="E297" i="6"/>
  <c r="D297" i="6"/>
  <c r="C297" i="6"/>
  <c r="G296" i="6"/>
  <c r="F296" i="6"/>
  <c r="E296" i="6"/>
  <c r="D296" i="6"/>
  <c r="C296" i="6"/>
  <c r="G295" i="6"/>
  <c r="F295" i="6"/>
  <c r="E295" i="6"/>
  <c r="D295" i="6"/>
  <c r="C295" i="6"/>
  <c r="G294" i="6"/>
  <c r="F294" i="6"/>
  <c r="E294" i="6"/>
  <c r="D294" i="6"/>
  <c r="C294" i="6"/>
  <c r="G293" i="6"/>
  <c r="F293" i="6"/>
  <c r="E293" i="6"/>
  <c r="D293" i="6"/>
  <c r="C293" i="6"/>
  <c r="G292" i="6"/>
  <c r="F292" i="6"/>
  <c r="E292" i="6"/>
  <c r="D292" i="6"/>
  <c r="C292" i="6"/>
  <c r="G291" i="6"/>
  <c r="F291" i="6"/>
  <c r="E291" i="6"/>
  <c r="D291" i="6"/>
  <c r="C291" i="6"/>
  <c r="G290" i="6"/>
  <c r="F290" i="6"/>
  <c r="E290" i="6"/>
  <c r="D290" i="6"/>
  <c r="C290" i="6"/>
  <c r="K289" i="6"/>
  <c r="G289" i="6"/>
  <c r="F289" i="6"/>
  <c r="E289" i="6"/>
  <c r="D289" i="6"/>
  <c r="C289" i="6"/>
  <c r="G288" i="6"/>
  <c r="F288" i="6"/>
  <c r="E288" i="6"/>
  <c r="D288" i="6"/>
  <c r="C288" i="6"/>
  <c r="J287" i="6"/>
  <c r="G287" i="6"/>
  <c r="F287" i="6"/>
  <c r="E287" i="6"/>
  <c r="D287" i="6"/>
  <c r="C287" i="6"/>
  <c r="B287" i="6"/>
  <c r="B286" i="6"/>
  <c r="G285" i="6"/>
  <c r="F285" i="6"/>
  <c r="E285" i="6"/>
  <c r="D285" i="6"/>
  <c r="C285" i="6"/>
  <c r="G284" i="6"/>
  <c r="F284" i="6"/>
  <c r="E284" i="6"/>
  <c r="D284" i="6"/>
  <c r="C284" i="6"/>
  <c r="G283" i="6"/>
  <c r="F283" i="6"/>
  <c r="E283" i="6"/>
  <c r="D283" i="6"/>
  <c r="C283" i="6"/>
  <c r="G282" i="6"/>
  <c r="F282" i="6"/>
  <c r="E282" i="6"/>
  <c r="D282" i="6"/>
  <c r="C282" i="6"/>
  <c r="G281" i="6"/>
  <c r="F281" i="6"/>
  <c r="E281" i="6"/>
  <c r="D281" i="6"/>
  <c r="C281" i="6"/>
  <c r="J280" i="6"/>
  <c r="G280" i="6"/>
  <c r="F280" i="6"/>
  <c r="E280" i="6"/>
  <c r="D280" i="6"/>
  <c r="C280" i="6"/>
  <c r="B280" i="6"/>
  <c r="G279" i="6"/>
  <c r="F279" i="6"/>
  <c r="E279" i="6"/>
  <c r="D279" i="6"/>
  <c r="C279" i="6"/>
  <c r="K278" i="6"/>
  <c r="C278" i="6"/>
  <c r="G277" i="6"/>
  <c r="F277" i="6"/>
  <c r="E277" i="6"/>
  <c r="D277" i="6"/>
  <c r="C277" i="6"/>
  <c r="K276" i="6"/>
  <c r="G276" i="6"/>
  <c r="F276" i="6"/>
  <c r="E276" i="6"/>
  <c r="D276" i="6"/>
  <c r="C276" i="6"/>
  <c r="G275" i="6"/>
  <c r="F275" i="6"/>
  <c r="E275" i="6"/>
  <c r="D275" i="6"/>
  <c r="C275" i="6"/>
  <c r="K274" i="6"/>
  <c r="C274" i="6"/>
  <c r="K273" i="6"/>
  <c r="G273" i="6"/>
  <c r="F273" i="6"/>
  <c r="E273" i="6"/>
  <c r="D273" i="6"/>
  <c r="C273" i="6"/>
  <c r="G272" i="6"/>
  <c r="F272" i="6"/>
  <c r="E272" i="6"/>
  <c r="D272" i="6"/>
  <c r="C272" i="6"/>
  <c r="C271" i="6"/>
  <c r="G270" i="6"/>
  <c r="F270" i="6"/>
  <c r="E270" i="6"/>
  <c r="D270" i="6"/>
  <c r="C270" i="6"/>
  <c r="G269" i="6"/>
  <c r="F269" i="6"/>
  <c r="E269" i="6"/>
  <c r="D269" i="6"/>
  <c r="C269" i="6"/>
  <c r="G268" i="6"/>
  <c r="F268" i="6"/>
  <c r="E268" i="6"/>
  <c r="D268" i="6"/>
  <c r="C268" i="6"/>
  <c r="G267" i="6"/>
  <c r="F267" i="6"/>
  <c r="E267" i="6"/>
  <c r="D267" i="6"/>
  <c r="C267" i="6"/>
  <c r="G266" i="6"/>
  <c r="F266" i="6"/>
  <c r="E266" i="6"/>
  <c r="D266" i="6"/>
  <c r="C266" i="6"/>
  <c r="G265" i="6"/>
  <c r="F265" i="6"/>
  <c r="E265" i="6"/>
  <c r="D265" i="6"/>
  <c r="C265" i="6"/>
  <c r="G264" i="6"/>
  <c r="F264" i="6"/>
  <c r="E264" i="6"/>
  <c r="D264" i="6"/>
  <c r="C264" i="6"/>
  <c r="G263" i="6"/>
  <c r="F263" i="6"/>
  <c r="E263" i="6"/>
  <c r="D263" i="6"/>
  <c r="C263" i="6"/>
  <c r="G262" i="6"/>
  <c r="F262" i="6"/>
  <c r="E262" i="6"/>
  <c r="D262" i="6"/>
  <c r="C262" i="6"/>
  <c r="J261" i="6"/>
  <c r="C261" i="6"/>
  <c r="B261" i="6"/>
  <c r="G260" i="6"/>
  <c r="F260" i="6"/>
  <c r="E260" i="6"/>
  <c r="D260" i="6"/>
  <c r="C260" i="6"/>
  <c r="G259" i="6"/>
  <c r="F259" i="6"/>
  <c r="E259" i="6"/>
  <c r="D259" i="6"/>
  <c r="C259" i="6"/>
  <c r="G258" i="6"/>
  <c r="F258" i="6"/>
  <c r="E258" i="6"/>
  <c r="D258" i="6"/>
  <c r="C258" i="6"/>
  <c r="G257" i="6"/>
  <c r="F257" i="6"/>
  <c r="E257" i="6"/>
  <c r="D257" i="6"/>
  <c r="C257" i="6"/>
  <c r="G256" i="6"/>
  <c r="F256" i="6"/>
  <c r="E256" i="6"/>
  <c r="D256" i="6"/>
  <c r="C256" i="6"/>
  <c r="G255" i="6"/>
  <c r="F255" i="6"/>
  <c r="E255" i="6"/>
  <c r="D255" i="6"/>
  <c r="C255" i="6"/>
  <c r="G254" i="6"/>
  <c r="F254" i="6"/>
  <c r="E254" i="6"/>
  <c r="D254" i="6"/>
  <c r="C254" i="6"/>
  <c r="G253" i="6"/>
  <c r="F253" i="6"/>
  <c r="E253" i="6"/>
  <c r="D253" i="6"/>
  <c r="C253" i="6"/>
  <c r="G252" i="6"/>
  <c r="F252" i="6"/>
  <c r="E252" i="6"/>
  <c r="D252" i="6"/>
  <c r="C252" i="6"/>
  <c r="G251" i="6"/>
  <c r="F251" i="6"/>
  <c r="E251" i="6"/>
  <c r="D251" i="6"/>
  <c r="C251" i="6"/>
  <c r="K250" i="6"/>
  <c r="C250" i="6"/>
  <c r="G249" i="6"/>
  <c r="F249" i="6"/>
  <c r="E249" i="6"/>
  <c r="D249" i="6"/>
  <c r="C249" i="6"/>
  <c r="G248" i="6"/>
  <c r="F248" i="6"/>
  <c r="E248" i="6"/>
  <c r="D248" i="6"/>
  <c r="C248" i="6"/>
  <c r="G247" i="6"/>
  <c r="F247" i="6"/>
  <c r="E247" i="6"/>
  <c r="D247" i="6"/>
  <c r="C247" i="6"/>
  <c r="G246" i="6"/>
  <c r="F246" i="6"/>
  <c r="E246" i="6"/>
  <c r="D246" i="6"/>
  <c r="C246" i="6"/>
  <c r="G245" i="6"/>
  <c r="F245" i="6"/>
  <c r="E245" i="6"/>
  <c r="D245" i="6"/>
  <c r="C245" i="6"/>
  <c r="G244" i="6"/>
  <c r="F244" i="6"/>
  <c r="E244" i="6"/>
  <c r="D244" i="6"/>
  <c r="C244" i="6"/>
  <c r="G243" i="6"/>
  <c r="F243" i="6"/>
  <c r="E243" i="6"/>
  <c r="D243" i="6"/>
  <c r="C243" i="6"/>
  <c r="G242" i="6"/>
  <c r="F242" i="6"/>
  <c r="E242" i="6"/>
  <c r="D242" i="6"/>
  <c r="C242" i="6"/>
  <c r="C241" i="6"/>
  <c r="G240" i="6"/>
  <c r="F240" i="6"/>
  <c r="E240" i="6"/>
  <c r="D240" i="6"/>
  <c r="C240" i="6"/>
  <c r="G239" i="6"/>
  <c r="F239" i="6"/>
  <c r="E239" i="6"/>
  <c r="D239" i="6"/>
  <c r="C239" i="6"/>
  <c r="G238" i="6"/>
  <c r="F238" i="6"/>
  <c r="E238" i="6"/>
  <c r="D238" i="6"/>
  <c r="C238" i="6"/>
  <c r="J237" i="6"/>
  <c r="C237" i="6"/>
  <c r="B237" i="6"/>
  <c r="G236" i="6"/>
  <c r="F236" i="6"/>
  <c r="E236" i="6"/>
  <c r="D236" i="6"/>
  <c r="C236" i="6"/>
  <c r="G235" i="6"/>
  <c r="F235" i="6"/>
  <c r="E235" i="6"/>
  <c r="D235" i="6"/>
  <c r="C235" i="6"/>
  <c r="G234" i="6"/>
  <c r="F234" i="6"/>
  <c r="E234" i="6"/>
  <c r="D234" i="6"/>
  <c r="C234" i="6"/>
  <c r="G233" i="6"/>
  <c r="F233" i="6"/>
  <c r="E233" i="6"/>
  <c r="D233" i="6"/>
  <c r="C233" i="6"/>
  <c r="G232" i="6"/>
  <c r="F232" i="6"/>
  <c r="E232" i="6"/>
  <c r="D232" i="6"/>
  <c r="C232" i="6"/>
  <c r="G231" i="6"/>
  <c r="F231" i="6"/>
  <c r="E231" i="6"/>
  <c r="D231" i="6"/>
  <c r="C231" i="6"/>
  <c r="G230" i="6"/>
  <c r="F230" i="6"/>
  <c r="E230" i="6"/>
  <c r="D230" i="6"/>
  <c r="C230" i="6"/>
  <c r="G229" i="6"/>
  <c r="F229" i="6"/>
  <c r="E229" i="6"/>
  <c r="D229" i="6"/>
  <c r="C229" i="6"/>
  <c r="G228" i="6"/>
  <c r="F228" i="6"/>
  <c r="E228" i="6"/>
  <c r="D228" i="6"/>
  <c r="C228" i="6"/>
  <c r="J227" i="6"/>
  <c r="G227" i="6"/>
  <c r="F227" i="6"/>
  <c r="E227" i="6"/>
  <c r="D227" i="6"/>
  <c r="C227" i="6"/>
  <c r="B227" i="6"/>
  <c r="J226" i="6"/>
  <c r="G226" i="6"/>
  <c r="F226" i="6"/>
  <c r="E226" i="6"/>
  <c r="D226" i="6"/>
  <c r="C226" i="6"/>
  <c r="B226" i="6"/>
  <c r="G225" i="6"/>
  <c r="F225" i="6"/>
  <c r="E225" i="6"/>
  <c r="D225" i="6"/>
  <c r="C225" i="6"/>
  <c r="G224" i="6"/>
  <c r="F224" i="6"/>
  <c r="E224" i="6"/>
  <c r="D224" i="6"/>
  <c r="C224" i="6"/>
  <c r="G223" i="6"/>
  <c r="F223" i="6"/>
  <c r="E223" i="6"/>
  <c r="D223" i="6"/>
  <c r="C223" i="6"/>
  <c r="G222" i="6"/>
  <c r="F222" i="6"/>
  <c r="E222" i="6"/>
  <c r="D222" i="6"/>
  <c r="C222" i="6"/>
  <c r="G221" i="6"/>
  <c r="F221" i="6"/>
  <c r="E221" i="6"/>
  <c r="D221" i="6"/>
  <c r="C221" i="6"/>
  <c r="G220" i="6"/>
  <c r="F220" i="6"/>
  <c r="E220" i="6"/>
  <c r="D220" i="6"/>
  <c r="C220" i="6"/>
  <c r="G219" i="6"/>
  <c r="F219" i="6"/>
  <c r="E219" i="6"/>
  <c r="D219" i="6"/>
  <c r="C219" i="6"/>
  <c r="G218" i="6"/>
  <c r="F218" i="6"/>
  <c r="E218" i="6"/>
  <c r="D218" i="6"/>
  <c r="C218" i="6"/>
  <c r="G217" i="6"/>
  <c r="F217" i="6"/>
  <c r="E217" i="6"/>
  <c r="D217" i="6"/>
  <c r="C217" i="6"/>
  <c r="G216" i="6"/>
  <c r="F216" i="6"/>
  <c r="E216" i="6"/>
  <c r="D216" i="6"/>
  <c r="C216" i="6"/>
  <c r="G215" i="6"/>
  <c r="F215" i="6"/>
  <c r="E215" i="6"/>
  <c r="D215" i="6"/>
  <c r="C215" i="6"/>
  <c r="G214" i="6"/>
  <c r="F214" i="6"/>
  <c r="E214" i="6"/>
  <c r="D214" i="6"/>
  <c r="C214" i="6"/>
  <c r="G213" i="6"/>
  <c r="F213" i="6"/>
  <c r="E213" i="6"/>
  <c r="D213" i="6"/>
  <c r="C213" i="6"/>
  <c r="G212" i="6"/>
  <c r="F212" i="6"/>
  <c r="E212" i="6"/>
  <c r="D212" i="6"/>
  <c r="C212" i="6"/>
  <c r="G211" i="6"/>
  <c r="F211" i="6"/>
  <c r="E211" i="6"/>
  <c r="D211" i="6"/>
  <c r="C211" i="6"/>
  <c r="J210" i="6"/>
  <c r="G210" i="6"/>
  <c r="F210" i="6"/>
  <c r="E210" i="6"/>
  <c r="D210" i="6"/>
  <c r="C210" i="6"/>
  <c r="B210" i="6"/>
  <c r="G209" i="6"/>
  <c r="F209" i="6"/>
  <c r="E209" i="6"/>
  <c r="D209" i="6"/>
  <c r="C209" i="6"/>
  <c r="G208" i="6"/>
  <c r="F208" i="6"/>
  <c r="E208" i="6"/>
  <c r="D208" i="6"/>
  <c r="C208" i="6"/>
  <c r="G207" i="6"/>
  <c r="F207" i="6"/>
  <c r="E207" i="6"/>
  <c r="D207" i="6"/>
  <c r="C207" i="6"/>
  <c r="J206" i="6"/>
  <c r="G206" i="6"/>
  <c r="F206" i="6"/>
  <c r="E206" i="6"/>
  <c r="D206" i="6"/>
  <c r="C206" i="6"/>
  <c r="B206" i="6"/>
  <c r="G205" i="6"/>
  <c r="F205" i="6"/>
  <c r="E205" i="6"/>
  <c r="D205" i="6"/>
  <c r="C205" i="6"/>
  <c r="G204" i="6"/>
  <c r="F204" i="6"/>
  <c r="E204" i="6"/>
  <c r="D204" i="6"/>
  <c r="C204" i="6"/>
  <c r="G203" i="6"/>
  <c r="F203" i="6"/>
  <c r="E203" i="6"/>
  <c r="D203" i="6"/>
  <c r="C203" i="6"/>
  <c r="G202" i="6"/>
  <c r="F202" i="6"/>
  <c r="E202" i="6"/>
  <c r="D202" i="6"/>
  <c r="C202" i="6"/>
  <c r="G201" i="6"/>
  <c r="F201" i="6"/>
  <c r="E201" i="6"/>
  <c r="D201" i="6"/>
  <c r="C201" i="6"/>
  <c r="G200" i="6"/>
  <c r="F200" i="6"/>
  <c r="E200" i="6"/>
  <c r="D200" i="6"/>
  <c r="C200" i="6"/>
  <c r="G199" i="6"/>
  <c r="F199" i="6"/>
  <c r="E199" i="6"/>
  <c r="D199" i="6"/>
  <c r="C199" i="6"/>
  <c r="G198" i="6"/>
  <c r="F198" i="6"/>
  <c r="E198" i="6"/>
  <c r="D198" i="6"/>
  <c r="C198" i="6"/>
  <c r="G197" i="6"/>
  <c r="F197" i="6"/>
  <c r="E197" i="6"/>
  <c r="D197" i="6"/>
  <c r="C197" i="6"/>
  <c r="G196" i="6"/>
  <c r="F196" i="6"/>
  <c r="E196" i="6"/>
  <c r="D196" i="6"/>
  <c r="C196" i="6"/>
  <c r="G195" i="6"/>
  <c r="F195" i="6"/>
  <c r="E195" i="6"/>
  <c r="D195" i="6"/>
  <c r="C195" i="6"/>
  <c r="G194" i="6"/>
  <c r="F194" i="6"/>
  <c r="E194" i="6"/>
  <c r="D194" i="6"/>
  <c r="C194" i="6"/>
  <c r="G193" i="6"/>
  <c r="F193" i="6"/>
  <c r="E193" i="6"/>
  <c r="D193" i="6"/>
  <c r="C193" i="6"/>
  <c r="G192" i="6"/>
  <c r="F192" i="6"/>
  <c r="E192" i="6"/>
  <c r="D192" i="6"/>
  <c r="C192" i="6"/>
  <c r="G191" i="6"/>
  <c r="F191" i="6"/>
  <c r="E191" i="6"/>
  <c r="D191" i="6"/>
  <c r="C191" i="6"/>
  <c r="G190" i="6"/>
  <c r="F190" i="6"/>
  <c r="E190" i="6"/>
  <c r="D190" i="6"/>
  <c r="C190" i="6"/>
  <c r="G189" i="6"/>
  <c r="F189" i="6"/>
  <c r="E189" i="6"/>
  <c r="D189" i="6"/>
  <c r="C189" i="6"/>
  <c r="G188" i="6"/>
  <c r="F188" i="6"/>
  <c r="E188" i="6"/>
  <c r="D188" i="6"/>
  <c r="C188" i="6"/>
  <c r="G187" i="6"/>
  <c r="F187" i="6"/>
  <c r="E187" i="6"/>
  <c r="D187" i="6"/>
  <c r="C187" i="6"/>
  <c r="G186" i="6"/>
  <c r="F186" i="6"/>
  <c r="E186" i="6"/>
  <c r="D186" i="6"/>
  <c r="C186" i="6"/>
  <c r="K185" i="6"/>
  <c r="G185" i="6"/>
  <c r="F185" i="6"/>
  <c r="E185" i="6"/>
  <c r="D185" i="6"/>
  <c r="C185" i="6"/>
  <c r="G184" i="6"/>
  <c r="F184" i="6"/>
  <c r="E184" i="6"/>
  <c r="D184" i="6"/>
  <c r="C184" i="6"/>
  <c r="K183" i="6"/>
  <c r="J183" i="6"/>
  <c r="G183" i="6"/>
  <c r="F183" i="6"/>
  <c r="E183" i="6"/>
  <c r="D183" i="6"/>
  <c r="C183" i="6"/>
  <c r="B183" i="6"/>
  <c r="G182" i="6"/>
  <c r="F182" i="6"/>
  <c r="E182" i="6"/>
  <c r="D182" i="6"/>
  <c r="C182" i="6"/>
  <c r="G181" i="6"/>
  <c r="F181" i="6"/>
  <c r="E181" i="6"/>
  <c r="D181" i="6"/>
  <c r="C181" i="6"/>
  <c r="G180" i="6"/>
  <c r="F180" i="6"/>
  <c r="E180" i="6"/>
  <c r="D180" i="6"/>
  <c r="C180" i="6"/>
  <c r="G179" i="6"/>
  <c r="F179" i="6"/>
  <c r="E179" i="6"/>
  <c r="D179" i="6"/>
  <c r="C179" i="6"/>
  <c r="G178" i="6"/>
  <c r="F178" i="6"/>
  <c r="E178" i="6"/>
  <c r="D178" i="6"/>
  <c r="C178" i="6"/>
  <c r="G177" i="6"/>
  <c r="F177" i="6"/>
  <c r="E177" i="6"/>
  <c r="D177" i="6"/>
  <c r="C177" i="6"/>
  <c r="G176" i="6"/>
  <c r="F176" i="6"/>
  <c r="E176" i="6"/>
  <c r="D176" i="6"/>
  <c r="C176" i="6"/>
  <c r="G175" i="6"/>
  <c r="F175" i="6"/>
  <c r="E175" i="6"/>
  <c r="D175" i="6"/>
  <c r="C175" i="6"/>
  <c r="G174" i="6"/>
  <c r="F174" i="6"/>
  <c r="E174" i="6"/>
  <c r="D174" i="6"/>
  <c r="C174" i="6"/>
  <c r="J173" i="6"/>
  <c r="G173" i="6"/>
  <c r="F173" i="6"/>
  <c r="E173" i="6"/>
  <c r="D173" i="6"/>
  <c r="C173" i="6"/>
  <c r="B173" i="6"/>
  <c r="B172" i="6"/>
  <c r="J171" i="6"/>
  <c r="G171" i="6"/>
  <c r="F171" i="6"/>
  <c r="E171" i="6"/>
  <c r="D171" i="6"/>
  <c r="C171" i="6"/>
  <c r="B171" i="6"/>
  <c r="G170" i="6"/>
  <c r="F170" i="6"/>
  <c r="E170" i="6"/>
  <c r="D170" i="6"/>
  <c r="C170" i="6"/>
  <c r="G169" i="6"/>
  <c r="F169" i="6"/>
  <c r="E169" i="6"/>
  <c r="D169" i="6"/>
  <c r="C169" i="6"/>
  <c r="G168" i="6"/>
  <c r="F168" i="6"/>
  <c r="E168" i="6"/>
  <c r="D168" i="6"/>
  <c r="C168" i="6"/>
  <c r="G167" i="6"/>
  <c r="F167" i="6"/>
  <c r="E167" i="6"/>
  <c r="D167" i="6"/>
  <c r="C167" i="6"/>
  <c r="G166" i="6"/>
  <c r="F166" i="6"/>
  <c r="E166" i="6"/>
  <c r="D166" i="6"/>
  <c r="C166" i="6"/>
  <c r="G165" i="6"/>
  <c r="F165" i="6"/>
  <c r="E165" i="6"/>
  <c r="D165" i="6"/>
  <c r="C165" i="6"/>
  <c r="G164" i="6"/>
  <c r="F164" i="6"/>
  <c r="E164" i="6"/>
  <c r="D164" i="6"/>
  <c r="C164" i="6"/>
  <c r="J163" i="6"/>
  <c r="G163" i="6"/>
  <c r="F163" i="6"/>
  <c r="E163" i="6"/>
  <c r="D163" i="6"/>
  <c r="C163" i="6"/>
  <c r="B163" i="6"/>
  <c r="J162" i="6"/>
  <c r="G162" i="6"/>
  <c r="F162" i="6"/>
  <c r="E162" i="6"/>
  <c r="D162" i="6"/>
  <c r="C162" i="6"/>
  <c r="B162" i="6"/>
  <c r="G161" i="6"/>
  <c r="F161" i="6"/>
  <c r="E161" i="6"/>
  <c r="D161" i="6"/>
  <c r="C161" i="6"/>
  <c r="G160" i="6"/>
  <c r="F160" i="6"/>
  <c r="E160" i="6"/>
  <c r="D160" i="6"/>
  <c r="C160" i="6"/>
  <c r="G159" i="6"/>
  <c r="F159" i="6"/>
  <c r="E159" i="6"/>
  <c r="D159" i="6"/>
  <c r="C159" i="6"/>
  <c r="G158" i="6"/>
  <c r="F158" i="6"/>
  <c r="E158" i="6"/>
  <c r="D158" i="6"/>
  <c r="C158" i="6"/>
  <c r="G157" i="6"/>
  <c r="F157" i="6"/>
  <c r="E157" i="6"/>
  <c r="D157" i="6"/>
  <c r="C157" i="6"/>
  <c r="G156" i="6"/>
  <c r="F156" i="6"/>
  <c r="E156" i="6"/>
  <c r="D156" i="6"/>
  <c r="C156" i="6"/>
  <c r="G155" i="6"/>
  <c r="F155" i="6"/>
  <c r="E155" i="6"/>
  <c r="D155" i="6"/>
  <c r="C155" i="6"/>
  <c r="J154" i="6"/>
  <c r="G154" i="6"/>
  <c r="F154" i="6"/>
  <c r="E154" i="6"/>
  <c r="D154" i="6"/>
  <c r="C154" i="6"/>
  <c r="B154" i="6"/>
  <c r="J153" i="6"/>
  <c r="G153" i="6"/>
  <c r="F153" i="6"/>
  <c r="E153" i="6"/>
  <c r="D153" i="6"/>
  <c r="C153" i="6"/>
  <c r="B153" i="6"/>
  <c r="G152" i="6"/>
  <c r="F152" i="6"/>
  <c r="E152" i="6"/>
  <c r="D152" i="6"/>
  <c r="C152" i="6"/>
  <c r="G151" i="6"/>
  <c r="F151" i="6"/>
  <c r="E151" i="6"/>
  <c r="D151" i="6"/>
  <c r="C151" i="6"/>
  <c r="G150" i="6"/>
  <c r="F150" i="6"/>
  <c r="E150" i="6"/>
  <c r="D150" i="6"/>
  <c r="C150" i="6"/>
  <c r="G149" i="6"/>
  <c r="F149" i="6"/>
  <c r="E149" i="6"/>
  <c r="D149" i="6"/>
  <c r="C149" i="6"/>
  <c r="G148" i="6"/>
  <c r="F148" i="6"/>
  <c r="E148" i="6"/>
  <c r="D148" i="6"/>
  <c r="C148" i="6"/>
  <c r="G147" i="6"/>
  <c r="F147" i="6"/>
  <c r="E147" i="6"/>
  <c r="D147" i="6"/>
  <c r="C147" i="6"/>
  <c r="G146" i="6"/>
  <c r="F146" i="6"/>
  <c r="E146" i="6"/>
  <c r="D146" i="6"/>
  <c r="C146" i="6"/>
  <c r="G145" i="6"/>
  <c r="F145" i="6"/>
  <c r="E145" i="6"/>
  <c r="D145" i="6"/>
  <c r="C145" i="6"/>
  <c r="K144" i="6"/>
  <c r="C144" i="6"/>
  <c r="G143" i="6"/>
  <c r="F143" i="6"/>
  <c r="E143" i="6"/>
  <c r="D143" i="6"/>
  <c r="C143" i="6"/>
  <c r="J142" i="6"/>
  <c r="C142" i="6"/>
  <c r="B142" i="6"/>
  <c r="G141" i="6"/>
  <c r="F141" i="6"/>
  <c r="E141" i="6"/>
  <c r="D141" i="6"/>
  <c r="C141" i="6"/>
  <c r="G140" i="6"/>
  <c r="F140" i="6"/>
  <c r="E140" i="6"/>
  <c r="D140" i="6"/>
  <c r="C140" i="6"/>
  <c r="G139" i="6"/>
  <c r="F139" i="6"/>
  <c r="E139" i="6"/>
  <c r="D139" i="6"/>
  <c r="C139" i="6"/>
  <c r="G138" i="6"/>
  <c r="F138" i="6"/>
  <c r="E138" i="6"/>
  <c r="D138" i="6"/>
  <c r="C138" i="6"/>
  <c r="G137" i="6"/>
  <c r="F137" i="6"/>
  <c r="E137" i="6"/>
  <c r="D137" i="6"/>
  <c r="C137" i="6"/>
  <c r="G136" i="6"/>
  <c r="F136" i="6"/>
  <c r="E136" i="6"/>
  <c r="D136" i="6"/>
  <c r="C136" i="6"/>
  <c r="G135" i="6"/>
  <c r="F135" i="6"/>
  <c r="E135" i="6"/>
  <c r="D135" i="6"/>
  <c r="C135" i="6"/>
  <c r="G134" i="6"/>
  <c r="F134" i="6"/>
  <c r="E134" i="6"/>
  <c r="D134" i="6"/>
  <c r="C134" i="6"/>
  <c r="G133" i="6"/>
  <c r="F133" i="6"/>
  <c r="E133" i="6"/>
  <c r="D133" i="6"/>
  <c r="C133" i="6"/>
  <c r="G132" i="6"/>
  <c r="F132" i="6"/>
  <c r="E132" i="6"/>
  <c r="D132" i="6"/>
  <c r="C132" i="6"/>
  <c r="G131" i="6"/>
  <c r="F131" i="6"/>
  <c r="E131" i="6"/>
  <c r="D131" i="6"/>
  <c r="C131" i="6"/>
  <c r="G130" i="6"/>
  <c r="F130" i="6"/>
  <c r="E130" i="6"/>
  <c r="D130" i="6"/>
  <c r="C130" i="6"/>
  <c r="G129" i="6"/>
  <c r="F129" i="6"/>
  <c r="E129" i="6"/>
  <c r="D129" i="6"/>
  <c r="C129" i="6"/>
  <c r="G128" i="6"/>
  <c r="F128" i="6"/>
  <c r="E128" i="6"/>
  <c r="D128" i="6"/>
  <c r="C128" i="6"/>
  <c r="G127" i="6"/>
  <c r="F127" i="6"/>
  <c r="E127" i="6"/>
  <c r="D127" i="6"/>
  <c r="C127" i="6"/>
  <c r="G126" i="6"/>
  <c r="F126" i="6"/>
  <c r="E126" i="6"/>
  <c r="D126" i="6"/>
  <c r="C126" i="6"/>
  <c r="G125" i="6"/>
  <c r="F125" i="6"/>
  <c r="E125" i="6"/>
  <c r="D125" i="6"/>
  <c r="C125" i="6"/>
  <c r="J124" i="6"/>
  <c r="G124" i="6"/>
  <c r="F124" i="6"/>
  <c r="E124" i="6"/>
  <c r="D124" i="6"/>
  <c r="C124" i="6"/>
  <c r="B124" i="6"/>
  <c r="B123" i="6"/>
  <c r="G122" i="6"/>
  <c r="F122" i="6"/>
  <c r="E122" i="6"/>
  <c r="D122" i="6"/>
  <c r="C122" i="6"/>
  <c r="J121" i="6"/>
  <c r="G121" i="6"/>
  <c r="F121" i="6"/>
  <c r="E121" i="6"/>
  <c r="D121" i="6"/>
  <c r="C121" i="6"/>
  <c r="B121" i="6"/>
  <c r="G120" i="6"/>
  <c r="F120" i="6"/>
  <c r="E120" i="6"/>
  <c r="D120" i="6"/>
  <c r="C120" i="6"/>
  <c r="G119" i="6"/>
  <c r="F119" i="6"/>
  <c r="E119" i="6"/>
  <c r="D119" i="6"/>
  <c r="C119" i="6"/>
  <c r="G118" i="6"/>
  <c r="F118" i="6"/>
  <c r="E118" i="6"/>
  <c r="D118" i="6"/>
  <c r="C118" i="6"/>
  <c r="K117" i="6"/>
  <c r="G117" i="6"/>
  <c r="F117" i="6"/>
  <c r="E117" i="6"/>
  <c r="D117" i="6"/>
  <c r="C117" i="6"/>
  <c r="G116" i="6"/>
  <c r="F116" i="6"/>
  <c r="E116" i="6"/>
  <c r="D116" i="6"/>
  <c r="C116" i="6"/>
  <c r="G115" i="6"/>
  <c r="F115" i="6"/>
  <c r="E115" i="6"/>
  <c r="D115" i="6"/>
  <c r="C115" i="6"/>
  <c r="G114" i="6"/>
  <c r="F114" i="6"/>
  <c r="E114" i="6"/>
  <c r="D114" i="6"/>
  <c r="C114" i="6"/>
  <c r="G113" i="6"/>
  <c r="F113" i="6"/>
  <c r="E113" i="6"/>
  <c r="D113" i="6"/>
  <c r="C113" i="6"/>
  <c r="G112" i="6"/>
  <c r="F112" i="6"/>
  <c r="E112" i="6"/>
  <c r="D112" i="6"/>
  <c r="C112" i="6"/>
  <c r="G111" i="6"/>
  <c r="F111" i="6"/>
  <c r="E111" i="6"/>
  <c r="D111" i="6"/>
  <c r="C111" i="6"/>
  <c r="G110" i="6"/>
  <c r="F110" i="6"/>
  <c r="E110" i="6"/>
  <c r="D110" i="6"/>
  <c r="C110" i="6"/>
  <c r="G109" i="6"/>
  <c r="F109" i="6"/>
  <c r="E109" i="6"/>
  <c r="D109" i="6"/>
  <c r="C109" i="6"/>
  <c r="J108" i="6"/>
  <c r="G108" i="6"/>
  <c r="F108" i="6"/>
  <c r="E108" i="6"/>
  <c r="D108" i="6"/>
  <c r="C108" i="6"/>
  <c r="B108" i="6"/>
  <c r="J107" i="6"/>
  <c r="G107" i="6"/>
  <c r="F107" i="6"/>
  <c r="E107" i="6"/>
  <c r="D107" i="6"/>
  <c r="C107" i="6"/>
  <c r="B107" i="6"/>
  <c r="J106" i="6"/>
  <c r="G106" i="6"/>
  <c r="F106" i="6"/>
  <c r="E106" i="6"/>
  <c r="D106" i="6"/>
  <c r="C106" i="6"/>
  <c r="B106" i="6"/>
  <c r="G105" i="6"/>
  <c r="F105" i="6"/>
  <c r="E105" i="6"/>
  <c r="D105" i="6"/>
  <c r="C105" i="6"/>
  <c r="G104" i="6"/>
  <c r="F104" i="6"/>
  <c r="E104" i="6"/>
  <c r="D104" i="6"/>
  <c r="C104" i="6"/>
  <c r="G103" i="6"/>
  <c r="F103" i="6"/>
  <c r="E103" i="6"/>
  <c r="D103" i="6"/>
  <c r="C103" i="6"/>
  <c r="G102" i="6"/>
  <c r="F102" i="6"/>
  <c r="E102" i="6"/>
  <c r="D102" i="6"/>
  <c r="C102" i="6"/>
  <c r="G101" i="6"/>
  <c r="F101" i="6"/>
  <c r="E101" i="6"/>
  <c r="D101" i="6"/>
  <c r="C101" i="6"/>
  <c r="J100" i="6"/>
  <c r="G100" i="6"/>
  <c r="F100" i="6"/>
  <c r="E100" i="6"/>
  <c r="D100" i="6"/>
  <c r="C100" i="6"/>
  <c r="B100" i="6"/>
  <c r="G99" i="6"/>
  <c r="F99" i="6"/>
  <c r="E99" i="6"/>
  <c r="D99" i="6"/>
  <c r="C99" i="6"/>
  <c r="G98" i="6"/>
  <c r="F98" i="6"/>
  <c r="E98" i="6"/>
  <c r="D98" i="6"/>
  <c r="C98" i="6"/>
  <c r="K97" i="6"/>
  <c r="C97" i="6"/>
  <c r="G96" i="6"/>
  <c r="F96" i="6"/>
  <c r="E96" i="6"/>
  <c r="D96" i="6"/>
  <c r="C96" i="6"/>
  <c r="G95" i="6"/>
  <c r="F95" i="6"/>
  <c r="E95" i="6"/>
  <c r="D95" i="6"/>
  <c r="C95" i="6"/>
  <c r="G94" i="6"/>
  <c r="F94" i="6"/>
  <c r="E94" i="6"/>
  <c r="D94" i="6"/>
  <c r="C94" i="6"/>
  <c r="G93" i="6"/>
  <c r="F93" i="6"/>
  <c r="E93" i="6"/>
  <c r="D93" i="6"/>
  <c r="C93" i="6"/>
  <c r="G92" i="6"/>
  <c r="F92" i="6"/>
  <c r="E92" i="6"/>
  <c r="D92" i="6"/>
  <c r="C92" i="6"/>
  <c r="G91" i="6"/>
  <c r="F91" i="6"/>
  <c r="E91" i="6"/>
  <c r="D91" i="6"/>
  <c r="C91" i="6"/>
  <c r="J90" i="6"/>
  <c r="C90" i="6"/>
  <c r="B90" i="6"/>
  <c r="B89" i="6"/>
  <c r="G88" i="6"/>
  <c r="F88" i="6"/>
  <c r="E88" i="6"/>
  <c r="D88" i="6"/>
  <c r="C88" i="6"/>
  <c r="G87" i="6"/>
  <c r="F87" i="6"/>
  <c r="E87" i="6"/>
  <c r="D87" i="6"/>
  <c r="C87" i="6"/>
  <c r="G86" i="6"/>
  <c r="F86" i="6"/>
  <c r="E86" i="6"/>
  <c r="D86" i="6"/>
  <c r="C86" i="6"/>
  <c r="G85" i="6"/>
  <c r="F85" i="6"/>
  <c r="E85" i="6"/>
  <c r="D85" i="6"/>
  <c r="C85" i="6"/>
  <c r="J84" i="6"/>
  <c r="G84" i="6"/>
  <c r="F84" i="6"/>
  <c r="E84" i="6"/>
  <c r="D84" i="6"/>
  <c r="C84" i="6"/>
  <c r="B84" i="6"/>
  <c r="G83" i="6"/>
  <c r="F83" i="6"/>
  <c r="E83" i="6"/>
  <c r="D83" i="6"/>
  <c r="C83" i="6"/>
  <c r="G82" i="6"/>
  <c r="F82" i="6"/>
  <c r="E82" i="6"/>
  <c r="D82" i="6"/>
  <c r="C82" i="6"/>
  <c r="G81" i="6"/>
  <c r="F81" i="6"/>
  <c r="E81" i="6"/>
  <c r="D81" i="6"/>
  <c r="C81" i="6"/>
  <c r="G80" i="6"/>
  <c r="F80" i="6"/>
  <c r="E80" i="6"/>
  <c r="D80" i="6"/>
  <c r="C80" i="6"/>
  <c r="G79" i="6"/>
  <c r="F79" i="6"/>
  <c r="E79" i="6"/>
  <c r="D79" i="6"/>
  <c r="C79" i="6"/>
  <c r="G78" i="6"/>
  <c r="F78" i="6"/>
  <c r="E78" i="6"/>
  <c r="D78" i="6"/>
  <c r="C78" i="6"/>
  <c r="G77" i="6"/>
  <c r="F77" i="6"/>
  <c r="E77" i="6"/>
  <c r="D77" i="6"/>
  <c r="C77" i="6"/>
  <c r="G76" i="6"/>
  <c r="F76" i="6"/>
  <c r="E76" i="6"/>
  <c r="D76" i="6"/>
  <c r="C76" i="6"/>
  <c r="G75" i="6"/>
  <c r="F75" i="6"/>
  <c r="E75" i="6"/>
  <c r="D75" i="6"/>
  <c r="C75" i="6"/>
  <c r="G74" i="6"/>
  <c r="F74" i="6"/>
  <c r="E74" i="6"/>
  <c r="D74" i="6"/>
  <c r="C74" i="6"/>
  <c r="G73" i="6"/>
  <c r="F73" i="6"/>
  <c r="E73" i="6"/>
  <c r="D73" i="6"/>
  <c r="C73" i="6"/>
  <c r="G72" i="6"/>
  <c r="F72" i="6"/>
  <c r="E72" i="6"/>
  <c r="D72" i="6"/>
  <c r="C72" i="6"/>
  <c r="J71" i="6"/>
  <c r="G71" i="6"/>
  <c r="F71" i="6"/>
  <c r="E71" i="6"/>
  <c r="D71" i="6"/>
  <c r="C71" i="6"/>
  <c r="B71" i="6"/>
  <c r="G70" i="6"/>
  <c r="F70" i="6"/>
  <c r="E70" i="6"/>
  <c r="D70" i="6"/>
  <c r="C70" i="6"/>
  <c r="G69" i="6"/>
  <c r="F69" i="6"/>
  <c r="E69" i="6"/>
  <c r="D69" i="6"/>
  <c r="C69" i="6"/>
  <c r="J68" i="6"/>
  <c r="G68" i="6"/>
  <c r="F68" i="6"/>
  <c r="E68" i="6"/>
  <c r="D68" i="6"/>
  <c r="C68" i="6"/>
  <c r="B68" i="6"/>
  <c r="G67" i="6"/>
  <c r="F67" i="6"/>
  <c r="E67" i="6"/>
  <c r="D67" i="6"/>
  <c r="C67" i="6"/>
  <c r="G66" i="6"/>
  <c r="F66" i="6"/>
  <c r="E66" i="6"/>
  <c r="D66" i="6"/>
  <c r="C66" i="6"/>
  <c r="G65" i="6"/>
  <c r="F65" i="6"/>
  <c r="E65" i="6"/>
  <c r="D65" i="6"/>
  <c r="C65" i="6"/>
  <c r="G64" i="6"/>
  <c r="F64" i="6"/>
  <c r="E64" i="6"/>
  <c r="D64" i="6"/>
  <c r="C64" i="6"/>
  <c r="G63" i="6"/>
  <c r="F63" i="6"/>
  <c r="E63" i="6"/>
  <c r="D63" i="6"/>
  <c r="C63" i="6"/>
  <c r="G62" i="6"/>
  <c r="F62" i="6"/>
  <c r="E62" i="6"/>
  <c r="D62" i="6"/>
  <c r="C62" i="6"/>
  <c r="G61" i="6"/>
  <c r="F61" i="6"/>
  <c r="E61" i="6"/>
  <c r="D61" i="6"/>
  <c r="C61" i="6"/>
  <c r="K60" i="6"/>
  <c r="J60" i="6"/>
  <c r="C60" i="6"/>
  <c r="B60" i="6"/>
  <c r="K59" i="6"/>
  <c r="J59" i="6"/>
  <c r="G59" i="6"/>
  <c r="F59" i="6"/>
  <c r="E59" i="6"/>
  <c r="D59" i="6"/>
  <c r="C59" i="6"/>
  <c r="B59" i="6"/>
  <c r="B58" i="6"/>
  <c r="B57" i="6"/>
  <c r="G56" i="6"/>
  <c r="F56" i="6"/>
  <c r="E56" i="6"/>
  <c r="D56" i="6"/>
  <c r="C56" i="6"/>
  <c r="G55" i="6"/>
  <c r="F55" i="6"/>
  <c r="E55" i="6"/>
  <c r="C55" i="6"/>
  <c r="J54" i="6"/>
  <c r="G54" i="6"/>
  <c r="F54" i="6"/>
  <c r="E54" i="6"/>
  <c r="C54" i="6"/>
  <c r="B54" i="6"/>
  <c r="B53" i="6"/>
  <c r="G52" i="6"/>
  <c r="F52" i="6"/>
  <c r="E52" i="6"/>
  <c r="C52" i="6"/>
  <c r="G51" i="6"/>
  <c r="F51" i="6"/>
  <c r="E51" i="6"/>
  <c r="C51" i="6"/>
  <c r="G50" i="6"/>
  <c r="F50" i="6"/>
  <c r="E50" i="6"/>
  <c r="C50" i="6"/>
  <c r="G49" i="6"/>
  <c r="F49" i="6"/>
  <c r="E49" i="6"/>
  <c r="C49" i="6"/>
  <c r="G48" i="6"/>
  <c r="F48" i="6"/>
  <c r="E48" i="6"/>
  <c r="C48" i="6"/>
  <c r="G47" i="6"/>
  <c r="F47" i="6"/>
  <c r="E47" i="6"/>
  <c r="C47" i="6"/>
  <c r="G46" i="6"/>
  <c r="F46" i="6"/>
  <c r="E46" i="6"/>
  <c r="C46" i="6"/>
  <c r="G45" i="6"/>
  <c r="F45" i="6"/>
  <c r="E45" i="6"/>
  <c r="C45" i="6"/>
  <c r="G44" i="6"/>
  <c r="F44" i="6"/>
  <c r="E44" i="6"/>
  <c r="C44" i="6"/>
  <c r="G43" i="6"/>
  <c r="F43" i="6"/>
  <c r="E43" i="6"/>
  <c r="C43" i="6"/>
  <c r="G42" i="6"/>
  <c r="F42" i="6"/>
  <c r="E42" i="6"/>
  <c r="C42" i="6"/>
  <c r="G41" i="6"/>
  <c r="F41" i="6"/>
  <c r="E41" i="6"/>
  <c r="C41" i="6"/>
  <c r="J40" i="6"/>
  <c r="G40" i="6"/>
  <c r="F40" i="6"/>
  <c r="E40" i="6"/>
  <c r="C40" i="6"/>
  <c r="B40" i="6"/>
  <c r="B39" i="6"/>
  <c r="B38" i="6"/>
  <c r="B37" i="6"/>
  <c r="B36" i="6"/>
  <c r="B35" i="6"/>
  <c r="G34" i="6"/>
  <c r="F34" i="6"/>
  <c r="E34" i="6"/>
  <c r="D34" i="6"/>
  <c r="C34" i="6"/>
  <c r="G33" i="6"/>
  <c r="F33" i="6"/>
  <c r="E33" i="6"/>
  <c r="D33" i="6"/>
  <c r="C33" i="6"/>
  <c r="G32" i="6"/>
  <c r="F32" i="6"/>
  <c r="E32" i="6"/>
  <c r="D32" i="6"/>
  <c r="C32" i="6"/>
  <c r="J31" i="6"/>
  <c r="G31" i="6"/>
  <c r="F31" i="6"/>
  <c r="E31" i="6"/>
  <c r="D31" i="6"/>
  <c r="C31" i="6"/>
  <c r="B31" i="6"/>
  <c r="B30" i="6"/>
  <c r="B29" i="6"/>
  <c r="B28" i="6"/>
  <c r="G27" i="6"/>
  <c r="F27" i="6"/>
  <c r="E27" i="6"/>
  <c r="D27" i="6"/>
  <c r="C27" i="6"/>
  <c r="K26" i="6"/>
  <c r="C26" i="6"/>
  <c r="G25" i="6"/>
  <c r="F25" i="6"/>
  <c r="E25" i="6"/>
  <c r="D25" i="6"/>
  <c r="C25" i="6"/>
  <c r="G24" i="6"/>
  <c r="F24" i="6"/>
  <c r="E24" i="6"/>
  <c r="D24" i="6"/>
  <c r="C24" i="6"/>
  <c r="G23" i="6"/>
  <c r="F23" i="6"/>
  <c r="E23" i="6"/>
  <c r="D23" i="6"/>
  <c r="C23" i="6"/>
  <c r="G22" i="6"/>
  <c r="F22" i="6"/>
  <c r="E22" i="6"/>
  <c r="D22" i="6"/>
  <c r="C22" i="6"/>
  <c r="G21" i="6"/>
  <c r="F21" i="6"/>
  <c r="E21" i="6"/>
  <c r="D21" i="6"/>
  <c r="C21" i="6"/>
  <c r="G20" i="6"/>
  <c r="F20" i="6"/>
  <c r="E20" i="6"/>
  <c r="D20" i="6"/>
  <c r="C20" i="6"/>
  <c r="J19" i="6"/>
  <c r="C19" i="6"/>
  <c r="B19" i="6"/>
  <c r="K18" i="6"/>
  <c r="G18" i="6"/>
  <c r="F18" i="6"/>
  <c r="E18" i="6"/>
  <c r="D18" i="6"/>
  <c r="C18" i="6"/>
  <c r="G17" i="6"/>
  <c r="F17" i="6"/>
  <c r="E17" i="6"/>
  <c r="D17" i="6"/>
  <c r="C17" i="6"/>
  <c r="K16" i="6"/>
  <c r="C16" i="6"/>
  <c r="K15" i="6"/>
  <c r="G15" i="6"/>
  <c r="F15" i="6"/>
  <c r="E15" i="6"/>
  <c r="D15" i="6"/>
  <c r="C15" i="6"/>
  <c r="G14" i="6"/>
  <c r="F14" i="6"/>
  <c r="E14" i="6"/>
  <c r="D14" i="6"/>
  <c r="C14" i="6"/>
  <c r="C13" i="6"/>
  <c r="K12" i="6"/>
  <c r="J12" i="6"/>
  <c r="C12" i="6"/>
  <c r="B12" i="6"/>
  <c r="B11" i="6"/>
  <c r="R141" i="5"/>
  <c r="O141" i="5"/>
  <c r="T140" i="5"/>
  <c r="S140" i="5"/>
  <c r="Q140" i="5"/>
  <c r="P140" i="5" s="1"/>
  <c r="K140" i="5"/>
  <c r="H140" i="5"/>
  <c r="N140" i="5" s="1"/>
  <c r="J140" i="5" s="1"/>
  <c r="G140" i="5"/>
  <c r="F140" i="5"/>
  <c r="E140" i="5"/>
  <c r="T139" i="5"/>
  <c r="S139" i="5"/>
  <c r="Q139" i="5"/>
  <c r="P139" i="5" s="1"/>
  <c r="K139" i="5"/>
  <c r="H139" i="5"/>
  <c r="N139" i="5" s="1"/>
  <c r="J139" i="5" s="1"/>
  <c r="G139" i="5"/>
  <c r="F139" i="5"/>
  <c r="E139" i="5"/>
  <c r="T138" i="5"/>
  <c r="S138" i="5"/>
  <c r="Q138" i="5"/>
  <c r="P138" i="5"/>
  <c r="K138" i="5"/>
  <c r="H138" i="5"/>
  <c r="N138" i="5" s="1"/>
  <c r="J138" i="5" s="1"/>
  <c r="G138" i="5"/>
  <c r="F138" i="5"/>
  <c r="E138" i="5"/>
  <c r="V137" i="5"/>
  <c r="T137" i="5"/>
  <c r="S137" i="5"/>
  <c r="Q137" i="5"/>
  <c r="P137" i="5" s="1"/>
  <c r="K137" i="5"/>
  <c r="H137" i="5"/>
  <c r="N137" i="5" s="1"/>
  <c r="G137" i="5"/>
  <c r="F137" i="5"/>
  <c r="E137" i="5"/>
  <c r="D137" i="5"/>
  <c r="C137" i="5"/>
  <c r="B137" i="5"/>
  <c r="T136" i="5"/>
  <c r="S136" i="5"/>
  <c r="P136" i="5"/>
  <c r="I136" i="5" s="1"/>
  <c r="M136" i="5"/>
  <c r="K136" i="5"/>
  <c r="J136" i="5" s="1"/>
  <c r="U136" i="5" s="1"/>
  <c r="H136" i="5"/>
  <c r="G136" i="5"/>
  <c r="F136" i="5"/>
  <c r="E136" i="5"/>
  <c r="S135" i="5"/>
  <c r="Q135" i="5"/>
  <c r="P135" i="5" s="1"/>
  <c r="M135" i="5"/>
  <c r="K135" i="5"/>
  <c r="H135" i="5"/>
  <c r="G135" i="5"/>
  <c r="F135" i="5"/>
  <c r="E135" i="5"/>
  <c r="V134" i="5"/>
  <c r="T134" i="5"/>
  <c r="S134" i="5"/>
  <c r="Q134" i="5"/>
  <c r="P134" i="5" s="1"/>
  <c r="K134" i="5"/>
  <c r="G134" i="5"/>
  <c r="F134" i="5"/>
  <c r="E134" i="5"/>
  <c r="D134" i="5"/>
  <c r="C134" i="5"/>
  <c r="B134" i="5"/>
  <c r="T133" i="5"/>
  <c r="S133" i="5"/>
  <c r="P133" i="5"/>
  <c r="K133" i="5"/>
  <c r="I133" i="5"/>
  <c r="H133" i="5"/>
  <c r="N133" i="5" s="1"/>
  <c r="G133" i="5"/>
  <c r="F133" i="5"/>
  <c r="E133" i="5"/>
  <c r="T132" i="5"/>
  <c r="S132" i="5"/>
  <c r="Q132" i="5"/>
  <c r="P132" i="5"/>
  <c r="K132" i="5"/>
  <c r="G132" i="5"/>
  <c r="F132" i="5"/>
  <c r="E132" i="5"/>
  <c r="S131" i="5"/>
  <c r="Q131" i="5"/>
  <c r="P131" i="5" s="1"/>
  <c r="H131" i="5"/>
  <c r="K131" i="5" s="1"/>
  <c r="J131" i="5" s="1"/>
  <c r="G131" i="5"/>
  <c r="F131" i="5"/>
  <c r="E131" i="5"/>
  <c r="T130" i="5"/>
  <c r="S130" i="5"/>
  <c r="Q130" i="5"/>
  <c r="P130" i="5"/>
  <c r="G130" i="5"/>
  <c r="F130" i="5"/>
  <c r="E130" i="5"/>
  <c r="T129" i="5"/>
  <c r="S129" i="5"/>
  <c r="Q129" i="5"/>
  <c r="P129" i="5"/>
  <c r="K129" i="5"/>
  <c r="H129" i="5"/>
  <c r="M129" i="5" s="1"/>
  <c r="J129" i="5" s="1"/>
  <c r="U129" i="5" s="1"/>
  <c r="G129" i="5"/>
  <c r="F129" i="5"/>
  <c r="E129" i="5"/>
  <c r="T128" i="5"/>
  <c r="S128" i="5"/>
  <c r="Q128" i="5"/>
  <c r="P128" i="5"/>
  <c r="K128" i="5"/>
  <c r="H128" i="5"/>
  <c r="N128" i="5" s="1"/>
  <c r="J128" i="5" s="1"/>
  <c r="G128" i="5"/>
  <c r="F128" i="5"/>
  <c r="E128" i="5"/>
  <c r="V127" i="5"/>
  <c r="T127" i="5"/>
  <c r="S127" i="5"/>
  <c r="Q127" i="5"/>
  <c r="P127" i="5"/>
  <c r="K127" i="5"/>
  <c r="H127" i="5"/>
  <c r="M127" i="5" s="1"/>
  <c r="G127" i="5"/>
  <c r="F127" i="5"/>
  <c r="E127" i="5"/>
  <c r="D127" i="5"/>
  <c r="C127" i="5"/>
  <c r="B127" i="5"/>
  <c r="T126" i="5"/>
  <c r="S126" i="5"/>
  <c r="P126" i="5"/>
  <c r="I126" i="5" s="1"/>
  <c r="H126" i="5"/>
  <c r="M126" i="5" s="1"/>
  <c r="J126" i="5" s="1"/>
  <c r="G126" i="5"/>
  <c r="F126" i="5"/>
  <c r="E126" i="5"/>
  <c r="V125" i="5"/>
  <c r="T125" i="5"/>
  <c r="S125" i="5"/>
  <c r="P125" i="5"/>
  <c r="I125" i="5" s="1"/>
  <c r="H125" i="5"/>
  <c r="M125" i="5" s="1"/>
  <c r="J125" i="5" s="1"/>
  <c r="G125" i="5"/>
  <c r="F125" i="5"/>
  <c r="E125" i="5"/>
  <c r="D125" i="5"/>
  <c r="C125" i="5"/>
  <c r="B125" i="5"/>
  <c r="T124" i="5"/>
  <c r="S124" i="5"/>
  <c r="P124" i="5"/>
  <c r="I124" i="5" s="1"/>
  <c r="M124" i="5"/>
  <c r="K124" i="5"/>
  <c r="H124" i="5"/>
  <c r="G124" i="5"/>
  <c r="F124" i="5"/>
  <c r="E124" i="5"/>
  <c r="V123" i="5"/>
  <c r="T123" i="5"/>
  <c r="S123" i="5"/>
  <c r="Q123" i="5"/>
  <c r="P123" i="5"/>
  <c r="N123" i="5"/>
  <c r="K123" i="5"/>
  <c r="H123" i="5"/>
  <c r="G123" i="5"/>
  <c r="F123" i="5"/>
  <c r="E123" i="5"/>
  <c r="D123" i="5"/>
  <c r="C123" i="5"/>
  <c r="B123" i="5"/>
  <c r="T122" i="5"/>
  <c r="P122" i="5"/>
  <c r="I122" i="5" s="1"/>
  <c r="L122" i="5"/>
  <c r="K122" i="5" s="1"/>
  <c r="J122" i="5" s="1"/>
  <c r="U122" i="5" s="1"/>
  <c r="H122" i="5"/>
  <c r="G122" i="5"/>
  <c r="F122" i="5"/>
  <c r="E122" i="5"/>
  <c r="V121" i="5"/>
  <c r="T121" i="5"/>
  <c r="S121" i="5"/>
  <c r="Q121" i="5"/>
  <c r="P121" i="5" s="1"/>
  <c r="L121" i="5"/>
  <c r="K121" i="5" s="1"/>
  <c r="J121" i="5" s="1"/>
  <c r="H121" i="5"/>
  <c r="G121" i="5"/>
  <c r="F121" i="5"/>
  <c r="E121" i="5"/>
  <c r="D121" i="5"/>
  <c r="C121" i="5"/>
  <c r="B121" i="5"/>
  <c r="V120" i="5"/>
  <c r="T120" i="5"/>
  <c r="S120" i="5"/>
  <c r="P120" i="5"/>
  <c r="I120" i="5" s="1"/>
  <c r="H120" i="5"/>
  <c r="M120" i="5" s="1"/>
  <c r="J120" i="5" s="1"/>
  <c r="G120" i="5"/>
  <c r="F120" i="5"/>
  <c r="E120" i="5"/>
  <c r="D120" i="5"/>
  <c r="C120" i="5"/>
  <c r="B120" i="5"/>
  <c r="T119" i="5"/>
  <c r="S119" i="5"/>
  <c r="P119" i="5"/>
  <c r="I119" i="5" s="1"/>
  <c r="H119" i="5"/>
  <c r="M119" i="5" s="1"/>
  <c r="J119" i="5" s="1"/>
  <c r="G119" i="5"/>
  <c r="F119" i="5"/>
  <c r="E119" i="5"/>
  <c r="T118" i="5"/>
  <c r="Q118" i="5"/>
  <c r="P118" i="5"/>
  <c r="H118" i="5"/>
  <c r="M118" i="5" s="1"/>
  <c r="J118" i="5" s="1"/>
  <c r="G118" i="5"/>
  <c r="F118" i="5"/>
  <c r="E118" i="5"/>
  <c r="V117" i="5"/>
  <c r="T117" i="5"/>
  <c r="S117" i="5"/>
  <c r="M117" i="5"/>
  <c r="J117" i="5" s="1"/>
  <c r="I117" i="5"/>
  <c r="Q117" i="5" s="1"/>
  <c r="P117" i="5" s="1"/>
  <c r="G117" i="5"/>
  <c r="F117" i="5"/>
  <c r="E117" i="5"/>
  <c r="D117" i="5"/>
  <c r="C117" i="5"/>
  <c r="B117" i="5"/>
  <c r="T116" i="5"/>
  <c r="P116" i="5"/>
  <c r="I116" i="5" s="1"/>
  <c r="H116" i="5"/>
  <c r="M116" i="5" s="1"/>
  <c r="J116" i="5" s="1"/>
  <c r="G116" i="5"/>
  <c r="F116" i="5"/>
  <c r="E116" i="5"/>
  <c r="V115" i="5"/>
  <c r="T115" i="5"/>
  <c r="S115" i="5"/>
  <c r="M115" i="5"/>
  <c r="J115" i="5"/>
  <c r="I115" i="5"/>
  <c r="Q115" i="5" s="1"/>
  <c r="P115" i="5" s="1"/>
  <c r="G115" i="5"/>
  <c r="F115" i="5"/>
  <c r="E115" i="5"/>
  <c r="D115" i="5"/>
  <c r="C115" i="5"/>
  <c r="B115" i="5"/>
  <c r="V114" i="5"/>
  <c r="D114" i="5"/>
  <c r="C114" i="5"/>
  <c r="B114" i="5"/>
  <c r="T113" i="5"/>
  <c r="P113" i="5"/>
  <c r="I113" i="5" s="1"/>
  <c r="H113" i="5"/>
  <c r="M113" i="5" s="1"/>
  <c r="J113" i="5" s="1"/>
  <c r="G113" i="5"/>
  <c r="F113" i="5"/>
  <c r="E113" i="5"/>
  <c r="V112" i="5"/>
  <c r="T112" i="5"/>
  <c r="S112" i="5"/>
  <c r="K112" i="5"/>
  <c r="J112" i="5"/>
  <c r="I112" i="5"/>
  <c r="Q112" i="5" s="1"/>
  <c r="P112" i="5" s="1"/>
  <c r="G112" i="5"/>
  <c r="F112" i="5"/>
  <c r="E112" i="5"/>
  <c r="D112" i="5"/>
  <c r="C112" i="5"/>
  <c r="B112" i="5"/>
  <c r="V111" i="5"/>
  <c r="T111" i="5"/>
  <c r="S111" i="5"/>
  <c r="Q111" i="5"/>
  <c r="P111" i="5" s="1"/>
  <c r="H111" i="5"/>
  <c r="M111" i="5" s="1"/>
  <c r="J111" i="5" s="1"/>
  <c r="G111" i="5"/>
  <c r="F111" i="5"/>
  <c r="E111" i="5"/>
  <c r="D111" i="5"/>
  <c r="C111" i="5"/>
  <c r="B111" i="5"/>
  <c r="V110" i="5"/>
  <c r="T110" i="5"/>
  <c r="S110" i="5"/>
  <c r="Q110" i="5"/>
  <c r="P110" i="5" s="1"/>
  <c r="H110" i="5"/>
  <c r="K110" i="5" s="1"/>
  <c r="J110" i="5" s="1"/>
  <c r="G110" i="5"/>
  <c r="F110" i="5"/>
  <c r="E110" i="5"/>
  <c r="D110" i="5"/>
  <c r="C110" i="5"/>
  <c r="B110" i="5"/>
  <c r="V109" i="5"/>
  <c r="T109" i="5"/>
  <c r="S109" i="5"/>
  <c r="Q109" i="5"/>
  <c r="P109" i="5"/>
  <c r="H109" i="5"/>
  <c r="M109" i="5" s="1"/>
  <c r="J109" i="5" s="1"/>
  <c r="G109" i="5"/>
  <c r="F109" i="5"/>
  <c r="E109" i="5"/>
  <c r="D109" i="5"/>
  <c r="C109" i="5"/>
  <c r="B109" i="5"/>
  <c r="T108" i="5"/>
  <c r="S108" i="5"/>
  <c r="P108" i="5"/>
  <c r="I108" i="5"/>
  <c r="H108" i="5"/>
  <c r="M108" i="5" s="1"/>
  <c r="J108" i="5" s="1"/>
  <c r="G108" i="5"/>
  <c r="F108" i="5"/>
  <c r="E108" i="5"/>
  <c r="V107" i="5"/>
  <c r="T107" i="5"/>
  <c r="S107" i="5"/>
  <c r="Q107" i="5"/>
  <c r="P107" i="5" s="1"/>
  <c r="H107" i="5"/>
  <c r="K107" i="5" s="1"/>
  <c r="J107" i="5" s="1"/>
  <c r="G107" i="5"/>
  <c r="F107" i="5"/>
  <c r="E107" i="5"/>
  <c r="D107" i="5"/>
  <c r="C107" i="5"/>
  <c r="B107" i="5"/>
  <c r="T106" i="5"/>
  <c r="P106" i="5"/>
  <c r="I106" i="5" s="1"/>
  <c r="H106" i="5"/>
  <c r="M106" i="5" s="1"/>
  <c r="J106" i="5" s="1"/>
  <c r="G106" i="5"/>
  <c r="F106" i="5"/>
  <c r="E106" i="5"/>
  <c r="V105" i="5"/>
  <c r="T105" i="5"/>
  <c r="S105" i="5"/>
  <c r="M105" i="5"/>
  <c r="J105" i="5" s="1"/>
  <c r="I105" i="5"/>
  <c r="Q105" i="5" s="1"/>
  <c r="P105" i="5" s="1"/>
  <c r="G105" i="5"/>
  <c r="F105" i="5"/>
  <c r="E105" i="5"/>
  <c r="D105" i="5"/>
  <c r="C105" i="5"/>
  <c r="B105" i="5"/>
  <c r="T104" i="5"/>
  <c r="P104" i="5"/>
  <c r="I104" i="5"/>
  <c r="H104" i="5"/>
  <c r="M104" i="5" s="1"/>
  <c r="J104" i="5" s="1"/>
  <c r="G104" i="5"/>
  <c r="F104" i="5"/>
  <c r="E104" i="5"/>
  <c r="V103" i="5"/>
  <c r="T103" i="5"/>
  <c r="S103" i="5"/>
  <c r="M103" i="5"/>
  <c r="J103" i="5" s="1"/>
  <c r="I103" i="5"/>
  <c r="Q103" i="5" s="1"/>
  <c r="P103" i="5" s="1"/>
  <c r="G103" i="5"/>
  <c r="F103" i="5"/>
  <c r="E103" i="5"/>
  <c r="D103" i="5"/>
  <c r="C103" i="5"/>
  <c r="B103" i="5"/>
  <c r="V102" i="5"/>
  <c r="T102" i="5"/>
  <c r="S102" i="5"/>
  <c r="Q102" i="5"/>
  <c r="P102" i="5" s="1"/>
  <c r="H102" i="5"/>
  <c r="M102" i="5" s="1"/>
  <c r="J102" i="5" s="1"/>
  <c r="G102" i="5"/>
  <c r="F102" i="5"/>
  <c r="E102" i="5"/>
  <c r="D102" i="5"/>
  <c r="C102" i="5"/>
  <c r="B102" i="5"/>
  <c r="V101" i="5"/>
  <c r="T101" i="5"/>
  <c r="S101" i="5"/>
  <c r="Q101" i="5"/>
  <c r="P101" i="5" s="1"/>
  <c r="H101" i="5"/>
  <c r="M101" i="5" s="1"/>
  <c r="J101" i="5" s="1"/>
  <c r="G101" i="5"/>
  <c r="F101" i="5"/>
  <c r="E101" i="5"/>
  <c r="D101" i="5"/>
  <c r="C101" i="5"/>
  <c r="B101" i="5"/>
  <c r="T100" i="5"/>
  <c r="S100" i="5"/>
  <c r="Q100" i="5"/>
  <c r="P100" i="5" s="1"/>
  <c r="H100" i="5"/>
  <c r="M100" i="5" s="1"/>
  <c r="J100" i="5" s="1"/>
  <c r="G100" i="5"/>
  <c r="F100" i="5"/>
  <c r="E100" i="5"/>
  <c r="V99" i="5"/>
  <c r="T99" i="5"/>
  <c r="S99" i="5"/>
  <c r="Q99" i="5"/>
  <c r="P99" i="5" s="1"/>
  <c r="H99" i="5"/>
  <c r="M99" i="5" s="1"/>
  <c r="J99" i="5" s="1"/>
  <c r="G99" i="5"/>
  <c r="F99" i="5"/>
  <c r="E99" i="5"/>
  <c r="D99" i="5"/>
  <c r="C99" i="5"/>
  <c r="B99" i="5"/>
  <c r="V98" i="5"/>
  <c r="D98" i="5"/>
  <c r="C98" i="5"/>
  <c r="B98" i="5"/>
  <c r="V97" i="5"/>
  <c r="T97" i="5"/>
  <c r="S97" i="5"/>
  <c r="Q97" i="5"/>
  <c r="P97" i="5" s="1"/>
  <c r="H97" i="5"/>
  <c r="M97" i="5" s="1"/>
  <c r="J97" i="5" s="1"/>
  <c r="G97" i="5"/>
  <c r="F97" i="5"/>
  <c r="E97" i="5"/>
  <c r="D97" i="5"/>
  <c r="C97" i="5"/>
  <c r="B97" i="5"/>
  <c r="T96" i="5"/>
  <c r="S96" i="5"/>
  <c r="P96" i="5"/>
  <c r="I96" i="5" s="1"/>
  <c r="M96" i="5"/>
  <c r="J96" i="5" s="1"/>
  <c r="H96" i="5"/>
  <c r="G96" i="5"/>
  <c r="F96" i="5"/>
  <c r="E96" i="5"/>
  <c r="T95" i="5"/>
  <c r="S95" i="5"/>
  <c r="P95" i="5"/>
  <c r="H95" i="5"/>
  <c r="L95" i="5" s="1"/>
  <c r="K95" i="5" s="1"/>
  <c r="J95" i="5" s="1"/>
  <c r="G95" i="5"/>
  <c r="F95" i="5"/>
  <c r="E95" i="5"/>
  <c r="D95" i="5"/>
  <c r="C95" i="5"/>
  <c r="T94" i="5"/>
  <c r="S94" i="5"/>
  <c r="P94" i="5"/>
  <c r="K94" i="5"/>
  <c r="I94" i="5"/>
  <c r="H94" i="5"/>
  <c r="M94" i="5" s="1"/>
  <c r="G94" i="5"/>
  <c r="F94" i="5"/>
  <c r="E94" i="5"/>
  <c r="T93" i="5"/>
  <c r="S93" i="5"/>
  <c r="P93" i="5"/>
  <c r="H93" i="5"/>
  <c r="M93" i="5" s="1"/>
  <c r="J93" i="5" s="1"/>
  <c r="G93" i="5"/>
  <c r="F93" i="5"/>
  <c r="E93" i="5"/>
  <c r="D93" i="5"/>
  <c r="C93" i="5"/>
  <c r="T92" i="5"/>
  <c r="S92" i="5"/>
  <c r="P92" i="5"/>
  <c r="I92" i="5" s="1"/>
  <c r="K92" i="5"/>
  <c r="J92" i="5" s="1"/>
  <c r="H92" i="5"/>
  <c r="G92" i="5"/>
  <c r="F92" i="5"/>
  <c r="E92" i="5"/>
  <c r="V91" i="5"/>
  <c r="T91" i="5"/>
  <c r="S91" i="5"/>
  <c r="Q91" i="5"/>
  <c r="P91" i="5"/>
  <c r="H91" i="5"/>
  <c r="K91" i="5" s="1"/>
  <c r="J91" i="5" s="1"/>
  <c r="G91" i="5"/>
  <c r="F91" i="5"/>
  <c r="E91" i="5"/>
  <c r="D91" i="5"/>
  <c r="C91" i="5"/>
  <c r="B91" i="5"/>
  <c r="T90" i="5"/>
  <c r="P90" i="5"/>
  <c r="I90" i="5"/>
  <c r="H90" i="5"/>
  <c r="K90" i="5" s="1"/>
  <c r="J90" i="5" s="1"/>
  <c r="G90" i="5"/>
  <c r="F90" i="5"/>
  <c r="E90" i="5"/>
  <c r="V89" i="5"/>
  <c r="T89" i="5"/>
  <c r="S89" i="5"/>
  <c r="M89" i="5"/>
  <c r="J89" i="5"/>
  <c r="I89" i="5"/>
  <c r="Q89" i="5" s="1"/>
  <c r="P89" i="5" s="1"/>
  <c r="G89" i="5"/>
  <c r="F89" i="5"/>
  <c r="E89" i="5"/>
  <c r="D89" i="5"/>
  <c r="C89" i="5"/>
  <c r="B89" i="5"/>
  <c r="T88" i="5"/>
  <c r="S88" i="5"/>
  <c r="P88" i="5"/>
  <c r="H88" i="5"/>
  <c r="M88" i="5" s="1"/>
  <c r="J88" i="5" s="1"/>
  <c r="G88" i="5"/>
  <c r="F88" i="5"/>
  <c r="E88" i="5"/>
  <c r="T87" i="5"/>
  <c r="S87" i="5"/>
  <c r="P87" i="5"/>
  <c r="H87" i="5"/>
  <c r="M87" i="5" s="1"/>
  <c r="J87" i="5" s="1"/>
  <c r="G87" i="5"/>
  <c r="F87" i="5"/>
  <c r="E87" i="5"/>
  <c r="V86" i="5"/>
  <c r="T86" i="5"/>
  <c r="S86" i="5"/>
  <c r="P86" i="5"/>
  <c r="H86" i="5"/>
  <c r="M86" i="5" s="1"/>
  <c r="J86" i="5" s="1"/>
  <c r="G86" i="5"/>
  <c r="F86" i="5"/>
  <c r="E86" i="5"/>
  <c r="D86" i="5"/>
  <c r="C86" i="5"/>
  <c r="B86" i="5"/>
  <c r="T85" i="5"/>
  <c r="S85" i="5"/>
  <c r="Q85" i="5"/>
  <c r="P85" i="5"/>
  <c r="M85" i="5"/>
  <c r="J85" i="5" s="1"/>
  <c r="G85" i="5"/>
  <c r="F85" i="5"/>
  <c r="E85" i="5"/>
  <c r="T84" i="5"/>
  <c r="S84" i="5"/>
  <c r="Q84" i="5"/>
  <c r="P84" i="5" s="1"/>
  <c r="M84" i="5"/>
  <c r="J84" i="5" s="1"/>
  <c r="H84" i="5" s="1"/>
  <c r="G84" i="5"/>
  <c r="F84" i="5"/>
  <c r="E84" i="5"/>
  <c r="D84" i="5"/>
  <c r="C84" i="5"/>
  <c r="B84" i="5"/>
  <c r="S83" i="5"/>
  <c r="Q83" i="5"/>
  <c r="P83" i="5"/>
  <c r="M83" i="5"/>
  <c r="J83" i="5" s="1"/>
  <c r="G83" i="5"/>
  <c r="F83" i="5"/>
  <c r="E83" i="5"/>
  <c r="T82" i="5"/>
  <c r="S82" i="5"/>
  <c r="Q82" i="5"/>
  <c r="P82" i="5" s="1"/>
  <c r="L82" i="5"/>
  <c r="K82" i="5" s="1"/>
  <c r="J82" i="5" s="1"/>
  <c r="G82" i="5"/>
  <c r="F82" i="5"/>
  <c r="E82" i="5"/>
  <c r="D82" i="5"/>
  <c r="C82" i="5"/>
  <c r="B82" i="5"/>
  <c r="V81" i="5"/>
  <c r="T81" i="5"/>
  <c r="S81" i="5"/>
  <c r="Q81" i="5"/>
  <c r="P81" i="5" s="1"/>
  <c r="M81" i="5"/>
  <c r="H81" i="5" s="1"/>
  <c r="G81" i="5"/>
  <c r="F81" i="5"/>
  <c r="E81" i="5"/>
  <c r="D81" i="5"/>
  <c r="C81" i="5"/>
  <c r="B81" i="5"/>
  <c r="V80" i="5"/>
  <c r="T80" i="5"/>
  <c r="S80" i="5"/>
  <c r="Q80" i="5"/>
  <c r="P80" i="5" s="1"/>
  <c r="H80" i="5"/>
  <c r="M80" i="5" s="1"/>
  <c r="J80" i="5" s="1"/>
  <c r="G80" i="5"/>
  <c r="F80" i="5"/>
  <c r="E80" i="5"/>
  <c r="D80" i="5"/>
  <c r="C80" i="5"/>
  <c r="B80" i="5"/>
  <c r="T79" i="5"/>
  <c r="P79" i="5"/>
  <c r="I79" i="5" s="1"/>
  <c r="H79" i="5"/>
  <c r="M79" i="5" s="1"/>
  <c r="J79" i="5" s="1"/>
  <c r="G79" i="5"/>
  <c r="F79" i="5"/>
  <c r="E79" i="5"/>
  <c r="V78" i="5"/>
  <c r="T78" i="5"/>
  <c r="S78" i="5"/>
  <c r="M78" i="5"/>
  <c r="J78" i="5" s="1"/>
  <c r="I78" i="5"/>
  <c r="Q78" i="5" s="1"/>
  <c r="P78" i="5" s="1"/>
  <c r="G78" i="5"/>
  <c r="F78" i="5"/>
  <c r="E78" i="5"/>
  <c r="D78" i="5"/>
  <c r="C78" i="5"/>
  <c r="B78" i="5"/>
  <c r="T77" i="5"/>
  <c r="P77" i="5"/>
  <c r="I77" i="5" s="1"/>
  <c r="H77" i="5"/>
  <c r="M77" i="5" s="1"/>
  <c r="J77" i="5" s="1"/>
  <c r="G77" i="5"/>
  <c r="F77" i="5"/>
  <c r="E77" i="5"/>
  <c r="V76" i="5"/>
  <c r="T76" i="5"/>
  <c r="S76" i="5"/>
  <c r="M76" i="5"/>
  <c r="J76" i="5" s="1"/>
  <c r="I76" i="5"/>
  <c r="Q76" i="5" s="1"/>
  <c r="P76" i="5" s="1"/>
  <c r="G76" i="5"/>
  <c r="F76" i="5"/>
  <c r="E76" i="5"/>
  <c r="D76" i="5"/>
  <c r="C76" i="5"/>
  <c r="B76" i="5"/>
  <c r="T75" i="5"/>
  <c r="P75" i="5"/>
  <c r="I75" i="5" s="1"/>
  <c r="H75" i="5"/>
  <c r="M75" i="5" s="1"/>
  <c r="J75" i="5" s="1"/>
  <c r="G75" i="5"/>
  <c r="F75" i="5"/>
  <c r="E75" i="5"/>
  <c r="V74" i="5"/>
  <c r="T74" i="5"/>
  <c r="S74" i="5"/>
  <c r="M74" i="5"/>
  <c r="J74" i="5" s="1"/>
  <c r="I74" i="5"/>
  <c r="Q74" i="5" s="1"/>
  <c r="P74" i="5" s="1"/>
  <c r="G74" i="5"/>
  <c r="F74" i="5"/>
  <c r="E74" i="5"/>
  <c r="D74" i="5"/>
  <c r="C74" i="5"/>
  <c r="B74" i="5"/>
  <c r="T73" i="5"/>
  <c r="P73" i="5"/>
  <c r="I73" i="5" s="1"/>
  <c r="H73" i="5"/>
  <c r="M73" i="5" s="1"/>
  <c r="J73" i="5" s="1"/>
  <c r="G73" i="5"/>
  <c r="F73" i="5"/>
  <c r="E73" i="5"/>
  <c r="V72" i="5"/>
  <c r="T72" i="5"/>
  <c r="S72" i="5"/>
  <c r="M72" i="5"/>
  <c r="J72" i="5" s="1"/>
  <c r="I72" i="5"/>
  <c r="Q72" i="5" s="1"/>
  <c r="P72" i="5" s="1"/>
  <c r="G72" i="5"/>
  <c r="F72" i="5"/>
  <c r="E72" i="5"/>
  <c r="D72" i="5"/>
  <c r="C72" i="5"/>
  <c r="B72" i="5"/>
  <c r="V71" i="5"/>
  <c r="T71" i="5"/>
  <c r="S71" i="5"/>
  <c r="P71" i="5"/>
  <c r="I71" i="5"/>
  <c r="H71" i="5"/>
  <c r="M71" i="5" s="1"/>
  <c r="J71" i="5" s="1"/>
  <c r="G71" i="5"/>
  <c r="F71" i="5"/>
  <c r="E71" i="5"/>
  <c r="D71" i="5"/>
  <c r="C71" i="5"/>
  <c r="B71" i="5"/>
  <c r="V70" i="5"/>
  <c r="T70" i="5"/>
  <c r="S70" i="5"/>
  <c r="P70" i="5"/>
  <c r="I70" i="5" s="1"/>
  <c r="M70" i="5"/>
  <c r="J70" i="5" s="1"/>
  <c r="H70" i="5"/>
  <c r="G70" i="5"/>
  <c r="F70" i="5"/>
  <c r="E70" i="5"/>
  <c r="D70" i="5"/>
  <c r="C70" i="5"/>
  <c r="B70" i="5"/>
  <c r="T69" i="5"/>
  <c r="S69" i="5"/>
  <c r="P69" i="5"/>
  <c r="I69" i="5" s="1"/>
  <c r="M69" i="5"/>
  <c r="J69" i="5" s="1"/>
  <c r="H69" i="5"/>
  <c r="G69" i="5"/>
  <c r="F69" i="5"/>
  <c r="E69" i="5"/>
  <c r="V68" i="5"/>
  <c r="T68" i="5"/>
  <c r="S68" i="5"/>
  <c r="P68" i="5"/>
  <c r="I68" i="5" s="1"/>
  <c r="M68" i="5"/>
  <c r="J68" i="5" s="1"/>
  <c r="H68" i="5"/>
  <c r="G68" i="5"/>
  <c r="F68" i="5"/>
  <c r="E68" i="5"/>
  <c r="D68" i="5"/>
  <c r="C68" i="5"/>
  <c r="B68" i="5"/>
  <c r="V67" i="5"/>
  <c r="T67" i="5"/>
  <c r="S67" i="5"/>
  <c r="P67" i="5"/>
  <c r="M67" i="5"/>
  <c r="J67" i="5" s="1"/>
  <c r="I67" i="5"/>
  <c r="H67" i="5"/>
  <c r="G67" i="5"/>
  <c r="F67" i="5"/>
  <c r="E67" i="5"/>
  <c r="D67" i="5"/>
  <c r="C67" i="5"/>
  <c r="B67" i="5"/>
  <c r="V66" i="5"/>
  <c r="T66" i="5"/>
  <c r="S66" i="5"/>
  <c r="P66" i="5"/>
  <c r="L66" i="5"/>
  <c r="K66" i="5" s="1"/>
  <c r="J66" i="5" s="1"/>
  <c r="I66" i="5"/>
  <c r="H66" i="5"/>
  <c r="G66" i="5"/>
  <c r="F66" i="5"/>
  <c r="E66" i="5"/>
  <c r="D66" i="5"/>
  <c r="C66" i="5"/>
  <c r="B66" i="5"/>
  <c r="V65" i="5"/>
  <c r="T65" i="5"/>
  <c r="S65" i="5"/>
  <c r="P65" i="5"/>
  <c r="I65" i="5" s="1"/>
  <c r="H65" i="5"/>
  <c r="M65" i="5" s="1"/>
  <c r="J65" i="5" s="1"/>
  <c r="G65" i="5"/>
  <c r="F65" i="5"/>
  <c r="E65" i="5"/>
  <c r="D65" i="5"/>
  <c r="C65" i="5"/>
  <c r="B65" i="5"/>
  <c r="V64" i="5"/>
  <c r="T64" i="5"/>
  <c r="S64" i="5"/>
  <c r="P64" i="5"/>
  <c r="M64" i="5"/>
  <c r="J64" i="5" s="1"/>
  <c r="I64" i="5"/>
  <c r="H64" i="5"/>
  <c r="G64" i="5"/>
  <c r="F64" i="5"/>
  <c r="E64" i="5"/>
  <c r="D64" i="5"/>
  <c r="C64" i="5"/>
  <c r="B64" i="5"/>
  <c r="V63" i="5"/>
  <c r="T63" i="5"/>
  <c r="S63" i="5"/>
  <c r="P63" i="5"/>
  <c r="I63" i="5"/>
  <c r="H63" i="5"/>
  <c r="K63" i="5" s="1"/>
  <c r="J63" i="5" s="1"/>
  <c r="G63" i="5"/>
  <c r="F63" i="5"/>
  <c r="E63" i="5"/>
  <c r="D63" i="5"/>
  <c r="C63" i="5"/>
  <c r="B63" i="5"/>
  <c r="V62" i="5"/>
  <c r="T62" i="5"/>
  <c r="S62" i="5"/>
  <c r="P62" i="5"/>
  <c r="I62" i="5" s="1"/>
  <c r="H62" i="5"/>
  <c r="M62" i="5" s="1"/>
  <c r="J62" i="5" s="1"/>
  <c r="G62" i="5"/>
  <c r="F62" i="5"/>
  <c r="E62" i="5"/>
  <c r="D62" i="5"/>
  <c r="C62" i="5"/>
  <c r="B62" i="5"/>
  <c r="T61" i="5"/>
  <c r="S61" i="5"/>
  <c r="P61" i="5"/>
  <c r="M61" i="5"/>
  <c r="I61" i="5"/>
  <c r="H61" i="5"/>
  <c r="K61" i="5" s="1"/>
  <c r="G61" i="5"/>
  <c r="F61" i="5"/>
  <c r="E61" i="5"/>
  <c r="V60" i="5"/>
  <c r="T60" i="5"/>
  <c r="S60" i="5"/>
  <c r="P60" i="5"/>
  <c r="I60" i="5"/>
  <c r="H60" i="5"/>
  <c r="L60" i="5" s="1"/>
  <c r="K60" i="5" s="1"/>
  <c r="J60" i="5" s="1"/>
  <c r="G60" i="5"/>
  <c r="F60" i="5"/>
  <c r="E60" i="5"/>
  <c r="D60" i="5"/>
  <c r="C60" i="5"/>
  <c r="B60" i="5"/>
  <c r="V59" i="5"/>
  <c r="T59" i="5"/>
  <c r="S59" i="5"/>
  <c r="P59" i="5"/>
  <c r="I59" i="5" s="1"/>
  <c r="M59" i="5"/>
  <c r="J59" i="5" s="1"/>
  <c r="G59" i="5"/>
  <c r="F59" i="5"/>
  <c r="E59" i="5"/>
  <c r="D59" i="5"/>
  <c r="C59" i="5"/>
  <c r="B59" i="5"/>
  <c r="V58" i="5"/>
  <c r="T58" i="5"/>
  <c r="S58" i="5"/>
  <c r="P58" i="5"/>
  <c r="M58" i="5"/>
  <c r="J58" i="5" s="1"/>
  <c r="H58" i="5" s="1"/>
  <c r="I58" i="5"/>
  <c r="G58" i="5"/>
  <c r="F58" i="5"/>
  <c r="E58" i="5"/>
  <c r="D58" i="5"/>
  <c r="C58" i="5"/>
  <c r="B58" i="5"/>
  <c r="V57" i="5"/>
  <c r="T57" i="5"/>
  <c r="S57" i="5"/>
  <c r="P57" i="5"/>
  <c r="I57" i="5" s="1"/>
  <c r="M57" i="5"/>
  <c r="J57" i="5" s="1"/>
  <c r="H57" i="5" s="1"/>
  <c r="G57" i="5"/>
  <c r="F57" i="5"/>
  <c r="E57" i="5"/>
  <c r="D57" i="5"/>
  <c r="C57" i="5"/>
  <c r="B57" i="5"/>
  <c r="V56" i="5"/>
  <c r="T56" i="5"/>
  <c r="S56" i="5"/>
  <c r="P56" i="5"/>
  <c r="I56" i="5" s="1"/>
  <c r="H56" i="5"/>
  <c r="M56" i="5" s="1"/>
  <c r="J56" i="5" s="1"/>
  <c r="G56" i="5"/>
  <c r="F56" i="5"/>
  <c r="E56" i="5"/>
  <c r="D56" i="5"/>
  <c r="C56" i="5"/>
  <c r="B56" i="5"/>
  <c r="V55" i="5"/>
  <c r="T55" i="5"/>
  <c r="S55" i="5"/>
  <c r="P55" i="5"/>
  <c r="I55" i="5" s="1"/>
  <c r="H55" i="5"/>
  <c r="M55" i="5" s="1"/>
  <c r="J55" i="5" s="1"/>
  <c r="G55" i="5"/>
  <c r="F55" i="5"/>
  <c r="E55" i="5"/>
  <c r="D55" i="5"/>
  <c r="C55" i="5"/>
  <c r="B55" i="5"/>
  <c r="V54" i="5"/>
  <c r="T54" i="5"/>
  <c r="S54" i="5"/>
  <c r="P54" i="5"/>
  <c r="I54" i="5" s="1"/>
  <c r="H54" i="5"/>
  <c r="M54" i="5" s="1"/>
  <c r="J54" i="5" s="1"/>
  <c r="G54" i="5"/>
  <c r="F54" i="5"/>
  <c r="E54" i="5"/>
  <c r="D54" i="5"/>
  <c r="C54" i="5"/>
  <c r="B54" i="5"/>
  <c r="V53" i="5"/>
  <c r="T53" i="5"/>
  <c r="S53" i="5"/>
  <c r="P53" i="5"/>
  <c r="I53" i="5" s="1"/>
  <c r="H53" i="5"/>
  <c r="M53" i="5" s="1"/>
  <c r="J53" i="5" s="1"/>
  <c r="G53" i="5"/>
  <c r="F53" i="5"/>
  <c r="E53" i="5"/>
  <c r="D53" i="5"/>
  <c r="C53" i="5"/>
  <c r="B53" i="5"/>
  <c r="T52" i="5"/>
  <c r="S52" i="5"/>
  <c r="P52" i="5"/>
  <c r="I52" i="5" s="1"/>
  <c r="H52" i="5"/>
  <c r="M52" i="5" s="1"/>
  <c r="J52" i="5" s="1"/>
  <c r="G52" i="5"/>
  <c r="F52" i="5"/>
  <c r="E52" i="5"/>
  <c r="T51" i="5"/>
  <c r="S51" i="5"/>
  <c r="P51" i="5"/>
  <c r="I51" i="5" s="1"/>
  <c r="H51" i="5"/>
  <c r="L51" i="5" s="1"/>
  <c r="K51" i="5" s="1"/>
  <c r="J51" i="5" s="1"/>
  <c r="G51" i="5"/>
  <c r="F51" i="5"/>
  <c r="E51" i="5"/>
  <c r="T50" i="5"/>
  <c r="S50" i="5"/>
  <c r="P50" i="5"/>
  <c r="I50" i="5" s="1"/>
  <c r="K50" i="5"/>
  <c r="H50" i="5"/>
  <c r="N50" i="5" s="1"/>
  <c r="G50" i="5"/>
  <c r="F50" i="5"/>
  <c r="E50" i="5"/>
  <c r="V49" i="5"/>
  <c r="T49" i="5"/>
  <c r="S49" i="5"/>
  <c r="P49" i="5"/>
  <c r="I49" i="5" s="1"/>
  <c r="K49" i="5"/>
  <c r="H49" i="5"/>
  <c r="N49" i="5" s="1"/>
  <c r="G49" i="5"/>
  <c r="F49" i="5"/>
  <c r="E49" i="5"/>
  <c r="D49" i="5"/>
  <c r="C49" i="5"/>
  <c r="B49" i="5"/>
  <c r="V48" i="5"/>
  <c r="T48" i="5"/>
  <c r="S48" i="5"/>
  <c r="P48" i="5"/>
  <c r="I48" i="5" s="1"/>
  <c r="H48" i="5"/>
  <c r="M48" i="5" s="1"/>
  <c r="J48" i="5" s="1"/>
  <c r="G48" i="5"/>
  <c r="F48" i="5"/>
  <c r="E48" i="5"/>
  <c r="D48" i="5"/>
  <c r="C48" i="5"/>
  <c r="B48" i="5"/>
  <c r="V47" i="5"/>
  <c r="T47" i="5"/>
  <c r="S47" i="5"/>
  <c r="P47" i="5"/>
  <c r="I47" i="5"/>
  <c r="H47" i="5"/>
  <c r="M47" i="5" s="1"/>
  <c r="J47" i="5" s="1"/>
  <c r="G47" i="5"/>
  <c r="F47" i="5"/>
  <c r="E47" i="5"/>
  <c r="D47" i="5"/>
  <c r="C47" i="5"/>
  <c r="B47" i="5"/>
  <c r="T46" i="5"/>
  <c r="J46" i="5"/>
  <c r="I46" i="5"/>
  <c r="Q46" i="5" s="1"/>
  <c r="P46" i="5" s="1"/>
  <c r="G46" i="5"/>
  <c r="F46" i="5"/>
  <c r="E46" i="5"/>
  <c r="T45" i="5"/>
  <c r="S45" i="5"/>
  <c r="P45" i="5"/>
  <c r="I45" i="5" s="1"/>
  <c r="L45" i="5"/>
  <c r="K45" i="5" s="1"/>
  <c r="H45" i="5"/>
  <c r="M45" i="5" s="1"/>
  <c r="G45" i="5"/>
  <c r="F45" i="5"/>
  <c r="E45" i="5"/>
  <c r="V44" i="5"/>
  <c r="T44" i="5"/>
  <c r="S44" i="5"/>
  <c r="P44" i="5"/>
  <c r="I44" i="5" s="1"/>
  <c r="K44" i="5"/>
  <c r="H44" i="5"/>
  <c r="M44" i="5" s="1"/>
  <c r="G44" i="5"/>
  <c r="F44" i="5"/>
  <c r="E44" i="5"/>
  <c r="D44" i="5"/>
  <c r="C44" i="5"/>
  <c r="B44" i="5"/>
  <c r="T43" i="5"/>
  <c r="S43" i="5"/>
  <c r="P43" i="5"/>
  <c r="I43" i="5" s="1"/>
  <c r="M43" i="5"/>
  <c r="J43" i="5" s="1"/>
  <c r="H43" i="5"/>
  <c r="G43" i="5"/>
  <c r="F43" i="5"/>
  <c r="E43" i="5"/>
  <c r="T42" i="5"/>
  <c r="S42" i="5"/>
  <c r="P42" i="5"/>
  <c r="L42" i="5"/>
  <c r="K42" i="5" s="1"/>
  <c r="J42" i="5" s="1"/>
  <c r="I42" i="5"/>
  <c r="H42" i="5"/>
  <c r="G42" i="5"/>
  <c r="F42" i="5"/>
  <c r="E42" i="5"/>
  <c r="V41" i="5"/>
  <c r="T41" i="5"/>
  <c r="S41" i="5"/>
  <c r="P41" i="5"/>
  <c r="I41" i="5" s="1"/>
  <c r="L41" i="5"/>
  <c r="K41" i="5" s="1"/>
  <c r="J41" i="5" s="1"/>
  <c r="H41" i="5"/>
  <c r="G41" i="5"/>
  <c r="F41" i="5"/>
  <c r="E41" i="5"/>
  <c r="D41" i="5"/>
  <c r="C41" i="5"/>
  <c r="B41" i="5"/>
  <c r="V40" i="5"/>
  <c r="T40" i="5"/>
  <c r="S40" i="5"/>
  <c r="P40" i="5"/>
  <c r="I40" i="5" s="1"/>
  <c r="L40" i="5"/>
  <c r="K40" i="5" s="1"/>
  <c r="J40" i="5" s="1"/>
  <c r="H40" i="5"/>
  <c r="G40" i="5"/>
  <c r="F40" i="5"/>
  <c r="E40" i="5"/>
  <c r="D40" i="5"/>
  <c r="C40" i="5"/>
  <c r="B40" i="5"/>
  <c r="T39" i="5"/>
  <c r="S39" i="5"/>
  <c r="P39" i="5"/>
  <c r="I39" i="5" s="1"/>
  <c r="M39" i="5"/>
  <c r="J39" i="5" s="1"/>
  <c r="H39" i="5"/>
  <c r="G39" i="5"/>
  <c r="F39" i="5"/>
  <c r="E39" i="5"/>
  <c r="T38" i="5"/>
  <c r="S38" i="5"/>
  <c r="P38" i="5"/>
  <c r="I38" i="5" s="1"/>
  <c r="K38" i="5"/>
  <c r="J38" i="5" s="1"/>
  <c r="H38" i="5"/>
  <c r="G38" i="5"/>
  <c r="F38" i="5"/>
  <c r="E38" i="5"/>
  <c r="V37" i="5"/>
  <c r="T37" i="5"/>
  <c r="S37" i="5"/>
  <c r="P37" i="5"/>
  <c r="I37" i="5" s="1"/>
  <c r="M37" i="5"/>
  <c r="L37" i="5"/>
  <c r="K37" i="5" s="1"/>
  <c r="H37" i="5"/>
  <c r="G37" i="5"/>
  <c r="F37" i="5"/>
  <c r="E37" i="5"/>
  <c r="D37" i="5"/>
  <c r="C37" i="5"/>
  <c r="B37" i="5"/>
  <c r="V36" i="5"/>
  <c r="T36" i="5"/>
  <c r="S36" i="5"/>
  <c r="P36" i="5"/>
  <c r="I36" i="5" s="1"/>
  <c r="M36" i="5"/>
  <c r="K36" i="5"/>
  <c r="H36" i="5"/>
  <c r="G36" i="5"/>
  <c r="F36" i="5"/>
  <c r="E36" i="5"/>
  <c r="D36" i="5"/>
  <c r="C36" i="5"/>
  <c r="B36" i="5"/>
  <c r="T35" i="5"/>
  <c r="S35" i="5"/>
  <c r="P35" i="5"/>
  <c r="I35" i="5" s="1"/>
  <c r="N35" i="5"/>
  <c r="J35" i="5" s="1"/>
  <c r="H35" i="5"/>
  <c r="G35" i="5"/>
  <c r="F35" i="5"/>
  <c r="E35" i="5"/>
  <c r="T34" i="5"/>
  <c r="S34" i="5"/>
  <c r="P34" i="5"/>
  <c r="I34" i="5" s="1"/>
  <c r="M34" i="5"/>
  <c r="J34" i="5" s="1"/>
  <c r="H34" i="5"/>
  <c r="G34" i="5"/>
  <c r="F34" i="5"/>
  <c r="E34" i="5"/>
  <c r="V33" i="5"/>
  <c r="T33" i="5"/>
  <c r="S33" i="5"/>
  <c r="P33" i="5"/>
  <c r="I33" i="5" s="1"/>
  <c r="M33" i="5"/>
  <c r="K33" i="5"/>
  <c r="H33" i="5"/>
  <c r="G33" i="5"/>
  <c r="F33" i="5"/>
  <c r="E33" i="5"/>
  <c r="D33" i="5"/>
  <c r="C33" i="5"/>
  <c r="B33" i="5"/>
  <c r="V32" i="5"/>
  <c r="D32" i="5"/>
  <c r="C32" i="5"/>
  <c r="B32" i="5"/>
  <c r="V31" i="5"/>
  <c r="T31" i="5"/>
  <c r="S31" i="5"/>
  <c r="P31" i="5"/>
  <c r="L31" i="5"/>
  <c r="K31" i="5" s="1"/>
  <c r="J31" i="5" s="1"/>
  <c r="I31" i="5"/>
  <c r="H31" i="5"/>
  <c r="G31" i="5"/>
  <c r="F31" i="5"/>
  <c r="E31" i="5"/>
  <c r="C31" i="5"/>
  <c r="B31" i="5"/>
  <c r="V30" i="5"/>
  <c r="T30" i="5"/>
  <c r="S30" i="5"/>
  <c r="P30" i="5"/>
  <c r="I30" i="5" s="1"/>
  <c r="K30" i="5"/>
  <c r="J30" i="5" s="1"/>
  <c r="H30" i="5"/>
  <c r="G30" i="5"/>
  <c r="F30" i="5"/>
  <c r="E30" i="5"/>
  <c r="D30" i="5"/>
  <c r="C30" i="5"/>
  <c r="B30" i="5"/>
  <c r="T29" i="5"/>
  <c r="P29" i="5"/>
  <c r="I29" i="5" s="1"/>
  <c r="M29" i="5"/>
  <c r="L29" i="5"/>
  <c r="K29" i="5" s="1"/>
  <c r="H29" i="5"/>
  <c r="G29" i="5"/>
  <c r="F29" i="5"/>
  <c r="E29" i="5"/>
  <c r="V28" i="5"/>
  <c r="T28" i="5"/>
  <c r="S28" i="5"/>
  <c r="P28" i="5"/>
  <c r="I28" i="5" s="1"/>
  <c r="M28" i="5"/>
  <c r="J28" i="5" s="1"/>
  <c r="H28" i="5"/>
  <c r="G28" i="5"/>
  <c r="F28" i="5"/>
  <c r="E28" i="5"/>
  <c r="D28" i="5"/>
  <c r="C28" i="5"/>
  <c r="B28" i="5"/>
  <c r="V27" i="5"/>
  <c r="T27" i="5"/>
  <c r="S27" i="5"/>
  <c r="P27" i="5"/>
  <c r="M27" i="5"/>
  <c r="J27" i="5" s="1"/>
  <c r="I27" i="5"/>
  <c r="H27" i="5"/>
  <c r="G27" i="5"/>
  <c r="F27" i="5"/>
  <c r="E27" i="5"/>
  <c r="D27" i="5"/>
  <c r="C27" i="5"/>
  <c r="B27" i="5"/>
  <c r="T26" i="5"/>
  <c r="P26" i="5"/>
  <c r="I26" i="5" s="1"/>
  <c r="N26" i="5"/>
  <c r="J26" i="5" s="1"/>
  <c r="H26" i="5"/>
  <c r="G26" i="5"/>
  <c r="F26" i="5"/>
  <c r="E26" i="5"/>
  <c r="V25" i="5"/>
  <c r="T25" i="5"/>
  <c r="S25" i="5"/>
  <c r="P25" i="5"/>
  <c r="I25" i="5" s="1"/>
  <c r="L25" i="5"/>
  <c r="K25" i="5" s="1"/>
  <c r="J25" i="5" s="1"/>
  <c r="H25" i="5"/>
  <c r="G25" i="5"/>
  <c r="F25" i="5"/>
  <c r="E25" i="5"/>
  <c r="D25" i="5"/>
  <c r="C25" i="5"/>
  <c r="B25" i="5"/>
  <c r="T24" i="5"/>
  <c r="P24" i="5"/>
  <c r="I24" i="5" s="1"/>
  <c r="M24" i="5"/>
  <c r="J24" i="5" s="1"/>
  <c r="H24" i="5"/>
  <c r="G24" i="5"/>
  <c r="F24" i="5"/>
  <c r="E24" i="5"/>
  <c r="T23" i="5"/>
  <c r="P23" i="5"/>
  <c r="I23" i="5" s="1"/>
  <c r="M23" i="5"/>
  <c r="K23" i="5"/>
  <c r="H23" i="5"/>
  <c r="G23" i="5"/>
  <c r="F23" i="5"/>
  <c r="E23" i="5"/>
  <c r="V22" i="5"/>
  <c r="T22" i="5"/>
  <c r="S22" i="5"/>
  <c r="P22" i="5"/>
  <c r="I22" i="5" s="1"/>
  <c r="L22" i="5"/>
  <c r="K22" i="5" s="1"/>
  <c r="J22" i="5" s="1"/>
  <c r="H22" i="5"/>
  <c r="G22" i="5"/>
  <c r="F22" i="5"/>
  <c r="E22" i="5"/>
  <c r="D22" i="5"/>
  <c r="C22" i="5"/>
  <c r="B22" i="5"/>
  <c r="V21" i="5"/>
  <c r="T21" i="5"/>
  <c r="S21" i="5"/>
  <c r="P21" i="5"/>
  <c r="I21" i="5" s="1"/>
  <c r="M21" i="5"/>
  <c r="J21" i="5" s="1"/>
  <c r="H21" i="5"/>
  <c r="G21" i="5"/>
  <c r="F21" i="5"/>
  <c r="E21" i="5"/>
  <c r="D21" i="5"/>
  <c r="C21" i="5"/>
  <c r="B21" i="5"/>
  <c r="V20" i="5"/>
  <c r="T20" i="5"/>
  <c r="S20" i="5"/>
  <c r="P20" i="5"/>
  <c r="K20" i="5"/>
  <c r="J20" i="5" s="1"/>
  <c r="I20" i="5"/>
  <c r="G20" i="5"/>
  <c r="F20" i="5"/>
  <c r="E20" i="5"/>
  <c r="D20" i="5"/>
  <c r="C20" i="5"/>
  <c r="B20" i="5"/>
  <c r="V19" i="5"/>
  <c r="T19" i="5"/>
  <c r="S19" i="5"/>
  <c r="P19" i="5"/>
  <c r="I19" i="5" s="1"/>
  <c r="M19" i="5"/>
  <c r="J19" i="5" s="1"/>
  <c r="H19" i="5"/>
  <c r="G19" i="5"/>
  <c r="F19" i="5"/>
  <c r="E19" i="5"/>
  <c r="D19" i="5"/>
  <c r="C19" i="5"/>
  <c r="B19" i="5"/>
  <c r="T18" i="5"/>
  <c r="P18" i="5"/>
  <c r="I18" i="5" s="1"/>
  <c r="M18" i="5"/>
  <c r="K18" i="5"/>
  <c r="H18" i="5"/>
  <c r="G18" i="5"/>
  <c r="F18" i="5"/>
  <c r="E18" i="5"/>
  <c r="T17" i="5"/>
  <c r="P17" i="5"/>
  <c r="I17" i="5" s="1"/>
  <c r="K17" i="5"/>
  <c r="J17" i="5" s="1"/>
  <c r="H17" i="5"/>
  <c r="F17" i="5"/>
  <c r="E17" i="5"/>
  <c r="V16" i="5"/>
  <c r="T16" i="5"/>
  <c r="S16" i="5"/>
  <c r="P16" i="5"/>
  <c r="I16" i="5" s="1"/>
  <c r="K16" i="5"/>
  <c r="J16" i="5" s="1"/>
  <c r="H16" i="5"/>
  <c r="G16" i="5"/>
  <c r="F16" i="5"/>
  <c r="E16" i="5"/>
  <c r="D16" i="5"/>
  <c r="C16" i="5"/>
  <c r="B16" i="5"/>
  <c r="T15" i="5"/>
  <c r="S15" i="5"/>
  <c r="P15" i="5"/>
  <c r="I15" i="5" s="1"/>
  <c r="H15" i="5"/>
  <c r="L15" i="5" s="1"/>
  <c r="K15" i="5" s="1"/>
  <c r="J15" i="5" s="1"/>
  <c r="G15" i="5"/>
  <c r="F15" i="5"/>
  <c r="E15" i="5"/>
  <c r="V14" i="5"/>
  <c r="T14" i="5"/>
  <c r="S14" i="5"/>
  <c r="P14" i="5"/>
  <c r="I14" i="5" s="1"/>
  <c r="H14" i="5"/>
  <c r="L14" i="5" s="1"/>
  <c r="K14" i="5" s="1"/>
  <c r="J14" i="5" s="1"/>
  <c r="G14" i="5"/>
  <c r="F14" i="5"/>
  <c r="E14" i="5"/>
  <c r="D14" i="5"/>
  <c r="C14" i="5"/>
  <c r="B14" i="5"/>
  <c r="V13" i="5"/>
  <c r="T13" i="5"/>
  <c r="S13" i="5"/>
  <c r="P13" i="5"/>
  <c r="I13" i="5" s="1"/>
  <c r="K13" i="5"/>
  <c r="J13" i="5" s="1"/>
  <c r="H13" i="5"/>
  <c r="G13" i="5"/>
  <c r="F13" i="5"/>
  <c r="E13" i="5"/>
  <c r="D13" i="5"/>
  <c r="C13" i="5"/>
  <c r="B13" i="5"/>
  <c r="G438" i="3"/>
  <c r="G437" i="3"/>
  <c r="G436" i="3"/>
  <c r="G435" i="3"/>
  <c r="D371" i="3"/>
  <c r="D369" i="3"/>
  <c r="D368" i="3"/>
  <c r="D367" i="3"/>
  <c r="D366" i="3"/>
  <c r="D313" i="3"/>
  <c r="D312" i="3"/>
  <c r="D311" i="3"/>
  <c r="D310" i="3"/>
  <c r="D309" i="3"/>
  <c r="D308" i="3"/>
  <c r="D307" i="3"/>
  <c r="D306" i="3"/>
  <c r="D305" i="3"/>
  <c r="D303" i="3"/>
  <c r="D302" i="3"/>
  <c r="D301" i="3"/>
  <c r="D300" i="3"/>
  <c r="D299" i="3"/>
  <c r="D298" i="3"/>
  <c r="D297" i="3"/>
  <c r="D296" i="3"/>
  <c r="D295" i="3"/>
  <c r="D294" i="3"/>
  <c r="D293" i="3"/>
  <c r="D292" i="3"/>
  <c r="D291" i="3"/>
  <c r="D290" i="3"/>
  <c r="D288" i="3"/>
  <c r="D287" i="3"/>
  <c r="D286" i="3"/>
  <c r="D284" i="3"/>
  <c r="D283" i="3"/>
  <c r="D282" i="3"/>
  <c r="D281" i="3"/>
  <c r="D280" i="3"/>
  <c r="D279" i="3"/>
  <c r="D289" i="3" s="1"/>
  <c r="D275" i="3"/>
  <c r="D274" i="3"/>
  <c r="D273" i="3"/>
  <c r="F248" i="3"/>
  <c r="F249" i="3" s="1"/>
  <c r="D238" i="3"/>
  <c r="D75" i="3"/>
  <c r="D74" i="3"/>
  <c r="D71" i="3"/>
  <c r="D70" i="3"/>
  <c r="D69" i="3"/>
  <c r="D68" i="3"/>
  <c r="D67" i="3"/>
  <c r="D26" i="3"/>
  <c r="D25" i="3"/>
  <c r="D24" i="3"/>
  <c r="D22" i="3"/>
  <c r="D18" i="3"/>
  <c r="D17" i="3"/>
  <c r="D16" i="3"/>
  <c r="D15" i="3"/>
  <c r="D14" i="3"/>
  <c r="D11" i="3"/>
  <c r="D10" i="3"/>
  <c r="D9" i="3"/>
  <c r="D8" i="3"/>
  <c r="D7" i="3"/>
  <c r="K68" i="1"/>
  <c r="K67" i="1"/>
  <c r="G66" i="1"/>
  <c r="K66" i="1" s="1"/>
  <c r="I65" i="1"/>
  <c r="K65" i="1" s="1"/>
  <c r="G64" i="1"/>
  <c r="K64" i="1" s="1"/>
  <c r="G63" i="1"/>
  <c r="K63" i="1" s="1"/>
  <c r="B63" i="1"/>
  <c r="K62" i="1"/>
  <c r="K61" i="1"/>
  <c r="K60" i="1"/>
  <c r="B60" i="1"/>
  <c r="B59" i="1"/>
  <c r="K58" i="1"/>
  <c r="B58" i="1"/>
  <c r="I57" i="1"/>
  <c r="G57" i="1"/>
  <c r="F57" i="1"/>
  <c r="B56" i="1"/>
  <c r="K52" i="1"/>
  <c r="K51" i="1"/>
  <c r="I50" i="1"/>
  <c r="K50" i="1" s="1"/>
  <c r="B50" i="1"/>
  <c r="G49" i="1"/>
  <c r="K48" i="1"/>
  <c r="K47" i="1"/>
  <c r="K46" i="1"/>
  <c r="K45" i="1"/>
  <c r="K44" i="1"/>
  <c r="I43" i="1"/>
  <c r="G42" i="1"/>
  <c r="K42" i="1" s="1"/>
  <c r="B42" i="1"/>
  <c r="G41" i="1"/>
  <c r="K41" i="1" s="1"/>
  <c r="B41" i="1"/>
  <c r="K40" i="1"/>
  <c r="K39" i="1"/>
  <c r="K38" i="1"/>
  <c r="I38" i="1"/>
  <c r="I37" i="1"/>
  <c r="G37" i="1"/>
  <c r="K37" i="1" s="1"/>
  <c r="I36" i="1"/>
  <c r="K36" i="1" s="1"/>
  <c r="M35" i="1"/>
  <c r="I35" i="1"/>
  <c r="K35" i="1" s="1"/>
  <c r="M34" i="1"/>
  <c r="I34" i="1"/>
  <c r="K34" i="1" s="1"/>
  <c r="I33" i="1"/>
  <c r="I32" i="1"/>
  <c r="G28" i="1"/>
  <c r="K28" i="1" s="1"/>
  <c r="I24" i="1"/>
  <c r="G24" i="1"/>
  <c r="F24" i="1"/>
  <c r="E24" i="1"/>
  <c r="D24" i="1"/>
  <c r="C24" i="1"/>
  <c r="B24" i="1"/>
  <c r="I20" i="1"/>
  <c r="K19" i="1"/>
  <c r="K20" i="1" s="1"/>
  <c r="E13" i="1"/>
  <c r="H429" i="6" l="1"/>
  <c r="L34" i="12"/>
  <c r="J33" i="5"/>
  <c r="J135" i="5"/>
  <c r="H387" i="6"/>
  <c r="U139" i="5"/>
  <c r="J45" i="5"/>
  <c r="E13" i="12"/>
  <c r="L36" i="12"/>
  <c r="J50" i="5"/>
  <c r="H130" i="5"/>
  <c r="K130" i="5" s="1"/>
  <c r="J130" i="5" s="1"/>
  <c r="H93" i="6"/>
  <c r="H180" i="6"/>
  <c r="G34" i="12"/>
  <c r="K34" i="12" s="1"/>
  <c r="K32" i="13"/>
  <c r="M93" i="10"/>
  <c r="H441" i="6"/>
  <c r="J36" i="5"/>
  <c r="P75" i="7"/>
  <c r="J44" i="5"/>
  <c r="H445" i="6"/>
  <c r="U128" i="5"/>
  <c r="J49" i="5"/>
  <c r="U116" i="5"/>
  <c r="H231" i="6"/>
  <c r="H360" i="6"/>
  <c r="T135" i="5"/>
  <c r="U135" i="5" s="1"/>
  <c r="U88" i="5"/>
  <c r="U97" i="5"/>
  <c r="U100" i="5"/>
  <c r="J137" i="5"/>
  <c r="J31" i="10"/>
  <c r="M108" i="10"/>
  <c r="G24" i="13"/>
  <c r="K24" i="13" s="1"/>
  <c r="K28" i="13" s="1"/>
  <c r="K24" i="1"/>
  <c r="K25" i="1" s="1"/>
  <c r="K29" i="1" s="1"/>
  <c r="T131" i="5"/>
  <c r="U131" i="5" s="1"/>
  <c r="J30" i="10"/>
  <c r="J77" i="10"/>
  <c r="M61" i="9"/>
  <c r="J18" i="5"/>
  <c r="U18" i="5" s="1"/>
  <c r="U34" i="5"/>
  <c r="P18" i="7"/>
  <c r="P71" i="7"/>
  <c r="U60" i="5"/>
  <c r="U95" i="5"/>
  <c r="H111" i="6"/>
  <c r="H405" i="6"/>
  <c r="P20" i="7"/>
  <c r="P37" i="7"/>
  <c r="J23" i="5"/>
  <c r="U23" i="5" s="1"/>
  <c r="U51" i="5"/>
  <c r="H20" i="6"/>
  <c r="H47" i="6"/>
  <c r="H107" i="6"/>
  <c r="H128" i="6"/>
  <c r="H228" i="6"/>
  <c r="H362" i="6"/>
  <c r="P13" i="7"/>
  <c r="P55" i="7"/>
  <c r="U106" i="5"/>
  <c r="H131" i="6"/>
  <c r="H143" i="6"/>
  <c r="H101" i="6"/>
  <c r="P41" i="7"/>
  <c r="H288" i="6"/>
  <c r="U86" i="5"/>
  <c r="U52" i="5"/>
  <c r="H154" i="6"/>
  <c r="H327" i="6"/>
  <c r="H348" i="6"/>
  <c r="P47" i="7"/>
  <c r="P77" i="7"/>
  <c r="H95" i="6"/>
  <c r="H33" i="6"/>
  <c r="H51" i="6"/>
  <c r="H63" i="6"/>
  <c r="H94" i="6"/>
  <c r="H155" i="6"/>
  <c r="H187" i="6"/>
  <c r="U63" i="5"/>
  <c r="U70" i="5"/>
  <c r="U125" i="5"/>
  <c r="H110" i="6"/>
  <c r="H117" i="6"/>
  <c r="H136" i="6"/>
  <c r="H215" i="6"/>
  <c r="H297" i="6"/>
  <c r="H333" i="6"/>
  <c r="H335" i="6"/>
  <c r="H395" i="6"/>
  <c r="P53" i="7"/>
  <c r="U41" i="5"/>
  <c r="U104" i="5"/>
  <c r="J61" i="5"/>
  <c r="U61" i="5" s="1"/>
  <c r="U69" i="5"/>
  <c r="H149" i="6"/>
  <c r="H164" i="6"/>
  <c r="H171" i="6"/>
  <c r="H176" i="6"/>
  <c r="H183" i="6"/>
  <c r="H192" i="6"/>
  <c r="H204" i="6"/>
  <c r="H267" i="6"/>
  <c r="H290" i="6"/>
  <c r="H321" i="6"/>
  <c r="P46" i="7"/>
  <c r="H98" i="6"/>
  <c r="H202" i="6"/>
  <c r="H223" i="6"/>
  <c r="H273" i="6"/>
  <c r="H331" i="6"/>
  <c r="H156" i="6"/>
  <c r="H188" i="6"/>
  <c r="H200" i="6"/>
  <c r="H214" i="6"/>
  <c r="H370" i="6"/>
  <c r="H382" i="6"/>
  <c r="H404" i="6"/>
  <c r="U49" i="5"/>
  <c r="U54" i="5"/>
  <c r="U55" i="5"/>
  <c r="U119" i="5"/>
  <c r="H62" i="6"/>
  <c r="H118" i="6"/>
  <c r="H130" i="6"/>
  <c r="H163" i="6"/>
  <c r="H198" i="6"/>
  <c r="H320" i="6"/>
  <c r="U103" i="5"/>
  <c r="U50" i="5"/>
  <c r="U56" i="5"/>
  <c r="H165" i="6"/>
  <c r="U47" i="5"/>
  <c r="U48" i="5"/>
  <c r="U73" i="5"/>
  <c r="U99" i="5"/>
  <c r="H407" i="6"/>
  <c r="P27" i="7"/>
  <c r="U96" i="5"/>
  <c r="H137" i="6"/>
  <c r="H161" i="6"/>
  <c r="U90" i="5"/>
  <c r="U14" i="5"/>
  <c r="H88" i="6"/>
  <c r="H199" i="6"/>
  <c r="H222" i="6"/>
  <c r="H369" i="6"/>
  <c r="H371" i="6"/>
  <c r="H56" i="6"/>
  <c r="U64" i="5"/>
  <c r="H15" i="6"/>
  <c r="H69" i="6"/>
  <c r="H83" i="6"/>
  <c r="H85" i="6"/>
  <c r="H120" i="6"/>
  <c r="H195" i="6"/>
  <c r="H244" i="6"/>
  <c r="H292" i="6"/>
  <c r="H353" i="6"/>
  <c r="H373" i="6"/>
  <c r="H392" i="6"/>
  <c r="H399" i="6"/>
  <c r="P21" i="7"/>
  <c r="P30" i="7"/>
  <c r="U33" i="5"/>
  <c r="U16" i="5"/>
  <c r="U66" i="5"/>
  <c r="H54" i="6"/>
  <c r="H67" i="6"/>
  <c r="H145" i="6"/>
  <c r="H213" i="6"/>
  <c r="H236" i="6"/>
  <c r="H242" i="6"/>
  <c r="H299" i="6"/>
  <c r="H301" i="6"/>
  <c r="H351" i="6"/>
  <c r="P14" i="7"/>
  <c r="P52" i="7"/>
  <c r="H303" i="6"/>
  <c r="U43" i="5"/>
  <c r="H81" i="6"/>
  <c r="H170" i="6"/>
  <c r="H402" i="6"/>
  <c r="P23" i="7"/>
  <c r="P34" i="7"/>
  <c r="P64" i="7"/>
  <c r="U92" i="5"/>
  <c r="U113" i="5"/>
  <c r="H135" i="6"/>
  <c r="H186" i="6"/>
  <c r="H227" i="6"/>
  <c r="H234" i="6"/>
  <c r="H314" i="6"/>
  <c r="P45" i="7"/>
  <c r="P66" i="7"/>
  <c r="P76" i="7"/>
  <c r="H55" i="6"/>
  <c r="H295" i="6"/>
  <c r="P54" i="7"/>
  <c r="H126" i="6"/>
  <c r="H196" i="6"/>
  <c r="H232" i="6"/>
  <c r="H253" i="6"/>
  <c r="H293" i="6"/>
  <c r="H306" i="6"/>
  <c r="H344" i="6"/>
  <c r="P42" i="7"/>
  <c r="U93" i="5"/>
  <c r="U22" i="5"/>
  <c r="U46" i="5"/>
  <c r="U111" i="5"/>
  <c r="U126" i="5"/>
  <c r="H14" i="6"/>
  <c r="H43" i="6"/>
  <c r="H77" i="6"/>
  <c r="H84" i="6"/>
  <c r="H106" i="6"/>
  <c r="H112" i="6"/>
  <c r="H138" i="6"/>
  <c r="H151" i="6"/>
  <c r="H194" i="6"/>
  <c r="H210" i="6"/>
  <c r="H266" i="6"/>
  <c r="H352" i="6"/>
  <c r="H114" i="6"/>
  <c r="H203" i="6"/>
  <c r="H328" i="6"/>
  <c r="H400" i="6"/>
  <c r="U38" i="5"/>
  <c r="U87" i="5"/>
  <c r="U110" i="5"/>
  <c r="H104" i="6"/>
  <c r="H406" i="6"/>
  <c r="P26" i="7"/>
  <c r="J37" i="5"/>
  <c r="U37" i="5" s="1"/>
  <c r="U109" i="5"/>
  <c r="J81" i="5"/>
  <c r="U81" i="5" s="1"/>
  <c r="U118" i="5"/>
  <c r="H75" i="6"/>
  <c r="H160" i="6"/>
  <c r="H162" i="6"/>
  <c r="H235" i="6"/>
  <c r="H238" i="6"/>
  <c r="H256" i="6"/>
  <c r="H272" i="6"/>
  <c r="H289" i="6"/>
  <c r="H291" i="6"/>
  <c r="H401" i="6"/>
  <c r="P39" i="7"/>
  <c r="H134" i="6"/>
  <c r="H190" i="6"/>
  <c r="H311" i="6"/>
  <c r="H343" i="6"/>
  <c r="H85" i="5"/>
  <c r="U85" i="5"/>
  <c r="H48" i="6"/>
  <c r="H169" i="6"/>
  <c r="H167" i="6"/>
  <c r="H281" i="6"/>
  <c r="H322" i="6"/>
  <c r="H24" i="6"/>
  <c r="H27" i="6"/>
  <c r="H132" i="6"/>
  <c r="H179" i="6"/>
  <c r="H205" i="6"/>
  <c r="H254" i="6"/>
  <c r="H316" i="6"/>
  <c r="H341" i="6"/>
  <c r="H372" i="6"/>
  <c r="H389" i="6"/>
  <c r="P57" i="7"/>
  <c r="G34" i="13"/>
  <c r="K34" i="13" s="1"/>
  <c r="H92" i="6"/>
  <c r="H159" i="6"/>
  <c r="H233" i="6"/>
  <c r="H268" i="6"/>
  <c r="H71" i="6"/>
  <c r="H78" i="6"/>
  <c r="U31" i="5"/>
  <c r="U101" i="5"/>
  <c r="J124" i="5"/>
  <c r="U124" i="5" s="1"/>
  <c r="H17" i="6"/>
  <c r="H49" i="6"/>
  <c r="H74" i="6"/>
  <c r="H76" i="6"/>
  <c r="H87" i="6"/>
  <c r="H108" i="6"/>
  <c r="H139" i="6"/>
  <c r="H177" i="6"/>
  <c r="H182" i="6"/>
  <c r="H201" i="6"/>
  <c r="H216" i="6"/>
  <c r="H377" i="6"/>
  <c r="P25" i="7"/>
  <c r="P44" i="7"/>
  <c r="P51" i="7"/>
  <c r="P78" i="7"/>
  <c r="L34" i="13"/>
  <c r="H354" i="6"/>
  <c r="H386" i="6"/>
  <c r="H393" i="6"/>
  <c r="H116" i="6"/>
  <c r="H174" i="6"/>
  <c r="H279" i="6"/>
  <c r="H307" i="6"/>
  <c r="H374" i="6"/>
  <c r="U36" i="5"/>
  <c r="H100" i="6"/>
  <c r="U78" i="5"/>
  <c r="H22" i="6"/>
  <c r="H52" i="6"/>
  <c r="H221" i="6"/>
  <c r="H239" i="6"/>
  <c r="H259" i="6"/>
  <c r="H300" i="6"/>
  <c r="H302" i="6"/>
  <c r="H380" i="6"/>
  <c r="H394" i="6"/>
  <c r="J82" i="7"/>
  <c r="H73" i="6"/>
  <c r="H157" i="6"/>
  <c r="H225" i="6"/>
  <c r="U115" i="5"/>
  <c r="J29" i="5"/>
  <c r="U29" i="5" s="1"/>
  <c r="U57" i="5"/>
  <c r="J94" i="5"/>
  <c r="U94" i="5" s="1"/>
  <c r="U108" i="5"/>
  <c r="H32" i="6"/>
  <c r="H119" i="6"/>
  <c r="H133" i="6"/>
  <c r="H152" i="6"/>
  <c r="H197" i="6"/>
  <c r="H255" i="6"/>
  <c r="H262" i="6"/>
  <c r="H269" i="6"/>
  <c r="H275" i="6"/>
  <c r="H280" i="6"/>
  <c r="H298" i="6"/>
  <c r="H310" i="6"/>
  <c r="H330" i="6"/>
  <c r="H355" i="6"/>
  <c r="H366" i="6"/>
  <c r="H375" i="6"/>
  <c r="H385" i="6"/>
  <c r="H258" i="6"/>
  <c r="H309" i="6"/>
  <c r="H246" i="6"/>
  <c r="H391" i="6"/>
  <c r="U117" i="5"/>
  <c r="H102" i="6"/>
  <c r="H359" i="6"/>
  <c r="H41" i="6"/>
  <c r="H105" i="6"/>
  <c r="H173" i="6"/>
  <c r="H31" i="6"/>
  <c r="U42" i="5"/>
  <c r="U25" i="5"/>
  <c r="U68" i="5"/>
  <c r="U120" i="5"/>
  <c r="U58" i="5"/>
  <c r="U77" i="5"/>
  <c r="H25" i="6"/>
  <c r="H113" i="6"/>
  <c r="H148" i="6"/>
  <c r="H178" i="6"/>
  <c r="H193" i="6"/>
  <c r="H217" i="6"/>
  <c r="H313" i="6"/>
  <c r="H317" i="6"/>
  <c r="H364" i="6"/>
  <c r="P29" i="7"/>
  <c r="P38" i="7"/>
  <c r="G36" i="13"/>
  <c r="K36" i="13" s="1"/>
  <c r="H207" i="6"/>
  <c r="U24" i="5"/>
  <c r="U71" i="5"/>
  <c r="H83" i="5"/>
  <c r="U107" i="5"/>
  <c r="H64" i="6"/>
  <c r="H82" i="6"/>
  <c r="H96" i="6"/>
  <c r="H127" i="6"/>
  <c r="H140" i="6"/>
  <c r="H191" i="6"/>
  <c r="H206" i="6"/>
  <c r="H224" i="6"/>
  <c r="H240" i="6"/>
  <c r="H243" i="6"/>
  <c r="H245" i="6"/>
  <c r="H315" i="6"/>
  <c r="H340" i="6"/>
  <c r="H342" i="6"/>
  <c r="H383" i="6"/>
  <c r="H390" i="6"/>
  <c r="H397" i="6"/>
  <c r="P43" i="7"/>
  <c r="H185" i="6"/>
  <c r="H329" i="6"/>
  <c r="H211" i="6"/>
  <c r="H318" i="6"/>
  <c r="U28" i="5"/>
  <c r="U39" i="5"/>
  <c r="U67" i="5"/>
  <c r="H86" i="6"/>
  <c r="H181" i="6"/>
  <c r="H189" i="6"/>
  <c r="H248" i="6"/>
  <c r="H251" i="6"/>
  <c r="H270" i="6"/>
  <c r="H376" i="6"/>
  <c r="H379" i="6"/>
  <c r="P22" i="7"/>
  <c r="P31" i="7"/>
  <c r="P33" i="7"/>
  <c r="L36" i="13"/>
  <c r="C443" i="6"/>
  <c r="K54" i="10"/>
  <c r="K421" i="6" s="1"/>
  <c r="C433" i="6"/>
  <c r="J54" i="10"/>
  <c r="C421" i="6"/>
  <c r="C434" i="6"/>
  <c r="C430" i="6"/>
  <c r="K57" i="10"/>
  <c r="K424" i="6" s="1"/>
  <c r="F67" i="10"/>
  <c r="D434" i="6" s="1"/>
  <c r="C418" i="6"/>
  <c r="K34" i="9"/>
  <c r="K438" i="6" s="1"/>
  <c r="K51" i="10"/>
  <c r="K418" i="6" s="1"/>
  <c r="C439" i="6"/>
  <c r="F57" i="10"/>
  <c r="D424" i="6" s="1"/>
  <c r="K39" i="9"/>
  <c r="K443" i="6" s="1"/>
  <c r="G57" i="10"/>
  <c r="J57" i="10" s="1"/>
  <c r="G67" i="10"/>
  <c r="G68" i="10" s="1"/>
  <c r="G51" i="10"/>
  <c r="F418" i="6" s="1"/>
  <c r="H418" i="6" s="1"/>
  <c r="F427" i="6"/>
  <c r="F48" i="10"/>
  <c r="D415" i="6" s="1"/>
  <c r="F414" i="6"/>
  <c r="H414" i="6" s="1"/>
  <c r="F35" i="9"/>
  <c r="D439" i="6" s="1"/>
  <c r="G48" i="10"/>
  <c r="F415" i="6" s="1"/>
  <c r="H415" i="6" s="1"/>
  <c r="F55" i="10"/>
  <c r="D422" i="6" s="1"/>
  <c r="F64" i="10"/>
  <c r="D431" i="6" s="1"/>
  <c r="C436" i="6"/>
  <c r="K35" i="9"/>
  <c r="K439" i="6" s="1"/>
  <c r="G52" i="10"/>
  <c r="F419" i="6" s="1"/>
  <c r="H419" i="6" s="1"/>
  <c r="G55" i="10"/>
  <c r="F422" i="6" s="1"/>
  <c r="H422" i="6" s="1"/>
  <c r="G64" i="10"/>
  <c r="J64" i="10" s="1"/>
  <c r="J69" i="10"/>
  <c r="H436" i="6"/>
  <c r="C419" i="6"/>
  <c r="B38" i="9"/>
  <c r="K38" i="9" s="1"/>
  <c r="K442" i="6" s="1"/>
  <c r="G46" i="10"/>
  <c r="K56" i="10"/>
  <c r="K423" i="6" s="1"/>
  <c r="C431" i="6"/>
  <c r="G49" i="10"/>
  <c r="F59" i="10"/>
  <c r="D426" i="6" s="1"/>
  <c r="C426" i="6"/>
  <c r="G36" i="9"/>
  <c r="J36" i="9" s="1"/>
  <c r="K52" i="10"/>
  <c r="K419" i="6" s="1"/>
  <c r="C422" i="6"/>
  <c r="K36" i="9"/>
  <c r="K440" i="6" s="1"/>
  <c r="F56" i="10"/>
  <c r="D423" i="6" s="1"/>
  <c r="C423" i="6"/>
  <c r="G39" i="9"/>
  <c r="F54" i="10"/>
  <c r="D421" i="6" s="1"/>
  <c r="F59" i="9"/>
  <c r="F55" i="9"/>
  <c r="J76" i="10"/>
  <c r="G60" i="9"/>
  <c r="J60" i="9" s="1"/>
  <c r="F57" i="9"/>
  <c r="J51" i="9"/>
  <c r="F53" i="9"/>
  <c r="J75" i="10"/>
  <c r="K28" i="12"/>
  <c r="U138" i="5"/>
  <c r="K42" i="13"/>
  <c r="G33" i="13"/>
  <c r="K33" i="13" s="1"/>
  <c r="G35" i="13"/>
  <c r="K35" i="13" s="1"/>
  <c r="F35" i="13"/>
  <c r="F31" i="13"/>
  <c r="F33" i="13"/>
  <c r="G36" i="12"/>
  <c r="K36" i="12" s="1"/>
  <c r="K32" i="12"/>
  <c r="K33" i="12"/>
  <c r="F33" i="12"/>
  <c r="G35" i="12"/>
  <c r="K35" i="12" s="1"/>
  <c r="F31" i="12"/>
  <c r="F35" i="12"/>
  <c r="G31" i="12"/>
  <c r="K31" i="12" s="1"/>
  <c r="L33" i="12"/>
  <c r="H82" i="5"/>
  <c r="U82" i="5"/>
  <c r="I141" i="5"/>
  <c r="H230" i="6"/>
  <c r="H282" i="6"/>
  <c r="H284" i="6"/>
  <c r="H332" i="6"/>
  <c r="H398" i="6"/>
  <c r="U137" i="5"/>
  <c r="H65" i="6"/>
  <c r="H72" i="6"/>
  <c r="H147" i="6"/>
  <c r="H350" i="6"/>
  <c r="H361" i="6"/>
  <c r="M50" i="9"/>
  <c r="H26" i="9"/>
  <c r="J26" i="9" s="1"/>
  <c r="J30" i="9" s="1"/>
  <c r="J19" i="9"/>
  <c r="J22" i="9" s="1"/>
  <c r="H22" i="9"/>
  <c r="M134" i="5"/>
  <c r="J134" i="5" s="1"/>
  <c r="U134" i="5" s="1"/>
  <c r="H134" i="5"/>
  <c r="U21" i="5"/>
  <c r="U17" i="5"/>
  <c r="U19" i="5"/>
  <c r="U65" i="5"/>
  <c r="U102" i="5"/>
  <c r="H23" i="6"/>
  <c r="H34" i="6"/>
  <c r="H218" i="6"/>
  <c r="H346" i="6"/>
  <c r="H358" i="6"/>
  <c r="U13" i="5"/>
  <c r="H79" i="6"/>
  <c r="H125" i="6"/>
  <c r="H208" i="6"/>
  <c r="P141" i="5"/>
  <c r="H20" i="5"/>
  <c r="U20" i="5"/>
  <c r="U59" i="5"/>
  <c r="H59" i="5"/>
  <c r="L141" i="5"/>
  <c r="H276" i="6"/>
  <c r="H396" i="6"/>
  <c r="U35" i="5"/>
  <c r="U105" i="5"/>
  <c r="H40" i="6"/>
  <c r="H323" i="6"/>
  <c r="H325" i="6"/>
  <c r="H363" i="6"/>
  <c r="U40" i="5"/>
  <c r="U45" i="5"/>
  <c r="U62" i="5"/>
  <c r="U75" i="5"/>
  <c r="U80" i="5"/>
  <c r="U91" i="5"/>
  <c r="J123" i="5"/>
  <c r="U123" i="5" s="1"/>
  <c r="U15" i="5"/>
  <c r="U26" i="5"/>
  <c r="U27" i="5"/>
  <c r="U44" i="5"/>
  <c r="U84" i="5"/>
  <c r="H45" i="6"/>
  <c r="H141" i="6"/>
  <c r="U74" i="5"/>
  <c r="U30" i="5"/>
  <c r="U79" i="5"/>
  <c r="U89" i="5"/>
  <c r="U121" i="5"/>
  <c r="U140" i="5"/>
  <c r="H252" i="6"/>
  <c r="U53" i="5"/>
  <c r="P74" i="7"/>
  <c r="H91" i="6"/>
  <c r="H99" i="6"/>
  <c r="H146" i="6"/>
  <c r="H229" i="6"/>
  <c r="H334" i="6"/>
  <c r="H349" i="6"/>
  <c r="P19" i="7"/>
  <c r="K65" i="10"/>
  <c r="K432" i="6" s="1"/>
  <c r="C432" i="6"/>
  <c r="F65" i="10"/>
  <c r="D432" i="6" s="1"/>
  <c r="K141" i="5"/>
  <c r="H121" i="6"/>
  <c r="H226" i="6"/>
  <c r="H264" i="6"/>
  <c r="H345" i="6"/>
  <c r="H367" i="6"/>
  <c r="P65" i="7"/>
  <c r="F56" i="9"/>
  <c r="J23" i="10"/>
  <c r="G61" i="10"/>
  <c r="C428" i="6"/>
  <c r="F61" i="10"/>
  <c r="D428" i="6" s="1"/>
  <c r="G65" i="10"/>
  <c r="H132" i="5"/>
  <c r="N132" i="5" s="1"/>
  <c r="J132" i="5" s="1"/>
  <c r="U132" i="5" s="1"/>
  <c r="H35" i="10"/>
  <c r="J35" i="10" s="1"/>
  <c r="J24" i="10"/>
  <c r="J133" i="5"/>
  <c r="U133" i="5" s="1"/>
  <c r="H50" i="6"/>
  <c r="H109" i="6"/>
  <c r="H129" i="6"/>
  <c r="H212" i="6"/>
  <c r="H287" i="6"/>
  <c r="H308" i="6"/>
  <c r="K61" i="10"/>
  <c r="K428" i="6" s="1"/>
  <c r="H66" i="6"/>
  <c r="H103" i="6"/>
  <c r="H296" i="6"/>
  <c r="H384" i="6"/>
  <c r="F50" i="10"/>
  <c r="D417" i="6" s="1"/>
  <c r="G50" i="10"/>
  <c r="G54" i="9"/>
  <c r="J54" i="9" s="1"/>
  <c r="F54" i="9"/>
  <c r="C414" i="6"/>
  <c r="F47" i="10"/>
  <c r="D414" i="6" s="1"/>
  <c r="F439" i="6"/>
  <c r="H439" i="6" s="1"/>
  <c r="J35" i="9"/>
  <c r="U112" i="5"/>
  <c r="H46" i="6"/>
  <c r="H68" i="6"/>
  <c r="H209" i="6"/>
  <c r="H263" i="6"/>
  <c r="H277" i="6"/>
  <c r="H283" i="6"/>
  <c r="H319" i="6"/>
  <c r="H324" i="6"/>
  <c r="H357" i="6"/>
  <c r="H388" i="6"/>
  <c r="U72" i="5"/>
  <c r="U76" i="5"/>
  <c r="U130" i="5"/>
  <c r="Q141" i="5"/>
  <c r="H18" i="6"/>
  <c r="H61" i="6"/>
  <c r="H247" i="6"/>
  <c r="H312" i="6"/>
  <c r="H326" i="6"/>
  <c r="H368" i="6"/>
  <c r="H421" i="6"/>
  <c r="H430" i="6"/>
  <c r="G58" i="9"/>
  <c r="J58" i="9" s="1"/>
  <c r="F58" i="9"/>
  <c r="J127" i="5"/>
  <c r="U127" i="5" s="1"/>
  <c r="H42" i="6"/>
  <c r="H59" i="6"/>
  <c r="H122" i="6"/>
  <c r="H175" i="6"/>
  <c r="H220" i="6"/>
  <c r="F424" i="6"/>
  <c r="H424" i="6" s="1"/>
  <c r="F438" i="6"/>
  <c r="H438" i="6" s="1"/>
  <c r="P12" i="7"/>
  <c r="F444" i="6"/>
  <c r="H444" i="6" s="1"/>
  <c r="F36" i="9"/>
  <c r="D440" i="6" s="1"/>
  <c r="K47" i="10"/>
  <c r="K414" i="6" s="1"/>
  <c r="K50" i="10"/>
  <c r="K417" i="6" s="1"/>
  <c r="C420" i="6"/>
  <c r="F53" i="10"/>
  <c r="D420" i="6" s="1"/>
  <c r="B58" i="10"/>
  <c r="G53" i="10"/>
  <c r="F68" i="10"/>
  <c r="D435" i="6" s="1"/>
  <c r="C435" i="6"/>
  <c r="K68" i="10"/>
  <c r="K435" i="6" s="1"/>
  <c r="K45" i="10"/>
  <c r="K412" i="6" s="1"/>
  <c r="G45" i="10"/>
  <c r="C412" i="6"/>
  <c r="J79" i="10"/>
  <c r="H21" i="6"/>
  <c r="H80" i="6"/>
  <c r="H153" i="6"/>
  <c r="H158" i="6"/>
  <c r="H168" i="6"/>
  <c r="H249" i="6"/>
  <c r="H257" i="6"/>
  <c r="H265" i="6"/>
  <c r="H285" i="6"/>
  <c r="H356" i="6"/>
  <c r="H365" i="6"/>
  <c r="P40" i="7"/>
  <c r="F34" i="9"/>
  <c r="D438" i="6" s="1"/>
  <c r="C438" i="6"/>
  <c r="F45" i="10"/>
  <c r="D412" i="6" s="1"/>
  <c r="K46" i="10"/>
  <c r="K413" i="6" s="1"/>
  <c r="F46" i="10"/>
  <c r="D413" i="6" s="1"/>
  <c r="M92" i="10"/>
  <c r="J33" i="10"/>
  <c r="G105" i="10"/>
  <c r="J105" i="10" s="1"/>
  <c r="F423" i="6"/>
  <c r="H423" i="6" s="1"/>
  <c r="J56" i="10"/>
  <c r="J63" i="10"/>
  <c r="H44" i="6"/>
  <c r="H124" i="6"/>
  <c r="H166" i="6"/>
  <c r="H219" i="6"/>
  <c r="H338" i="6"/>
  <c r="H381" i="6"/>
  <c r="H427" i="6"/>
  <c r="P17" i="7"/>
  <c r="P56" i="7"/>
  <c r="P73" i="7"/>
  <c r="H26" i="10"/>
  <c r="L93" i="10"/>
  <c r="H32" i="10"/>
  <c r="H37" i="10" s="1"/>
  <c r="G79" i="7" s="1"/>
  <c r="K49" i="10"/>
  <c r="K416" i="6" s="1"/>
  <c r="F49" i="10"/>
  <c r="D416" i="6" s="1"/>
  <c r="G59" i="10"/>
  <c r="F63" i="10"/>
  <c r="D430" i="6" s="1"/>
  <c r="G66" i="10"/>
  <c r="F69" i="10"/>
  <c r="D436" i="6" s="1"/>
  <c r="H115" i="6"/>
  <c r="H150" i="6"/>
  <c r="H184" i="6"/>
  <c r="H294" i="6"/>
  <c r="L113" i="10"/>
  <c r="M114" i="10" s="1"/>
  <c r="J22" i="10"/>
  <c r="K66" i="10"/>
  <c r="K433" i="6" s="1"/>
  <c r="K69" i="10"/>
  <c r="K436" i="6" s="1"/>
  <c r="L89" i="10"/>
  <c r="H70" i="6"/>
  <c r="H260" i="6"/>
  <c r="P60" i="7"/>
  <c r="G59" i="1"/>
  <c r="K59" i="1" s="1"/>
  <c r="F59" i="1"/>
  <c r="K57" i="1"/>
  <c r="M57" i="1"/>
  <c r="G56" i="1"/>
  <c r="K56" i="1" s="1"/>
  <c r="F56" i="1"/>
  <c r="K43" i="1"/>
  <c r="M43" i="1"/>
  <c r="M33" i="1"/>
  <c r="K33" i="1"/>
  <c r="M32" i="1"/>
  <c r="M53" i="1" s="1"/>
  <c r="N55" i="1" s="1"/>
  <c r="N59" i="1" s="1"/>
  <c r="K32" i="1"/>
  <c r="K42" i="12" l="1"/>
  <c r="M141" i="5"/>
  <c r="K53" i="1"/>
  <c r="J26" i="10"/>
  <c r="H141" i="5"/>
  <c r="N141" i="5"/>
  <c r="J48" i="10"/>
  <c r="C442" i="6"/>
  <c r="F431" i="6"/>
  <c r="H431" i="6" s="1"/>
  <c r="J61" i="9"/>
  <c r="J67" i="10"/>
  <c r="F434" i="6"/>
  <c r="H434" i="6" s="1"/>
  <c r="G38" i="9"/>
  <c r="F442" i="6" s="1"/>
  <c r="H442" i="6" s="1"/>
  <c r="J51" i="10"/>
  <c r="F440" i="6"/>
  <c r="H440" i="6" s="1"/>
  <c r="J52" i="10"/>
  <c r="J55" i="10"/>
  <c r="F38" i="9"/>
  <c r="D442" i="6" s="1"/>
  <c r="J39" i="9"/>
  <c r="F443" i="6"/>
  <c r="H443" i="6" s="1"/>
  <c r="J46" i="10"/>
  <c r="F413" i="6"/>
  <c r="H413" i="6" s="1"/>
  <c r="J49" i="10"/>
  <c r="F416" i="6"/>
  <c r="H416" i="6" s="1"/>
  <c r="J116" i="10"/>
  <c r="M43" i="13"/>
  <c r="K43" i="13"/>
  <c r="K46" i="13" s="1"/>
  <c r="M43" i="12"/>
  <c r="K43" i="12"/>
  <c r="K46" i="12" s="1"/>
  <c r="E13" i="10"/>
  <c r="L37" i="10"/>
  <c r="F435" i="6"/>
  <c r="H435" i="6" s="1"/>
  <c r="J68" i="10"/>
  <c r="J65" i="10"/>
  <c r="F432" i="6"/>
  <c r="H432" i="6" s="1"/>
  <c r="J45" i="10"/>
  <c r="F412" i="6"/>
  <c r="H412" i="6" s="1"/>
  <c r="J59" i="10"/>
  <c r="F426" i="6"/>
  <c r="H426" i="6" s="1"/>
  <c r="F428" i="6"/>
  <c r="H428" i="6" s="1"/>
  <c r="J61" i="10"/>
  <c r="G81" i="7"/>
  <c r="G82" i="7" s="1"/>
  <c r="J141" i="5"/>
  <c r="E13" i="9"/>
  <c r="F433" i="6"/>
  <c r="H433" i="6" s="1"/>
  <c r="J66" i="10"/>
  <c r="J53" i="10"/>
  <c r="F420" i="6"/>
  <c r="H420" i="6" s="1"/>
  <c r="G58" i="10"/>
  <c r="K58" i="10"/>
  <c r="K425" i="6" s="1"/>
  <c r="F58" i="10"/>
  <c r="D425" i="6" s="1"/>
  <c r="C425" i="6"/>
  <c r="M89" i="10"/>
  <c r="M91" i="10" s="1"/>
  <c r="N91" i="10" s="1"/>
  <c r="J32" i="10"/>
  <c r="J37" i="10" s="1"/>
  <c r="F417" i="6"/>
  <c r="H417" i="6" s="1"/>
  <c r="J50" i="10"/>
  <c r="U141" i="5"/>
  <c r="N62" i="1"/>
  <c r="K69" i="1"/>
  <c r="N89" i="10" l="1"/>
  <c r="K71" i="1"/>
  <c r="K74" i="1" s="1"/>
  <c r="J38" i="9"/>
  <c r="J40" i="9" s="1"/>
  <c r="J62" i="9" s="1"/>
  <c r="H81" i="7"/>
  <c r="P81" i="7" s="1"/>
  <c r="H79" i="7"/>
  <c r="J41" i="10"/>
  <c r="J58" i="10"/>
  <c r="J70" i="10" s="1"/>
  <c r="F425" i="6"/>
  <c r="H425" i="6" s="1"/>
  <c r="H446" i="6" s="1"/>
  <c r="H447" i="6" l="1"/>
  <c r="J117" i="10"/>
  <c r="H82" i="7"/>
  <c r="P79" i="7"/>
  <c r="L63" i="9"/>
  <c r="Q80" i="7"/>
  <c r="J63" i="9"/>
  <c r="J66" i="9" s="1"/>
  <c r="Q81" i="7" l="1"/>
  <c r="L118" i="10"/>
  <c r="J118" i="10"/>
  <c r="J121" i="10" s="1"/>
  <c r="Q79" i="7"/>
  <c r="F16" i="7" l="1"/>
  <c r="P16" i="7" l="1"/>
  <c r="P82" i="7" s="1"/>
  <c r="F82" i="7"/>
  <c r="Q16" i="7" l="1"/>
  <c r="Q82" i="7" s="1"/>
  <c r="K405" i="6" l="1"/>
  <c r="K406" i="6"/>
  <c r="K407" i="6"/>
  <c r="K52" i="6" l="1"/>
  <c r="K77" i="6" l="1"/>
  <c r="K208" i="6" l="1"/>
  <c r="K206" i="6" l="1"/>
  <c r="K209" i="6"/>
  <c r="K219" i="6" l="1"/>
  <c r="K220" i="6"/>
  <c r="K221" i="6"/>
  <c r="K222" i="6"/>
  <c r="K223" i="6"/>
  <c r="K217" i="6"/>
  <c r="K224" i="6"/>
  <c r="K207" i="6"/>
  <c r="K225" i="6"/>
  <c r="K218" i="6"/>
  <c r="K373" i="6"/>
  <c r="K365" i="6" l="1"/>
  <c r="K359" i="6"/>
  <c r="K211" i="6"/>
  <c r="K216" i="6"/>
  <c r="K215" i="6"/>
  <c r="K214" i="6"/>
  <c r="K213" i="6"/>
  <c r="K212" i="6"/>
  <c r="K210" i="6"/>
  <c r="K226" i="6"/>
  <c r="K362" i="6"/>
  <c r="K368" i="6"/>
  <c r="K361" i="6"/>
  <c r="K374" i="6"/>
  <c r="K376" i="6"/>
  <c r="K369" i="6"/>
  <c r="K398" i="6" l="1"/>
  <c r="K387" i="6"/>
  <c r="K383" i="6"/>
  <c r="K377" i="6"/>
  <c r="K371" i="6"/>
  <c r="K372" i="6"/>
  <c r="K375" i="6"/>
  <c r="K393" i="6"/>
  <c r="K402" i="6"/>
  <c r="K401" i="6"/>
  <c r="K400" i="6"/>
  <c r="K399" i="6"/>
  <c r="K396" i="6"/>
  <c r="K379" i="6"/>
  <c r="K385" i="6"/>
  <c r="K388" i="6"/>
  <c r="K389" i="6"/>
  <c r="K392" i="6"/>
  <c r="K397" i="6"/>
  <c r="K382" i="6"/>
  <c r="K384" i="6"/>
  <c r="K395" i="6"/>
  <c r="K380" i="6" l="1"/>
  <c r="K391" i="6"/>
  <c r="K404" i="6"/>
  <c r="K390" i="6"/>
  <c r="K364" i="6" l="1"/>
  <c r="K366" i="6"/>
  <c r="K367" i="6"/>
  <c r="K363" i="6"/>
  <c r="K300" i="6" l="1"/>
  <c r="K302" i="6"/>
  <c r="K301" i="6"/>
  <c r="K303" i="6"/>
  <c r="K285" i="6"/>
  <c r="K235" i="6" l="1"/>
  <c r="K247" i="6"/>
  <c r="K255" i="6"/>
  <c r="K248" i="6"/>
  <c r="K260" i="6"/>
  <c r="K249" i="6"/>
  <c r="K259" i="6"/>
  <c r="K258" i="6"/>
  <c r="K257" i="6"/>
  <c r="K254" i="6"/>
  <c r="K256" i="6"/>
  <c r="K253" i="6"/>
  <c r="K252" i="6"/>
  <c r="K246" i="6"/>
  <c r="K236" i="6"/>
  <c r="K228" i="6"/>
  <c r="K238" i="6"/>
  <c r="K242" i="6"/>
  <c r="K244" i="6"/>
  <c r="K245" i="6"/>
  <c r="K243" i="6"/>
  <c r="K239" i="6" l="1"/>
  <c r="K251" i="6"/>
  <c r="K240" i="6" l="1"/>
  <c r="K230" i="6" l="1"/>
  <c r="K229" i="6"/>
  <c r="K227" i="6"/>
  <c r="K17" i="6"/>
  <c r="K14" i="6"/>
  <c r="K275" i="6"/>
  <c r="K280" i="6"/>
  <c r="K282" i="6"/>
  <c r="K281" i="6"/>
  <c r="K118" i="6" l="1"/>
  <c r="K109" i="6"/>
  <c r="K277" i="6"/>
  <c r="K279" i="6"/>
  <c r="K119" i="6"/>
  <c r="K114" i="6"/>
  <c r="K284" i="6"/>
  <c r="K264" i="6"/>
  <c r="K108" i="6"/>
  <c r="K116" i="6"/>
  <c r="K267" i="6"/>
  <c r="K120" i="6"/>
  <c r="K112" i="6"/>
  <c r="K113" i="6"/>
  <c r="K115" i="6"/>
  <c r="K111" i="6"/>
  <c r="K110" i="6"/>
  <c r="K231" i="6"/>
  <c r="K234" i="6"/>
  <c r="K233" i="6"/>
  <c r="K270" i="6"/>
  <c r="K269" i="6"/>
  <c r="K268" i="6"/>
  <c r="K263" i="6"/>
  <c r="K262" i="6"/>
  <c r="K265" i="6"/>
  <c r="K283" i="6"/>
  <c r="K232" i="6" l="1"/>
  <c r="K272" i="6"/>
  <c r="K266" i="6"/>
  <c r="K50" i="6" l="1"/>
  <c r="K76" i="6"/>
  <c r="K73" i="6" l="1"/>
  <c r="K75" i="6"/>
  <c r="K72" i="6"/>
  <c r="K40" i="6"/>
  <c r="K42" i="6"/>
  <c r="K91" i="6"/>
  <c r="K98" i="6"/>
  <c r="K95" i="6"/>
  <c r="K78" i="6"/>
  <c r="K49" i="6"/>
  <c r="K99" i="6"/>
  <c r="K93" i="6"/>
  <c r="K94" i="6"/>
  <c r="K96" i="6"/>
  <c r="K51" i="6"/>
  <c r="K43" i="6"/>
  <c r="K48" i="6"/>
  <c r="K45" i="6"/>
  <c r="K46" i="6"/>
  <c r="K47" i="6"/>
  <c r="K44" i="6"/>
  <c r="K41" i="6"/>
  <c r="K56" i="6"/>
  <c r="K54" i="6"/>
  <c r="K74" i="6"/>
  <c r="K82" i="6"/>
  <c r="K83" i="6"/>
  <c r="K81" i="6"/>
  <c r="K80" i="6"/>
  <c r="K71" i="6"/>
  <c r="K67" i="6"/>
  <c r="K64" i="6"/>
  <c r="K85" i="6"/>
  <c r="K63" i="6" l="1"/>
  <c r="K87" i="6"/>
  <c r="K84" i="6"/>
  <c r="K86" i="6"/>
  <c r="K92" i="6"/>
  <c r="K55" i="6"/>
  <c r="K79" i="6"/>
  <c r="K66" i="6"/>
  <c r="K62" i="6"/>
  <c r="K61" i="6"/>
  <c r="K65" i="6"/>
  <c r="K88" i="6" l="1"/>
  <c r="K290" i="6" l="1"/>
  <c r="K322" i="6"/>
  <c r="K325" i="6" l="1"/>
  <c r="K328" i="6"/>
  <c r="K287" i="6"/>
  <c r="K298" i="6"/>
  <c r="K330" i="6"/>
  <c r="K332" i="6"/>
  <c r="K291" i="6"/>
  <c r="K292" i="6"/>
  <c r="K293" i="6"/>
  <c r="K288" i="6"/>
  <c r="K296" i="6"/>
  <c r="K294" i="6"/>
  <c r="K299" i="6"/>
  <c r="K295" i="6"/>
  <c r="K297" i="6"/>
  <c r="K335" i="6"/>
  <c r="K334" i="6"/>
  <c r="K327" i="6"/>
  <c r="K323" i="6"/>
  <c r="K321" i="6"/>
  <c r="K324" i="6"/>
  <c r="K326" i="6"/>
  <c r="K329" i="6"/>
  <c r="K331" i="6"/>
  <c r="K333" i="6" l="1"/>
  <c r="K309" i="6"/>
  <c r="K310" i="6" l="1"/>
  <c r="K318" i="6"/>
  <c r="K316" i="6"/>
  <c r="K311" i="6"/>
  <c r="K314" i="6"/>
  <c r="K317" i="6"/>
  <c r="K319" i="6"/>
  <c r="K315" i="6"/>
  <c r="K320" i="6"/>
  <c r="K358" i="6"/>
  <c r="K357" i="6"/>
  <c r="K356" i="6"/>
  <c r="K355" i="6"/>
  <c r="K348" i="6" l="1"/>
  <c r="K354" i="6"/>
  <c r="K350" i="6"/>
  <c r="K349" i="6"/>
  <c r="K33" i="6"/>
  <c r="K31" i="6"/>
  <c r="K20" i="6" l="1"/>
  <c r="K25" i="6"/>
  <c r="K353" i="6"/>
  <c r="K352" i="6"/>
  <c r="K351" i="6"/>
  <c r="K24" i="6"/>
  <c r="K23" i="6"/>
  <c r="K22" i="6"/>
  <c r="K21" i="6"/>
  <c r="K34" i="6"/>
  <c r="K171" i="6"/>
  <c r="K27" i="6" l="1"/>
  <c r="K32" i="6"/>
  <c r="K152" i="6" l="1"/>
  <c r="K147" i="6"/>
  <c r="K148" i="6"/>
  <c r="K150" i="6"/>
  <c r="K338" i="6"/>
  <c r="K143" i="6"/>
  <c r="K69" i="6"/>
  <c r="K102" i="6"/>
  <c r="K68" i="6"/>
  <c r="K100" i="6"/>
  <c r="K341" i="6"/>
  <c r="K105" i="6"/>
  <c r="K104" i="6"/>
  <c r="K103" i="6"/>
  <c r="K101" i="6"/>
  <c r="K106" i="6"/>
  <c r="K308" i="6"/>
  <c r="K306" i="6"/>
  <c r="K307" i="6"/>
  <c r="K70" i="6"/>
  <c r="K107" i="6"/>
  <c r="K146" i="6"/>
  <c r="K149" i="6"/>
  <c r="K145" i="6"/>
  <c r="K181" i="6" l="1"/>
  <c r="K159" i="6"/>
  <c r="K157" i="6"/>
  <c r="K169" i="6"/>
  <c r="K176" i="6"/>
  <c r="K170" i="6"/>
  <c r="K340" i="6"/>
  <c r="K151" i="6"/>
  <c r="K182" i="6"/>
  <c r="K180" i="6"/>
  <c r="K177" i="6"/>
  <c r="K179" i="6"/>
  <c r="K173" i="6"/>
  <c r="K178" i="6"/>
  <c r="K165" i="6"/>
  <c r="K168" i="6"/>
  <c r="K166" i="6"/>
  <c r="K163" i="6"/>
  <c r="K155" i="6"/>
  <c r="K160" i="6"/>
  <c r="K158" i="6"/>
  <c r="K154" i="6"/>
  <c r="K156" i="6"/>
  <c r="K161" i="6"/>
  <c r="K175" i="6" l="1"/>
  <c r="K164" i="6"/>
  <c r="K174" i="6"/>
  <c r="K167" i="6"/>
  <c r="K141" i="6"/>
  <c r="K135" i="6"/>
  <c r="K127" i="6" l="1"/>
  <c r="K124" i="6"/>
  <c r="K131" i="6"/>
  <c r="K125" i="6"/>
  <c r="K126" i="6"/>
  <c r="K133" i="6"/>
  <c r="K139" i="6"/>
  <c r="K137" i="6"/>
  <c r="K140" i="6"/>
  <c r="K138" i="6"/>
  <c r="K136" i="6"/>
  <c r="K134" i="6"/>
  <c r="K132" i="6"/>
  <c r="K130" i="6"/>
  <c r="K129" i="6"/>
  <c r="K128" i="6"/>
  <c r="K345" i="6"/>
  <c r="K121" i="6" l="1"/>
  <c r="K346" i="6"/>
  <c r="K344" i="6"/>
  <c r="K122" i="6"/>
  <c r="K342" i="6"/>
  <c r="K343" i="6"/>
  <c r="K162" i="6" l="1"/>
  <c r="K153" i="6"/>
  <c r="J194" i="3"/>
</calcChain>
</file>

<file path=xl/comments1.xml><?xml version="1.0" encoding="utf-8"?>
<comments xmlns="http://schemas.openxmlformats.org/spreadsheetml/2006/main">
  <authors>
    <author>PKC</author>
  </authors>
  <commentList>
    <comment ref="B32" authorId="0" shapeId="0">
      <text>
        <r>
          <rPr>
            <b/>
            <sz val="9"/>
            <color indexed="81"/>
            <rFont val="Segoe UI"/>
            <family val="2"/>
          </rPr>
          <t>PKC:</t>
        </r>
        <r>
          <rPr>
            <sz val="9"/>
            <color indexed="81"/>
            <rFont val="Segoe UI"/>
            <family val="2"/>
          </rPr>
          <t xml:space="preserve">
k/c gạch
tường xây tô
mái tôn 
trần tkhông
nền bê tông
cửa đi sắt tôn</t>
        </r>
      </text>
    </comment>
    <comment ref="B33" authorId="0" shapeId="0">
      <text>
        <r>
          <rPr>
            <b/>
            <sz val="9"/>
            <color indexed="81"/>
            <rFont val="Segoe UI"/>
            <family val="2"/>
          </rPr>
          <t>PKC:</t>
        </r>
        <r>
          <rPr>
            <sz val="9"/>
            <color indexed="81"/>
            <rFont val="Segoe UI"/>
            <family val="2"/>
          </rPr>
          <t xml:space="preserve">
k/c gạch
tường xây tô
mái tôn 
trần tkhông
nền bê tông
cửa đi sắt tôn</t>
        </r>
      </text>
    </comment>
    <comment ref="B43" authorId="0" shapeId="0">
      <text>
        <r>
          <rPr>
            <b/>
            <sz val="9"/>
            <color indexed="81"/>
            <rFont val="Segoe UI"/>
            <family val="2"/>
          </rPr>
          <t>PKC:</t>
        </r>
        <r>
          <rPr>
            <sz val="9"/>
            <color indexed="81"/>
            <rFont val="Segoe UI"/>
            <family val="2"/>
          </rPr>
          <t xml:space="preserve">
k/c sắt
vách tôn
cửa sắt lưới b40
mái tôn
nền bt</t>
        </r>
      </text>
    </comment>
  </commentList>
</comments>
</file>

<file path=xl/comments2.xml><?xml version="1.0" encoding="utf-8"?>
<comments xmlns="http://schemas.openxmlformats.org/spreadsheetml/2006/main">
  <authors>
    <author>Admin</author>
  </authors>
  <commentList>
    <comment ref="G19" authorId="0" shapeId="0">
      <text>
        <r>
          <rPr>
            <b/>
            <sz val="9"/>
            <color indexed="81"/>
            <rFont val="Tahoma"/>
          </rPr>
          <t>Admin:</t>
        </r>
        <r>
          <rPr>
            <sz val="9"/>
            <color indexed="81"/>
            <rFont val="Tahoma"/>
          </rPr>
          <t xml:space="preserve">
đường đất
</t>
        </r>
      </text>
    </comment>
  </commentList>
</comments>
</file>

<file path=xl/comments3.xml><?xml version="1.0" encoding="utf-8"?>
<comments xmlns="http://schemas.openxmlformats.org/spreadsheetml/2006/main">
  <authors>
    <author>Administrator</author>
  </authors>
  <commentList>
    <comment ref="B36" authorId="0" shapeId="0">
      <text>
        <r>
          <rPr>
            <b/>
            <sz val="9"/>
            <color indexed="81"/>
            <rFont val="Tahoma"/>
            <family val="2"/>
          </rPr>
          <t>áp cây rau gia vị các loại</t>
        </r>
      </text>
    </comment>
  </commentList>
</comments>
</file>

<file path=xl/comments4.xml><?xml version="1.0" encoding="utf-8"?>
<comments xmlns="http://schemas.openxmlformats.org/spreadsheetml/2006/main">
  <authors>
    <author>Administrator</author>
  </authors>
  <commentList>
    <comment ref="J53" authorId="0" shapeId="0">
      <text>
        <r>
          <rPr>
            <b/>
            <sz val="9"/>
            <color indexed="81"/>
            <rFont val="Tahoma"/>
            <family val="2"/>
          </rPr>
          <t xml:space="preserve">trồng trên 28,0m2 đất CLN
</t>
        </r>
      </text>
    </comment>
  </commentList>
</comments>
</file>

<file path=xl/comments5.xml><?xml version="1.0" encoding="utf-8"?>
<comments xmlns="http://schemas.openxmlformats.org/spreadsheetml/2006/main">
  <authors>
    <author>Administrator</author>
  </authors>
  <commentList>
    <comment ref="F19" authorId="0" shapeId="0">
      <text>
        <r>
          <rPr>
            <b/>
            <sz val="9"/>
            <color indexed="81"/>
            <rFont val="Tahoma"/>
            <family val="2"/>
          </rPr>
          <t>Administrator:</t>
        </r>
        <r>
          <rPr>
            <sz val="9"/>
            <color indexed="81"/>
            <rFont val="Tahoma"/>
            <family val="2"/>
          </rPr>
          <t xml:space="preserve">
đường nhựa</t>
        </r>
      </text>
    </comment>
  </commentList>
</comments>
</file>

<file path=xl/comments6.xml><?xml version="1.0" encoding="utf-8"?>
<comments xmlns="http://schemas.openxmlformats.org/spreadsheetml/2006/main">
  <authors>
    <author>Administrator</author>
  </authors>
  <commentList>
    <comment ref="F23" authorId="0" shapeId="0">
      <text>
        <r>
          <rPr>
            <b/>
            <sz val="9"/>
            <color indexed="81"/>
            <rFont val="Tahoma"/>
            <family val="2"/>
          </rPr>
          <t>Administrator:</t>
        </r>
        <r>
          <rPr>
            <sz val="9"/>
            <color indexed="81"/>
            <rFont val="Tahoma"/>
            <family val="2"/>
          </rPr>
          <t xml:space="preserve">
đường đất
</t>
        </r>
      </text>
    </comment>
  </commentList>
</comments>
</file>

<file path=xl/comments7.xml><?xml version="1.0" encoding="utf-8"?>
<comments xmlns="http://schemas.openxmlformats.org/spreadsheetml/2006/main">
  <authors>
    <author>Admin</author>
    <author>PC</author>
  </authors>
  <commentList>
    <comment ref="H32" authorId="0" shapeId="0">
      <text>
        <r>
          <rPr>
            <b/>
            <sz val="9"/>
            <color indexed="81"/>
            <rFont val="Tahoma"/>
            <family val="2"/>
          </rPr>
          <t>Admin:</t>
        </r>
        <r>
          <rPr>
            <sz val="9"/>
            <color indexed="81"/>
            <rFont val="Tahoma"/>
            <family val="2"/>
          </rPr>
          <t xml:space="preserve">
trừ DT nhà, nền, chuồng...</t>
        </r>
      </text>
    </comment>
    <comment ref="B45" authorId="0" shapeId="0">
      <text>
        <r>
          <rPr>
            <b/>
            <sz val="9"/>
            <color indexed="81"/>
            <rFont val="Tahoma"/>
            <family val="2"/>
          </rPr>
          <t xml:space="preserve">* Kết cấu loại 2:
- Cột, tường gạch chịu lực 
- Tường: sơn nước
- Mái: tôn
- Trần: Trần tôn lạnh
- Nền: Lát gạch ceramic
- Cửa đi: Sắt kính và cửa gỗ
- Điện: Chiếu sáng trực tiếp, dây điện ngầm + nổi
- Nước: Hệ thống cấp, thoát nước hoàn chỉnh
</t>
        </r>
        <r>
          <rPr>
            <sz val="9"/>
            <color indexed="81"/>
            <rFont val="Tahoma"/>
            <family val="2"/>
          </rPr>
          <t xml:space="preserve">  
</t>
        </r>
      </text>
    </comment>
    <comment ref="B46" authorId="0" shapeId="0">
      <text>
        <r>
          <rPr>
            <b/>
            <sz val="9"/>
            <color indexed="81"/>
            <rFont val="Tahoma"/>
            <family val="2"/>
          </rPr>
          <t xml:space="preserve">4.4 * Kết cấu loại 4:
- Cột gạch  và gỗ
- Tường: quét vôi
- Mái: Tôn 
- Trần: Không trần
- Nền: Láng vữa xi măng
- Cửa đi:  gỗ tạp
</t>
        </r>
        <r>
          <rPr>
            <sz val="9"/>
            <color indexed="81"/>
            <rFont val="Tahoma"/>
            <family val="2"/>
          </rPr>
          <t xml:space="preserve">  
</t>
        </r>
      </text>
    </comment>
    <comment ref="B48" authorId="0" shapeId="0">
      <text>
        <r>
          <rPr>
            <b/>
            <sz val="9"/>
            <color indexed="81"/>
            <rFont val="Tahoma"/>
            <family val="2"/>
          </rPr>
          <t xml:space="preserve">Cột kèo gỗ, tre; vách bằng vật liệu dễ cháy; mái tranh tre, nứa, lá
</t>
        </r>
        <r>
          <rPr>
            <sz val="9"/>
            <color indexed="81"/>
            <rFont val="Tahoma"/>
            <family val="2"/>
          </rPr>
          <t xml:space="preserve">
</t>
        </r>
      </text>
    </comment>
    <comment ref="B59" authorId="1" shapeId="0">
      <text>
        <r>
          <rPr>
            <b/>
            <sz val="9"/>
            <color indexed="81"/>
            <rFont val="Tahoma"/>
            <family val="2"/>
          </rPr>
          <t>PC:</t>
        </r>
        <r>
          <rPr>
            <sz val="9"/>
            <color indexed="81"/>
            <rFont val="Tahoma"/>
            <family val="2"/>
          </rPr>
          <t xml:space="preserve">
Kết cấu:
- Khung cột: gạch + cây
- Tường: Gạch xây không tô
- Mái:  Tôn Fibro xi măng
- Nền: láng vữa xi măng
</t>
        </r>
      </text>
    </comment>
    <comment ref="B63" authorId="1" shapeId="0">
      <text>
        <r>
          <rPr>
            <sz val="9"/>
            <color indexed="81"/>
            <rFont val="Tahoma"/>
            <family val="2"/>
          </rPr>
          <t xml:space="preserve">Bán kiên cố
Kết cấu:
- Khung cột:  gạch
- Tường: Gạch xây không tô
- Mái: Tôn
- Nền: láng vữa xi măng
</t>
        </r>
      </text>
    </comment>
  </commentList>
</comments>
</file>

<file path=xl/sharedStrings.xml><?xml version="1.0" encoding="utf-8"?>
<sst xmlns="http://schemas.openxmlformats.org/spreadsheetml/2006/main" count="32617" uniqueCount="10974">
  <si>
    <t>TRUNG TÂM PHÁT TRIỂN QUỸ ĐẤT THÀNH PHỐ ĐỒNG NAI</t>
  </si>
  <si>
    <t>CỘNG HÒA XÃ HỘI CHỦ NGHĨA VIỆT NAM</t>
  </si>
  <si>
    <t>CHI NHÁNH XUÂN LỘC</t>
  </si>
  <si>
    <t>Độc lập - Tự do - Hạnh phúc</t>
  </si>
  <si>
    <t>Xuân Lộc, ngày        tháng     năm 2026</t>
  </si>
  <si>
    <t>PHƯƠNG ÁN CHI TIẾT (Dự kiến)</t>
  </si>
  <si>
    <t>Về bồi thường, hỗ trợ, tái định cư đối với từng người có đất thu hồi, chủ sở hữu tài sản bị ảnh hưởng bởi Dự án Bồi thường, hỗ trợ, tái định cư, giải phóng mặt bằng Nâng cấp, mở rộng tuyến đường ĐT.773 (Long Thành - Cẩm Mỹ - Xuân Lộc), huyện Xuân Lộc, Cẩm Mỹ, Long Thành đoạn qua xã Xuân Phú</t>
  </si>
  <si>
    <t>Họ và tên người sử dụng đất:</t>
  </si>
  <si>
    <t>Ông Lồng Cún Và</t>
  </si>
  <si>
    <t>Số định danh cá nhân/ 
Căn cước công dân:</t>
  </si>
  <si>
    <t>022069007320 cấp ngày 05/3/2022</t>
  </si>
  <si>
    <t>Địa chỉ:</t>
  </si>
  <si>
    <t>ấp Đông Minh, xã Xuân Phú, tỉnh Đồng Nai</t>
  </si>
  <si>
    <t>Số điện thoại:</t>
  </si>
  <si>
    <t>0961037266</t>
  </si>
  <si>
    <t>Vị trí đất thu hồi:</t>
  </si>
  <si>
    <t>Các tuyến đường giao thông không đấu nối trực tiếp và thông ra Đường tỉnh 765 đoạn từ Cầu Lang Minh đến cách trung tâm ngã ba Lang Minh 200m và đoạn từ giáp ranh xã Cẩm Mỹ đến cách trung tâm ngã ba Lang Minh 200m có hiện trạng là đường nhựa, bê tông xi măng:
- Có bề rộng từ ≥3m đến &lt;5m, cách đường giao thông &gt;1.000m.
- Có bề rộng &lt;3m, cách đường giao thông &gt;200m</t>
  </si>
  <si>
    <t>Diện tích thu hồi:</t>
  </si>
  <si>
    <t>m²</t>
  </si>
  <si>
    <t>Loại đất thu hồi:</t>
  </si>
  <si>
    <t>Đất trồng cây lâu năm</t>
  </si>
  <si>
    <t>Nguồn gốc đất thu hồi:</t>
  </si>
  <si>
    <t>Thửa đất số 7 tờ bản đồ số 120 xã Xuân Phú (tờ bản đồ số 25 xã Lang Minh cũ) được cấp GCN số CA 279770 ngày 21/5/2015 cho ông Lồng Cún Và, mục đích sử dụng CLN, hiện sử dụng ổn định không tranh chấp.</t>
  </si>
  <si>
    <t>BẢNG TÍNH GIÁ TRỊ BỒI THƯỜNG, HỖ TRỢ</t>
  </si>
  <si>
    <t>I. ĐẤT ĐAI: Đơn giá theo bảng giá đất lần đầu trên địa bàn tỉnh Đồng Nai năm 2026 ban hành kèm theo Nghị quyết số 28/2025/NQ-HĐND ngày 10/12/2025 của Hội đồng nhân dân tỉnh Đồng Nai.</t>
  </si>
  <si>
    <t>STT</t>
  </si>
  <si>
    <t>Số thửa</t>
  </si>
  <si>
    <t>Số tờ</t>
  </si>
  <si>
    <t>ĐVT
(m²)</t>
  </si>
  <si>
    <t>Loại đất</t>
  </si>
  <si>
    <t>Vị trí</t>
  </si>
  <si>
    <t>Đơn giá</t>
  </si>
  <si>
    <t>Hệ số</t>
  </si>
  <si>
    <t>Số lượng</t>
  </si>
  <si>
    <t>Tỷ lệ BT, hỗ trợ</t>
  </si>
  <si>
    <t>Thành tiền</t>
  </si>
  <si>
    <r>
      <t xml:space="preserve">Tình trạng pháp lý; 
căn cứ quy định bồi thường
</t>
    </r>
    <r>
      <rPr>
        <i/>
        <sz val="10"/>
        <rFont val="Times New Roman"/>
        <family val="1"/>
      </rPr>
      <t>Vị trí đất theo Số 175/736/VPĐK.XL-TTLT
ngày 05/02/2026</t>
    </r>
  </si>
  <si>
    <t>CLN</t>
  </si>
  <si>
    <t xml:space="preserve"> Tiếp giáp đường đất x hệ số 0,8 theo quy định tại khoản 9, điều 8, Nghị quyết số 28/2025/NQ-HĐND ngày 10/12/2025</t>
  </si>
  <si>
    <t>Tổng đất đai:</t>
  </si>
  <si>
    <t>II. CHÍNH SÁCH HỖ TRỢ</t>
  </si>
  <si>
    <t>Tình trạng pháp lý; 
căn cứ quy định bồi thường</t>
  </si>
  <si>
    <t>Hỗ trợ đào tạo chuyển đổi nghề nghiệp và tìm kiếm việc làm</t>
  </si>
  <si>
    <t>theo khoản 1 Điều 109 Luật Đất đai; Điều 22 Nghị định số 88/2024/NĐ-CP ngày 15/7/2024 của Chính phủ; khoản 1, Điều 13 QĐ số 42/2025/QĐ-UBND ngày 02/10/2025</t>
  </si>
  <si>
    <t>Hỗ trợ so với đơn giá</t>
  </si>
  <si>
    <t>- Mục 2, Văn bản số 3887/UBND-KTNS ngày 16/3/2026 của UBND tỉnh Đồng Nai.
- Đơn giá đất theo Nghị Quyết 28/2025/NQ-HĐND ngày 10/12/2025
- Trừ diện tích đất có xây dựng tài sản
- Tiếp giáp đường đất x hệ số 0,8 theo quy định tại khoản 9, điều 8, Nghị quyết số 28/2025/NQ-HĐND ngày 10/12/2025</t>
  </si>
  <si>
    <t>Tổng cộng:</t>
  </si>
  <si>
    <t>Hỗ trợ ổn định đời sống</t>
  </si>
  <si>
    <t>theo Điều 19 Nghị định số 88/2024/NĐ-CP ngày 15/7/2024 của Chính phủ; khoản 1 Điều 10 QĐ số 42/2025/QĐ-UBND ngày 02/10/2025</t>
  </si>
  <si>
    <t>Tỷ lệ thu hồi đất nông nghiệp</t>
  </si>
  <si>
    <t>Có di chuyển
chổ ở</t>
  </si>
  <si>
    <t>không di chuyển
chổ ở</t>
  </si>
  <si>
    <t>Số tháng 
hỗ trợ</t>
  </si>
  <si>
    <t>Đơn giá 
1kg gạo là 20.000 đồng x 30 kg</t>
  </si>
  <si>
    <t>Số nhân 
khẩu</t>
  </si>
  <si>
    <t>Từ 30 đến 70%</t>
  </si>
  <si>
    <t>x</t>
  </si>
  <si>
    <t>Tổng cộng chính sách hỗ trợ (1+2)</t>
  </si>
  <si>
    <t>Danh mục
 tài sản</t>
  </si>
  <si>
    <t>Phân loại, kết cấu nhà</t>
  </si>
  <si>
    <t>ĐVT</t>
  </si>
  <si>
    <t>Số 
lượng</t>
  </si>
  <si>
    <t>Nhà</t>
  </si>
  <si>
    <t xml:space="preserve">01 tầng, kết cấu loại 4 </t>
  </si>
  <si>
    <t>- Công trình, vật kiến trúc xây dựng năm 2000 
- Mức hỗ trợ theo khoản 2, Điều 19, Quyết định số 42/2025/QĐ-UBND ngày 02/10/2025 của UBND tỉnh Đồng Nai.
- Ống nhựa HDPE D21x2.0mmPhụ lục I- Báo giá VLXD trên địa bàn tỉnh Đồng Nai, tháng 3 năm 2026.
- D34 áp Ống nhựa uPVC D34x2.0mm
(924) Phụ lục 2- Báo giá VLXD trên địa bàn tỉnh Đồng Nai  tháng 3 năm 2026
- D60 áp Ống nhựa uPVC D60x2.0mm
(929) Phụ lục 2- Báo giá VLXD trên địa bàn tỉnh Đồng Nai 3 năm 2026
- Béc tưới tham khảo giá thị trường PS Super Pro https://vuonnhietdoi.vn/</t>
  </si>
  <si>
    <t>Bể nước xây nổi, lát đáy</t>
  </si>
  <si>
    <t>m³</t>
  </si>
  <si>
    <t>Nền bêtông không cốt thép dày 10cm</t>
  </si>
  <si>
    <t>Tường xây gạch táp lô cao 1,6m</t>
  </si>
  <si>
    <t>Cánh cổng sắt kiên cố</t>
  </si>
  <si>
    <t>Lưới B40 cao 1,5m</t>
  </si>
  <si>
    <t>Trụ bê tông cắm ranh hàng rào cao 2,2m</t>
  </si>
  <si>
    <t>trụ</t>
  </si>
  <si>
    <t>Di dời bồn nước nhựa 1000L</t>
  </si>
  <si>
    <t>cái</t>
  </si>
  <si>
    <t>m</t>
  </si>
  <si>
    <t>Nhà tạm</t>
  </si>
  <si>
    <t>Khung sắt đỡ bồn nước cao trên 3m</t>
  </si>
  <si>
    <t>Di dời bồn nước Inox 2500L</t>
  </si>
  <si>
    <t>Ống nhựa đen Ф60</t>
  </si>
  <si>
    <t>Ống nhựa Ф34</t>
  </si>
  <si>
    <t>Ống nhựa đen Ф21</t>
  </si>
  <si>
    <t>Béc tưới</t>
  </si>
  <si>
    <t>Trụ điện ống sắt tráng kẽm D90</t>
  </si>
  <si>
    <t>Ống nhựa PVC Bình Minh Ф21</t>
  </si>
  <si>
    <t>Tổng nhà, vật kiến trúc:</t>
  </si>
  <si>
    <t>IV. CÂY TRỒNG: Đơn giá theo Quyết định số 48/2025/QĐ-UBND ngày 23/10/2025, Quyết định số 66/2025/QĐ-UBND ngày 27/11/2025 của UBND tỉnh Đồng Nai.</t>
  </si>
  <si>
    <t>Tên cây trồng</t>
  </si>
  <si>
    <t>DT trồng cây</t>
  </si>
  <si>
    <t>(13 năm)</t>
  </si>
  <si>
    <t>Căn cứ khoản 4 điều 2 của Quyết định 48/2025/QĐ-UBND ngày 23/10/2025 của UBND tỉnh Đồng Nai: Cây chôm chôm là cây trồng chính, mật độ quy định 180 cây/1ha.
Diện tích trồng cây = DTTH - DT xây dựng tài sản =  8.658,4 m². Số lượng cây chôm chôm trong mật độ được bồi thường 156 cây với giá trị 470.673.996 đồng.</t>
  </si>
  <si>
    <t>Mật độ chôm chôm</t>
  </si>
  <si>
    <t>Cây chôm chôm Năm thu hoạch thứ 9</t>
  </si>
  <si>
    <t>Vượt mật độ</t>
  </si>
  <si>
    <t>(15 cm)</t>
  </si>
  <si>
    <t>cây</t>
  </si>
  <si>
    <t>Trồng hàng ranh</t>
  </si>
  <si>
    <r>
      <t xml:space="preserve">Căn cứ khoản 4 điều 2 của Quyết định 48/2025/QĐ-UBND ngày 23/10/2025 của UBND tỉnh Đồng Nai về tổng giá trị cây trồng trên một đơn vị diện tích có trồng xen nhiều loại cây khác nhau = giá trị của từng loại cây trồng cộng lại, nhưng tối đa không vượt quá 1,5 lần giá trị cây trồng tính theo cây trồng chính (cây chôm chôm năm thu hoạch thứ 9) tương ứng không vượt quá số tiền </t>
    </r>
    <r>
      <rPr>
        <b/>
        <i/>
        <u/>
        <sz val="10"/>
        <rFont val="Times New Roman"/>
        <family val="1"/>
      </rPr>
      <t>235.336.998 đồng.</t>
    </r>
  </si>
  <si>
    <t>Cây trong mật độ</t>
  </si>
  <si>
    <t>ha</t>
  </si>
  <si>
    <t>Mai chiếu thủy</t>
  </si>
  <si>
    <t>Cây thị hồng&gt;42 cm</t>
  </si>
  <si>
    <t>(52cm)</t>
  </si>
  <si>
    <t>(76cm)</t>
  </si>
  <si>
    <t>Bàng thái &gt;15-18 cm</t>
  </si>
  <si>
    <t>(18 cm)</t>
  </si>
  <si>
    <t>Bàng thái &gt;12-15 cm</t>
  </si>
  <si>
    <t>Bàng thái &gt;21-24 cm</t>
  </si>
  <si>
    <t>(23 cm)</t>
  </si>
  <si>
    <t>Bàng thái &gt;3-6 cm</t>
  </si>
  <si>
    <t>(5 cm)</t>
  </si>
  <si>
    <t>Tổng cây trồng, hoa màu:</t>
  </si>
  <si>
    <t>V. THƯỞNG ĐỐI VỚI NGƯỜI CÓ ĐẤT THU HỒI BÀN GIAO MẶT BẰNG TRƯỚC THỜI HẠN</t>
  </si>
  <si>
    <t>Khoản 4, điều 15 QĐ số 42/2025/QĐ-UBND ngày 02/10/2025</t>
  </si>
  <si>
    <t>TỔNG CỘNG (I+II+III+IV+V):</t>
  </si>
  <si>
    <t xml:space="preserve"> VỊ TRÍ, DIỆN TÍCH, TIỀN SỬ DỤNG ĐẤT KHI GIAO ĐẤT TÁI ĐỊNH CƯ, GIÁ BÁN NHÀ Ở TÁI ĐỊNH CƯ CHO NGƯỜI ĐƯỢC BỐ TRÍ TÁI ĐỊNH CƯ HOẶC GIAO ĐẤT KHÁC CHO HỘ GIA ĐÌNH, CÁ NHÂN (NẾU CÓ): Không có</t>
  </si>
  <si>
    <t xml:space="preserve"> KHOẢN TIỀN CHƯA THỰC HIỆN NGHĨA VỤ TÀI CHÍNH VỀ ĐẤT ĐAI TRỪ VÀO TIỀN BỒI THƯỜNG ĐẤT (NẾU CÓ): Xác định tại thời điểm chi trả tiền bồi thường trên cơ sở thông tin về nghĩa vụ tài chính do Thuế cơ sở 1 thành phố Đồng Nai xác định.</t>
  </si>
  <si>
    <t xml:space="preserve"> TỔNG SỐ TIỀN BỒI THƯỜNG, HỖ TRỢ ĐƯỢC NHẬN SAU KHI ĐÃ TRỪ ĐI TIỀN SỬ DỤNG ĐẤT, TIỀN THUÊ ĐẤT PHẢI NỘP VÀO SỐ TIỀN ĐƯỢC BỒI THƯỜNG VỀ ĐẤT (NẾU CÓ): </t>
  </si>
  <si>
    <t>đồng</t>
  </si>
  <si>
    <t xml:space="preserve"> SỐ TIỀN ĐƯỢC GHI NỢ TIỀN SỬ DỤNG ĐẤT KHI ĐƯỢC GIAO ĐẤT TÁI ĐỊNH CƯ (NẾU CÓ): Không có</t>
  </si>
  <si>
    <t>Tính toán</t>
  </si>
  <si>
    <t>Tổ Trưởng Tổ NVBT</t>
  </si>
  <si>
    <t>KT. Giám đốc</t>
  </si>
  <si>
    <t>Phó Giám Đốc</t>
  </si>
  <si>
    <t xml:space="preserve"> </t>
  </si>
  <si>
    <t>Nguyễn Nhật Tâm</t>
  </si>
  <si>
    <t>Phạm Thanh Chương</t>
  </si>
  <si>
    <t>Nguyễn Lê Bảo</t>
  </si>
  <si>
    <t>ĐƠN GIÁ BỒI THƯỜNG THIỆT HẠI VỀ CÂY TRỒNG THEO QUYẾT ĐỊNH 48/2025/QĐ-UBND NGÀY 23/10/2025
QUYẾT ĐỊNH 66/2025/QĐ-UBND NGÀY 27/11/2025 SỬA ĐỔI, BỔ SUNG MỘT SỐ ĐIỀU CỦA QUYẾT ĐỊNH 48/2025/QĐ-UBND NGÀY 23/10/2025</t>
  </si>
  <si>
    <t>Đơn giá bồi thường</t>
  </si>
  <si>
    <t>Nhóm cây trồng</t>
  </si>
  <si>
    <t>Cây lúa Đông Xuân</t>
  </si>
  <si>
    <t>I. Nhóm cây lương thực</t>
  </si>
  <si>
    <t>Cây lúa Hè Thu, Mùa</t>
  </si>
  <si>
    <t>Cây bắp Đông Xuân</t>
  </si>
  <si>
    <t>Cây bắp Hè Thu</t>
  </si>
  <si>
    <t>Cây Khoai lang</t>
  </si>
  <si>
    <t>II. Nhóm cây lấy củ</t>
  </si>
  <si>
    <t>Cây khoai mì</t>
  </si>
  <si>
    <t>Cây khoai mỡ</t>
  </si>
  <si>
    <t>Khoai môn</t>
  </si>
  <si>
    <t>Bình tinh</t>
  </si>
  <si>
    <t>Cây trinh nữ hoàng cung</t>
  </si>
  <si>
    <t>III. Nhóm cây dược liệu</t>
  </si>
  <si>
    <t>Cây cải xanh</t>
  </si>
  <si>
    <t>IV. Nhóm cây rau ăn lá</t>
  </si>
  <si>
    <t>Cải ngọt</t>
  </si>
  <si>
    <t>Cải thìa</t>
  </si>
  <si>
    <t>Họ cải các loại</t>
  </si>
  <si>
    <t>Cây hành lá</t>
  </si>
  <si>
    <t>Cây hẹ</t>
  </si>
  <si>
    <t>Cây rau dền</t>
  </si>
  <si>
    <t>Cây rau đay</t>
  </si>
  <si>
    <t>Cây rau ngót</t>
  </si>
  <si>
    <t>áp cây rau đay</t>
  </si>
  <si>
    <t>Cây rau mồng tơi</t>
  </si>
  <si>
    <t>Cây cần nước</t>
  </si>
  <si>
    <t>Cây xà lách</t>
  </si>
  <si>
    <t>Cây bầu</t>
  </si>
  <si>
    <t>V. Nhóm cây rau ăn quả</t>
  </si>
  <si>
    <t>Cây bí đỏ</t>
  </si>
  <si>
    <t>Cây bí xanh</t>
  </si>
  <si>
    <t>Cây mướp</t>
  </si>
  <si>
    <t>Thiên lý (m2)</t>
  </si>
  <si>
    <t>áp cây mướp</t>
  </si>
  <si>
    <t>Cây đậu cô ve</t>
  </si>
  <si>
    <t>Cây đậu rồng</t>
  </si>
  <si>
    <t>Cây đậu ván</t>
  </si>
  <si>
    <t>Cây đậu đũa</t>
  </si>
  <si>
    <t>Cây đậu bắp</t>
  </si>
  <si>
    <t>Cây khổ qua</t>
  </si>
  <si>
    <t>Cây dưa leo</t>
  </si>
  <si>
    <t>Cây dưa tây</t>
  </si>
  <si>
    <t>Cây củ đậu</t>
  </si>
  <si>
    <t>Củ sắn</t>
  </si>
  <si>
    <t>Cà chua</t>
  </si>
  <si>
    <t>Cà pháo</t>
  </si>
  <si>
    <t>Cà tím</t>
  </si>
  <si>
    <t>Ớt</t>
  </si>
  <si>
    <t>Cây hoa huệ</t>
  </si>
  <si>
    <t>VI. Nhóm cây hoa cảnh</t>
  </si>
  <si>
    <t>Cây hoa đồng tiền</t>
  </si>
  <si>
    <t>Cây hoa thạch thảo</t>
  </si>
  <si>
    <t>Cây hoa cúc</t>
  </si>
  <si>
    <t>Cây hoa vạn thọ</t>
  </si>
  <si>
    <t>Cây hoa sao nhái</t>
  </si>
  <si>
    <t>Cây hoa mào gà</t>
  </si>
  <si>
    <t>cây hoa lay ơn</t>
  </si>
  <si>
    <t>Cây hoa hướng dương</t>
  </si>
  <si>
    <t>Cây hoa hồng</t>
  </si>
  <si>
    <t>Cây hoa sen</t>
  </si>
  <si>
    <t>Cây hoa súng</t>
  </si>
  <si>
    <t>Cây mía</t>
  </si>
  <si>
    <t>VII. Nhóm cây công nghiệp</t>
  </si>
  <si>
    <t>Cây thuốc lá</t>
  </si>
  <si>
    <t>Cây đậu phộng</t>
  </si>
  <si>
    <t>VIII. Nhóm cây có hạt chứa dầu, cây họ đậu</t>
  </si>
  <si>
    <t>Cây đậu đen</t>
  </si>
  <si>
    <t>Cây đậu xanh</t>
  </si>
  <si>
    <t>Cây đậu đỏ</t>
  </si>
  <si>
    <t>Cây đậu nành</t>
  </si>
  <si>
    <t>Cây chuối</t>
  </si>
  <si>
    <t>IX. Nhóm mục đích khác</t>
  </si>
  <si>
    <t>Cỏ thức ăn chăn nuôi</t>
  </si>
  <si>
    <t>Phụ lục II. Đơn giá bồi thường thiệt hại đối với cây lâu năm</t>
  </si>
  <si>
    <t>Cây rau gia vị các loại</t>
  </si>
  <si>
    <t>Cây sả</t>
  </si>
  <si>
    <t>áp cây rau gia vị các loại</t>
  </si>
  <si>
    <t>Gừng</t>
  </si>
  <si>
    <t>Lá lốt</t>
  </si>
  <si>
    <t>Cây chùm nụm</t>
  </si>
  <si>
    <r>
      <t>m</t>
    </r>
    <r>
      <rPr>
        <vertAlign val="superscript"/>
        <sz val="14"/>
        <color theme="1"/>
        <rFont val="Times New Roman"/>
        <family val="1"/>
      </rPr>
      <t>2</t>
    </r>
  </si>
  <si>
    <t>Phụ lục II. ĐƠN GIÁ BỒI THƯỜNG THIỆT HẠI ĐỐI 
VỚI CÂY CẢNH TRANG TRÍ</t>
  </si>
  <si>
    <t>Hàng rào cây xanh</t>
  </si>
  <si>
    <t>Cây bông trang</t>
  </si>
  <si>
    <t>Cây chuỗi ngọc nhỏ</t>
  </si>
  <si>
    <t>Cây Ắc ó (Óc ó)</t>
  </si>
  <si>
    <t>Cây Ắc ó</t>
  </si>
  <si>
    <t>Cây Óc ó</t>
  </si>
  <si>
    <t>Hoa giấy, Ti gôn (trồng theo cụm, bụi, trồng hàng rào)</t>
  </si>
  <si>
    <t>Hoa giấy</t>
  </si>
  <si>
    <t>Ti gôn</t>
  </si>
  <si>
    <t>Lưỡi hổ</t>
  </si>
  <si>
    <t>áp Hoa giấy, Ti gôn (trồng theo cụm, bụi, trồng hàng rào)</t>
  </si>
  <si>
    <t>Cây trầu không</t>
  </si>
  <si>
    <t xml:space="preserve">Cây Bã đậu, Phượng, Phi lao, Hoa lài, Ô môi, Trứng cá, Đinh hương, Liễu. </t>
  </si>
  <si>
    <t>Cây Bã đậu</t>
  </si>
  <si>
    <t>Cây Phượng</t>
  </si>
  <si>
    <t>Cây Phi lao</t>
  </si>
  <si>
    <t>Cây Hoa lài</t>
  </si>
  <si>
    <t>Cây Ô môi</t>
  </si>
  <si>
    <t>Cây Trứng cá</t>
  </si>
  <si>
    <t>Cây Đinh hương</t>
  </si>
  <si>
    <t>Cây Liễu</t>
  </si>
  <si>
    <t>Cau, Cau kiểng, Cau bầu, Dừa kiểng, Sứ kiểng, Ngâu, Liễu, Đủng đỉnh, Chuỗi ngọc lớn, Hoàng anh, Hoàng nam, Mai chiếu thủy, Nguyệt quế, Mai nhật (Bò cạp vàng, Osaka); Mai, Sò do cam, Long não</t>
  </si>
  <si>
    <t>Cau</t>
  </si>
  <si>
    <t>Cau kiểng</t>
  </si>
  <si>
    <t>Cau bầu</t>
  </si>
  <si>
    <t>Dừa kiểng</t>
  </si>
  <si>
    <t>Sứ kiểng</t>
  </si>
  <si>
    <t>Ngâu</t>
  </si>
  <si>
    <t>Liễu</t>
  </si>
  <si>
    <t>Đủng đỉnh</t>
  </si>
  <si>
    <t>Chuỗi ngọc lớn</t>
  </si>
  <si>
    <t>Hoàng anh</t>
  </si>
  <si>
    <t>Hoàng 0anh</t>
  </si>
  <si>
    <t>Hoàng nam</t>
  </si>
  <si>
    <t>Dành dành</t>
  </si>
  <si>
    <t>áp Mai chiếu thủy</t>
  </si>
  <si>
    <t>Mai vạn phúc</t>
  </si>
  <si>
    <t>Nguyệt quế</t>
  </si>
  <si>
    <t>Mai</t>
  </si>
  <si>
    <t>áp Mai nhật</t>
  </si>
  <si>
    <t>Mai nhật</t>
  </si>
  <si>
    <t>Bò cạp vàng</t>
  </si>
  <si>
    <t>Osaka</t>
  </si>
  <si>
    <t>Sa la</t>
  </si>
  <si>
    <t>áp cây Osaka</t>
  </si>
  <si>
    <t>Tha la</t>
  </si>
  <si>
    <t>Sò do cam</t>
  </si>
  <si>
    <t>Long não</t>
  </si>
  <si>
    <t>Thiên tuế, Cọ, Kè Wasington, Chà là, thốt nốt</t>
  </si>
  <si>
    <t>Thiên tuế</t>
  </si>
  <si>
    <t>Cọ</t>
  </si>
  <si>
    <t>Kè Wasington</t>
  </si>
  <si>
    <t>Chà là</t>
  </si>
  <si>
    <t>Thốt nốt</t>
  </si>
  <si>
    <t>Mũ Trôm</t>
  </si>
  <si>
    <t>áp cây thốt nốt</t>
  </si>
  <si>
    <t>Cây Điệp, Anh đào, bông giấy, Cua đồng, Bướm bạc</t>
  </si>
  <si>
    <t>Cây Điệp</t>
  </si>
  <si>
    <t>Anh đào</t>
  </si>
  <si>
    <t>Ôliu, Mù u, Hoa sữa</t>
  </si>
  <si>
    <t>Ôliu</t>
  </si>
  <si>
    <t>Mù u</t>
  </si>
  <si>
    <t>Hoa sữa</t>
  </si>
  <si>
    <t>Ngũ trảo, Nhàu</t>
  </si>
  <si>
    <t>Ngũ trảo</t>
  </si>
  <si>
    <t>Nhàu</t>
  </si>
  <si>
    <t>Thầu dầu</t>
  </si>
  <si>
    <t>Tắc</t>
  </si>
  <si>
    <t>Móng bò</t>
  </si>
  <si>
    <t>Cây trúc cảnh</t>
  </si>
  <si>
    <t>Cây trúc cảnh Khóm (bụi) khoảng &lt;8 cây, thời gian trồng trên 4 năm</t>
  </si>
  <si>
    <t>khóm (bụi)</t>
  </si>
  <si>
    <t>Cây trúc cảnh Khóm (bụi) khoảng &gt;=8 cây, thời gian trồng trên 4 năm</t>
  </si>
  <si>
    <t>Cây trúc cảnh Khóm (bụi) khoảng &lt;=6 cây, thời gian trồng từ 2 năm đến nhỏ hơn 4 năm</t>
  </si>
  <si>
    <t>Cây trúc cảnh Trường hợp dưới 1 năm tuổi thì hỗ trợ di dời</t>
  </si>
  <si>
    <t>Vạn tuế cây giống trong vườn ươm</t>
  </si>
  <si>
    <t>Vạn tuế, thiên tuế</t>
  </si>
  <si>
    <t>Vạn tuế đường kính thân &lt;= 10cm, chiều cao &gt;1.0m</t>
  </si>
  <si>
    <t>Vạn tuế 10 cm &lt;=đường kính thân &lt;= 20cm, chiều cao &gt;1.0m</t>
  </si>
  <si>
    <t>Vạn tuế 20 cm &lt;=đường kính thân &lt;= 30cm, chiều cao &gt;1.0m</t>
  </si>
  <si>
    <t>Vạn tuế đường kính thân &gt;30cm, chiều cao &gt;1.0m</t>
  </si>
  <si>
    <t>Thiên tuế cây giống trong vườn ươm</t>
  </si>
  <si>
    <t>Thiên tuế đường kính thân &lt;= 10cm, chiều cao &gt;1.0m</t>
  </si>
  <si>
    <t>Thiên tuế 10 cm &lt;=đường kính thân &lt;= 20cm, chiều cao &gt;1.0m</t>
  </si>
  <si>
    <t>Thiên tuế 20 cm &lt;=đường kính thân &lt;= 30cm, chiều cao &gt;1.0m</t>
  </si>
  <si>
    <t>Thiên tuế đường kính thân &gt;30cm, chiều cao &gt;1.0m</t>
  </si>
  <si>
    <t>Cây phát tài lớn cây cao &lt;1m</t>
  </si>
  <si>
    <t>cây phát tài (thiết mộc lan)</t>
  </si>
  <si>
    <t>Cây phát tài lớn cây cao từ 1m đến &lt;1.5m</t>
  </si>
  <si>
    <t>Cây phát tài lớn cây cao từ 1.5m đến &lt;2m</t>
  </si>
  <si>
    <t>Cây phát tài lớn cây cao từ 2m trở lên</t>
  </si>
  <si>
    <t>Si cảnh 5cm&lt;=Đk thân&lt;= 10cm, đường kính tán&gt; 1.5m, chiều cao&gt;2.0m</t>
  </si>
  <si>
    <t>Si cảnh, xanh cảnh, sung cảnh, 
lộc vừng, đa cảnh</t>
  </si>
  <si>
    <t>Si cảnh 10cm&lt;=Đk thân&lt;= 20cm, đường kính tán&gt; 1.5m, chiều cao&gt;2.0m</t>
  </si>
  <si>
    <t>Si cảnh 20cm&lt;=Đk thân&lt;= 30cm, đường kính tán&gt; 1.5m, chiều cao&gt;2.0m</t>
  </si>
  <si>
    <t>Si cảnh 30cm&lt;=Đk thân&lt;= 40cm, đường kính tán&gt; 1.5m, chiều cao&gt;2.0m</t>
  </si>
  <si>
    <t>Si cảnh 40cm&lt;=Đk thân&lt;= 50cm, đường kính tán&gt; 1.5m, chiều cao&gt;2.0m</t>
  </si>
  <si>
    <t>Si cảnh 50cm&lt;=Đk thân&lt;= 60cm, đường kính tán&gt; 1.5m, chiều cao&gt;2.0m</t>
  </si>
  <si>
    <t>Si cảnh 60cm&lt;=Đk thân&lt;= 80cm, đường kính tán&gt; 1.5m, chiều cao&gt;2.0m</t>
  </si>
  <si>
    <t>Si cảnh &gt; 80cm, đường kính tán&gt; 1.5m, chiều cao&gt;2.0m</t>
  </si>
  <si>
    <t>Sanh cảnh 5cm&lt;=Đk thân&lt;= 10cm, đường kính tán&gt; 1.5m, chiều cao&gt;2.0m</t>
  </si>
  <si>
    <t>Sanh cảnh Đk thân &lt;5cm</t>
  </si>
  <si>
    <t>áp Xanh cảnh 5cm&lt;=Đk thân&lt;= 10cm, đường kính tán&gt; 1.5m, chiều cao&gt;2.0m</t>
  </si>
  <si>
    <t>Sanh cảnh 10cm&lt;=Đk thân&lt;= 20cm, đường kính tán&gt; 1.5m, chiều cao&gt;2.0m</t>
  </si>
  <si>
    <t>Sanh cảnh 20cm&lt;=Đk thân&lt;= 30cm, đường kính tán&gt; 1.5m, chiều cao&gt;2.0m</t>
  </si>
  <si>
    <t>Sanh cảnh 30cm&lt;=Đk thân&lt;= 40cm, đường kính tán&gt; 1.5m, chiều cao&gt;2.0m</t>
  </si>
  <si>
    <t>Sanh cảnh 40cm&lt;=Đk thân&lt;= 50cm, đường kính tán&gt; 1.5m, chiều cao&gt;2.0m</t>
  </si>
  <si>
    <t>Sanh cảnh 50cm&lt;=Đk thân&lt;= 60cm, đường kính tán&gt; 1.5m, chiều cao&gt;2.0m</t>
  </si>
  <si>
    <t>Sanh cảnh 60cm&lt;=Đk thân&lt;= 80cm, đường kính tán&gt; 1.5m, chiều cao&gt;2.0m</t>
  </si>
  <si>
    <t>Sanh cảnh &gt; 80cm, đường kính tán&gt; 1.5m, chiều cao&gt;2.0m</t>
  </si>
  <si>
    <t>Sung cảnh 10cm&lt;=Đk thân&lt;= 20cm, đường kính tán&gt; 1.5m, chiều cao&gt;2.0m</t>
  </si>
  <si>
    <t>Sung cảnh 20cm&lt;=Đk thân&lt;= 30cm, đường kính tán&gt; 1.5m, chiều cao&gt;2.0m</t>
  </si>
  <si>
    <t>Sung cảnh 30cm&lt;=Đk thân&lt;= 40cm, đường kính tán&gt; 1.5m, chiều cao&gt;2.0m</t>
  </si>
  <si>
    <t>Sung cảnh 40cm&lt;=Đk thân&lt;= 50cm, đường kính tán&gt; 1.5m, chiều cao&gt;2.0m</t>
  </si>
  <si>
    <t>Sung cảnh 50cm&lt;=Đk thân&lt;= 60cm, đường kính tán&gt; 1.5m, chiều cao&gt;2.0m</t>
  </si>
  <si>
    <t>Sung cảnh 60cm&lt;=Đk thân&lt;= 80cm, đường kính tán&gt; 1.5m, chiều cao&gt;2.0m</t>
  </si>
  <si>
    <t>Sung cảnh 70cm</t>
  </si>
  <si>
    <t>áp Sung cảnh 60cm&lt;=Đk thân&lt;= 80cm, đường kính tán&gt; 1.5m, chiều cao&gt;2.0m</t>
  </si>
  <si>
    <t>Sung cảnh &gt; 80cm, đường kính tán&gt; 1.5m, chiều cao&gt;2.0m</t>
  </si>
  <si>
    <t>Sung cảnh 5cm&lt;=Đk thân&lt;= 10cm, đường kính tán&gt; 1.5m, chiều cao&gt;2.0m</t>
  </si>
  <si>
    <t>Lộc Vừng 30cm&lt;=Đk thân&lt;= 40cm, đường kính tán&gt; 1.5m, chiều cao&gt;2.0m</t>
  </si>
  <si>
    <t>Lộc Vừng 40cm&lt;=Đk thân&lt;= 50cm, đường kính tán&gt; 1.5m, chiều cao&gt;2.0m</t>
  </si>
  <si>
    <t>Lộc Vừng 50cm&lt;=Đk thân&lt;= 60cm, đường kính tán&gt; 1.5m, chiều cao&gt;2.0m</t>
  </si>
  <si>
    <t>Lộc Vừng 60cm&lt;=Đk thân&lt;= 80cm, đường kính tán&gt; 1.5m, chiều cao&gt;2.0m</t>
  </si>
  <si>
    <t>Lộc Vừng &gt; 80cm, đường kính tán&gt; 1.5m, chiều cao&gt;2.0m</t>
  </si>
  <si>
    <t>Đa cảnh 5cm&lt;=Đk thân&lt;= 10cm, đường kính tán&gt; 1.5m, chiều cao&gt;2.0m</t>
  </si>
  <si>
    <t>Đa cảnh 10cm&lt;=Đk thân&lt;= 20cm, đường kính tán&gt; 1.5m, chiều cao&gt;2.0m</t>
  </si>
  <si>
    <t>Đa cảnh 20cm&lt;=Đk thân&lt;= 30cm, đường kính tán&gt; 1.5m, chiều cao&gt;2.0m</t>
  </si>
  <si>
    <t>Đa cảnh 30cm&lt;=Đk thân&lt;= 40cm, đường kính tán&gt; 1.5m, chiều cao&gt;2.0m</t>
  </si>
  <si>
    <t>Đa cảnh 40cm&lt;=Đk thân&lt;= 50cm, đường kính tán&gt; 1.5m, chiều cao&gt;2.0m</t>
  </si>
  <si>
    <t>Đa cảnh 50cm&lt;=Đk thân&lt;= 60cm, đường kính tán&gt; 1.5m, chiều cao&gt;2.0m</t>
  </si>
  <si>
    <t>Đa cảnh 60cm&lt;=Đk thân&lt;= 80cm, đường kính tán&gt; 1.5m, chiều cao&gt;2.0m</t>
  </si>
  <si>
    <t>Đa cảnh &gt; 80cm, đường kính tán&gt; 1.5m, chiều cao&gt;2.0m</t>
  </si>
  <si>
    <t>Hoa giấy từ năm thứ nhất đến năm thứ 4</t>
  </si>
  <si>
    <t>hoa giấy, đinh lăng, họ cây mai, nguyệt quế</t>
  </si>
  <si>
    <t>Hoa giấy từ năm thứ 5 đến năm thứ 10</t>
  </si>
  <si>
    <t>Hoa giấy từ năm thứ 11 đến năm thứ 15</t>
  </si>
  <si>
    <t>Hoa giấy trên 15 năm tuổi</t>
  </si>
  <si>
    <t>Đinh lăng từ năm thứ nhất đến năm thứ 4</t>
  </si>
  <si>
    <t>Đinh lăng từ năm thứ 5 đến năm thứ 10</t>
  </si>
  <si>
    <t>Đinh lăng từ năm thứ 11 đến năm thứ 15</t>
  </si>
  <si>
    <t>Đinh lăng trên 15 năm tuổi</t>
  </si>
  <si>
    <t>Thuốc dòi 10 năm tuổi</t>
  </si>
  <si>
    <t>áp Đinh lăng từ năm thứ 5 đến năm thứ 10</t>
  </si>
  <si>
    <t>Họ cây mai từ năm thứ nhất đến năm thứ 4</t>
  </si>
  <si>
    <t>Họ cây mai từ năm thứ 5 đến năm thứ 10</t>
  </si>
  <si>
    <t>Họ cây mai từ năm thứ 11 đến năm thứ 15</t>
  </si>
  <si>
    <t>Họ cây mai trên 15 năm tuổi</t>
  </si>
  <si>
    <t>Cây dâm bụt ghép từ năm thứ nhất đến năm thứ 4</t>
  </si>
  <si>
    <t>cây dâm bụt ghép</t>
  </si>
  <si>
    <t>Cây dâm bụt ghép từ năm 5 đến năm thứ 10</t>
  </si>
  <si>
    <t>Cây dâm bụt ghép từ năm 11 đến năm thứ 15</t>
  </si>
  <si>
    <t>Cây dâm bụt ghép trên 15 năm tuổi</t>
  </si>
  <si>
    <t>Phong lan trồng dưới đất</t>
  </si>
  <si>
    <t>m2</t>
  </si>
  <si>
    <t>Cây huyết dụ (trồng dạng cụm, bụi)</t>
  </si>
  <si>
    <t>Cây huyết dụ, phát tài nhỏ
 (trồng dạng cụm, bụi)</t>
  </si>
  <si>
    <t>Cây cà hai lá (thuốc nam)</t>
  </si>
  <si>
    <t>áp Cây huyết dụ (trồng dạng cụm, bụi)</t>
  </si>
  <si>
    <t>Ngãi cứu</t>
  </si>
  <si>
    <t>Mã đề</t>
  </si>
  <si>
    <t>Cây phát tài nhỏ (trồng dạng cụm, bụi)</t>
  </si>
  <si>
    <t>Cỏ lá gừng</t>
  </si>
  <si>
    <t>Cỏ</t>
  </si>
  <si>
    <t>áp Cỏ lá gừng</t>
  </si>
  <si>
    <t>Cỏ lông heo</t>
  </si>
  <si>
    <t>cỏ lông heo, cỏ nhung</t>
  </si>
  <si>
    <t>Cỏ nhung</t>
  </si>
  <si>
    <t>Môn kiểng các loại</t>
  </si>
  <si>
    <t>Kiểng khác</t>
  </si>
  <si>
    <t>áp Môn kiểng các loại</t>
  </si>
  <si>
    <t>Hỗ trợ di chuyển chậu kiểng (có trồng cây) bằng sành, xi măng, sắt, nhựa
 trường hợp dưới 100 chậu/ hộ chậu có đường kính &lt; 10cm</t>
  </si>
  <si>
    <t>chậu</t>
  </si>
  <si>
    <t>Hỗ trợ di dời chậu kiểng (có trồng cây)
 bằng sành, xi măng, sắt, nhựa...</t>
  </si>
  <si>
    <t>Hỗ trợ di chuyển chậu kiểng (có trồng cây) bằng sành, xi măng, sắt, nhựa
 trường hợp dưới 100 chậu/ hộ chậu có đường kính từ 10cm đến &lt;20cm</t>
  </si>
  <si>
    <t>Hỗ trợ di chuyển chậu kiểng (có trồng cây) bằng sành, xi măng, sắt, nhựa
 trường hợp dưới 100 chậu/ hộ chậu có đường kính từ 20cm đến &lt;30cm</t>
  </si>
  <si>
    <t>Hỗ trợ di chuyển chậu kiểng (có trồng cây) bằng sành, xi măng, sắt, nhựa
 trường hợp dưới 100 chậu/ hộ chậu có đường kính từ 30cm đến &lt;45cm</t>
  </si>
  <si>
    <t>Hỗ trợ di chuyển chậu kiểng (có trồng cây) bằng sành, xi măng, sắt, nhựa
 trường hợp dưới 100 chậu/ hộ chậu có đường kính từ 45cm đến &lt;60cm</t>
  </si>
  <si>
    <t>Hỗ trợ di chuyển chậu kiểng (có trồng cây) bằng sành, xi măng, sắt, nhựa
 trường hợp dưới 100 chậu/ hộ chậu có đường kính từ 60cm đến &lt;80cm</t>
  </si>
  <si>
    <t>Hỗ trợ di chuyển chậu kiểng (có trồng cây) bằng sành, xi măng, sắt, nhựa
 trường hợp dưới 100 chậu/ hộ chậu có đường kính &gt;80cm</t>
  </si>
  <si>
    <t>Hỗ trợ di chuyển chậu kiểng (có trồng cây) bằng sành, xi măng, sắt, nhựa
 trường hợp trên 100 chậu/ hộ chậu số lượng từ 100 đến &lt;110 chậu hỗ trợ 95%</t>
  </si>
  <si>
    <t>Hỗ trợ di chuyển chậu kiểng (có trồng cây) bằng sành, xi măng, sắt, nhựa
 trường hợp trên 100 chậu/ hộ chậu số lượng từ 110 đến &lt;120 chậu hỗ trợ 90%</t>
  </si>
  <si>
    <t>Hỗ trợ di chuyển chậu kiểng (có trồng cây) bằng sành, xi măng, sắt, nhựa
 trường hợp trên 100 chậu/ hộ chậu số lượng từ 120 đến &lt;130 chậu hỗ trợ 85%</t>
  </si>
  <si>
    <t>Hỗ trợ di chuyển chậu kiểng (có trồng cây) bằng sành, xi măng, sắt, nhựa
 trường hợp trên 100 chậu/ hộ chậu số lượng từ 130 đến &lt;140 chậu hỗ trợ 80%</t>
  </si>
  <si>
    <t>Hỗ trợ di chuyển chậu kiểng (có trồng cây) bằng sành, xi măng, sắt, nhựa
 trường hợp trên 100 chậu/ hộ chậu số lượng từ 140 đến &lt;150 chậu hỗ trợ 75%</t>
  </si>
  <si>
    <t>Hỗ trợ di chuyển chậu kiểng (có trồng cây) bằng sành, xi măng, sắt, nhựa
 trường hợp trên 100 chậu/ hộ chậu số lượng từ 150 đến &lt;200 chậu hỗ trợ 70%</t>
  </si>
  <si>
    <t>Hỗ trợ di chuyển chậu kiểng (có trồng cây) bằng sành, xi măng, sắt, nhựa
 trường hợp trên 100 chậu/ hộ chậu số lượng từ 200 đến &lt;300 chậu hỗ trợ 65%</t>
  </si>
  <si>
    <t>Hỗ trợ di chuyển chậu kiểng (có trồng cây) bằng sành, xi măng, sắt, nhựa
 trường hợp trên 100 chậu/ hộ chậu số lượng từ 300 đến &lt;500 chậu hỗ trợ 60%</t>
  </si>
  <si>
    <t>Hỗ trợ di chuyển chậu kiểng (có trồng cây) bằng sành, xi măng, sắt, nhựa
 trường hợp trên 100 chậu/ hộ chậu số lượng từ 500 đến &lt;1000 chậu hỗ trợ 55%</t>
  </si>
  <si>
    <t>Hỗ trợ di chuyển chậu kiểng (có trồng cây) bằng sành, xi măng, sắt, nhựa
 trường hợp trên 100 chậu/ hộ chậu số lượng trên 1000 chậu hỗ trợ 50%</t>
  </si>
  <si>
    <t>Hỗ trợ di chuyển chậu kiểng (có trồng cây) bằng sành, xi măng, sắt, nhựa
mức hỗ trợ tối đa</t>
  </si>
  <si>
    <t>hộ</t>
  </si>
  <si>
    <t>Hỗ trợ di dời chậu kiểng (có trồng cây) đan bằng tre, chậu nhựa dẻo, túi bầu</t>
  </si>
  <si>
    <t>chậu/túi</t>
  </si>
  <si>
    <t>Cây bưởi Năm thứ 1</t>
  </si>
  <si>
    <t>Cây bưởi (mật độ 210 cây/ha)</t>
  </si>
  <si>
    <t>Cây bưởi Năm thứ 2</t>
  </si>
  <si>
    <t>Cây bưởi Năm thứ 3</t>
  </si>
  <si>
    <t>Cây bưởi Năm thu hoạch thứ 1</t>
  </si>
  <si>
    <t>Cây bưởi Năm thu hoạch thứ 2</t>
  </si>
  <si>
    <t>Cây bưởi Năm thu hoạch thứ 3</t>
  </si>
  <si>
    <t>Cây bưởi Năm thu hoạch thứ 4</t>
  </si>
  <si>
    <t>Cây bưởi Năm thu hoạch thứ 5</t>
  </si>
  <si>
    <t>Cây bưởi Năm thu hoạch thứ 6</t>
  </si>
  <si>
    <t>Cây bưởi Năm thu hoạch thứ 7</t>
  </si>
  <si>
    <t>Cây bưởi Năm thu hoạch thứ 8</t>
  </si>
  <si>
    <t>Cây bưởi Năm thu hoạch thứ 9</t>
  </si>
  <si>
    <t>Cây bưởi Năm thu hoạch thứ 10</t>
  </si>
  <si>
    <t>Cây bưởi Năm thu hoạch thứ 11 trở đi</t>
  </si>
  <si>
    <t>Cây chanh Năm thứ 1</t>
  </si>
  <si>
    <t>Cây chanh (mật độ 625 cây/ha)</t>
  </si>
  <si>
    <t>Cây chanh Năm thứ 2</t>
  </si>
  <si>
    <t>Cây chanh Năm thu hoạch thứ 1</t>
  </si>
  <si>
    <t>Cây chanh Năm thu hoạch thứ 2</t>
  </si>
  <si>
    <t>Cây chanh Năm thu hoạch thứ 3</t>
  </si>
  <si>
    <t>Cây chanh Năm thu hoạch thứ 4</t>
  </si>
  <si>
    <t>Cây chanh Năm thu hoạch thứ 5</t>
  </si>
  <si>
    <t>Cây chanh Năm thu hoạch thứ 6</t>
  </si>
  <si>
    <t>Cây chanh Năm thu hoạch thứ 7</t>
  </si>
  <si>
    <t>Cây chanh Năm thu hoạch thứ 8</t>
  </si>
  <si>
    <t>Cây chanh Năm thu hoạch thứ 9</t>
  </si>
  <si>
    <t>Cây chanh Năm thu hoạch thứ 10 trở đi</t>
  </si>
  <si>
    <t>Cây cam Năm thứ 1</t>
  </si>
  <si>
    <t>Cây cam (mật độ 1.111 cây/ha)</t>
  </si>
  <si>
    <t>Cây cam Năm thứ 2</t>
  </si>
  <si>
    <t>Cây cam Năm thứ 3</t>
  </si>
  <si>
    <t>Cây cam Năm thu hoạch thứ 1</t>
  </si>
  <si>
    <t>Cây cam Năm thu hoạch thứ 2</t>
  </si>
  <si>
    <t>Cây cam Năm thu hoạch thứ 3</t>
  </si>
  <si>
    <t>Cây cam Năm thu hoạch thứ 4</t>
  </si>
  <si>
    <t>Cây cam Năm thu hoạch thứ 5</t>
  </si>
  <si>
    <t>Cây cam Năm thu hoạch thứ 6</t>
  </si>
  <si>
    <t>Cây cam Năm thu hoạch thứ 7</t>
  </si>
  <si>
    <t>Cây cam Năm thu hoạch thứ 8</t>
  </si>
  <si>
    <t>Cây cam Năm thu hoạch thứ 9</t>
  </si>
  <si>
    <t>Cây cam Năm thu hoạch thứ 10 trở đi</t>
  </si>
  <si>
    <t>Cây quýt Năm thứ 1</t>
  </si>
  <si>
    <t>Cây quýt (mật độ 1.111 cây/ha)</t>
  </si>
  <si>
    <t>Cây quýt Năm thứ 2</t>
  </si>
  <si>
    <t>Cây quýt Năm thứ 3</t>
  </si>
  <si>
    <t>Cây quýt Năm thu hoạch thứ 1</t>
  </si>
  <si>
    <t>Cây quýt Năm thu hoạch thứ 2</t>
  </si>
  <si>
    <t>Cây quýt Năm thu hoạch thứ 3</t>
  </si>
  <si>
    <t>Cây quýt Năm thu hoạch thứ 4</t>
  </si>
  <si>
    <t>Cây quýt Năm thu hoạch thứ 5</t>
  </si>
  <si>
    <t>Cây quýt Năm thu hoạch thứ 6</t>
  </si>
  <si>
    <t>Cây quýt Năm thu hoạch thứ 7</t>
  </si>
  <si>
    <t>Cây quýt Năm thu hoạch thứ 8</t>
  </si>
  <si>
    <t>Cây quýt Năm thu hoạch thứ 9</t>
  </si>
  <si>
    <t>Cây bơ Năm thứ 1</t>
  </si>
  <si>
    <t>Cây bơ (mật độ 186 cây/ha)</t>
  </si>
  <si>
    <t>Cây bơ Năm thứ 2</t>
  </si>
  <si>
    <t>Cây bơ Năm thu hoạch thứ 1</t>
  </si>
  <si>
    <t>Cây bơ Năm thu hoạch thứ 2</t>
  </si>
  <si>
    <t>Cây bơ Năm thu hoạch thứ 3</t>
  </si>
  <si>
    <t>Cây bơ Năm thu hoạch thứ 4</t>
  </si>
  <si>
    <t>Cây bơ Năm thu hoạch thứ 5</t>
  </si>
  <si>
    <t>Cây bơ Năm thu hoạch thứ 6</t>
  </si>
  <si>
    <t>Cây bơ Năm thu hoạch thứ 7</t>
  </si>
  <si>
    <t>Cây bơ Năm thu hoạch thứ 8</t>
  </si>
  <si>
    <t>Cây bơ Năm thu hoạch thứ 9</t>
  </si>
  <si>
    <t>Cây bơ Năm thu hoạch thứ 10</t>
  </si>
  <si>
    <t>Cây bơ Năm thu hoạch thứ 11</t>
  </si>
  <si>
    <t>Cây bơ Năm thu hoạch thứ 12</t>
  </si>
  <si>
    <t>Cây bơ Năm thu hoạch thứ 13</t>
  </si>
  <si>
    <t>Cây bơ Năm thu hoạch thứ 14</t>
  </si>
  <si>
    <t>Cây bơ Năm thu hoạch thứ 15</t>
  </si>
  <si>
    <t>Cây bơ Năm thu hoạch thứ 16 trở đi</t>
  </si>
  <si>
    <t>Cây chôm chôm Năm thứ 1</t>
  </si>
  <si>
    <t>Cây chôm chôm (mật độ 180 cây/ha)</t>
  </si>
  <si>
    <t>Cây chôm chôm Năm thứ 2</t>
  </si>
  <si>
    <t>Cây chôm chôm Năm thứ 3</t>
  </si>
  <si>
    <t>Cây chôm chôm Năm thu hoạch thứ 1</t>
  </si>
  <si>
    <t>Cây chôm chôm Năm thu hoạch thứ 2</t>
  </si>
  <si>
    <t>Cây chôm chôm Năm thu hoạch thứ 3</t>
  </si>
  <si>
    <t>Cây chôm chôm Năm thu hoạch thứ 4</t>
  </si>
  <si>
    <t>Cây chôm chôm Năm thu hoạch thứ 5</t>
  </si>
  <si>
    <t>Cây chôm chôm Năm thu hoạch thứ 6</t>
  </si>
  <si>
    <t>Cây chôm chôm Năm thu hoạch thứ 7</t>
  </si>
  <si>
    <t>Cây chôm chôm Năm thu hoạch thứ 8</t>
  </si>
  <si>
    <t>Cây chôm chôm Năm thu hoạch thứ 10</t>
  </si>
  <si>
    <t>Cây chôm chôm Năm thu hoạch thứ 11</t>
  </si>
  <si>
    <t>Cây chôm chôm Năm thu hoạch thứ 12</t>
  </si>
  <si>
    <t>Cây chôm chôm Năm thu hoạch thứ 13</t>
  </si>
  <si>
    <t>Cây chôm chôm Năm thu hoạch thứ 14</t>
  </si>
  <si>
    <t>Cây chôm chôm Năm thu hoạch thứ 15</t>
  </si>
  <si>
    <t>Cây chôm chôm Năm thu hoạch thứ 16 trở đi</t>
  </si>
  <si>
    <t>Cây nhãn Năm thứ 1</t>
  </si>
  <si>
    <t>Cây nhãn (mật độ 400 cây/ha)</t>
  </si>
  <si>
    <t>Cây nhãn Năm thứ 2</t>
  </si>
  <si>
    <t>Cây nhãn Năm thứ 3</t>
  </si>
  <si>
    <t>Cây nhãn Năm thu hoạch thứ 1</t>
  </si>
  <si>
    <t>Cây nhãn Năm thu hoạch thứ 2</t>
  </si>
  <si>
    <t>Cây nhãn Năm thu hoạch thứ 3</t>
  </si>
  <si>
    <t>Cây nhãn Năm thu hoạch thứ 4</t>
  </si>
  <si>
    <t>Cây nhãn Năm thu hoạch thứ 5</t>
  </si>
  <si>
    <t>Cây nhãn Năm thu hoạch thứ 6</t>
  </si>
  <si>
    <t>Cây nhãn Năm thu hoạch thứ 7</t>
  </si>
  <si>
    <t>Cây nhãn Năm thu hoạch thứ 8</t>
  </si>
  <si>
    <t>Cây nhãn Năm thu hoạch thứ 9</t>
  </si>
  <si>
    <t>Cây nhãn Năm thu hoạch thứ 10</t>
  </si>
  <si>
    <t>Cây nhãn Năm thu hoạch thứ 12</t>
  </si>
  <si>
    <t>Cây nhãn Năm thu hoạch thứ 13</t>
  </si>
  <si>
    <t>Cây nhãn Năm thu hoạch thứ 14</t>
  </si>
  <si>
    <t>Cây nhãn Năm thu hoạch thứ 15</t>
  </si>
  <si>
    <t>Cây nhãn Năm thu hoạch thứ 16 trở đi</t>
  </si>
  <si>
    <t>Cây vải thiều Năm thứ 1</t>
  </si>
  <si>
    <t>Cây vải thiều (mật độ 330 cây/ha)</t>
  </si>
  <si>
    <t>Cây vải thiều Năm thứ 2</t>
  </si>
  <si>
    <t>Cây vải thiều Năm thứ 3</t>
  </si>
  <si>
    <t>Cây vải thiều Năm thu hoạch thứ 1</t>
  </si>
  <si>
    <t>Cây vải thiều Năm thu hoạch thứ 2</t>
  </si>
  <si>
    <t>Cây vải thiều Năm thu hoạch thứ 3</t>
  </si>
  <si>
    <t>Cây vải thiều Năm thu hoạch thứ 4</t>
  </si>
  <si>
    <t>Cây vải thiều Năm thu hoạch thứ 5</t>
  </si>
  <si>
    <t>Cây vải thiều Năm thu hoạch thứ 6</t>
  </si>
  <si>
    <t>Cây vải thiều Năm thu hoạch thứ 7</t>
  </si>
  <si>
    <t>Cây vải thiều Năm thu hoạch thứ 8</t>
  </si>
  <si>
    <t>Cây vải thiều Năm thu hoạch thứ 9</t>
  </si>
  <si>
    <t>Cây vải thiều Năm thu hoạch thứ 10</t>
  </si>
  <si>
    <t>Cây vải thiều Năm thu hoạch thứ 11</t>
  </si>
  <si>
    <t>Cây vải thiều Năm thu hoạch thứ 12</t>
  </si>
  <si>
    <t>Cây vải thiều Năm thu hoạch thứ 13</t>
  </si>
  <si>
    <t>Cây vải thiều Năm thu hoạch thứ 14</t>
  </si>
  <si>
    <t>Cây vải thiều Năm thu hoạch thứ 15</t>
  </si>
  <si>
    <t>Cây vải thiều Năm thu hoạch thứ 16 trở đi</t>
  </si>
  <si>
    <t>Cây dâu da Năm thứ 1</t>
  </si>
  <si>
    <t>Cây dâu da (mật độ 400 cây/ha)</t>
  </si>
  <si>
    <t>Cây dâu da Năm thứ 2</t>
  </si>
  <si>
    <t>Cây dâu da Năm thứ 3</t>
  </si>
  <si>
    <t>Cây dâu da Năm thu hoạch thứ 1</t>
  </si>
  <si>
    <t>Cây dâu da Năm thu hoạch thứ 2</t>
  </si>
  <si>
    <t>Cây dâu da Năm thu hoạch thứ 3</t>
  </si>
  <si>
    <t>Cây dâu da Năm thu hoạch thứ 4</t>
  </si>
  <si>
    <t>Cây dâu da Năm thu hoạch thứ 5</t>
  </si>
  <si>
    <t>Cây dâu da Năm thu hoạch thứ 6</t>
  </si>
  <si>
    <t>Cây dâu da Năm thu hoạch thứ 7</t>
  </si>
  <si>
    <t>Cây dâu da Năm thu hoạch thứ 8</t>
  </si>
  <si>
    <t>Cây dâu da Năm thu hoạch thứ 9</t>
  </si>
  <si>
    <t>Cây dâu da Năm thu hoạch thứ 10</t>
  </si>
  <si>
    <t>Cây dâu da Năm thu hoạch thứ 11</t>
  </si>
  <si>
    <t>Cây dâu da Năm thu hoạch thứ 12</t>
  </si>
  <si>
    <t>Cây dâu da Năm thu hoạch thứ 13</t>
  </si>
  <si>
    <t>Cây dâu da Năm thu hoạch thứ 14</t>
  </si>
  <si>
    <t>Cây dâu da Năm thu hoạch thứ 15</t>
  </si>
  <si>
    <t>Cây dâu da Năm thu hoạch thứ 16 trở đi</t>
  </si>
  <si>
    <t>Cây đào ăn quả Năm thứ 1</t>
  </si>
  <si>
    <t>Cây đào ăn quả (mật độ 525 cây/ha)</t>
  </si>
  <si>
    <t>Cây đào ăn quả Năm thứ 2</t>
  </si>
  <si>
    <t>Cây đào ăn quả Năm thứ 3</t>
  </si>
  <si>
    <t>Cây đào ăn quả Năm thu hoạch thứ 1</t>
  </si>
  <si>
    <t>Cây đào ăn quả Năm thu hoạch thứ 2</t>
  </si>
  <si>
    <t>Cây đào ăn quả Năm thu hoạch thứ 3</t>
  </si>
  <si>
    <t>Cây đào ăn quả Năm thu hoạch thứ 4</t>
  </si>
  <si>
    <t>Cây đào ăn quả Năm thu hoạch thứ 5</t>
  </si>
  <si>
    <t>Cây đào ăn quả Năm thu hoạch thứ 6</t>
  </si>
  <si>
    <t>Cây đào ăn quả Năm thu hoạch thứ 7</t>
  </si>
  <si>
    <t>Cây đào ăn quả Năm thu hoạch thứ 8</t>
  </si>
  <si>
    <t>Cây đào ăn quả Năm thu hoạch thứ 9</t>
  </si>
  <si>
    <t>Cây đào ăn quả Năm thu hoạch thứ 10</t>
  </si>
  <si>
    <t>Cây đào ăn quả Năm thu hoạch thứ 11</t>
  </si>
  <si>
    <t>Cây đào ăn quả Năm thu hoạch thứ 12</t>
  </si>
  <si>
    <t>Cây đào ăn quả Năm thu hoạch thứ 13</t>
  </si>
  <si>
    <t>Cây đào ăn quả Năm thu hoạch thứ 14</t>
  </si>
  <si>
    <t>Cây đào ăn quả Năm thu hoạch thứ 15</t>
  </si>
  <si>
    <t>Cây đào ăn quả Năm thu hoạch thứ 16 trở đi</t>
  </si>
  <si>
    <t>Cây mận Năm thứ 1</t>
  </si>
  <si>
    <t>Cây mận (mật độ 493 cây/ha)</t>
  </si>
  <si>
    <t>Cây mận Năm thứ 2</t>
  </si>
  <si>
    <t>Cây mận Năm thu hoạch thứ 1</t>
  </si>
  <si>
    <t>Cây mận Năm thu hoạch thứ 2</t>
  </si>
  <si>
    <t>Cây mận Năm thu hoạch thứ 3</t>
  </si>
  <si>
    <t>Cây mận Năm thu hoạch thứ 4</t>
  </si>
  <si>
    <t>Cây mận Năm thu hoạch thứ 5</t>
  </si>
  <si>
    <t>Cây mận Năm thu hoạch thứ 6</t>
  </si>
  <si>
    <t>Cây mận Năm thu hoạch thứ 7</t>
  </si>
  <si>
    <t>Cây mận Năm thu hoạch thứ 8</t>
  </si>
  <si>
    <t>Cây mận Năm thu hoạch thứ 9</t>
  </si>
  <si>
    <t>Cây mận Năm thu hoạch thứ 10 trở đi</t>
  </si>
  <si>
    <t>Cây lý Năm thứ 1</t>
  </si>
  <si>
    <t>Cây lý (mật độ 500 cây/ha)</t>
  </si>
  <si>
    <t>Cây lý Năm thứ 2</t>
  </si>
  <si>
    <t>Cây lý Năm thứ 3</t>
  </si>
  <si>
    <t>Cây lý Năm thu hoạch thứ 1</t>
  </si>
  <si>
    <t>Cây lý Năm thu hoạch thứ 2</t>
  </si>
  <si>
    <t>Cây lý Năm thu hoạch thứ 3</t>
  </si>
  <si>
    <t>Cây lý Năm thu hoạch thứ 4</t>
  </si>
  <si>
    <t>Cây lý Năm thu hoạch thứ 5</t>
  </si>
  <si>
    <t>Cây lý Năm thu hoạch thứ 6</t>
  </si>
  <si>
    <t>Cây lý Năm thu hoạch thứ 7</t>
  </si>
  <si>
    <t>Cây lý Năm thu hoạch thứ 8</t>
  </si>
  <si>
    <t>Cây lý Năm thu hoạch thứ 9</t>
  </si>
  <si>
    <t>Cây lý Năm thu hoạch thứ 10</t>
  </si>
  <si>
    <t>Cây lý Năm thu hoạch thứ 11 trở đi</t>
  </si>
  <si>
    <t>Cây hồng quân Năm thứ 1</t>
  </si>
  <si>
    <t>Cây hồng quân (mật độ 500 cây/ha)</t>
  </si>
  <si>
    <t>Cây hồng quân Năm thứ 2</t>
  </si>
  <si>
    <t>Cây hồng quân Năm thứ 3</t>
  </si>
  <si>
    <t>Cây hồng quân Năm thu hoạch thứ 1</t>
  </si>
  <si>
    <t>Cây hồng quân Năm thu hoạch thứ 2</t>
  </si>
  <si>
    <t>Cây hồng quân Năm thu hoạch thứ 3</t>
  </si>
  <si>
    <t>Cây hồng quân Năm thu hoạch thứ 4</t>
  </si>
  <si>
    <t>Cây hồng quân Năm thu hoạch thứ 5</t>
  </si>
  <si>
    <t>Cây hồng quân Năm thu hoạch thứ 6</t>
  </si>
  <si>
    <t>Cây hồng quân Năm thu hoạch thứ 7</t>
  </si>
  <si>
    <t>Cây hồng quân Năm thu hoạch thứ 8</t>
  </si>
  <si>
    <t>Cây hồng quân Năm thu hoạch thứ 9</t>
  </si>
  <si>
    <t>Cây hồng quân Năm thu hoạch thứ 10</t>
  </si>
  <si>
    <t>Cây hồng quân Năm thu hoạch thứ 11</t>
  </si>
  <si>
    <t>Cây hồng quân Năm thu hoạch thứ 12</t>
  </si>
  <si>
    <t>Cây hồng quân Năm thu hoạch thứ 13</t>
  </si>
  <si>
    <t>Cây hồng quân Năm thu hoạch thứ 14</t>
  </si>
  <si>
    <t>Cây hồng quân Năm thu hoạch thứ 15</t>
  </si>
  <si>
    <t>Cây hồng quân Năm thu hoạch thứ 16</t>
  </si>
  <si>
    <t>Cây hồng quân Năm thu hoạch thứ 17</t>
  </si>
  <si>
    <t>Cây hồng quân Năm thu hoạch thứ 18</t>
  </si>
  <si>
    <t>Cây hồng quân Năm thu hoạch thứ 19</t>
  </si>
  <si>
    <t>Cây hồng quân Năm thu hoạch thứ 20</t>
  </si>
  <si>
    <t>Cây hồng quân Năm thu hoạch thứ 21 trở đi</t>
  </si>
  <si>
    <t>Cây nho thân gỗ Năm thứ 1</t>
  </si>
  <si>
    <t>Cây nho thân gỗ (mật độ 1.111 cây/ha)</t>
  </si>
  <si>
    <t>Cây nho thân gỗ Năm thứ 2</t>
  </si>
  <si>
    <t>Cây nho thân gỗ Năm thứ 3</t>
  </si>
  <si>
    <t>Cây nho thân gỗ Năm thu hoạch thứ 1</t>
  </si>
  <si>
    <t>Cây nho thân gỗ Năm thu hoạch thứ 2</t>
  </si>
  <si>
    <t>Cây nho thân gỗ Năm thu hoạch thứ 3</t>
  </si>
  <si>
    <t>Cây nho thân gỗ Năm thu hoạch thứ 4</t>
  </si>
  <si>
    <t>Cây nho thân gỗ Năm thu hoạch thứ 5</t>
  </si>
  <si>
    <t>Cây nho thân gỗ Năm thu hoạch thứ 6</t>
  </si>
  <si>
    <t>Cây nho thân gỗ Năm thu hoạch thứ 7</t>
  </si>
  <si>
    <t>Cây nho thân gỗ Năm thu hoạch thứ 8</t>
  </si>
  <si>
    <t>Cây nho thân gỗ Năm thu hoạch thứ 9</t>
  </si>
  <si>
    <t>Cây nho thân gỗ Năm thu hoạch thứ 10</t>
  </si>
  <si>
    <t>Cây nho thân gỗ Năm thu hoạch thứ 11</t>
  </si>
  <si>
    <t>Cây nho thân gỗ Năm thu hoạch thứ 12</t>
  </si>
  <si>
    <t>Cây nho thân gỗ Năm thu hoạch thứ 13</t>
  </si>
  <si>
    <t>Cây nho thân gỗ Năm thu hoạch thứ 14</t>
  </si>
  <si>
    <t>Cây nho thân gỗ Năm thu hoạch thứ 15</t>
  </si>
  <si>
    <t>Cây nho thân gỗ Năm thu hoạch thứ 16 trở đi</t>
  </si>
  <si>
    <t>Cây thanh long Năm thứ 1</t>
  </si>
  <si>
    <t>Cây thanh long (mật độ 1.100 cây/ha)</t>
  </si>
  <si>
    <t>Cây thanh long Năm thứ 2</t>
  </si>
  <si>
    <t>Cây thanh long Năm thu hoạch thứ 1</t>
  </si>
  <si>
    <t>Cây thanh long Năm thu hoạch thứ 2</t>
  </si>
  <si>
    <t>Cây thanh long Năm thu hoạch thứ 3</t>
  </si>
  <si>
    <t>Cây thanh long Năm thu hoạch thứ 4</t>
  </si>
  <si>
    <t>Cây thanh long Năm thu hoạch thứ 5</t>
  </si>
  <si>
    <t>Cây thanh long Năm thu hoạch thứ 6</t>
  </si>
  <si>
    <t>Cây thanh long Năm thu hoạch thứ 7</t>
  </si>
  <si>
    <t>Cây thanh long Năm thu hoạch thứ 8</t>
  </si>
  <si>
    <t>Cây thanh long Năm thu hoạch thứ 9</t>
  </si>
  <si>
    <t>Cây thanh long Năm thu hoạch thứ 10 trở đi</t>
  </si>
  <si>
    <t>Cây vú sữa Năm thứ 1</t>
  </si>
  <si>
    <t>Cây vú sữa (mật độ 200 cây/ha)</t>
  </si>
  <si>
    <t>Cây vú sữa Năm thứ 2</t>
  </si>
  <si>
    <t>Cây vú sữa Năm thu hoạch thứ 1</t>
  </si>
  <si>
    <t>Cây vú sữa Năm thu hoạch thứ 2</t>
  </si>
  <si>
    <t>Cây vú sữa Năm thu hoạch thứ 3</t>
  </si>
  <si>
    <t>Cây vú sữa Năm thu hoạch thứ 4</t>
  </si>
  <si>
    <t>Cây vú sữa Năm thu hoạch thứ 5</t>
  </si>
  <si>
    <t>Cây vú sữa Năm thu hoạch thứ 6</t>
  </si>
  <si>
    <t>Cây vú sữa Năm thu hoạch thứ 7</t>
  </si>
  <si>
    <t>Cây vú sữa Năm thu hoạch thứ 8</t>
  </si>
  <si>
    <t>Cây vú sữa Năm thu hoạch thứ 9</t>
  </si>
  <si>
    <t>Cây vú sữa Năm thu hoạch thứ 10</t>
  </si>
  <si>
    <t>Cây vú sữa Năm thu hoạch thứ 11 trở đi</t>
  </si>
  <si>
    <t>Cây vú sữa Hoàng Kim Năm thứ 1</t>
  </si>
  <si>
    <t>Cây vú sữa hoàng kim (mật độ 210 cây/ha)</t>
  </si>
  <si>
    <t>Cây vú sữa Hoàng Kim Năm thứ 2</t>
  </si>
  <si>
    <t>Cây vú sữa Hoàng Kim Năm thứ 3</t>
  </si>
  <si>
    <t>Cây vú sữa Hoàng Kim Năm thu hoạch thứ 1</t>
  </si>
  <si>
    <t>Cây vú sữa Hoàng Kim Năm thu hoạch thứ 2</t>
  </si>
  <si>
    <t>Cây vú sữa Hoàng Kim Năm thu hoạch thứ 3</t>
  </si>
  <si>
    <t>Cây vú sữa Hoàng Kim Năm thu hoạch thứ 4</t>
  </si>
  <si>
    <t>Cây vú sữa Hoàng Kim Năm thu hoạch thứ 5</t>
  </si>
  <si>
    <t>Cây vú sữa Hoàng Kim Năm thu hoạch thứ 6</t>
  </si>
  <si>
    <t>Cây vú sữa Hoàng Kim Năm thu hoạch thứ 7</t>
  </si>
  <si>
    <t>Cây vú sữa Hoàng Kim Năm thu hoạch thứ 8</t>
  </si>
  <si>
    <t>Cây vú sữa Hoàng Kim Năm thu hoạch thứ 9</t>
  </si>
  <si>
    <t>Cây vú sữa Hoàng Kim Năm thu hoạch thứ 10</t>
  </si>
  <si>
    <t>Cây vú sữa Hoàng Kim Năm thu hoạch thứ 11 trở đi</t>
  </si>
  <si>
    <t>Cây xoài Năm thứ 1</t>
  </si>
  <si>
    <t>Cây xoài (mật độ 240 cây/ha)</t>
  </si>
  <si>
    <t>Cây xoài Năm thứ 2</t>
  </si>
  <si>
    <t>Cây xoài Năm thứ 3</t>
  </si>
  <si>
    <t>Cây xoài Năm thu hoạch thứ 1</t>
  </si>
  <si>
    <t>Cây xoài Năm thu hoạch thứ 2</t>
  </si>
  <si>
    <t>Cây xoài Năm thu hoạch thứ 3</t>
  </si>
  <si>
    <t>Cây xoài Năm thu hoạch thứ 4</t>
  </si>
  <si>
    <t>Cây xoài Năm thu hoạch thứ 5</t>
  </si>
  <si>
    <t>Cây xoài Năm thu hoạch thứ 6</t>
  </si>
  <si>
    <t>Cây xoài Năm thu hoạch thứ 7</t>
  </si>
  <si>
    <t>Cây xoài Năm thu hoạch thứ 8</t>
  </si>
  <si>
    <t>Cây xoài Năm thu hoạch thứ 9</t>
  </si>
  <si>
    <t>Cây xoài Năm thu hoạch thứ 10</t>
  </si>
  <si>
    <t>Cây xoài Năm thu hoạch thứ 11</t>
  </si>
  <si>
    <t>Cây xoài Năm thu hoạch thứ 12</t>
  </si>
  <si>
    <t>Cây xoài Năm thu hoạch thứ 13</t>
  </si>
  <si>
    <t>Cây xoài Năm thu hoạch thứ 14</t>
  </si>
  <si>
    <t>Cây xoài Năm thu hoạch thứ 15</t>
  </si>
  <si>
    <t>Cây xoài Năm thu hoạch thứ 16 trở đi</t>
  </si>
  <si>
    <t>Cây sơri Năm thứ 1</t>
  </si>
  <si>
    <t>Cây sơri (mật độ 1.110 cây/ha)</t>
  </si>
  <si>
    <t>Cây sơri Năm thứ 2</t>
  </si>
  <si>
    <t>Cây sơri Năm thu hoạch thứ 1</t>
  </si>
  <si>
    <t>Cây sơri Năm thu hoạch thứ 2</t>
  </si>
  <si>
    <t>Cây sơri Năm thu hoạch thứ 3</t>
  </si>
  <si>
    <t>Cây sơri Năm thu hoạch thứ 4</t>
  </si>
  <si>
    <t>Cây sơri Năm thu hoạch thứ 5</t>
  </si>
  <si>
    <t>Cây sơri Năm thu hoạch thứ 6</t>
  </si>
  <si>
    <t>Cây sơri Năm thu hoạch thứ 7</t>
  </si>
  <si>
    <t>Cây sơri Năm thu hoạch thứ 8</t>
  </si>
  <si>
    <t>Cây sơri Năm thu hoạch thứ 9</t>
  </si>
  <si>
    <t>Cây sơri Năm thu hoạch thứ 10</t>
  </si>
  <si>
    <t>Cây sơri Năm thu hoạch thứ 11 trở đi</t>
  </si>
  <si>
    <t>Cây cóc Năm thứ 1</t>
  </si>
  <si>
    <t>Cây cóc  (mật độ 280 cây/ha)</t>
  </si>
  <si>
    <t>Cây cóc Năm thứ 2</t>
  </si>
  <si>
    <t>Cây cóc Năm thu hoạch thứ 1</t>
  </si>
  <si>
    <t>Cây cóc Năm thu hoạch thứ 2</t>
  </si>
  <si>
    <t>Cây cóc Năm thu hoạch thứ 3</t>
  </si>
  <si>
    <t>Cây cóc Năm thu hoạch thứ 4</t>
  </si>
  <si>
    <t>Cây cóc Năm thu hoạch thứ 5</t>
  </si>
  <si>
    <t>Cây cóc Năm thu hoạch thứ 6</t>
  </si>
  <si>
    <t>Cây cóc Năm thu hoạch thứ 7</t>
  </si>
  <si>
    <t>Cây cóc Năm thu hoạch thứ 8</t>
  </si>
  <si>
    <t>Cây cóc Năm thu hoạch thứ 9</t>
  </si>
  <si>
    <t>Cây cóc Năm thu hoạch thứ 10</t>
  </si>
  <si>
    <t>Cây cóc Năm thu hoạch thứ 11</t>
  </si>
  <si>
    <t>Cây cóc Năm thu hoạch thứ 12</t>
  </si>
  <si>
    <t>Cây cóc Năm thu hoạch thứ 13</t>
  </si>
  <si>
    <t>Cây cóc Năm thu hoạch thứ 14</t>
  </si>
  <si>
    <t>Cây cóc Năm thu hoạch thứ 15</t>
  </si>
  <si>
    <t>Cây cóc Năm thu hoạch thứ 16 trở đi</t>
  </si>
  <si>
    <t>Cây mãng cầu na Năm thứ 1</t>
  </si>
  <si>
    <t>Cây mãng cầu na (mật độ 1.111 cây/ha)</t>
  </si>
  <si>
    <t>Cây mãng cầu na Năm thứ 2</t>
  </si>
  <si>
    <t>Cây mãng cầu na Năm thứ 3</t>
  </si>
  <si>
    <t>Cây mãng cầu na Năm thu hoạch thứ 1</t>
  </si>
  <si>
    <t>Cây mãng cầu na Năm thu hoạch thứ 2</t>
  </si>
  <si>
    <t>Cây mãng cầu na Năm thu hoạch thứ 3</t>
  </si>
  <si>
    <t>Cây mãng cầu na Năm thu hoạch thứ 4</t>
  </si>
  <si>
    <t>Cây mãng cầu na Năm thu hoạch thứ 5</t>
  </si>
  <si>
    <t>Cây mãng cầu na Năm thu hoạch thứ 6</t>
  </si>
  <si>
    <t>Cây mãng cầu na Năm thu hoạch thứ 7</t>
  </si>
  <si>
    <t>Cây mãng cầu na Năm thu hoạch thứ 8</t>
  </si>
  <si>
    <t>Cây mãng cầu na Năm thu hoạch thứ 9</t>
  </si>
  <si>
    <t>Cây mãng cầu na Năm thu hoạch thứ 10 trở đi</t>
  </si>
  <si>
    <t>Cây mãng cầu xiêm Năm thứ 1</t>
  </si>
  <si>
    <t>Cây mãng cầu xiêm (mật độ 625 cây/ha)</t>
  </si>
  <si>
    <t>Cây mãng cầu xiêm Năm thứ 2</t>
  </si>
  <si>
    <t>Cây mãng cầu xiêm Năm thứ 3</t>
  </si>
  <si>
    <t>Cây mãng cầu xiêm Năm thu hoạch thứ 1</t>
  </si>
  <si>
    <t>Cây mãng cầu xiêm Năm thu hoạch thứ 2</t>
  </si>
  <si>
    <t>Cây mãng cầu xiêm Năm thu hoạch thứ 3</t>
  </si>
  <si>
    <t>Cây mãng cầu xiêm Năm thu hoạch thứ 4</t>
  </si>
  <si>
    <t>Cây mãng cầu xiêm Năm thu hoạch thứ 5</t>
  </si>
  <si>
    <t>Cây mãng cầu xiêm Năm thu hoạch thứ 6</t>
  </si>
  <si>
    <t>Cây mãng cầu xiêm Năm thu hoạch thứ 7</t>
  </si>
  <si>
    <t>Cây mãng cầu xiêm Năm thu hoạch thứ 8</t>
  </si>
  <si>
    <t>Cây mãng cầu xiêm Năm thu hoạch thứ 9</t>
  </si>
  <si>
    <t>Cây mãng cầu xiêm Năm thu hoạch thứ 10 trở đi</t>
  </si>
  <si>
    <t>Cây bòn bon  Năm thứ 1</t>
  </si>
  <si>
    <t>Cây bòn bon (mật độ 240 cây/ha)</t>
  </si>
  <si>
    <t>Cây bòn bon  Năm thứ 2</t>
  </si>
  <si>
    <t>Cây bòn bon  Năm thứ 3</t>
  </si>
  <si>
    <t>Cây bòn bon  Năm thứ 4</t>
  </si>
  <si>
    <t>Cây bòn bon  Năm thứ 5</t>
  </si>
  <si>
    <t>Cây bòn bon  Năm thứ 6</t>
  </si>
  <si>
    <t>Cây bòn bon  Năm thu hoạch thứ 1</t>
  </si>
  <si>
    <t>Cây bòn bon  Năm thu hoạch thứ 2</t>
  </si>
  <si>
    <t>Cây bòn bon  Năm thu hoạch thứ 3</t>
  </si>
  <si>
    <t>Cây bòn bon  Năm thu hoạch thứ 4</t>
  </si>
  <si>
    <t>Cây bòn bon  Năm thu hoạch thứ 5</t>
  </si>
  <si>
    <t>Cây bòn bon  Năm thu hoạch thứ 6</t>
  </si>
  <si>
    <t>Cây bòn bon  Năm thu hoạch thứ 7</t>
  </si>
  <si>
    <t>Cây bòn bon  Năm thu hoạch thứ 8</t>
  </si>
  <si>
    <t>Cây bòn bon  Năm thu hoạch thứ 9</t>
  </si>
  <si>
    <t>Cây bòn bon  Năm thu hoạch thứ 10</t>
  </si>
  <si>
    <t>Cây bòn bon  Năm thu hoạch thứ 11</t>
  </si>
  <si>
    <t>Cây bòn bon  Năm thu hoạch thứ 12</t>
  </si>
  <si>
    <t>Cây bòn bon  Năm thu hoạch thứ 13</t>
  </si>
  <si>
    <t>Cây bòn bon  Năm thu hoạch thứ 14</t>
  </si>
  <si>
    <t>Cây bòn bon  Năm thu hoạch thứ 15</t>
  </si>
  <si>
    <t>Cây bòn bon  Năm thu hoạch thứ 16 trở đi</t>
  </si>
  <si>
    <t>Cây măng cụt Năm thứ 1</t>
  </si>
  <si>
    <t>Cây măng cụt (mật độ 200 cây/ha)</t>
  </si>
  <si>
    <t>Cây măng cụt Năm thứ 2</t>
  </si>
  <si>
    <t>Cây măng cụt Năm thứ 3</t>
  </si>
  <si>
    <t>Cây măng cụt Năm thứ 4</t>
  </si>
  <si>
    <t>Cây măng cụt Năm thu hoạch thứ 1</t>
  </si>
  <si>
    <t>Cây măng cụt Năm thu hoạch thứ 2</t>
  </si>
  <si>
    <t>Cây măng cụt Năm thu hoạch thứ 3</t>
  </si>
  <si>
    <t>Cây măng cụt Năm thu hoạch thứ 4</t>
  </si>
  <si>
    <t>Cây măng cụt Năm thu hoạch thứ 5</t>
  </si>
  <si>
    <t>Cây măng cụt Năm thu hoạch thứ 6</t>
  </si>
  <si>
    <t>Cây măng cụt Năm thu hoạch thứ 7</t>
  </si>
  <si>
    <t>Cây măng cụt Năm thu hoạch thứ 8</t>
  </si>
  <si>
    <t>Cây măng cụt Năm thu hoạch thứ 9</t>
  </si>
  <si>
    <t>Cây măng cụt Năm thu hoạch thứ 10</t>
  </si>
  <si>
    <t>Cây măng cụt Năm thu hoạch thứ 11</t>
  </si>
  <si>
    <t>Cây măng cụt Năm thu hoạch thứ 12</t>
  </si>
  <si>
    <t>Cây măng cụt Năm thu hoạch thứ 13</t>
  </si>
  <si>
    <t>Cây măng cụt Năm thu hoạch thứ 14</t>
  </si>
  <si>
    <t>Cây măng cụt Năm thu hoạch thứ 15</t>
  </si>
  <si>
    <t>Cây măng cụt Năm thu hoạch thứ 16 trở đi</t>
  </si>
  <si>
    <t>Cây mít Năm thứ 1</t>
  </si>
  <si>
    <t>Cây mít (mật độ 210 cây/ha)</t>
  </si>
  <si>
    <t>Cây mít Năm thứ 2</t>
  </si>
  <si>
    <t>Cây mít Năm thứ 3</t>
  </si>
  <si>
    <t>Cây mít Năm thu hoạch thứ 1</t>
  </si>
  <si>
    <t>Cây mít Năm thu hoạch thứ 2</t>
  </si>
  <si>
    <t>Cây mít Năm thu hoạch thứ 3</t>
  </si>
  <si>
    <t>Cây mít Năm thu hoạch thứ 4</t>
  </si>
  <si>
    <t>Cây mít Năm thu hoạch thứ 5</t>
  </si>
  <si>
    <t>Cây mít Năm thu hoạch thứ 6</t>
  </si>
  <si>
    <t>Cây mít Năm thu hoạch thứ 7 trở đi</t>
  </si>
  <si>
    <t>Cây sầu riêng Năm thứ 1</t>
  </si>
  <si>
    <t>Cây sầu riêng (mật độ 156 cây/ha)</t>
  </si>
  <si>
    <t>Cây sầu riêng Năm thứ 2</t>
  </si>
  <si>
    <t>Cây sầu riêng Năm thứ 3</t>
  </si>
  <si>
    <t>Cây sầu riêng Năm thứ 4</t>
  </si>
  <si>
    <t>Cây sầu riêng Năm thứ 5</t>
  </si>
  <si>
    <t>Cây sầu riêng Năm thu hoạch thứ 1</t>
  </si>
  <si>
    <t>Cây sầu riêng Năm thu hoạch thứ 2</t>
  </si>
  <si>
    <t>Cây sầu riêng Năm thu hoạch thứ 3</t>
  </si>
  <si>
    <t>Cây sầu riêng Năm thu hoạch thứ 4</t>
  </si>
  <si>
    <t>Cây sầu riêng Năm thu hoạch thứ 5</t>
  </si>
  <si>
    <t>Cây sầu riêng Năm thu hoạch thứ 6</t>
  </si>
  <si>
    <t>Cây sầu riêng Năm thu hoạch thứ 7</t>
  </si>
  <si>
    <t>Cây sầu riêng Năm thu hoạch thứ 8</t>
  </si>
  <si>
    <t>Cây sầu riêng Năm thu hoạch thứ 9</t>
  </si>
  <si>
    <t>Cây sầu riêng Năm thu hoạch thứ 10</t>
  </si>
  <si>
    <t>Cây sầu riêng Năm thu hoạch thứ 11 trở đi</t>
  </si>
  <si>
    <t>Cây khế Năm thứ 1</t>
  </si>
  <si>
    <t>Cây khế (mật độ 330 cây/ha)</t>
  </si>
  <si>
    <t>Cây khế Năm thứ 2</t>
  </si>
  <si>
    <t>Cây khế Năm thứ 3</t>
  </si>
  <si>
    <t>Cây khế Năm thu hoạch thứ 1</t>
  </si>
  <si>
    <t>Cây khế Năm thu hoạch thứ 2</t>
  </si>
  <si>
    <t>Cây khế Năm thu hoạch thứ 3</t>
  </si>
  <si>
    <t>Cây khế Năm thu hoạch thứ 4</t>
  </si>
  <si>
    <t>Cây khế Năm thu hoạch thứ 5</t>
  </si>
  <si>
    <t>Cây khế Năm thu hoạch thứ 6</t>
  </si>
  <si>
    <t>Cây khế Năm thu hoạch thứ 7</t>
  </si>
  <si>
    <t>Cây khế Năm thu hoạch thứ 8</t>
  </si>
  <si>
    <t>Cây khế Năm thu hoạch thứ 9</t>
  </si>
  <si>
    <t>Cây khế Năm thu hoạch thứ 10</t>
  </si>
  <si>
    <t>Cây khế Năm thu hoạch thứ 11</t>
  </si>
  <si>
    <t>Cây khế Năm thu hoạch thứ 12</t>
  </si>
  <si>
    <t>Cây khế Năm thu hoạch thứ 13</t>
  </si>
  <si>
    <t>Cây khế Năm thu hoạch thứ 14</t>
  </si>
  <si>
    <t>Cây khế Năm thu hoạch thứ 15</t>
  </si>
  <si>
    <t>Cây khế Năm thu hoạch thứ 16 trở đi</t>
  </si>
  <si>
    <t>Cây chùm ruột Năm thứ 1</t>
  </si>
  <si>
    <t>Cây chùm ruột (mật độ 240 cây/ha)</t>
  </si>
  <si>
    <t>Cây chùm ruột Năm thứ 2</t>
  </si>
  <si>
    <t>Cây chùm ruột Năm thứ 3</t>
  </si>
  <si>
    <t>Cây chùm ruột Năm thứ 4</t>
  </si>
  <si>
    <t>Cây chùm ruột Năm thu hoạch thứ 1</t>
  </si>
  <si>
    <t>Cây chùm ruột Năm thu hoạch thứ 2</t>
  </si>
  <si>
    <t>Cây chùm ruột Năm thu hoạch thứ 3</t>
  </si>
  <si>
    <t>Cây chùm ruột Năm thu hoạch thứ 4</t>
  </si>
  <si>
    <t>Cây chùm ruột Năm thu hoạch thứ 5</t>
  </si>
  <si>
    <t>Cây chùm ruột Năm thu hoạch thứ 6</t>
  </si>
  <si>
    <t>Cây chùm ruột Năm thu hoạch thứ 7</t>
  </si>
  <si>
    <t>Cây chùm ruột Năm thu hoạch thứ 8</t>
  </si>
  <si>
    <t>Cây chùm ruột Năm thu hoạch thứ 9</t>
  </si>
  <si>
    <t>Cây chùm ruột Năm thu hoạch thứ 10</t>
  </si>
  <si>
    <t>Cây chùm ruột Năm thu hoạch thứ 11</t>
  </si>
  <si>
    <t>Cây chùm ruột Năm thu hoạch thứ 12</t>
  </si>
  <si>
    <t>Cây chùm ruột Năm thu hoạch thứ 13</t>
  </si>
  <si>
    <t>Cây chùm ruột Năm thu hoạch thứ 14</t>
  </si>
  <si>
    <t>Cây chùm ruột Năm thu hoạch thứ 15</t>
  </si>
  <si>
    <t>Cây chùm ruột Năm thu hoạch thứ 11 trở đi</t>
  </si>
  <si>
    <t>Cây táo Năm thứ 1</t>
  </si>
  <si>
    <t>Cây táo (mật độ 1.111 cây/ha)</t>
  </si>
  <si>
    <t>Cây táo Năm thứ 2</t>
  </si>
  <si>
    <t>Cây táo Năm thứ 3</t>
  </si>
  <si>
    <t>Cây táo Năm thu hoạch thứ 1</t>
  </si>
  <si>
    <t>Cây lê Năm thu hoạch thứ 1</t>
  </si>
  <si>
    <t>áp Cây táo Năm thu hoạch thứ 1</t>
  </si>
  <si>
    <t>Cây táo Năm thu hoạch thứ 2</t>
  </si>
  <si>
    <t>Cây táo Năm thu hoạch thứ 3</t>
  </si>
  <si>
    <t>Cây táo Năm thu hoạch thứ 4</t>
  </si>
  <si>
    <t>Cây táo Năm thu hoạch thứ 5</t>
  </si>
  <si>
    <t>Cây táo Năm thu hoạch thứ 6</t>
  </si>
  <si>
    <t>Cây táo Năm thu hoạch thứ 7 trở đi</t>
  </si>
  <si>
    <t>Cây me Năm thứ 1</t>
  </si>
  <si>
    <t>Cây me (mật độ 156 cây/ha)</t>
  </si>
  <si>
    <t>Cây me Năm thứ 2</t>
  </si>
  <si>
    <t>Cây me Năm thu hoạch thứ 1</t>
  </si>
  <si>
    <t>Cây me Năm thu hoạch thứ 2</t>
  </si>
  <si>
    <t>Cây me Năm thu hoạch thứ 3</t>
  </si>
  <si>
    <t>Cây me Năm thu hoạch thứ 4</t>
  </si>
  <si>
    <t>Cây me Năm thu hoạch thứ 5</t>
  </si>
  <si>
    <t>Cây me Năm thu hoạch thứ 6</t>
  </si>
  <si>
    <t>Cây me Năm thu hoạch thứ 7</t>
  </si>
  <si>
    <t>Cây me Năm thu hoạch thứ 8</t>
  </si>
  <si>
    <t>Cây me Năm thu hoạch thứ 9</t>
  </si>
  <si>
    <t>Cây me Năm thu hoạch thứ 10</t>
  </si>
  <si>
    <t>Cây me Năm thu hoạch thứ 11</t>
  </si>
  <si>
    <t>Cây me Năm thu hoạch thứ 12</t>
  </si>
  <si>
    <t>Cây me Năm thu hoạch thứ 13</t>
  </si>
  <si>
    <t>Cây me Năm thu hoạch thứ 14</t>
  </si>
  <si>
    <t>Cây me Năm thu hoạch thứ 15</t>
  </si>
  <si>
    <t>Cây me Năm thu hoạch thứ 16 trở đi</t>
  </si>
  <si>
    <t>Cây lựu Năm thứ 1</t>
  </si>
  <si>
    <t>Cây lựu (mật độ 833 cây/ha)</t>
  </si>
  <si>
    <t>Cây lựu Năm thứ 2</t>
  </si>
  <si>
    <t>Cây lựu Năm thu hoạch thứ 1</t>
  </si>
  <si>
    <t>Cây lựu Năm thu hoạch thứ 2</t>
  </si>
  <si>
    <t>Cây lựu Năm thu hoạch thứ 3</t>
  </si>
  <si>
    <t>Cây lựu Năm thu hoạch thứ 4</t>
  </si>
  <si>
    <t>Cây lựu Năm thu hoạch thứ 5</t>
  </si>
  <si>
    <t>Cây lựu Năm thu hoạch thứ 6</t>
  </si>
  <si>
    <t>Cây lựu Năm thu hoạch thứ 7</t>
  </si>
  <si>
    <t>Cây lựu Năm thu hoạch thứ 8</t>
  </si>
  <si>
    <t>Cây lựu Năm thu hoạch thứ 9</t>
  </si>
  <si>
    <t>Cây lựu Năm thu hoạch thứ 10</t>
  </si>
  <si>
    <t>Cây lựu Năm thu hoạch thứ 11 trở đi</t>
  </si>
  <si>
    <t>Cây ổi Năm thứ 1</t>
  </si>
  <si>
    <t>Cây ổi (mật độ 1.111 cây/ha)</t>
  </si>
  <si>
    <t>Cây ổi Năm thứ 2</t>
  </si>
  <si>
    <t>Cây ổi Năm thu hoạch thứ 1</t>
  </si>
  <si>
    <t>Cây ổi Năm thu hoạch thứ 2</t>
  </si>
  <si>
    <t>Cây ổi Năm thu hoạch thứ 3</t>
  </si>
  <si>
    <t>Cây ổi Năm thu hoạch thứ 4</t>
  </si>
  <si>
    <t>Cây ổi Năm thu hoạch thứ 5</t>
  </si>
  <si>
    <t>Cây ổi Năm thu hoạch thứ 6</t>
  </si>
  <si>
    <t>Cây ổi Năm thu hoạch thứ 7</t>
  </si>
  <si>
    <t>Cây ổi Năm thu hoạch thứ 8</t>
  </si>
  <si>
    <t>Cây ổi Năm thu hoạch thứ 9</t>
  </si>
  <si>
    <t>Cây ổi Năm thu hoạch thứ 10 trở đi</t>
  </si>
  <si>
    <t>Cây Sapoche Năm thứ 1</t>
  </si>
  <si>
    <t>Cây Sapoche (mật độ 286 cây/ha)</t>
  </si>
  <si>
    <t>Cây Sapoche Năm thứ 2</t>
  </si>
  <si>
    <t>Cây Sapoche Năm thứ 3</t>
  </si>
  <si>
    <t>Cây Sapoche Năm thu hoạch thứ 1</t>
  </si>
  <si>
    <t>Cây Sapoche Năm thu hoạch thứ 2</t>
  </si>
  <si>
    <t>Cây Sapoche Năm thu hoạch thứ 3</t>
  </si>
  <si>
    <t>Cây Sapoche Năm thu hoạch thứ 4</t>
  </si>
  <si>
    <t>Cây Sapoche Năm thu hoạch thứ 5</t>
  </si>
  <si>
    <t>Cây Sapoche Năm thu hoạch thứ 6</t>
  </si>
  <si>
    <t>Cây Sapoche Năm thu hoạch thứ 7</t>
  </si>
  <si>
    <t>Cây Sapoche Năm thu hoạch thứ 8</t>
  </si>
  <si>
    <t>Cây Sapoche Năm thu hoạch thứ 9</t>
  </si>
  <si>
    <t>Cây Sapoche Năm thu hoạch thứ 10</t>
  </si>
  <si>
    <t>Cây Sapoche Năm thu hoạch thứ 11</t>
  </si>
  <si>
    <t>Cây Sapoche Năm thu hoạch thứ 12</t>
  </si>
  <si>
    <t>Cây Sapoche Năm thu hoạch thứ 13</t>
  </si>
  <si>
    <t>Cây Sapoche Năm thu hoạch thứ 14</t>
  </si>
  <si>
    <t>Cây Sapoche Năm thu hoạch thứ 15</t>
  </si>
  <si>
    <t>Cây Sapoche Năm thu hoạch thứ 16 trở đi</t>
  </si>
  <si>
    <t>Cây Lekima Năm thứ 1</t>
  </si>
  <si>
    <t>Cây Lekima (mật độ 278 cây/ha)</t>
  </si>
  <si>
    <t>Cây Lekima Năm thứ 2</t>
  </si>
  <si>
    <t>Cây Lekima Năm thu hoạch thứ 1</t>
  </si>
  <si>
    <t>Cây Lekima Năm thu hoạch thứ 2</t>
  </si>
  <si>
    <t>Cây Lekima Năm thu hoạch thứ 3</t>
  </si>
  <si>
    <t>Cây Lekima Năm thu hoạch thứ 4</t>
  </si>
  <si>
    <t>Cây Lekima Năm thu hoạch thứ 5</t>
  </si>
  <si>
    <t>Cây Lekima Năm thu hoạch thứ 6</t>
  </si>
  <si>
    <t>Cây Lekima Năm thu hoạch thứ 7</t>
  </si>
  <si>
    <t>Cây Lekima Năm thu hoạch thứ 8</t>
  </si>
  <si>
    <t>Cây Lekima Năm thu hoạch thứ 9</t>
  </si>
  <si>
    <t>Cây Lekima Năm thu hoạch thứ 10</t>
  </si>
  <si>
    <t>Cây Lekima Năm thu hoạch thứ 11</t>
  </si>
  <si>
    <t>Cây Lekima Năm thu hoạch thứ 12</t>
  </si>
  <si>
    <t>Cây Lekima Năm thu hoạch thứ 13</t>
  </si>
  <si>
    <t>Cây Lekima Năm thu hoạch thứ 14</t>
  </si>
  <si>
    <t>Cây Lekima Năm thu hoạch thứ 15</t>
  </si>
  <si>
    <t>Cây Lekima Năm thu hoạch thứ 16 trở đi</t>
  </si>
  <si>
    <t>Cây đào tiên Năm thứ 1</t>
  </si>
  <si>
    <t>Cây đào tiên (mật độ 280 cây/ha)</t>
  </si>
  <si>
    <t>Cây đào tiên Năm thứ 2</t>
  </si>
  <si>
    <t>Cây đào tiên Năm thu hoạch thứ 1</t>
  </si>
  <si>
    <t>Cây đào tiên Năm thu hoạch thứ 2</t>
  </si>
  <si>
    <t>Cây đào tiên Năm thu hoạch thứ 3</t>
  </si>
  <si>
    <t>Cây đào tiên Năm thu hoạch thứ 4</t>
  </si>
  <si>
    <t>Cây đào tiên Năm thu hoạch thứ 5</t>
  </si>
  <si>
    <t>Cây đào tiên Năm thu hoạch thứ 6</t>
  </si>
  <si>
    <t>Cây đào tiên Năm thu hoạch thứ 7</t>
  </si>
  <si>
    <t>Cây đào tiên Năm thu hoạch thứ 8</t>
  </si>
  <si>
    <t>Cây đào tiên Năm thu hoạch thứ 9</t>
  </si>
  <si>
    <t>Cây đào tiên Năm thu hoạch thứ 10</t>
  </si>
  <si>
    <t>Cây đào tiên Năm thu hoạch thứ 11 trở đi</t>
  </si>
  <si>
    <t>Cây cau Năm thứ 1</t>
  </si>
  <si>
    <t>Cây cau (mật độ 1.110 cây/ha)</t>
  </si>
  <si>
    <t>Cây cau Năm thứ 2</t>
  </si>
  <si>
    <t>Cây cau Năm thứ 3</t>
  </si>
  <si>
    <t>Cây cau Năm thứ 4</t>
  </si>
  <si>
    <t>Cây cau Năm thu hoạch thứ 1</t>
  </si>
  <si>
    <t>Cây cau Năm thu hoạch thứ 2</t>
  </si>
  <si>
    <t>Cây cau Năm thu hoạch thứ 3</t>
  </si>
  <si>
    <t>Cây cau Năm thu hoạch thứ 4</t>
  </si>
  <si>
    <t>Cây cau Năm thu hoạch thứ 5</t>
  </si>
  <si>
    <t>Cây cau Năm thu hoạch thứ 6</t>
  </si>
  <si>
    <t>Cây cau Năm thu hoạch thứ 7</t>
  </si>
  <si>
    <t>Cây cau Năm thu hoạch thứ 8</t>
  </si>
  <si>
    <t>Cây cau Năm thu hoạch thứ 9</t>
  </si>
  <si>
    <t>Cây cau Năm thu hoạch thứ 10</t>
  </si>
  <si>
    <t>Cây cau Năm thu hoạch thứ 11</t>
  </si>
  <si>
    <t>Cây cau Năm thu hoạch thứ 12</t>
  </si>
  <si>
    <t>Cây cau Năm thu hoạch thứ 13</t>
  </si>
  <si>
    <t>Cây cau Năm thu hoạch thứ 14</t>
  </si>
  <si>
    <t>Cây cau Năm thu hoạch thứ 15</t>
  </si>
  <si>
    <t>Cây cau Năm thu hoạch thứ 16 trở đi</t>
  </si>
  <si>
    <t>Cây dừa Năm thứ 1</t>
  </si>
  <si>
    <t>Cây dừa (mật độ 123 cây/ha)</t>
  </si>
  <si>
    <t>Cây dừa Năm thứ 2</t>
  </si>
  <si>
    <t>Cây dừa Năm thứ 3</t>
  </si>
  <si>
    <t>Cây dừa Năm thu hoạch thứ 1</t>
  </si>
  <si>
    <t>Cây dừa Năm thu hoạch thứ 2</t>
  </si>
  <si>
    <t>Cây dừa Năm thu hoạch thứ 3</t>
  </si>
  <si>
    <t>Cây dừa Năm thu hoạch thứ 4</t>
  </si>
  <si>
    <t>Cây dừa Năm thu hoạch thứ 5</t>
  </si>
  <si>
    <t>Cây dừa Năm thu hoạch thứ 6</t>
  </si>
  <si>
    <t>Cây dừa Năm thu hoạch thứ 7</t>
  </si>
  <si>
    <t>Cây dừa Năm thu hoạch thứ 8</t>
  </si>
  <si>
    <t>Cây dừa Năm thu hoạch thứ 9</t>
  </si>
  <si>
    <t>Cây dừa Năm thu hoạch thứ 10</t>
  </si>
  <si>
    <t>Cây dừa Năm thu hoạch thứ 11</t>
  </si>
  <si>
    <t>Cây dừa Năm thu hoạch thứ 12</t>
  </si>
  <si>
    <t>Cây dừa Năm thu hoạch thứ 13</t>
  </si>
  <si>
    <t>Cây dừa Năm thu hoạch thứ 14</t>
  </si>
  <si>
    <t>Cây dừa Năm thu hoạch thứ 15</t>
  </si>
  <si>
    <t>Cây dừa Năm thu hoạch thứ 16 trở đi</t>
  </si>
  <si>
    <t>Cây Sa kê Năm thứ 1</t>
  </si>
  <si>
    <t>Cây Sa kê (mật độ 280 cây/ha)</t>
  </si>
  <si>
    <t>Cây Sa kê Năm thứ 2</t>
  </si>
  <si>
    <t>Cây Sa kê Năm thu hoạch thứ 1</t>
  </si>
  <si>
    <t>Cây Sa kê Năm thu hoạch thứ 2</t>
  </si>
  <si>
    <t>Cây Sa kê Năm thu hoạch thứ 3</t>
  </si>
  <si>
    <t>Cây Sa kê Năm thu hoạch thứ 4</t>
  </si>
  <si>
    <t>Cây Sa kê Năm thu hoạch thứ 5</t>
  </si>
  <si>
    <t>Cây Sa kê Năm thu hoạch thứ 6</t>
  </si>
  <si>
    <t>Cây Sa kê Năm thu hoạch thứ 7</t>
  </si>
  <si>
    <t>Cây Sa kê Năm thu hoạch thứ 8</t>
  </si>
  <si>
    <t>Cây Sa kê Năm thu hoạch thứ 9</t>
  </si>
  <si>
    <t>Cây Sa kê Năm thu hoạch thứ 10 trở đi</t>
  </si>
  <si>
    <t>Cây chanh dây Năm thứ 1</t>
  </si>
  <si>
    <t>Cây chanh dây (mật độ 1.300 cây/ha)</t>
  </si>
  <si>
    <t>Cây chanh dây Năm thứ 2</t>
  </si>
  <si>
    <t>Cây chanh dây Năm thu hoạch thứ 1</t>
  </si>
  <si>
    <t>Cây chanh dây Năm thu hoạch thứ 2</t>
  </si>
  <si>
    <t>Cây chanh dây Năm thu hoạch thứ 3</t>
  </si>
  <si>
    <t>Cây chanh dây Năm thu hoạch thứ 4</t>
  </si>
  <si>
    <t>Cây chanh dây Năm thu hoạch thứ 5</t>
  </si>
  <si>
    <t>Cây chanh dây Năm thu hoạch thứ 6</t>
  </si>
  <si>
    <t>Cây chanh dây Năm thu hoạch thứ 7</t>
  </si>
  <si>
    <t>Cây chanh dây Năm thu hoạch thứ 8</t>
  </si>
  <si>
    <t>áp Cây chanh dây Năm thu hoạch thứ 8</t>
  </si>
  <si>
    <t>Cây thiên lý Năm thu hoạch thứ 8</t>
  </si>
  <si>
    <t>Cây chanh dây Năm thu hoạch thứ 9</t>
  </si>
  <si>
    <t>Cây chanh dây Năm thu hoạch thứ 10</t>
  </si>
  <si>
    <t>Cây chanh dây Năm thu hoạch thứ 11</t>
  </si>
  <si>
    <t>Cây chanh dây Năm thu hoạch thứ 12</t>
  </si>
  <si>
    <t>Cây chanh dây Năm thu hoạch thứ 13</t>
  </si>
  <si>
    <t>Cây chanh dây Năm thu hoạch thứ 14</t>
  </si>
  <si>
    <t>Cây chanh dây Năm thu hoạch thứ 15</t>
  </si>
  <si>
    <t>Cây cà phê vối Năm thứ 1</t>
  </si>
  <si>
    <t>Cây cà phê vối (mật độ 1.111 cây/ha)</t>
  </si>
  <si>
    <t>Cây cà phê vối Năm thứ 2</t>
  </si>
  <si>
    <t>Cây cà phê vối Năm thu hoạch thứ 1</t>
  </si>
  <si>
    <t>Cây cà phê vối Năm thu hoạch thứ 2</t>
  </si>
  <si>
    <t>Cây cà phê vối Năm thu hoạch thứ 3</t>
  </si>
  <si>
    <t>Cây cà phê vối Năm thu hoạch thứ 4</t>
  </si>
  <si>
    <t>Cây cà phê vối Năm thu hoạch thứ 5</t>
  </si>
  <si>
    <t>Cây cà phê vối Năm thu hoạch thứ 6</t>
  </si>
  <si>
    <t>Cây cà phê vối Năm thu hoạch thứ 7</t>
  </si>
  <si>
    <t>Cây cà phê vối Năm thu hoạch thứ 8</t>
  </si>
  <si>
    <t>Cây cà phê vối Năm thu hoạch thứ 9</t>
  </si>
  <si>
    <t>Cây cà phê vối Năm thu hoạch thứ 10 trở đi</t>
  </si>
  <si>
    <t>Cây cacao Năm thứ 1</t>
  </si>
  <si>
    <t>Cây caacao (mật độ 1.110 cây/ha)</t>
  </si>
  <si>
    <t>Cây cacao Năm thứ 2</t>
  </si>
  <si>
    <t>Cây cacao Năm thứ 3</t>
  </si>
  <si>
    <t>Cây cacao Năm thu hoạch thứ 1</t>
  </si>
  <si>
    <t>Cây cacao Năm thu hoạch thứ 2</t>
  </si>
  <si>
    <t>Cây cacao Năm thu hoạch thứ 3</t>
  </si>
  <si>
    <t>Cây cacao Năm thu hoạch thứ 4</t>
  </si>
  <si>
    <t>Cây cacao Năm thu hoạch thứ 5</t>
  </si>
  <si>
    <t>Cây cacao Năm thu hoạch thứ 6</t>
  </si>
  <si>
    <t>Cây cacao Năm thu hoạch thứ 7</t>
  </si>
  <si>
    <t>Cây cacao Năm thu hoạch thứ 8</t>
  </si>
  <si>
    <t>Cây cacao Năm thu hoạch thứ 9</t>
  </si>
  <si>
    <t>Cây cacao Năm thu hoạch thứ 10</t>
  </si>
  <si>
    <t>Cây cacao Năm thu hoạch thứ 11</t>
  </si>
  <si>
    <t>Cây cacao Năm thu hoạch thứ 12</t>
  </si>
  <si>
    <t>Cây cacao Năm thu hoạch thứ 13</t>
  </si>
  <si>
    <t>Cây cacao Năm thu hoạch thứ 14</t>
  </si>
  <si>
    <t>Cây cacao Năm thu hoạch thứ 15</t>
  </si>
  <si>
    <t>Cây cacao Năm thu hoạch thứ 16 trở đi</t>
  </si>
  <si>
    <t>Cây điều Năm thứ 1</t>
  </si>
  <si>
    <t>Cây điều (mật độ 180 cây/ha)</t>
  </si>
  <si>
    <t>Cây điều Năm thứ 2</t>
  </si>
  <si>
    <t>Cây điều Năm thứ 3</t>
  </si>
  <si>
    <t>Cây điều Năm thu hoạch thứ 1</t>
  </si>
  <si>
    <t>Cây điều Năm thu hoạch thứ 2</t>
  </si>
  <si>
    <t>Cây điều Năm thu hoạch thứ 3</t>
  </si>
  <si>
    <t>Cây điều Năm thu hoạch thứ 4</t>
  </si>
  <si>
    <t>Cây điều Năm thu hoạch thứ 5</t>
  </si>
  <si>
    <t>Cây điều Năm thu hoạch thứ 6</t>
  </si>
  <si>
    <t>Cây điều Năm thu hoạch thứ 7</t>
  </si>
  <si>
    <t>Cây điều Năm thu hoạch thứ 8</t>
  </si>
  <si>
    <t>Cây điều Năm thu hoạch thứ 9</t>
  </si>
  <si>
    <t>Cây điều Năm thu hoạch thứ 10</t>
  </si>
  <si>
    <t>Cây điều Năm thu hoạch thứ 11</t>
  </si>
  <si>
    <t>Cây điều Năm thu hoạch thứ 12</t>
  </si>
  <si>
    <t>Cây điều Năm thu hoạch thứ 13</t>
  </si>
  <si>
    <t>Cây điều Năm thu hoạch thứ 14</t>
  </si>
  <si>
    <t>Cây điều Năm thu hoạch thứ 15</t>
  </si>
  <si>
    <t>Cây điều Năm thu hoạch thứ 16 trở đi</t>
  </si>
  <si>
    <t>Cây hồ tiêu Năm thứ 1</t>
  </si>
  <si>
    <t>Cây hồ tiêu (mật độ 1.115 cây/ha)</t>
  </si>
  <si>
    <t>Cây hồ tiêu Năm thứ 2</t>
  </si>
  <si>
    <t>Cây hồ tiêu Năm thứ 3</t>
  </si>
  <si>
    <t>Cây hồ tiêu Năm thu hoạch thứ 1</t>
  </si>
  <si>
    <t>Cây hồ tiêu Năm thu hoạch thứ 2</t>
  </si>
  <si>
    <t>Cây hồ tiêu Năm thu hoạch thứ 3</t>
  </si>
  <si>
    <t>Cây hồ tiêu Năm thu hoạch thứ 4</t>
  </si>
  <si>
    <t>Cây hồ tiêu Năm thu hoạch thứ 5</t>
  </si>
  <si>
    <t>Cây hồ tiêu Năm thu hoạch thứ 6</t>
  </si>
  <si>
    <t>Cây hồ tiêu Năm thu hoạch thứ 7</t>
  </si>
  <si>
    <t>Cây hồ tiêu Năm thu hoạch thứ 8</t>
  </si>
  <si>
    <t>Cây hồ tiêu Năm thu hoạch thứ 9</t>
  </si>
  <si>
    <t>Cây hồ tiêu Năm thu hoạch thứ 10 trở đi</t>
  </si>
  <si>
    <t>Cây chè Năm thứ 1</t>
  </si>
  <si>
    <t>Cây chè (mật độ 18750 cây/ha)</t>
  </si>
  <si>
    <t>Cây chè Năm thứ 2</t>
  </si>
  <si>
    <t>Cây chè Năm thứ 3</t>
  </si>
  <si>
    <t>Cây chè Năm thu hoạch thứ 1</t>
  </si>
  <si>
    <t>Cây chè Năm thu hoạch thứ 2</t>
  </si>
  <si>
    <t>Cây chè Năm thu hoạch thứ 3</t>
  </si>
  <si>
    <t>Cây chè Năm thu hoạch thứ 4</t>
  </si>
  <si>
    <t>Cây chè Năm thu hoạch thứ 5</t>
  </si>
  <si>
    <t>Cây chè Năm thu hoạch thứ 6</t>
  </si>
  <si>
    <t>Cây chè Năm thu hoạch thứ 7</t>
  </si>
  <si>
    <t>Cây chè Năm thu hoạch thứ 8</t>
  </si>
  <si>
    <t>Cây chè Năm thu hoạch thứ 9</t>
  </si>
  <si>
    <t>Cây chè Năm thu hoạch thứ 10</t>
  </si>
  <si>
    <t>Cây chè Năm thu hoạch thứ 11</t>
  </si>
  <si>
    <t>Cây chè Năm thu hoạch thứ 12</t>
  </si>
  <si>
    <t>Cây chè Năm thu hoạch thứ 13</t>
  </si>
  <si>
    <t>Cây chè Năm thu hoạch thứ 14</t>
  </si>
  <si>
    <t>Cây chè Năm thu hoạch thứ 15</t>
  </si>
  <si>
    <t>Cây chè Năm thu hoạch thứ 16 trở đi</t>
  </si>
  <si>
    <t xml:space="preserve">Vườn ươm cây cao su </t>
  </si>
  <si>
    <t>Cây cao su (mật độ 555 cây/ha)</t>
  </si>
  <si>
    <t>Vườn nhân giống cây cao su</t>
  </si>
  <si>
    <t>Di dời stum cây cao su giống trồng bầu</t>
  </si>
  <si>
    <t>Cây cao su Năm 1</t>
  </si>
  <si>
    <t>Cây cao su Năm 2</t>
  </si>
  <si>
    <t>Cây cao su Năm 3</t>
  </si>
  <si>
    <t>Cây cao su Năm 4</t>
  </si>
  <si>
    <t>Cây cao su Năm 5</t>
  </si>
  <si>
    <t>Cây cao su Năm 6</t>
  </si>
  <si>
    <t>Cây cao su Năm 7</t>
  </si>
  <si>
    <t>Cây cao su Năm thu hoạch thứ 1</t>
  </si>
  <si>
    <t>Cây cao su Năm thu hoạch thứ 2</t>
  </si>
  <si>
    <t>Cây cao su Năm thu hoạch thứ 3</t>
  </si>
  <si>
    <t>Cây cao su Năm thu hoạch thứ 4</t>
  </si>
  <si>
    <t>Cây cao su Năm thu hoạch thứ 5</t>
  </si>
  <si>
    <t>Cây cao su Năm thu hoạch thứ 6</t>
  </si>
  <si>
    <t>Cây cao su Năm thu hoạch thứ 7</t>
  </si>
  <si>
    <t>Cây cao su Năm thu hoạch thứ 8</t>
  </si>
  <si>
    <t>Cây cao su Năm thu hoạch thứ 9</t>
  </si>
  <si>
    <t>Cây cao su Năm thu hoạch thứ 10</t>
  </si>
  <si>
    <t>Cây cao su Năm thu hoạch thứ 11</t>
  </si>
  <si>
    <t>Cây cao su Năm thu hoạch thứ 12</t>
  </si>
  <si>
    <t>Cây cao su Năm thu hoạch thứ 13</t>
  </si>
  <si>
    <t>Cây cao su Năm thu hoạch thứ 14</t>
  </si>
  <si>
    <t>Cây cao su Năm thu hoạch thứ 15</t>
  </si>
  <si>
    <t>Cây cao su Năm thu hoạch thứ 16 trở đi</t>
  </si>
  <si>
    <t>Cây cà ri Năm thứ 1</t>
  </si>
  <si>
    <t>Cây cà ri (mật độ 1.110 cây/ha)</t>
  </si>
  <si>
    <t>Cây cà ri Năm thứ 2</t>
  </si>
  <si>
    <t>Cây cà ri Năm thứ 3</t>
  </si>
  <si>
    <t>Cây cà ri Năm thu hoạch thứ 1</t>
  </si>
  <si>
    <t>Cây cà ri Năm thu hoạch thứ 2</t>
  </si>
  <si>
    <t>Cây cà ri Năm thu hoạch thứ 3</t>
  </si>
  <si>
    <t>Cây cà ri Năm thu hoạch thứ 4</t>
  </si>
  <si>
    <t>Cây cà ri Năm thu hoạch thứ 5</t>
  </si>
  <si>
    <t>Cây cà ri Năm thu hoạch thứ 6</t>
  </si>
  <si>
    <t>Cây cà ri Năm thu hoạch thứ 7</t>
  </si>
  <si>
    <t>Cây cà ri Năm thu hoạch thứ 8</t>
  </si>
  <si>
    <t>Cây cà ri Năm thu hoạch thứ 9</t>
  </si>
  <si>
    <t>Cây cà ri Năm thu hoạch thứ 10</t>
  </si>
  <si>
    <t>Cây cà ri Năm thu hoạch thứ 11 trở đi</t>
  </si>
  <si>
    <t>Cây chùm ngây Năm thứ 1</t>
  </si>
  <si>
    <t>Cây chùm ngây (mật độ 5000 cây/ha)</t>
  </si>
  <si>
    <t>Cây chùm ngây Năm thu hoạch thứ 1</t>
  </si>
  <si>
    <t>Cây chùm ngây Năm thu hoạch thứ 2</t>
  </si>
  <si>
    <t>Cây chùm ngây Năm thu hoạch thứ 3</t>
  </si>
  <si>
    <t>Cây chùm ngây Năm thu hoạch thứ 4</t>
  </si>
  <si>
    <t>Cây chùm ngây Năm thu hoạch thứ 5</t>
  </si>
  <si>
    <t>Cây chùm ngây Năm thu hoạch thứ 6</t>
  </si>
  <si>
    <t>Cây chùm ngây Năm thu hoạch thứ 7</t>
  </si>
  <si>
    <t>Cây chùm ngây Năm thu hoạch thứ 8</t>
  </si>
  <si>
    <t>Cây chùm ngây Năm thu hoạch thứ 9</t>
  </si>
  <si>
    <t>Cây chùm ngây Năm thu hoạch thứ 10</t>
  </si>
  <si>
    <t>Cây chùm ngây Năm thu hoạch thứ 11</t>
  </si>
  <si>
    <t>Cây chùm ngây Năm thu hoạch thứ 12</t>
  </si>
  <si>
    <t>Cây chùm ngây Năm thu hoạch thứ 13</t>
  </si>
  <si>
    <t>Cây chùm ngây Năm thu hoạch thứ 14</t>
  </si>
  <si>
    <t>Cây chùm ngây Năm thu hoạch thứ 15</t>
  </si>
  <si>
    <t>Cây chùm ngây Năm thu hoạch thứ 16 trở đi</t>
  </si>
  <si>
    <t>Cây dứa Năm thứ 1</t>
  </si>
  <si>
    <t>Cây dứa (mật độ 47.600 cây/ha)</t>
  </si>
  <si>
    <t>Cây dứa Năm thu hoạch thứ 1</t>
  </si>
  <si>
    <t>Cây dứa Năm thu hoạch thứ 2</t>
  </si>
  <si>
    <t>Cây gấc Năm thứ 1</t>
  </si>
  <si>
    <t>Cây gấc  (mật độ 500 cây/ha)</t>
  </si>
  <si>
    <t>Cây gấc Năm thu hoạch thứ 1</t>
  </si>
  <si>
    <t>Cây gấc Năm thu hoạch thứ 2</t>
  </si>
  <si>
    <t>Cây gấc Năm thu hoạch thứ 3</t>
  </si>
  <si>
    <t>Cây đu đủ Năm thứ 1</t>
  </si>
  <si>
    <t>Cây đu đủ (mật độ 2.000 cây/ha)</t>
  </si>
  <si>
    <t>Cây đu đủ Năm thu hoạch thứ 1</t>
  </si>
  <si>
    <t>Cây đu đủ Năm thu hoạch thứ 2</t>
  </si>
  <si>
    <t>Cây đu đủ Năm thu hoạch thứ 3</t>
  </si>
  <si>
    <t>Cây dâu tằm Năm thứ 1</t>
  </si>
  <si>
    <t>Cây dâu tầm (mật độ 2.778 cây/ha)</t>
  </si>
  <si>
    <t>Cây dâu tằm Năm thứ 2</t>
  </si>
  <si>
    <t>Cây dâu tằm Năm thu hoạch thứ 1</t>
  </si>
  <si>
    <t>Cây dâu tằm Năm thu hoạch thứ 2</t>
  </si>
  <si>
    <t>Cây dâu tằm Năm thu hoạch thứ 3</t>
  </si>
  <si>
    <t>Cây dâu tằm Năm thu hoạch thứ 4 trở đi</t>
  </si>
  <si>
    <t>Bách đài loan &lt;=3cm</t>
  </si>
  <si>
    <t>Nhóm loài cây gỗ trồng trên cạn
 (mật độ chuẩn 833/ha)
nhóm quý hiếm gồm 45 loài (danh sách tên loài theo phụ lục VI kèm theo)</t>
  </si>
  <si>
    <t>Bách đài loan &gt;3-6 cm</t>
  </si>
  <si>
    <t>Bách đài loan &gt;6-9 cm</t>
  </si>
  <si>
    <t>Bách đài loan &gt;9-12 cm</t>
  </si>
  <si>
    <t>Bách đài loan &gt;12-15 cm</t>
  </si>
  <si>
    <t>Bách đài loan &gt;15-18 cm</t>
  </si>
  <si>
    <t>Bách đài loan &gt;18-21 cm</t>
  </si>
  <si>
    <t>Bách đài loan &gt;21-24 cm</t>
  </si>
  <si>
    <t>Bách đài loan &gt;24-27 cm</t>
  </si>
  <si>
    <t>Bách đài loan &gt;27-30 cm</t>
  </si>
  <si>
    <t>Bách đài loan &gt;30-33 cm</t>
  </si>
  <si>
    <t>Bách đài loan &gt;33-36 cm</t>
  </si>
  <si>
    <t>Bách đài loan &gt;36-39 cm</t>
  </si>
  <si>
    <t>Bách đài loan &gt;39-42 cm</t>
  </si>
  <si>
    <t>Bách đài loan &gt;42 cm</t>
  </si>
  <si>
    <t>Bách vàng &lt;=3cm</t>
  </si>
  <si>
    <t>Nhóm loài cây gỗ trồng trên cạn
 (mật độ chuẩn 833/ha)
nhóm quý hiếm gồm 45 loài (danh sách tên loài theo phụ lục IV kèm theo)</t>
  </si>
  <si>
    <t>Bách vàng &gt;3-6 cm</t>
  </si>
  <si>
    <t>Bách vàng &gt;6-9 cm</t>
  </si>
  <si>
    <t>Bách vàng &gt;9-12 cm</t>
  </si>
  <si>
    <t>Bách vàng &gt;12-15 cm</t>
  </si>
  <si>
    <t>Bách vàng &gt;15-18 cm</t>
  </si>
  <si>
    <t>Bách vàng &gt;18-21 cm</t>
  </si>
  <si>
    <t>Bách vàng &gt;21-24 cm</t>
  </si>
  <si>
    <t>Bách vàng &gt;24-27 cm</t>
  </si>
  <si>
    <t>Bách vàng &gt;27-30 cm</t>
  </si>
  <si>
    <t>Bách vàng &gt;30-33 cm</t>
  </si>
  <si>
    <t>Bách vàng &gt;33-36 cm</t>
  </si>
  <si>
    <t>Bách vàng &gt;36-39 cm</t>
  </si>
  <si>
    <t>Bách vàng &gt;39-42 cm</t>
  </si>
  <si>
    <t>Bách vàng &gt;42 cm</t>
  </si>
  <si>
    <t>Bách xanh - Tùng hương &lt;=3cm</t>
  </si>
  <si>
    <t>Bách xanh - Tùng hương &gt;3-6 cm</t>
  </si>
  <si>
    <t>Bách xanh - Tùng hương &gt;6-9 cm</t>
  </si>
  <si>
    <t>Bách xanh - Tùng hương &gt;9-12 cm</t>
  </si>
  <si>
    <t>Bách xanh - Tùng hương &gt;12-15 cm</t>
  </si>
  <si>
    <t>Bách xanh - Tùng hương &gt;15-18 cm</t>
  </si>
  <si>
    <t>Bách xanh - Tùng hương &gt;18-21 cm</t>
  </si>
  <si>
    <t>Bách xanh - Tùng hương &gt;21-24 cm</t>
  </si>
  <si>
    <t>Bách xanh - Tùng hương &gt;24-27 cm</t>
  </si>
  <si>
    <t>Bách xanh - Tùng hương &gt;27-30 cm</t>
  </si>
  <si>
    <t>Bách xanh - Tùng hương &gt;30-33 cm</t>
  </si>
  <si>
    <t>Bách xanh - Tùng hương &gt;33-36 cm</t>
  </si>
  <si>
    <t>Bách xanh - Tùng hương &gt;36-39 cm</t>
  </si>
  <si>
    <t>Bách xanh - Tùng hương &gt;39-42 cm</t>
  </si>
  <si>
    <t>Bách xanh - Tùng hương &gt;42 cm</t>
  </si>
  <si>
    <t>Tùng hương &lt;=3cm</t>
  </si>
  <si>
    <t>Tùng hương &gt;3-6 cm</t>
  </si>
  <si>
    <t>Tùng hương &gt;6-9 cm</t>
  </si>
  <si>
    <t>Tùng hương &gt;9-12 cm</t>
  </si>
  <si>
    <t>Tùng hương &gt;12-15 cm</t>
  </si>
  <si>
    <t>Tùng hương &gt;15-18 cm</t>
  </si>
  <si>
    <t>Tùng hương &gt;18-21 cm</t>
  </si>
  <si>
    <t>Tùng hương &gt;21-24 cm</t>
  </si>
  <si>
    <t>Tùng hương &gt;24-27 cm</t>
  </si>
  <si>
    <t>Tùng hương &gt;27-30 cm</t>
  </si>
  <si>
    <t>Tùng hương &gt;30-33 cm</t>
  </si>
  <si>
    <t>Tùng hương &gt;33-36 cm</t>
  </si>
  <si>
    <t>Tùng hương &gt;36-39 cm</t>
  </si>
  <si>
    <t>Tùng hương &gt;39-42 cm</t>
  </si>
  <si>
    <t>Tùng hương &gt;42 cm</t>
  </si>
  <si>
    <t>Bách xanh đá &lt;=3cm</t>
  </si>
  <si>
    <t>Bách xanh đá &gt;3-6 cm</t>
  </si>
  <si>
    <t>Bách xanh đá &gt;6-9 cm</t>
  </si>
  <si>
    <t>Bách xanh đá &gt;9-12 cm</t>
  </si>
  <si>
    <t>Bách xanh đá &gt;12-15 cm</t>
  </si>
  <si>
    <t>Bách xanh đá &gt;15-18 cm</t>
  </si>
  <si>
    <t>Bách xanh đá &gt;18-21 cm</t>
  </si>
  <si>
    <t>Bách xanh đá &gt;21-24 cm</t>
  </si>
  <si>
    <t>Bách xanh đá &gt;24-27 cm</t>
  </si>
  <si>
    <t>Bách xanh đá &gt;27-30 cm</t>
  </si>
  <si>
    <t>Bách xanh đá &gt;30-33 cm</t>
  </si>
  <si>
    <t>Bách xanh đá &gt;33-36 cm</t>
  </si>
  <si>
    <t>Bách xanh đá &gt;36-39 cm</t>
  </si>
  <si>
    <t>Bách xanh đá &gt;39-42 cm</t>
  </si>
  <si>
    <t>Bách xanh đá &gt;42 cm</t>
  </si>
  <si>
    <t>Cẩm lai &lt;=3cm</t>
  </si>
  <si>
    <t>Cẩm lai &gt;3-6 cm</t>
  </si>
  <si>
    <t>Cẩm lai &gt;6-9 cm</t>
  </si>
  <si>
    <t>Cẩm lai &gt;9-12 cm</t>
  </si>
  <si>
    <t>Cẩm lai &gt;12-15 cm</t>
  </si>
  <si>
    <t>Cẩm lai &gt;15-18 cm</t>
  </si>
  <si>
    <t>Cẩm lai &gt;18-21 cm</t>
  </si>
  <si>
    <t>Cẩm lai &gt;21-24 cm</t>
  </si>
  <si>
    <t>Cẩm lai &gt;24-27 cm</t>
  </si>
  <si>
    <t>Cẩm lai &gt;27-30 cm</t>
  </si>
  <si>
    <t>Cẩm lai &gt;30-33 cm</t>
  </si>
  <si>
    <t>Cẩm lai &gt;33-36 cm</t>
  </si>
  <si>
    <t>Cẩm lai &gt;36-39 cm</t>
  </si>
  <si>
    <t>Cẩm lai &gt;39-42 cm</t>
  </si>
  <si>
    <t>Cẩm lai &gt;42 cm</t>
  </si>
  <si>
    <t>Cẩm lai bông &lt;=3cm</t>
  </si>
  <si>
    <t>Cẩm lai bông &gt;3-6 cm</t>
  </si>
  <si>
    <t>Cẩm lai bông &gt;6-9 cm</t>
  </si>
  <si>
    <t>Cẩm lai bông &gt;9-12 cm</t>
  </si>
  <si>
    <t>Cẩm lai bông &gt;12-15 cm</t>
  </si>
  <si>
    <t>Cẩm lai bông &gt;15-18 cm</t>
  </si>
  <si>
    <t>Cẩm lai bông &gt;18-21 cm</t>
  </si>
  <si>
    <t>Cẩm lai bông &gt;21-24 cm</t>
  </si>
  <si>
    <t>Cẩm lai bông &gt;24-27 cm</t>
  </si>
  <si>
    <t>Cẩm lai bông &gt;27-30 cm</t>
  </si>
  <si>
    <t>Cẩm lai bông &gt;30-33 cm</t>
  </si>
  <si>
    <t>Cẩm lai bông &gt;33-36 cm</t>
  </si>
  <si>
    <t>Cẩm lai bông &gt;36-39 cm</t>
  </si>
  <si>
    <t>Cẩm lai bông &gt;39-42 cm</t>
  </si>
  <si>
    <t>Cẩm lai bông &gt;42 cm</t>
  </si>
  <si>
    <t>Cẩm lai mật &lt;=3cm</t>
  </si>
  <si>
    <t>Cẩm lai mật &gt;3-6 cm</t>
  </si>
  <si>
    <t>Cẩm lai mật &gt;6-9 cm</t>
  </si>
  <si>
    <t>Cẩm lai mật &gt;9-12 cm</t>
  </si>
  <si>
    <t>Cẩm lai mật &gt;12-15 cm</t>
  </si>
  <si>
    <t>Cẩm lai mật &gt;15-18 cm</t>
  </si>
  <si>
    <t>Cẩm lai mật &gt;18-21 cm</t>
  </si>
  <si>
    <t>Cẩm lai mật &gt;21-24 cm</t>
  </si>
  <si>
    <t>Cẩm lai mật &gt;24-27 cm</t>
  </si>
  <si>
    <t>Cẩm lai mật &gt;27-30 cm</t>
  </si>
  <si>
    <t>Cẩm lai mật &gt;30-33 cm</t>
  </si>
  <si>
    <t>Cẩm lai mật &gt;33-36 cm</t>
  </si>
  <si>
    <t>Cẩm lai mật &gt;36-39 cm</t>
  </si>
  <si>
    <t>Cẩm lai mật &gt;39-42 cm</t>
  </si>
  <si>
    <t>Cẩm lai mật &gt;42 cm</t>
  </si>
  <si>
    <t>Cẩm thị &lt;=3cm</t>
  </si>
  <si>
    <t>Cẩm thị &gt;3-6 cm</t>
  </si>
  <si>
    <t>Cẩm thị &gt;6-9 cm</t>
  </si>
  <si>
    <t>Cẩm thị &gt;9-12 cm</t>
  </si>
  <si>
    <t>Cẩm thị &gt;12-15 cm</t>
  </si>
  <si>
    <t>Cẩm thị &gt;15-18 cm</t>
  </si>
  <si>
    <t>Cẩm thị &gt;18-21 cm</t>
  </si>
  <si>
    <t>Cẩm thị &gt;21-24 cm</t>
  </si>
  <si>
    <t>Cẩm thị &gt;24-27 cm</t>
  </si>
  <si>
    <t>Cẩm thị &gt;27-30 cm</t>
  </si>
  <si>
    <t>Cẩm thị &gt;30-33 cm</t>
  </si>
  <si>
    <t>Cẩm thị &gt;33-36 cm</t>
  </si>
  <si>
    <t>Cẩm thị &gt;36-39 cm</t>
  </si>
  <si>
    <t>Cẩm thị &gt;39-42 cm</t>
  </si>
  <si>
    <t>Cẩm thị &gt;42 cm</t>
  </si>
  <si>
    <t>Đỉnh tùng &lt;=3cm</t>
  </si>
  <si>
    <t>Đỉnh tùng &gt;3-6 cm</t>
  </si>
  <si>
    <t>Đỉnh tùng &gt;6-9 cm</t>
  </si>
  <si>
    <t>Đỉnh tùng &gt;9-12 cm</t>
  </si>
  <si>
    <t>Đỉnh tùng &gt;12-15 cm</t>
  </si>
  <si>
    <t>Đỉnh tùng &gt;15-18 cm</t>
  </si>
  <si>
    <t>Đỉnh tùng &gt;18-21 cm</t>
  </si>
  <si>
    <t>Đỉnh tùng &gt;21-24 cm</t>
  </si>
  <si>
    <t>Đỉnh tùng &gt;24-27 cm</t>
  </si>
  <si>
    <t>Đỉnh tùng &gt;27-30 cm</t>
  </si>
  <si>
    <t>Đỉnh tùng &gt;30-33 cm</t>
  </si>
  <si>
    <t>Đỉnh tùng &gt;33-36 cm</t>
  </si>
  <si>
    <t>Đỉnh tùng &gt;36-39 cm</t>
  </si>
  <si>
    <t>Đỉnh tùng &gt;39-42 cm</t>
  </si>
  <si>
    <t>Đỉnh tùng &gt;42 cm</t>
  </si>
  <si>
    <t>Dó bầu &lt;=3cm</t>
  </si>
  <si>
    <t>Dó bầu &gt;3-6 cm</t>
  </si>
  <si>
    <t>Dó bầu &gt;6-9 cm</t>
  </si>
  <si>
    <t>Dó bầu &gt;9-12 cm</t>
  </si>
  <si>
    <t>Dó bầu &gt;12-15 cm</t>
  </si>
  <si>
    <t>Dó bầu &gt;15-18 cm</t>
  </si>
  <si>
    <t>Dó bầu &gt;18-21 cm</t>
  </si>
  <si>
    <t>Dó bầu &gt;21-24 cm</t>
  </si>
  <si>
    <t>Dó bầu &gt;24-27 cm</t>
  </si>
  <si>
    <t>Dó bầu &gt;27-30 cm</t>
  </si>
  <si>
    <t>Dó bầu &gt;30-33 cm</t>
  </si>
  <si>
    <t>Dó bầu &gt;33-36 cm</t>
  </si>
  <si>
    <t>Dó bầu &gt;36-39 cm</t>
  </si>
  <si>
    <t>Dó bầu &gt;39-42 cm</t>
  </si>
  <si>
    <t>Dó bầu &gt;42 cm</t>
  </si>
  <si>
    <t>Trầm hương &lt;=3cm</t>
  </si>
  <si>
    <t>Trầm hương &gt;3-6 cm</t>
  </si>
  <si>
    <t>Trầm hương &gt;6-9 cm</t>
  </si>
  <si>
    <t>Trầm hương &gt;9-12 cm</t>
  </si>
  <si>
    <t>Trầm hương &gt;12-15 cm</t>
  </si>
  <si>
    <t>Trầm hương &gt;15-18 cm</t>
  </si>
  <si>
    <t>Trầm hương &gt;18-21 cm</t>
  </si>
  <si>
    <t>Trầm hương &gt;21-24 cm</t>
  </si>
  <si>
    <t>Trầm hương &gt;24-27 cm</t>
  </si>
  <si>
    <t>Trầm hương &gt;27-30 cm</t>
  </si>
  <si>
    <t>Trầm hương &gt;30-33 cm</t>
  </si>
  <si>
    <t>Trầm hương &gt;33-36 cm</t>
  </si>
  <si>
    <t>Trầm hương &gt;36-39 cm</t>
  </si>
  <si>
    <t>Trầm hương &gt;39-42 cm</t>
  </si>
  <si>
    <t>Trầm hương &gt;42 cm</t>
  </si>
  <si>
    <t>Giáng hương &lt;=3cm</t>
  </si>
  <si>
    <t>Giáng hương &gt;3-6 cm</t>
  </si>
  <si>
    <t>Giáng hương &gt;6-9 cm</t>
  </si>
  <si>
    <t>Giáng hương &gt;9-12 cm</t>
  </si>
  <si>
    <t>Giáng hương &gt;12-15 cm</t>
  </si>
  <si>
    <t>Giáng hương &gt;15-18 cm</t>
  </si>
  <si>
    <t>Giáng hương &gt;18-21 cm</t>
  </si>
  <si>
    <t>Giáng hương &gt;21-24 cm</t>
  </si>
  <si>
    <t>Giáng hương &gt;24-27 cm</t>
  </si>
  <si>
    <t>Giáng hương &gt;27-30 cm</t>
  </si>
  <si>
    <t>Giáng hương &gt;30-33 cm</t>
  </si>
  <si>
    <t>Giáng hương &gt;33-36 cm</t>
  </si>
  <si>
    <t>Giáng hương &gt;36-39 cm</t>
  </si>
  <si>
    <t>Giáng hương &gt;39-42 cm</t>
  </si>
  <si>
    <t>Giáng hương &gt;42 cm</t>
  </si>
  <si>
    <t xml:space="preserve"> Dáng hương quả to &lt;=3cm</t>
  </si>
  <si>
    <t xml:space="preserve"> Dáng hương quả to &gt;3-6 cm</t>
  </si>
  <si>
    <t xml:space="preserve"> Dáng hương quả to &gt;6-9 cm</t>
  </si>
  <si>
    <t xml:space="preserve"> Dáng hương quả to &gt;9-12 cm</t>
  </si>
  <si>
    <t xml:space="preserve"> Dáng hương quả to &gt;12-15 cm</t>
  </si>
  <si>
    <t xml:space="preserve"> Dáng hương quả to &gt;15-18 cm</t>
  </si>
  <si>
    <t xml:space="preserve"> Dáng hương quả to &gt;18-21 cm</t>
  </si>
  <si>
    <t xml:space="preserve"> Dáng hương quả to &gt;21-24 cm</t>
  </si>
  <si>
    <t xml:space="preserve"> Dáng hương quả to &gt;24-27 cm</t>
  </si>
  <si>
    <t xml:space="preserve"> Dáng hương quả to &gt;27-30 cm</t>
  </si>
  <si>
    <t xml:space="preserve"> Dáng hương quả to &gt;30-33 cm</t>
  </si>
  <si>
    <t xml:space="preserve"> Dáng hương quả to &gt;33-36 cm</t>
  </si>
  <si>
    <t xml:space="preserve"> Dáng hương quả to &gt;36-39 cm</t>
  </si>
  <si>
    <t xml:space="preserve"> Dáng hương quả to &gt;39-42 cm</t>
  </si>
  <si>
    <t xml:space="preserve"> Dáng hương quả to &gt;42 cm</t>
  </si>
  <si>
    <t>Dáng hương căm-bốt &lt;=3cm</t>
  </si>
  <si>
    <t>Dáng hương căm-bốt &gt;3-6 cm</t>
  </si>
  <si>
    <t>Dáng hương căm-bốt &gt;6-9 cm</t>
  </si>
  <si>
    <t>Dáng hương căm-bốt &gt;9-12 cm</t>
  </si>
  <si>
    <t>Dáng hương căm-bốt &gt;12-15 cm</t>
  </si>
  <si>
    <t>Dáng hương căm-bốt &gt;15-18 cm</t>
  </si>
  <si>
    <t>Dáng hương căm-bốt &gt;18-21 cm</t>
  </si>
  <si>
    <t>Dáng hương căm-bốt &gt;21-24 cm</t>
  </si>
  <si>
    <t>Dáng hương căm-bốt &gt;24-27 cm</t>
  </si>
  <si>
    <t>Dáng hương căm-bốt &gt;27-30 cm</t>
  </si>
  <si>
    <t>Dáng hương căm-bốt &gt;30-33 cm</t>
  </si>
  <si>
    <t>Dáng hương căm-bốt &gt;33-36 cm</t>
  </si>
  <si>
    <t>Dáng hương căm-bốt &gt;36-39 cm</t>
  </si>
  <si>
    <t>Dáng hương căm-bốt &gt;39-42 cm</t>
  </si>
  <si>
    <t>Dáng hương căm-bốt &gt;42 cm</t>
  </si>
  <si>
    <t>Giáng hương ấn &lt;=3cm</t>
  </si>
  <si>
    <t>Giáng hương ấn &gt;3-6 cm</t>
  </si>
  <si>
    <t>Giáng hương ấn &gt;6-9 cm</t>
  </si>
  <si>
    <t>Giáng hương ấn &gt;9-12 cm</t>
  </si>
  <si>
    <t>Giáng hương ấn &gt;12-15 cm</t>
  </si>
  <si>
    <t>Giáng hương ấn &gt;15-18 cm</t>
  </si>
  <si>
    <t>Giáng hương ấn &gt;18-21 cm</t>
  </si>
  <si>
    <t>Giáng hương ấn &gt;21-24 cm</t>
  </si>
  <si>
    <t>Giáng hương ấn &gt;24-27 cm</t>
  </si>
  <si>
    <t>Giáng hương ấn &gt;27-30 cm</t>
  </si>
  <si>
    <t>Giáng hương ấn &gt;30-33 cm</t>
  </si>
  <si>
    <t>Giáng hương ấn &gt;33-36 cm</t>
  </si>
  <si>
    <t>Giáng hương ấn &gt;36-39 cm</t>
  </si>
  <si>
    <t>Giáng hương ấn &gt;39-42 cm</t>
  </si>
  <si>
    <t>Giáng hương ấn &gt;42 cm</t>
  </si>
  <si>
    <t>Dáng hương mắt chim &lt;=3cm</t>
  </si>
  <si>
    <t>Dáng hương mắt chim &gt;3-6 cm</t>
  </si>
  <si>
    <t>Dáng hương mắt chim &gt;6-9 cm</t>
  </si>
  <si>
    <t>Dáng hương mắt chim &gt;9-12 cm</t>
  </si>
  <si>
    <t>Dáng hương mắt chim &gt;12-15 cm</t>
  </si>
  <si>
    <t>Dáng hương mắt chim &gt;15-18 cm</t>
  </si>
  <si>
    <t>Dáng hương mắt chim &gt;18-21 cm</t>
  </si>
  <si>
    <t>Dáng hương mắt chim &gt;21-24 cm</t>
  </si>
  <si>
    <t>Dáng hương mắt chim &gt;24-27 cm</t>
  </si>
  <si>
    <t>Dáng hương mắt chim &gt;27-30 cm</t>
  </si>
  <si>
    <t>Dáng hương mắt chim &gt;30-33 cm</t>
  </si>
  <si>
    <t>Dáng hương mắt chim &gt;33-36 cm</t>
  </si>
  <si>
    <t>Dáng hương mắt chim &gt;36-39 cm</t>
  </si>
  <si>
    <t>Dáng hương mắt chim &gt;39-42 cm</t>
  </si>
  <si>
    <t>Dáng hương mắt chim &gt;42 cm</t>
  </si>
  <si>
    <t>Gõ đỏ &lt;=3cm</t>
  </si>
  <si>
    <t>Gõ đỏ &gt;3-6 cm</t>
  </si>
  <si>
    <t>Gõ đỏ &gt;6-9 cm</t>
  </si>
  <si>
    <t>Gõ đỏ &gt;9-12 cm</t>
  </si>
  <si>
    <t>Gõ đỏ &gt;12-15 cm</t>
  </si>
  <si>
    <t>Gõ đỏ &gt;15-18 cm</t>
  </si>
  <si>
    <t>Gõ đỏ &gt;18-21 cm</t>
  </si>
  <si>
    <t>Gõ đỏ &gt;21-24 cm</t>
  </si>
  <si>
    <t>Gõ đỏ &gt;24-27 cm</t>
  </si>
  <si>
    <t>Gõ đỏ &gt;27-30 cm</t>
  </si>
  <si>
    <t>Gõ đỏ &gt;30-33 cm</t>
  </si>
  <si>
    <t>Gõ đỏ &gt;33-36 cm</t>
  </si>
  <si>
    <t>Gõ đỏ &gt;36-39 cm</t>
  </si>
  <si>
    <t>Gõ đỏ &gt;39-42 cm</t>
  </si>
  <si>
    <t>Gõ đỏ &gt;42 cm</t>
  </si>
  <si>
    <t xml:space="preserve"> Gõ cà te &lt;=3cm</t>
  </si>
  <si>
    <t xml:space="preserve"> Gõ cà te &gt;3-6 cm</t>
  </si>
  <si>
    <t xml:space="preserve"> Gõ cà te &gt;6-9 cm</t>
  </si>
  <si>
    <t xml:space="preserve"> Gõ cà te &gt;9-12 cm</t>
  </si>
  <si>
    <t xml:space="preserve"> Gõ cà te &gt;12-15 cm</t>
  </si>
  <si>
    <t xml:space="preserve"> Gõ cà te &gt;15-18 cm</t>
  </si>
  <si>
    <t xml:space="preserve"> Gõ cà te &gt;18-21 cm</t>
  </si>
  <si>
    <t xml:space="preserve"> Gõ cà te &gt;21-24 cm</t>
  </si>
  <si>
    <t xml:space="preserve"> Gõ cà te &gt;24-27 cm</t>
  </si>
  <si>
    <t xml:space="preserve"> Gõ cà te &gt;27-30 cm</t>
  </si>
  <si>
    <t xml:space="preserve"> Gõ cà te &gt;30-33 cm</t>
  </si>
  <si>
    <t xml:space="preserve"> Gõ cà te &gt;33-36 cm</t>
  </si>
  <si>
    <t xml:space="preserve"> Gõ cà te &gt;36-39 cm</t>
  </si>
  <si>
    <t xml:space="preserve"> Gõ cà te &gt;39-42 cm</t>
  </si>
  <si>
    <t xml:space="preserve"> Gõ cà te &gt;42 cm</t>
  </si>
  <si>
    <t xml:space="preserve"> Hồ bì &lt;=3cm</t>
  </si>
  <si>
    <t xml:space="preserve"> Hồ bì &gt;3-6 cm</t>
  </si>
  <si>
    <t xml:space="preserve"> Hồ bì &gt;6-9 cm</t>
  </si>
  <si>
    <t xml:space="preserve"> Hồ bì &gt;9-12 cm</t>
  </si>
  <si>
    <t xml:space="preserve"> Hồ bì &gt;12-15 cm</t>
  </si>
  <si>
    <t xml:space="preserve"> Hồ bì &gt;15-18 cm</t>
  </si>
  <si>
    <t xml:space="preserve"> Hồ bì &gt;18-21 cm</t>
  </si>
  <si>
    <t xml:space="preserve"> Hồ bì &gt;21-24 cm</t>
  </si>
  <si>
    <t xml:space="preserve"> Hồ bì &gt;24-27 cm</t>
  </si>
  <si>
    <t xml:space="preserve"> Hồ bì &gt;27-30 cm</t>
  </si>
  <si>
    <t xml:space="preserve"> Hồ bì &gt;30-33 cm</t>
  </si>
  <si>
    <t xml:space="preserve"> Hồ bì &gt;33-36 cm</t>
  </si>
  <si>
    <t xml:space="preserve"> Hồ bì &gt;36-39 cm</t>
  </si>
  <si>
    <t xml:space="preserve"> Hồ bì &gt;39-42 cm</t>
  </si>
  <si>
    <t xml:space="preserve"> Hồ bì &gt;42 cm</t>
  </si>
  <si>
    <t>Cà te &lt;=3cm</t>
  </si>
  <si>
    <t>Cà te &gt;3-6 cm</t>
  </si>
  <si>
    <t>Cà te &gt;6-9 cm</t>
  </si>
  <si>
    <t>Cà te &gt;9-12 cm</t>
  </si>
  <si>
    <t>Cà te &gt;12-15 cm</t>
  </si>
  <si>
    <t>Cà te &gt;15-18 cm</t>
  </si>
  <si>
    <t>Cà te &gt;18-21 cm</t>
  </si>
  <si>
    <t>Cà te &gt;21-24 cm</t>
  </si>
  <si>
    <t>Cà te &gt;24-27 cm</t>
  </si>
  <si>
    <t>Cà te &gt;27-30 cm</t>
  </si>
  <si>
    <t>Cà te &gt;30-33 cm</t>
  </si>
  <si>
    <t>Cà te &gt;33-36 cm</t>
  </si>
  <si>
    <t>Cà te &gt;36-39 cm</t>
  </si>
  <si>
    <t>Cà te &gt;39-42 cm</t>
  </si>
  <si>
    <t>Cà te &gt;42 cm</t>
  </si>
  <si>
    <t>Gù hương &lt;=3cm</t>
  </si>
  <si>
    <t>Gù hương &gt;3-6 cm</t>
  </si>
  <si>
    <t>Gù hương &gt;6-9 cm</t>
  </si>
  <si>
    <t>Gù hương &gt;9-12 cm</t>
  </si>
  <si>
    <t>Gù hương &gt;12-15 cm</t>
  </si>
  <si>
    <t>Gù hương &gt;15-18 cm</t>
  </si>
  <si>
    <t>Gù hương &gt;18-21 cm</t>
  </si>
  <si>
    <t>Gù hương &gt;21-24 cm</t>
  </si>
  <si>
    <t>Gù hương &gt;24-27 cm</t>
  </si>
  <si>
    <t>Gù hương &gt;27-30 cm</t>
  </si>
  <si>
    <t>Gù hương &gt;30-33 cm</t>
  </si>
  <si>
    <t>Gù hương &gt;33-36 cm</t>
  </si>
  <si>
    <t>Gù hương &gt;36-39 cm</t>
  </si>
  <si>
    <t>Gù hương &gt;39-42 cm</t>
  </si>
  <si>
    <t>Gù hương &gt;42 cm</t>
  </si>
  <si>
    <t>Vù hương &lt;=3cm</t>
  </si>
  <si>
    <t>Vù hương &gt;3-6 cm</t>
  </si>
  <si>
    <t>Vù hương &gt;6-9 cm</t>
  </si>
  <si>
    <t>Vù hương &gt;9-12 cm</t>
  </si>
  <si>
    <t>Vù hương &gt;12-15 cm</t>
  </si>
  <si>
    <t>Vù hương &gt;15-18 cm</t>
  </si>
  <si>
    <t>Vù hương &gt;18-21 cm</t>
  </si>
  <si>
    <t>Vù hương &gt;21-24 cm</t>
  </si>
  <si>
    <t>Vù hương &gt;24-27 cm</t>
  </si>
  <si>
    <t>Vù hương &gt;27-30 cm</t>
  </si>
  <si>
    <t>Vù hương &gt;30-33 cm</t>
  </si>
  <si>
    <t>Vù hương &gt;33-36 cm</t>
  </si>
  <si>
    <t>Vù hương &gt;36-39 cm</t>
  </si>
  <si>
    <t>Vù hương &gt;39-42 cm</t>
  </si>
  <si>
    <t>Vù hương &gt;42 cm</t>
  </si>
  <si>
    <t>Gụ &lt;=3cm</t>
  </si>
  <si>
    <t>Gụ &gt;3-6 cm</t>
  </si>
  <si>
    <t>Gụ &gt;6-9 cm</t>
  </si>
  <si>
    <t>Gụ &gt;9-12 cm</t>
  </si>
  <si>
    <t>Gụ &gt;12-15 cm</t>
  </si>
  <si>
    <t>Gụ &gt;15-18 cm</t>
  </si>
  <si>
    <t>Gụ &gt;18-21 cm</t>
  </si>
  <si>
    <t>Gụ &gt;21-24 cm</t>
  </si>
  <si>
    <t>Gụ &gt;24-27 cm</t>
  </si>
  <si>
    <t>Gụ &gt;27-30 cm</t>
  </si>
  <si>
    <t>Gụ &gt;30-33 cm</t>
  </si>
  <si>
    <t>Gụ &gt;33-36 cm</t>
  </si>
  <si>
    <t>Gụ &gt;36-39 cm</t>
  </si>
  <si>
    <t>Gụ &gt;39-42 cm</t>
  </si>
  <si>
    <t>Gụ &gt;42 cm</t>
  </si>
  <si>
    <t>Gụ lau &lt;=3cm</t>
  </si>
  <si>
    <t>Gụ lau &gt;3-6 cm</t>
  </si>
  <si>
    <t>Gụ lau &gt;6-9 cm</t>
  </si>
  <si>
    <t>Gụ lau &gt;9-12 cm</t>
  </si>
  <si>
    <t>Gụ lau &gt;12-15 cm</t>
  </si>
  <si>
    <t>Gụ lau &gt;15-18 cm</t>
  </si>
  <si>
    <t>Gụ lau &gt;18-21 cm</t>
  </si>
  <si>
    <t>Gụ lau &gt;21-24 cm</t>
  </si>
  <si>
    <t>Gụ lau &gt;24-27 cm</t>
  </si>
  <si>
    <t>Gụ lau &gt;27-30 cm</t>
  </si>
  <si>
    <t>Gụ lau &gt;30-33 cm</t>
  </si>
  <si>
    <t>Gụ lau &gt;33-36 cm</t>
  </si>
  <si>
    <t>Gụ lau &gt;36-39 cm</t>
  </si>
  <si>
    <t>Gụ lau &gt;39-42 cm</t>
  </si>
  <si>
    <t>Gụ lau &gt;42 cm</t>
  </si>
  <si>
    <t>Gõ lau &lt;=3cm</t>
  </si>
  <si>
    <t>Gõ lau &gt;3-6 cm</t>
  </si>
  <si>
    <t>Gõ lau &gt;6-9 cm</t>
  </si>
  <si>
    <t>Gõ lau &gt;9-12 cm</t>
  </si>
  <si>
    <t>Gõ lau &gt;12-15 cm</t>
  </si>
  <si>
    <t>Gõ lau &gt;15-18 cm</t>
  </si>
  <si>
    <t>Gõ lau &gt;18-21 cm</t>
  </si>
  <si>
    <t>Gõ lau &gt;21-24 cm</t>
  </si>
  <si>
    <t>Gõ lau &gt;24-27 cm</t>
  </si>
  <si>
    <t>Gõ lau &gt;27-30 cm</t>
  </si>
  <si>
    <t>Gõ lau &gt;30-33 cm</t>
  </si>
  <si>
    <t>Gõ lau &gt;33-36 cm</t>
  </si>
  <si>
    <t>Gõ lau &gt;36-39 cm</t>
  </si>
  <si>
    <t>Gõ lau &gt;39-42 cm</t>
  </si>
  <si>
    <t>Gõ lau &gt;42 cm</t>
  </si>
  <si>
    <t>Gõ mật &lt;=3cm</t>
  </si>
  <si>
    <t>Gõ mật &gt;3-6 cm</t>
  </si>
  <si>
    <t>Gõ mật &gt;6-9 cm</t>
  </si>
  <si>
    <t>Gõ mật &gt;9-12 cm</t>
  </si>
  <si>
    <t>Gõ mật &gt;12-15 cm</t>
  </si>
  <si>
    <t>Gõ mật &gt;15-18 cm</t>
  </si>
  <si>
    <t>Gõ mật &gt;18-21 cm</t>
  </si>
  <si>
    <t>Gõ mật &gt;21-24 cm</t>
  </si>
  <si>
    <t>Gõ mật &gt;24-27 cm</t>
  </si>
  <si>
    <t>Gõ mật &gt;27-30 cm</t>
  </si>
  <si>
    <t>Gõ mật &gt;30-33 cm</t>
  </si>
  <si>
    <t>Gõ mật &gt;33-36 cm</t>
  </si>
  <si>
    <t>Gõ mật &gt;36-39 cm</t>
  </si>
  <si>
    <t>Gõ mật &gt;39-42 cm</t>
  </si>
  <si>
    <t>Gõ mật &gt;42 cm</t>
  </si>
  <si>
    <t>Hoàng đàn &lt;=3cm</t>
  </si>
  <si>
    <t>Hoàng đàn &gt;3-6 cm</t>
  </si>
  <si>
    <t>Hoàng đàn &gt;6-9 cm</t>
  </si>
  <si>
    <t>Hoàng đàn &gt;9-12 cm</t>
  </si>
  <si>
    <t>Hoàng đàn &gt;12-15 cm</t>
  </si>
  <si>
    <t>Hoàng đàn &gt;15-18 cm</t>
  </si>
  <si>
    <t>Hoàng đàn &gt;18-21 cm</t>
  </si>
  <si>
    <t>Hoàng đàn &gt;21-24 cm</t>
  </si>
  <si>
    <t>Hoàng đàn &gt;24-27 cm</t>
  </si>
  <si>
    <t>Hoàng đàn &gt;27-30 cm</t>
  </si>
  <si>
    <t>Hoàng đàn &gt;30-33 cm</t>
  </si>
  <si>
    <t>Hoàng đàn &gt;33-36 cm</t>
  </si>
  <si>
    <t>Hoàng đàn &gt;36-39 cm</t>
  </si>
  <si>
    <t>Hoàng đàn &gt;39-42 cm</t>
  </si>
  <si>
    <t>Hoàng đàn &gt;42 cm</t>
  </si>
  <si>
    <t>Hoàng đàn rủ &lt;=3cm</t>
  </si>
  <si>
    <t>Hoàng đàn rủ &gt;3-6 cm</t>
  </si>
  <si>
    <t>Hoàng đàn rủ &gt;6-9 cm</t>
  </si>
  <si>
    <t>Hoàng đàn rủ &gt;9-12 cm</t>
  </si>
  <si>
    <t>Hoàng đàn rủ &gt;12-15 cm</t>
  </si>
  <si>
    <t>Hoàng đàn rủ &gt;15-18 cm</t>
  </si>
  <si>
    <t>Hoàng đàn rủ &gt;18-21 cm</t>
  </si>
  <si>
    <t>Hoàng đàn rủ &gt;21-24 cm</t>
  </si>
  <si>
    <t>Hoàng đàn rủ &gt;24-27 cm</t>
  </si>
  <si>
    <t>Hoàng đàn rủ &gt;27-30 cm</t>
  </si>
  <si>
    <t>Hoàng đàn rủ &gt;30-33 cm</t>
  </si>
  <si>
    <t>Hoàng đàn rủ &gt;33-36 cm</t>
  </si>
  <si>
    <t>Hoàng đàn rủ &gt;36-39 cm</t>
  </si>
  <si>
    <t>Hoàng đàn rủ &gt;39-42 cm</t>
  </si>
  <si>
    <t>Hoàng đàn rủ &gt;42 cm</t>
  </si>
  <si>
    <t>Huỳnh đường &lt;=3cm</t>
  </si>
  <si>
    <t>Huỳnh đường &gt;3-6 cm</t>
  </si>
  <si>
    <t>Huỳnh đường &gt;6-9 cm</t>
  </si>
  <si>
    <t>Huỳnh đường &gt;9-12 cm</t>
  </si>
  <si>
    <t>Huỳnh đường &gt;12-15 cm</t>
  </si>
  <si>
    <t>Huỳnh đường &gt;15-18 cm</t>
  </si>
  <si>
    <t>Huỳnh đường &gt;18-21 cm</t>
  </si>
  <si>
    <t>Huỳnh đường &gt;21-24 cm</t>
  </si>
  <si>
    <t>Huỳnh đường &gt;24-27 cm</t>
  </si>
  <si>
    <t>Huỳnh đường &gt;27-30 cm</t>
  </si>
  <si>
    <t>Huỳnh đường &gt;30-33 cm</t>
  </si>
  <si>
    <t>Huỳnh đường &gt;33-36 cm</t>
  </si>
  <si>
    <t>Huỳnh đường &gt;36-39 cm</t>
  </si>
  <si>
    <t>Huỳnh đường &gt;39-42 cm</t>
  </si>
  <si>
    <t>Huỳnh đường &gt;42 cm</t>
  </si>
  <si>
    <t>Kim giao &lt;=3cm</t>
  </si>
  <si>
    <t>Kim giao &gt;3-6 cm</t>
  </si>
  <si>
    <t>Kim giao &gt;6-9 cm</t>
  </si>
  <si>
    <t>Kim giao &gt;9-12 cm</t>
  </si>
  <si>
    <t>Kim giao &gt;12-15 cm</t>
  </si>
  <si>
    <t>Kim giao &gt;15-18 cm</t>
  </si>
  <si>
    <t>Kim giao &gt;18-21 cm</t>
  </si>
  <si>
    <t>Kim giao &gt;21-24 cm</t>
  </si>
  <si>
    <t>Kim giao &gt;24-27 cm</t>
  </si>
  <si>
    <t>Kim giao &gt;27-30 cm</t>
  </si>
  <si>
    <t>Kim giao &gt;30-33 cm</t>
  </si>
  <si>
    <t>Kim giao &gt;33-36 cm</t>
  </si>
  <si>
    <t>Kim giao &gt;36-39 cm</t>
  </si>
  <si>
    <t>Kim giao &gt;39-42 cm</t>
  </si>
  <si>
    <t>Kim giao &gt;42 cm</t>
  </si>
  <si>
    <t>Lát hoa &lt;=3cm</t>
  </si>
  <si>
    <t>Lát hoa &gt;3-6 cm</t>
  </si>
  <si>
    <t>Lát hoa &gt;6-9 cm</t>
  </si>
  <si>
    <t>Lát hoa &gt;9-12 cm</t>
  </si>
  <si>
    <t>Lát hoa &gt;12-15 cm</t>
  </si>
  <si>
    <t>Lát hoa &gt;15-18 cm</t>
  </si>
  <si>
    <t>Lát hoa &gt;18-21 cm</t>
  </si>
  <si>
    <t>Lát hoa &gt;21-24 cm</t>
  </si>
  <si>
    <t>Lát hoa &gt;24-27 cm</t>
  </si>
  <si>
    <t>Lát hoa &gt;27-30 cm</t>
  </si>
  <si>
    <t>Lát hoa &gt;30-33 cm</t>
  </si>
  <si>
    <t>Lát hoa &gt;33-36 cm</t>
  </si>
  <si>
    <t>Lát hoa &gt;36-39 cm</t>
  </si>
  <si>
    <t>Lát hoa &gt;39-42 cm</t>
  </si>
  <si>
    <t>Lát hoa &gt;42 cm</t>
  </si>
  <si>
    <t>Lát da đồng &lt;=3cm</t>
  </si>
  <si>
    <t>Lát da đồng &gt;3-6 cm</t>
  </si>
  <si>
    <t>Lát da đồng &gt;6-9 cm</t>
  </si>
  <si>
    <t>Lát da đồng &gt;9-12 cm</t>
  </si>
  <si>
    <t>Lát da đồng &gt;12-15 cm</t>
  </si>
  <si>
    <t>Lát da đồng &gt;15-18 cm</t>
  </si>
  <si>
    <t>Lát da đồng &gt;18-21 cm</t>
  </si>
  <si>
    <t>Lát da đồng &gt;21-24 cm</t>
  </si>
  <si>
    <t>Lát da đồng &gt;24-27 cm</t>
  </si>
  <si>
    <t>Lát da đồng &gt;27-30 cm</t>
  </si>
  <si>
    <t>Lát da đồng &gt;30-33 cm</t>
  </si>
  <si>
    <t>Lát da đồng &gt;33-36 cm</t>
  </si>
  <si>
    <t>Lát da đồng &gt;36-39 cm</t>
  </si>
  <si>
    <t>Lát da đồng &gt;39-42 cm</t>
  </si>
  <si>
    <t>Lát da đồng &gt;42 cm</t>
  </si>
  <si>
    <t>Lát chun &lt;=3cm</t>
  </si>
  <si>
    <t>Lát chun &gt;3-6 cm</t>
  </si>
  <si>
    <t>Lát chun &gt;6-9 cm</t>
  </si>
  <si>
    <t>Lát chun &gt;9-12 cm</t>
  </si>
  <si>
    <t>Lát chun &gt;12-15 cm</t>
  </si>
  <si>
    <t>Lát chun &gt;15-18 cm</t>
  </si>
  <si>
    <t>Lát chun &gt;18-21 cm</t>
  </si>
  <si>
    <t>Lát chun &gt;21-24 cm</t>
  </si>
  <si>
    <t>Lát chun &gt;24-27 cm</t>
  </si>
  <si>
    <t>Lát chun &gt;27-30 cm</t>
  </si>
  <si>
    <t>Lát chun &gt;30-33 cm</t>
  </si>
  <si>
    <t>Lát chun &gt;33-36 cm</t>
  </si>
  <si>
    <t>Lát chun &gt;36-39 cm</t>
  </si>
  <si>
    <t>Lát chun &gt;39-42 cm</t>
  </si>
  <si>
    <t>Lát chun &gt;42 cm</t>
  </si>
  <si>
    <t>Lim xanh &lt;=3cm</t>
  </si>
  <si>
    <t>Lim xanh &gt;3-6 cm</t>
  </si>
  <si>
    <t>Lim xanh &gt;6-9 cm</t>
  </si>
  <si>
    <t>Lim xanh &gt;9-12 cm</t>
  </si>
  <si>
    <t>Lim xanh &gt;12-15 cm</t>
  </si>
  <si>
    <t>Lim xanh &gt;15-18 cm</t>
  </si>
  <si>
    <t>Lim xanh &gt;18-21 cm</t>
  </si>
  <si>
    <t>Lim xanh &gt;21-24 cm</t>
  </si>
  <si>
    <t>Lim xanh &gt;24-27 cm</t>
  </si>
  <si>
    <t>Lim xanh &gt;27-30 cm</t>
  </si>
  <si>
    <t>Lim xanh &gt;30-33 cm</t>
  </si>
  <si>
    <t>Lim xanh &gt;33-36 cm</t>
  </si>
  <si>
    <t>Lim xanh &gt;36-39 cm</t>
  </si>
  <si>
    <t>Lim xanh &gt;39-42 cm</t>
  </si>
  <si>
    <t>Lim xanh &gt;42 cm</t>
  </si>
  <si>
    <t>Lim &lt;=3cm</t>
  </si>
  <si>
    <t>Lim &gt;3-6 cm</t>
  </si>
  <si>
    <t>Lim &gt;6-9 cm</t>
  </si>
  <si>
    <t>Lim &gt;9-12 cm</t>
  </si>
  <si>
    <t>Lim &gt;12-15 cm</t>
  </si>
  <si>
    <t>Lim &gt;15-18 cm</t>
  </si>
  <si>
    <t>Lim &gt;18-21 cm</t>
  </si>
  <si>
    <t>Lim &gt;21-24 cm</t>
  </si>
  <si>
    <t>Lim &gt;24-27 cm</t>
  </si>
  <si>
    <t>Lim &gt;27-30 cm</t>
  </si>
  <si>
    <t>Lim &gt;30-33 cm</t>
  </si>
  <si>
    <t>Lim &gt;33-36 cm</t>
  </si>
  <si>
    <t>Lim &gt;36-39 cm</t>
  </si>
  <si>
    <t>Lim &gt;39-42 cm</t>
  </si>
  <si>
    <t>Lim &gt;42 cm</t>
  </si>
  <si>
    <t>Mun  &lt;=3cm</t>
  </si>
  <si>
    <t>Mun  &gt;3-6 cm</t>
  </si>
  <si>
    <t>Mun  &gt;6-9 cm</t>
  </si>
  <si>
    <t>Mun  &gt;9-12 cm</t>
  </si>
  <si>
    <t>Mun  &gt;12-15 cm</t>
  </si>
  <si>
    <t>Mun  &gt;15-18 cm</t>
  </si>
  <si>
    <t>Mun  &gt;18-21 cm</t>
  </si>
  <si>
    <t>Mun  &gt;21-24 cm</t>
  </si>
  <si>
    <t>Mun  &gt;24-27 cm</t>
  </si>
  <si>
    <t>Mun  &gt;27-30 cm</t>
  </si>
  <si>
    <t>Mun  &gt;30-33 cm</t>
  </si>
  <si>
    <t>Mun  &gt;33-36 cm</t>
  </si>
  <si>
    <t>Mun  &gt;36-39 cm</t>
  </si>
  <si>
    <t>Mun  &gt;39-42 cm</t>
  </si>
  <si>
    <t>Mun  &gt;42 cm</t>
  </si>
  <si>
    <t>Mun sừng  &lt;=3cm</t>
  </si>
  <si>
    <t>Mun sừng  &gt;3-6 cm</t>
  </si>
  <si>
    <t>Mun sừng  &gt;6-9 cm</t>
  </si>
  <si>
    <t>Mun sừng  &gt;9-12 cm</t>
  </si>
  <si>
    <t>Mun sừng  &gt;12-15 cm</t>
  </si>
  <si>
    <t>Mun sừng  &gt;15-18 cm</t>
  </si>
  <si>
    <t>Mun sừng  &gt;18-21 cm</t>
  </si>
  <si>
    <t>Mun sừng  &gt;21-24 cm</t>
  </si>
  <si>
    <t>Mun sừng  &gt;24-27 cm</t>
  </si>
  <si>
    <t>Mun sừng  &gt;27-30 cm</t>
  </si>
  <si>
    <t>Mun sừng  &gt;30-33 cm</t>
  </si>
  <si>
    <t>Mun sừng  &gt;33-36 cm</t>
  </si>
  <si>
    <t>Mun sừng  &gt;36-39 cm</t>
  </si>
  <si>
    <t>Mun sừng  &gt;39-42 cm</t>
  </si>
  <si>
    <t>Mun sừng  &gt;42 cm</t>
  </si>
  <si>
    <t>Mun sọc &lt;=3cm</t>
  </si>
  <si>
    <t>Mun sọc &gt;3-6 cm</t>
  </si>
  <si>
    <t>Mun sọc &gt;6-9 cm</t>
  </si>
  <si>
    <t>Mun sọc &gt;9-12 cm</t>
  </si>
  <si>
    <t>Mun sọc &gt;12-15 cm</t>
  </si>
  <si>
    <t>Mun sọc &gt;15-18 cm</t>
  </si>
  <si>
    <t>Mun sọc &gt;18-21 cm</t>
  </si>
  <si>
    <t>Mun sọc &gt;21-24 cm</t>
  </si>
  <si>
    <t>Mun sọc &gt;24-27 cm</t>
  </si>
  <si>
    <t>Mun sọc &gt;27-30 cm</t>
  </si>
  <si>
    <t>Mun sọc &gt;30-33 cm</t>
  </si>
  <si>
    <t>Mun sọc &gt;33-36 cm</t>
  </si>
  <si>
    <t>Mun sọc &gt;36-39 cm</t>
  </si>
  <si>
    <t>Mun sọc &gt;39-42 cm</t>
  </si>
  <si>
    <t>Mun sọc &gt;42 cm</t>
  </si>
  <si>
    <t>Thị bông &lt;=3cm</t>
  </si>
  <si>
    <t>Thị bông &gt;3-6 cm</t>
  </si>
  <si>
    <t>Thị bông &gt;6-9 cm</t>
  </si>
  <si>
    <t>Thị bông &gt;9-12 cm</t>
  </si>
  <si>
    <t>Thị bông &gt;12-15 cm</t>
  </si>
  <si>
    <t>Thị bông &gt;15-18 cm</t>
  </si>
  <si>
    <t>Thị bông &gt;18-21 cm</t>
  </si>
  <si>
    <t>Thị bông &gt;21-24 cm</t>
  </si>
  <si>
    <t>Thị bông &gt;24-27 cm</t>
  </si>
  <si>
    <t>Thị bông &gt;27-30 cm</t>
  </si>
  <si>
    <t>Thị bông &gt;30-33 cm</t>
  </si>
  <si>
    <t>Thị bông &gt;33-36 cm</t>
  </si>
  <si>
    <t>Thị bông &gt;36-39 cm</t>
  </si>
  <si>
    <t>Thị bông &gt;39-42 cm</t>
  </si>
  <si>
    <t>Thị bông &gt;42 cm</t>
  </si>
  <si>
    <t>Thị lá nhẵn &lt;=3cm</t>
  </si>
  <si>
    <t>Thị lá nhẵn &gt;3-6 cm</t>
  </si>
  <si>
    <t>Thị lá nhẵn &gt;6-9 cm</t>
  </si>
  <si>
    <t>Thị lá nhẵn &gt;9-12 cm</t>
  </si>
  <si>
    <t>Thị lá nhẵn &gt;12-15 cm</t>
  </si>
  <si>
    <t>Thị lá nhẵn &gt;15-18 cm</t>
  </si>
  <si>
    <t>Thị lá nhẵn &gt;18-21 cm</t>
  </si>
  <si>
    <t>Thị lá nhẵn &gt;21-24 cm</t>
  </si>
  <si>
    <t>Thị lá nhẵn &gt;24-27 cm</t>
  </si>
  <si>
    <t>Thị lá nhẵn &gt;27-30 cm</t>
  </si>
  <si>
    <t>Thị lá nhẵn &gt;30-33 cm</t>
  </si>
  <si>
    <t>Thị lá nhẵn &gt;33-36 cm</t>
  </si>
  <si>
    <t>Thị lá nhẵn &gt;36-39 cm</t>
  </si>
  <si>
    <t>Thị lá nhẵn &gt;39-42 cm</t>
  </si>
  <si>
    <t>Thị lá nhẵn &gt;42 cm</t>
  </si>
  <si>
    <t>Muồng đen &lt;=3cm</t>
  </si>
  <si>
    <t>Muồng đen &gt;3-6 cm</t>
  </si>
  <si>
    <t>Muồng đen &gt;6-9 cm</t>
  </si>
  <si>
    <t>Muồng đen &gt;9-12 cm</t>
  </si>
  <si>
    <t>Muồng đen &gt;12-15 cm</t>
  </si>
  <si>
    <t>Muồng đen &gt;15-18 cm</t>
  </si>
  <si>
    <t>Muồng đen &gt;18-21 cm</t>
  </si>
  <si>
    <t>Muồng đen &gt;21-24 cm</t>
  </si>
  <si>
    <t>Muồng đen &gt;24-27 cm</t>
  </si>
  <si>
    <t>Muồng đen &gt;27-30 cm</t>
  </si>
  <si>
    <t>Muồng đen &gt;30-33 cm</t>
  </si>
  <si>
    <t>Muồng đen &gt;33-36 cm</t>
  </si>
  <si>
    <t>Muồng đen &gt;36-39 cm</t>
  </si>
  <si>
    <t>Muồng đen &gt;39-42 cm</t>
  </si>
  <si>
    <t>Muồng đen &gt;42 cm</t>
  </si>
  <si>
    <t>Nghiến &lt;=3cm</t>
  </si>
  <si>
    <t>Nghiến &gt;3-6 cm</t>
  </si>
  <si>
    <t>Nghiến &gt;6-9 cm</t>
  </si>
  <si>
    <t>Nghiến &gt;9-12 cm</t>
  </si>
  <si>
    <t>Nghiến &gt;12-15 cm</t>
  </si>
  <si>
    <t>Nghiến &gt;15-18 cm</t>
  </si>
  <si>
    <t>Nghiến &gt;18-21 cm</t>
  </si>
  <si>
    <t>Nghiến &gt;21-24 cm</t>
  </si>
  <si>
    <t>Nghiến &gt;24-27 cm</t>
  </si>
  <si>
    <t>Nghiến &gt;27-30 cm</t>
  </si>
  <si>
    <t>Nghiến &gt;30-33 cm</t>
  </si>
  <si>
    <t>Nghiến &gt;33-36 cm</t>
  </si>
  <si>
    <t>Nghiến &gt;36-39 cm</t>
  </si>
  <si>
    <t>Nghiến &gt;39-42 cm</t>
  </si>
  <si>
    <t>Nghiến &gt;42 cm</t>
  </si>
  <si>
    <t>Kiêng &lt;=3cm</t>
  </si>
  <si>
    <t>Kiêng &gt;3-6 cm</t>
  </si>
  <si>
    <t>Kiêng &gt;6-9 cm</t>
  </si>
  <si>
    <t>Kiêng &gt;9-12 cm</t>
  </si>
  <si>
    <t>Kiêng &gt;12-15 cm</t>
  </si>
  <si>
    <t>Kiêng &gt;15-18 cm</t>
  </si>
  <si>
    <t>Kiêng &gt;18-21 cm</t>
  </si>
  <si>
    <t>Kiêng &gt;21-24 cm</t>
  </si>
  <si>
    <t>Kiêng &gt;24-27 cm</t>
  </si>
  <si>
    <t>Kiêng &gt;27-30 cm</t>
  </si>
  <si>
    <t>Kiêng &gt;30-33 cm</t>
  </si>
  <si>
    <t>Kiêng &gt;33-36 cm</t>
  </si>
  <si>
    <t>Kiêng &gt;36-39 cm</t>
  </si>
  <si>
    <t>Kiêng &gt;39-42 cm</t>
  </si>
  <si>
    <t>Kiêng &gt;42 cm</t>
  </si>
  <si>
    <t>Pơ mu &lt;=3cm</t>
  </si>
  <si>
    <t>Pơ mu &gt;3-6 cm</t>
  </si>
  <si>
    <t>Pơ mu &gt;6-9 cm</t>
  </si>
  <si>
    <t>Pơ mu &gt;9-12 cm</t>
  </si>
  <si>
    <t>Pơ mu &gt;12-15 cm</t>
  </si>
  <si>
    <t>Pơ mu &gt;15-18 cm</t>
  </si>
  <si>
    <t>Pơ mu &gt;18-21 cm</t>
  </si>
  <si>
    <t>Pơ mu &gt;21-24 cm</t>
  </si>
  <si>
    <t>Pơ mu &gt;24-27 cm</t>
  </si>
  <si>
    <t>Pơ mu &gt;27-30 cm</t>
  </si>
  <si>
    <t>Pơ mu &gt;30-33 cm</t>
  </si>
  <si>
    <t>Pơ mu &gt;33-36 cm</t>
  </si>
  <si>
    <t>Pơ mu &gt;36-39 cm</t>
  </si>
  <si>
    <t>Pơ mu &gt;39-42 cm</t>
  </si>
  <si>
    <t>Pơ mu &gt;42 cm</t>
  </si>
  <si>
    <t>Sến đất hoa chùm &lt;=3cm</t>
  </si>
  <si>
    <t>Sến đất hoa chùm &gt;3-6 cm</t>
  </si>
  <si>
    <t>Sến đất hoa chùm &gt;6-9 cm</t>
  </si>
  <si>
    <t>Sến đất hoa chùm &gt;9-12 cm</t>
  </si>
  <si>
    <t>Sến đất hoa chùm &gt;12-15 cm</t>
  </si>
  <si>
    <t>Sến đất hoa chùm &gt;15-18 cm</t>
  </si>
  <si>
    <t>Sến đất hoa chùm &gt;18-21 cm</t>
  </si>
  <si>
    <t>Sến đất hoa chùm &gt;21-24 cm</t>
  </si>
  <si>
    <t>Sến đất hoa chùm &gt;24-27 cm</t>
  </si>
  <si>
    <t>Sến đất hoa chùm &gt;27-30 cm</t>
  </si>
  <si>
    <t>Sến đất hoa chùm &gt;30-33 cm</t>
  </si>
  <si>
    <t>Sến đất hoa chùm &gt;33-36 cm</t>
  </si>
  <si>
    <t>Sến đất hoa chùm &gt;36-39 cm</t>
  </si>
  <si>
    <t>Sến đất hoa chùm &gt;39-42 cm</t>
  </si>
  <si>
    <t>Sến đất hoa chùm &gt;42 cm</t>
  </si>
  <si>
    <t>Mạy lay &lt;=3cm</t>
  </si>
  <si>
    <t>Mạy lay &gt;3-6 cm</t>
  </si>
  <si>
    <t>Mạy lay &gt;6-9 cm</t>
  </si>
  <si>
    <t>Mạy lay &gt;9-12 cm</t>
  </si>
  <si>
    <t>Mạy lay &gt;12-15 cm</t>
  </si>
  <si>
    <t>Mạy lay &gt;15-18 cm</t>
  </si>
  <si>
    <t>Mạy lay &gt;18-21 cm</t>
  </si>
  <si>
    <t>Mạy lay &gt;21-24 cm</t>
  </si>
  <si>
    <t>Mạy lay &gt;24-27 cm</t>
  </si>
  <si>
    <t>Mạy lay &gt;27-30 cm</t>
  </si>
  <si>
    <t>Mạy lay &gt;30-33 cm</t>
  </si>
  <si>
    <t>Mạy lay &gt;33-36 cm</t>
  </si>
  <si>
    <t>Mạy lay &gt;36-39 cm</t>
  </si>
  <si>
    <t>Mạy lay &gt;39-42 cm</t>
  </si>
  <si>
    <t>Mạy lay &gt;42 cm</t>
  </si>
  <si>
    <t>Sến mật &lt;=3cm</t>
  </si>
  <si>
    <t>Sến mật &gt;3-6 cm</t>
  </si>
  <si>
    <t>Sến mật &gt;6-9 cm</t>
  </si>
  <si>
    <t>Sến mật &gt;9-12 cm</t>
  </si>
  <si>
    <t>Sến mật &gt;12-15 cm</t>
  </si>
  <si>
    <t>Sến mật &gt;15-18 cm</t>
  </si>
  <si>
    <t>Sến mật &gt;18-21 cm</t>
  </si>
  <si>
    <t>Sến mật &gt;21-24 cm</t>
  </si>
  <si>
    <t>Sến mật &gt;24-27 cm</t>
  </si>
  <si>
    <t>Sến mật &gt;27-30 cm</t>
  </si>
  <si>
    <t>Sến mật &gt;30-33 cm</t>
  </si>
  <si>
    <t>Sến mật &gt;33-36 cm</t>
  </si>
  <si>
    <t>Sến mật &gt;36-39 cm</t>
  </si>
  <si>
    <t>Sến mật &gt;39-42 cm</t>
  </si>
  <si>
    <t>Sến mật &gt;42 cm</t>
  </si>
  <si>
    <t>Sưa &lt;=3cm</t>
  </si>
  <si>
    <t>Sưa &gt;3-6 cm</t>
  </si>
  <si>
    <t>Sưa &gt;6-9 cm</t>
  </si>
  <si>
    <t>Sưa &gt;9-12 cm</t>
  </si>
  <si>
    <t>Sưa &gt;12-15 cm</t>
  </si>
  <si>
    <t>Sưa &gt;15-18 cm</t>
  </si>
  <si>
    <t>Sưa &gt;18-21 cm</t>
  </si>
  <si>
    <t>Sưa &gt;21-24 cm</t>
  </si>
  <si>
    <t>Sưa &gt;24-27 cm</t>
  </si>
  <si>
    <t>Sưa &gt;27-30 cm</t>
  </si>
  <si>
    <t>Sưa &gt;30-33 cm</t>
  </si>
  <si>
    <t>Sưa &gt;33-36 cm</t>
  </si>
  <si>
    <t>Sưa &gt;36-39 cm</t>
  </si>
  <si>
    <t>Sưa &gt;39-42 cm</t>
  </si>
  <si>
    <t>Sưa &gt;42 cm</t>
  </si>
  <si>
    <t>Trắc thối &lt;=3cm</t>
  </si>
  <si>
    <t>Trắc thối &gt;3-6 cm</t>
  </si>
  <si>
    <t>Trắc thối &gt;6-9 cm</t>
  </si>
  <si>
    <t>Trắc thối &gt;9-12 cm</t>
  </si>
  <si>
    <t>Trắc thối &gt;12-15 cm</t>
  </si>
  <si>
    <t>Trắc thối &gt;15-18 cm</t>
  </si>
  <si>
    <t>Trắc thối &gt;18-21 cm</t>
  </si>
  <si>
    <t>Trắc thối &gt;21-24 cm</t>
  </si>
  <si>
    <t>Trắc thối &gt;24-27 cm</t>
  </si>
  <si>
    <t>Trắc thối &gt;27-30 cm</t>
  </si>
  <si>
    <t>Trắc thối &gt;30-33 cm</t>
  </si>
  <si>
    <t>Trắc thối &gt;33-36 cm</t>
  </si>
  <si>
    <t>Trắc thối &gt;36-39 cm</t>
  </si>
  <si>
    <t>Trắc thối &gt;39-42 cm</t>
  </si>
  <si>
    <t>Trắc thối &gt;42 cm</t>
  </si>
  <si>
    <t>Huê mộc vàng &lt;=3cm</t>
  </si>
  <si>
    <t>Huê mộc vàng &gt;3-6 cm</t>
  </si>
  <si>
    <t>Huê mộc vàng &gt;6-9 cm</t>
  </si>
  <si>
    <t>Huê mộc vàng &gt;9-12 cm</t>
  </si>
  <si>
    <t>Huê mộc vàng &gt;12-15 cm</t>
  </si>
  <si>
    <t>Huê mộc vàng &gt;15-18 cm</t>
  </si>
  <si>
    <t>Huê mộc vàng &gt;18-21 cm</t>
  </si>
  <si>
    <t>Huê mộc vàng &gt;21-24 cm</t>
  </si>
  <si>
    <t>Huê mộc vàng &gt;24-27 cm</t>
  </si>
  <si>
    <t>Huê mộc vàng &gt;27-30 cm</t>
  </si>
  <si>
    <t>Huê mộc vàng &gt;30-33 cm</t>
  </si>
  <si>
    <t>Huê mộc vàng &gt;33-36 cm</t>
  </si>
  <si>
    <t>Huê mộc vàng &gt;36-39 cm</t>
  </si>
  <si>
    <t>Huê mộc vàng &gt;39-42 cm</t>
  </si>
  <si>
    <t>Huê mộc vàng &gt;42 cm</t>
  </si>
  <si>
    <t>Thông đà lạt &lt;=3cm</t>
  </si>
  <si>
    <t>Thông đà lạt &gt;3-6 cm</t>
  </si>
  <si>
    <t>Thông đà lạt &gt;6-9 cm</t>
  </si>
  <si>
    <t>Thông đà lạt &gt;9-12 cm</t>
  </si>
  <si>
    <t>Thông đà lạt &gt;12-15 cm</t>
  </si>
  <si>
    <t>Thông đà lạt &gt;15-18 cm</t>
  </si>
  <si>
    <t>Thông đà lạt &gt;18-21 cm</t>
  </si>
  <si>
    <t>Thông đà lạt &gt;21-24 cm</t>
  </si>
  <si>
    <t>Thông đà lạt &gt;24-27 cm</t>
  </si>
  <si>
    <t>Thông đà lạt &gt;27-30 cm</t>
  </si>
  <si>
    <t>Thông đà lạt &gt;30-33 cm</t>
  </si>
  <si>
    <t>Thông đà lạt &gt;33-36 cm</t>
  </si>
  <si>
    <t>Thông đà lạt &gt;36-39 cm</t>
  </si>
  <si>
    <t>Thông đà lạt &gt;39-42 cm</t>
  </si>
  <si>
    <t>Thông đà lạt &gt;42 cm</t>
  </si>
  <si>
    <t>Thông đỏ &lt;=3cm</t>
  </si>
  <si>
    <t>Thông đỏ &gt;3-6 cm</t>
  </si>
  <si>
    <t>Thông đỏ &gt;6-9 cm</t>
  </si>
  <si>
    <t>Thông đỏ &gt;9-12 cm</t>
  </si>
  <si>
    <t>Thông đỏ &gt;12-15 cm</t>
  </si>
  <si>
    <t>Thông đỏ &gt;15-18 cm</t>
  </si>
  <si>
    <t>Thông đỏ &gt;18-21 cm</t>
  </si>
  <si>
    <t>Thông đỏ &gt;21-24 cm</t>
  </si>
  <si>
    <t>Thông đỏ &gt;24-27 cm</t>
  </si>
  <si>
    <t>Thông đỏ &gt;27-30 cm</t>
  </si>
  <si>
    <t>Thông đỏ &gt;30-33 cm</t>
  </si>
  <si>
    <t>Thông đỏ &gt;33-36 cm</t>
  </si>
  <si>
    <t>Thông đỏ &gt;36-39 cm</t>
  </si>
  <si>
    <t>Thông đỏ &gt;39-42 cm</t>
  </si>
  <si>
    <t>Thông đỏ &gt;42 cm</t>
  </si>
  <si>
    <t>Thông đỏ bắc &lt;=3cm</t>
  </si>
  <si>
    <t>Thông đỏ bắc &gt;3-6 cm</t>
  </si>
  <si>
    <t>Thông đỏ bắc &gt;6-9 cm</t>
  </si>
  <si>
    <t>Thông đỏ bắc &gt;9-12 cm</t>
  </si>
  <si>
    <t>Thông đỏ bắc &gt;12-15 cm</t>
  </si>
  <si>
    <t>Thông đỏ bắc &gt;15-18 cm</t>
  </si>
  <si>
    <t>Thông đỏ bắc &gt;18-21 cm</t>
  </si>
  <si>
    <t>Thông đỏ bắc &gt;21-24 cm</t>
  </si>
  <si>
    <t>Thông đỏ bắc &gt;24-27 cm</t>
  </si>
  <si>
    <t>Thông đỏ bắc &gt;27-30 cm</t>
  </si>
  <si>
    <t>Thông đỏ bắc &gt;30-33 cm</t>
  </si>
  <si>
    <t>Thông đỏ bắc &gt;33-36 cm</t>
  </si>
  <si>
    <t>Thông đỏ bắc &gt;36-39 cm</t>
  </si>
  <si>
    <t>Thông đỏ bắc &gt;39-42 cm</t>
  </si>
  <si>
    <t>Thông đỏ bắc &gt;42 cm</t>
  </si>
  <si>
    <t>Thanh tùng &lt;=3cm</t>
  </si>
  <si>
    <t>Thanh tùng &gt;3-6 cm</t>
  </si>
  <si>
    <t>Thanh tùng &gt;6-9 cm</t>
  </si>
  <si>
    <t>Thanh tùng &gt;9-12 cm</t>
  </si>
  <si>
    <t>Thanh tùng &gt;12-15 cm</t>
  </si>
  <si>
    <t>Thanh tùng &gt;15-18 cm</t>
  </si>
  <si>
    <t>Thanh tùng &gt;18-21 cm</t>
  </si>
  <si>
    <t>Thanh tùng &gt;21-24 cm</t>
  </si>
  <si>
    <t>Thanh tùng &gt;24-27 cm</t>
  </si>
  <si>
    <t>Thanh tùng &gt;27-30 cm</t>
  </si>
  <si>
    <t>Thanh tùng &gt;30-33 cm</t>
  </si>
  <si>
    <t>Thanh tùng &gt;33-36 cm</t>
  </si>
  <si>
    <t>Thanh tùng &gt;36-39 cm</t>
  </si>
  <si>
    <t>Thanh tùng &gt;39-42 cm</t>
  </si>
  <si>
    <t>Thanh tùng &gt;42 cm</t>
  </si>
  <si>
    <t>Thông đỏ nam &lt;=3cm</t>
  </si>
  <si>
    <t>Thông đỏ nam &gt;3-6 cm</t>
  </si>
  <si>
    <t>Thông đỏ nam &gt;6-9 cm</t>
  </si>
  <si>
    <t>Thông đỏ nam &gt;9-12 cm</t>
  </si>
  <si>
    <t>Thông đỏ nam &gt;12-15 cm</t>
  </si>
  <si>
    <t>Thông đỏ nam &gt;15-18 cm</t>
  </si>
  <si>
    <t>Thông đỏ nam &gt;18-21 cm</t>
  </si>
  <si>
    <t>Thông đỏ nam &gt;21-24 cm</t>
  </si>
  <si>
    <t>Thông đỏ nam &gt;24-27 cm</t>
  </si>
  <si>
    <t>Thông đỏ nam &gt;27-30 cm</t>
  </si>
  <si>
    <t>Thông đỏ nam &gt;30-33 cm</t>
  </si>
  <si>
    <t>Thông đỏ nam &gt;33-36 cm</t>
  </si>
  <si>
    <t>Thông đỏ nam &gt;36-39 cm</t>
  </si>
  <si>
    <t>Thông đỏ nam &gt;39-42 cm</t>
  </si>
  <si>
    <t>Thông đỏ nam &gt;42 cm</t>
  </si>
  <si>
    <t>Thông lá dẹt &lt;=3cm</t>
  </si>
  <si>
    <t>Thông lá dẹt &gt;3-6 cm</t>
  </si>
  <si>
    <t>Thông lá dẹt &gt;6-9 cm</t>
  </si>
  <si>
    <t>Thông lá dẹt &gt;9-12 cm</t>
  </si>
  <si>
    <t>Thông lá dẹt &gt;12-15 cm</t>
  </si>
  <si>
    <t>Thông lá dẹt &gt;15-18 cm</t>
  </si>
  <si>
    <t>Thông lá dẹt &gt;18-21 cm</t>
  </si>
  <si>
    <t>Thông lá dẹt &gt;21-24 cm</t>
  </si>
  <si>
    <t>Thông lá dẹt &gt;24-27 cm</t>
  </si>
  <si>
    <t>Thông lá dẹt &gt;27-30 cm</t>
  </si>
  <si>
    <t>Thông lá dẹt &gt;30-33 cm</t>
  </si>
  <si>
    <t>Thông lá dẹt &gt;33-36 cm</t>
  </si>
  <si>
    <t>Thông lá dẹt &gt;36-39 cm</t>
  </si>
  <si>
    <t>Thông lá dẹt &gt;39-42 cm</t>
  </si>
  <si>
    <t>Thông lá dẹt &gt;42 cm</t>
  </si>
  <si>
    <t>Thông ré &lt;=3cm</t>
  </si>
  <si>
    <t>Thông ré &gt;3-6 cm</t>
  </si>
  <si>
    <t>Thông ré &gt;6-9 cm</t>
  </si>
  <si>
    <t>Thông ré &gt;9-12 cm</t>
  </si>
  <si>
    <t>Thông ré &gt;12-15 cm</t>
  </si>
  <si>
    <t>Thông ré &gt;15-18 cm</t>
  </si>
  <si>
    <t>Thông ré &gt;18-21 cm</t>
  </si>
  <si>
    <t>Thông ré &gt;21-24 cm</t>
  </si>
  <si>
    <t>Thông ré &gt;24-27 cm</t>
  </si>
  <si>
    <t>Thông ré &gt;27-30 cm</t>
  </si>
  <si>
    <t>Thông ré &gt;30-33 cm</t>
  </si>
  <si>
    <t>Thông ré &gt;33-36 cm</t>
  </si>
  <si>
    <t>Thông ré &gt;36-39 cm</t>
  </si>
  <si>
    <t>Thông ré &gt;39-42 cm</t>
  </si>
  <si>
    <t>Thông ré &gt;42 cm</t>
  </si>
  <si>
    <t>Thông nước &lt;=3cm</t>
  </si>
  <si>
    <t>Thông nước &gt;3-6 cm</t>
  </si>
  <si>
    <t>Thông nước &gt;6-9 cm</t>
  </si>
  <si>
    <t>Thông nước &gt;9-12 cm</t>
  </si>
  <si>
    <t>Thông nước &gt;12-15 cm</t>
  </si>
  <si>
    <t>Thông nước &gt;15-18 cm</t>
  </si>
  <si>
    <t>Thông nước &gt;18-21 cm</t>
  </si>
  <si>
    <t>Thông nước &gt;21-24 cm</t>
  </si>
  <si>
    <t>Thông nước &gt;24-27 cm</t>
  </si>
  <si>
    <t>Thông nước &gt;27-30 cm</t>
  </si>
  <si>
    <t>Thông nước &gt;30-33 cm</t>
  </si>
  <si>
    <t>Thông nước &gt;33-36 cm</t>
  </si>
  <si>
    <t>Thông nước &gt;36-39 cm</t>
  </si>
  <si>
    <t>Thông nước &gt;39-42 cm</t>
  </si>
  <si>
    <t>Thông nước &gt;42 cm</t>
  </si>
  <si>
    <t>Thủy tùng &lt;=3cm</t>
  </si>
  <si>
    <t>Thủy tùng &gt;3-6 cm</t>
  </si>
  <si>
    <t>Thủy tùng &gt;6-9 cm</t>
  </si>
  <si>
    <t>Thủy tùng &gt;9-12 cm</t>
  </si>
  <si>
    <t>Thủy tùng &gt;12-15 cm</t>
  </si>
  <si>
    <t>Thủy tùng &gt;15-18 cm</t>
  </si>
  <si>
    <t>Thủy tùng &gt;18-21 cm</t>
  </si>
  <si>
    <t>Thủy tùng &gt;21-24 cm</t>
  </si>
  <si>
    <t>Thủy tùng &gt;24-27 cm</t>
  </si>
  <si>
    <t>Thủy tùng &gt;27-30 cm</t>
  </si>
  <si>
    <t>Thủy tùng &gt;30-33 cm</t>
  </si>
  <si>
    <t>Thủy tùng &gt;33-36 cm</t>
  </si>
  <si>
    <t>Thủy tùng &gt;36-39 cm</t>
  </si>
  <si>
    <t>Thủy tùng &gt;39-42 cm</t>
  </si>
  <si>
    <t>Thủy tùng &gt;42 cm</t>
  </si>
  <si>
    <t>Thông pà cỏ &lt;=3cm</t>
  </si>
  <si>
    <t>Thông pà cỏ &gt;3-6 cm</t>
  </si>
  <si>
    <t>Thông pà cỏ &gt;6-9 cm</t>
  </si>
  <si>
    <t>Thông pà cỏ &gt;9-12 cm</t>
  </si>
  <si>
    <t>Thông pà cỏ &gt;12-15 cm</t>
  </si>
  <si>
    <t>Thông pà cỏ &gt;15-18 cm</t>
  </si>
  <si>
    <t>Thông pà cỏ &gt;18-21 cm</t>
  </si>
  <si>
    <t>Thông pà cỏ &gt;21-24 cm</t>
  </si>
  <si>
    <t>Thông pà cỏ &gt;24-27 cm</t>
  </si>
  <si>
    <t>Thông pà cỏ &gt;27-30 cm</t>
  </si>
  <si>
    <t>Thông pà cỏ &gt;30-33 cm</t>
  </si>
  <si>
    <t>Thông pà cỏ &gt;33-36 cm</t>
  </si>
  <si>
    <t>Thông pà cỏ &gt;36-39 cm</t>
  </si>
  <si>
    <t>Thông pà cỏ &gt;39-42 cm</t>
  </si>
  <si>
    <t>Thông pà cỏ &gt;42 cm</t>
  </si>
  <si>
    <t>Thông tre &lt;=3cm</t>
  </si>
  <si>
    <t>Thông tre &gt;3-6 cm</t>
  </si>
  <si>
    <t>Thông tre &gt;6-9 cm</t>
  </si>
  <si>
    <t>Thông tre &gt;9-12 cm</t>
  </si>
  <si>
    <t>Thông tre &gt;12-15 cm</t>
  </si>
  <si>
    <t>Thông tre &gt;15-18 cm</t>
  </si>
  <si>
    <t>Thông tre &gt;18-21 cm</t>
  </si>
  <si>
    <t>Thông tre &gt;21-24 cm</t>
  </si>
  <si>
    <t>Thông tre &gt;24-27 cm</t>
  </si>
  <si>
    <t>Thông tre &gt;27-30 cm</t>
  </si>
  <si>
    <t>Thông tre &gt;30-33 cm</t>
  </si>
  <si>
    <t>Thông tre &gt;33-36 cm</t>
  </si>
  <si>
    <t>Thông tre &gt;36-39 cm</t>
  </si>
  <si>
    <t>Thông tre &gt;39-42 cm</t>
  </si>
  <si>
    <t>Thông tre &gt;42 cm</t>
  </si>
  <si>
    <t>Trắc &lt;=3cm</t>
  </si>
  <si>
    <t>Trắc &gt;3-6 cm</t>
  </si>
  <si>
    <t>Trắc &gt;6-9 cm</t>
  </si>
  <si>
    <t>Trắc &gt;9-12 cm</t>
  </si>
  <si>
    <t>Trắc &gt;12-15 cm</t>
  </si>
  <si>
    <t>Trắc &gt;15-18 cm</t>
  </si>
  <si>
    <t>Trắc &gt;18-21 cm</t>
  </si>
  <si>
    <t>Trắc &gt;21-24 cm</t>
  </si>
  <si>
    <t>Trắc &gt;24-27 cm</t>
  </si>
  <si>
    <t>Trắc &gt;27-30 cm</t>
  </si>
  <si>
    <t>Trắc &gt;30-33 cm</t>
  </si>
  <si>
    <t>Trắc &gt;33-36 cm</t>
  </si>
  <si>
    <t>Trắc &gt;36-39 cm</t>
  </si>
  <si>
    <t>Trắc &gt;39-42 cm</t>
  </si>
  <si>
    <t>Trắc &gt;42 cm</t>
  </si>
  <si>
    <t>Trắc nam bộ &lt;=3cm</t>
  </si>
  <si>
    <t>Trắc nam bộ &gt;3-6 cm</t>
  </si>
  <si>
    <t>Trắc nam bộ &gt;6-9 cm</t>
  </si>
  <si>
    <t>Trắc nam bộ &gt;9-12 cm</t>
  </si>
  <si>
    <t>Trắc nam bộ &gt;12-15 cm</t>
  </si>
  <si>
    <t>Trắc nam bộ &gt;15-18 cm</t>
  </si>
  <si>
    <t>Trắc nam bộ &gt;18-21 cm</t>
  </si>
  <si>
    <t>Trắc nam bộ &gt;21-24 cm</t>
  </si>
  <si>
    <t>Trắc nam bộ &gt;24-27 cm</t>
  </si>
  <si>
    <t>Trắc nam bộ &gt;27-30 cm</t>
  </si>
  <si>
    <t>Trắc nam bộ &gt;30-33 cm</t>
  </si>
  <si>
    <t>Trắc nam bộ &gt;33-36 cm</t>
  </si>
  <si>
    <t>Trắc nam bộ &gt;36-39 cm</t>
  </si>
  <si>
    <t>Trắc nam bộ &gt;39-42 cm</t>
  </si>
  <si>
    <t>Trắc nam bộ &gt;42 cm</t>
  </si>
  <si>
    <t>Trắc căm bốt &lt;=3cm</t>
  </si>
  <si>
    <t>Trắc căm bốt &gt;3-6 cm</t>
  </si>
  <si>
    <t>Trắc căm bốt &gt;6-9 cm</t>
  </si>
  <si>
    <t>Trắc căm bốt &gt;9-12 cm</t>
  </si>
  <si>
    <t>Trắc căm bốt &gt;12-15 cm</t>
  </si>
  <si>
    <t>Trắc căm bốt &gt;15-18 cm</t>
  </si>
  <si>
    <t>Trắc căm bốt &gt;18-21 cm</t>
  </si>
  <si>
    <t>Trắc căm bốt &gt;21-24 cm</t>
  </si>
  <si>
    <t>Trắc căm bốt &gt;24-27 cm</t>
  </si>
  <si>
    <t>Trắc căm bốt &gt;27-30 cm</t>
  </si>
  <si>
    <t>Trắc căm bốt &gt;30-33 cm</t>
  </si>
  <si>
    <t>Trắc căm bốt &gt;33-36 cm</t>
  </si>
  <si>
    <t>Trắc căm bốt &gt;36-39 cm</t>
  </si>
  <si>
    <t>Trắc căm bốt &gt;39-42 cm</t>
  </si>
  <si>
    <t>Trắc căm bốt &gt;42 cm</t>
  </si>
  <si>
    <t>Trắc đạo &lt;=3cm</t>
  </si>
  <si>
    <t>Trắc đạo &gt;3-6 cm</t>
  </si>
  <si>
    <t>Trắc đạo &gt;6-9 cm</t>
  </si>
  <si>
    <t>Trắc đạo &gt;9-12 cm</t>
  </si>
  <si>
    <t>Trắc đạo &gt;12-15 cm</t>
  </si>
  <si>
    <t>Trắc đạo &gt;15-18 cm</t>
  </si>
  <si>
    <t>Trắc đạo &gt;18-21 cm</t>
  </si>
  <si>
    <t>Trắc đạo &gt;21-24 cm</t>
  </si>
  <si>
    <t>Trắc đạo &gt;24-27 cm</t>
  </si>
  <si>
    <t>Trắc đạo &gt;27-30 cm</t>
  </si>
  <si>
    <t>Trắc đạo &gt;30-33 cm</t>
  </si>
  <si>
    <t>Trắc đạo &gt;33-36 cm</t>
  </si>
  <si>
    <t>Trắc đạo &gt;36-39 cm</t>
  </si>
  <si>
    <t>Trắc đạo &gt;39-42 cm</t>
  </si>
  <si>
    <t>Trắc đạo &gt;42 cm</t>
  </si>
  <si>
    <t>Trắc vàng &lt;=3cm</t>
  </si>
  <si>
    <t>Trắc vàng &gt;3-6 cm</t>
  </si>
  <si>
    <t>Trắc vàng &gt;6-9 cm</t>
  </si>
  <si>
    <t>Trắc vàng &gt;9-12 cm</t>
  </si>
  <si>
    <t>Trắc vàng &gt;12-15 cm</t>
  </si>
  <si>
    <t>Trắc vàng &gt;15-18 cm</t>
  </si>
  <si>
    <t>Trắc vàng &gt;18-21 cm</t>
  </si>
  <si>
    <t>Trắc vàng &gt;21-24 cm</t>
  </si>
  <si>
    <t>Trắc vàng &gt;24-27 cm</t>
  </si>
  <si>
    <t>Trắc vàng &gt;27-30 cm</t>
  </si>
  <si>
    <t>Trắc vàng &gt;30-33 cm</t>
  </si>
  <si>
    <t>Trắc vàng &gt;33-36 cm</t>
  </si>
  <si>
    <t>Trắc vàng &gt;36-39 cm</t>
  </si>
  <si>
    <t>Trắc vàng &gt;39-42 cm</t>
  </si>
  <si>
    <t>Trắc vàng &gt;42 cm</t>
  </si>
  <si>
    <t>Trắc đen &lt;=3cm</t>
  </si>
  <si>
    <t>Trắc đen &gt;3-6 cm</t>
  </si>
  <si>
    <t>Trắc đen &gt;6-9 cm</t>
  </si>
  <si>
    <t>Trắc đen &gt;9-12 cm</t>
  </si>
  <si>
    <t>Trắc đen &gt;12-15 cm</t>
  </si>
  <si>
    <t>Trắc đen &gt;15-18 cm</t>
  </si>
  <si>
    <t>Trắc đen &gt;18-21 cm</t>
  </si>
  <si>
    <t>Trắc đen &gt;21-24 cm</t>
  </si>
  <si>
    <t>Trắc đen &gt;24-27 cm</t>
  </si>
  <si>
    <t>Trắc đen &gt;27-30 cm</t>
  </si>
  <si>
    <t>Trắc đen &gt;30-33 cm</t>
  </si>
  <si>
    <t>Trắc đen &gt;33-36 cm</t>
  </si>
  <si>
    <t>Trắc đen &gt;36-39 cm</t>
  </si>
  <si>
    <t>Trắc đen &gt;39-42 cm</t>
  </si>
  <si>
    <t>Trắc đen &gt;42 cm</t>
  </si>
  <si>
    <t>Trai lý &lt;=3cm</t>
  </si>
  <si>
    <t>Trai lý &gt;3-6 cm</t>
  </si>
  <si>
    <t>Trai lý &gt;6-9 cm</t>
  </si>
  <si>
    <t>Trai lý &gt;9-12 cm</t>
  </si>
  <si>
    <t>Trai lý &gt;12-15 cm</t>
  </si>
  <si>
    <t>Trai lý &gt;15-18 cm</t>
  </si>
  <si>
    <t>Trai lý &gt;18-21 cm</t>
  </si>
  <si>
    <t>Trai lý &gt;21-24 cm</t>
  </si>
  <si>
    <t>Trai lý &gt;24-27 cm</t>
  </si>
  <si>
    <t>Trai lý &gt;27-30 cm</t>
  </si>
  <si>
    <t>Trai lý &gt;30-33 cm</t>
  </si>
  <si>
    <t>Trai lý &gt;33-36 cm</t>
  </si>
  <si>
    <t>Trai lý &gt;36-39 cm</t>
  </si>
  <si>
    <t>Trai lý &gt;39-42 cm</t>
  </si>
  <si>
    <t>Trai lý &gt;42 cm</t>
  </si>
  <si>
    <t>Trai &lt;=3cm</t>
  </si>
  <si>
    <t>Trai &gt;3-6 cm</t>
  </si>
  <si>
    <t>Trai &gt;6-9 cm</t>
  </si>
  <si>
    <t>Trai &gt;9-12 cm</t>
  </si>
  <si>
    <t>Trai &gt;12-15 cm</t>
  </si>
  <si>
    <t>Trai &gt;15-18 cm</t>
  </si>
  <si>
    <t>Trai &gt;18-21 cm</t>
  </si>
  <si>
    <t>Trai &gt;21-24 cm</t>
  </si>
  <si>
    <t>Trai &gt;24-27 cm</t>
  </si>
  <si>
    <t>Trai &gt;27-30 cm</t>
  </si>
  <si>
    <t>Trai &gt;30-33 cm</t>
  </si>
  <si>
    <t>Trai &gt;33-36 cm</t>
  </si>
  <si>
    <t>Trai &gt;36-39 cm</t>
  </si>
  <si>
    <t>Trai &gt;39-42 cm</t>
  </si>
  <si>
    <t>Trai &gt;42 cm</t>
  </si>
  <si>
    <t>Vân sam phan xi păng &lt;=3cm</t>
  </si>
  <si>
    <t>Vân sam phan xi păng &gt;3-6 cm</t>
  </si>
  <si>
    <t>Vân sam phan xi păng &gt;6-9 cm</t>
  </si>
  <si>
    <t>Vân sam phan xi păng &gt;9-12 cm</t>
  </si>
  <si>
    <t>Vân sam phan xi păng &gt;12-15 cm</t>
  </si>
  <si>
    <t>Vân sam phan xi păng &gt;15-18 cm</t>
  </si>
  <si>
    <t>Vân sam phan xi păng &gt;18-21 cm</t>
  </si>
  <si>
    <t>Vân sam phan xi păng &gt;21-24 cm</t>
  </si>
  <si>
    <t>Vân sam phan xi păng &gt;24-27 cm</t>
  </si>
  <si>
    <t>Vân sam phan xi păng &gt;27-30 cm</t>
  </si>
  <si>
    <t>Vân sam phan xi păng &gt;30-33 cm</t>
  </si>
  <si>
    <t>Vân sam phan xi păng &gt;33-36 cm</t>
  </si>
  <si>
    <t>Vân sam phan xi păng &gt;36-39 cm</t>
  </si>
  <si>
    <t>Vân sam phan xi păng &gt;39-42 cm</t>
  </si>
  <si>
    <t>Vân sam phan xi păng &gt;42 cm</t>
  </si>
  <si>
    <t>Xoay &lt;=3cm</t>
  </si>
  <si>
    <t>Xoay &gt;3-6 cm</t>
  </si>
  <si>
    <t>Xoay &gt;6-9 cm</t>
  </si>
  <si>
    <t>Xoay &gt;9-12 cm</t>
  </si>
  <si>
    <t>Xoay &gt;12-15 cm</t>
  </si>
  <si>
    <t>Xoay &gt;15-18 cm</t>
  </si>
  <si>
    <t>Xoay &gt;18-21 cm</t>
  </si>
  <si>
    <t>Xoay &gt;21-24 cm</t>
  </si>
  <si>
    <t>Xoay &gt;24-27 cm</t>
  </si>
  <si>
    <t>Xoay &gt;27-30 cm</t>
  </si>
  <si>
    <t>Xoay &gt;30-33 cm</t>
  </si>
  <si>
    <t>Xoay &gt;33-36 cm</t>
  </si>
  <si>
    <t>Xoay &gt;36-39 cm</t>
  </si>
  <si>
    <t>Xoay &gt;39-42 cm</t>
  </si>
  <si>
    <t>Xoay &gt;42 cm</t>
  </si>
  <si>
    <t>Nai sai mét &lt;=3cm</t>
  </si>
  <si>
    <t>Nai sai mét &gt;3-6 cm</t>
  </si>
  <si>
    <t>Nai sai mét &gt;6-9 cm</t>
  </si>
  <si>
    <t>Nai sai mét &gt;9-12 cm</t>
  </si>
  <si>
    <t>Nai sai mét &gt;12-15 cm</t>
  </si>
  <si>
    <t>Nai sai mét &gt;15-18 cm</t>
  </si>
  <si>
    <t>Nai sai mét &gt;18-21 cm</t>
  </si>
  <si>
    <t>Nai sai mét &gt;21-24 cm</t>
  </si>
  <si>
    <t>Nai sai mét &gt;24-27 cm</t>
  </si>
  <si>
    <t>Nai sai mét &gt;27-30 cm</t>
  </si>
  <si>
    <t>Nai sai mét &gt;30-33 cm</t>
  </si>
  <si>
    <t>Nai sai mét &gt;33-36 cm</t>
  </si>
  <si>
    <t>Nai sai mét &gt;36-39 cm</t>
  </si>
  <si>
    <t>Nai sai mét &gt;39-42 cm</t>
  </si>
  <si>
    <t>Nai sai mét &gt;42 cm</t>
  </si>
  <si>
    <t>Du sam &lt;=3cm</t>
  </si>
  <si>
    <t>Du sam &gt;3-6 cm</t>
  </si>
  <si>
    <t>Du sam &gt;6-9 cm</t>
  </si>
  <si>
    <t>Du sam &gt;9-12 cm</t>
  </si>
  <si>
    <t>Du sam &gt;12-15 cm</t>
  </si>
  <si>
    <t>Du sam &gt;15-18 cm</t>
  </si>
  <si>
    <t>Du sam &gt;18-21 cm</t>
  </si>
  <si>
    <t>Du sam &gt;21-24 cm</t>
  </si>
  <si>
    <t>Du sam &gt;24-27 cm</t>
  </si>
  <si>
    <t>Du sam &gt;27-30 cm</t>
  </si>
  <si>
    <t>Du sam &gt;30-33 cm</t>
  </si>
  <si>
    <t>Du sam &gt;33-36 cm</t>
  </si>
  <si>
    <t>Du sam &gt;36-39 cm</t>
  </si>
  <si>
    <t>Du sam &gt;39-42 cm</t>
  </si>
  <si>
    <t>Du sam &gt;42 cm</t>
  </si>
  <si>
    <t>Ngô tùng &lt;=3cm</t>
  </si>
  <si>
    <t>Ngô tùng &gt;3-6 cm</t>
  </si>
  <si>
    <t>Ngô tùng &gt;6-9 cm</t>
  </si>
  <si>
    <t>Ngô tùng &gt;9-12 cm</t>
  </si>
  <si>
    <t>Ngô tùng &gt;12-15 cm</t>
  </si>
  <si>
    <t>Ngô tùng &gt;15-18 cm</t>
  </si>
  <si>
    <t>Ngô tùng &gt;18-21 cm</t>
  </si>
  <si>
    <t>Ngô tùng &gt;21-24 cm</t>
  </si>
  <si>
    <t>Ngô tùng &gt;24-27 cm</t>
  </si>
  <si>
    <t>Ngô tùng &gt;27-30 cm</t>
  </si>
  <si>
    <t>Ngô tùng &gt;30-33 cm</t>
  </si>
  <si>
    <t>Ngô tùng &gt;33-36 cm</t>
  </si>
  <si>
    <t>Ngô tùng &gt;36-39 cm</t>
  </si>
  <si>
    <t>Ngô tùng &gt;39-42 cm</t>
  </si>
  <si>
    <t>Ngô tùng &gt;42 cm</t>
  </si>
  <si>
    <t>Thông đất &lt;=3cm</t>
  </si>
  <si>
    <t>Thông đất &gt;3-6 cm</t>
  </si>
  <si>
    <t>Thông đất &gt;6-9 cm</t>
  </si>
  <si>
    <t>Thông đất &gt;9-12 cm</t>
  </si>
  <si>
    <t>Thông đất &gt;12-15 cm</t>
  </si>
  <si>
    <t>Thông đất &gt;15-18 cm</t>
  </si>
  <si>
    <t>Thông đất &gt;18-21 cm</t>
  </si>
  <si>
    <t>Thông đất &gt;21-24 cm</t>
  </si>
  <si>
    <t>Thông đất &gt;24-27 cm</t>
  </si>
  <si>
    <t>Thông đất &gt;27-30 cm</t>
  </si>
  <si>
    <t>Thông đất &gt;30-33 cm</t>
  </si>
  <si>
    <t>Thông đất &gt;33-36 cm</t>
  </si>
  <si>
    <t>Thông đất &gt;36-39 cm</t>
  </si>
  <si>
    <t>Thông đất &gt;39-42 cm</t>
  </si>
  <si>
    <t>Thông đất &gt;42 cm</t>
  </si>
  <si>
    <t>Thông dầu &lt;=3cm</t>
  </si>
  <si>
    <t>Thông dầu &gt;3-6 cm</t>
  </si>
  <si>
    <t>Thông dầu &gt;6-9 cm</t>
  </si>
  <si>
    <t>Thông dầu &gt;9-12 cm</t>
  </si>
  <si>
    <t>Thông dầu &gt;12-15 cm</t>
  </si>
  <si>
    <t>Thông dầu &gt;15-18 cm</t>
  </si>
  <si>
    <t>Thông dầu &gt;18-21 cm</t>
  </si>
  <si>
    <t>Thông dầu &gt;21-24 cm</t>
  </si>
  <si>
    <t>Thông dầu &gt;24-27 cm</t>
  </si>
  <si>
    <t>Thông dầu &gt;27-30 cm</t>
  </si>
  <si>
    <t>Thông dầu &gt;30-33 cm</t>
  </si>
  <si>
    <t>Thông dầu &gt;33-36 cm</t>
  </si>
  <si>
    <t>Thông dầu &gt;36-39 cm</t>
  </si>
  <si>
    <t>Thông dầu &gt;39-42 cm</t>
  </si>
  <si>
    <t>Thông dầu &gt;42 cm</t>
  </si>
  <si>
    <t>Sa mộc dầu &lt;=3cm</t>
  </si>
  <si>
    <t>Sa mộc dầu &gt;3-6 cm</t>
  </si>
  <si>
    <t>Sa mộc dầu &gt;6-9 cm</t>
  </si>
  <si>
    <t>Sa mộc dầu &gt;9-12 cm</t>
  </si>
  <si>
    <t>Sa mộc dầu &gt;12-15 cm</t>
  </si>
  <si>
    <t>Sa mộc dầu &gt;15-18 cm</t>
  </si>
  <si>
    <t>Sa mộc dầu &gt;18-21 cm</t>
  </si>
  <si>
    <t>Sa mộc dầu &gt;21-24 cm</t>
  </si>
  <si>
    <t>Sa mộc dầu &gt;24-27 cm</t>
  </si>
  <si>
    <t>Sa mộc dầu &gt;27-30 cm</t>
  </si>
  <si>
    <t>Sa mộc dầu &gt;30-33 cm</t>
  </si>
  <si>
    <t>Sa mộc dầu &gt;33-36 cm</t>
  </si>
  <si>
    <t>Sa mộc dầu &gt;36-39 cm</t>
  </si>
  <si>
    <t>Sa mộc dầu &gt;39-42 cm</t>
  </si>
  <si>
    <t>Sa mộc dầu &gt;42 cm</t>
  </si>
  <si>
    <t>Sa mu dầu &lt;=3cm</t>
  </si>
  <si>
    <t>Sa mu dầu &gt;3-6 cm</t>
  </si>
  <si>
    <t>Sa mu dầu &gt;6-9 cm</t>
  </si>
  <si>
    <t>Sa mu dầu &gt;9-12 cm</t>
  </si>
  <si>
    <t>Sa mu dầu &gt;12-15 cm</t>
  </si>
  <si>
    <t>Sa mu dầu &gt;15-18 cm</t>
  </si>
  <si>
    <t>Sa mu dầu &gt;18-21 cm</t>
  </si>
  <si>
    <t>Sa mu dầu &gt;21-24 cm</t>
  </si>
  <si>
    <t>Sa mu dầu &gt;24-27 cm</t>
  </si>
  <si>
    <t>Sa mu dầu &gt;27-30 cm</t>
  </si>
  <si>
    <t>Sa mu dầu &gt;30-33 cm</t>
  </si>
  <si>
    <t>Sa mu dầu &gt;33-36 cm</t>
  </si>
  <si>
    <t>Sa mu dầu &gt;36-39 cm</t>
  </si>
  <si>
    <t>Sa mu dầu &gt;39-42 cm</t>
  </si>
  <si>
    <t>Sa mu dầu &gt;42 cm</t>
  </si>
  <si>
    <t>Cẩm liên ≤3 cm</t>
  </si>
  <si>
    <t>Nhóm loài cây gỗ trồng trên cạn
 (mật độ chuẩn 833/ha)
nhóm I gồm 13 loài (danh sách tên loài theo phụ lục VI kèm theo)</t>
  </si>
  <si>
    <t>Cẩm liên &gt;3-6 cm</t>
  </si>
  <si>
    <t>Cẩm liên &gt;6-9 cm</t>
  </si>
  <si>
    <t>Cẩm liên &gt;9-12 cm</t>
  </si>
  <si>
    <t>Cẩm liên &gt;12-15 cm</t>
  </si>
  <si>
    <t>Cẩm liên &gt;15-18 cm</t>
  </si>
  <si>
    <t>Cẩm liên &gt;18-21 cm</t>
  </si>
  <si>
    <t>Cẩm liên &gt;21-24 cm</t>
  </si>
  <si>
    <t>Cẩm liên &gt;24-27 cm</t>
  </si>
  <si>
    <t>Cẩm liên &gt;27-30 cm</t>
  </si>
  <si>
    <t>Cẩm liên &gt;30-33 cm</t>
  </si>
  <si>
    <t>Cẩm liên &gt;33-36 cm</t>
  </si>
  <si>
    <t>Cẩm liên &gt;36-39 cm</t>
  </si>
  <si>
    <t>Cẩm liên &gt;39-42 cm</t>
  </si>
  <si>
    <t>Cẩm liên &gt;42 cm</t>
  </si>
  <si>
    <t>Cà gần ≤3 cm</t>
  </si>
  <si>
    <t>Cà gần &gt;3-6 cm</t>
  </si>
  <si>
    <t>Cà gần &gt;6-9 cm</t>
  </si>
  <si>
    <t>Cà gần &gt;9-12 cm</t>
  </si>
  <si>
    <t>Cà gần &gt;12-15 cm</t>
  </si>
  <si>
    <t>Cà gần &gt;15-18 cm</t>
  </si>
  <si>
    <t>Cà gần &gt;18-21 cm</t>
  </si>
  <si>
    <t>Cà gần &gt;21-24 cm</t>
  </si>
  <si>
    <t>Cà gần &gt;24-27 cm</t>
  </si>
  <si>
    <t>Cà gần &gt;27-30 cm</t>
  </si>
  <si>
    <t>Cà gần &gt;30-33 cm</t>
  </si>
  <si>
    <t>Cà gần &gt;33-36 cm</t>
  </si>
  <si>
    <t>Cà gần &gt;36-39 cm</t>
  </si>
  <si>
    <t>Cà gần &gt;39-42 cm</t>
  </si>
  <si>
    <t>Cà gần &gt;42 cm</t>
  </si>
  <si>
    <t>Cà chắc xanh ≤3 cm</t>
  </si>
  <si>
    <t>Cà chắc xanh &gt;3-6 cm</t>
  </si>
  <si>
    <t>Cà chắc xanh &gt;6-9 cm</t>
  </si>
  <si>
    <t>Cà chắc xanh &gt;9-12 cm</t>
  </si>
  <si>
    <t>Cà chắc xanh &gt;12-15 cm</t>
  </si>
  <si>
    <t>Cà chắc xanh &gt;15-18 cm</t>
  </si>
  <si>
    <t>Cà chắc xanh &gt;18-21 cm</t>
  </si>
  <si>
    <t>Cà chắc xanh &gt;21-24 cm</t>
  </si>
  <si>
    <t>Cà chắc xanh &gt;24-27 cm</t>
  </si>
  <si>
    <t>Cà chắc xanh &gt;27-30 cm</t>
  </si>
  <si>
    <t>Cà chắc xanh &gt;30-33 cm</t>
  </si>
  <si>
    <t>Cà chắc xanh &gt;33-36 cm</t>
  </si>
  <si>
    <t>Cà chắc xanh &gt;36-39 cm</t>
  </si>
  <si>
    <t>Cà chắc xanh &gt;39-42 cm</t>
  </si>
  <si>
    <t>Cà chắc xanh &gt;42 cm</t>
  </si>
  <si>
    <t>Căm xe ≤3 cm</t>
  </si>
  <si>
    <t>Căm xe &gt;3-6 cm</t>
  </si>
  <si>
    <t>Căm xe &gt;6-9 cm</t>
  </si>
  <si>
    <t>Căm xe &gt;9-12 cm</t>
  </si>
  <si>
    <t>Căm xe &gt;12-15 cm</t>
  </si>
  <si>
    <t>Căm xe &gt;15-18 cm</t>
  </si>
  <si>
    <t>Căm xe &gt;18-21 cm</t>
  </si>
  <si>
    <t>Căm xe &gt;21-24 cm</t>
  </si>
  <si>
    <t>Căm xe &gt;24-27 cm</t>
  </si>
  <si>
    <t>Căm xe &gt;27-30 cm</t>
  </si>
  <si>
    <t>Căm xe &gt;30-33 cm</t>
  </si>
  <si>
    <t>Căm xe &gt;33-36 cm</t>
  </si>
  <si>
    <t>Căm xe &gt;36-39 cm</t>
  </si>
  <si>
    <t>Căm xe &gt;39-42 cm</t>
  </si>
  <si>
    <t>Căm xe &gt;42 cm</t>
  </si>
  <si>
    <t>Cẩm xe ≤3 cm</t>
  </si>
  <si>
    <t>Cẩm xe &gt;3-6 cm</t>
  </si>
  <si>
    <t>Cẩm xe &gt;6-9 cm</t>
  </si>
  <si>
    <t>Cẩm xe &gt;9-12 cm</t>
  </si>
  <si>
    <t>Cẩm xe &gt;12-15 cm</t>
  </si>
  <si>
    <t>Cẩm xe &gt;15-18 cm</t>
  </si>
  <si>
    <t>Cẩm xe &gt;18-21 cm</t>
  </si>
  <si>
    <t>Cẩm xe &gt;21-24 cm</t>
  </si>
  <si>
    <t>Cẩm xe &gt;24-27 cm</t>
  </si>
  <si>
    <t>Cẩm xe &gt;27-30 cm</t>
  </si>
  <si>
    <t>Cẩm xe &gt;30-33 cm</t>
  </si>
  <si>
    <t>Cẩm xe &gt;33-36 cm</t>
  </si>
  <si>
    <t>Cẩm xe &gt;36-39 cm</t>
  </si>
  <si>
    <t>Cẩm xe &gt;39-42 cm</t>
  </si>
  <si>
    <t>Cẩm xe &gt;42 cm</t>
  </si>
  <si>
    <t>Da đá ≤3 cm</t>
  </si>
  <si>
    <t>Da đá &gt;3-6 cm</t>
  </si>
  <si>
    <t>Da đá &gt;6-9 cm</t>
  </si>
  <si>
    <t>Da đá &gt;9-12 cm</t>
  </si>
  <si>
    <t>Da đá &gt;12-15 cm</t>
  </si>
  <si>
    <t>Da đá &gt;15-18 cm</t>
  </si>
  <si>
    <t>Da đá &gt;18-21 cm</t>
  </si>
  <si>
    <t>Da đá &gt;21-24 cm</t>
  </si>
  <si>
    <t>Da đá &gt;24-27 cm</t>
  </si>
  <si>
    <t>Da đá &gt;27-30 cm</t>
  </si>
  <si>
    <t>Da đá &gt;30-33 cm</t>
  </si>
  <si>
    <t>Da đá &gt;33-36 cm</t>
  </si>
  <si>
    <t>Da đá &gt;36-39 cm</t>
  </si>
  <si>
    <t>Da đá &gt;39-42 cm</t>
  </si>
  <si>
    <t>Da đá &gt;42 cm</t>
  </si>
  <si>
    <t>Huỷnh ≤3 cm</t>
  </si>
  <si>
    <t>Huỷnh &gt;3-6 cm</t>
  </si>
  <si>
    <t>Huỷnh &gt;6-9 cm</t>
  </si>
  <si>
    <t>Huỷnh &gt;9-12 cm</t>
  </si>
  <si>
    <t>Huỷnh &gt;12-15 cm</t>
  </si>
  <si>
    <t>Huỷnh &gt;15-18 cm</t>
  </si>
  <si>
    <t>Huỷnh &gt;18-21 cm</t>
  </si>
  <si>
    <t>Huỷnh &gt;21-24 cm</t>
  </si>
  <si>
    <t>Huỷnh &gt;24-27 cm</t>
  </si>
  <si>
    <t>Huỷnh &gt;27-30 cm</t>
  </si>
  <si>
    <t>Huỷnh &gt;30-33 cm</t>
  </si>
  <si>
    <t>Huỷnh &gt;33-36 cm</t>
  </si>
  <si>
    <t>Huỷnh &gt;36-39 cm</t>
  </si>
  <si>
    <t>Huỷnh &gt;39-42 cm</t>
  </si>
  <si>
    <t>Huỷnh &gt;42 cm</t>
  </si>
  <si>
    <t>Huyện ≤3 cm</t>
  </si>
  <si>
    <t>Huyện &gt;3-6 cm</t>
  </si>
  <si>
    <t>Huyện &gt;6-9 cm</t>
  </si>
  <si>
    <t>Huyện &gt;9-12 cm</t>
  </si>
  <si>
    <t>Huyện &gt;12-15 cm</t>
  </si>
  <si>
    <t>Huyện &gt;15-18 cm</t>
  </si>
  <si>
    <t>Huyện &gt;18-21 cm</t>
  </si>
  <si>
    <t>Huyện &gt;21-24 cm</t>
  </si>
  <si>
    <t>Huyện &gt;24-27 cm</t>
  </si>
  <si>
    <t>Huyện &gt;27-30 cm</t>
  </si>
  <si>
    <t>Huyện &gt;30-33 cm</t>
  </si>
  <si>
    <t>Huyện &gt;33-36 cm</t>
  </si>
  <si>
    <t>Huyện &gt;36-39 cm</t>
  </si>
  <si>
    <t>Huyện &gt;39-42 cm</t>
  </si>
  <si>
    <t>Huyện &gt;42 cm</t>
  </si>
  <si>
    <t>Kiền kiền phú quốc ≤3 cm</t>
  </si>
  <si>
    <t>Kiền kiền phú quốc &gt;3-6 cm</t>
  </si>
  <si>
    <t>Kiền kiền phú quốc &gt;6-9 cm</t>
  </si>
  <si>
    <t>Kiền kiền phú quốc &gt;9-12 cm</t>
  </si>
  <si>
    <t>Kiền kiền phú quốc &gt;12-15 cm</t>
  </si>
  <si>
    <t>Kiền kiền phú quốc &gt;15-18 cm</t>
  </si>
  <si>
    <t>Kiền kiền phú quốc &gt;18-21 cm</t>
  </si>
  <si>
    <t>Kiền kiền phú quốc &gt;21-24 cm</t>
  </si>
  <si>
    <t>Kiền kiền phú quốc &gt;24-27 cm</t>
  </si>
  <si>
    <t>Kiền kiền phú quốc &gt;27-30 cm</t>
  </si>
  <si>
    <t>Kiền kiền phú quốc &gt;30-33 cm</t>
  </si>
  <si>
    <t>Kiền kiền phú quốc &gt;33-36 cm</t>
  </si>
  <si>
    <t>Kiền kiền phú quốc &gt;36-39 cm</t>
  </si>
  <si>
    <t>Kiền kiền phú quốc &gt;39-42 cm</t>
  </si>
  <si>
    <t>Kiền kiền phú quốc &gt;42 cm</t>
  </si>
  <si>
    <t>Kiền kiền ≤3 cm</t>
  </si>
  <si>
    <t>Kiền kiền &gt;3-6 cm</t>
  </si>
  <si>
    <t>Kiền kiền &gt;6-9 cm</t>
  </si>
  <si>
    <t>Kiền kiền &gt;9-12 cm</t>
  </si>
  <si>
    <t>Kiền kiền &gt;12-15 cm</t>
  </si>
  <si>
    <t>Kiền kiền &gt;15-18 cm</t>
  </si>
  <si>
    <t>Kiền kiền &gt;18-21 cm</t>
  </si>
  <si>
    <t>Kiền kiền &gt;21-24 cm</t>
  </si>
  <si>
    <t>Kiền kiền &gt;24-27 cm</t>
  </si>
  <si>
    <t>Kiền kiền &gt;27-30 cm</t>
  </si>
  <si>
    <t>Kiền kiền &gt;30-33 cm</t>
  </si>
  <si>
    <t>Kiền kiền &gt;33-36 cm</t>
  </si>
  <si>
    <t>Kiền kiền &gt;36-39 cm</t>
  </si>
  <si>
    <t>Kiền kiền &gt;39-42 cm</t>
  </si>
  <si>
    <t>Kiền kiền &gt;42 cm</t>
  </si>
  <si>
    <t>Săng đá ≤3 cm</t>
  </si>
  <si>
    <t>Săng đá &gt;3-6 cm</t>
  </si>
  <si>
    <t>Săng đá &gt;6-9 cm</t>
  </si>
  <si>
    <t>Săng đá &gt;9-12 cm</t>
  </si>
  <si>
    <t>Săng đá &gt;12-15 cm</t>
  </si>
  <si>
    <t>Săng đá &gt;15-18 cm</t>
  </si>
  <si>
    <t>Săng đá &gt;18-21 cm</t>
  </si>
  <si>
    <t>Săng đá &gt;21-24 cm</t>
  </si>
  <si>
    <t>Săng đá &gt;24-27 cm</t>
  </si>
  <si>
    <t>Săng đá &gt;27-30 cm</t>
  </si>
  <si>
    <t>Săng đá &gt;30-33 cm</t>
  </si>
  <si>
    <t>Săng đá &gt;33-36 cm</t>
  </si>
  <si>
    <t>Săng đá &gt;36-39 cm</t>
  </si>
  <si>
    <t>Săng đá &gt;39-42 cm</t>
  </si>
  <si>
    <t>Săng đá &gt;42 cm</t>
  </si>
  <si>
    <t>Sao tía ≤3 cm</t>
  </si>
  <si>
    <t>Sao tía &gt;3-6 cm</t>
  </si>
  <si>
    <t>Sao tía &gt;6-9 cm</t>
  </si>
  <si>
    <t>Sao tía &gt;9-12 cm</t>
  </si>
  <si>
    <t>Sao tía &gt;12-15 cm</t>
  </si>
  <si>
    <t>Sao tía &gt;15-18 cm</t>
  </si>
  <si>
    <t>Sao tía &gt;18-21 cm</t>
  </si>
  <si>
    <t>Sao tía &gt;21-24 cm</t>
  </si>
  <si>
    <t>Sao tía &gt;24-27 cm</t>
  </si>
  <si>
    <t>Sao tía &gt;27-30 cm</t>
  </si>
  <si>
    <t>Sao tía &gt;30-33 cm</t>
  </si>
  <si>
    <t>Sao tía &gt;33-36 cm</t>
  </si>
  <si>
    <t>Sao tía &gt;36-39 cm</t>
  </si>
  <si>
    <t>Sao tía &gt;39-42 cm</t>
  </si>
  <si>
    <t>Sao tía &gt;42 cm</t>
  </si>
  <si>
    <t>Sao đất ≤3 cm</t>
  </si>
  <si>
    <t>Sao đất &gt;3-6 cm</t>
  </si>
  <si>
    <t>Sao đất &gt;6-9 cm</t>
  </si>
  <si>
    <t>Sao đất &gt;9-12 cm</t>
  </si>
  <si>
    <t>Sao đất &gt;12-15 cm</t>
  </si>
  <si>
    <t>Sao đất &gt;15-18 cm</t>
  </si>
  <si>
    <t>Sao đất &gt;18-21 cm</t>
  </si>
  <si>
    <t>Sao đất &gt;21-24 cm</t>
  </si>
  <si>
    <t>Sao đất &gt;24-27 cm</t>
  </si>
  <si>
    <t>Sao đất &gt;27-30 cm</t>
  </si>
  <si>
    <t>Sao đất &gt;30-33 cm</t>
  </si>
  <si>
    <t>Sao đất &gt;33-36 cm</t>
  </si>
  <si>
    <t>Sao đất &gt;36-39 cm</t>
  </si>
  <si>
    <t>Sao đất &gt;39-42 cm</t>
  </si>
  <si>
    <t>Sao đất &gt;42 cm</t>
  </si>
  <si>
    <t>Táu đá ≤3 cm</t>
  </si>
  <si>
    <t>Táu đá &gt;3-6 cm</t>
  </si>
  <si>
    <t>Táu đá &gt;6-9 cm</t>
  </si>
  <si>
    <t>Táu đá &gt;9-12 cm</t>
  </si>
  <si>
    <t>Táu đá &gt;12-15 cm</t>
  </si>
  <si>
    <t>Táu đá &gt;15-18 cm</t>
  </si>
  <si>
    <t>Táu đá &gt;18-21 cm</t>
  </si>
  <si>
    <t>Táu đá &gt;21-24 cm</t>
  </si>
  <si>
    <t>Táu đá &gt;24-27 cm</t>
  </si>
  <si>
    <t>Táu đá &gt;27-30 cm</t>
  </si>
  <si>
    <t>Táu đá &gt;30-33 cm</t>
  </si>
  <si>
    <t>Táu đá &gt;33-36 cm</t>
  </si>
  <si>
    <t>Táu đá &gt;36-39 cm</t>
  </si>
  <si>
    <t>Táu đá &gt;39-42 cm</t>
  </si>
  <si>
    <t>Táu đá &gt;42 cm</t>
  </si>
  <si>
    <t>Săng đào ≤3 cm</t>
  </si>
  <si>
    <t>Săng đào &gt;3-6 cm</t>
  </si>
  <si>
    <t>Săng đào &gt;6-9 cm</t>
  </si>
  <si>
    <t>Săng đào &gt;9-12 cm</t>
  </si>
  <si>
    <t>Săng đào &gt;12-15 cm</t>
  </si>
  <si>
    <t>Săng đào &gt;15-18 cm</t>
  </si>
  <si>
    <t>Săng đào &gt;18-21 cm</t>
  </si>
  <si>
    <t>Săng đào &gt;21-24 cm</t>
  </si>
  <si>
    <t>Săng đào &gt;24-27 cm</t>
  </si>
  <si>
    <t>Săng đào &gt;27-30 cm</t>
  </si>
  <si>
    <t>Săng đào &gt;30-33 cm</t>
  </si>
  <si>
    <t>Săng đào &gt;33-36 cm</t>
  </si>
  <si>
    <t>Săng đào &gt;36-39 cm</t>
  </si>
  <si>
    <t>Săng đào &gt;39-42 cm</t>
  </si>
  <si>
    <t>Săng đào &gt;42 cm</t>
  </si>
  <si>
    <t>Sao đen ≤3 cm</t>
  </si>
  <si>
    <t>Sao đen &gt;3-6 cm</t>
  </si>
  <si>
    <t>Sao đen &gt;6-9 cm</t>
  </si>
  <si>
    <t>Sao đen &gt;9-12 cm</t>
  </si>
  <si>
    <t>Sao đen &gt;12-15 cm</t>
  </si>
  <si>
    <t>Sao đen &gt;15-18 cm</t>
  </si>
  <si>
    <t>Sao đen &gt;18-21 cm</t>
  </si>
  <si>
    <t>Sao đen &gt;21-24 cm</t>
  </si>
  <si>
    <t>Sao đen &gt;24-27 cm</t>
  </si>
  <si>
    <t>Sao đen &gt;27-30 cm</t>
  </si>
  <si>
    <t>Sao đen &gt;30-33 cm</t>
  </si>
  <si>
    <t>Sao đen &gt;33-36 cm</t>
  </si>
  <si>
    <t>Sao đen &gt;36-39 cm</t>
  </si>
  <si>
    <t>Sao đen &gt;39-42 cm</t>
  </si>
  <si>
    <t>Sao đen &gt;42 cm</t>
  </si>
  <si>
    <t>Sao hải nam ≤3 cm</t>
  </si>
  <si>
    <t>Sao hải nam &gt;3-6 cm</t>
  </si>
  <si>
    <t>Sao hải nam &gt;6-9 cm</t>
  </si>
  <si>
    <t>Sao hải nam &gt;9-12 cm</t>
  </si>
  <si>
    <t>Sao hải nam &gt;12-15 cm</t>
  </si>
  <si>
    <t>Sao hải nam &gt;15-18 cm</t>
  </si>
  <si>
    <t>Sao hải nam &gt;18-21 cm</t>
  </si>
  <si>
    <t>Sao hải nam &gt;21-24 cm</t>
  </si>
  <si>
    <t>Sao hải nam &gt;24-27 cm</t>
  </si>
  <si>
    <t>Sao hải nam &gt;27-30 cm</t>
  </si>
  <si>
    <t>Sao hải nam &gt;30-33 cm</t>
  </si>
  <si>
    <t>Sao hải nam &gt;33-36 cm</t>
  </si>
  <si>
    <t>Sao hải nam &gt;36-39 cm</t>
  </si>
  <si>
    <t>Sao hải nam &gt;39-42 cm</t>
  </si>
  <si>
    <t>Sao hải nam &gt;42 cm</t>
  </si>
  <si>
    <t>Sao lá to ≤3 cm</t>
  </si>
  <si>
    <t>Sao lá to &gt;3-6 cm</t>
  </si>
  <si>
    <t>Sao lá to &gt;6-9 cm</t>
  </si>
  <si>
    <t>Sao lá to &gt;9-12 cm</t>
  </si>
  <si>
    <t>Sao lá to &gt;12-15 cm</t>
  </si>
  <si>
    <t>Sao lá to &gt;15-18 cm</t>
  </si>
  <si>
    <t>Sao lá to &gt;18-21 cm</t>
  </si>
  <si>
    <t>Sao lá to &gt;21-24 cm</t>
  </si>
  <si>
    <t>Sao lá to &gt;24-27 cm</t>
  </si>
  <si>
    <t>Sao lá to &gt;27-30 cm</t>
  </si>
  <si>
    <t>Sao lá to &gt;30-33 cm</t>
  </si>
  <si>
    <t>Sao lá to &gt;33-36 cm</t>
  </si>
  <si>
    <t>Sao lá to &gt;36-39 cm</t>
  </si>
  <si>
    <t>Sao lá to &gt;39-42 cm</t>
  </si>
  <si>
    <t>Sao lá to &gt;42 cm</t>
  </si>
  <si>
    <t>Kiền kiền Nghệ tĩnh ≤3 cm</t>
  </si>
  <si>
    <t>Kiền kiền Nghệ tĩnh &gt;3-6 cm</t>
  </si>
  <si>
    <t>Kiền kiền Nghệ tĩnh &gt;6-9 cm</t>
  </si>
  <si>
    <t>Kiền kiền Nghệ tĩnh &gt;9-12 cm</t>
  </si>
  <si>
    <t>Kiền kiền Nghệ tĩnh &gt;12-15 cm</t>
  </si>
  <si>
    <t>Kiền kiền Nghệ tĩnh &gt;15-18 cm</t>
  </si>
  <si>
    <t>Kiền kiền Nghệ tĩnh &gt;18-21 cm</t>
  </si>
  <si>
    <t>Kiền kiền Nghệ tĩnh &gt;21-24 cm</t>
  </si>
  <si>
    <t>Kiền kiền Nghệ tĩnh &gt;24-27 cm</t>
  </si>
  <si>
    <t>Kiền kiền Nghệ tĩnh &gt;27-30 cm</t>
  </si>
  <si>
    <t>Kiền kiền Nghệ tĩnh &gt;30-33 cm</t>
  </si>
  <si>
    <t>Kiền kiền Nghệ tĩnh &gt;33-36 cm</t>
  </si>
  <si>
    <t>Kiền kiền Nghệ tĩnh &gt;36-39 cm</t>
  </si>
  <si>
    <t>Kiền kiền Nghệ tĩnh &gt;39-42 cm</t>
  </si>
  <si>
    <t>Kiền kiền Nghệ tĩnh &gt;42 cm</t>
  </si>
  <si>
    <t>Sến hải nam ≤3 cm</t>
  </si>
  <si>
    <t>Sến hải nam &gt;3-6 cm</t>
  </si>
  <si>
    <t>Sến hải nam &gt;6-9 cm</t>
  </si>
  <si>
    <t>Sến hải nam &gt;9-12 cm</t>
  </si>
  <si>
    <t>Sến hải nam &gt;12-15 cm</t>
  </si>
  <si>
    <t>Sến hải nam &gt;15-18 cm</t>
  </si>
  <si>
    <t>Sến hải nam &gt;18-21 cm</t>
  </si>
  <si>
    <t>Sến hải nam &gt;21-24 cm</t>
  </si>
  <si>
    <t>Sến hải nam &gt;24-27 cm</t>
  </si>
  <si>
    <t>Sến hải nam &gt;27-30 cm</t>
  </si>
  <si>
    <t>Sến hải nam &gt;30-33 cm</t>
  </si>
  <si>
    <t>Sến hải nam &gt;33-36 cm</t>
  </si>
  <si>
    <t>Sến hải nam &gt;36-39 cm</t>
  </si>
  <si>
    <t>Sến hải nam &gt;39-42 cm</t>
  </si>
  <si>
    <t>Sến hải nam &gt;42 cm</t>
  </si>
  <si>
    <t>Sến núi dinh - Viết ≤3 cm</t>
  </si>
  <si>
    <t>Sến núi dinh - Viết &gt;3-6 cm</t>
  </si>
  <si>
    <t>Sến núi dinh - Viết &gt;6-9 cm</t>
  </si>
  <si>
    <t>Sến núi dinh - Viết &gt;9-12 cm</t>
  </si>
  <si>
    <t>Sến núi dinh - Viết &gt;12-15 cm</t>
  </si>
  <si>
    <t>Sến núi dinh - Viết &gt;15-18 cm</t>
  </si>
  <si>
    <t>Sến núi dinh - Viết &gt;18-21 cm</t>
  </si>
  <si>
    <t>Sến núi dinh - Viết &gt;21-24 cm</t>
  </si>
  <si>
    <t>Sến núi dinh - Viết &gt;24-27 cm</t>
  </si>
  <si>
    <t>Sến núi dinh - Viết &gt;27-30 cm</t>
  </si>
  <si>
    <t>Sến núi dinh - Viết &gt;30-33 cm</t>
  </si>
  <si>
    <t>Sến núi dinh - Viết &gt;33-36 cm</t>
  </si>
  <si>
    <t>Sến núi dinh - Viết &gt;36-39 cm</t>
  </si>
  <si>
    <t>Sến núi dinh - Viết &gt;39-42 cm</t>
  </si>
  <si>
    <t>Sến núi dinh - Viết &gt;42 cm</t>
  </si>
  <si>
    <t>Sơn huyết ≤3 cm</t>
  </si>
  <si>
    <t>Sơn huyết &gt;3-6 cm</t>
  </si>
  <si>
    <t>Sơn huyết &gt;6-9 cm</t>
  </si>
  <si>
    <t>Sơn huyết &gt;9-12 cm</t>
  </si>
  <si>
    <t>Sơn huyết &gt;12-15 cm</t>
  </si>
  <si>
    <t>Sơn huyết &gt;15-18 cm</t>
  </si>
  <si>
    <t>Sơn huyết &gt;18-21 cm</t>
  </si>
  <si>
    <t>Sơn huyết &gt;21-24 cm</t>
  </si>
  <si>
    <t>Sơn huyết &gt;24-27 cm</t>
  </si>
  <si>
    <t>Sơn huyết &gt;27-30 cm</t>
  </si>
  <si>
    <t>Sơn huyết &gt;30-33 cm</t>
  </si>
  <si>
    <t>Sơn huyết &gt;33-36 cm</t>
  </si>
  <si>
    <t>Sơn huyết &gt;36-39 cm</t>
  </si>
  <si>
    <t>Sơn huyết &gt;39-42 cm</t>
  </si>
  <si>
    <t>Sơn huyết &gt;42 cm</t>
  </si>
  <si>
    <t>Táu mặt quỷ ≤3 cm</t>
  </si>
  <si>
    <t>Táu mặt quỷ &gt;3-6 cm</t>
  </si>
  <si>
    <t>Táu mặt quỷ &gt;6-9 cm</t>
  </si>
  <si>
    <t>Táu mặt quỷ &gt;9-12 cm</t>
  </si>
  <si>
    <t>Táu mặt quỷ &gt;12-15 cm</t>
  </si>
  <si>
    <t>Táu mặt quỷ &gt;15-18 cm</t>
  </si>
  <si>
    <t>Táu mặt quỷ &gt;18-21 cm</t>
  </si>
  <si>
    <t>Táu mặt quỷ &gt;21-24 cm</t>
  </si>
  <si>
    <t>Táu mặt quỷ &gt;24-27 cm</t>
  </si>
  <si>
    <t>Táu mặt quỷ &gt;27-30 cm</t>
  </si>
  <si>
    <t>Táu mặt quỷ &gt;30-33 cm</t>
  </si>
  <si>
    <t>Táu mặt quỷ &gt;33-36 cm</t>
  </si>
  <si>
    <t>Táu mặt quỷ &gt;36-39 cm</t>
  </si>
  <si>
    <t>Táu mặt quỷ &gt;39-42 cm</t>
  </si>
  <si>
    <t>Táu mặt quỷ &gt;42 cm</t>
  </si>
  <si>
    <t>Sao mặt quỷ ≤3 cm</t>
  </si>
  <si>
    <t>Sao mặt quỷ &gt;3-6 cm</t>
  </si>
  <si>
    <t>Sao mặt quỷ &gt;6-9 cm</t>
  </si>
  <si>
    <t>Sao mặt quỷ &gt;9-12 cm</t>
  </si>
  <si>
    <t>Sao mặt quỷ &gt;12-15 cm</t>
  </si>
  <si>
    <t>Sao mặt quỷ &gt;15-18 cm</t>
  </si>
  <si>
    <t>Sao mặt quỷ &gt;18-21 cm</t>
  </si>
  <si>
    <t>Sao mặt quỷ &gt;21-24 cm</t>
  </si>
  <si>
    <t>Sao mặt quỷ &gt;24-27 cm</t>
  </si>
  <si>
    <t>Sao mặt quỷ &gt;27-30 cm</t>
  </si>
  <si>
    <t>Sao mặt quỷ &gt;30-33 cm</t>
  </si>
  <si>
    <t>Sao mặt quỷ &gt;33-36 cm</t>
  </si>
  <si>
    <t>Sao mặt quỷ &gt;36-39 cm</t>
  </si>
  <si>
    <t>Sao mặt quỷ &gt;39-42 cm</t>
  </si>
  <si>
    <t>Sao mặt quỷ &gt;42 cm</t>
  </si>
  <si>
    <t>Trai ≤3 cm</t>
  </si>
  <si>
    <t>Vắp ≤3 cm</t>
  </si>
  <si>
    <t>Vắp &gt;3-6 cm</t>
  </si>
  <si>
    <t>Vắp &gt;6-9 cm</t>
  </si>
  <si>
    <t>Vắp &gt;9-12 cm</t>
  </si>
  <si>
    <t>Vắp &gt;12-15 cm</t>
  </si>
  <si>
    <t>Vắp &gt;15-18 cm</t>
  </si>
  <si>
    <t>Vắp &gt;18-21 cm</t>
  </si>
  <si>
    <t>Vắp &gt;21-24 cm</t>
  </si>
  <si>
    <t>Vắp &gt;24-27 cm</t>
  </si>
  <si>
    <t>Vắp &gt;27-30 cm</t>
  </si>
  <si>
    <t>Vắp &gt;30-33 cm</t>
  </si>
  <si>
    <t>Vắp &gt;33-36 cm</t>
  </si>
  <si>
    <t>Vắp &gt;36-39 cm</t>
  </si>
  <si>
    <t>Vắp &gt;39-42 cm</t>
  </si>
  <si>
    <t>Vắp &gt;42 cm</t>
  </si>
  <si>
    <t>Dõi ≤3 cm</t>
  </si>
  <si>
    <t>Dõi &gt;3-6 cm</t>
  </si>
  <si>
    <t>Dõi &gt;6-9 cm</t>
  </si>
  <si>
    <t>Dõi &gt;9-12 cm</t>
  </si>
  <si>
    <t>Dõi &gt;12-15 cm</t>
  </si>
  <si>
    <t>Dõi &gt;15-18 cm</t>
  </si>
  <si>
    <t>Dõi &gt;18-21 cm</t>
  </si>
  <si>
    <t>Dõi &gt;21-24 cm</t>
  </si>
  <si>
    <t>Dõi &gt;24-27 cm</t>
  </si>
  <si>
    <t>Dõi &gt;27-30 cm</t>
  </si>
  <si>
    <t>Dõi &gt;30-33 cm</t>
  </si>
  <si>
    <t>Dõi &gt;33-36 cm</t>
  </si>
  <si>
    <t>Dõi &gt;36-39 cm</t>
  </si>
  <si>
    <t>Dõi &gt;39-42 cm</t>
  </si>
  <si>
    <t>Dõi &gt;42 cm</t>
  </si>
  <si>
    <t>Vắp đinh ≤3 cm</t>
  </si>
  <si>
    <t>Vắp đinh &gt;3-6 cm</t>
  </si>
  <si>
    <t>Vắp đinh &gt;6-9 cm</t>
  </si>
  <si>
    <t>Vắp đinh &gt;9-12 cm</t>
  </si>
  <si>
    <t>Vắp đinh &gt;12-15 cm</t>
  </si>
  <si>
    <t>Vắp đinh &gt;15-18 cm</t>
  </si>
  <si>
    <t>Vắp đinh &gt;18-21 cm</t>
  </si>
  <si>
    <t>Vắp đinh &gt;21-24 cm</t>
  </si>
  <si>
    <t>Vắp đinh &gt;24-27 cm</t>
  </si>
  <si>
    <t>Vắp đinh &gt;27-30 cm</t>
  </si>
  <si>
    <t>Vắp đinh &gt;30-33 cm</t>
  </si>
  <si>
    <t>Vắp đinh &gt;33-36 cm</t>
  </si>
  <si>
    <t>Vắp đinh &gt;36-39 cm</t>
  </si>
  <si>
    <t>Vắp đinh &gt;39-42 cm</t>
  </si>
  <si>
    <t>Vắp đinh &gt;42 cm</t>
  </si>
  <si>
    <t>Bằng lăng ≤3 cm</t>
  </si>
  <si>
    <t>Nhóm loài cây gỗ trồng trên cạn (mật độ chuẩn 833 cây/ha)
Nhóm II gồm 40 loài (danh sách tên loài theo Phụ lục VI kèm theo)</t>
  </si>
  <si>
    <t>Bằng lăng &gt;3-6 cm</t>
  </si>
  <si>
    <t>Bằng lăng &gt;6-9 cm</t>
  </si>
  <si>
    <t>Bằng lăng &gt;9-12 cm</t>
  </si>
  <si>
    <t>Bằng lăng &gt;12-15 cm</t>
  </si>
  <si>
    <t>Bằng lăng &gt;15-18 cm</t>
  </si>
  <si>
    <t>Bằng lăng &gt;18-21 cm</t>
  </si>
  <si>
    <t>Bằng lăng &gt;21-24 cm</t>
  </si>
  <si>
    <t>Bằng lăng &gt;24-27 cm</t>
  </si>
  <si>
    <t>Bằng lăng &gt;27-30 cm</t>
  </si>
  <si>
    <t>Bằng lăng &gt;30-33 cm</t>
  </si>
  <si>
    <t>Bằng lăng &gt;33-36 cm</t>
  </si>
  <si>
    <t>Bằng lăng &gt;36-39 cm</t>
  </si>
  <si>
    <t>Bằng lăng &gt;39-42 cm</t>
  </si>
  <si>
    <t>Bằng lăng &gt;42 cm</t>
  </si>
  <si>
    <t>Bằng lăng cườm ≤3 cm</t>
  </si>
  <si>
    <t>Bằng lăng cườm &gt;3-6 cm</t>
  </si>
  <si>
    <t>Bằng lăng cườm &gt;6-9 cm</t>
  </si>
  <si>
    <t>Bằng lăng cườm &gt;9-12 cm</t>
  </si>
  <si>
    <t>Bằng lăng cườm &gt;12-15 cm</t>
  </si>
  <si>
    <t>Bằng lăng cườm &gt;15-18 cm</t>
  </si>
  <si>
    <t>Bằng lăng cườm &gt;18-21 cm</t>
  </si>
  <si>
    <t>Bằng lăng cườm &gt;21-24 cm</t>
  </si>
  <si>
    <t>Bằng lăng cườm &gt;24-27 cm</t>
  </si>
  <si>
    <t>Bằng lăng cườm &gt;27-30 cm</t>
  </si>
  <si>
    <t>Bằng lăng cườm &gt;30-33 cm</t>
  </si>
  <si>
    <t>Bằng lăng cườm &gt;33-36 cm</t>
  </si>
  <si>
    <t>Bằng lăng cườm &gt;36-39 cm</t>
  </si>
  <si>
    <t>Bằng lăng cườm &gt;39-42 cm</t>
  </si>
  <si>
    <t>Bằng lăng cườm &gt;42 cm</t>
  </si>
  <si>
    <t>Bằng lăng lòng sao ≤3 cm</t>
  </si>
  <si>
    <t>Bằng lăng lòng sao &gt;3-6 cm</t>
  </si>
  <si>
    <t>Bằng lăng lòng sao &gt;6-9 cm</t>
  </si>
  <si>
    <t>Bằng lăng lòng sao &gt;9-12 cm</t>
  </si>
  <si>
    <t>Bằng lăng lòng sao &gt;12-15 cm</t>
  </si>
  <si>
    <t>Bằng lăng lòng sao &gt;15-18 cm</t>
  </si>
  <si>
    <t>Bằng lăng lòng sao &gt;18-21 cm</t>
  </si>
  <si>
    <t>Bằng lăng lòng sao &gt;21-24 cm</t>
  </si>
  <si>
    <t>Bằng lăng lòng sao &gt;24-27 cm</t>
  </si>
  <si>
    <t>Bằng lăng lòng sao &gt;27-30 cm</t>
  </si>
  <si>
    <t>Bằng lăng lòng sao &gt;30-33 cm</t>
  </si>
  <si>
    <t>Bằng lăng lòng sao &gt;33-36 cm</t>
  </si>
  <si>
    <t>Bằng lăng lòng sao &gt;36-39 cm</t>
  </si>
  <si>
    <t>Bằng lăng lòng sao &gt;39-42 cm</t>
  </si>
  <si>
    <t>Bằng lăng lòng sao &gt;42 cm</t>
  </si>
  <si>
    <t xml:space="preserve"> Bằng lăng hoa đỏ ≤3 cm</t>
  </si>
  <si>
    <t xml:space="preserve"> Bằng lăng hoa đỏ &gt;3-6 cm</t>
  </si>
  <si>
    <t xml:space="preserve"> Bằng lăng hoa đỏ &gt;6-9 cm</t>
  </si>
  <si>
    <t xml:space="preserve"> Bằng lăng hoa đỏ &gt;9-12 cm</t>
  </si>
  <si>
    <t xml:space="preserve"> Bằng lăng hoa đỏ &gt;12-15 cm</t>
  </si>
  <si>
    <t xml:space="preserve"> Bằng lăng hoa đỏ &gt;15-18 cm</t>
  </si>
  <si>
    <t xml:space="preserve"> Bằng lăng hoa đỏ &gt;18-21 cm</t>
  </si>
  <si>
    <t xml:space="preserve"> Bằng lăng hoa đỏ &gt;21-24 cm</t>
  </si>
  <si>
    <t xml:space="preserve"> Bằng lăng hoa đỏ &gt;24-27 cm</t>
  </si>
  <si>
    <t xml:space="preserve"> Bằng lăng hoa đỏ &gt;27-30 cm</t>
  </si>
  <si>
    <t xml:space="preserve"> Bằng lăng hoa đỏ &gt;30-33 cm</t>
  </si>
  <si>
    <t xml:space="preserve"> Bằng lăng hoa đỏ &gt;33-36 cm</t>
  </si>
  <si>
    <t xml:space="preserve"> Bằng lăng hoa đỏ &gt;36-39 cm</t>
  </si>
  <si>
    <t xml:space="preserve"> Bằng lăng hoa đỏ &gt;39-42 cm</t>
  </si>
  <si>
    <t xml:space="preserve"> Bằng lăng hoa đỏ &gt;42 cm</t>
  </si>
  <si>
    <t>Bằng lăng nam bộ ≤3 cm</t>
  </si>
  <si>
    <t>Bằng lăng nam bộ &gt;3-6 cm</t>
  </si>
  <si>
    <t>Bằng lăng nam bộ &gt;6-9 cm</t>
  </si>
  <si>
    <t>Bằng lăng nam bộ &gt;9-12 cm</t>
  </si>
  <si>
    <t>Bằng lăng nam bộ &gt;12-15 cm</t>
  </si>
  <si>
    <t>Bằng lăng nam bộ &gt;15-18 cm</t>
  </si>
  <si>
    <t>Bằng lăng nam bộ &gt;18-21 cm</t>
  </si>
  <si>
    <t>Bằng lăng nam bộ &gt;21-24 cm</t>
  </si>
  <si>
    <t>Bằng lăng nam bộ &gt;24-27 cm</t>
  </si>
  <si>
    <t>Bằng lăng nam bộ &gt;27-30 cm</t>
  </si>
  <si>
    <t>Bằng lăng nam bộ &gt;30-33 cm</t>
  </si>
  <si>
    <t>Bằng lăng nam bộ &gt;33-36 cm</t>
  </si>
  <si>
    <t>Bằng lăng nam bộ &gt;36-39 cm</t>
  </si>
  <si>
    <t>Bằng lăng nam bộ &gt;39-42 cm</t>
  </si>
  <si>
    <t>Bằng lăng nam bộ &gt;42 cm</t>
  </si>
  <si>
    <t>Bằng lăng nước ≤3 cm</t>
  </si>
  <si>
    <t>Bằng lăng nước &gt;3-6 cm</t>
  </si>
  <si>
    <t>Bằng lăng nước &gt;6-9 cm</t>
  </si>
  <si>
    <t>Bằng lăng nước &gt;9-12 cm</t>
  </si>
  <si>
    <t>Bằng lăng nước &gt;12-15 cm</t>
  </si>
  <si>
    <t>Bằng lăng nước &gt;15-18 cm</t>
  </si>
  <si>
    <t>Bằng lăng nước &gt;18-21 cm</t>
  </si>
  <si>
    <t>Bằng lăng nước &gt;21-24 cm</t>
  </si>
  <si>
    <t>Bằng lăng nước &gt;24-27 cm</t>
  </si>
  <si>
    <t>Bằng lăng nước &gt;27-30 cm</t>
  </si>
  <si>
    <t>Bằng lăng nước &gt;30-33 cm</t>
  </si>
  <si>
    <t>Bằng lăng nước &gt;33-36 cm</t>
  </si>
  <si>
    <t>Bằng lăng nước &gt;36-39 cm</t>
  </si>
  <si>
    <t>Bằng lăng nước &gt;39-42 cm</t>
  </si>
  <si>
    <t>Bằng lăng nước &gt;42 cm</t>
  </si>
  <si>
    <t>Cà chắc ≤3 cm</t>
  </si>
  <si>
    <t>Cà chắc &gt;3-6 cm</t>
  </si>
  <si>
    <t>Cà chắc &gt;6-9 cm</t>
  </si>
  <si>
    <t>Cà chắc &gt;9-12 cm</t>
  </si>
  <si>
    <t>Cà chắc &gt;12-15 cm</t>
  </si>
  <si>
    <t>Cà chắc &gt;15-18 cm</t>
  </si>
  <si>
    <t>Cà chắc &gt;18-21 cm</t>
  </si>
  <si>
    <t>Cà chắc &gt;21-24 cm</t>
  </si>
  <si>
    <t>Cà chắc &gt;24-27 cm</t>
  </si>
  <si>
    <t>Cà chắc &gt;27-30 cm</t>
  </si>
  <si>
    <t>Cà chắc &gt;30-33 cm</t>
  </si>
  <si>
    <t>Cà chắc &gt;33-36 cm</t>
  </si>
  <si>
    <t>Cà chắc &gt;36-39 cm</t>
  </si>
  <si>
    <t>Cà chắc &gt;39-42 cm</t>
  </si>
  <si>
    <t>Cà chắc &gt;42 cm</t>
  </si>
  <si>
    <t>Cà chí ≤3 cm</t>
  </si>
  <si>
    <t>Cà chí &gt;3-6 cm</t>
  </si>
  <si>
    <t>Cà chí &gt;6-9 cm</t>
  </si>
  <si>
    <t>Cà chí &gt;9-12 cm</t>
  </si>
  <si>
    <t>Cà chí &gt;12-15 cm</t>
  </si>
  <si>
    <t>Cà chí &gt;15-18 cm</t>
  </si>
  <si>
    <t>Cà chí &gt;18-21 cm</t>
  </si>
  <si>
    <t>Cà chí &gt;21-24 cm</t>
  </si>
  <si>
    <t>Cà chí &gt;24-27 cm</t>
  </si>
  <si>
    <t>Cà chí &gt;27-30 cm</t>
  </si>
  <si>
    <t>Cà chí &gt;30-33 cm</t>
  </si>
  <si>
    <t>Cà chí &gt;33-36 cm</t>
  </si>
  <si>
    <t>Cà chí &gt;36-39 cm</t>
  </si>
  <si>
    <t>Cà chí &gt;39-42 cm</t>
  </si>
  <si>
    <t>Cà chí &gt;42 cm</t>
  </si>
  <si>
    <t>Chặc khế ≤3 cm</t>
  </si>
  <si>
    <t>Chặc khế &gt;3-6 cm</t>
  </si>
  <si>
    <t>Chặc khế &gt;6-9 cm</t>
  </si>
  <si>
    <t>Chặc khế &gt;9-12 cm</t>
  </si>
  <si>
    <t>Chặc khế &gt;12-15 cm</t>
  </si>
  <si>
    <t>Chặc khế &gt;15-18 cm</t>
  </si>
  <si>
    <t>Chặc khế &gt;18-21 cm</t>
  </si>
  <si>
    <t>Chặc khế &gt;21-24 cm</t>
  </si>
  <si>
    <t>Chặc khế &gt;24-27 cm</t>
  </si>
  <si>
    <t>Chặc khế &gt;27-30 cm</t>
  </si>
  <si>
    <t>Chặc khế &gt;30-33 cm</t>
  </si>
  <si>
    <t>Chặc khế &gt;33-36 cm</t>
  </si>
  <si>
    <t>Chặc khế &gt;36-39 cm</t>
  </si>
  <si>
    <t>Chặc khế &gt;39-42 cm</t>
  </si>
  <si>
    <t>Chặc khế &gt;42 cm</t>
  </si>
  <si>
    <t>Huỳnh đường ≤3 cm</t>
  </si>
  <si>
    <t>Chai ≤3 cm</t>
  </si>
  <si>
    <t>Chai &gt;3-6 cm</t>
  </si>
  <si>
    <t>Chai &gt;6-9 cm</t>
  </si>
  <si>
    <t>Chai &gt;9-12 cm</t>
  </si>
  <si>
    <t>Chai &gt;12-15 cm</t>
  </si>
  <si>
    <t>Chai &gt;15-18 cm</t>
  </si>
  <si>
    <t>Chai &gt;18-21 cm</t>
  </si>
  <si>
    <t>Chai &gt;21-24 cm</t>
  </si>
  <si>
    <t>Chai &gt;24-27 cm</t>
  </si>
  <si>
    <t>Chai &gt;27-30 cm</t>
  </si>
  <si>
    <t>Chai &gt;30-33 cm</t>
  </si>
  <si>
    <t>Chai &gt;33-36 cm</t>
  </si>
  <si>
    <t>Chai &gt;36-39 cm</t>
  </si>
  <si>
    <t>Chai &gt;39-42 cm</t>
  </si>
  <si>
    <t>Chai &gt;42 cm</t>
  </si>
  <si>
    <t>Chò chai ≤3 cm</t>
  </si>
  <si>
    <t>Chò chai &gt;3-6 cm</t>
  </si>
  <si>
    <t>Chò chai &gt;6-9 cm</t>
  </si>
  <si>
    <t>Chò chai &gt;9-12 cm</t>
  </si>
  <si>
    <t>Chò chai &gt;12-15 cm</t>
  </si>
  <si>
    <t>Chò chai &gt;15-18 cm</t>
  </si>
  <si>
    <t>Chò chai &gt;18-21 cm</t>
  </si>
  <si>
    <t>Chò chai &gt;21-24 cm</t>
  </si>
  <si>
    <t>Chò chai &gt;24-27 cm</t>
  </si>
  <si>
    <t>Chò chai &gt;27-30 cm</t>
  </si>
  <si>
    <t>Chò chai &gt;30-33 cm</t>
  </si>
  <si>
    <t>Chò chai &gt;33-36 cm</t>
  </si>
  <si>
    <t>Chò chai &gt;36-39 cm</t>
  </si>
  <si>
    <t>Chò chai &gt;39-42 cm</t>
  </si>
  <si>
    <t>Chò chai &gt;42 cm</t>
  </si>
  <si>
    <t>Chò nhai ≤3 cm</t>
  </si>
  <si>
    <t>Chò nhai &gt;3-6 cm</t>
  </si>
  <si>
    <t>Chò nhai &gt;6-9 cm</t>
  </si>
  <si>
    <t>Chò nhai &gt;9-12 cm</t>
  </si>
  <si>
    <t>Chò nhai &gt;12-15 cm</t>
  </si>
  <si>
    <t>Chò nhai &gt;15-18 cm</t>
  </si>
  <si>
    <t>Chò nhai &gt;18-21 cm</t>
  </si>
  <si>
    <t>Chò nhai &gt;21-24 cm</t>
  </si>
  <si>
    <t>Chò nhai &gt;24-27 cm</t>
  </si>
  <si>
    <t>Chò nhai &gt;27-30 cm</t>
  </si>
  <si>
    <t>Chò nhai &gt;30-33 cm</t>
  </si>
  <si>
    <t>Chò nhai &gt;33-36 cm</t>
  </si>
  <si>
    <t>Chò nhai &gt;36-39 cm</t>
  </si>
  <si>
    <t>Chò nhai &gt;39-42 cm</t>
  </si>
  <si>
    <t>Chò nhai &gt;42 cm</t>
  </si>
  <si>
    <t>Chò vẩy ≤3 cm</t>
  </si>
  <si>
    <t>Chò vẩy &gt;3-6 cm</t>
  </si>
  <si>
    <t>Chò vẩy &gt;6-9 cm</t>
  </si>
  <si>
    <t>Chò vẩy &gt;9-12 cm</t>
  </si>
  <si>
    <t>Chò vẩy &gt;12-15 cm</t>
  </si>
  <si>
    <t>Chò vẩy &gt;15-18 cm</t>
  </si>
  <si>
    <t>Chò vẩy &gt;18-21 cm</t>
  </si>
  <si>
    <t>Chò vẩy &gt;21-24 cm</t>
  </si>
  <si>
    <t>Chò vẩy &gt;24-27 cm</t>
  </si>
  <si>
    <t>Chò vẩy &gt;27-30 cm</t>
  </si>
  <si>
    <t>Chò vẩy &gt;30-33 cm</t>
  </si>
  <si>
    <t>Chò vẩy &gt;33-36 cm</t>
  </si>
  <si>
    <t>Chò vẩy &gt;36-39 cm</t>
  </si>
  <si>
    <t>Chò vẩy &gt;39-42 cm</t>
  </si>
  <si>
    <t>Chò vẩy &gt;42 cm</t>
  </si>
  <si>
    <t>Chò chỉ ≤3 cm</t>
  </si>
  <si>
    <t>Chò chỉ &gt;3-6 cm</t>
  </si>
  <si>
    <t>Chò chỉ &gt;6-9 cm</t>
  </si>
  <si>
    <t>Chò chỉ &gt;9-12 cm</t>
  </si>
  <si>
    <t>Chò chỉ &gt;12-15 cm</t>
  </si>
  <si>
    <t>Chò chỉ &gt;15-18 cm</t>
  </si>
  <si>
    <t>Chò chỉ &gt;18-21 cm</t>
  </si>
  <si>
    <t>Chò chỉ &gt;21-24 cm</t>
  </si>
  <si>
    <t>Chò chỉ &gt;24-27 cm</t>
  </si>
  <si>
    <t>Chò chỉ &gt;27-30 cm</t>
  </si>
  <si>
    <t>Chò chỉ &gt;30-33 cm</t>
  </si>
  <si>
    <t>Chò chỉ &gt;33-36 cm</t>
  </si>
  <si>
    <t>Chò chỉ &gt;36-39 cm</t>
  </si>
  <si>
    <t>Chò chỉ &gt;39-42 cm</t>
  </si>
  <si>
    <t>Chò chỉ &gt;42 cm</t>
  </si>
  <si>
    <t>Chò ≤3 cm</t>
  </si>
  <si>
    <t>Chò &gt;3-6 cm</t>
  </si>
  <si>
    <t>Chò &gt;6-9 cm</t>
  </si>
  <si>
    <t>Chò &gt;9-12 cm</t>
  </si>
  <si>
    <t>Chò &gt;12-15 cm</t>
  </si>
  <si>
    <t>Chò &gt;15-18 cm</t>
  </si>
  <si>
    <t>Chò &gt;18-21 cm</t>
  </si>
  <si>
    <t>Chò &gt;21-24 cm</t>
  </si>
  <si>
    <t>Chò &gt;24-27 cm</t>
  </si>
  <si>
    <t>Chò &gt;27-30 cm</t>
  </si>
  <si>
    <t>Chò &gt;30-33 cm</t>
  </si>
  <si>
    <t>Chò &gt;33-36 cm</t>
  </si>
  <si>
    <t>Chò &gt;36-39 cm</t>
  </si>
  <si>
    <t>Chò &gt;39-42 cm</t>
  </si>
  <si>
    <t>Chò &gt;42 cm</t>
  </si>
  <si>
    <t>Chò đen ≤3 cm</t>
  </si>
  <si>
    <t>Chò đen &gt;3-6 cm</t>
  </si>
  <si>
    <t>Chò đen &gt;6-9 cm</t>
  </si>
  <si>
    <t>Chò đen &gt;9-12 cm</t>
  </si>
  <si>
    <t>Chò đen &gt;12-15 cm</t>
  </si>
  <si>
    <t>Chò đen &gt;15-18 cm</t>
  </si>
  <si>
    <t>Chò đen &gt;18-21 cm</t>
  </si>
  <si>
    <t>Chò đen &gt;21-24 cm</t>
  </si>
  <si>
    <t>Chò đen &gt;24-27 cm</t>
  </si>
  <si>
    <t>Chò đen &gt;27-30 cm</t>
  </si>
  <si>
    <t>Chò đen &gt;30-33 cm</t>
  </si>
  <si>
    <t>Chò đen &gt;33-36 cm</t>
  </si>
  <si>
    <t>Chò đen &gt;36-39 cm</t>
  </si>
  <si>
    <t>Chò đen &gt;39-42 cm</t>
  </si>
  <si>
    <t>Chò đen &gt;42 cm</t>
  </si>
  <si>
    <t>Chò lông ≤3 cm</t>
  </si>
  <si>
    <t>Chò lông &gt;3-6 cm</t>
  </si>
  <si>
    <t>Chò lông &gt;6-9 cm</t>
  </si>
  <si>
    <t>Chò lông &gt;9-12 cm</t>
  </si>
  <si>
    <t>Chò lông &gt;12-15 cm</t>
  </si>
  <si>
    <t>Chò lông &gt;15-18 cm</t>
  </si>
  <si>
    <t>Chò lông &gt;18-21 cm</t>
  </si>
  <si>
    <t>Chò lông &gt;21-24 cm</t>
  </si>
  <si>
    <t>Chò lông &gt;24-27 cm</t>
  </si>
  <si>
    <t>Chò lông &gt;27-30 cm</t>
  </si>
  <si>
    <t>Chò lông &gt;30-33 cm</t>
  </si>
  <si>
    <t>Chò lông &gt;33-36 cm</t>
  </si>
  <si>
    <t>Chò lông &gt;36-39 cm</t>
  </si>
  <si>
    <t>Chò lông &gt;39-42 cm</t>
  </si>
  <si>
    <t>Chò lông &gt;42 cm</t>
  </si>
  <si>
    <t>Dầu thanh ≤3 cm</t>
  </si>
  <si>
    <t>Dầu thanh &gt;3-6 cm</t>
  </si>
  <si>
    <t>Dầu thanh &gt;6-9 cm</t>
  </si>
  <si>
    <t>Dầu thanh &gt;9-12 cm</t>
  </si>
  <si>
    <t>Dầu thanh &gt;12-15 cm</t>
  </si>
  <si>
    <t>Dầu thanh &gt;15-18 cm</t>
  </si>
  <si>
    <t>Dầu thanh &gt;18-21 cm</t>
  </si>
  <si>
    <t>Dầu thanh &gt;21-24 cm</t>
  </si>
  <si>
    <t>Dầu thanh &gt;24-27 cm</t>
  </si>
  <si>
    <t>Dầu thanh &gt;27-30 cm</t>
  </si>
  <si>
    <t>Dầu thanh &gt;30-33 cm</t>
  </si>
  <si>
    <t>Dầu thanh &gt;33-36 cm</t>
  </si>
  <si>
    <t>Dầu thanh &gt;36-39 cm</t>
  </si>
  <si>
    <t>Dầu thanh &gt;39-42 cm</t>
  </si>
  <si>
    <t>Dầu thanh &gt;42 cm</t>
  </si>
  <si>
    <t>Chò núi ≤3 cm</t>
  </si>
  <si>
    <t>Chò núi &gt;3-6 cm</t>
  </si>
  <si>
    <t>Chò núi &gt;6-9 cm</t>
  </si>
  <si>
    <t>Chò núi &gt;9-12 cm</t>
  </si>
  <si>
    <t>Chò núi &gt;12-15 cm</t>
  </si>
  <si>
    <t>Chò núi &gt;15-18 cm</t>
  </si>
  <si>
    <t>Chò núi &gt;18-21 cm</t>
  </si>
  <si>
    <t>Chò núi &gt;21-24 cm</t>
  </si>
  <si>
    <t>Chò núi &gt;24-27 cm</t>
  </si>
  <si>
    <t>Chò núi &gt;27-30 cm</t>
  </si>
  <si>
    <t>Chò núi &gt;30-33 cm</t>
  </si>
  <si>
    <t>Chò núi &gt;33-36 cm</t>
  </si>
  <si>
    <t>Chò núi &gt;36-39 cm</t>
  </si>
  <si>
    <t>Chò núi &gt;39-42 cm</t>
  </si>
  <si>
    <t>Chò núi &gt;42 cm</t>
  </si>
  <si>
    <t>Dầu ≤3 cm</t>
  </si>
  <si>
    <t>Dầu &gt;3-6 cm</t>
  </si>
  <si>
    <t>Dầu &gt;6-9 cm</t>
  </si>
  <si>
    <t>Dầu &gt;9-12 cm</t>
  </si>
  <si>
    <t>Dầu &gt;12-15 cm</t>
  </si>
  <si>
    <t>Dầu &gt;15-18 cm</t>
  </si>
  <si>
    <t>Dầu &gt;18-21 cm</t>
  </si>
  <si>
    <t>Dầu &gt;21-24 cm</t>
  </si>
  <si>
    <t>Dầu &gt;24-27 cm</t>
  </si>
  <si>
    <t>Dầu &gt;27-30 cm</t>
  </si>
  <si>
    <t>Dầu &gt;30-33 cm</t>
  </si>
  <si>
    <t>Dầu &gt;33-36 cm</t>
  </si>
  <si>
    <t>Dầu &gt;36-39 cm</t>
  </si>
  <si>
    <t>Dầu &gt;39-42 cm</t>
  </si>
  <si>
    <t>Dầu &gt;42 cm</t>
  </si>
  <si>
    <t>Dầu đỏ ≤3 cm</t>
  </si>
  <si>
    <t>Dầu đỏ &gt;3-6 cm</t>
  </si>
  <si>
    <t>Dầu đỏ &gt;6-9 cm</t>
  </si>
  <si>
    <t>Dầu đỏ &gt;9-12 cm</t>
  </si>
  <si>
    <t>Dầu đỏ &gt;12-15 cm</t>
  </si>
  <si>
    <t>Dầu đỏ &gt;15-18 cm</t>
  </si>
  <si>
    <t>Dầu đỏ &gt;18-21 cm</t>
  </si>
  <si>
    <t>Dầu đỏ &gt;21-24 cm</t>
  </si>
  <si>
    <t>Dầu đỏ &gt;24-27 cm</t>
  </si>
  <si>
    <t>Dầu đỏ &gt;27-30 cm</t>
  </si>
  <si>
    <t>Dầu đỏ &gt;30-33 cm</t>
  </si>
  <si>
    <t>Dầu đỏ &gt;33-36 cm</t>
  </si>
  <si>
    <t>Dầu đỏ &gt;36-39 cm</t>
  </si>
  <si>
    <t>Dầu đỏ &gt;39-42 cm</t>
  </si>
  <si>
    <t>Dầu đỏ &gt;42 cm</t>
  </si>
  <si>
    <t>Dầu trạch ≤3 cm</t>
  </si>
  <si>
    <t>Dầu trạch &gt;3-6 cm</t>
  </si>
  <si>
    <t>Dầu trạch &gt;6-9 cm</t>
  </si>
  <si>
    <t>Dầu trạch &gt;9-12 cm</t>
  </si>
  <si>
    <t>Dầu trạch &gt;12-15 cm</t>
  </si>
  <si>
    <t>Dầu trạch &gt;15-18 cm</t>
  </si>
  <si>
    <t>Dầu trạch &gt;18-21 cm</t>
  </si>
  <si>
    <t>Dầu trạch &gt;21-24 cm</t>
  </si>
  <si>
    <t>Dầu trạch &gt;24-27 cm</t>
  </si>
  <si>
    <t>Dầu trạch &gt;27-30 cm</t>
  </si>
  <si>
    <t>Dầu trạch &gt;30-33 cm</t>
  </si>
  <si>
    <t>Dầu trạch &gt;33-36 cm</t>
  </si>
  <si>
    <t>Dầu trạch &gt;36-39 cm</t>
  </si>
  <si>
    <t>Dầu trạch &gt;39-42 cm</t>
  </si>
  <si>
    <t>Dầu trạch &gt;42 cm</t>
  </si>
  <si>
    <t>Dầu đồng ≤3 cm</t>
  </si>
  <si>
    <t>Dầu đồng &gt;3-6 cm</t>
  </si>
  <si>
    <t>Dầu đồng &gt;6-9 cm</t>
  </si>
  <si>
    <t>Dầu đồng &gt;9-12 cm</t>
  </si>
  <si>
    <t>Dầu đồng &gt;12-15 cm</t>
  </si>
  <si>
    <t>Dầu đồng &gt;15-18 cm</t>
  </si>
  <si>
    <t>Dầu đồng &gt;18-21 cm</t>
  </si>
  <si>
    <t>Dầu đồng &gt;21-24 cm</t>
  </si>
  <si>
    <t>Dầu đồng &gt;24-27 cm</t>
  </si>
  <si>
    <t>Dầu đồng &gt;27-30 cm</t>
  </si>
  <si>
    <t>Dầu đồng &gt;30-33 cm</t>
  </si>
  <si>
    <t>Dầu đồng &gt;33-36 cm</t>
  </si>
  <si>
    <t>Dầu đồng &gt;36-39 cm</t>
  </si>
  <si>
    <t>Dầu đồng &gt;39-42 cm</t>
  </si>
  <si>
    <t>Dầu đồng &gt;42 cm</t>
  </si>
  <si>
    <t>Dầu lạng sơn ≤3 cm</t>
  </si>
  <si>
    <t>Dầu lạng sơn &gt;3-6 cm</t>
  </si>
  <si>
    <t>Dầu lạng sơn &gt;6-9 cm</t>
  </si>
  <si>
    <t>Dầu lạng sơn &gt;9-12 cm</t>
  </si>
  <si>
    <t>Dầu lạng sơn &gt;12-15 cm</t>
  </si>
  <si>
    <t>Dầu lạng sơn &gt;15-18 cm</t>
  </si>
  <si>
    <t>Dầu lạng sơn &gt;18-21 cm</t>
  </si>
  <si>
    <t>Dầu lạng sơn &gt;21-24 cm</t>
  </si>
  <si>
    <t>Dầu lạng sơn &gt;24-27 cm</t>
  </si>
  <si>
    <t>Dầu lạng sơn &gt;27-30 cm</t>
  </si>
  <si>
    <t>Dầu lạng sơn &gt;30-33 cm</t>
  </si>
  <si>
    <t>Dầu lạng sơn &gt;33-36 cm</t>
  </si>
  <si>
    <t>Dầu lạng sơn &gt;36-39 cm</t>
  </si>
  <si>
    <t>Dầu lạng sơn &gt;39-42 cm</t>
  </si>
  <si>
    <t>Dầu lạng sơn &gt;42 cm</t>
  </si>
  <si>
    <t>Dầu con quay ≤3 cm</t>
  </si>
  <si>
    <t>Dầu con quay &gt;3-6 cm</t>
  </si>
  <si>
    <t>Dầu con quay &gt;6-9 cm</t>
  </si>
  <si>
    <t>Dầu con quay &gt;9-12 cm</t>
  </si>
  <si>
    <t>Dầu con quay &gt;12-15 cm</t>
  </si>
  <si>
    <t>Dầu con quay &gt;15-18 cm</t>
  </si>
  <si>
    <t>Dầu con quay &gt;18-21 cm</t>
  </si>
  <si>
    <t>Dầu con quay &gt;21-24 cm</t>
  </si>
  <si>
    <t>Dầu con quay &gt;24-27 cm</t>
  </si>
  <si>
    <t>Dầu con quay &gt;27-30 cm</t>
  </si>
  <si>
    <t>Dầu con quay &gt;30-33 cm</t>
  </si>
  <si>
    <t>Dầu con quay &gt;33-36 cm</t>
  </si>
  <si>
    <t>Dầu con quay &gt;36-39 cm</t>
  </si>
  <si>
    <t>Dầu con quay &gt;39-42 cm</t>
  </si>
  <si>
    <t>Dầu con quay &gt;42 cm</t>
  </si>
  <si>
    <t>Dầu rái nước ≤3 cm</t>
  </si>
  <si>
    <t>Dầu rái nước &gt;3-6 cm</t>
  </si>
  <si>
    <t>Dầu rái nước &gt;6-9 cm</t>
  </si>
  <si>
    <t>Dầu rái nước &gt;9-12 cm</t>
  </si>
  <si>
    <t>Dầu rái nước &gt;12-15 cm</t>
  </si>
  <si>
    <t>Dầu rái nước &gt;15-18 cm</t>
  </si>
  <si>
    <t>Dầu rái nước &gt;18-21 cm</t>
  </si>
  <si>
    <t>Dầu rái nước &gt;21-24 cm</t>
  </si>
  <si>
    <t>Dầu rái nước &gt;24-27 cm</t>
  </si>
  <si>
    <t>Dầu rái nước &gt;27-30 cm</t>
  </si>
  <si>
    <t>Dầu rái nước &gt;30-33 cm</t>
  </si>
  <si>
    <t>Dầu rái nước &gt;33-36 cm</t>
  </si>
  <si>
    <t>Dầu rái nước &gt;36-39 cm</t>
  </si>
  <si>
    <t>Dầu rái nước &gt;39-42 cm</t>
  </si>
  <si>
    <t>Dầu rái nước &gt;42 cm</t>
  </si>
  <si>
    <t>Dầu lông ≤3 cm</t>
  </si>
  <si>
    <t>Dầu lông &gt;3-6 cm</t>
  </si>
  <si>
    <t>Dầu lông &gt;6-9 cm</t>
  </si>
  <si>
    <t>Dầu lông &gt;9-12 cm</t>
  </si>
  <si>
    <t>Dầu lông &gt;12-15 cm</t>
  </si>
  <si>
    <t>Dầu lông &gt;15-18 cm</t>
  </si>
  <si>
    <t>Dầu lông &gt;18-21 cm</t>
  </si>
  <si>
    <t>Dầu lông &gt;21-24 cm</t>
  </si>
  <si>
    <t>Dầu lông &gt;24-27 cm</t>
  </si>
  <si>
    <t>Dầu lông &gt;27-30 cm</t>
  </si>
  <si>
    <t>Dầu lông &gt;30-33 cm</t>
  </si>
  <si>
    <t>Dầu lông &gt;33-36 cm</t>
  </si>
  <si>
    <t>Dầu lông &gt;36-39 cm</t>
  </si>
  <si>
    <t>Dầu lông &gt;39-42 cm</t>
  </si>
  <si>
    <t>Dầu lông &gt;42 cm</t>
  </si>
  <si>
    <t>Dầu chai ≤3 cm</t>
  </si>
  <si>
    <t>Dầu chai &gt;3-6 cm</t>
  </si>
  <si>
    <t>Dầu chai &gt;6-9 cm</t>
  </si>
  <si>
    <t>Dầu chai &gt;9-12 cm</t>
  </si>
  <si>
    <t>Dầu chai &gt;12-15 cm</t>
  </si>
  <si>
    <t>Dầu chai &gt;15-18 cm</t>
  </si>
  <si>
    <t>Dầu chai &gt;18-21 cm</t>
  </si>
  <si>
    <t>Dầu chai &gt;21-24 cm</t>
  </si>
  <si>
    <t>Dầu chai &gt;24-27 cm</t>
  </si>
  <si>
    <t>Dầu chai &gt;27-30 cm</t>
  </si>
  <si>
    <t>Dầu chai &gt;30-33 cm</t>
  </si>
  <si>
    <t>Dầu chai &gt;33-36 cm</t>
  </si>
  <si>
    <t>Dầu chai &gt;36-39 cm</t>
  </si>
  <si>
    <t>Dầu chai &gt;39-42 cm</t>
  </si>
  <si>
    <t>Dầu chai &gt;42 cm</t>
  </si>
  <si>
    <t>Dầu mít ≤3 cm</t>
  </si>
  <si>
    <t>Dầu mít &gt;3-6 cm</t>
  </si>
  <si>
    <t>Dầu mít &gt;6-9 cm</t>
  </si>
  <si>
    <t>Dầu mít &gt;9-12 cm</t>
  </si>
  <si>
    <t>Dầu mít &gt;12-15 cm</t>
  </si>
  <si>
    <t>Dầu mít &gt;15-18 cm</t>
  </si>
  <si>
    <t>Dầu mít &gt;18-21 cm</t>
  </si>
  <si>
    <t>Dầu mít &gt;21-24 cm</t>
  </si>
  <si>
    <t>Dầu mít &gt;24-27 cm</t>
  </si>
  <si>
    <t>Dầu mít &gt;27-30 cm</t>
  </si>
  <si>
    <t>Dầu mít &gt;30-33 cm</t>
  </si>
  <si>
    <t>Dầu mít &gt;33-36 cm</t>
  </si>
  <si>
    <t>Dầu mít &gt;36-39 cm</t>
  </si>
  <si>
    <t>Dầu mít &gt;39-42 cm</t>
  </si>
  <si>
    <t>Dầu mít &gt;42 cm</t>
  </si>
  <si>
    <t>Dầu cát ≤3 cm</t>
  </si>
  <si>
    <t>Dầu cát &gt;3-6 cm</t>
  </si>
  <si>
    <t>Dầu cát &gt;6-9 cm</t>
  </si>
  <si>
    <t>Dầu cát &gt;9-12 cm</t>
  </si>
  <si>
    <t>Dầu cát &gt;12-15 cm</t>
  </si>
  <si>
    <t>Dầu cát &gt;15-18 cm</t>
  </si>
  <si>
    <t>Dầu cát &gt;18-21 cm</t>
  </si>
  <si>
    <t>Dầu cát &gt;21-24 cm</t>
  </si>
  <si>
    <t>Dầu cát &gt;24-27 cm</t>
  </si>
  <si>
    <t>Dầu cát &gt;27-30 cm</t>
  </si>
  <si>
    <t>Dầu cát &gt;30-33 cm</t>
  </si>
  <si>
    <t>Dầu cát &gt;33-36 cm</t>
  </si>
  <si>
    <t>Dầu cát &gt;36-39 cm</t>
  </si>
  <si>
    <t>Dầu cát &gt;39-42 cm</t>
  </si>
  <si>
    <t>Dầu cát &gt;42 cm</t>
  </si>
  <si>
    <t>Dầu song nàng ≤3 cm</t>
  </si>
  <si>
    <t>Dầu song nàng &gt;3-6 cm</t>
  </si>
  <si>
    <t>Dầu song nàng &gt;6-9 cm</t>
  </si>
  <si>
    <t>Dầu song nàng &gt;9-12 cm</t>
  </si>
  <si>
    <t>Dầu song nàng &gt;12-15 cm</t>
  </si>
  <si>
    <t>Dầu song nàng &gt;15-18 cm</t>
  </si>
  <si>
    <t>Dầu song nàng &gt;18-21 cm</t>
  </si>
  <si>
    <t>Dầu song nàng &gt;21-24 cm</t>
  </si>
  <si>
    <t>Dầu song nàng &gt;24-27 cm</t>
  </si>
  <si>
    <t>Dầu song nàng &gt;27-30 cm</t>
  </si>
  <si>
    <t>Dầu song nàng &gt;30-33 cm</t>
  </si>
  <si>
    <t>Dầu song nàng &gt;33-36 cm</t>
  </si>
  <si>
    <t>Dầu song nàng &gt;36-39 cm</t>
  </si>
  <si>
    <t>Dầu song nàng &gt;39-42 cm</t>
  </si>
  <si>
    <t>Dầu song nàng &gt;42 cm</t>
  </si>
  <si>
    <t>Giẻ đen ≤3 cm</t>
  </si>
  <si>
    <t>Giẻ đen &gt;3-6 cm</t>
  </si>
  <si>
    <t>Giẻ đen &gt;6-9 cm</t>
  </si>
  <si>
    <t>Giẻ đen &gt;9-12 cm</t>
  </si>
  <si>
    <t>Giẻ đen &gt;12-15 cm</t>
  </si>
  <si>
    <t>Giẻ đen &gt;15-18 cm</t>
  </si>
  <si>
    <t>Giẻ đen &gt;18-21 cm</t>
  </si>
  <si>
    <t>Giẻ đen &gt;21-24 cm</t>
  </si>
  <si>
    <t>Giẻ đen &gt;24-27 cm</t>
  </si>
  <si>
    <t>Giẻ đen &gt;27-30 cm</t>
  </si>
  <si>
    <t>Giẻ đen &gt;30-33 cm</t>
  </si>
  <si>
    <t>Giẻ đen &gt;33-36 cm</t>
  </si>
  <si>
    <t>Giẻ đen &gt;36-39 cm</t>
  </si>
  <si>
    <t>Giẻ đen &gt;39-42 cm</t>
  </si>
  <si>
    <t>Giẻ đen &gt;42 cm</t>
  </si>
  <si>
    <t>Giổi ≤3 cm</t>
  </si>
  <si>
    <t>Giổi &gt;3-6 cm</t>
  </si>
  <si>
    <t>Giổi &gt;6-9 cm</t>
  </si>
  <si>
    <t>Giổi &gt;9-12 cm</t>
  </si>
  <si>
    <t>Giổi &gt;12-15 cm</t>
  </si>
  <si>
    <t>Giổi &gt;15-18 cm</t>
  </si>
  <si>
    <t>Giổi &gt;18-21 cm</t>
  </si>
  <si>
    <t>Giổi &gt;21-24 cm</t>
  </si>
  <si>
    <t>Giổi &gt;24-27 cm</t>
  </si>
  <si>
    <t>Giổi &gt;27-30 cm</t>
  </si>
  <si>
    <t>Giổi &gt;30-33 cm</t>
  </si>
  <si>
    <t>Giổi &gt;33-36 cm</t>
  </si>
  <si>
    <t>Giổi &gt;36-39 cm</t>
  </si>
  <si>
    <t>Giổi &gt;39-42 cm</t>
  </si>
  <si>
    <t>Giổi &gt;42 cm</t>
  </si>
  <si>
    <t>Giổi đắng ≤3 cm</t>
  </si>
  <si>
    <t>Giổi đắng &gt;3-6 cm</t>
  </si>
  <si>
    <t>Giổi đắng &gt;6-9 cm</t>
  </si>
  <si>
    <t>Giổi đắng &gt;9-12 cm</t>
  </si>
  <si>
    <t>Giổi đắng &gt;12-15 cm</t>
  </si>
  <si>
    <t>Giổi đắng &gt;15-18 cm</t>
  </si>
  <si>
    <t>Giổi đắng &gt;18-21 cm</t>
  </si>
  <si>
    <t>Giổi đắng &gt;21-24 cm</t>
  </si>
  <si>
    <t>Giổi đắng &gt;24-27 cm</t>
  </si>
  <si>
    <t>Giổi đắng &gt;27-30 cm</t>
  </si>
  <si>
    <t>Giổi đắng &gt;30-33 cm</t>
  </si>
  <si>
    <t>Giổi đắng &gt;33-36 cm</t>
  </si>
  <si>
    <t>Giổi đắng &gt;36-39 cm</t>
  </si>
  <si>
    <t>Giổi đắng &gt;39-42 cm</t>
  </si>
  <si>
    <t>Giổi đắng &gt;42 cm</t>
  </si>
  <si>
    <t>Giổi mỡ ≤3 cm</t>
  </si>
  <si>
    <t>Giổi mỡ &gt;3-6 cm</t>
  </si>
  <si>
    <t>Giổi mỡ &gt;6-9 cm</t>
  </si>
  <si>
    <t>Giổi mỡ &gt;9-12 cm</t>
  </si>
  <si>
    <t>Giổi mỡ &gt;12-15 cm</t>
  </si>
  <si>
    <t>Giổi mỡ &gt;15-18 cm</t>
  </si>
  <si>
    <t>Giổi mỡ &gt;18-21 cm</t>
  </si>
  <si>
    <t>Giổi mỡ &gt;21-24 cm</t>
  </si>
  <si>
    <t>Giổi mỡ &gt;24-27 cm</t>
  </si>
  <si>
    <t>Giổi mỡ &gt;27-30 cm</t>
  </si>
  <si>
    <t>Giổi mỡ &gt;30-33 cm</t>
  </si>
  <si>
    <t>Giổi mỡ &gt;33-36 cm</t>
  </si>
  <si>
    <t>Giổi mỡ &gt;36-39 cm</t>
  </si>
  <si>
    <t>Giổi mỡ &gt;39-42 cm</t>
  </si>
  <si>
    <t>Giổi mỡ &gt;42 cm</t>
  </si>
  <si>
    <t>Giổi nhung ≤3 cm</t>
  </si>
  <si>
    <t>Giổi nhung &gt;3-6 cm</t>
  </si>
  <si>
    <t>Giổi nhung &gt;6-9 cm</t>
  </si>
  <si>
    <t>Giổi nhung &gt;9-12 cm</t>
  </si>
  <si>
    <t>Giổi nhung &gt;12-15 cm</t>
  </si>
  <si>
    <t>Giổi nhung &gt;15-18 cm</t>
  </si>
  <si>
    <t>Giổi nhung &gt;18-21 cm</t>
  </si>
  <si>
    <t>Giổi nhung &gt;21-24 cm</t>
  </si>
  <si>
    <t>Giổi nhung &gt;24-27 cm</t>
  </si>
  <si>
    <t>Giổi nhung &gt;27-30 cm</t>
  </si>
  <si>
    <t>Giổi nhung &gt;30-33 cm</t>
  </si>
  <si>
    <t>Giổi nhung &gt;33-36 cm</t>
  </si>
  <si>
    <t>Giổi nhung &gt;36-39 cm</t>
  </si>
  <si>
    <t>Giổi nhung &gt;39-42 cm</t>
  </si>
  <si>
    <t>Giổi nhung &gt;42 cm</t>
  </si>
  <si>
    <t>Hoàng đàn giả ≤3 cm</t>
  </si>
  <si>
    <t>Hoàng đàn giả &gt;3-6 cm</t>
  </si>
  <si>
    <t>Hoàng đàn giả &gt;6-9 cm</t>
  </si>
  <si>
    <t>Hoàng đàn giả &gt;9-12 cm</t>
  </si>
  <si>
    <t>Hoàng đàn giả &gt;12-15 cm</t>
  </si>
  <si>
    <t>Hoàng đàn giả &gt;15-18 cm</t>
  </si>
  <si>
    <t>Hoàng đàn giả &gt;18-21 cm</t>
  </si>
  <si>
    <t>Hoàng đàn giả &gt;21-24 cm</t>
  </si>
  <si>
    <t>Hoàng đàn giả &gt;24-27 cm</t>
  </si>
  <si>
    <t>Hoàng đàn giả &gt;27-30 cm</t>
  </si>
  <si>
    <t>Hoàng đàn giả &gt;30-33 cm</t>
  </si>
  <si>
    <t>Hoàng đàn giả &gt;33-36 cm</t>
  </si>
  <si>
    <t>Hoàng đàn giả &gt;36-39 cm</t>
  </si>
  <si>
    <t>Hoàng đàn giả &gt;39-42 cm</t>
  </si>
  <si>
    <t>Hoàng đàn giả &gt;42 cm</t>
  </si>
  <si>
    <t>Hồng tùng ≤3 cm</t>
  </si>
  <si>
    <t>Hồng tùng &gt;3-6 cm</t>
  </si>
  <si>
    <t>Hồng tùng &gt;6-9 cm</t>
  </si>
  <si>
    <t>Hồng tùng &gt;9-12 cm</t>
  </si>
  <si>
    <t>Hồng tùng &gt;12-15 cm</t>
  </si>
  <si>
    <t>Hồng tùng &gt;15-18 cm</t>
  </si>
  <si>
    <t>Hồng tùng &gt;18-21 cm</t>
  </si>
  <si>
    <t>Hồng tùng &gt;21-24 cm</t>
  </si>
  <si>
    <t>Hồng tùng &gt;24-27 cm</t>
  </si>
  <si>
    <t>Hồng tùng &gt;27-30 cm</t>
  </si>
  <si>
    <t>Hồng tùng &gt;30-33 cm</t>
  </si>
  <si>
    <t>Hồng tùng &gt;33-36 cm</t>
  </si>
  <si>
    <t>Hồng tùng &gt;36-39 cm</t>
  </si>
  <si>
    <t>Hồng tùng &gt;39-42 cm</t>
  </si>
  <si>
    <t>Hồng tùng &gt;42 cm</t>
  </si>
  <si>
    <t>Huỳnh đường hoa thân ≤3 cm</t>
  </si>
  <si>
    <t>Huỳnh đường hoa thân &gt;3-6 cm</t>
  </si>
  <si>
    <t>Huỳnh đường hoa thân &gt;6-9 cm</t>
  </si>
  <si>
    <t>Huỳnh đường hoa thân &gt;9-12 cm</t>
  </si>
  <si>
    <t>Huỳnh đường hoa thân &gt;12-15 cm</t>
  </si>
  <si>
    <t>Huỳnh đường hoa thân &gt;15-18 cm</t>
  </si>
  <si>
    <t>Huỳnh đường hoa thân &gt;18-21 cm</t>
  </si>
  <si>
    <t>Huỳnh đường hoa thân &gt;21-24 cm</t>
  </si>
  <si>
    <t>Huỳnh đường hoa thân &gt;24-27 cm</t>
  </si>
  <si>
    <t>Huỳnh đường hoa thân &gt;27-30 cm</t>
  </si>
  <si>
    <t>Huỳnh đường hoa thân &gt;30-33 cm</t>
  </si>
  <si>
    <t>Huỳnh đường hoa thân &gt;33-36 cm</t>
  </si>
  <si>
    <t>Huỳnh đường hoa thân &gt;36-39 cm</t>
  </si>
  <si>
    <t>Huỳnh đường hoa thân &gt;39-42 cm</t>
  </si>
  <si>
    <t>Huỳnh đường hoa thân &gt;42 cm</t>
  </si>
  <si>
    <t>Gội mật ≤3 cm</t>
  </si>
  <si>
    <t>Gội mật &gt;3-6 cm</t>
  </si>
  <si>
    <t>Gội mật &gt;6-9 cm</t>
  </si>
  <si>
    <t>Gội mật &gt;9-12 cm</t>
  </si>
  <si>
    <t>Gội mật &gt;12-15 cm</t>
  </si>
  <si>
    <t>Gội mật &gt;15-18 cm</t>
  </si>
  <si>
    <t>Gội mật &gt;18-21 cm</t>
  </si>
  <si>
    <t>Gội mật &gt;21-24 cm</t>
  </si>
  <si>
    <t>Gội mật &gt;24-27 cm</t>
  </si>
  <si>
    <t>Gội mật &gt;27-30 cm</t>
  </si>
  <si>
    <t>Gội mật &gt;30-33 cm</t>
  </si>
  <si>
    <t>Gội mật &gt;33-36 cm</t>
  </si>
  <si>
    <t>Gội mật &gt;36-39 cm</t>
  </si>
  <si>
    <t>Gội mật &gt;39-42 cm</t>
  </si>
  <si>
    <t>Gội mật &gt;42 cm</t>
  </si>
  <si>
    <t>Chặc khế mật ≤3 cm</t>
  </si>
  <si>
    <t>Chặc khế mật &gt;3-6 cm</t>
  </si>
  <si>
    <t>Chặc khế mật &gt;6-9 cm</t>
  </si>
  <si>
    <t>Chặc khế mật &gt;9-12 cm</t>
  </si>
  <si>
    <t>Chặc khế mật &gt;12-15 cm</t>
  </si>
  <si>
    <t>Chặc khế mật &gt;15-18 cm</t>
  </si>
  <si>
    <t>Chặc khế mật &gt;18-21 cm</t>
  </si>
  <si>
    <t>Chặc khế mật &gt;21-24 cm</t>
  </si>
  <si>
    <t>Chặc khế mật &gt;24-27 cm</t>
  </si>
  <si>
    <t>Chặc khế mật &gt;27-30 cm</t>
  </si>
  <si>
    <t>Chặc khế mật &gt;30-33 cm</t>
  </si>
  <si>
    <t>Chặc khế mật &gt;33-36 cm</t>
  </si>
  <si>
    <t>Chặc khế mật &gt;36-39 cm</t>
  </si>
  <si>
    <t>Chặc khế mật &gt;39-42 cm</t>
  </si>
  <si>
    <t>Chặc khế mật &gt;42 cm</t>
  </si>
  <si>
    <t>Gát hương ≤3 cm</t>
  </si>
  <si>
    <t>Gát hương &gt;3-6 cm</t>
  </si>
  <si>
    <t>Gát hương &gt;6-9 cm</t>
  </si>
  <si>
    <t>Gát hương &gt;9-12 cm</t>
  </si>
  <si>
    <t>Gát hương &gt;12-15 cm</t>
  </si>
  <si>
    <t>Gát hương &gt;15-18 cm</t>
  </si>
  <si>
    <t>Gát hương &gt;18-21 cm</t>
  </si>
  <si>
    <t>Gát hương &gt;21-24 cm</t>
  </si>
  <si>
    <t>Gát hương &gt;24-27 cm</t>
  </si>
  <si>
    <t>Gát hương &gt;27-30 cm</t>
  </si>
  <si>
    <t>Gát hương &gt;30-33 cm</t>
  </si>
  <si>
    <t>Gát hương &gt;33-36 cm</t>
  </si>
  <si>
    <t>Gát hương &gt;36-39 cm</t>
  </si>
  <si>
    <t>Gát hương &gt;39-42 cm</t>
  </si>
  <si>
    <t>Gát hương &gt;42 cm</t>
  </si>
  <si>
    <t>Làu táu ≤3 cm</t>
  </si>
  <si>
    <t>Làu táu &gt;3-6 cm</t>
  </si>
  <si>
    <t>Làu táu &gt;6-9 cm</t>
  </si>
  <si>
    <t>Làu táu &gt;9-12 cm</t>
  </si>
  <si>
    <t>Làu táu &gt;12-15 cm</t>
  </si>
  <si>
    <t>Làu táu &gt;15-18 cm</t>
  </si>
  <si>
    <t>Làu táu &gt;18-21 cm</t>
  </si>
  <si>
    <t>Làu táu &gt;21-24 cm</t>
  </si>
  <si>
    <t>Làu táu &gt;24-27 cm</t>
  </si>
  <si>
    <t>Làu táu &gt;27-30 cm</t>
  </si>
  <si>
    <t>Làu táu &gt;30-33 cm</t>
  </si>
  <si>
    <t>Làu táu &gt;33-36 cm</t>
  </si>
  <si>
    <t>Làu táu &gt;36-39 cm</t>
  </si>
  <si>
    <t>Làu táu &gt;39-42 cm</t>
  </si>
  <si>
    <t>Làu táu &gt;42 cm</t>
  </si>
  <si>
    <t>Long não ≤3 cm</t>
  </si>
  <si>
    <t>Long não &gt;3-6 cm</t>
  </si>
  <si>
    <t>Long não &gt;6-9 cm</t>
  </si>
  <si>
    <t>Long não &gt;9-12 cm</t>
  </si>
  <si>
    <t>Long não &gt;12-15 cm</t>
  </si>
  <si>
    <t>Long não &gt;15-18 cm</t>
  </si>
  <si>
    <t>Long não &gt;18-21 cm</t>
  </si>
  <si>
    <t>Long não &gt;21-24 cm</t>
  </si>
  <si>
    <t>Long não &gt;24-27 cm</t>
  </si>
  <si>
    <t>Long não &gt;27-30 cm</t>
  </si>
  <si>
    <t>Long não &gt;30-33 cm</t>
  </si>
  <si>
    <t>Long não &gt;33-36 cm</t>
  </si>
  <si>
    <t>Long não &gt;36-39 cm</t>
  </si>
  <si>
    <t>Long não &gt;39-42 cm</t>
  </si>
  <si>
    <t>Long não &gt;42 cm</t>
  </si>
  <si>
    <t>Dạ hương ≤3 cm</t>
  </si>
  <si>
    <t>Dạ hương &gt;3-6 cm</t>
  </si>
  <si>
    <t>Dạ hương &gt;6-9 cm</t>
  </si>
  <si>
    <t>Dạ hương &gt;9-12 cm</t>
  </si>
  <si>
    <t>Dạ hương &gt;12-15 cm</t>
  </si>
  <si>
    <t>Dạ hương &gt;15-18 cm</t>
  </si>
  <si>
    <t>Dạ hương &gt;18-21 cm</t>
  </si>
  <si>
    <t>Dạ hương &gt;21-24 cm</t>
  </si>
  <si>
    <t>Dạ hương &gt;24-27 cm</t>
  </si>
  <si>
    <t>Dạ hương &gt;27-30 cm</t>
  </si>
  <si>
    <t>Dạ hương &gt;30-33 cm</t>
  </si>
  <si>
    <t>Dạ hương &gt;33-36 cm</t>
  </si>
  <si>
    <t>Dạ hương &gt;36-39 cm</t>
  </si>
  <si>
    <t>Dạ hương &gt;39-42 cm</t>
  </si>
  <si>
    <t>Dạ hương &gt;42 cm</t>
  </si>
  <si>
    <t>Sâng ≤3 cm</t>
  </si>
  <si>
    <t>Sâng &gt;3-6 cm</t>
  </si>
  <si>
    <t>Sâng &gt;6-9 cm</t>
  </si>
  <si>
    <t>Sâng &gt;9-12 cm</t>
  </si>
  <si>
    <t>Sâng &gt;12-15 cm</t>
  </si>
  <si>
    <t>Sâng &gt;15-18 cm</t>
  </si>
  <si>
    <t>Sâng &gt;18-21 cm</t>
  </si>
  <si>
    <t>Sâng &gt;21-24 cm</t>
  </si>
  <si>
    <t>Sâng &gt;24-27 cm</t>
  </si>
  <si>
    <t>Sâng &gt;27-30 cm</t>
  </si>
  <si>
    <t>Sâng &gt;30-33 cm</t>
  </si>
  <si>
    <t>Sâng &gt;33-36 cm</t>
  </si>
  <si>
    <t>Sâng &gt;36-39 cm</t>
  </si>
  <si>
    <t>Sâng &gt;39-42 cm</t>
  </si>
  <si>
    <t>Sâng &gt;42 cm</t>
  </si>
  <si>
    <t>Trường ≤3 cm</t>
  </si>
  <si>
    <t>Trường &gt;3-6 cm</t>
  </si>
  <si>
    <t>Trường &gt;6-9 cm</t>
  </si>
  <si>
    <t>Trường &gt;9-12 cm</t>
  </si>
  <si>
    <t>Trường &gt;12-15 cm</t>
  </si>
  <si>
    <t>Trường &gt;15-18 cm</t>
  </si>
  <si>
    <t>Trường &gt;18-21 cm</t>
  </si>
  <si>
    <t>Trường &gt;21-24 cm</t>
  </si>
  <si>
    <t>Trường &gt;24-27 cm</t>
  </si>
  <si>
    <t>Trường &gt;27-30 cm</t>
  </si>
  <si>
    <t>Trường &gt;30-33 cm</t>
  </si>
  <si>
    <t>Trường &gt;33-36 cm</t>
  </si>
  <si>
    <t>Trường &gt;36-39 cm</t>
  </si>
  <si>
    <t>Trường &gt;39-42 cm</t>
  </si>
  <si>
    <t>Trường &gt;42 cm</t>
  </si>
  <si>
    <t>Trường mật ≤3 cm</t>
  </si>
  <si>
    <t>Trường mật &gt;3-6 cm</t>
  </si>
  <si>
    <t>Trường mật &gt;6-9 cm</t>
  </si>
  <si>
    <t>Trường mật &gt;9-12 cm</t>
  </si>
  <si>
    <t>Trường mật &gt;12-15 cm</t>
  </si>
  <si>
    <t>Trường mật &gt;15-18 cm</t>
  </si>
  <si>
    <t>Trường mật &gt;18-21 cm</t>
  </si>
  <si>
    <t>Trường mật &gt;21-24 cm</t>
  </si>
  <si>
    <t>Trường mật &gt;24-27 cm</t>
  </si>
  <si>
    <t>Trường mật &gt;27-30 cm</t>
  </si>
  <si>
    <t>Trường mật &gt;30-33 cm</t>
  </si>
  <si>
    <t>Trường mật &gt;33-36 cm</t>
  </si>
  <si>
    <t>Trường mật &gt;36-39 cm</t>
  </si>
  <si>
    <t>Trường mật &gt;39-42 cm</t>
  </si>
  <si>
    <t>Trường mật &gt;42 cm</t>
  </si>
  <si>
    <t>Sâng lông ≤3 cm</t>
  </si>
  <si>
    <t>Sâng lông &gt;3-6 cm</t>
  </si>
  <si>
    <t>Sâng lông &gt;6-9 cm</t>
  </si>
  <si>
    <t>Sâng lông &gt;9-12 cm</t>
  </si>
  <si>
    <t>Sâng lông &gt;12-15 cm</t>
  </si>
  <si>
    <t>Sâng lông &gt;15-18 cm</t>
  </si>
  <si>
    <t>Sâng lông &gt;18-21 cm</t>
  </si>
  <si>
    <t>Sâng lông &gt;21-24 cm</t>
  </si>
  <si>
    <t>Sâng lông &gt;24-27 cm</t>
  </si>
  <si>
    <t>Sâng lông &gt;27-30 cm</t>
  </si>
  <si>
    <t>Sâng lông &gt;30-33 cm</t>
  </si>
  <si>
    <t>Sâng lông &gt;33-36 cm</t>
  </si>
  <si>
    <t>Sâng lông &gt;36-39 cm</t>
  </si>
  <si>
    <t>Sâng lông &gt;39-42 cm</t>
  </si>
  <si>
    <t>Sâng lông &gt;42 cm</t>
  </si>
  <si>
    <t>Sến mủ ≤3 cm</t>
  </si>
  <si>
    <t>Sến mủ &gt;3-6 cm</t>
  </si>
  <si>
    <t>Sến mủ &gt;6-9 cm</t>
  </si>
  <si>
    <t>Sến mủ &gt;9-12 cm</t>
  </si>
  <si>
    <t>Sến mủ &gt;12-15 cm</t>
  </si>
  <si>
    <t>Sến mủ &gt;15-18 cm</t>
  </si>
  <si>
    <t>Sến mủ &gt;18-21 cm</t>
  </si>
  <si>
    <t>Sến mủ &gt;21-24 cm</t>
  </si>
  <si>
    <t>Sến mủ &gt;24-27 cm</t>
  </si>
  <si>
    <t>Sến mủ &gt;27-30 cm</t>
  </si>
  <si>
    <t>Sến mủ &gt;30-33 cm</t>
  </si>
  <si>
    <t>Sến mủ &gt;33-36 cm</t>
  </si>
  <si>
    <t>Sến mủ &gt;36-39 cm</t>
  </si>
  <si>
    <t>Sến mủ &gt;39-42 cm</t>
  </si>
  <si>
    <t>Sến mủ &gt;42 cm</t>
  </si>
  <si>
    <t>Sến đỏ ≤3 cm</t>
  </si>
  <si>
    <t>Sến đỏ &gt;3-6 cm</t>
  </si>
  <si>
    <t>Sến đỏ &gt;6-9 cm</t>
  </si>
  <si>
    <t>Sến đỏ &gt;9-12 cm</t>
  </si>
  <si>
    <t>Sến đỏ &gt;12-15 cm</t>
  </si>
  <si>
    <t>Sến đỏ &gt;15-18 cm</t>
  </si>
  <si>
    <t>Sến đỏ &gt;18-21 cm</t>
  </si>
  <si>
    <t>Sến đỏ &gt;21-24 cm</t>
  </si>
  <si>
    <t>Sến đỏ &gt;24-27 cm</t>
  </si>
  <si>
    <t>Sến đỏ &gt;27-30 cm</t>
  </si>
  <si>
    <t>Sến đỏ &gt;30-33 cm</t>
  </si>
  <si>
    <t>Sến đỏ &gt;33-36 cm</t>
  </si>
  <si>
    <t>Sến đỏ &gt;36-39 cm</t>
  </si>
  <si>
    <t>Sến đỏ &gt;39-42 cm</t>
  </si>
  <si>
    <t>Sến đỏ &gt;42 cm</t>
  </si>
  <si>
    <t>Sến cát ≤3 cm</t>
  </si>
  <si>
    <t>Sến cát &gt;3-6 cm</t>
  </si>
  <si>
    <t>Sến cát &gt;6-9 cm</t>
  </si>
  <si>
    <t>Sến cát &gt;9-12 cm</t>
  </si>
  <si>
    <t>Sến cát &gt;12-15 cm</t>
  </si>
  <si>
    <t>Sến cát &gt;15-18 cm</t>
  </si>
  <si>
    <t>Sến cát &gt;18-21 cm</t>
  </si>
  <si>
    <t>Sến cát &gt;21-24 cm</t>
  </si>
  <si>
    <t>Sến cát &gt;24-27 cm</t>
  </si>
  <si>
    <t>Sến cát &gt;27-30 cm</t>
  </si>
  <si>
    <t>Sến cát &gt;30-33 cm</t>
  </si>
  <si>
    <t>Sến cát &gt;33-36 cm</t>
  </si>
  <si>
    <t>Sến cát &gt;36-39 cm</t>
  </si>
  <si>
    <t>Sến cát &gt;39-42 cm</t>
  </si>
  <si>
    <t>Sến cát &gt;42 cm</t>
  </si>
  <si>
    <t>Sến nam ≤3 cm</t>
  </si>
  <si>
    <t>Sến nam &gt;3-6 cm</t>
  </si>
  <si>
    <t>Sến nam &gt;6-9 cm</t>
  </si>
  <si>
    <t>Sến nam &gt;9-12 cm</t>
  </si>
  <si>
    <t>Sến nam &gt;12-15 cm</t>
  </si>
  <si>
    <t>Sến nam &gt;15-18 cm</t>
  </si>
  <si>
    <t>Sến nam &gt;18-21 cm</t>
  </si>
  <si>
    <t>Sến nam &gt;21-24 cm</t>
  </si>
  <si>
    <t>Sến nam &gt;24-27 cm</t>
  </si>
  <si>
    <t>Sến nam &gt;27-30 cm</t>
  </si>
  <si>
    <t>Sến nam &gt;30-33 cm</t>
  </si>
  <si>
    <t>Sến nam &gt;33-36 cm</t>
  </si>
  <si>
    <t>Sến nam &gt;36-39 cm</t>
  </si>
  <si>
    <t>Sến nam &gt;39-42 cm</t>
  </si>
  <si>
    <t>Sến nam &gt;42 cm</t>
  </si>
  <si>
    <t>Sồi áo tơ ≤3 cm</t>
  </si>
  <si>
    <t>Sồi áo tơ &gt;3-6 cm</t>
  </si>
  <si>
    <t>Sồi áo tơ &gt;6-9 cm</t>
  </si>
  <si>
    <t>Sồi áo tơ &gt;9-12 cm</t>
  </si>
  <si>
    <t>Sồi áo tơ &gt;12-15 cm</t>
  </si>
  <si>
    <t>Sồi áo tơ &gt;15-18 cm</t>
  </si>
  <si>
    <t>Sồi áo tơ &gt;18-21 cm</t>
  </si>
  <si>
    <t>Sồi áo tơ &gt;21-24 cm</t>
  </si>
  <si>
    <t>Sồi áo tơ &gt;24-27 cm</t>
  </si>
  <si>
    <t>Sồi áo tơ &gt;27-30 cm</t>
  </si>
  <si>
    <t>Sồi áo tơ &gt;30-33 cm</t>
  </si>
  <si>
    <t>Sồi áo tơ &gt;33-36 cm</t>
  </si>
  <si>
    <t>Sồi áo tơ &gt;36-39 cm</t>
  </si>
  <si>
    <t>Sồi áo tơ &gt;39-42 cm</t>
  </si>
  <si>
    <t>Sồi áo tơ &gt;42 cm</t>
  </si>
  <si>
    <t>Giẻ trắng ≤3 cm</t>
  </si>
  <si>
    <t>Giẻ trắng &gt;3-6 cm</t>
  </si>
  <si>
    <t>Giẻ trắng &gt;6-9 cm</t>
  </si>
  <si>
    <t>Giẻ trắng &gt;9-12 cm</t>
  </si>
  <si>
    <t>Giẻ trắng &gt;12-15 cm</t>
  </si>
  <si>
    <t>Giẻ trắng &gt;15-18 cm</t>
  </si>
  <si>
    <t>Giẻ trắng &gt;18-21 cm</t>
  </si>
  <si>
    <t>Giẻ trắng &gt;21-24 cm</t>
  </si>
  <si>
    <t>Giẻ trắng &gt;24-27 cm</t>
  </si>
  <si>
    <t>Giẻ trắng &gt;27-30 cm</t>
  </si>
  <si>
    <t>Giẻ trắng &gt;30-33 cm</t>
  </si>
  <si>
    <t>Giẻ trắng &gt;33-36 cm</t>
  </si>
  <si>
    <t>Giẻ trắng &gt;36-39 cm</t>
  </si>
  <si>
    <t>Giẻ trắng &gt;39-42 cm</t>
  </si>
  <si>
    <t>Giẻ trắng &gt;42 cm</t>
  </si>
  <si>
    <t>Giẻ bộp ≤3 cm</t>
  </si>
  <si>
    <t>Giẻ bộp &gt;3-6 cm</t>
  </si>
  <si>
    <t>Giẻ bộp &gt;6-9 cm</t>
  </si>
  <si>
    <t>Giẻ bộp &gt;9-12 cm</t>
  </si>
  <si>
    <t>Giẻ bộp &gt;12-15 cm</t>
  </si>
  <si>
    <t>Giẻ bộp &gt;15-18 cm</t>
  </si>
  <si>
    <t>Giẻ bộp &gt;18-21 cm</t>
  </si>
  <si>
    <t>Giẻ bộp &gt;21-24 cm</t>
  </si>
  <si>
    <t>Giẻ bộp &gt;24-27 cm</t>
  </si>
  <si>
    <t>Giẻ bộp &gt;27-30 cm</t>
  </si>
  <si>
    <t>Giẻ bộp &gt;30-33 cm</t>
  </si>
  <si>
    <t>Giẻ bộp &gt;33-36 cm</t>
  </si>
  <si>
    <t>Giẻ bộp &gt;36-39 cm</t>
  </si>
  <si>
    <t>Giẻ bộp &gt;39-42 cm</t>
  </si>
  <si>
    <t>Giẻ bộp &gt;42 cm</t>
  </si>
  <si>
    <t>Sồi bổm ≤3 cm</t>
  </si>
  <si>
    <t>Sồi bổm &gt;3-6 cm</t>
  </si>
  <si>
    <t>Sồi bổm &gt;6-9 cm</t>
  </si>
  <si>
    <t>Sồi bổm &gt;9-12 cm</t>
  </si>
  <si>
    <t>Sồi bổm &gt;12-15 cm</t>
  </si>
  <si>
    <t>Sồi bổm &gt;15-18 cm</t>
  </si>
  <si>
    <t>Sồi bổm &gt;18-21 cm</t>
  </si>
  <si>
    <t>Sồi bổm &gt;21-24 cm</t>
  </si>
  <si>
    <t>Sồi bổm &gt;24-27 cm</t>
  </si>
  <si>
    <t>Sồi bổm &gt;27-30 cm</t>
  </si>
  <si>
    <t>Sồi bổm &gt;30-33 cm</t>
  </si>
  <si>
    <t>Sồi bổm &gt;33-36 cm</t>
  </si>
  <si>
    <t>Sồi bổm &gt;36-39 cm</t>
  </si>
  <si>
    <t>Sồi bổm &gt;39-42 cm</t>
  </si>
  <si>
    <t>Sồi bổm &gt;42 cm</t>
  </si>
  <si>
    <t>Dẻ ban ≤3 cm</t>
  </si>
  <si>
    <t>Dẻ ban &gt;3-6 cm</t>
  </si>
  <si>
    <t>Dẻ ban &gt;6-9 cm</t>
  </si>
  <si>
    <t>Dẻ ban &gt;9-12 cm</t>
  </si>
  <si>
    <t>Dẻ ban &gt;12-15 cm</t>
  </si>
  <si>
    <t>Dẻ ban &gt;15-18 cm</t>
  </si>
  <si>
    <t>Dẻ ban &gt;18-21 cm</t>
  </si>
  <si>
    <t>Dẻ ban &gt;21-24 cm</t>
  </si>
  <si>
    <t>Dẻ ban &gt;24-27 cm</t>
  </si>
  <si>
    <t>Dẻ ban &gt;27-30 cm</t>
  </si>
  <si>
    <t>Dẻ ban &gt;30-33 cm</t>
  </si>
  <si>
    <t>Dẻ ban &gt;33-36 cm</t>
  </si>
  <si>
    <t>Dẻ ban &gt;36-39 cm</t>
  </si>
  <si>
    <t>Dẻ ban &gt;39-42 cm</t>
  </si>
  <si>
    <t>Dẻ ban &gt;42 cm</t>
  </si>
  <si>
    <t>Dẻ đen ≤3 cm</t>
  </si>
  <si>
    <t>Dẻ đen &gt;3-6 cm</t>
  </si>
  <si>
    <t>Dẻ đen &gt;6-9 cm</t>
  </si>
  <si>
    <t>Dẻ đen &gt;9-12 cm</t>
  </si>
  <si>
    <t>Dẻ đen &gt;12-15 cm</t>
  </si>
  <si>
    <t>Dẻ đen &gt;15-18 cm</t>
  </si>
  <si>
    <t>Dẻ đen &gt;18-21 cm</t>
  </si>
  <si>
    <t>Dẻ đen &gt;21-24 cm</t>
  </si>
  <si>
    <t>Dẻ đen &gt;24-27 cm</t>
  </si>
  <si>
    <t>Dẻ đen &gt;27-30 cm</t>
  </si>
  <si>
    <t>Dẻ đen &gt;30-33 cm</t>
  </si>
  <si>
    <t>Dẻ đen &gt;33-36 cm</t>
  </si>
  <si>
    <t>Dẻ đen &gt;36-39 cm</t>
  </si>
  <si>
    <t>Dẻ đen &gt;39-42 cm</t>
  </si>
  <si>
    <t>Dẻ đen &gt;42 cm</t>
  </si>
  <si>
    <t>Sồi dĩa ≤3 cm</t>
  </si>
  <si>
    <t>Sồi dĩa &gt;3-6 cm</t>
  </si>
  <si>
    <t>Sồi dĩa &gt;6-9 cm</t>
  </si>
  <si>
    <t>Sồi dĩa &gt;9-12 cm</t>
  </si>
  <si>
    <t>Sồi dĩa &gt;12-15 cm</t>
  </si>
  <si>
    <t>Sồi dĩa &gt;15-18 cm</t>
  </si>
  <si>
    <t>Sồi dĩa &gt;18-21 cm</t>
  </si>
  <si>
    <t>Sồi dĩa &gt;21-24 cm</t>
  </si>
  <si>
    <t>Sồi dĩa &gt;24-27 cm</t>
  </si>
  <si>
    <t>Sồi dĩa &gt;27-30 cm</t>
  </si>
  <si>
    <t>Sồi dĩa &gt;30-33 cm</t>
  </si>
  <si>
    <t>Sồi dĩa &gt;33-36 cm</t>
  </si>
  <si>
    <t>Sồi dĩa &gt;36-39 cm</t>
  </si>
  <si>
    <t>Sồi dĩa &gt;39-42 cm</t>
  </si>
  <si>
    <t>Sồi dĩa &gt;42 cm</t>
  </si>
  <si>
    <t>Dẻ cau ≤3 cm</t>
  </si>
  <si>
    <t>Dẻ cau &gt;3-6 cm</t>
  </si>
  <si>
    <t>Dẻ cau &gt;6-9 cm</t>
  </si>
  <si>
    <t>Dẻ cau &gt;9-12 cm</t>
  </si>
  <si>
    <t>Dẻ cau &gt;12-15 cm</t>
  </si>
  <si>
    <t>Dẻ cau &gt;15-18 cm</t>
  </si>
  <si>
    <t>Dẻ cau &gt;18-21 cm</t>
  </si>
  <si>
    <t>Dẻ cau &gt;21-24 cm</t>
  </si>
  <si>
    <t>Dẻ cau &gt;24-27 cm</t>
  </si>
  <si>
    <t>Dẻ cau &gt;27-30 cm</t>
  </si>
  <si>
    <t>Dẻ cau &gt;30-33 cm</t>
  </si>
  <si>
    <t>Dẻ cau &gt;33-36 cm</t>
  </si>
  <si>
    <t>Dẻ cau &gt;36-39 cm</t>
  </si>
  <si>
    <t>Dẻ cau &gt;39-42 cm</t>
  </si>
  <si>
    <t>Dẻ cau &gt;42 cm</t>
  </si>
  <si>
    <t>May có ≤3 cm</t>
  </si>
  <si>
    <t>May có &gt;3-6 cm</t>
  </si>
  <si>
    <t>May có &gt;6-9 cm</t>
  </si>
  <si>
    <t>May có &gt;9-12 cm</t>
  </si>
  <si>
    <t>May có &gt;12-15 cm</t>
  </si>
  <si>
    <t>May có &gt;15-18 cm</t>
  </si>
  <si>
    <t>May có &gt;18-21 cm</t>
  </si>
  <si>
    <t>May có &gt;21-24 cm</t>
  </si>
  <si>
    <t>May có &gt;24-27 cm</t>
  </si>
  <si>
    <t>May có &gt;27-30 cm</t>
  </si>
  <si>
    <t>May có &gt;30-33 cm</t>
  </si>
  <si>
    <t>May có &gt;33-36 cm</t>
  </si>
  <si>
    <t>May có &gt;36-39 cm</t>
  </si>
  <si>
    <t>May có &gt;39-42 cm</t>
  </si>
  <si>
    <t>May có &gt;42 cm</t>
  </si>
  <si>
    <t>Sồi lá mỏng ≤3 cm</t>
  </si>
  <si>
    <t>Sồi lá mỏng &gt;3-6 cm</t>
  </si>
  <si>
    <t>Sồi lá mỏng &gt;6-9 cm</t>
  </si>
  <si>
    <t>Sồi lá mỏng &gt;9-12 cm</t>
  </si>
  <si>
    <t>Sồi lá mỏng &gt;12-15 cm</t>
  </si>
  <si>
    <t>Sồi lá mỏng &gt;15-18 cm</t>
  </si>
  <si>
    <t>Sồi lá mỏng &gt;18-21 cm</t>
  </si>
  <si>
    <t>Sồi lá mỏng &gt;21-24 cm</t>
  </si>
  <si>
    <t>Sồi lá mỏng &gt;24-27 cm</t>
  </si>
  <si>
    <t>Sồi lá mỏng &gt;27-30 cm</t>
  </si>
  <si>
    <t>Sồi lá mỏng &gt;30-33 cm</t>
  </si>
  <si>
    <t>Sồi lá mỏng &gt;33-36 cm</t>
  </si>
  <si>
    <t>Sồi lá mỏng &gt;36-39 cm</t>
  </si>
  <si>
    <t>Sồi lá mỏng &gt;39-42 cm</t>
  </si>
  <si>
    <t>Sồi lá mỏng &gt;42 cm</t>
  </si>
  <si>
    <t>Dẻ bắc ≤3 cm</t>
  </si>
  <si>
    <t>Dẻ bắc &gt;3-6 cm</t>
  </si>
  <si>
    <t>Dẻ bắc &gt;6-9 cm</t>
  </si>
  <si>
    <t>Dẻ bắc &gt;9-12 cm</t>
  </si>
  <si>
    <t>Dẻ bắc &gt;12-15 cm</t>
  </si>
  <si>
    <t>Dẻ bắc &gt;15-18 cm</t>
  </si>
  <si>
    <t>Dẻ bắc &gt;18-21 cm</t>
  </si>
  <si>
    <t>Dẻ bắc &gt;21-24 cm</t>
  </si>
  <si>
    <t>Dẻ bắc &gt;24-27 cm</t>
  </si>
  <si>
    <t>Dẻ bắc &gt;27-30 cm</t>
  </si>
  <si>
    <t>Dẻ bắc &gt;30-33 cm</t>
  </si>
  <si>
    <t>Dẻ bắc &gt;33-36 cm</t>
  </si>
  <si>
    <t>Dẻ bắc &gt;36-39 cm</t>
  </si>
  <si>
    <t>Dẻ bắc &gt;39-42 cm</t>
  </si>
  <si>
    <t>Dẻ bắc &gt;42 cm</t>
  </si>
  <si>
    <t>Sồi quả dẹt ≤3 cm</t>
  </si>
  <si>
    <t>Sồi quả dẹt &gt;3-6 cm</t>
  </si>
  <si>
    <t>Sồi quả dẹt &gt;6-9 cm</t>
  </si>
  <si>
    <t>Sồi quả dẹt &gt;9-12 cm</t>
  </si>
  <si>
    <t>Sồi quả dẹt &gt;12-15 cm</t>
  </si>
  <si>
    <t>Sồi quả dẹt &gt;15-18 cm</t>
  </si>
  <si>
    <t>Sồi quả dẹt &gt;18-21 cm</t>
  </si>
  <si>
    <t>Sồi quả dẹt &gt;21-24 cm</t>
  </si>
  <si>
    <t>Sồi quả dẹt &gt;24-27 cm</t>
  </si>
  <si>
    <t>Sồi quả dẹt &gt;27-30 cm</t>
  </si>
  <si>
    <t>Sồi quả dẹt &gt;30-33 cm</t>
  </si>
  <si>
    <t>Sồi quả dẹt &gt;33-36 cm</t>
  </si>
  <si>
    <t>Sồi quả dẹt &gt;36-39 cm</t>
  </si>
  <si>
    <t>Sồi quả dẹt &gt;39-42 cm</t>
  </si>
  <si>
    <t>Sồi quả dẹt &gt;42 cm</t>
  </si>
  <si>
    <t>Dẻ quả dẹt ≤3 cm</t>
  </si>
  <si>
    <t>Dẻ quả dẹt &gt;3-6 cm</t>
  </si>
  <si>
    <t>Dẻ quả dẹt &gt;6-9 cm</t>
  </si>
  <si>
    <t>Dẻ quả dẹt &gt;9-12 cm</t>
  </si>
  <si>
    <t>Dẻ quả dẹt &gt;12-15 cm</t>
  </si>
  <si>
    <t>Dẻ quả dẹt &gt;15-18 cm</t>
  </si>
  <si>
    <t>Dẻ quả dẹt &gt;18-21 cm</t>
  </si>
  <si>
    <t>Dẻ quả dẹt &gt;21-24 cm</t>
  </si>
  <si>
    <t>Dẻ quả dẹt &gt;24-27 cm</t>
  </si>
  <si>
    <t>Dẻ quả dẹt &gt;27-30 cm</t>
  </si>
  <si>
    <t>Dẻ quả dẹt &gt;30-33 cm</t>
  </si>
  <si>
    <t>Dẻ quả dẹt &gt;33-36 cm</t>
  </si>
  <si>
    <t>Dẻ quả dẹt &gt;36-39 cm</t>
  </si>
  <si>
    <t>Dẻ quả dẹt &gt;39-42 cm</t>
  </si>
  <si>
    <t>Dẻ quả dẹt &gt;42 cm</t>
  </si>
  <si>
    <t>Sơn xã ≤3 cm</t>
  </si>
  <si>
    <t>Sơn xã &gt;3-6 cm</t>
  </si>
  <si>
    <t>Sơn xã &gt;6-9 cm</t>
  </si>
  <si>
    <t>Sơn xã &gt;9-12 cm</t>
  </si>
  <si>
    <t>Sơn xã &gt;12-15 cm</t>
  </si>
  <si>
    <t>Sơn xã &gt;15-18 cm</t>
  </si>
  <si>
    <t>Sơn xã &gt;18-21 cm</t>
  </si>
  <si>
    <t>Sơn xã &gt;21-24 cm</t>
  </si>
  <si>
    <t>Sơn xã &gt;24-27 cm</t>
  </si>
  <si>
    <t>Sơn xã &gt;27-30 cm</t>
  </si>
  <si>
    <t>Sơn xã &gt;30-33 cm</t>
  </si>
  <si>
    <t>Sơn xã &gt;33-36 cm</t>
  </si>
  <si>
    <t>Sơn xã &gt;36-39 cm</t>
  </si>
  <si>
    <t>Sơn xã &gt;39-42 cm</t>
  </si>
  <si>
    <t>Sơn xã &gt;42 cm</t>
  </si>
  <si>
    <t>Săng sáp ≤3 cm</t>
  </si>
  <si>
    <t>Săng sáp &gt;3-6 cm</t>
  </si>
  <si>
    <t>Săng sáp &gt;6-9 cm</t>
  </si>
  <si>
    <t>Săng sáp &gt;9-12 cm</t>
  </si>
  <si>
    <t>Săng sáp &gt;12-15 cm</t>
  </si>
  <si>
    <t>Săng sáp &gt;15-18 cm</t>
  </si>
  <si>
    <t>Săng sáp &gt;18-21 cm</t>
  </si>
  <si>
    <t>Săng sáp &gt;21-24 cm</t>
  </si>
  <si>
    <t>Săng sáp &gt;24-27 cm</t>
  </si>
  <si>
    <t>Săng sáp &gt;27-30 cm</t>
  </si>
  <si>
    <t>Săng sáp &gt;30-33 cm</t>
  </si>
  <si>
    <t>Săng sáp &gt;33-36 cm</t>
  </si>
  <si>
    <t>Săng sáp &gt;36-39 cm</t>
  </si>
  <si>
    <t>Săng sáp &gt;39-42 cm</t>
  </si>
  <si>
    <t>Săng sáp &gt;42 cm</t>
  </si>
  <si>
    <t>Sụ hải nam ≤3 cm</t>
  </si>
  <si>
    <t>Sụ hải nam &gt;3-6 cm</t>
  </si>
  <si>
    <t>Sụ hải nam &gt;6-9 cm</t>
  </si>
  <si>
    <t>Sụ hải nam &gt;9-12 cm</t>
  </si>
  <si>
    <t>Sụ hải nam &gt;12-15 cm</t>
  </si>
  <si>
    <t>Sụ hải nam &gt;15-18 cm</t>
  </si>
  <si>
    <t>Sụ hải nam &gt;18-21 cm</t>
  </si>
  <si>
    <t>Sụ hải nam &gt;21-24 cm</t>
  </si>
  <si>
    <t>Sụ hải nam &gt;24-27 cm</t>
  </si>
  <si>
    <t>Sụ hải nam &gt;27-30 cm</t>
  </si>
  <si>
    <t>Sụ hải nam &gt;30-33 cm</t>
  </si>
  <si>
    <t>Sụ hải nam &gt;33-36 cm</t>
  </si>
  <si>
    <t>Sụ hải nam &gt;36-39 cm</t>
  </si>
  <si>
    <t>Sụ hải nam &gt;39-42 cm</t>
  </si>
  <si>
    <t>Sụ hải nam &gt;42 cm</t>
  </si>
  <si>
    <t>Kháo dầu ≤3 cm</t>
  </si>
  <si>
    <t>Kháo dầu &gt;3-6 cm</t>
  </si>
  <si>
    <t>Kháo dầu &gt;6-9 cm</t>
  </si>
  <si>
    <t>Kháo dầu &gt;9-12 cm</t>
  </si>
  <si>
    <t>Kháo dầu &gt;12-15 cm</t>
  </si>
  <si>
    <t>Kháo dầu &gt;15-18 cm</t>
  </si>
  <si>
    <t>Kháo dầu &gt;18-21 cm</t>
  </si>
  <si>
    <t>Kháo dầu &gt;21-24 cm</t>
  </si>
  <si>
    <t>Kháo dầu &gt;24-27 cm</t>
  </si>
  <si>
    <t>Kháo dầu &gt;27-30 cm</t>
  </si>
  <si>
    <t>Kháo dầu &gt;30-33 cm</t>
  </si>
  <si>
    <t>Kháo dầu &gt;33-36 cm</t>
  </si>
  <si>
    <t>Kháo dầu &gt;36-39 cm</t>
  </si>
  <si>
    <t>Kháo dầu &gt;39-42 cm</t>
  </si>
  <si>
    <t>Kháo dầu &gt;42 cm</t>
  </si>
  <si>
    <t>Táu nước ≤3 cm</t>
  </si>
  <si>
    <t>Táu nước &gt;3-6 cm</t>
  </si>
  <si>
    <t>Táu nước &gt;6-9 cm</t>
  </si>
  <si>
    <t>Táu nước &gt;9-12 cm</t>
  </si>
  <si>
    <t>Táu nước &gt;12-15 cm</t>
  </si>
  <si>
    <t>Táu nước &gt;15-18 cm</t>
  </si>
  <si>
    <t>Táu nước &gt;18-21 cm</t>
  </si>
  <si>
    <t>Táu nước &gt;21-24 cm</t>
  </si>
  <si>
    <t>Táu nước &gt;24-27 cm</t>
  </si>
  <si>
    <t>Táu nước &gt;27-30 cm</t>
  </si>
  <si>
    <t>Táu nước &gt;30-33 cm</t>
  </si>
  <si>
    <t>Táu nước &gt;33-36 cm</t>
  </si>
  <si>
    <t>Táu nước &gt;36-39 cm</t>
  </si>
  <si>
    <t>Táu nước &gt;39-42 cm</t>
  </si>
  <si>
    <t>Táu nước &gt;42 cm</t>
  </si>
  <si>
    <t>Táu xanh ≤3 cm</t>
  </si>
  <si>
    <t>Táu xanh &gt;3-6 cm</t>
  </si>
  <si>
    <t>Táu xanh &gt;6-9 cm</t>
  </si>
  <si>
    <t>Táu xanh &gt;9-12 cm</t>
  </si>
  <si>
    <t>Táu xanh &gt;12-15 cm</t>
  </si>
  <si>
    <t>Táu xanh &gt;15-18 cm</t>
  </si>
  <si>
    <t>Táu xanh &gt;18-21 cm</t>
  </si>
  <si>
    <t>Táu xanh &gt;21-24 cm</t>
  </si>
  <si>
    <t>Táu xanh &gt;24-27 cm</t>
  </si>
  <si>
    <t>Táu xanh &gt;27-30 cm</t>
  </si>
  <si>
    <t>Táu xanh &gt;30-33 cm</t>
  </si>
  <si>
    <t>Táu xanh &gt;33-36 cm</t>
  </si>
  <si>
    <t>Táu xanh &gt;36-39 cm</t>
  </si>
  <si>
    <t>Táu xanh &gt;39-42 cm</t>
  </si>
  <si>
    <t>Táu xanh &gt;42 cm</t>
  </si>
  <si>
    <t>Táu trắng ≤3 cm</t>
  </si>
  <si>
    <t>Táu trắng &gt;3-6 cm</t>
  </si>
  <si>
    <t>Táu trắng &gt;6-9 cm</t>
  </si>
  <si>
    <t>Táu trắng &gt;9-12 cm</t>
  </si>
  <si>
    <t>Táu trắng &gt;12-15 cm</t>
  </si>
  <si>
    <t>Táu trắng &gt;15-18 cm</t>
  </si>
  <si>
    <t>Táu trắng &gt;18-21 cm</t>
  </si>
  <si>
    <t>Táu trắng &gt;21-24 cm</t>
  </si>
  <si>
    <t>Táu trắng &gt;24-27 cm</t>
  </si>
  <si>
    <t>Táu trắng &gt;27-30 cm</t>
  </si>
  <si>
    <t>Táu trắng &gt;30-33 cm</t>
  </si>
  <si>
    <t>Táu trắng &gt;33-36 cm</t>
  </si>
  <si>
    <t>Táu trắng &gt;36-39 cm</t>
  </si>
  <si>
    <t>Táu trắng &gt;39-42 cm</t>
  </si>
  <si>
    <t>Táu trắng &gt;42 cm</t>
  </si>
  <si>
    <t>Làu táu trắng ≤3 cm</t>
  </si>
  <si>
    <t>Làu táu trắng &gt;3-6 cm</t>
  </si>
  <si>
    <t>Làu táu trắng &gt;6-9 cm</t>
  </si>
  <si>
    <t>Làu táu trắng &gt;9-12 cm</t>
  </si>
  <si>
    <t>Làu táu trắng &gt;12-15 cm</t>
  </si>
  <si>
    <t>Làu táu trắng &gt;15-18 cm</t>
  </si>
  <si>
    <t>Làu táu trắng &gt;18-21 cm</t>
  </si>
  <si>
    <t>Làu táu trắng &gt;21-24 cm</t>
  </si>
  <si>
    <t>Làu táu trắng &gt;24-27 cm</t>
  </si>
  <si>
    <t>Làu táu trắng &gt;27-30 cm</t>
  </si>
  <si>
    <t>Làu táu trắng &gt;30-33 cm</t>
  </si>
  <si>
    <t>Làu táu trắng &gt;33-36 cm</t>
  </si>
  <si>
    <t>Làu táu trắng &gt;36-39 cm</t>
  </si>
  <si>
    <t>Làu táu trắng &gt;39-42 cm</t>
  </si>
  <si>
    <t>Làu táu trắng &gt;42 cm</t>
  </si>
  <si>
    <t>Tếch ≤3 cm</t>
  </si>
  <si>
    <t>Tếch &gt;3-6 cm</t>
  </si>
  <si>
    <t>Tếch &gt;6-9 cm</t>
  </si>
  <si>
    <t>Tếch &gt;9-12 cm</t>
  </si>
  <si>
    <t>Tếch &gt;12-15 cm</t>
  </si>
  <si>
    <t>Tếch &gt;15-18 cm</t>
  </si>
  <si>
    <t>Tếch &gt;18-21 cm</t>
  </si>
  <si>
    <t>Tếch &gt;21-24 cm</t>
  </si>
  <si>
    <t>Tếch &gt;24-27 cm</t>
  </si>
  <si>
    <t>Tếch &gt;27-30 cm</t>
  </si>
  <si>
    <t>Tếch &gt;30-33 cm</t>
  </si>
  <si>
    <t>Tếch &gt;33-36 cm</t>
  </si>
  <si>
    <t>Tếch &gt;36-39 cm</t>
  </si>
  <si>
    <t>Tếch &gt;39-42 cm</t>
  </si>
  <si>
    <t>Tếch &gt;42 cm</t>
  </si>
  <si>
    <t>Giá tỵ ≤3 cm</t>
  </si>
  <si>
    <t>Giá tỵ &gt;3-6 cm</t>
  </si>
  <si>
    <t>Giá tỵ &gt;6-9 cm</t>
  </si>
  <si>
    <t>Giá tỵ &gt;9-12 cm</t>
  </si>
  <si>
    <t>Giá tỵ &gt;12-15 cm</t>
  </si>
  <si>
    <t>Giá tỵ &gt;15-18 cm</t>
  </si>
  <si>
    <t>Giá tỵ &gt;18-21 cm</t>
  </si>
  <si>
    <t>Giá tỵ &gt;21-24 cm</t>
  </si>
  <si>
    <t>Giá tỵ &gt;24-27 cm</t>
  </si>
  <si>
    <t>Giá tỵ &gt;27-30 cm</t>
  </si>
  <si>
    <t>Giá tỵ &gt;30-33 cm</t>
  </si>
  <si>
    <t>Giá tỵ &gt;33-36 cm</t>
  </si>
  <si>
    <t>Giá tỵ &gt;36-39 cm</t>
  </si>
  <si>
    <t>Giá tỵ &gt;39-42 cm</t>
  </si>
  <si>
    <t>Giá tỵ &gt;42 cm</t>
  </si>
  <si>
    <t>Trường quánh ≤3 cm</t>
  </si>
  <si>
    <t>Trường quánh &gt;3-6 cm</t>
  </si>
  <si>
    <t>Trường quánh &gt;6-9 cm</t>
  </si>
  <si>
    <t>Trường quánh &gt;9-12 cm</t>
  </si>
  <si>
    <t>Trường quánh &gt;12-15 cm</t>
  </si>
  <si>
    <t>Trường quánh &gt;15-18 cm</t>
  </si>
  <si>
    <t>Trường quánh &gt;18-21 cm</t>
  </si>
  <si>
    <t>Trường quánh &gt;21-24 cm</t>
  </si>
  <si>
    <t>Trường quánh &gt;24-27 cm</t>
  </si>
  <si>
    <t>Trường quánh &gt;27-30 cm</t>
  </si>
  <si>
    <t>Trường quánh &gt;30-33 cm</t>
  </si>
  <si>
    <t>Trường quánh &gt;33-36 cm</t>
  </si>
  <si>
    <t>Trường quánh &gt;36-39 cm</t>
  </si>
  <si>
    <t>Trường quánh &gt;39-42 cm</t>
  </si>
  <si>
    <t>Trường quánh &gt;42 cm</t>
  </si>
  <si>
    <t>Vải guốc ≤3 cm</t>
  </si>
  <si>
    <t>Vải guốc &gt;3-6 cm</t>
  </si>
  <si>
    <t>Vải guốc &gt;6-9 cm</t>
  </si>
  <si>
    <t>Vải guốc &gt;9-12 cm</t>
  </si>
  <si>
    <t>Vải guốc &gt;12-15 cm</t>
  </si>
  <si>
    <t>Vải guốc &gt;15-18 cm</t>
  </si>
  <si>
    <t>Vải guốc &gt;18-21 cm</t>
  </si>
  <si>
    <t>Vải guốc &gt;21-24 cm</t>
  </si>
  <si>
    <t>Vải guốc &gt;24-27 cm</t>
  </si>
  <si>
    <t>Vải guốc &gt;27-30 cm</t>
  </si>
  <si>
    <t>Vải guốc &gt;30-33 cm</t>
  </si>
  <si>
    <t>Vải guốc &gt;33-36 cm</t>
  </si>
  <si>
    <t>Vải guốc &gt;36-39 cm</t>
  </si>
  <si>
    <t>Vải guốc &gt;39-42 cm</t>
  </si>
  <si>
    <t>Vải guốc &gt;42 cm</t>
  </si>
  <si>
    <t>Vên vên ≤3 cm</t>
  </si>
  <si>
    <t>Vên vên &gt;3-6 cm</t>
  </si>
  <si>
    <t>Vên vên &gt;6-9 cm</t>
  </si>
  <si>
    <t>Vên vên &gt;9-12 cm</t>
  </si>
  <si>
    <t>Vên vên &gt;12-15 cm</t>
  </si>
  <si>
    <t>Vên vên &gt;15-18 cm</t>
  </si>
  <si>
    <t>Vên vên &gt;18-21 cm</t>
  </si>
  <si>
    <t>Vên vên &gt;21-24 cm</t>
  </si>
  <si>
    <t>Vên vên &gt;24-27 cm</t>
  </si>
  <si>
    <t>Vên vên &gt;27-30 cm</t>
  </si>
  <si>
    <t>Vên vên &gt;30-33 cm</t>
  </si>
  <si>
    <t>Vên vên &gt;33-36 cm</t>
  </si>
  <si>
    <t>Vên vên &gt;36-39 cm</t>
  </si>
  <si>
    <t>Vên vên &gt;39-42 cm</t>
  </si>
  <si>
    <t>Vên vên &gt;42 cm</t>
  </si>
  <si>
    <t>Sao cát ≤3 cm</t>
  </si>
  <si>
    <t>Sao cát &gt;3-6 cm</t>
  </si>
  <si>
    <t>Sao cát &gt;6-9 cm</t>
  </si>
  <si>
    <t>Sao cát &gt;9-12 cm</t>
  </si>
  <si>
    <t>Sao cát &gt;12-15 cm</t>
  </si>
  <si>
    <t>Sao cát &gt;15-18 cm</t>
  </si>
  <si>
    <t>Sao cát &gt;18-21 cm</t>
  </si>
  <si>
    <t>Sao cát &gt;21-24 cm</t>
  </si>
  <si>
    <t>Sao cát &gt;24-27 cm</t>
  </si>
  <si>
    <t>Sao cát &gt;27-30 cm</t>
  </si>
  <si>
    <t>Sao cát &gt;30-33 cm</t>
  </si>
  <si>
    <t>Sao cát &gt;33-36 cm</t>
  </si>
  <si>
    <t>Sao cát &gt;36-39 cm</t>
  </si>
  <si>
    <t>Sao cát &gt;39-42 cm</t>
  </si>
  <si>
    <t>Sao cát &gt;42 cm</t>
  </si>
  <si>
    <t>Vên vên cát ≤3 cm</t>
  </si>
  <si>
    <t>Vên vên cát &gt;3-6 cm</t>
  </si>
  <si>
    <t>Vên vên cát &gt;6-9 cm</t>
  </si>
  <si>
    <t>Vên vên cát &gt;9-12 cm</t>
  </si>
  <si>
    <t>Vên vên cát &gt;12-15 cm</t>
  </si>
  <si>
    <t>Vên vên cát &gt;15-18 cm</t>
  </si>
  <si>
    <t>Vên vên cát &gt;18-21 cm</t>
  </si>
  <si>
    <t>Vên vên cát &gt;21-24 cm</t>
  </si>
  <si>
    <t>Vên vên cát &gt;24-27 cm</t>
  </si>
  <si>
    <t>Vên vên cát &gt;27-30 cm</t>
  </si>
  <si>
    <t>Vên vên cát &gt;30-33 cm</t>
  </si>
  <si>
    <t>Vên vên cát &gt;33-36 cm</t>
  </si>
  <si>
    <t>Vên vên cát &gt;36-39 cm</t>
  </si>
  <si>
    <t>Vên vên cát &gt;39-42 cm</t>
  </si>
  <si>
    <t>Vên vên cát &gt;42 cm</t>
  </si>
  <si>
    <t>Vên vên nghệ ≤3 cm</t>
  </si>
  <si>
    <t>Vên vên nghệ &gt;3-6 cm</t>
  </si>
  <si>
    <t>Vên vên nghệ &gt;6-9 cm</t>
  </si>
  <si>
    <t>Vên vên nghệ &gt;9-12 cm</t>
  </si>
  <si>
    <t>Vên vên nghệ &gt;12-15 cm</t>
  </si>
  <si>
    <t>Vên vên nghệ &gt;15-18 cm</t>
  </si>
  <si>
    <t>Vên vên nghệ &gt;18-21 cm</t>
  </si>
  <si>
    <t>Vên vên nghệ &gt;21-24 cm</t>
  </si>
  <si>
    <t>Vên vên nghệ &gt;24-27 cm</t>
  </si>
  <si>
    <t>Vên vên nghệ &gt;27-30 cm</t>
  </si>
  <si>
    <t>Vên vên nghệ &gt;30-33 cm</t>
  </si>
  <si>
    <t>Vên vên nghệ &gt;33-36 cm</t>
  </si>
  <si>
    <t>Vên vên nghệ &gt;36-39 cm</t>
  </si>
  <si>
    <t>Vên vên nghệ &gt;39-42 cm</t>
  </si>
  <si>
    <t>Vên vên nghệ &gt;42 cm</t>
  </si>
  <si>
    <t>Vên vên vàng ≤3 cm</t>
  </si>
  <si>
    <t>Vên vên vàng &gt;3-6 cm</t>
  </si>
  <si>
    <t>Vên vên vàng &gt;6-9 cm</t>
  </si>
  <si>
    <t>Vên vên vàng &gt;9-12 cm</t>
  </si>
  <si>
    <t>Vên vên vàng &gt;12-15 cm</t>
  </si>
  <si>
    <t>Vên vên vàng &gt;15-18 cm</t>
  </si>
  <si>
    <t>Vên vên vàng &gt;18-21 cm</t>
  </si>
  <si>
    <t>Vên vên vàng &gt;21-24 cm</t>
  </si>
  <si>
    <t>Vên vên vàng &gt;24-27 cm</t>
  </si>
  <si>
    <t>Vên vên vàng &gt;27-30 cm</t>
  </si>
  <si>
    <t>Vên vên vàng &gt;30-33 cm</t>
  </si>
  <si>
    <t>Vên vên vàng &gt;33-36 cm</t>
  </si>
  <si>
    <t>Vên vên vàng &gt;36-39 cm</t>
  </si>
  <si>
    <t>Vên vên vàng &gt;39-42 cm</t>
  </si>
  <si>
    <t>Vên vên vàng &gt;42 cm</t>
  </si>
  <si>
    <t>Sến bo bo ≤3 cm</t>
  </si>
  <si>
    <t>Sến bo bo &gt;3-6 cm</t>
  </si>
  <si>
    <t>Sến bo bo &gt;6-9 cm</t>
  </si>
  <si>
    <t>Sến bo bo &gt;9-12 cm</t>
  </si>
  <si>
    <t>Sến bo bo &gt;12-15 cm</t>
  </si>
  <si>
    <t>Sến bo bo &gt;15-18 cm</t>
  </si>
  <si>
    <t>Sến bo bo &gt;18-21 cm</t>
  </si>
  <si>
    <t>Sến bo bo &gt;21-24 cm</t>
  </si>
  <si>
    <t>Sến bo bo &gt;24-27 cm</t>
  </si>
  <si>
    <t>Sến bo bo &gt;27-30 cm</t>
  </si>
  <si>
    <t>Sến bo bo &gt;30-33 cm</t>
  </si>
  <si>
    <t>Sến bo bo &gt;33-36 cm</t>
  </si>
  <si>
    <t>Sến bo bo &gt;36-39 cm</t>
  </si>
  <si>
    <t>Sến bo bo &gt;39-42 cm</t>
  </si>
  <si>
    <t>Sến bo bo &gt;42 cm</t>
  </si>
  <si>
    <t>Bò ké nhẵn ≤3 cm</t>
  </si>
  <si>
    <t>Nhóm loài cây gỗ trồng trên cạn (mật độ chuẩn 833 cây/ha)
Nhóm III gồm 64 loài (danh sách tên loài theo Phụ lục VI kèm theo)</t>
  </si>
  <si>
    <t>Bò ké nhẵn &gt;3-6 cm</t>
  </si>
  <si>
    <t>Bò ké nhẵn &gt;6-9 cm</t>
  </si>
  <si>
    <t>Bò ké nhẵn &gt;9-12 cm</t>
  </si>
  <si>
    <t>Bò ké nhẵn &gt;12-15 cm</t>
  </si>
  <si>
    <t>Bò ké nhẵn &gt;15-18 cm</t>
  </si>
  <si>
    <t>Bò ké nhẵn &gt;18-21 cm</t>
  </si>
  <si>
    <t>Bò ké nhẵn &gt;21-24 cm</t>
  </si>
  <si>
    <t>Bò ké nhẵn &gt;24-27 cm</t>
  </si>
  <si>
    <t>Bò ké nhẵn &gt;27-30 cm</t>
  </si>
  <si>
    <t>Bò ké nhẵn &gt;30-33 cm</t>
  </si>
  <si>
    <t>Bò ké nhẵn &gt;33-36 cm</t>
  </si>
  <si>
    <t>Bò ké nhẵn &gt;36-39 cm</t>
  </si>
  <si>
    <t>Bò ké nhẵn &gt;39-42 cm</t>
  </si>
  <si>
    <t>Bò ké nhẵn &gt;42 cm</t>
  </si>
  <si>
    <t>Cà ổi bắc bộ ≤3 cm</t>
  </si>
  <si>
    <t>Cà ổi bắc bộ &gt;3-6 cm</t>
  </si>
  <si>
    <t>Cà ổi bắc bộ &gt;6-9 cm</t>
  </si>
  <si>
    <t>Cà ổi bắc bộ &gt;9-12 cm</t>
  </si>
  <si>
    <t>Cà ổi bắc bộ &gt;12-15 cm</t>
  </si>
  <si>
    <t>Cà ổi bắc bộ &gt;15-18 cm</t>
  </si>
  <si>
    <t>Cà ổi bắc bộ &gt;18-21 cm</t>
  </si>
  <si>
    <t>Cà ổi bắc bộ &gt;21-24 cm</t>
  </si>
  <si>
    <t>Cà ổi bắc bộ &gt;24-27 cm</t>
  </si>
  <si>
    <t>Cà ổi bắc bộ &gt;27-30 cm</t>
  </si>
  <si>
    <t>Cà ổi bắc bộ &gt;30-33 cm</t>
  </si>
  <si>
    <t>Cà ổi bắc bộ &gt;33-36 cm</t>
  </si>
  <si>
    <t>Cà ổi bắc bộ &gt;36-39 cm</t>
  </si>
  <si>
    <t>Cà ổi bắc bộ &gt;39-42 cm</t>
  </si>
  <si>
    <t>Cà ổi bắc bộ &gt;42 cm</t>
  </si>
  <si>
    <t>Giẻ gai ≤3 cm</t>
  </si>
  <si>
    <t>Giẻ gai &gt;3-6 cm</t>
  </si>
  <si>
    <t>Giẻ gai &gt;6-9 cm</t>
  </si>
  <si>
    <t>Giẻ gai &gt;9-12 cm</t>
  </si>
  <si>
    <t>Giẻ gai &gt;12-15 cm</t>
  </si>
  <si>
    <t>Giẻ gai &gt;15-18 cm</t>
  </si>
  <si>
    <t>Giẻ gai &gt;18-21 cm</t>
  </si>
  <si>
    <t>Giẻ gai &gt;21-24 cm</t>
  </si>
  <si>
    <t>Giẻ gai &gt;24-27 cm</t>
  </si>
  <si>
    <t>Giẻ gai &gt;27-30 cm</t>
  </si>
  <si>
    <t>Giẻ gai &gt;30-33 cm</t>
  </si>
  <si>
    <t>Giẻ gai &gt;33-36 cm</t>
  </si>
  <si>
    <t>Giẻ gai &gt;36-39 cm</t>
  </si>
  <si>
    <t>Giẻ gai &gt;39-42 cm</t>
  </si>
  <si>
    <t>Giẻ gai &gt;42 cm</t>
  </si>
  <si>
    <t>Cà ổi đài loan ≤3 cm</t>
  </si>
  <si>
    <t>Cà ổi đài loan &gt;3-6 cm</t>
  </si>
  <si>
    <t>Cà ổi đài loan &gt;6-9 cm</t>
  </si>
  <si>
    <t>Cà ổi đài loan &gt;9-12 cm</t>
  </si>
  <si>
    <t>Cà ổi đài loan &gt;12-15 cm</t>
  </si>
  <si>
    <t>Cà ổi đài loan &gt;15-18 cm</t>
  </si>
  <si>
    <t>Cà ổi đài loan &gt;18-21 cm</t>
  </si>
  <si>
    <t>Cà ổi đài loan &gt;21-24 cm</t>
  </si>
  <si>
    <t>Cà ổi đài loan &gt;24-27 cm</t>
  </si>
  <si>
    <t>Cà ổi đài loan &gt;27-30 cm</t>
  </si>
  <si>
    <t>Cà ổi đài loan &gt;30-33 cm</t>
  </si>
  <si>
    <t>Cà ổi đài loan &gt;33-36 cm</t>
  </si>
  <si>
    <t>Cà ổi đài loan &gt;36-39 cm</t>
  </si>
  <si>
    <t>Cà ổi đài loan &gt;39-42 cm</t>
  </si>
  <si>
    <t>Cà ổi đài loan &gt;42 cm</t>
  </si>
  <si>
    <t>Cà ổi sapa ≤3 cm</t>
  </si>
  <si>
    <t>Cà ổi sapa &gt;3-6 cm</t>
  </si>
  <si>
    <t>Cà ổi sapa &gt;6-9 cm</t>
  </si>
  <si>
    <t>Cà ổi sapa &gt;9-12 cm</t>
  </si>
  <si>
    <t>Cà ổi sapa &gt;12-15 cm</t>
  </si>
  <si>
    <t>Cà ổi sapa &gt;15-18 cm</t>
  </si>
  <si>
    <t>Cà ổi sapa &gt;18-21 cm</t>
  </si>
  <si>
    <t>Cà ổi sapa &gt;21-24 cm</t>
  </si>
  <si>
    <t>Cà ổi sapa &gt;24-27 cm</t>
  </si>
  <si>
    <t>Cà ổi sapa &gt;27-30 cm</t>
  </si>
  <si>
    <t>Cà ổi sapa &gt;30-33 cm</t>
  </si>
  <si>
    <t>Cà ổi sapa &gt;33-36 cm</t>
  </si>
  <si>
    <t>Cà ổi sapa &gt;36-39 cm</t>
  </si>
  <si>
    <t>Cà ổi sapa &gt;39-42 cm</t>
  </si>
  <si>
    <t>Cà ổi sapa &gt;42 cm</t>
  </si>
  <si>
    <t>Giẻ vàng mép ≤3 cm</t>
  </si>
  <si>
    <t>Giẻ vàng mép &gt;3-6 cm</t>
  </si>
  <si>
    <t>Giẻ vàng mép &gt;6-9 cm</t>
  </si>
  <si>
    <t>Giẻ vàng mép &gt;9-12 cm</t>
  </si>
  <si>
    <t>Giẻ vàng mép &gt;12-15 cm</t>
  </si>
  <si>
    <t>Giẻ vàng mép &gt;15-18 cm</t>
  </si>
  <si>
    <t>Giẻ vàng mép &gt;18-21 cm</t>
  </si>
  <si>
    <t>Giẻ vàng mép &gt;21-24 cm</t>
  </si>
  <si>
    <t>Giẻ vàng mép &gt;24-27 cm</t>
  </si>
  <si>
    <t>Giẻ vàng mép &gt;27-30 cm</t>
  </si>
  <si>
    <t>Giẻ vàng mép &gt;30-33 cm</t>
  </si>
  <si>
    <t>Giẻ vàng mép &gt;33-36 cm</t>
  </si>
  <si>
    <t>Giẻ vàng mép &gt;36-39 cm</t>
  </si>
  <si>
    <t>Giẻ vàng mép &gt;39-42 cm</t>
  </si>
  <si>
    <t>Giẻ vàng mép &gt;42 cm</t>
  </si>
  <si>
    <t>Cà ổi trung hoa ≤3 cm</t>
  </si>
  <si>
    <t>Cà ổi trung hoa &gt;3-6 cm</t>
  </si>
  <si>
    <t>Cà ổi trung hoa &gt;6-9 cm</t>
  </si>
  <si>
    <t>Cà ổi trung hoa &gt;9-12 cm</t>
  </si>
  <si>
    <t>Cà ổi trung hoa &gt;12-15 cm</t>
  </si>
  <si>
    <t>Cà ổi trung hoa &gt;15-18 cm</t>
  </si>
  <si>
    <t>Cà ổi trung hoa &gt;18-21 cm</t>
  </si>
  <si>
    <t>Cà ổi trung hoa &gt;21-24 cm</t>
  </si>
  <si>
    <t>Cà ổi trung hoa &gt;24-27 cm</t>
  </si>
  <si>
    <t>Cà ổi trung hoa &gt;27-30 cm</t>
  </si>
  <si>
    <t>Cà ổi trung hoa &gt;30-33 cm</t>
  </si>
  <si>
    <t>Cà ổi trung hoa &gt;33-36 cm</t>
  </si>
  <si>
    <t>Cà ổi trung hoa &gt;36-39 cm</t>
  </si>
  <si>
    <t>Cà ổi trung hoa &gt;39-42 cm</t>
  </si>
  <si>
    <t>Cà ổi trung hoa &gt;42 cm</t>
  </si>
  <si>
    <t>Cà ổi lá nhẵn ≤3 cm</t>
  </si>
  <si>
    <t>Cà ổi lá nhẵn &gt;3-6 cm</t>
  </si>
  <si>
    <t>Cà ổi lá nhẵn &gt;6-9 cm</t>
  </si>
  <si>
    <t>Cà ổi lá nhẵn &gt;9-12 cm</t>
  </si>
  <si>
    <t>Cà ổi lá nhẵn &gt;12-15 cm</t>
  </si>
  <si>
    <t>Cà ổi lá nhẵn &gt;15-18 cm</t>
  </si>
  <si>
    <t>Cà ổi lá nhẵn &gt;18-21 cm</t>
  </si>
  <si>
    <t>Cà ổi lá nhẵn &gt;21-24 cm</t>
  </si>
  <si>
    <t>Cà ổi lá nhẵn &gt;24-27 cm</t>
  </si>
  <si>
    <t>Cà ổi lá nhẵn &gt;27-30 cm</t>
  </si>
  <si>
    <t>Cà ổi lá nhẵn &gt;30-33 cm</t>
  </si>
  <si>
    <t>Cà ổi lá nhẵn &gt;33-36 cm</t>
  </si>
  <si>
    <t>Cà ổi lá nhẵn &gt;36-39 cm</t>
  </si>
  <si>
    <t>Cà ổi lá nhẵn &gt;39-42 cm</t>
  </si>
  <si>
    <t>Cà ổi lá nhẵn &gt;42 cm</t>
  </si>
  <si>
    <t>Dẻ gai ≤3 cm</t>
  </si>
  <si>
    <t>Dẻ gai &gt;3-6 cm</t>
  </si>
  <si>
    <t>Dẻ gai &gt;6-9 cm</t>
  </si>
  <si>
    <t>Dẻ gai &gt;9-12 cm</t>
  </si>
  <si>
    <t>Dẻ gai &gt;12-15 cm</t>
  </si>
  <si>
    <t>Dẻ gai &gt;15-18 cm</t>
  </si>
  <si>
    <t>Dẻ gai &gt;18-21 cm</t>
  </si>
  <si>
    <t>Dẻ gai &gt;21-24 cm</t>
  </si>
  <si>
    <t>Dẻ gai &gt;24-27 cm</t>
  </si>
  <si>
    <t>Dẻ gai &gt;27-30 cm</t>
  </si>
  <si>
    <t>Dẻ gai &gt;30-33 cm</t>
  </si>
  <si>
    <t>Dẻ gai &gt;33-36 cm</t>
  </si>
  <si>
    <t>Dẻ gai &gt;36-39 cm</t>
  </si>
  <si>
    <t>Dẻ gai &gt;39-42 cm</t>
  </si>
  <si>
    <t>Dẻ gai &gt;42 cm</t>
  </si>
  <si>
    <t>Khu thụ tầu ≤3 cm</t>
  </si>
  <si>
    <t>Khu thụ tầu &gt;3-6 cm</t>
  </si>
  <si>
    <t>Khu thụ tầu &gt;6-9 cm</t>
  </si>
  <si>
    <t>Khu thụ tầu &gt;9-12 cm</t>
  </si>
  <si>
    <t>Khu thụ tầu &gt;12-15 cm</t>
  </si>
  <si>
    <t>Khu thụ tầu &gt;15-18 cm</t>
  </si>
  <si>
    <t>Khu thụ tầu &gt;18-21 cm</t>
  </si>
  <si>
    <t>Khu thụ tầu &gt;21-24 cm</t>
  </si>
  <si>
    <t>Khu thụ tầu &gt;24-27 cm</t>
  </si>
  <si>
    <t>Khu thụ tầu &gt;27-30 cm</t>
  </si>
  <si>
    <t>Khu thụ tầu &gt;30-33 cm</t>
  </si>
  <si>
    <t>Khu thụ tầu &gt;33-36 cm</t>
  </si>
  <si>
    <t>Khu thụ tầu &gt;36-39 cm</t>
  </si>
  <si>
    <t>Khu thụ tầu &gt;39-42 cm</t>
  </si>
  <si>
    <t>Khu thụ tầu &gt;42 cm</t>
  </si>
  <si>
    <t>Dẻ gai hạt nhỏ ≤3 cm</t>
  </si>
  <si>
    <t>Dẻ gai hạt nhỏ &gt;3-6 cm</t>
  </si>
  <si>
    <t>Dẻ gai hạt nhỏ &gt;6-9 cm</t>
  </si>
  <si>
    <t>Dẻ gai hạt nhỏ &gt;9-12 cm</t>
  </si>
  <si>
    <t>Dẻ gai hạt nhỏ &gt;12-15 cm</t>
  </si>
  <si>
    <t>Dẻ gai hạt nhỏ &gt;15-18 cm</t>
  </si>
  <si>
    <t>Dẻ gai hạt nhỏ &gt;18-21 cm</t>
  </si>
  <si>
    <t>Dẻ gai hạt nhỏ &gt;21-24 cm</t>
  </si>
  <si>
    <t>Dẻ gai hạt nhỏ &gt;24-27 cm</t>
  </si>
  <si>
    <t>Dẻ gai hạt nhỏ &gt;27-30 cm</t>
  </si>
  <si>
    <t>Dẻ gai hạt nhỏ &gt;30-33 cm</t>
  </si>
  <si>
    <t>Dẻ gai hạt nhỏ &gt;33-36 cm</t>
  </si>
  <si>
    <t>Dẻ gai hạt nhỏ &gt;36-39 cm</t>
  </si>
  <si>
    <t>Dẻ gai hạt nhỏ &gt;39-42 cm</t>
  </si>
  <si>
    <t>Dẻ gai hạt nhỏ &gt;42 cm</t>
  </si>
  <si>
    <t>Dầu rái ≤3 cm</t>
  </si>
  <si>
    <t>Dầu rái &gt;3-6 cm</t>
  </si>
  <si>
    <t>Dầu rái &gt;6-9 cm</t>
  </si>
  <si>
    <t>Dầu rái &gt;9-12 cm</t>
  </si>
  <si>
    <t>Dầu rái &gt;12-15 cm</t>
  </si>
  <si>
    <t>Dầu rái &gt;15-18 cm</t>
  </si>
  <si>
    <t>Dầu rái &gt;18-21 cm</t>
  </si>
  <si>
    <t>Dầu rái &gt;21-24 cm</t>
  </si>
  <si>
    <t>Dầu rái &gt;24-27 cm</t>
  </si>
  <si>
    <t>Dầu rái &gt;27-30 cm</t>
  </si>
  <si>
    <t>Dầu rái &gt;30-33 cm</t>
  </si>
  <si>
    <t>Dầu rái &gt;33-36 cm</t>
  </si>
  <si>
    <t>Dầu rái &gt;36-39 cm</t>
  </si>
  <si>
    <t>Dầu rái &gt;39-42 cm</t>
  </si>
  <si>
    <t>Dầu rái &gt;42 cm</t>
  </si>
  <si>
    <t>Dầu nước ≤3 cm</t>
  </si>
  <si>
    <t>Dầu nước &gt;3-6 cm</t>
  </si>
  <si>
    <t>Dầu nước &gt;6-9 cm</t>
  </si>
  <si>
    <t>Dầu nước &gt;9-12 cm</t>
  </si>
  <si>
    <t>Dầu nước &gt;12-15 cm</t>
  </si>
  <si>
    <t>Dầu nước &gt;15-18 cm</t>
  </si>
  <si>
    <t>Dầu nước &gt;18-21 cm</t>
  </si>
  <si>
    <t>Dầu nước &gt;21-24 cm</t>
  </si>
  <si>
    <t>Dầu nước &gt;24-27 cm</t>
  </si>
  <si>
    <t>Dầu nước &gt;27-30 cm</t>
  </si>
  <si>
    <t>Dầu nước &gt;30-33 cm</t>
  </si>
  <si>
    <t>Dầu nước &gt;33-36 cm</t>
  </si>
  <si>
    <t>Dầu nước &gt;36-39 cm</t>
  </si>
  <si>
    <t>Dầu nước &gt;39-42 cm</t>
  </si>
  <si>
    <t>Dầu nước &gt;42 cm</t>
  </si>
  <si>
    <t>Dầu trà beng ≤3 cm</t>
  </si>
  <si>
    <t>Dầu trà beng &gt;3-6 cm</t>
  </si>
  <si>
    <t>Dầu trà beng &gt;6-9 cm</t>
  </si>
  <si>
    <t>Dầu trà beng &gt;9-12 cm</t>
  </si>
  <si>
    <t>Dầu trà beng &gt;12-15 cm</t>
  </si>
  <si>
    <t>Dầu trà beng &gt;15-18 cm</t>
  </si>
  <si>
    <t>Dầu trà beng &gt;18-21 cm</t>
  </si>
  <si>
    <t>Dầu trà beng &gt;21-24 cm</t>
  </si>
  <si>
    <t>Dầu trà beng &gt;24-27 cm</t>
  </si>
  <si>
    <t>Dầu trà beng &gt;27-30 cm</t>
  </si>
  <si>
    <t>Dầu trà beng &gt;30-33 cm</t>
  </si>
  <si>
    <t>Dầu trà beng &gt;33-36 cm</t>
  </si>
  <si>
    <t>Dầu trà beng &gt;36-39 cm</t>
  </si>
  <si>
    <t>Dầu trà beng &gt;39-42 cm</t>
  </si>
  <si>
    <t>Dầu trà beng &gt;42 cm</t>
  </si>
  <si>
    <t>Dẻ bắc giang ≤3 cm</t>
  </si>
  <si>
    <t>Dẻ bắc giang &gt;3-6 cm</t>
  </si>
  <si>
    <t>Dẻ bắc giang &gt;6-9 cm</t>
  </si>
  <si>
    <t>Dẻ bắc giang &gt;9-12 cm</t>
  </si>
  <si>
    <t>Dẻ bắc giang &gt;12-15 cm</t>
  </si>
  <si>
    <t>Dẻ bắc giang &gt;15-18 cm</t>
  </si>
  <si>
    <t>Dẻ bắc giang &gt;18-21 cm</t>
  </si>
  <si>
    <t>Dẻ bắc giang &gt;21-24 cm</t>
  </si>
  <si>
    <t>Dẻ bắc giang &gt;24-27 cm</t>
  </si>
  <si>
    <t>Dẻ bắc giang &gt;27-30 cm</t>
  </si>
  <si>
    <t>Dẻ bắc giang &gt;30-33 cm</t>
  </si>
  <si>
    <t>Dẻ bắc giang &gt;33-36 cm</t>
  </si>
  <si>
    <t>Dẻ bắc giang &gt;36-39 cm</t>
  </si>
  <si>
    <t>Dẻ bắc giang &gt;39-42 cm</t>
  </si>
  <si>
    <t>Dẻ bắc giang &gt;42 cm</t>
  </si>
  <si>
    <t>Sồi nâu ≤3 cm</t>
  </si>
  <si>
    <t>Sồi nâu &gt;3-6 cm</t>
  </si>
  <si>
    <t>Sồi nâu &gt;6-9 cm</t>
  </si>
  <si>
    <t>Sồi nâu &gt;9-12 cm</t>
  </si>
  <si>
    <t>Sồi nâu &gt;12-15 cm</t>
  </si>
  <si>
    <t>Sồi nâu &gt;15-18 cm</t>
  </si>
  <si>
    <t>Sồi nâu &gt;18-21 cm</t>
  </si>
  <si>
    <t>Sồi nâu &gt;21-24 cm</t>
  </si>
  <si>
    <t>Sồi nâu &gt;24-27 cm</t>
  </si>
  <si>
    <t>Sồi nâu &gt;27-30 cm</t>
  </si>
  <si>
    <t>Sồi nâu &gt;30-33 cm</t>
  </si>
  <si>
    <t>Sồi nâu &gt;33-36 cm</t>
  </si>
  <si>
    <t>Sồi nâu &gt;36-39 cm</t>
  </si>
  <si>
    <t>Sồi nâu &gt;39-42 cm</t>
  </si>
  <si>
    <t>Sồi nâu &gt;42 cm</t>
  </si>
  <si>
    <t>Sồi Bắc giang ≤3 cm</t>
  </si>
  <si>
    <t>Sồi Bắc giang &gt;3-6 cm</t>
  </si>
  <si>
    <t>Sồi Bắc giang &gt;6-9 cm</t>
  </si>
  <si>
    <t>Sồi Bắc giang &gt;9-12 cm</t>
  </si>
  <si>
    <t>Sồi Bắc giang &gt;12-15 cm</t>
  </si>
  <si>
    <t>Sồi Bắc giang &gt;15-18 cm</t>
  </si>
  <si>
    <t>Sồi Bắc giang &gt;18-21 cm</t>
  </si>
  <si>
    <t>Sồi Bắc giang &gt;21-24 cm</t>
  </si>
  <si>
    <t>Sồi Bắc giang &gt;24-27 cm</t>
  </si>
  <si>
    <t>Sồi Bắc giang &gt;27-30 cm</t>
  </si>
  <si>
    <t>Sồi Bắc giang &gt;30-33 cm</t>
  </si>
  <si>
    <t>Sồi Bắc giang &gt;33-36 cm</t>
  </si>
  <si>
    <t>Sồi Bắc giang &gt;36-39 cm</t>
  </si>
  <si>
    <t>Sồi Bắc giang &gt;39-42 cm</t>
  </si>
  <si>
    <t>Sồi Bắc giang &gt;42 cm</t>
  </si>
  <si>
    <t>Giẻ ngô ≤3 cm</t>
  </si>
  <si>
    <t>Giẻ ngô &gt;3-6 cm</t>
  </si>
  <si>
    <t>Giẻ ngô &gt;6-9 cm</t>
  </si>
  <si>
    <t>Giẻ ngô &gt;9-12 cm</t>
  </si>
  <si>
    <t>Giẻ ngô &gt;12-15 cm</t>
  </si>
  <si>
    <t>Giẻ ngô &gt;15-18 cm</t>
  </si>
  <si>
    <t>Giẻ ngô &gt;18-21 cm</t>
  </si>
  <si>
    <t>Giẻ ngô &gt;21-24 cm</t>
  </si>
  <si>
    <t>Giẻ ngô &gt;24-27 cm</t>
  </si>
  <si>
    <t>Giẻ ngô &gt;27-30 cm</t>
  </si>
  <si>
    <t>Giẻ ngô &gt;30-33 cm</t>
  </si>
  <si>
    <t>Giẻ ngô &gt;33-36 cm</t>
  </si>
  <si>
    <t>Giẻ ngô &gt;36-39 cm</t>
  </si>
  <si>
    <t>Giẻ ngô &gt;39-42 cm</t>
  </si>
  <si>
    <t>Giẻ ngô &gt;42 cm</t>
  </si>
  <si>
    <t>Dẻ đỏ ≤3 cm</t>
  </si>
  <si>
    <t>Dẻ đỏ &gt;3-6 cm</t>
  </si>
  <si>
    <t>Dẻ đỏ &gt;6-9 cm</t>
  </si>
  <si>
    <t>Dẻ đỏ &gt;9-12 cm</t>
  </si>
  <si>
    <t>Dẻ đỏ &gt;12-15 cm</t>
  </si>
  <si>
    <t>Dẻ đỏ &gt;15-18 cm</t>
  </si>
  <si>
    <t>Dẻ đỏ &gt;18-21 cm</t>
  </si>
  <si>
    <t>Dẻ đỏ &gt;21-24 cm</t>
  </si>
  <si>
    <t>Dẻ đỏ &gt;24-27 cm</t>
  </si>
  <si>
    <t>Dẻ đỏ &gt;27-30 cm</t>
  </si>
  <si>
    <t>Dẻ đỏ &gt;30-33 cm</t>
  </si>
  <si>
    <t>Dẻ đỏ &gt;33-36 cm</t>
  </si>
  <si>
    <t>Dẻ đỏ &gt;36-39 cm</t>
  </si>
  <si>
    <t>Dẻ đỏ &gt;39-42 cm</t>
  </si>
  <si>
    <t>Dẻ đỏ &gt;42 cm</t>
  </si>
  <si>
    <t>Sồi đỏ ≤3 cm</t>
  </si>
  <si>
    <t>Sồi đỏ &gt;3-6 cm</t>
  </si>
  <si>
    <t>Sồi đỏ &gt;6-9 cm</t>
  </si>
  <si>
    <t>Sồi đỏ &gt;9-12 cm</t>
  </si>
  <si>
    <t>Sồi đỏ &gt;12-15 cm</t>
  </si>
  <si>
    <t>Sồi đỏ &gt;15-18 cm</t>
  </si>
  <si>
    <t>Sồi đỏ &gt;18-21 cm</t>
  </si>
  <si>
    <t>Sồi đỏ &gt;21-24 cm</t>
  </si>
  <si>
    <t>Sồi đỏ &gt;24-27 cm</t>
  </si>
  <si>
    <t>Sồi đỏ &gt;27-30 cm</t>
  </si>
  <si>
    <t>Sồi đỏ &gt;30-33 cm</t>
  </si>
  <si>
    <t>Sồi đỏ &gt;33-36 cm</t>
  </si>
  <si>
    <t>Sồi đỏ &gt;36-39 cm</t>
  </si>
  <si>
    <t>Sồi đỏ &gt;39-42 cm</t>
  </si>
  <si>
    <t>Sồi đỏ &gt;42 cm</t>
  </si>
  <si>
    <t>Cà ổi ấn độ ≤3 cm</t>
  </si>
  <si>
    <t>Cà ổi ấn độ &gt;3-6 cm</t>
  </si>
  <si>
    <t>Cà ổi ấn độ &gt;6-9 cm</t>
  </si>
  <si>
    <t>Cà ổi ấn độ &gt;9-12 cm</t>
  </si>
  <si>
    <t>Cà ổi ấn độ &gt;12-15 cm</t>
  </si>
  <si>
    <t>Cà ổi ấn độ &gt;15-18 cm</t>
  </si>
  <si>
    <t>Cà ổi ấn độ &gt;18-21 cm</t>
  </si>
  <si>
    <t>Cà ổi ấn độ &gt;21-24 cm</t>
  </si>
  <si>
    <t>Cà ổi ấn độ &gt;24-27 cm</t>
  </si>
  <si>
    <t>Cà ổi ấn độ &gt;27-30 cm</t>
  </si>
  <si>
    <t>Cà ổi ấn độ &gt;30-33 cm</t>
  </si>
  <si>
    <t>Cà ổi ấn độ &gt;33-36 cm</t>
  </si>
  <si>
    <t>Cà ổi ấn độ &gt;36-39 cm</t>
  </si>
  <si>
    <t>Cà ổi ấn độ &gt;39-42 cm</t>
  </si>
  <si>
    <t>Cà ổi ấn độ &gt;42 cm</t>
  </si>
  <si>
    <t>Dẻ gai nhím ≤3 cm</t>
  </si>
  <si>
    <t>Dẻ gai nhím &gt;3-6 cm</t>
  </si>
  <si>
    <t>Dẻ gai nhím &gt;6-9 cm</t>
  </si>
  <si>
    <t>Dẻ gai nhím &gt;9-12 cm</t>
  </si>
  <si>
    <t>Dẻ gai nhím &gt;12-15 cm</t>
  </si>
  <si>
    <t>Dẻ gai nhím &gt;15-18 cm</t>
  </si>
  <si>
    <t>Dẻ gai nhím &gt;18-21 cm</t>
  </si>
  <si>
    <t>Dẻ gai nhím &gt;21-24 cm</t>
  </si>
  <si>
    <t>Dẻ gai nhím &gt;24-27 cm</t>
  </si>
  <si>
    <t>Dẻ gai nhím &gt;27-30 cm</t>
  </si>
  <si>
    <t>Dẻ gai nhím &gt;30-33 cm</t>
  </si>
  <si>
    <t>Dẻ gai nhím &gt;33-36 cm</t>
  </si>
  <si>
    <t>Dẻ gai nhím &gt;36-39 cm</t>
  </si>
  <si>
    <t>Dẻ gai nhím &gt;39-42 cm</t>
  </si>
  <si>
    <t>Dẻ gai nhím &gt;42 cm</t>
  </si>
  <si>
    <t>Giẻ mỡ gà ≤3 cm</t>
  </si>
  <si>
    <t>Giẻ mỡ gà &gt;3-6 cm</t>
  </si>
  <si>
    <t>Giẻ mỡ gà &gt;6-9 cm</t>
  </si>
  <si>
    <t>Giẻ mỡ gà &gt;9-12 cm</t>
  </si>
  <si>
    <t>Giẻ mỡ gà &gt;12-15 cm</t>
  </si>
  <si>
    <t>Giẻ mỡ gà &gt;15-18 cm</t>
  </si>
  <si>
    <t>Giẻ mỡ gà &gt;18-21 cm</t>
  </si>
  <si>
    <t>Giẻ mỡ gà &gt;21-24 cm</t>
  </si>
  <si>
    <t>Giẻ mỡ gà &gt;24-27 cm</t>
  </si>
  <si>
    <t>Giẻ mỡ gà &gt;27-30 cm</t>
  </si>
  <si>
    <t>Giẻ mỡ gà &gt;30-33 cm</t>
  </si>
  <si>
    <t>Giẻ mỡ gà &gt;33-36 cm</t>
  </si>
  <si>
    <t>Giẻ mỡ gà &gt;36-39 cm</t>
  </si>
  <si>
    <t>Giẻ mỡ gà &gt;39-42 cm</t>
  </si>
  <si>
    <t>Giẻ mỡ gà &gt;42 cm</t>
  </si>
  <si>
    <t>Cà ổi lá nhỏ ≤3 cm</t>
  </si>
  <si>
    <t>Cà ổi lá nhỏ &gt;3-6 cm</t>
  </si>
  <si>
    <t>Cà ổi lá nhỏ &gt;6-9 cm</t>
  </si>
  <si>
    <t>Cà ổi lá nhỏ &gt;9-12 cm</t>
  </si>
  <si>
    <t>Cà ổi lá nhỏ &gt;12-15 cm</t>
  </si>
  <si>
    <t>Cà ổi lá nhỏ &gt;15-18 cm</t>
  </si>
  <si>
    <t>Cà ổi lá nhỏ &gt;18-21 cm</t>
  </si>
  <si>
    <t>Cà ổi lá nhỏ &gt;21-24 cm</t>
  </si>
  <si>
    <t>Cà ổi lá nhỏ &gt;24-27 cm</t>
  </si>
  <si>
    <t>Cà ổi lá nhỏ &gt;27-30 cm</t>
  </si>
  <si>
    <t>Cà ổi lá nhỏ &gt;30-33 cm</t>
  </si>
  <si>
    <t>Cà ổi lá nhỏ &gt;33-36 cm</t>
  </si>
  <si>
    <t>Cà ổi lá nhỏ &gt;36-39 cm</t>
  </si>
  <si>
    <t>Cà ổi lá nhỏ &gt;39-42 cm</t>
  </si>
  <si>
    <t>Cà ổi lá nhỏ &gt;42 cm</t>
  </si>
  <si>
    <t>Dẻ hạnh nhân ≤3 cm</t>
  </si>
  <si>
    <t>Dẻ hạnh nhân &gt;3-6 cm</t>
  </si>
  <si>
    <t>Dẻ hạnh nhân &gt;6-9 cm</t>
  </si>
  <si>
    <t>Dẻ hạnh nhân &gt;9-12 cm</t>
  </si>
  <si>
    <t>Dẻ hạnh nhân &gt;12-15 cm</t>
  </si>
  <si>
    <t>Dẻ hạnh nhân &gt;15-18 cm</t>
  </si>
  <si>
    <t>Dẻ hạnh nhân &gt;18-21 cm</t>
  </si>
  <si>
    <t>Dẻ hạnh nhân &gt;21-24 cm</t>
  </si>
  <si>
    <t>Dẻ hạnh nhân &gt;24-27 cm</t>
  </si>
  <si>
    <t>Dẻ hạnh nhân &gt;27-30 cm</t>
  </si>
  <si>
    <t>Dẻ hạnh nhân &gt;30-33 cm</t>
  </si>
  <si>
    <t>Dẻ hạnh nhân &gt;33-36 cm</t>
  </si>
  <si>
    <t>Dẻ hạnh nhân &gt;36-39 cm</t>
  </si>
  <si>
    <t>Dẻ hạnh nhân &gt;39-42 cm</t>
  </si>
  <si>
    <t>Dẻ hạnh nhân &gt;42 cm</t>
  </si>
  <si>
    <t>Dẻ ≤3 cm</t>
  </si>
  <si>
    <t>Dẻ &gt;3-6 cm</t>
  </si>
  <si>
    <t>Dẻ &gt;6-9 cm</t>
  </si>
  <si>
    <t>Dẻ &gt;9-12 cm</t>
  </si>
  <si>
    <t>Dẻ &gt;12-15 cm</t>
  </si>
  <si>
    <t>Dẻ &gt;15-18 cm</t>
  </si>
  <si>
    <t>Dẻ &gt;18-21 cm</t>
  </si>
  <si>
    <t>Dẻ &gt;21-24 cm</t>
  </si>
  <si>
    <t>Dẻ &gt;24-27 cm</t>
  </si>
  <si>
    <t>Dẻ &gt;27-30 cm</t>
  </si>
  <si>
    <t>Dẻ &gt;30-33 cm</t>
  </si>
  <si>
    <t>Dẻ &gt;33-36 cm</t>
  </si>
  <si>
    <t>Dẻ &gt;36-39 cm</t>
  </si>
  <si>
    <t>Dẻ &gt;39-42 cm</t>
  </si>
  <si>
    <t>Dẻ &gt;42 cm</t>
  </si>
  <si>
    <t>Sồi lá đào ≤3 cm</t>
  </si>
  <si>
    <t>Sồi lá đào &gt;3-6 cm</t>
  </si>
  <si>
    <t>Sồi lá đào &gt;6-9 cm</t>
  </si>
  <si>
    <t>Sồi lá đào &gt;9-12 cm</t>
  </si>
  <si>
    <t>Sồi lá đào &gt;12-15 cm</t>
  </si>
  <si>
    <t>Sồi lá đào &gt;15-18 cm</t>
  </si>
  <si>
    <t>Sồi lá đào &gt;18-21 cm</t>
  </si>
  <si>
    <t>Sồi lá đào &gt;21-24 cm</t>
  </si>
  <si>
    <t>Sồi lá đào &gt;24-27 cm</t>
  </si>
  <si>
    <t>Sồi lá đào &gt;27-30 cm</t>
  </si>
  <si>
    <t>Sồi lá đào &gt;30-33 cm</t>
  </si>
  <si>
    <t>Sồi lá đào &gt;33-36 cm</t>
  </si>
  <si>
    <t>Sồi lá đào &gt;36-39 cm</t>
  </si>
  <si>
    <t>Sồi lá đào &gt;39-42 cm</t>
  </si>
  <si>
    <t>Sồi lá đào &gt;42 cm</t>
  </si>
  <si>
    <t>Dẻ lỗ ≤3 cm</t>
  </si>
  <si>
    <t>Dẻ lỗ &gt;3-6 cm</t>
  </si>
  <si>
    <t>Dẻ lỗ &gt;6-9 cm</t>
  </si>
  <si>
    <t>Dẻ lỗ &gt;9-12 cm</t>
  </si>
  <si>
    <t>Dẻ lỗ &gt;12-15 cm</t>
  </si>
  <si>
    <t>Dẻ lỗ &gt;15-18 cm</t>
  </si>
  <si>
    <t>Dẻ lỗ &gt;18-21 cm</t>
  </si>
  <si>
    <t>Dẻ lỗ &gt;21-24 cm</t>
  </si>
  <si>
    <t>Dẻ lỗ &gt;24-27 cm</t>
  </si>
  <si>
    <t>Dẻ lỗ &gt;27-30 cm</t>
  </si>
  <si>
    <t>Dẻ lỗ &gt;30-33 cm</t>
  </si>
  <si>
    <t>Dẻ lỗ &gt;33-36 cm</t>
  </si>
  <si>
    <t>Dẻ lỗ &gt;36-39 cm</t>
  </si>
  <si>
    <t>Dẻ lỗ &gt;39-42 cm</t>
  </si>
  <si>
    <t>Dẻ lỗ &gt;42 cm</t>
  </si>
  <si>
    <t>Sồi vàng ≤3 cm</t>
  </si>
  <si>
    <t>Sồi vàng &gt;3-6 cm</t>
  </si>
  <si>
    <t>Sồi vàng &gt;6-9 cm</t>
  </si>
  <si>
    <t>Sồi vàng &gt;9-12 cm</t>
  </si>
  <si>
    <t>Sồi vàng &gt;12-15 cm</t>
  </si>
  <si>
    <t>Sồi vàng &gt;15-18 cm</t>
  </si>
  <si>
    <t>Sồi vàng &gt;18-21 cm</t>
  </si>
  <si>
    <t>Sồi vàng &gt;21-24 cm</t>
  </si>
  <si>
    <t>Sồi vàng &gt;24-27 cm</t>
  </si>
  <si>
    <t>Sồi vàng &gt;27-30 cm</t>
  </si>
  <si>
    <t>Sồi vàng &gt;30-33 cm</t>
  </si>
  <si>
    <t>Sồi vàng &gt;33-36 cm</t>
  </si>
  <si>
    <t>Sồi vàng &gt;36-39 cm</t>
  </si>
  <si>
    <t>Sồi vàng &gt;39-42 cm</t>
  </si>
  <si>
    <t>Sồi vàng &gt;42 cm</t>
  </si>
  <si>
    <t>Sồi cau ≤3 cm</t>
  </si>
  <si>
    <t>Sồi cau &gt;3-6 cm</t>
  </si>
  <si>
    <t>Sồi cau &gt;6-9 cm</t>
  </si>
  <si>
    <t>Sồi cau &gt;9-12 cm</t>
  </si>
  <si>
    <t>Sồi cau &gt;12-15 cm</t>
  </si>
  <si>
    <t>Sồi cau &gt;15-18 cm</t>
  </si>
  <si>
    <t>Sồi cau &gt;18-21 cm</t>
  </si>
  <si>
    <t>Sồi cau &gt;21-24 cm</t>
  </si>
  <si>
    <t>Sồi cau &gt;24-27 cm</t>
  </si>
  <si>
    <t>Sồi cau &gt;27-30 cm</t>
  </si>
  <si>
    <t>Sồi cau &gt;30-33 cm</t>
  </si>
  <si>
    <t>Sồi cau &gt;33-36 cm</t>
  </si>
  <si>
    <t>Sồi cau &gt;36-39 cm</t>
  </si>
  <si>
    <t>Sồi cau &gt;39-42 cm</t>
  </si>
  <si>
    <t>Sồi cau &gt;42 cm</t>
  </si>
  <si>
    <t>Dẻ núi tượng ≤3 cm</t>
  </si>
  <si>
    <t>Dẻ núi tượng &gt;3-6 cm</t>
  </si>
  <si>
    <t>Dẻ núi tượng &gt;6-9 cm</t>
  </si>
  <si>
    <t>Dẻ núi tượng &gt;9-12 cm</t>
  </si>
  <si>
    <t>Dẻ núi tượng &gt;12-15 cm</t>
  </si>
  <si>
    <t>Dẻ núi tượng &gt;15-18 cm</t>
  </si>
  <si>
    <t>Dẻ núi tượng &gt;18-21 cm</t>
  </si>
  <si>
    <t>Dẻ núi tượng &gt;21-24 cm</t>
  </si>
  <si>
    <t>Dẻ núi tượng &gt;24-27 cm</t>
  </si>
  <si>
    <t>Dẻ núi tượng &gt;27-30 cm</t>
  </si>
  <si>
    <t>Dẻ núi tượng &gt;30-33 cm</t>
  </si>
  <si>
    <t>Dẻ núi tượng &gt;33-36 cm</t>
  </si>
  <si>
    <t>Dẻ núi tượng &gt;36-39 cm</t>
  </si>
  <si>
    <t>Dẻ núi tượng &gt;39-42 cm</t>
  </si>
  <si>
    <t>Dẻ núi tượng &gt;42 cm</t>
  </si>
  <si>
    <t>Giẻ xảm ≤3 cm</t>
  </si>
  <si>
    <t>Giẻ xảm &gt;3-6 cm</t>
  </si>
  <si>
    <t>Giẻ xảm &gt;6-9 cm</t>
  </si>
  <si>
    <t>Giẻ xảm &gt;9-12 cm</t>
  </si>
  <si>
    <t>Giẻ xảm &gt;12-15 cm</t>
  </si>
  <si>
    <t>Giẻ xảm &gt;15-18 cm</t>
  </si>
  <si>
    <t>Giẻ xảm &gt;18-21 cm</t>
  </si>
  <si>
    <t>Giẻ xảm &gt;21-24 cm</t>
  </si>
  <si>
    <t>Giẻ xảm &gt;24-27 cm</t>
  </si>
  <si>
    <t>Giẻ xảm &gt;27-30 cm</t>
  </si>
  <si>
    <t>Giẻ xảm &gt;30-33 cm</t>
  </si>
  <si>
    <t>Giẻ xảm &gt;33-36 cm</t>
  </si>
  <si>
    <t>Giẻ xảm &gt;36-39 cm</t>
  </si>
  <si>
    <t>Giẻ xảm &gt;39-42 cm</t>
  </si>
  <si>
    <t>Giẻ xảm &gt;42 cm</t>
  </si>
  <si>
    <t>Dẻ quang ≤3 cm</t>
  </si>
  <si>
    <t>Dẻ quang &gt;3-6 cm</t>
  </si>
  <si>
    <t>Dẻ quang &gt;6-9 cm</t>
  </si>
  <si>
    <t>Dẻ quang &gt;9-12 cm</t>
  </si>
  <si>
    <t>Dẻ quang &gt;12-15 cm</t>
  </si>
  <si>
    <t>Dẻ quang &gt;15-18 cm</t>
  </si>
  <si>
    <t>Dẻ quang &gt;18-21 cm</t>
  </si>
  <si>
    <t>Dẻ quang &gt;21-24 cm</t>
  </si>
  <si>
    <t>Dẻ quang &gt;24-27 cm</t>
  </si>
  <si>
    <t>Dẻ quang &gt;27-30 cm</t>
  </si>
  <si>
    <t>Dẻ quang &gt;30-33 cm</t>
  </si>
  <si>
    <t>Dẻ quang &gt;33-36 cm</t>
  </si>
  <si>
    <t>Dẻ quang &gt;36-39 cm</t>
  </si>
  <si>
    <t>Dẻ quang &gt;39-42 cm</t>
  </si>
  <si>
    <t>Dẻ quang &gt;42 cm</t>
  </si>
  <si>
    <t>Sồi đấu vàng ≤3 cm</t>
  </si>
  <si>
    <t>Sồi đấu vàng &gt;3-6 cm</t>
  </si>
  <si>
    <t>Sồi đấu vàng &gt;6-9 cm</t>
  </si>
  <si>
    <t>Sồi đấu vàng &gt;9-12 cm</t>
  </si>
  <si>
    <t>Sồi đấu vàng &gt;12-15 cm</t>
  </si>
  <si>
    <t>Sồi đấu vàng &gt;15-18 cm</t>
  </si>
  <si>
    <t>Sồi đấu vàng &gt;18-21 cm</t>
  </si>
  <si>
    <t>Sồi đấu vàng &gt;21-24 cm</t>
  </si>
  <si>
    <t>Sồi đấu vàng &gt;24-27 cm</t>
  </si>
  <si>
    <t>Sồi đấu vàng &gt;27-30 cm</t>
  </si>
  <si>
    <t>Sồi đấu vàng &gt;30-33 cm</t>
  </si>
  <si>
    <t>Sồi đấu vàng &gt;33-36 cm</t>
  </si>
  <si>
    <t>Sồi đấu vàng &gt;36-39 cm</t>
  </si>
  <si>
    <t>Sồi đấu vàng &gt;39-42 cm</t>
  </si>
  <si>
    <t>Sồi đấu vàng &gt;42 cm</t>
  </si>
  <si>
    <t>Dẻ đấu vàng ≤3 cm</t>
  </si>
  <si>
    <t>Dẻ đấu vàng &gt;3-6 cm</t>
  </si>
  <si>
    <t>Dẻ đấu vàng &gt;6-9 cm</t>
  </si>
  <si>
    <t>Dẻ đấu vàng &gt;9-12 cm</t>
  </si>
  <si>
    <t>Dẻ đấu vàng &gt;12-15 cm</t>
  </si>
  <si>
    <t>Dẻ đấu vàng &gt;15-18 cm</t>
  </si>
  <si>
    <t>Dẻ đấu vàng &gt;18-21 cm</t>
  </si>
  <si>
    <t>Dẻ đấu vàng &gt;21-24 cm</t>
  </si>
  <si>
    <t>Dẻ đấu vàng &gt;24-27 cm</t>
  </si>
  <si>
    <t>Dẻ đấu vàng &gt;27-30 cm</t>
  </si>
  <si>
    <t>Dẻ đấu vàng &gt;30-33 cm</t>
  </si>
  <si>
    <t>Dẻ đấu vàng &gt;33-36 cm</t>
  </si>
  <si>
    <t>Dẻ đấu vàng &gt;36-39 cm</t>
  </si>
  <si>
    <t>Dẻ đấu vàng &gt;39-42 cm</t>
  </si>
  <si>
    <t>Dẻ đấu vàng &gt;42 cm</t>
  </si>
  <si>
    <t>Dẻ the ≤3 cm</t>
  </si>
  <si>
    <t>Dẻ the &gt;3-6 cm</t>
  </si>
  <si>
    <t>Dẻ the &gt;6-9 cm</t>
  </si>
  <si>
    <t>Dẻ the &gt;9-12 cm</t>
  </si>
  <si>
    <t>Dẻ the &gt;12-15 cm</t>
  </si>
  <si>
    <t>Dẻ the &gt;15-18 cm</t>
  </si>
  <si>
    <t>Dẻ the &gt;18-21 cm</t>
  </si>
  <si>
    <t>Dẻ the &gt;21-24 cm</t>
  </si>
  <si>
    <t>Dẻ the &gt;24-27 cm</t>
  </si>
  <si>
    <t>Dẻ the &gt;27-30 cm</t>
  </si>
  <si>
    <t>Dẻ the &gt;30-33 cm</t>
  </si>
  <si>
    <t>Dẻ the &gt;33-36 cm</t>
  </si>
  <si>
    <t>Dẻ the &gt;36-39 cm</t>
  </si>
  <si>
    <t>Dẻ the &gt;39-42 cm</t>
  </si>
  <si>
    <t>Dẻ the &gt;42 cm</t>
  </si>
  <si>
    <t>Sồi the ≤3 cm</t>
  </si>
  <si>
    <t>Sồi the &gt;3-6 cm</t>
  </si>
  <si>
    <t>Sồi the &gt;6-9 cm</t>
  </si>
  <si>
    <t>Sồi the &gt;9-12 cm</t>
  </si>
  <si>
    <t>Sồi the &gt;12-15 cm</t>
  </si>
  <si>
    <t>Sồi the &gt;15-18 cm</t>
  </si>
  <si>
    <t>Sồi the &gt;18-21 cm</t>
  </si>
  <si>
    <t>Sồi the &gt;21-24 cm</t>
  </si>
  <si>
    <t>Sồi the &gt;24-27 cm</t>
  </si>
  <si>
    <t>Sồi the &gt;27-30 cm</t>
  </si>
  <si>
    <t>Sồi the &gt;30-33 cm</t>
  </si>
  <si>
    <t>Sồi the &gt;33-36 cm</t>
  </si>
  <si>
    <t>Sồi the &gt;36-39 cm</t>
  </si>
  <si>
    <t>Sồi the &gt;39-42 cm</t>
  </si>
  <si>
    <t>Sồi the &gt;42 cm</t>
  </si>
  <si>
    <t>Dẻ trung bộ ≤3 cm</t>
  </si>
  <si>
    <t>Dẻ trung bộ &gt;3-6 cm</t>
  </si>
  <si>
    <t>Dẻ trung bộ &gt;6-9 cm</t>
  </si>
  <si>
    <t>Dẻ trung bộ &gt;9-12 cm</t>
  </si>
  <si>
    <t>Dẻ trung bộ &gt;12-15 cm</t>
  </si>
  <si>
    <t>Dẻ trung bộ &gt;15-18 cm</t>
  </si>
  <si>
    <t>Dẻ trung bộ &gt;18-21 cm</t>
  </si>
  <si>
    <t>Dẻ trung bộ &gt;21-24 cm</t>
  </si>
  <si>
    <t>Dẻ trung bộ &gt;24-27 cm</t>
  </si>
  <si>
    <t>Dẻ trung bộ &gt;27-30 cm</t>
  </si>
  <si>
    <t>Dẻ trung bộ &gt;30-33 cm</t>
  </si>
  <si>
    <t>Dẻ trung bộ &gt;33-36 cm</t>
  </si>
  <si>
    <t>Dẻ trung bộ &gt;36-39 cm</t>
  </si>
  <si>
    <t>Dẻ trung bộ &gt;39-42 cm</t>
  </si>
  <si>
    <t>Dẻ trung bộ &gt;42 cm</t>
  </si>
  <si>
    <t>Giẻ đá ≤3 cm</t>
  </si>
  <si>
    <t>Giẻ đá &gt;3-6 cm</t>
  </si>
  <si>
    <t>Giẻ đá &gt;6-9 cm</t>
  </si>
  <si>
    <t>Giẻ đá &gt;9-12 cm</t>
  </si>
  <si>
    <t>Giẻ đá &gt;12-15 cm</t>
  </si>
  <si>
    <t>Giẻ đá &gt;15-18 cm</t>
  </si>
  <si>
    <t>Giẻ đá &gt;18-21 cm</t>
  </si>
  <si>
    <t>Giẻ đá &gt;21-24 cm</t>
  </si>
  <si>
    <t>Giẻ đá &gt;24-27 cm</t>
  </si>
  <si>
    <t>Giẻ đá &gt;27-30 cm</t>
  </si>
  <si>
    <t>Giẻ đá &gt;30-33 cm</t>
  </si>
  <si>
    <t>Giẻ đá &gt;33-36 cm</t>
  </si>
  <si>
    <t>Giẻ đá &gt;36-39 cm</t>
  </si>
  <si>
    <t>Giẻ đá &gt;39-42 cm</t>
  </si>
  <si>
    <t>Giẻ đá &gt;42 cm</t>
  </si>
  <si>
    <t>Dẻ xanh ≤3 cm</t>
  </si>
  <si>
    <t>Dẻ xanh &gt;3-6 cm</t>
  </si>
  <si>
    <t>Dẻ xanh &gt;6-9 cm</t>
  </si>
  <si>
    <t>Dẻ xanh &gt;9-12 cm</t>
  </si>
  <si>
    <t>Dẻ xanh &gt;12-15 cm</t>
  </si>
  <si>
    <t>Dẻ xanh &gt;15-18 cm</t>
  </si>
  <si>
    <t>Dẻ xanh &gt;18-21 cm</t>
  </si>
  <si>
    <t>Dẻ xanh &gt;21-24 cm</t>
  </si>
  <si>
    <t>Dẻ xanh &gt;24-27 cm</t>
  </si>
  <si>
    <t>Dẻ xanh &gt;27-30 cm</t>
  </si>
  <si>
    <t>Dẻ xanh &gt;30-33 cm</t>
  </si>
  <si>
    <t>Dẻ xanh &gt;33-36 cm</t>
  </si>
  <si>
    <t>Dẻ xanh &gt;36-39 cm</t>
  </si>
  <si>
    <t>Dẻ xanh &gt;39-42 cm</t>
  </si>
  <si>
    <t>Dẻ xanh &gt;42 cm</t>
  </si>
  <si>
    <t>Sồi xanh ≤3 cm</t>
  </si>
  <si>
    <t>Sồi xanh &gt;3-6 cm</t>
  </si>
  <si>
    <t>Sồi xanh &gt;6-9 cm</t>
  </si>
  <si>
    <t>Sồi xanh &gt;9-12 cm</t>
  </si>
  <si>
    <t>Sồi xanh &gt;12-15 cm</t>
  </si>
  <si>
    <t>Sồi xanh &gt;15-18 cm</t>
  </si>
  <si>
    <t>Sồi xanh &gt;18-21 cm</t>
  </si>
  <si>
    <t>Sồi xanh &gt;21-24 cm</t>
  </si>
  <si>
    <t>Sồi xanh &gt;24-27 cm</t>
  </si>
  <si>
    <t>Sồi xanh &gt;27-30 cm</t>
  </si>
  <si>
    <t>Sồi xanh &gt;30-33 cm</t>
  </si>
  <si>
    <t>Sồi xanh &gt;33-36 cm</t>
  </si>
  <si>
    <t>Sồi xanh &gt;36-39 cm</t>
  </si>
  <si>
    <t>Sồi xanh &gt;39-42 cm</t>
  </si>
  <si>
    <t>Sồi xanh &gt;42 cm</t>
  </si>
  <si>
    <t>Giẻ ráp ≤3 cm</t>
  </si>
  <si>
    <t>Giẻ ráp &gt;3-6 cm</t>
  </si>
  <si>
    <t>Giẻ ráp &gt;6-9 cm</t>
  </si>
  <si>
    <t>Giẻ ráp &gt;9-12 cm</t>
  </si>
  <si>
    <t>Giẻ ráp &gt;12-15 cm</t>
  </si>
  <si>
    <t>Giẻ ráp &gt;15-18 cm</t>
  </si>
  <si>
    <t>Giẻ ráp &gt;18-21 cm</t>
  </si>
  <si>
    <t>Giẻ ráp &gt;21-24 cm</t>
  </si>
  <si>
    <t>Giẻ ráp &gt;24-27 cm</t>
  </si>
  <si>
    <t>Giẻ ráp &gt;27-30 cm</t>
  </si>
  <si>
    <t>Giẻ ráp &gt;30-33 cm</t>
  </si>
  <si>
    <t>Giẻ ráp &gt;33-36 cm</t>
  </si>
  <si>
    <t>Giẻ ráp &gt;36-39 cm</t>
  </si>
  <si>
    <t>Giẻ ráp &gt;39-42 cm</t>
  </si>
  <si>
    <t>Giẻ ráp &gt;42 cm</t>
  </si>
  <si>
    <t>Giẻ lèo heo ≤3 cm</t>
  </si>
  <si>
    <t>Giẻ lèo heo &gt;3-6 cm</t>
  </si>
  <si>
    <t>Giẻ lèo heo &gt;6-9 cm</t>
  </si>
  <si>
    <t>Giẻ lèo heo &gt;9-12 cm</t>
  </si>
  <si>
    <t>Giẻ lèo heo &gt;12-15 cm</t>
  </si>
  <si>
    <t>Giẻ lèo heo &gt;15-18 cm</t>
  </si>
  <si>
    <t>Giẻ lèo heo &gt;18-21 cm</t>
  </si>
  <si>
    <t>Giẻ lèo heo &gt;21-24 cm</t>
  </si>
  <si>
    <t>Giẻ lèo heo &gt;24-27 cm</t>
  </si>
  <si>
    <t>Giẻ lèo heo &gt;27-30 cm</t>
  </si>
  <si>
    <t>Giẻ lèo heo &gt;30-33 cm</t>
  </si>
  <si>
    <t>Giẻ lèo heo &gt;33-36 cm</t>
  </si>
  <si>
    <t>Giẻ lèo heo &gt;36-39 cm</t>
  </si>
  <si>
    <t>Giẻ lèo heo &gt;39-42 cm</t>
  </si>
  <si>
    <t>Giẻ lèo heo &gt;42 cm</t>
  </si>
  <si>
    <t>Giổi lụa ≤3 cm</t>
  </si>
  <si>
    <t>Giổi lụa &gt;3-6 cm</t>
  </si>
  <si>
    <t>Giổi lụa &gt;6-9 cm</t>
  </si>
  <si>
    <t>Giổi lụa &gt;9-12 cm</t>
  </si>
  <si>
    <t>Giổi lụa &gt;12-15 cm</t>
  </si>
  <si>
    <t>Giổi lụa &gt;15-18 cm</t>
  </si>
  <si>
    <t>Giổi lụa &gt;18-21 cm</t>
  </si>
  <si>
    <t>Giổi lụa &gt;21-24 cm</t>
  </si>
  <si>
    <t>Giổi lụa &gt;24-27 cm</t>
  </si>
  <si>
    <t>Giổi lụa &gt;27-30 cm</t>
  </si>
  <si>
    <t>Giổi lụa &gt;30-33 cm</t>
  </si>
  <si>
    <t>Giổi lụa &gt;33-36 cm</t>
  </si>
  <si>
    <t>Giổi lụa &gt;36-39 cm</t>
  </si>
  <si>
    <t>Giổi lụa &gt;39-42 cm</t>
  </si>
  <si>
    <t>Giổi lụa &gt;42 cm</t>
  </si>
  <si>
    <t>Giổi lông ≤3 cm</t>
  </si>
  <si>
    <t>Giổi lông &gt;3-6 cm</t>
  </si>
  <si>
    <t>Giổi lông &gt;6-9 cm</t>
  </si>
  <si>
    <t>Giổi lông &gt;9-12 cm</t>
  </si>
  <si>
    <t>Giổi lông &gt;12-15 cm</t>
  </si>
  <si>
    <t>Giổi lông &gt;15-18 cm</t>
  </si>
  <si>
    <t>Giổi lông &gt;18-21 cm</t>
  </si>
  <si>
    <t>Giổi lông &gt;21-24 cm</t>
  </si>
  <si>
    <t>Giổi lông &gt;24-27 cm</t>
  </si>
  <si>
    <t>Giổi lông &gt;27-30 cm</t>
  </si>
  <si>
    <t>Giổi lông &gt;30-33 cm</t>
  </si>
  <si>
    <t>Giổi lông &gt;33-36 cm</t>
  </si>
  <si>
    <t>Giổi lông &gt;36-39 cm</t>
  </si>
  <si>
    <t>Giổi lông &gt;39-42 cm</t>
  </si>
  <si>
    <t>Giổi lông &gt;42 cm</t>
  </si>
  <si>
    <t>Giổi thơm ≤3 cm</t>
  </si>
  <si>
    <t>Giổi thơm &gt;3-6 cm</t>
  </si>
  <si>
    <t>Giổi thơm &gt;6-9 cm</t>
  </si>
  <si>
    <t>Giổi thơm &gt;9-12 cm</t>
  </si>
  <si>
    <t>Giổi thơm &gt;12-15 cm</t>
  </si>
  <si>
    <t>Giổi thơm &gt;15-18 cm</t>
  </si>
  <si>
    <t>Giổi thơm &gt;18-21 cm</t>
  </si>
  <si>
    <t>Giổi thơm &gt;21-24 cm</t>
  </si>
  <si>
    <t>Giổi thơm &gt;24-27 cm</t>
  </si>
  <si>
    <t>Giổi thơm &gt;27-30 cm</t>
  </si>
  <si>
    <t>Giổi thơm &gt;30-33 cm</t>
  </si>
  <si>
    <t>Giổi thơm &gt;33-36 cm</t>
  </si>
  <si>
    <t>Giổi thơm &gt;36-39 cm</t>
  </si>
  <si>
    <t>Giổi thơm &gt;39-42 cm</t>
  </si>
  <si>
    <t>Giổi thơm &gt;42 cm</t>
  </si>
  <si>
    <t>Gổi đỏ ≤3 cm</t>
  </si>
  <si>
    <t>Gổi đỏ &gt;3-6 cm</t>
  </si>
  <si>
    <t>Gổi đỏ &gt;6-9 cm</t>
  </si>
  <si>
    <t>Gổi đỏ &gt;9-12 cm</t>
  </si>
  <si>
    <t>Gổi đỏ &gt;12-15 cm</t>
  </si>
  <si>
    <t>Gổi đỏ &gt;15-18 cm</t>
  </si>
  <si>
    <t>Gổi đỏ &gt;18-21 cm</t>
  </si>
  <si>
    <t>Gổi đỏ &gt;21-24 cm</t>
  </si>
  <si>
    <t>Gổi đỏ &gt;24-27 cm</t>
  </si>
  <si>
    <t>Gổi đỏ &gt;27-30 cm</t>
  </si>
  <si>
    <t>Gổi đỏ &gt;30-33 cm</t>
  </si>
  <si>
    <t>Gổi đỏ &gt;33-36 cm</t>
  </si>
  <si>
    <t>Gổi đỏ &gt;36-39 cm</t>
  </si>
  <si>
    <t>Gổi đỏ &gt;39-42 cm</t>
  </si>
  <si>
    <t>Gổi đỏ &gt;42 cm</t>
  </si>
  <si>
    <t>Gổi lơ ≤3 cm</t>
  </si>
  <si>
    <t>Gổi lơ &gt;3-6 cm</t>
  </si>
  <si>
    <t>Gổi lơ &gt;6-9 cm</t>
  </si>
  <si>
    <t>Gổi lơ &gt;9-12 cm</t>
  </si>
  <si>
    <t>Gổi lơ &gt;12-15 cm</t>
  </si>
  <si>
    <t>Gổi lơ &gt;15-18 cm</t>
  </si>
  <si>
    <t>Gổi lơ &gt;18-21 cm</t>
  </si>
  <si>
    <t>Gổi lơ &gt;21-24 cm</t>
  </si>
  <si>
    <t>Gổi lơ &gt;24-27 cm</t>
  </si>
  <si>
    <t>Gổi lơ &gt;27-30 cm</t>
  </si>
  <si>
    <t>Gổi lơ &gt;30-33 cm</t>
  </si>
  <si>
    <t>Gổi lơ &gt;33-36 cm</t>
  </si>
  <si>
    <t>Gổi lơ &gt;36-39 cm</t>
  </si>
  <si>
    <t>Gổi lơ &gt;39-42 cm</t>
  </si>
  <si>
    <t>Gổi lơ &gt;42 cm</t>
  </si>
  <si>
    <t>Gội gác ≤3 cm</t>
  </si>
  <si>
    <t>Gội gác &gt;3-6 cm</t>
  </si>
  <si>
    <t>Gội gác &gt;6-9 cm</t>
  </si>
  <si>
    <t>Gội gác &gt;9-12 cm</t>
  </si>
  <si>
    <t>Gội gác &gt;12-15 cm</t>
  </si>
  <si>
    <t>Gội gác &gt;15-18 cm</t>
  </si>
  <si>
    <t>Gội gác &gt;18-21 cm</t>
  </si>
  <si>
    <t>Gội gác &gt;21-24 cm</t>
  </si>
  <si>
    <t>Gội gác &gt;24-27 cm</t>
  </si>
  <si>
    <t>Gội gác &gt;27-30 cm</t>
  </si>
  <si>
    <t>Gội gác &gt;30-33 cm</t>
  </si>
  <si>
    <t>Gội gác &gt;33-36 cm</t>
  </si>
  <si>
    <t>Gội gác &gt;36-39 cm</t>
  </si>
  <si>
    <t>Gội gác &gt;39-42 cm</t>
  </si>
  <si>
    <t>Gội gác &gt;42 cm</t>
  </si>
  <si>
    <t>Gội dầu ≤3 cm</t>
  </si>
  <si>
    <t>Gội dầu &gt;3-6 cm</t>
  </si>
  <si>
    <t>Gội dầu &gt;6-9 cm</t>
  </si>
  <si>
    <t>Gội dầu &gt;9-12 cm</t>
  </si>
  <si>
    <t>Gội dầu &gt;12-15 cm</t>
  </si>
  <si>
    <t>Gội dầu &gt;15-18 cm</t>
  </si>
  <si>
    <t>Gội dầu &gt;18-21 cm</t>
  </si>
  <si>
    <t>Gội dầu &gt;21-24 cm</t>
  </si>
  <si>
    <t>Gội dầu &gt;24-27 cm</t>
  </si>
  <si>
    <t>Gội dầu &gt;27-30 cm</t>
  </si>
  <si>
    <t>Gội dầu &gt;30-33 cm</t>
  </si>
  <si>
    <t>Gội dầu &gt;33-36 cm</t>
  </si>
  <si>
    <t>Gội dầu &gt;36-39 cm</t>
  </si>
  <si>
    <t>Gội dầu &gt;39-42 cm</t>
  </si>
  <si>
    <t>Gội dầu &gt;42 cm</t>
  </si>
  <si>
    <t>Gội gác đa bông ≤3 cm</t>
  </si>
  <si>
    <t>Gội gác đa bông &gt;3-6 cm</t>
  </si>
  <si>
    <t>Gội gác đa bông &gt;6-9 cm</t>
  </si>
  <si>
    <t>Gội gác đa bông &gt;9-12 cm</t>
  </si>
  <si>
    <t>Gội gác đa bông &gt;12-15 cm</t>
  </si>
  <si>
    <t>Gội gác đa bông &gt;15-18 cm</t>
  </si>
  <si>
    <t>Gội gác đa bông &gt;18-21 cm</t>
  </si>
  <si>
    <t>Gội gác đa bông &gt;21-24 cm</t>
  </si>
  <si>
    <t>Gội gác đa bông &gt;24-27 cm</t>
  </si>
  <si>
    <t>Gội gác đa bông &gt;27-30 cm</t>
  </si>
  <si>
    <t>Gội gác đa bông &gt;30-33 cm</t>
  </si>
  <si>
    <t>Gội gác đa bông &gt;33-36 cm</t>
  </si>
  <si>
    <t>Gội gác đa bông &gt;36-39 cm</t>
  </si>
  <si>
    <t>Gội gác đa bông &gt;39-42 cm</t>
  </si>
  <si>
    <t>Gội gác đa bông &gt;42 cm</t>
  </si>
  <si>
    <t>Gội hoài đức ≤3 cm</t>
  </si>
  <si>
    <t>Gội hoài đức &gt;3-6 cm</t>
  </si>
  <si>
    <t>Gội hoài đức &gt;6-9 cm</t>
  </si>
  <si>
    <t>Gội hoài đức &gt;9-12 cm</t>
  </si>
  <si>
    <t>Gội hoài đức &gt;12-15 cm</t>
  </si>
  <si>
    <t>Gội hoài đức &gt;15-18 cm</t>
  </si>
  <si>
    <t>Gội hoài đức &gt;18-21 cm</t>
  </si>
  <si>
    <t>Gội hoài đức &gt;21-24 cm</t>
  </si>
  <si>
    <t>Gội hoài đức &gt;24-27 cm</t>
  </si>
  <si>
    <t>Gội hoài đức &gt;27-30 cm</t>
  </si>
  <si>
    <t>Gội hoài đức &gt;30-33 cm</t>
  </si>
  <si>
    <t>Gội hoài đức &gt;33-36 cm</t>
  </si>
  <si>
    <t>Gội hoài đức &gt;36-39 cm</t>
  </si>
  <si>
    <t>Gội hoài đức &gt;39-42 cm</t>
  </si>
  <si>
    <t>Gội hoài đức &gt;42 cm</t>
  </si>
  <si>
    <t>Gội nếp ≤3 cm</t>
  </si>
  <si>
    <t>Gội nếp &gt;3-6 cm</t>
  </si>
  <si>
    <t>Gội nếp &gt;6-9 cm</t>
  </si>
  <si>
    <t>Gội nếp &gt;9-12 cm</t>
  </si>
  <si>
    <t>Gội nếp &gt;12-15 cm</t>
  </si>
  <si>
    <t>Gội nếp &gt;15-18 cm</t>
  </si>
  <si>
    <t>Gội nếp &gt;18-21 cm</t>
  </si>
  <si>
    <t>Gội nếp &gt;21-24 cm</t>
  </si>
  <si>
    <t>Gội nếp &gt;24-27 cm</t>
  </si>
  <si>
    <t>Gội nếp &gt;27-30 cm</t>
  </si>
  <si>
    <t>Gội nếp &gt;30-33 cm</t>
  </si>
  <si>
    <t>Gội nếp &gt;33-36 cm</t>
  </si>
  <si>
    <t>Gội nếp &gt;36-39 cm</t>
  </si>
  <si>
    <t>Gội nếp &gt;39-42 cm</t>
  </si>
  <si>
    <t>Gội nếp &gt;42 cm</t>
  </si>
  <si>
    <t>Gội báng súng ≤3 cm</t>
  </si>
  <si>
    <t>Gội báng súng &gt;3-6 cm</t>
  </si>
  <si>
    <t>Gội báng súng &gt;6-9 cm</t>
  </si>
  <si>
    <t>Gội báng súng &gt;9-12 cm</t>
  </si>
  <si>
    <t>Gội báng súng &gt;12-15 cm</t>
  </si>
  <si>
    <t>Gội báng súng &gt;15-18 cm</t>
  </si>
  <si>
    <t>Gội báng súng &gt;18-21 cm</t>
  </si>
  <si>
    <t>Gội báng súng &gt;21-24 cm</t>
  </si>
  <si>
    <t>Gội báng súng &gt;24-27 cm</t>
  </si>
  <si>
    <t>Gội báng súng &gt;27-30 cm</t>
  </si>
  <si>
    <t>Gội báng súng &gt;30-33 cm</t>
  </si>
  <si>
    <t>Gội báng súng &gt;33-36 cm</t>
  </si>
  <si>
    <t>Gội báng súng &gt;36-39 cm</t>
  </si>
  <si>
    <t>Gội báng súng &gt;39-42 cm</t>
  </si>
  <si>
    <t>Gội báng súng &gt;42 cm</t>
  </si>
  <si>
    <t>Gội tía ≤3 cm</t>
  </si>
  <si>
    <t>Gội tía &gt;3-6 cm</t>
  </si>
  <si>
    <t>Gội tía &gt;6-9 cm</t>
  </si>
  <si>
    <t>Gội tía &gt;9-12 cm</t>
  </si>
  <si>
    <t>Gội tía &gt;12-15 cm</t>
  </si>
  <si>
    <t>Gội tía &gt;15-18 cm</t>
  </si>
  <si>
    <t>Gội tía &gt;18-21 cm</t>
  </si>
  <si>
    <t>Gội tía &gt;21-24 cm</t>
  </si>
  <si>
    <t>Gội tía &gt;24-27 cm</t>
  </si>
  <si>
    <t>Gội tía &gt;27-30 cm</t>
  </si>
  <si>
    <t>Gội tía &gt;30-33 cm</t>
  </si>
  <si>
    <t>Gội tía &gt;33-36 cm</t>
  </si>
  <si>
    <t>Gội tía &gt;36-39 cm</t>
  </si>
  <si>
    <t>Gội tía &gt;39-42 cm</t>
  </si>
  <si>
    <t>Gội tía &gt;42 cm</t>
  </si>
  <si>
    <t>Gội nhót ≤3 cm</t>
  </si>
  <si>
    <t>Gội nhót &gt;3-6 cm</t>
  </si>
  <si>
    <t>Gội nhót &gt;6-9 cm</t>
  </si>
  <si>
    <t>Gội nhót &gt;9-12 cm</t>
  </si>
  <si>
    <t>Gội nhót &gt;12-15 cm</t>
  </si>
  <si>
    <t>Gội nhót &gt;15-18 cm</t>
  </si>
  <si>
    <t>Gội nhót &gt;18-21 cm</t>
  </si>
  <si>
    <t>Gội nhót &gt;21-24 cm</t>
  </si>
  <si>
    <t>Gội nhót &gt;24-27 cm</t>
  </si>
  <si>
    <t>Gội nhót &gt;27-30 cm</t>
  </si>
  <si>
    <t>Gội nhót &gt;30-33 cm</t>
  </si>
  <si>
    <t>Gội nhót &gt;33-36 cm</t>
  </si>
  <si>
    <t>Gội nhót &gt;36-39 cm</t>
  </si>
  <si>
    <t>Gội nhót &gt;39-42 cm</t>
  </si>
  <si>
    <t>Gội nhót &gt;42 cm</t>
  </si>
  <si>
    <t>Gội núi ≤3 cm</t>
  </si>
  <si>
    <t>Gội núi &gt;3-6 cm</t>
  </si>
  <si>
    <t>Gội núi &gt;6-9 cm</t>
  </si>
  <si>
    <t>Gội núi &gt;9-12 cm</t>
  </si>
  <si>
    <t>Gội núi &gt;12-15 cm</t>
  </si>
  <si>
    <t>Gội núi &gt;15-18 cm</t>
  </si>
  <si>
    <t>Gội núi &gt;18-21 cm</t>
  </si>
  <si>
    <t>Gội núi &gt;21-24 cm</t>
  </si>
  <si>
    <t>Gội núi &gt;24-27 cm</t>
  </si>
  <si>
    <t>Gội núi &gt;27-30 cm</t>
  </si>
  <si>
    <t>Gội núi &gt;30-33 cm</t>
  </si>
  <si>
    <t>Gội núi &gt;33-36 cm</t>
  </si>
  <si>
    <t>Gội núi &gt;36-39 cm</t>
  </si>
  <si>
    <t>Gội núi &gt;39-42 cm</t>
  </si>
  <si>
    <t>Gội núi &gt;42 cm</t>
  </si>
  <si>
    <t>Gội nước hoa to ≤3 cm</t>
  </si>
  <si>
    <t>Gội nước hoa to &gt;3-6 cm</t>
  </si>
  <si>
    <t>Gội nước hoa to &gt;6-9 cm</t>
  </si>
  <si>
    <t>Gội nước hoa to &gt;9-12 cm</t>
  </si>
  <si>
    <t>Gội nước hoa to &gt;12-15 cm</t>
  </si>
  <si>
    <t>Gội nước hoa to &gt;15-18 cm</t>
  </si>
  <si>
    <t>Gội nước hoa to &gt;18-21 cm</t>
  </si>
  <si>
    <t>Gội nước hoa to &gt;21-24 cm</t>
  </si>
  <si>
    <t>Gội nước hoa to &gt;24-27 cm</t>
  </si>
  <si>
    <t>Gội nước hoa to &gt;27-30 cm</t>
  </si>
  <si>
    <t>Gội nước hoa to &gt;30-33 cm</t>
  </si>
  <si>
    <t>Gội nước hoa to &gt;33-36 cm</t>
  </si>
  <si>
    <t>Gội nước hoa to &gt;36-39 cm</t>
  </si>
  <si>
    <t>Gội nước hoa to &gt;39-42 cm</t>
  </si>
  <si>
    <t>Gội nước hoa to &gt;42 cm</t>
  </si>
  <si>
    <t>Gội tẻ ≤3 cm</t>
  </si>
  <si>
    <t>Gội tẻ &gt;3-6 cm</t>
  </si>
  <si>
    <t>Gội tẻ &gt;6-9 cm</t>
  </si>
  <si>
    <t>Gội tẻ &gt;9-12 cm</t>
  </si>
  <si>
    <t>Gội tẻ &gt;12-15 cm</t>
  </si>
  <si>
    <t>Gội tẻ &gt;15-18 cm</t>
  </si>
  <si>
    <t>Gội tẻ &gt;18-21 cm</t>
  </si>
  <si>
    <t>Gội tẻ &gt;21-24 cm</t>
  </si>
  <si>
    <t>Gội tẻ &gt;24-27 cm</t>
  </si>
  <si>
    <t>Gội tẻ &gt;27-30 cm</t>
  </si>
  <si>
    <t>Gội tẻ &gt;30-33 cm</t>
  </si>
  <si>
    <t>Gội tẻ &gt;33-36 cm</t>
  </si>
  <si>
    <t>Gội tẻ &gt;36-39 cm</t>
  </si>
  <si>
    <t>Gội tẻ &gt;39-42 cm</t>
  </si>
  <si>
    <t>Gội tẻ &gt;42 cm</t>
  </si>
  <si>
    <t>Hoàng linh bắc bộ ≤3 cm</t>
  </si>
  <si>
    <t>Hoàng linh bắc bộ &gt;3-6 cm</t>
  </si>
  <si>
    <t>Hoàng linh bắc bộ &gt;6-9 cm</t>
  </si>
  <si>
    <t>Hoàng linh bắc bộ &gt;9-12 cm</t>
  </si>
  <si>
    <t>Hoàng linh bắc bộ &gt;12-15 cm</t>
  </si>
  <si>
    <t>Hoàng linh bắc bộ &gt;15-18 cm</t>
  </si>
  <si>
    <t>Hoàng linh bắc bộ &gt;18-21 cm</t>
  </si>
  <si>
    <t>Hoàng linh bắc bộ &gt;21-24 cm</t>
  </si>
  <si>
    <t>Hoàng linh bắc bộ &gt;24-27 cm</t>
  </si>
  <si>
    <t>Hoàng linh bắc bộ &gt;27-30 cm</t>
  </si>
  <si>
    <t>Hoàng linh bắc bộ &gt;30-33 cm</t>
  </si>
  <si>
    <t>Hoàng linh bắc bộ &gt;33-36 cm</t>
  </si>
  <si>
    <t>Hoàng linh bắc bộ &gt;36-39 cm</t>
  </si>
  <si>
    <t>Hoàng linh bắc bộ &gt;39-42 cm</t>
  </si>
  <si>
    <t>Hoàng linh bắc bộ &gt;42 cm</t>
  </si>
  <si>
    <t>Lim vàng ≤3 cm</t>
  </si>
  <si>
    <t>Lim vàng &gt;3-6 cm</t>
  </si>
  <si>
    <t>Lim vàng &gt;6-9 cm</t>
  </si>
  <si>
    <t>Lim vàng &gt;9-12 cm</t>
  </si>
  <si>
    <t>Lim vàng &gt;12-15 cm</t>
  </si>
  <si>
    <t>Lim vàng &gt;15-18 cm</t>
  </si>
  <si>
    <t>Lim vàng &gt;18-21 cm</t>
  </si>
  <si>
    <t>Lim vàng &gt;21-24 cm</t>
  </si>
  <si>
    <t>Lim vàng &gt;24-27 cm</t>
  </si>
  <si>
    <t>Lim vàng &gt;27-30 cm</t>
  </si>
  <si>
    <t>Lim vàng &gt;30-33 cm</t>
  </si>
  <si>
    <t>Lim vàng &gt;33-36 cm</t>
  </si>
  <si>
    <t>Lim vàng &gt;36-39 cm</t>
  </si>
  <si>
    <t>Lim vàng &gt;39-42 cm</t>
  </si>
  <si>
    <t>Lim vàng &gt;42 cm</t>
  </si>
  <si>
    <t>Lim xẹt ≤3 cm</t>
  </si>
  <si>
    <t>Lim xẹt &gt;3-6 cm</t>
  </si>
  <si>
    <t>Lim xẹt &gt;6-9 cm</t>
  </si>
  <si>
    <t>Lim xẹt &gt;9-12 cm</t>
  </si>
  <si>
    <t>Lim xẹt &gt;12-15 cm</t>
  </si>
  <si>
    <t>Lim xẹt &gt;15-18 cm</t>
  </si>
  <si>
    <t>Lim xẹt &gt;18-21 cm</t>
  </si>
  <si>
    <t>Lim xẹt &gt;21-24 cm</t>
  </si>
  <si>
    <t>Lim xẹt &gt;24-27 cm</t>
  </si>
  <si>
    <t>Lim xẹt &gt;27-30 cm</t>
  </si>
  <si>
    <t>Lim xẹt &gt;30-33 cm</t>
  </si>
  <si>
    <t>Lim xẹt &gt;33-36 cm</t>
  </si>
  <si>
    <t>Lim xẹt &gt;36-39 cm</t>
  </si>
  <si>
    <t>Lim xẹt &gt;39-42 cm</t>
  </si>
  <si>
    <t>Lim xẹt &gt;42 cm</t>
  </si>
  <si>
    <t>Hoàng linh đá ≤3 cm</t>
  </si>
  <si>
    <t>Hoàng linh đá &gt;3-6 cm</t>
  </si>
  <si>
    <t>Hoàng linh đá &gt;6-9 cm</t>
  </si>
  <si>
    <t>Hoàng linh đá &gt;9-12 cm</t>
  </si>
  <si>
    <t>Hoàng linh đá &gt;12-15 cm</t>
  </si>
  <si>
    <t>Hoàng linh đá &gt;15-18 cm</t>
  </si>
  <si>
    <t>Hoàng linh đá &gt;18-21 cm</t>
  </si>
  <si>
    <t>Hoàng linh đá &gt;21-24 cm</t>
  </si>
  <si>
    <t>Hoàng linh đá &gt;24-27 cm</t>
  </si>
  <si>
    <t>Hoàng linh đá &gt;27-30 cm</t>
  </si>
  <si>
    <t>Hoàng linh đá &gt;30-33 cm</t>
  </si>
  <si>
    <t>Hoàng linh đá &gt;33-36 cm</t>
  </si>
  <si>
    <t>Hoàng linh đá &gt;36-39 cm</t>
  </si>
  <si>
    <t>Hoàng linh đá &gt;39-42 cm</t>
  </si>
  <si>
    <t>Hoàng linh đá &gt;42 cm</t>
  </si>
  <si>
    <t>Hoàng linh nam bộ ≤3 cm</t>
  </si>
  <si>
    <t>Hoàng linh nam bộ &gt;3-6 cm</t>
  </si>
  <si>
    <t>Hoàng linh nam bộ &gt;6-9 cm</t>
  </si>
  <si>
    <t>Hoàng linh nam bộ &gt;9-12 cm</t>
  </si>
  <si>
    <t>Hoàng linh nam bộ &gt;12-15 cm</t>
  </si>
  <si>
    <t>Hoàng linh nam bộ &gt;15-18 cm</t>
  </si>
  <si>
    <t>Hoàng linh nam bộ &gt;18-21 cm</t>
  </si>
  <si>
    <t>Hoàng linh nam bộ &gt;21-24 cm</t>
  </si>
  <si>
    <t>Hoàng linh nam bộ &gt;24-27 cm</t>
  </si>
  <si>
    <t>Hoàng linh nam bộ &gt;27-30 cm</t>
  </si>
  <si>
    <t>Hoàng linh nam bộ &gt;30-33 cm</t>
  </si>
  <si>
    <t>Hoàng linh nam bộ &gt;33-36 cm</t>
  </si>
  <si>
    <t>Hoàng linh nam bộ &gt;36-39 cm</t>
  </si>
  <si>
    <t>Hoàng linh nam bộ &gt;39-42 cm</t>
  </si>
  <si>
    <t>Hoàng linh nam bộ &gt;42 cm</t>
  </si>
  <si>
    <t>Hoàng linh ≤3 cm</t>
  </si>
  <si>
    <t>Hoàng linh &gt;3-6 cm</t>
  </si>
  <si>
    <t>Hoàng linh &gt;6-9 cm</t>
  </si>
  <si>
    <t>Hoàng linh &gt;9-12 cm</t>
  </si>
  <si>
    <t>Hoàng linh &gt;12-15 cm</t>
  </si>
  <si>
    <t>Hoàng linh &gt;15-18 cm</t>
  </si>
  <si>
    <t>Hoàng linh &gt;18-21 cm</t>
  </si>
  <si>
    <t>Hoàng linh &gt;21-24 cm</t>
  </si>
  <si>
    <t>Hoàng linh &gt;24-27 cm</t>
  </si>
  <si>
    <t>Hoàng linh &gt;27-30 cm</t>
  </si>
  <si>
    <t>Hoàng linh &gt;30-33 cm</t>
  </si>
  <si>
    <t>Hoàng linh &gt;33-36 cm</t>
  </si>
  <si>
    <t>Hoàng linh &gt;36-39 cm</t>
  </si>
  <si>
    <t>Hoàng linh &gt;39-42 cm</t>
  </si>
  <si>
    <t>Hoàng linh &gt;42 cm</t>
  </si>
  <si>
    <t>Kháo nhậm ≤3 cm</t>
  </si>
  <si>
    <t>Kháo nhậm &gt;3-6 cm</t>
  </si>
  <si>
    <t>Kháo nhậm &gt;6-9 cm</t>
  </si>
  <si>
    <t>Kháo nhậm &gt;9-12 cm</t>
  </si>
  <si>
    <t>Kháo nhậm &gt;12-15 cm</t>
  </si>
  <si>
    <t>Kháo nhậm &gt;15-18 cm</t>
  </si>
  <si>
    <t>Kháo nhậm &gt;18-21 cm</t>
  </si>
  <si>
    <t>Kháo nhậm &gt;21-24 cm</t>
  </si>
  <si>
    <t>Kháo nhậm &gt;24-27 cm</t>
  </si>
  <si>
    <t>Kháo nhậm &gt;27-30 cm</t>
  </si>
  <si>
    <t>Kháo nhậm &gt;30-33 cm</t>
  </si>
  <si>
    <t>Kháo nhậm &gt;33-36 cm</t>
  </si>
  <si>
    <t>Kháo nhậm &gt;36-39 cm</t>
  </si>
  <si>
    <t>Kháo nhậm &gt;39-42 cm</t>
  </si>
  <si>
    <t>Kháo nhậm &gt;42 cm</t>
  </si>
  <si>
    <t>Kháo tía ≤3 cm</t>
  </si>
  <si>
    <t>Kháo tía &gt;3-6 cm</t>
  </si>
  <si>
    <t>Kháo tía &gt;6-9 cm</t>
  </si>
  <si>
    <t>Kháo tía &gt;9-12 cm</t>
  </si>
  <si>
    <t>Kháo tía &gt;12-15 cm</t>
  </si>
  <si>
    <t>Kháo tía &gt;15-18 cm</t>
  </si>
  <si>
    <t>Kháo tía &gt;18-21 cm</t>
  </si>
  <si>
    <t>Kháo tía &gt;21-24 cm</t>
  </si>
  <si>
    <t>Kháo tía &gt;24-27 cm</t>
  </si>
  <si>
    <t>Kháo tía &gt;27-30 cm</t>
  </si>
  <si>
    <t>Kháo tía &gt;30-33 cm</t>
  </si>
  <si>
    <t>Kháo tía &gt;33-36 cm</t>
  </si>
  <si>
    <t>Kháo tía &gt;36-39 cm</t>
  </si>
  <si>
    <t>Kháo tía &gt;39-42 cm</t>
  </si>
  <si>
    <t>Kháo tía &gt;42 cm</t>
  </si>
  <si>
    <t>Re vàng ≤3 cm</t>
  </si>
  <si>
    <t>Re vàng &gt;3-6 cm</t>
  </si>
  <si>
    <t>Re vàng &gt;6-9 cm</t>
  </si>
  <si>
    <t>Re vàng &gt;9-12 cm</t>
  </si>
  <si>
    <t>Re vàng &gt;12-15 cm</t>
  </si>
  <si>
    <t>Re vàng &gt;15-18 cm</t>
  </si>
  <si>
    <t>Re vàng &gt;18-21 cm</t>
  </si>
  <si>
    <t>Re vàng &gt;21-24 cm</t>
  </si>
  <si>
    <t>Re vàng &gt;24-27 cm</t>
  </si>
  <si>
    <t>Re vàng &gt;27-30 cm</t>
  </si>
  <si>
    <t>Re vàng &gt;30-33 cm</t>
  </si>
  <si>
    <t>Re vàng &gt;33-36 cm</t>
  </si>
  <si>
    <t>Re vàng &gt;36-39 cm</t>
  </si>
  <si>
    <t>Re vàng &gt;39-42 cm</t>
  </si>
  <si>
    <t>Re vàng &gt;42 cm</t>
  </si>
  <si>
    <t>Kháo thơm ≤3 cm</t>
  </si>
  <si>
    <t>Kháo thơm &gt;3-6 cm</t>
  </si>
  <si>
    <t>Kháo thơm &gt;6-9 cm</t>
  </si>
  <si>
    <t>Kháo thơm &gt;9-12 cm</t>
  </si>
  <si>
    <t>Kháo thơm &gt;12-15 cm</t>
  </si>
  <si>
    <t>Kháo thơm &gt;15-18 cm</t>
  </si>
  <si>
    <t>Kháo thơm &gt;18-21 cm</t>
  </si>
  <si>
    <t>Kháo thơm &gt;21-24 cm</t>
  </si>
  <si>
    <t>Kháo thơm &gt;24-27 cm</t>
  </si>
  <si>
    <t>Kháo thơm &gt;27-30 cm</t>
  </si>
  <si>
    <t>Kháo thơm &gt;30-33 cm</t>
  </si>
  <si>
    <t>Kháo thơm &gt;33-36 cm</t>
  </si>
  <si>
    <t>Kháo thơm &gt;36-39 cm</t>
  </si>
  <si>
    <t>Kháo thơm &gt;39-42 cm</t>
  </si>
  <si>
    <t>Kháo thơm &gt;42 cm</t>
  </si>
  <si>
    <t>Re hương ≤3 cm</t>
  </si>
  <si>
    <t>Re hương &gt;3-6 cm</t>
  </si>
  <si>
    <t>Re hương &gt;6-9 cm</t>
  </si>
  <si>
    <t>Re hương &gt;9-12 cm</t>
  </si>
  <si>
    <t>Re hương &gt;12-15 cm</t>
  </si>
  <si>
    <t>Re hương &gt;15-18 cm</t>
  </si>
  <si>
    <t>Re hương &gt;18-21 cm</t>
  </si>
  <si>
    <t>Re hương &gt;21-24 cm</t>
  </si>
  <si>
    <t>Re hương &gt;24-27 cm</t>
  </si>
  <si>
    <t>Re hương &gt;27-30 cm</t>
  </si>
  <si>
    <t>Re hương &gt;30-33 cm</t>
  </si>
  <si>
    <t>Re hương &gt;33-36 cm</t>
  </si>
  <si>
    <t>Re hương &gt;36-39 cm</t>
  </si>
  <si>
    <t>Re hương &gt;39-42 cm</t>
  </si>
  <si>
    <t>Re hương &gt;42 cm</t>
  </si>
  <si>
    <t>Lành ngành đẹp ≤3 cm</t>
  </si>
  <si>
    <t>Lành ngành đẹp &gt;3-6 cm</t>
  </si>
  <si>
    <t>Lành ngành đẹp &gt;6-9 cm</t>
  </si>
  <si>
    <t>Lành ngành đẹp &gt;9-12 cm</t>
  </si>
  <si>
    <t>Lành ngành đẹp &gt;12-15 cm</t>
  </si>
  <si>
    <t>Lành ngành đẹp &gt;15-18 cm</t>
  </si>
  <si>
    <t>Lành ngành đẹp &gt;18-21 cm</t>
  </si>
  <si>
    <t>Lành ngành đẹp &gt;21-24 cm</t>
  </si>
  <si>
    <t>Lành ngành đẹp &gt;24-27 cm</t>
  </si>
  <si>
    <t>Lành ngành đẹp &gt;27-30 cm</t>
  </si>
  <si>
    <t>Lành ngành đẹp &gt;30-33 cm</t>
  </si>
  <si>
    <t>Lành ngành đẹp &gt;33-36 cm</t>
  </si>
  <si>
    <t>Lành ngành đẹp &gt;36-39 cm</t>
  </si>
  <si>
    <t>Lành ngành đẹp &gt;39-42 cm</t>
  </si>
  <si>
    <t>Lành ngành đẹp &gt;42 cm</t>
  </si>
  <si>
    <t>Thành ngành ≤3 cm</t>
  </si>
  <si>
    <t>Thành ngành &gt;3-6 cm</t>
  </si>
  <si>
    <t>Thành ngành &gt;6-9 cm</t>
  </si>
  <si>
    <t>Thành ngành &gt;9-12 cm</t>
  </si>
  <si>
    <t>Thành ngành &gt;12-15 cm</t>
  </si>
  <si>
    <t>Thành ngành &gt;15-18 cm</t>
  </si>
  <si>
    <t>Thành ngành &gt;18-21 cm</t>
  </si>
  <si>
    <t>Thành ngành &gt;21-24 cm</t>
  </si>
  <si>
    <t>Thành ngành &gt;24-27 cm</t>
  </si>
  <si>
    <t>Thành ngành &gt;27-30 cm</t>
  </si>
  <si>
    <t>Thành ngành &gt;30-33 cm</t>
  </si>
  <si>
    <t>Thành ngành &gt;33-36 cm</t>
  </si>
  <si>
    <t>Thành ngành &gt;36-39 cm</t>
  </si>
  <si>
    <t>Thành ngành &gt;39-42 cm</t>
  </si>
  <si>
    <t>Thành ngành &gt;42 cm</t>
  </si>
  <si>
    <t>Lành ngạnh vàng ≤3 cm</t>
  </si>
  <si>
    <t>Lành ngạnh vàng &gt;3-6 cm</t>
  </si>
  <si>
    <t>Lành ngạnh vàng &gt;6-9 cm</t>
  </si>
  <si>
    <t>Lành ngạnh vàng &gt;9-12 cm</t>
  </si>
  <si>
    <t>Lành ngạnh vàng &gt;12-15 cm</t>
  </si>
  <si>
    <t>Lành ngạnh vàng &gt;15-18 cm</t>
  </si>
  <si>
    <t>Lành ngạnh vàng &gt;18-21 cm</t>
  </si>
  <si>
    <t>Lành ngạnh vàng &gt;21-24 cm</t>
  </si>
  <si>
    <t>Lành ngạnh vàng &gt;24-27 cm</t>
  </si>
  <si>
    <t>Lành ngạnh vàng &gt;27-30 cm</t>
  </si>
  <si>
    <t>Lành ngạnh vàng &gt;30-33 cm</t>
  </si>
  <si>
    <t>Lành ngạnh vàng &gt;33-36 cm</t>
  </si>
  <si>
    <t>Lành ngạnh vàng &gt;36-39 cm</t>
  </si>
  <si>
    <t>Lành ngạnh vàng &gt;39-42 cm</t>
  </si>
  <si>
    <t>Lành ngạnh vàng &gt;42 cm</t>
  </si>
  <si>
    <t>Lát khét quả nhỏ ≤3 cm</t>
  </si>
  <si>
    <t>Lát khét quả nhỏ &gt;3-6 cm</t>
  </si>
  <si>
    <t>Lát khét quả nhỏ &gt;6-9 cm</t>
  </si>
  <si>
    <t>Lát khét quả nhỏ &gt;9-12 cm</t>
  </si>
  <si>
    <t>Lát khét quả nhỏ &gt;12-15 cm</t>
  </si>
  <si>
    <t>Lát khét quả nhỏ &gt;15-18 cm</t>
  </si>
  <si>
    <t>Lát khét quả nhỏ &gt;18-21 cm</t>
  </si>
  <si>
    <t>Lát khét quả nhỏ &gt;21-24 cm</t>
  </si>
  <si>
    <t>Lát khét quả nhỏ &gt;24-27 cm</t>
  </si>
  <si>
    <t>Lát khét quả nhỏ &gt;27-30 cm</t>
  </si>
  <si>
    <t>Lát khét quả nhỏ &gt;30-33 cm</t>
  </si>
  <si>
    <t>Lát khét quả nhỏ &gt;33-36 cm</t>
  </si>
  <si>
    <t>Lát khét quả nhỏ &gt;36-39 cm</t>
  </si>
  <si>
    <t>Lát khét quả nhỏ &gt;39-42 cm</t>
  </si>
  <si>
    <t>Lát khét quả nhỏ &gt;42 cm</t>
  </si>
  <si>
    <t>Lát rối ≤3 cm</t>
  </si>
  <si>
    <t>Lát rối &gt;3-6 cm</t>
  </si>
  <si>
    <t>Lát rối &gt;6-9 cm</t>
  </si>
  <si>
    <t>Lát rối &gt;9-12 cm</t>
  </si>
  <si>
    <t>Lát rối &gt;12-15 cm</t>
  </si>
  <si>
    <t>Lát rối &gt;15-18 cm</t>
  </si>
  <si>
    <t>Lát rối &gt;18-21 cm</t>
  </si>
  <si>
    <t>Lát rối &gt;21-24 cm</t>
  </si>
  <si>
    <t>Lát rối &gt;24-27 cm</t>
  </si>
  <si>
    <t>Lát rối &gt;27-30 cm</t>
  </si>
  <si>
    <t>Lát rối &gt;30-33 cm</t>
  </si>
  <si>
    <t>Lát rối &gt;33-36 cm</t>
  </si>
  <si>
    <t>Lát rối &gt;36-39 cm</t>
  </si>
  <si>
    <t>Lát rối &gt;39-42 cm</t>
  </si>
  <si>
    <t>Lát rối &gt;42 cm</t>
  </si>
  <si>
    <t>Lim vang ≤3 cm</t>
  </si>
  <si>
    <t>Lim vang &gt;3-6 cm</t>
  </si>
  <si>
    <t>Lim vang &gt;6-9 cm</t>
  </si>
  <si>
    <t>Lim vang &gt;9-12 cm</t>
  </si>
  <si>
    <t>Lim vang &gt;12-15 cm</t>
  </si>
  <si>
    <t>Lim vang &gt;15-18 cm</t>
  </si>
  <si>
    <t>Lim vang &gt;18-21 cm</t>
  </si>
  <si>
    <t>Lim vang &gt;21-24 cm</t>
  </si>
  <si>
    <t>Lim vang &gt;24-27 cm</t>
  </si>
  <si>
    <t>Lim vang &gt;27-30 cm</t>
  </si>
  <si>
    <t>Lim vang &gt;30-33 cm</t>
  </si>
  <si>
    <t>Lim vang &gt;33-36 cm</t>
  </si>
  <si>
    <t>Lim vang &gt;36-39 cm</t>
  </si>
  <si>
    <t>Lim vang &gt;39-42 cm</t>
  </si>
  <si>
    <t>Lim vang &gt;42 cm</t>
  </si>
  <si>
    <t>Muồng ≤3 cm</t>
  </si>
  <si>
    <t>Muồng &gt;3-6 cm</t>
  </si>
  <si>
    <t>Muồng &gt;6-9 cm</t>
  </si>
  <si>
    <t>Muồng &gt;9-12 cm</t>
  </si>
  <si>
    <t>Muồng &gt;12-15 cm</t>
  </si>
  <si>
    <t>Muồng &gt;15-18 cm</t>
  </si>
  <si>
    <t>Muồng &gt;18-21 cm</t>
  </si>
  <si>
    <t>Muồng &gt;21-24 cm</t>
  </si>
  <si>
    <t>Muồng &gt;24-27 cm</t>
  </si>
  <si>
    <t>Muồng &gt;27-30 cm</t>
  </si>
  <si>
    <t>Muồng &gt;30-33 cm</t>
  </si>
  <si>
    <t>Muồng &gt;33-36 cm</t>
  </si>
  <si>
    <t>Muồng &gt;36-39 cm</t>
  </si>
  <si>
    <t>Muồng &gt;39-42 cm</t>
  </si>
  <si>
    <t>Muồng &gt;42 cm</t>
  </si>
  <si>
    <t>Lim xẹt tía ≤3 cm</t>
  </si>
  <si>
    <t>Lim xẹt tía &gt;3-6 cm</t>
  </si>
  <si>
    <t>Lim xẹt tía &gt;6-9 cm</t>
  </si>
  <si>
    <t>Lim xẹt tía &gt;9-12 cm</t>
  </si>
  <si>
    <t>Lim xẹt tía &gt;12-15 cm</t>
  </si>
  <si>
    <t>Lim xẹt tía &gt;15-18 cm</t>
  </si>
  <si>
    <t>Lim xẹt tía &gt;18-21 cm</t>
  </si>
  <si>
    <t>Lim xẹt tía &gt;21-24 cm</t>
  </si>
  <si>
    <t>Lim xẹt tía &gt;24-27 cm</t>
  </si>
  <si>
    <t>Lim xẹt tía &gt;27-30 cm</t>
  </si>
  <si>
    <t>Lim xẹt tía &gt;30-33 cm</t>
  </si>
  <si>
    <t>Lim xẹt tía &gt;33-36 cm</t>
  </si>
  <si>
    <t>Lim xẹt tía &gt;36-39 cm</t>
  </si>
  <si>
    <t>Lim xẹt tía &gt;39-42 cm</t>
  </si>
  <si>
    <t>Lim xẹt tía &gt;42 cm</t>
  </si>
  <si>
    <t>Mèn văn ≤3 cm</t>
  </si>
  <si>
    <t>Mèn văn &gt;3-6 cm</t>
  </si>
  <si>
    <t>Mèn văn &gt;6-9 cm</t>
  </si>
  <si>
    <t>Mèn văn &gt;9-12 cm</t>
  </si>
  <si>
    <t>Mèn văn &gt;12-15 cm</t>
  </si>
  <si>
    <t>Mèn văn &gt;15-18 cm</t>
  </si>
  <si>
    <t>Mèn văn &gt;18-21 cm</t>
  </si>
  <si>
    <t>Mèn văn &gt;21-24 cm</t>
  </si>
  <si>
    <t>Mèn văn &gt;24-27 cm</t>
  </si>
  <si>
    <t>Mèn văn &gt;27-30 cm</t>
  </si>
  <si>
    <t>Mèn văn &gt;30-33 cm</t>
  </si>
  <si>
    <t>Mèn văn &gt;33-36 cm</t>
  </si>
  <si>
    <t>Mèn văn &gt;36-39 cm</t>
  </si>
  <si>
    <t>Mèn văn &gt;39-42 cm</t>
  </si>
  <si>
    <t>Mèn văn &gt;42 cm</t>
  </si>
  <si>
    <t>Nhội tía ≤3 cm</t>
  </si>
  <si>
    <t>Nhội tía &gt;3-6 cm</t>
  </si>
  <si>
    <t>Nhội tía &gt;6-9 cm</t>
  </si>
  <si>
    <t>Nhội tía &gt;9-12 cm</t>
  </si>
  <si>
    <t>Nhội tía &gt;12-15 cm</t>
  </si>
  <si>
    <t>Nhội tía &gt;15-18 cm</t>
  </si>
  <si>
    <t>Nhội tía &gt;18-21 cm</t>
  </si>
  <si>
    <t>Nhội tía &gt;21-24 cm</t>
  </si>
  <si>
    <t>Nhội tía &gt;24-27 cm</t>
  </si>
  <si>
    <t>Nhội tía &gt;27-30 cm</t>
  </si>
  <si>
    <t>Nhội tía &gt;30-33 cm</t>
  </si>
  <si>
    <t>Nhội tía &gt;33-36 cm</t>
  </si>
  <si>
    <t>Nhội tía &gt;36-39 cm</t>
  </si>
  <si>
    <t>Nhội tía &gt;39-42 cm</t>
  </si>
  <si>
    <t>Nhội tía &gt;42 cm</t>
  </si>
  <si>
    <t>Ninh ≤3 cm</t>
  </si>
  <si>
    <t>Ninh &gt;3-6 cm</t>
  </si>
  <si>
    <t>Ninh &gt;6-9 cm</t>
  </si>
  <si>
    <t>Ninh &gt;9-12 cm</t>
  </si>
  <si>
    <t>Ninh &gt;12-15 cm</t>
  </si>
  <si>
    <t>Ninh &gt;15-18 cm</t>
  </si>
  <si>
    <t>Ninh &gt;18-21 cm</t>
  </si>
  <si>
    <t>Ninh &gt;21-24 cm</t>
  </si>
  <si>
    <t>Ninh &gt;24-27 cm</t>
  </si>
  <si>
    <t>Ninh &gt;27-30 cm</t>
  </si>
  <si>
    <t>Ninh &gt;30-33 cm</t>
  </si>
  <si>
    <t>Ninh &gt;33-36 cm</t>
  </si>
  <si>
    <t>Ninh &gt;36-39 cm</t>
  </si>
  <si>
    <t>Ninh &gt;39-42 cm</t>
  </si>
  <si>
    <t>Ninh &gt;42 cm</t>
  </si>
  <si>
    <t>Nính ≤3 cm</t>
  </si>
  <si>
    <t>Nính &gt;3-6 cm</t>
  </si>
  <si>
    <t>Nính &gt;6-9 cm</t>
  </si>
  <si>
    <t>Nính &gt;9-12 cm</t>
  </si>
  <si>
    <t>Nính &gt;12-15 cm</t>
  </si>
  <si>
    <t>Nính &gt;15-18 cm</t>
  </si>
  <si>
    <t>Nính &gt;18-21 cm</t>
  </si>
  <si>
    <t>Nính &gt;21-24 cm</t>
  </si>
  <si>
    <t>Nính &gt;24-27 cm</t>
  </si>
  <si>
    <t>Nính &gt;27-30 cm</t>
  </si>
  <si>
    <t>Nính &gt;30-33 cm</t>
  </si>
  <si>
    <t>Nính &gt;33-36 cm</t>
  </si>
  <si>
    <t>Nính &gt;36-39 cm</t>
  </si>
  <si>
    <t>Nính &gt;39-42 cm</t>
  </si>
  <si>
    <t>Nính &gt;42 cm</t>
  </si>
  <si>
    <t>Quế ≤3 cm</t>
  </si>
  <si>
    <t>Quế &gt;3-6 cm</t>
  </si>
  <si>
    <t>Quế &gt;6-9 cm</t>
  </si>
  <si>
    <t>Quế &gt;9-12 cm</t>
  </si>
  <si>
    <t>Quế &gt;12-15 cm</t>
  </si>
  <si>
    <t>Quế &gt;15-18 cm</t>
  </si>
  <si>
    <t>Quế &gt;18-21 cm</t>
  </si>
  <si>
    <t>Quế &gt;21-24 cm</t>
  </si>
  <si>
    <t>Quế &gt;24-27 cm</t>
  </si>
  <si>
    <t>Quế &gt;27-30 cm</t>
  </si>
  <si>
    <t>Quế &gt;30-33 cm</t>
  </si>
  <si>
    <t>Quế &gt;33-36 cm</t>
  </si>
  <si>
    <t>Quế &gt;36-39 cm</t>
  </si>
  <si>
    <t>Quế &gt;39-42 cm</t>
  </si>
  <si>
    <t>Quế &gt;42 cm</t>
  </si>
  <si>
    <t>Re bắc bộ ≤3 cm</t>
  </si>
  <si>
    <t>Re bắc bộ &gt;3-6 cm</t>
  </si>
  <si>
    <t>Re bắc bộ &gt;6-9 cm</t>
  </si>
  <si>
    <t>Re bắc bộ &gt;9-12 cm</t>
  </si>
  <si>
    <t>Re bắc bộ &gt;12-15 cm</t>
  </si>
  <si>
    <t>Re bắc bộ &gt;15-18 cm</t>
  </si>
  <si>
    <t>Re bắc bộ &gt;18-21 cm</t>
  </si>
  <si>
    <t>Re bắc bộ &gt;21-24 cm</t>
  </si>
  <si>
    <t>Re bắc bộ &gt;24-27 cm</t>
  </si>
  <si>
    <t>Re bắc bộ &gt;27-30 cm</t>
  </si>
  <si>
    <t>Re bắc bộ &gt;30-33 cm</t>
  </si>
  <si>
    <t>Re bắc bộ &gt;33-36 cm</t>
  </si>
  <si>
    <t>Re bắc bộ &gt;36-39 cm</t>
  </si>
  <si>
    <t>Re bắc bộ &gt;39-42 cm</t>
  </si>
  <si>
    <t>Re bắc bộ &gt;42 cm</t>
  </si>
  <si>
    <t>Re xanh ≤3 cm</t>
  </si>
  <si>
    <t>Re xanh &gt;3-6 cm</t>
  </si>
  <si>
    <t>Re xanh &gt;6-9 cm</t>
  </si>
  <si>
    <t>Re xanh &gt;9-12 cm</t>
  </si>
  <si>
    <t>Re xanh &gt;12-15 cm</t>
  </si>
  <si>
    <t>Re xanh &gt;15-18 cm</t>
  </si>
  <si>
    <t>Re xanh &gt;18-21 cm</t>
  </si>
  <si>
    <t>Re xanh &gt;21-24 cm</t>
  </si>
  <si>
    <t>Re xanh &gt;24-27 cm</t>
  </si>
  <si>
    <t>Re xanh &gt;27-30 cm</t>
  </si>
  <si>
    <t>Re xanh &gt;30-33 cm</t>
  </si>
  <si>
    <t>Re xanh &gt;33-36 cm</t>
  </si>
  <si>
    <t>Re xanh &gt;36-39 cm</t>
  </si>
  <si>
    <t>Re xanh &gt;39-42 cm</t>
  </si>
  <si>
    <t>Re xanh &gt;42 cm</t>
  </si>
  <si>
    <t>Nhè xanh ≤3 cm</t>
  </si>
  <si>
    <t>Nhè xanh &gt;3-6 cm</t>
  </si>
  <si>
    <t>Nhè xanh &gt;6-9 cm</t>
  </si>
  <si>
    <t>Nhè xanh &gt;9-12 cm</t>
  </si>
  <si>
    <t>Nhè xanh &gt;12-15 cm</t>
  </si>
  <si>
    <t>Nhè xanh &gt;15-18 cm</t>
  </si>
  <si>
    <t>Nhè xanh &gt;18-21 cm</t>
  </si>
  <si>
    <t>Nhè xanh &gt;21-24 cm</t>
  </si>
  <si>
    <t>Nhè xanh &gt;24-27 cm</t>
  </si>
  <si>
    <t>Nhè xanh &gt;27-30 cm</t>
  </si>
  <si>
    <t>Nhè xanh &gt;30-33 cm</t>
  </si>
  <si>
    <t>Nhè xanh &gt;33-36 cm</t>
  </si>
  <si>
    <t>Nhè xanh &gt;36-39 cm</t>
  </si>
  <si>
    <t>Nhè xanh &gt;39-42 cm</t>
  </si>
  <si>
    <t>Nhè xanh &gt;42 cm</t>
  </si>
  <si>
    <t>Nhè vàng ≤3 cm</t>
  </si>
  <si>
    <t>Nhè vàng &gt;3-6 cm</t>
  </si>
  <si>
    <t>Nhè vàng &gt;6-9 cm</t>
  </si>
  <si>
    <t>Nhè vàng &gt;9-12 cm</t>
  </si>
  <si>
    <t>Nhè vàng &gt;12-15 cm</t>
  </si>
  <si>
    <t>Nhè vàng &gt;15-18 cm</t>
  </si>
  <si>
    <t>Nhè vàng &gt;18-21 cm</t>
  </si>
  <si>
    <t>Nhè vàng &gt;21-24 cm</t>
  </si>
  <si>
    <t>Nhè vàng &gt;24-27 cm</t>
  </si>
  <si>
    <t>Nhè vàng &gt;27-30 cm</t>
  </si>
  <si>
    <t>Nhè vàng &gt;30-33 cm</t>
  </si>
  <si>
    <t>Nhè vàng &gt;33-36 cm</t>
  </si>
  <si>
    <t>Nhè vàng &gt;36-39 cm</t>
  </si>
  <si>
    <t>Nhè vàng &gt;39-42 cm</t>
  </si>
  <si>
    <t>Nhè vàng &gt;42 cm</t>
  </si>
  <si>
    <t>Rè bon ≤3 cm</t>
  </si>
  <si>
    <t>Rè bon &gt;3-6 cm</t>
  </si>
  <si>
    <t>Rè bon &gt;6-9 cm</t>
  </si>
  <si>
    <t>Rè bon &gt;9-12 cm</t>
  </si>
  <si>
    <t>Rè bon &gt;12-15 cm</t>
  </si>
  <si>
    <t>Rè bon &gt;15-18 cm</t>
  </si>
  <si>
    <t>Rè bon &gt;18-21 cm</t>
  </si>
  <si>
    <t>Rè bon &gt;21-24 cm</t>
  </si>
  <si>
    <t>Rè bon &gt;24-27 cm</t>
  </si>
  <si>
    <t>Rè bon &gt;27-30 cm</t>
  </si>
  <si>
    <t>Rè bon &gt;30-33 cm</t>
  </si>
  <si>
    <t>Rè bon &gt;33-36 cm</t>
  </si>
  <si>
    <t>Rè bon &gt;36-39 cm</t>
  </si>
  <si>
    <t>Rè bon &gt;39-42 cm</t>
  </si>
  <si>
    <t>Rè bon &gt;42 cm</t>
  </si>
  <si>
    <t>Kháo vàng ≤3 cm</t>
  </si>
  <si>
    <t>Kháo vàng &gt;3-6 cm</t>
  </si>
  <si>
    <t>Kháo vàng &gt;6-9 cm</t>
  </si>
  <si>
    <t>Kháo vàng &gt;9-12 cm</t>
  </si>
  <si>
    <t>Kháo vàng &gt;12-15 cm</t>
  </si>
  <si>
    <t>Kháo vàng &gt;15-18 cm</t>
  </si>
  <si>
    <t>Kháo vàng &gt;18-21 cm</t>
  </si>
  <si>
    <t>Kháo vàng &gt;21-24 cm</t>
  </si>
  <si>
    <t>Kháo vàng &gt;24-27 cm</t>
  </si>
  <si>
    <t>Kháo vàng &gt;27-30 cm</t>
  </si>
  <si>
    <t>Kháo vàng &gt;30-33 cm</t>
  </si>
  <si>
    <t>Kháo vàng &gt;33-36 cm</t>
  </si>
  <si>
    <t>Kháo vàng &gt;36-39 cm</t>
  </si>
  <si>
    <t>Kháo vàng &gt;39-42 cm</t>
  </si>
  <si>
    <t>Kháo vàng &gt;42 cm</t>
  </si>
  <si>
    <t>Rè ≤3 cm</t>
  </si>
  <si>
    <t>Rè &gt;3-6 cm</t>
  </si>
  <si>
    <t>Rè &gt;6-9 cm</t>
  </si>
  <si>
    <t>Rè &gt;9-12 cm</t>
  </si>
  <si>
    <t>Rè &gt;12-15 cm</t>
  </si>
  <si>
    <t>Rè &gt;15-18 cm</t>
  </si>
  <si>
    <t>Rè &gt;18-21 cm</t>
  </si>
  <si>
    <t>Rè &gt;21-24 cm</t>
  </si>
  <si>
    <t>Rè &gt;24-27 cm</t>
  </si>
  <si>
    <t>Rè &gt;27-30 cm</t>
  </si>
  <si>
    <t>Rè &gt;30-33 cm</t>
  </si>
  <si>
    <t>Rè &gt;33-36 cm</t>
  </si>
  <si>
    <t>Rè &gt;36-39 cm</t>
  </si>
  <si>
    <t>Rè &gt;39-42 cm</t>
  </si>
  <si>
    <t>Rè &gt;42 cm</t>
  </si>
  <si>
    <t>Re đỏ ≤3 cm</t>
  </si>
  <si>
    <t>Re đỏ &gt;3-6 cm</t>
  </si>
  <si>
    <t>Re đỏ &gt;6-9 cm</t>
  </si>
  <si>
    <t>Re đỏ &gt;9-12 cm</t>
  </si>
  <si>
    <t>Re đỏ &gt;12-15 cm</t>
  </si>
  <si>
    <t>Re đỏ &gt;15-18 cm</t>
  </si>
  <si>
    <t>Re đỏ &gt;18-21 cm</t>
  </si>
  <si>
    <t>Re đỏ &gt;21-24 cm</t>
  </si>
  <si>
    <t>Re đỏ &gt;24-27 cm</t>
  </si>
  <si>
    <t>Re đỏ &gt;27-30 cm</t>
  </si>
  <si>
    <t>Re đỏ &gt;30-33 cm</t>
  </si>
  <si>
    <t>Re đỏ &gt;33-36 cm</t>
  </si>
  <si>
    <t>Re đỏ &gt;36-39 cm</t>
  </si>
  <si>
    <t>Re đỏ &gt;39-42 cm</t>
  </si>
  <si>
    <t>Re đỏ &gt;42 cm</t>
  </si>
  <si>
    <t>Rè hoa nhỏ ≤3 cm</t>
  </si>
  <si>
    <t>Rè hoa nhỏ &gt;3-6 cm</t>
  </si>
  <si>
    <t>Rè hoa nhỏ &gt;6-9 cm</t>
  </si>
  <si>
    <t>Rè hoa nhỏ &gt;9-12 cm</t>
  </si>
  <si>
    <t>Rè hoa nhỏ &gt;12-15 cm</t>
  </si>
  <si>
    <t>Rè hoa nhỏ &gt;15-18 cm</t>
  </si>
  <si>
    <t>Rè hoa nhỏ &gt;18-21 cm</t>
  </si>
  <si>
    <t>Rè hoa nhỏ &gt;21-24 cm</t>
  </si>
  <si>
    <t>Rè hoa nhỏ &gt;24-27 cm</t>
  </si>
  <si>
    <t>Rè hoa nhỏ &gt;27-30 cm</t>
  </si>
  <si>
    <t>Rè hoa nhỏ &gt;30-33 cm</t>
  </si>
  <si>
    <t>Rè hoa nhỏ &gt;33-36 cm</t>
  </si>
  <si>
    <t>Rè hoa nhỏ &gt;36-39 cm</t>
  </si>
  <si>
    <t>Rè hoa nhỏ &gt;39-42 cm</t>
  </si>
  <si>
    <t>Rè hoa nhỏ &gt;42 cm</t>
  </si>
  <si>
    <t>Rè hoa thưa ≤3 cm</t>
  </si>
  <si>
    <t>Rè hoa thưa &gt;3-6 cm</t>
  </si>
  <si>
    <t>Rè hoa thưa &gt;6-9 cm</t>
  </si>
  <si>
    <t>Rè hoa thưa &gt;9-12 cm</t>
  </si>
  <si>
    <t>Rè hoa thưa &gt;12-15 cm</t>
  </si>
  <si>
    <t>Rè hoa thưa &gt;15-18 cm</t>
  </si>
  <si>
    <t>Rè hoa thưa &gt;18-21 cm</t>
  </si>
  <si>
    <t>Rè hoa thưa &gt;21-24 cm</t>
  </si>
  <si>
    <t>Rè hoa thưa &gt;24-27 cm</t>
  </si>
  <si>
    <t>Rè hoa thưa &gt;27-30 cm</t>
  </si>
  <si>
    <t>Rè hoa thưa &gt;30-33 cm</t>
  </si>
  <si>
    <t>Rè hoa thưa &gt;33-36 cm</t>
  </si>
  <si>
    <t>Rè hoa thưa &gt;36-39 cm</t>
  </si>
  <si>
    <t>Rè hoa thưa &gt;39-42 cm</t>
  </si>
  <si>
    <t>Rè hoa thưa &gt;42 cm</t>
  </si>
  <si>
    <t>Xá xị ≤3 cm</t>
  </si>
  <si>
    <t>Xá xị &gt;3-6 cm</t>
  </si>
  <si>
    <t>Xá xị &gt;6-9 cm</t>
  </si>
  <si>
    <t>Xá xị &gt;9-12 cm</t>
  </si>
  <si>
    <t>Xá xị &gt;12-15 cm</t>
  </si>
  <si>
    <t>Xá xị &gt;15-18 cm</t>
  </si>
  <si>
    <t>Xá xị &gt;18-21 cm</t>
  </si>
  <si>
    <t>Xá xị &gt;21-24 cm</t>
  </si>
  <si>
    <t>Xá xị &gt;24-27 cm</t>
  </si>
  <si>
    <t>Xá xị &gt;27-30 cm</t>
  </si>
  <si>
    <t>Xá xị &gt;30-33 cm</t>
  </si>
  <si>
    <t>Xá xị &gt;33-36 cm</t>
  </si>
  <si>
    <t>Xá xị &gt;36-39 cm</t>
  </si>
  <si>
    <t>Xá xị &gt;39-42 cm</t>
  </si>
  <si>
    <t>Xá xị &gt;42 cm</t>
  </si>
  <si>
    <t>Re lá cong ≤3 cm</t>
  </si>
  <si>
    <t>Re lá cong &gt;3-6 cm</t>
  </si>
  <si>
    <t>Re lá cong &gt;6-9 cm</t>
  </si>
  <si>
    <t>Re lá cong &gt;9-12 cm</t>
  </si>
  <si>
    <t>Re lá cong &gt;12-15 cm</t>
  </si>
  <si>
    <t>Re lá cong &gt;15-18 cm</t>
  </si>
  <si>
    <t>Re lá cong &gt;18-21 cm</t>
  </si>
  <si>
    <t>Re lá cong &gt;21-24 cm</t>
  </si>
  <si>
    <t>Re lá cong &gt;24-27 cm</t>
  </si>
  <si>
    <t>Re lá cong &gt;27-30 cm</t>
  </si>
  <si>
    <t>Re lá cong &gt;30-33 cm</t>
  </si>
  <si>
    <t>Re lá cong &gt;33-36 cm</t>
  </si>
  <si>
    <t>Re lá cong &gt;36-39 cm</t>
  </si>
  <si>
    <t>Re lá cong &gt;39-42 cm</t>
  </si>
  <si>
    <t>Re lá cong &gt;42 cm</t>
  </si>
  <si>
    <t>Re ≤3 cm</t>
  </si>
  <si>
    <t>Re &gt;3-6 cm</t>
  </si>
  <si>
    <t>Re &gt;6-9 cm</t>
  </si>
  <si>
    <t>Re &gt;9-12 cm</t>
  </si>
  <si>
    <t>Re &gt;12-15 cm</t>
  </si>
  <si>
    <t>Re &gt;15-18 cm</t>
  </si>
  <si>
    <t>Re &gt;18-21 cm</t>
  </si>
  <si>
    <t>Re &gt;21-24 cm</t>
  </si>
  <si>
    <t>Re &gt;24-27 cm</t>
  </si>
  <si>
    <t>Re &gt;27-30 cm</t>
  </si>
  <si>
    <t>Re &gt;30-33 cm</t>
  </si>
  <si>
    <t>Re &gt;33-36 cm</t>
  </si>
  <si>
    <t>Re &gt;36-39 cm</t>
  </si>
  <si>
    <t>Re &gt;39-42 cm</t>
  </si>
  <si>
    <t>Re &gt;42 cm</t>
  </si>
  <si>
    <t>Re hương lá bé ≤3 cm</t>
  </si>
  <si>
    <t>Re hương lá bé &gt;3-6 cm</t>
  </si>
  <si>
    <t>Re hương lá bé &gt;6-9 cm</t>
  </si>
  <si>
    <t>Re hương lá bé &gt;9-12 cm</t>
  </si>
  <si>
    <t>Re hương lá bé &gt;12-15 cm</t>
  </si>
  <si>
    <t>Re hương lá bé &gt;15-18 cm</t>
  </si>
  <si>
    <t>Re hương lá bé &gt;18-21 cm</t>
  </si>
  <si>
    <t>Re hương lá bé &gt;21-24 cm</t>
  </si>
  <si>
    <t>Re hương lá bé &gt;24-27 cm</t>
  </si>
  <si>
    <t>Re hương lá bé &gt;27-30 cm</t>
  </si>
  <si>
    <t>Re hương lá bé &gt;30-33 cm</t>
  </si>
  <si>
    <t>Re hương lá bé &gt;33-36 cm</t>
  </si>
  <si>
    <t>Re hương lá bé &gt;36-39 cm</t>
  </si>
  <si>
    <t>Re hương lá bé &gt;39-42 cm</t>
  </si>
  <si>
    <t>Re hương lá bé &gt;42 cm</t>
  </si>
  <si>
    <t>Rè quả to ≤3 cm</t>
  </si>
  <si>
    <t>Rè quả to &gt;3-6 cm</t>
  </si>
  <si>
    <t>Rè quả to &gt;6-9 cm</t>
  </si>
  <si>
    <t>Rè quả to &gt;9-12 cm</t>
  </si>
  <si>
    <t>Rè quả to &gt;12-15 cm</t>
  </si>
  <si>
    <t>Rè quả to &gt;15-18 cm</t>
  </si>
  <si>
    <t>Rè quả to &gt;18-21 cm</t>
  </si>
  <si>
    <t>Rè quả to &gt;21-24 cm</t>
  </si>
  <si>
    <t>Rè quả to &gt;24-27 cm</t>
  </si>
  <si>
    <t>Rè quả to &gt;27-30 cm</t>
  </si>
  <si>
    <t>Rè quả to &gt;30-33 cm</t>
  </si>
  <si>
    <t>Rè quả to &gt;33-36 cm</t>
  </si>
  <si>
    <t>Rè quả to &gt;36-39 cm</t>
  </si>
  <si>
    <t>Rè quả to &gt;39-42 cm</t>
  </si>
  <si>
    <t>Rè quả to &gt;42 cm</t>
  </si>
  <si>
    <t>Kháo ≤3 cm</t>
  </si>
  <si>
    <t>Kháo &gt;3-6 cm</t>
  </si>
  <si>
    <t>Kháo &gt;6-9 cm</t>
  </si>
  <si>
    <t>Kháo &gt;9-12 cm</t>
  </si>
  <si>
    <t>Kháo &gt;12-15 cm</t>
  </si>
  <si>
    <t>Kháo &gt;15-18 cm</t>
  </si>
  <si>
    <t>Kháo &gt;18-21 cm</t>
  </si>
  <si>
    <t>Kháo &gt;21-24 cm</t>
  </si>
  <si>
    <t>Kháo &gt;24-27 cm</t>
  </si>
  <si>
    <t>Kháo &gt;27-30 cm</t>
  </si>
  <si>
    <t>Kháo &gt;30-33 cm</t>
  </si>
  <si>
    <t>Kháo &gt;33-36 cm</t>
  </si>
  <si>
    <t>Kháo &gt;36-39 cm</t>
  </si>
  <si>
    <t>Kháo &gt;39-42 cm</t>
  </si>
  <si>
    <t>Kháo &gt;42 cm</t>
  </si>
  <si>
    <t>Rè quả dẹt ≤3 cm</t>
  </si>
  <si>
    <t>Rè quả dẹt &gt;3-6 cm</t>
  </si>
  <si>
    <t>Rè quả dẹt &gt;6-9 cm</t>
  </si>
  <si>
    <t>Rè quả dẹt &gt;9-12 cm</t>
  </si>
  <si>
    <t>Rè quả dẹt &gt;12-15 cm</t>
  </si>
  <si>
    <t>Rè quả dẹt &gt;15-18 cm</t>
  </si>
  <si>
    <t>Rè quả dẹt &gt;18-21 cm</t>
  </si>
  <si>
    <t>Rè quả dẹt &gt;21-24 cm</t>
  </si>
  <si>
    <t>Rè quả dẹt &gt;24-27 cm</t>
  </si>
  <si>
    <t>Rè quả dẹt &gt;27-30 cm</t>
  </si>
  <si>
    <t>Rè quả dẹt &gt;30-33 cm</t>
  </si>
  <si>
    <t>Rè quả dẹt &gt;33-36 cm</t>
  </si>
  <si>
    <t>Rè quả dẹt &gt;36-39 cm</t>
  </si>
  <si>
    <t>Rè quả dẹt &gt;39-42 cm</t>
  </si>
  <si>
    <t>Rè quả dẹt &gt;42 cm</t>
  </si>
  <si>
    <t>Rè thunberg ≤3 cm</t>
  </si>
  <si>
    <t>Rè thunberg &gt;3-6 cm</t>
  </si>
  <si>
    <t>Rè thunberg &gt;6-9 cm</t>
  </si>
  <si>
    <t>Rè thunberg &gt;9-12 cm</t>
  </si>
  <si>
    <t>Rè thunberg &gt;12-15 cm</t>
  </si>
  <si>
    <t>Rè thunberg &gt;15-18 cm</t>
  </si>
  <si>
    <t>Rè thunberg &gt;18-21 cm</t>
  </si>
  <si>
    <t>Rè thunberg &gt;21-24 cm</t>
  </si>
  <si>
    <t>Rè thunberg &gt;24-27 cm</t>
  </si>
  <si>
    <t>Rè thunberg &gt;27-30 cm</t>
  </si>
  <si>
    <t>Rè thunberg &gt;30-33 cm</t>
  </si>
  <si>
    <t>Rè thunberg &gt;33-36 cm</t>
  </si>
  <si>
    <t>Rè thunberg &gt;36-39 cm</t>
  </si>
  <si>
    <t>Rè thunberg &gt;39-42 cm</t>
  </si>
  <si>
    <t>Rè thunberg &gt;42 cm</t>
  </si>
  <si>
    <t>Rè vàng ≤3 cm</t>
  </si>
  <si>
    <t>Rè vàng &gt;3-6 cm</t>
  </si>
  <si>
    <t>Rè vàng &gt;6-9 cm</t>
  </si>
  <si>
    <t>Rè vàng &gt;9-12 cm</t>
  </si>
  <si>
    <t>Rè vàng &gt;12-15 cm</t>
  </si>
  <si>
    <t>Rè vàng &gt;15-18 cm</t>
  </si>
  <si>
    <t>Rè vàng &gt;18-21 cm</t>
  </si>
  <si>
    <t>Rè vàng &gt;21-24 cm</t>
  </si>
  <si>
    <t>Rè vàng &gt;24-27 cm</t>
  </si>
  <si>
    <t>Rè vàng &gt;27-30 cm</t>
  </si>
  <si>
    <t>Rè vàng &gt;30-33 cm</t>
  </si>
  <si>
    <t>Rè vàng &gt;33-36 cm</t>
  </si>
  <si>
    <t>Rè vàng &gt;36-39 cm</t>
  </si>
  <si>
    <t>Rè vàng &gt;39-42 cm</t>
  </si>
  <si>
    <t>Rè vàng &gt;42 cm</t>
  </si>
  <si>
    <t>Rè trung hoa ≤3 cm</t>
  </si>
  <si>
    <t>Rè trung hoa &gt;3-6 cm</t>
  </si>
  <si>
    <t>Rè trung hoa &gt;6-9 cm</t>
  </si>
  <si>
    <t>Rè trung hoa &gt;9-12 cm</t>
  </si>
  <si>
    <t>Rè trung hoa &gt;12-15 cm</t>
  </si>
  <si>
    <t>Rè trung hoa &gt;15-18 cm</t>
  </si>
  <si>
    <t>Rè trung hoa &gt;18-21 cm</t>
  </si>
  <si>
    <t>Rè trung hoa &gt;21-24 cm</t>
  </si>
  <si>
    <t>Rè trung hoa &gt;24-27 cm</t>
  </si>
  <si>
    <t>Rè trung hoa &gt;27-30 cm</t>
  </si>
  <si>
    <t>Rè trung hoa &gt;30-33 cm</t>
  </si>
  <si>
    <t>Rè trung hoa &gt;33-36 cm</t>
  </si>
  <si>
    <t>Rè trung hoa &gt;36-39 cm</t>
  </si>
  <si>
    <t>Rè trung hoa &gt;39-42 cm</t>
  </si>
  <si>
    <t>Rè trung hoa &gt;42 cm</t>
  </si>
  <si>
    <t>Săng đá rắn ≤3 cm</t>
  </si>
  <si>
    <t>Săng đá rắn &gt;3-6 cm</t>
  </si>
  <si>
    <t>Săng đá rắn &gt;6-9 cm</t>
  </si>
  <si>
    <t>Săng đá rắn &gt;9-12 cm</t>
  </si>
  <si>
    <t>Săng đá rắn &gt;12-15 cm</t>
  </si>
  <si>
    <t>Săng đá rắn &gt;15-18 cm</t>
  </si>
  <si>
    <t>Săng đá rắn &gt;18-21 cm</t>
  </si>
  <si>
    <t>Săng đá rắn &gt;21-24 cm</t>
  </si>
  <si>
    <t>Săng đá rắn &gt;24-27 cm</t>
  </si>
  <si>
    <t>Săng đá rắn &gt;27-30 cm</t>
  </si>
  <si>
    <t>Săng đá rắn &gt;30-33 cm</t>
  </si>
  <si>
    <t>Săng đá rắn &gt;33-36 cm</t>
  </si>
  <si>
    <t>Săng đá rắn &gt;36-39 cm</t>
  </si>
  <si>
    <t>Săng đá rắn &gt;39-42 cm</t>
  </si>
  <si>
    <t>Săng đá rắn &gt;42 cm</t>
  </si>
  <si>
    <t>Sồi hương ≤3 cm</t>
  </si>
  <si>
    <t>Sồi hương &gt;3-6 cm</t>
  </si>
  <si>
    <t>Sồi hương &gt;6-9 cm</t>
  </si>
  <si>
    <t>Sồi hương &gt;9-12 cm</t>
  </si>
  <si>
    <t>Sồi hương &gt;12-15 cm</t>
  </si>
  <si>
    <t>Sồi hương &gt;15-18 cm</t>
  </si>
  <si>
    <t>Sồi hương &gt;18-21 cm</t>
  </si>
  <si>
    <t>Sồi hương &gt;21-24 cm</t>
  </si>
  <si>
    <t>Sồi hương &gt;24-27 cm</t>
  </si>
  <si>
    <t>Sồi hương &gt;27-30 cm</t>
  </si>
  <si>
    <t>Sồi hương &gt;30-33 cm</t>
  </si>
  <si>
    <t>Sồi hương &gt;33-36 cm</t>
  </si>
  <si>
    <t>Sồi hương &gt;36-39 cm</t>
  </si>
  <si>
    <t>Sồi hương &gt;39-42 cm</t>
  </si>
  <si>
    <t>Sồi hương &gt;42 cm</t>
  </si>
  <si>
    <t>Giẻ thơm lá to ≤3 cm</t>
  </si>
  <si>
    <t>Giẻ thơm lá to &gt;3-6 cm</t>
  </si>
  <si>
    <t>Giẻ thơm lá to &gt;6-9 cm</t>
  </si>
  <si>
    <t>Giẻ thơm lá to &gt;9-12 cm</t>
  </si>
  <si>
    <t>Giẻ thơm lá to &gt;12-15 cm</t>
  </si>
  <si>
    <t>Giẻ thơm lá to &gt;15-18 cm</t>
  </si>
  <si>
    <t>Giẻ thơm lá to &gt;18-21 cm</t>
  </si>
  <si>
    <t>Giẻ thơm lá to &gt;21-24 cm</t>
  </si>
  <si>
    <t>Giẻ thơm lá to &gt;24-27 cm</t>
  </si>
  <si>
    <t>Giẻ thơm lá to &gt;27-30 cm</t>
  </si>
  <si>
    <t>Giẻ thơm lá to &gt;30-33 cm</t>
  </si>
  <si>
    <t>Giẻ thơm lá to &gt;33-36 cm</t>
  </si>
  <si>
    <t>Giẻ thơm lá to &gt;36-39 cm</t>
  </si>
  <si>
    <t>Giẻ thơm lá to &gt;39-42 cm</t>
  </si>
  <si>
    <t>Giẻ thơm lá to &gt;42 cm</t>
  </si>
  <si>
    <t>Sồi phảng ≤3 cm</t>
  </si>
  <si>
    <t>Sồi phảng &gt;3-6 cm</t>
  </si>
  <si>
    <t>Sồi phảng &gt;6-9 cm</t>
  </si>
  <si>
    <t>Sồi phảng &gt;9-12 cm</t>
  </si>
  <si>
    <t>Sồi phảng &gt;12-15 cm</t>
  </si>
  <si>
    <t>Sồi phảng &gt;15-18 cm</t>
  </si>
  <si>
    <t>Sồi phảng &gt;18-21 cm</t>
  </si>
  <si>
    <t>Sồi phảng &gt;21-24 cm</t>
  </si>
  <si>
    <t>Sồi phảng &gt;24-27 cm</t>
  </si>
  <si>
    <t>Sồi phảng &gt;27-30 cm</t>
  </si>
  <si>
    <t>Sồi phảng &gt;30-33 cm</t>
  </si>
  <si>
    <t>Sồi phảng &gt;33-36 cm</t>
  </si>
  <si>
    <t>Sồi phảng &gt;36-39 cm</t>
  </si>
  <si>
    <t>Sồi phảng &gt;39-42 cm</t>
  </si>
  <si>
    <t>Sồi phảng &gt;42 cm</t>
  </si>
  <si>
    <t>Sồi ≤3 cm</t>
  </si>
  <si>
    <t>Sồi &gt;3-6 cm</t>
  </si>
  <si>
    <t>Sồi &gt;6-9 cm</t>
  </si>
  <si>
    <t>Sồi &gt;9-12 cm</t>
  </si>
  <si>
    <t>Sồi &gt;12-15 cm</t>
  </si>
  <si>
    <t>Sồi &gt;15-18 cm</t>
  </si>
  <si>
    <t>Sồi &gt;18-21 cm</t>
  </si>
  <si>
    <t>Sồi &gt;21-24 cm</t>
  </si>
  <si>
    <t>Sồi &gt;24-27 cm</t>
  </si>
  <si>
    <t>Sồi &gt;27-30 cm</t>
  </si>
  <si>
    <t>Sồi &gt;30-33 cm</t>
  </si>
  <si>
    <t>Sồi &gt;33-36 cm</t>
  </si>
  <si>
    <t>Sồi &gt;36-39 cm</t>
  </si>
  <si>
    <t>Sồi &gt;39-42 cm</t>
  </si>
  <si>
    <t>Sồi &gt;42 cm</t>
  </si>
  <si>
    <t>Sồi bộp ≤3 cm</t>
  </si>
  <si>
    <t>Sồi bộp &gt;3-6 cm</t>
  </si>
  <si>
    <t>Sồi bộp &gt;6-9 cm</t>
  </si>
  <si>
    <t>Sồi bộp &gt;9-12 cm</t>
  </si>
  <si>
    <t>Sồi bộp &gt;12-15 cm</t>
  </si>
  <si>
    <t>Sồi bộp &gt;15-18 cm</t>
  </si>
  <si>
    <t>Sồi bộp &gt;18-21 cm</t>
  </si>
  <si>
    <t>Sồi bộp &gt;21-24 cm</t>
  </si>
  <si>
    <t>Sồi bộp &gt;24-27 cm</t>
  </si>
  <si>
    <t>Sồi bộp &gt;27-30 cm</t>
  </si>
  <si>
    <t>Sồi bộp &gt;30-33 cm</t>
  </si>
  <si>
    <t>Sồi bộp &gt;33-36 cm</t>
  </si>
  <si>
    <t>Sồi bộp &gt;36-39 cm</t>
  </si>
  <si>
    <t>Sồi bộp &gt;39-42 cm</t>
  </si>
  <si>
    <t>Sồi bộp &gt;42 cm</t>
  </si>
  <si>
    <t>Sơn ≤3 cm</t>
  </si>
  <si>
    <t>Sơn &gt;3-6 cm</t>
  </si>
  <si>
    <t>Sơn &gt;6-9 cm</t>
  </si>
  <si>
    <t>Sơn &gt;9-12 cm</t>
  </si>
  <si>
    <t>Sơn &gt;12-15 cm</t>
  </si>
  <si>
    <t>Sơn &gt;15-18 cm</t>
  </si>
  <si>
    <t>Sơn &gt;18-21 cm</t>
  </si>
  <si>
    <t>Sơn &gt;21-24 cm</t>
  </si>
  <si>
    <t>Sơn &gt;24-27 cm</t>
  </si>
  <si>
    <t>Sơn &gt;27-30 cm</t>
  </si>
  <si>
    <t>Sơn &gt;30-33 cm</t>
  </si>
  <si>
    <t>Sơn &gt;33-36 cm</t>
  </si>
  <si>
    <t>Sơn &gt;36-39 cm</t>
  </si>
  <si>
    <t>Sơn &gt;39-42 cm</t>
  </si>
  <si>
    <t>Sơn &gt;42 cm</t>
  </si>
  <si>
    <t>Sơn rừng ≤3 cm</t>
  </si>
  <si>
    <t>Sơn rừng &gt;3-6 cm</t>
  </si>
  <si>
    <t>Sơn rừng &gt;6-9 cm</t>
  </si>
  <si>
    <t>Sơn rừng &gt;9-12 cm</t>
  </si>
  <si>
    <t>Sơn rừng &gt;12-15 cm</t>
  </si>
  <si>
    <t>Sơn rừng &gt;15-18 cm</t>
  </si>
  <si>
    <t>Sơn rừng &gt;18-21 cm</t>
  </si>
  <si>
    <t>Sơn rừng &gt;21-24 cm</t>
  </si>
  <si>
    <t>Sơn rừng &gt;24-27 cm</t>
  </si>
  <si>
    <t>Sơn rừng &gt;27-30 cm</t>
  </si>
  <si>
    <t>Sơn rừng &gt;30-33 cm</t>
  </si>
  <si>
    <t>Sơn rừng &gt;33-36 cm</t>
  </si>
  <si>
    <t>Sơn rừng &gt;36-39 cm</t>
  </si>
  <si>
    <t>Sơn rừng &gt;39-42 cm</t>
  </si>
  <si>
    <t>Sơn rừng &gt;42 cm</t>
  </si>
  <si>
    <t>Sụ ≤3 cm</t>
  </si>
  <si>
    <t>Sụ &gt;3-6 cm</t>
  </si>
  <si>
    <t>Sụ &gt;6-9 cm</t>
  </si>
  <si>
    <t>Sụ &gt;9-12 cm</t>
  </si>
  <si>
    <t>Sụ &gt;12-15 cm</t>
  </si>
  <si>
    <t>Sụ &gt;15-18 cm</t>
  </si>
  <si>
    <t>Sụ &gt;18-21 cm</t>
  </si>
  <si>
    <t>Sụ &gt;21-24 cm</t>
  </si>
  <si>
    <t>Sụ &gt;24-27 cm</t>
  </si>
  <si>
    <t>Sụ &gt;27-30 cm</t>
  </si>
  <si>
    <t>Sụ &gt;30-33 cm</t>
  </si>
  <si>
    <t>Sụ &gt;33-36 cm</t>
  </si>
  <si>
    <t>Sụ &gt;36-39 cm</t>
  </si>
  <si>
    <t>Sụ &gt;39-42 cm</t>
  </si>
  <si>
    <t>Sụ &gt;42 cm</t>
  </si>
  <si>
    <t>Re trắng ≤3 cm</t>
  </si>
  <si>
    <t>Re trắng &gt;3-6 cm</t>
  </si>
  <si>
    <t>Re trắng &gt;6-9 cm</t>
  </si>
  <si>
    <t>Re trắng &gt;9-12 cm</t>
  </si>
  <si>
    <t>Re trắng &gt;12-15 cm</t>
  </si>
  <si>
    <t>Re trắng &gt;15-18 cm</t>
  </si>
  <si>
    <t>Re trắng &gt;18-21 cm</t>
  </si>
  <si>
    <t>Re trắng &gt;21-24 cm</t>
  </si>
  <si>
    <t>Re trắng &gt;24-27 cm</t>
  </si>
  <si>
    <t>Re trắng &gt;27-30 cm</t>
  </si>
  <si>
    <t>Re trắng &gt;30-33 cm</t>
  </si>
  <si>
    <t>Re trắng &gt;33-36 cm</t>
  </si>
  <si>
    <t>Re trắng &gt;36-39 cm</t>
  </si>
  <si>
    <t>Re trắng &gt;39-42 cm</t>
  </si>
  <si>
    <t>Re trắng &gt;42 cm</t>
  </si>
  <si>
    <t>Sụ lá lớn ≤3 cm</t>
  </si>
  <si>
    <t>Sụ lá lớn &gt;3-6 cm</t>
  </si>
  <si>
    <t>Sụ lá lớn &gt;6-9 cm</t>
  </si>
  <si>
    <t>Sụ lá lớn &gt;9-12 cm</t>
  </si>
  <si>
    <t>Sụ lá lớn &gt;12-15 cm</t>
  </si>
  <si>
    <t>Sụ lá lớn &gt;15-18 cm</t>
  </si>
  <si>
    <t>Sụ lá lớn &gt;18-21 cm</t>
  </si>
  <si>
    <t>Sụ lá lớn &gt;21-24 cm</t>
  </si>
  <si>
    <t>Sụ lá lớn &gt;24-27 cm</t>
  </si>
  <si>
    <t>Sụ lá lớn &gt;27-30 cm</t>
  </si>
  <si>
    <t>Sụ lá lớn &gt;30-33 cm</t>
  </si>
  <si>
    <t>Sụ lá lớn &gt;33-36 cm</t>
  </si>
  <si>
    <t>Sụ lá lớn &gt;36-39 cm</t>
  </si>
  <si>
    <t>Sụ lá lớn &gt;39-42 cm</t>
  </si>
  <si>
    <t>Sụ lá lớn &gt;42 cm</t>
  </si>
  <si>
    <t>Táo muối ≤3 cm</t>
  </si>
  <si>
    <t>Táo muối &gt;3-6 cm</t>
  </si>
  <si>
    <t>Táo muối &gt;6-9 cm</t>
  </si>
  <si>
    <t>Táo muối &gt;9-12 cm</t>
  </si>
  <si>
    <t>Táo muối &gt;12-15 cm</t>
  </si>
  <si>
    <t>Táo muối &gt;15-18 cm</t>
  </si>
  <si>
    <t>Táo muối &gt;18-21 cm</t>
  </si>
  <si>
    <t>Táo muối &gt;21-24 cm</t>
  </si>
  <si>
    <t>Táo muối &gt;24-27 cm</t>
  </si>
  <si>
    <t>Táo muối &gt;27-30 cm</t>
  </si>
  <si>
    <t>Táo muối &gt;30-33 cm</t>
  </si>
  <si>
    <t>Táo muối &gt;33-36 cm</t>
  </si>
  <si>
    <t>Táo muối &gt;36-39 cm</t>
  </si>
  <si>
    <t>Táo muối &gt;39-42 cm</t>
  </si>
  <si>
    <t>Táo muối &gt;42 cm</t>
  </si>
  <si>
    <t>Thông ba lá ≤3 cm</t>
  </si>
  <si>
    <t>Thông ba lá &gt;3-6 cm</t>
  </si>
  <si>
    <t>Thông ba lá &gt;6-9 cm</t>
  </si>
  <si>
    <t>Thông ba lá &gt;9-12 cm</t>
  </si>
  <si>
    <t>Thông ba lá &gt;12-15 cm</t>
  </si>
  <si>
    <t>Thông ba lá &gt;15-18 cm</t>
  </si>
  <si>
    <t>Thông ba lá &gt;18-21 cm</t>
  </si>
  <si>
    <t>Thông ba lá &gt;21-24 cm</t>
  </si>
  <si>
    <t>Thông ba lá &gt;24-27 cm</t>
  </si>
  <si>
    <t>Thông ba lá &gt;27-30 cm</t>
  </si>
  <si>
    <t>Thông ba lá &gt;30-33 cm</t>
  </si>
  <si>
    <t>Thông ba lá &gt;33-36 cm</t>
  </si>
  <si>
    <t>Thông ba lá &gt;36-39 cm</t>
  </si>
  <si>
    <t>Thông ba lá &gt;39-42 cm</t>
  </si>
  <si>
    <t>Thông ba lá &gt;42 cm</t>
  </si>
  <si>
    <t>Thông đuôi ngựa ≤3 cm</t>
  </si>
  <si>
    <t>Thông đuôi ngựa &gt;3-6 cm</t>
  </si>
  <si>
    <t>Thông đuôi ngựa &gt;6-9 cm</t>
  </si>
  <si>
    <t>Thông đuôi ngựa &gt;9-12 cm</t>
  </si>
  <si>
    <t>Thông đuôi ngựa &gt;12-15 cm</t>
  </si>
  <si>
    <t>Thông đuôi ngựa &gt;15-18 cm</t>
  </si>
  <si>
    <t>Thông đuôi ngựa &gt;18-21 cm</t>
  </si>
  <si>
    <t>Thông đuôi ngựa &gt;21-24 cm</t>
  </si>
  <si>
    <t>Thông đuôi ngựa &gt;24-27 cm</t>
  </si>
  <si>
    <t>Thông đuôi ngựa &gt;27-30 cm</t>
  </si>
  <si>
    <t>Thông đuôi ngựa &gt;30-33 cm</t>
  </si>
  <si>
    <t>Thông đuôi ngựa &gt;33-36 cm</t>
  </si>
  <si>
    <t>Thông đuôi ngựa &gt;36-39 cm</t>
  </si>
  <si>
    <t>Thông đuôi ngựa &gt;39-42 cm</t>
  </si>
  <si>
    <t>Thông đuôi ngựa &gt;42 cm</t>
  </si>
  <si>
    <t>Thông mã vĩ ≤3 cm</t>
  </si>
  <si>
    <t>Thông mã vĩ &gt;3-6 cm</t>
  </si>
  <si>
    <t>Thông mã vĩ &gt;6-9 cm</t>
  </si>
  <si>
    <t>Thông mã vĩ &gt;9-12 cm</t>
  </si>
  <si>
    <t>Thông mã vĩ &gt;12-15 cm</t>
  </si>
  <si>
    <t>Thông mã vĩ &gt;15-18 cm</t>
  </si>
  <si>
    <t>Thông mã vĩ &gt;18-21 cm</t>
  </si>
  <si>
    <t>Thông mã vĩ &gt;21-24 cm</t>
  </si>
  <si>
    <t>Thông mã vĩ &gt;24-27 cm</t>
  </si>
  <si>
    <t>Thông mã vĩ &gt;27-30 cm</t>
  </si>
  <si>
    <t>Thông mã vĩ &gt;30-33 cm</t>
  </si>
  <si>
    <t>Thông mã vĩ &gt;33-36 cm</t>
  </si>
  <si>
    <t>Thông mã vĩ &gt;36-39 cm</t>
  </si>
  <si>
    <t>Thông mã vĩ &gt;39-42 cm</t>
  </si>
  <si>
    <t>Thông mã vĩ &gt;42 cm</t>
  </si>
  <si>
    <t>Thông nàng ≤3 cm</t>
  </si>
  <si>
    <t>Thông nàng &gt;3-6 cm</t>
  </si>
  <si>
    <t>Thông nàng &gt;6-9 cm</t>
  </si>
  <si>
    <t>Thông nàng &gt;9-12 cm</t>
  </si>
  <si>
    <t>Thông nàng &gt;12-15 cm</t>
  </si>
  <si>
    <t>Thông nàng &gt;15-18 cm</t>
  </si>
  <si>
    <t>Thông nàng &gt;18-21 cm</t>
  </si>
  <si>
    <t>Thông nàng &gt;21-24 cm</t>
  </si>
  <si>
    <t>Thông nàng &gt;24-27 cm</t>
  </si>
  <si>
    <t>Thông nàng &gt;27-30 cm</t>
  </si>
  <si>
    <t>Thông nàng &gt;30-33 cm</t>
  </si>
  <si>
    <t>Thông nàng &gt;33-36 cm</t>
  </si>
  <si>
    <t>Thông nàng &gt;36-39 cm</t>
  </si>
  <si>
    <t>Thông nàng &gt;39-42 cm</t>
  </si>
  <si>
    <t>Thông nàng &gt;42 cm</t>
  </si>
  <si>
    <t>Bạch tùng ≤3 cm</t>
  </si>
  <si>
    <t>Bạch tùng &gt;3-6 cm</t>
  </si>
  <si>
    <t>Bạch tùng &gt;6-9 cm</t>
  </si>
  <si>
    <t>Bạch tùng &gt;9-12 cm</t>
  </si>
  <si>
    <t>Bạch tùng &gt;12-15 cm</t>
  </si>
  <si>
    <t>Bạch tùng &gt;15-18 cm</t>
  </si>
  <si>
    <t>Bạch tùng &gt;18-21 cm</t>
  </si>
  <si>
    <t>Bạch tùng &gt;21-24 cm</t>
  </si>
  <si>
    <t>Bạch tùng &gt;24-27 cm</t>
  </si>
  <si>
    <t>Bạch tùng &gt;27-30 cm</t>
  </si>
  <si>
    <t>Bạch tùng &gt;30-33 cm</t>
  </si>
  <si>
    <t>Bạch tùng &gt;33-36 cm</t>
  </si>
  <si>
    <t>Bạch tùng &gt;36-39 cm</t>
  </si>
  <si>
    <t>Bạch tùng &gt;39-42 cm</t>
  </si>
  <si>
    <t>Bạch tùng &gt;42 cm</t>
  </si>
  <si>
    <t>Thông tre ≤3 cm</t>
  </si>
  <si>
    <t>Thông nhựa ≤3 cm</t>
  </si>
  <si>
    <t>Thông nhựa &gt;3-6 cm</t>
  </si>
  <si>
    <t>Thông nhựa &gt;6-9 cm</t>
  </si>
  <si>
    <t>Thông nhựa &gt;9-12 cm</t>
  </si>
  <si>
    <t>Thông nhựa &gt;12-15 cm</t>
  </si>
  <si>
    <t>Thông nhựa &gt;15-18 cm</t>
  </si>
  <si>
    <t>Thông nhựa &gt;18-21 cm</t>
  </si>
  <si>
    <t>Thông nhựa &gt;21-24 cm</t>
  </si>
  <si>
    <t>Thông nhựa &gt;24-27 cm</t>
  </si>
  <si>
    <t>Thông nhựa &gt;27-30 cm</t>
  </si>
  <si>
    <t>Thông nhựa &gt;30-33 cm</t>
  </si>
  <si>
    <t>Thông nhựa &gt;33-36 cm</t>
  </si>
  <si>
    <t>Thông nhựa &gt;36-39 cm</t>
  </si>
  <si>
    <t>Thông nhựa &gt;39-42 cm</t>
  </si>
  <si>
    <t>Thông nhựa &gt;42 cm</t>
  </si>
  <si>
    <t>Thông ta ≤3 cm</t>
  </si>
  <si>
    <t>Thông ta &gt;3-6 cm</t>
  </si>
  <si>
    <t>Thông ta &gt;6-9 cm</t>
  </si>
  <si>
    <t>Thông ta &gt;9-12 cm</t>
  </si>
  <si>
    <t>Thông ta &gt;12-15 cm</t>
  </si>
  <si>
    <t>Thông ta &gt;15-18 cm</t>
  </si>
  <si>
    <t>Thông ta &gt;18-21 cm</t>
  </si>
  <si>
    <t>Thông ta &gt;21-24 cm</t>
  </si>
  <si>
    <t>Thông ta &gt;24-27 cm</t>
  </si>
  <si>
    <t>Thông ta &gt;27-30 cm</t>
  </si>
  <si>
    <t>Thông ta &gt;30-33 cm</t>
  </si>
  <si>
    <t>Thông ta &gt;33-36 cm</t>
  </si>
  <si>
    <t>Thông ta &gt;36-39 cm</t>
  </si>
  <si>
    <t>Thông ta &gt;39-42 cm</t>
  </si>
  <si>
    <t>Thông ta &gt;42 cm</t>
  </si>
  <si>
    <t>Thông hai lá ≤3 cm</t>
  </si>
  <si>
    <t>Thông hai lá &gt;3-6 cm</t>
  </si>
  <si>
    <t>Thông hai lá &gt;6-9 cm</t>
  </si>
  <si>
    <t>Thông hai lá &gt;9-12 cm</t>
  </si>
  <si>
    <t>Thông hai lá &gt;12-15 cm</t>
  </si>
  <si>
    <t>Thông hai lá &gt;15-18 cm</t>
  </si>
  <si>
    <t>Thông hai lá &gt;18-21 cm</t>
  </si>
  <si>
    <t>Thông hai lá &gt;21-24 cm</t>
  </si>
  <si>
    <t>Thông hai lá &gt;24-27 cm</t>
  </si>
  <si>
    <t>Thông hai lá &gt;27-30 cm</t>
  </si>
  <si>
    <t>Thông hai lá &gt;30-33 cm</t>
  </si>
  <si>
    <t>Thông hai lá &gt;33-36 cm</t>
  </si>
  <si>
    <t>Thông hai lá &gt;36-39 cm</t>
  </si>
  <si>
    <t>Thông hai lá &gt;39-42 cm</t>
  </si>
  <si>
    <t>Thông hai lá &gt;42 cm</t>
  </si>
  <si>
    <t>Tông dù ≤3 cm</t>
  </si>
  <si>
    <t>Tông dù &gt;3-6 cm</t>
  </si>
  <si>
    <t>Tông dù &gt;6-9 cm</t>
  </si>
  <si>
    <t>Tông dù &gt;9-12 cm</t>
  </si>
  <si>
    <t>Tông dù &gt;12-15 cm</t>
  </si>
  <si>
    <t>Tông dù &gt;15-18 cm</t>
  </si>
  <si>
    <t>Tông dù &gt;18-21 cm</t>
  </si>
  <si>
    <t>Tông dù &gt;21-24 cm</t>
  </si>
  <si>
    <t>Tông dù &gt;24-27 cm</t>
  </si>
  <si>
    <t>Tông dù &gt;27-30 cm</t>
  </si>
  <si>
    <t>Tông dù &gt;30-33 cm</t>
  </si>
  <si>
    <t>Tông dù &gt;33-36 cm</t>
  </si>
  <si>
    <t>Tông dù &gt;36-39 cm</t>
  </si>
  <si>
    <t>Tông dù &gt;39-42 cm</t>
  </si>
  <si>
    <t>Tông dù &gt;42 cm</t>
  </si>
  <si>
    <t>Tráng lá to ≤3 cm</t>
  </si>
  <si>
    <t>Tráng lá to &gt;3-6 cm</t>
  </si>
  <si>
    <t>Tráng lá to &gt;6-9 cm</t>
  </si>
  <si>
    <t>Tráng lá to &gt;9-12 cm</t>
  </si>
  <si>
    <t>Tráng lá to &gt;12-15 cm</t>
  </si>
  <si>
    <t>Tráng lá to &gt;15-18 cm</t>
  </si>
  <si>
    <t>Tráng lá to &gt;18-21 cm</t>
  </si>
  <si>
    <t>Tráng lá to &gt;21-24 cm</t>
  </si>
  <si>
    <t>Tráng lá to &gt;24-27 cm</t>
  </si>
  <si>
    <t>Tráng lá to &gt;27-30 cm</t>
  </si>
  <si>
    <t>Tráng lá to &gt;30-33 cm</t>
  </si>
  <si>
    <t>Tráng lá to &gt;33-36 cm</t>
  </si>
  <si>
    <t>Tráng lá to &gt;36-39 cm</t>
  </si>
  <si>
    <t>Tráng lá to &gt;39-42 cm</t>
  </si>
  <si>
    <t>Tráng lá to &gt;42 cm</t>
  </si>
  <si>
    <t>Vải ≤3 cm</t>
  </si>
  <si>
    <t>Vải &gt;3-6 cm</t>
  </si>
  <si>
    <t>Vải &gt;6-9 cm</t>
  </si>
  <si>
    <t>Vải &gt;9-12 cm</t>
  </si>
  <si>
    <t>Vải &gt;12-15 cm</t>
  </si>
  <si>
    <t>Vải &gt;15-18 cm</t>
  </si>
  <si>
    <t>Vải &gt;18-21 cm</t>
  </si>
  <si>
    <t>Vải &gt;21-24 cm</t>
  </si>
  <si>
    <t>Vải &gt;24-27 cm</t>
  </si>
  <si>
    <t>Vải &gt;27-30 cm</t>
  </si>
  <si>
    <t>Vải &gt;30-33 cm</t>
  </si>
  <si>
    <t>Vải &gt;33-36 cm</t>
  </si>
  <si>
    <t>Vải &gt;36-39 cm</t>
  </si>
  <si>
    <t>Vải &gt;39-42 cm</t>
  </si>
  <si>
    <t>Vải &gt;42 cm</t>
  </si>
  <si>
    <t>Xà cừ ≤3 cm</t>
  </si>
  <si>
    <t>Xà cừ &gt;3-6 cm</t>
  </si>
  <si>
    <t>Xà cừ &gt;6-9 cm</t>
  </si>
  <si>
    <t>Xà cừ &gt;9-12 cm</t>
  </si>
  <si>
    <t>Xà cừ &gt;12-15 cm</t>
  </si>
  <si>
    <t>Xà cừ &gt;15-18 cm</t>
  </si>
  <si>
    <t>Xà cừ &gt;18-21 cm</t>
  </si>
  <si>
    <t>Xà cừ &gt;21-24 cm</t>
  </si>
  <si>
    <t>Xà cừ &gt;24-27 cm</t>
  </si>
  <si>
    <t>Xà cừ &gt;27-30 cm</t>
  </si>
  <si>
    <t>Xà cừ &gt;30-33 cm</t>
  </si>
  <si>
    <t>Xà cừ &gt;33-36 cm</t>
  </si>
  <si>
    <t>Xà cừ &gt;36-39 cm</t>
  </si>
  <si>
    <t>Xà cừ &gt;39-42 cm</t>
  </si>
  <si>
    <t>Xà cừ &gt;42 cm</t>
  </si>
  <si>
    <t>Sọ khỉ ≤3 cm</t>
  </si>
  <si>
    <t>Sọ khỉ &gt;3-6 cm</t>
  </si>
  <si>
    <t>Sọ khỉ &gt;6-9 cm</t>
  </si>
  <si>
    <t>Sọ khỉ &gt;9-12 cm</t>
  </si>
  <si>
    <t>Sọ khỉ &gt;12-15 cm</t>
  </si>
  <si>
    <t>Sọ khỉ &gt;15-18 cm</t>
  </si>
  <si>
    <t>Sọ khỉ &gt;18-21 cm</t>
  </si>
  <si>
    <t>Sọ khỉ &gt;21-24 cm</t>
  </si>
  <si>
    <t>Sọ khỉ &gt;24-27 cm</t>
  </si>
  <si>
    <t>Sọ khỉ &gt;27-30 cm</t>
  </si>
  <si>
    <t>Sọ khỉ &gt;30-33 cm</t>
  </si>
  <si>
    <t>Sọ khỉ &gt;33-36 cm</t>
  </si>
  <si>
    <t>Sọ khỉ &gt;36-39 cm</t>
  </si>
  <si>
    <t>Sọ khỉ &gt;39-42 cm</t>
  </si>
  <si>
    <t>Sọ khỉ &gt;42 cm</t>
  </si>
  <si>
    <t>Báng súng ≤3 cm</t>
  </si>
  <si>
    <t>Báng súng &gt;3-6 cm</t>
  </si>
  <si>
    <t>Báng súng &gt;6-9 cm</t>
  </si>
  <si>
    <t>Báng súng &gt;9-12 cm</t>
  </si>
  <si>
    <t>Báng súng &gt;12-15 cm</t>
  </si>
  <si>
    <t>Báng súng &gt;15-18 cm</t>
  </si>
  <si>
    <t>Báng súng &gt;18-21 cm</t>
  </si>
  <si>
    <t>Báng súng &gt;21-24 cm</t>
  </si>
  <si>
    <t>Báng súng &gt;24-27 cm</t>
  </si>
  <si>
    <t>Báng súng &gt;27-30 cm</t>
  </si>
  <si>
    <t>Báng súng &gt;30-33 cm</t>
  </si>
  <si>
    <t>Báng súng &gt;33-36 cm</t>
  </si>
  <si>
    <t>Báng súng &gt;36-39 cm</t>
  </si>
  <si>
    <t>Báng súng &gt;39-42 cm</t>
  </si>
  <si>
    <t>Báng súng &gt;42 cm</t>
  </si>
  <si>
    <t>Lộc vừng ≤3 cm</t>
  </si>
  <si>
    <t>Lộc vừng &gt;3-6 cm</t>
  </si>
  <si>
    <t>Lộc vừng &gt;6-9 cm</t>
  </si>
  <si>
    <t>Lộc vừng &gt;9-12 cm</t>
  </si>
  <si>
    <t>Lộc vừng &gt;12-15 cm</t>
  </si>
  <si>
    <t>Lộc vừng &gt;15-18 cm</t>
  </si>
  <si>
    <t>Lộc vừng &gt;18-21 cm</t>
  </si>
  <si>
    <t>Lộc vừng &gt;21-24 cm</t>
  </si>
  <si>
    <t>Lộc vừng &gt;24-27 cm</t>
  </si>
  <si>
    <t>Lộc vừng &gt;27-30 cm</t>
  </si>
  <si>
    <t>Lộc vừng &gt;30-33 cm</t>
  </si>
  <si>
    <t>Lộc vừng &gt;33-36 cm</t>
  </si>
  <si>
    <t>Lộc vừng &gt;36-39 cm</t>
  </si>
  <si>
    <t>Lộc vừng &gt;39-42 cm</t>
  </si>
  <si>
    <t>Lộc vừng &gt;42 cm</t>
  </si>
  <si>
    <t>Bản xe ≤3 cm</t>
  </si>
  <si>
    <t>Nhóm loài cây gỗ trồng trên cạn
 (mật độ chuẩn 833 cây/ha)
Nhóm IV gồm 91 loài
 (danh sách tên loài theo Phụ lục VI kèm theo)</t>
  </si>
  <si>
    <t>Bản xe &gt;3-6 cm</t>
  </si>
  <si>
    <t>Bản xe &gt;6-9 cm</t>
  </si>
  <si>
    <t>Bản xe &gt;9-12 cm</t>
  </si>
  <si>
    <t>Bản xe &gt;12-15 cm</t>
  </si>
  <si>
    <t>Bản xe &gt;15-18 cm</t>
  </si>
  <si>
    <t>Bản xe &gt;18-21 cm</t>
  </si>
  <si>
    <t>Bản xe &gt;21-24 cm</t>
  </si>
  <si>
    <t>Bản xe &gt;24-27 cm</t>
  </si>
  <si>
    <t>Bản xe &gt;27-30 cm</t>
  </si>
  <si>
    <t>Bản xe &gt;30-33 cm</t>
  </si>
  <si>
    <t>Bản xe &gt;33-36 cm</t>
  </si>
  <si>
    <t>Bản xe &gt;36-39 cm</t>
  </si>
  <si>
    <t>Bản xe &gt;39-42 cm</t>
  </si>
  <si>
    <t>Bản xe &gt;42 cm</t>
  </si>
  <si>
    <t>Bàng ≤3 cm</t>
  </si>
  <si>
    <t>Bàng &gt;3-6 cm</t>
  </si>
  <si>
    <t>Bàng &gt;6-9 cm</t>
  </si>
  <si>
    <t>Bàng &gt;9-12 cm</t>
  </si>
  <si>
    <t>Bàng &gt;12-15 cm</t>
  </si>
  <si>
    <t>Bàng &gt;15-18 cm</t>
  </si>
  <si>
    <t>Bàng &gt;18-21 cm</t>
  </si>
  <si>
    <t>Bàng &gt;21-24 cm</t>
  </si>
  <si>
    <t>Bàng &gt;24-27 cm</t>
  </si>
  <si>
    <t>Bàng &gt;27-30 cm</t>
  </si>
  <si>
    <t>Bàng &gt;30-33 cm</t>
  </si>
  <si>
    <t>Bàng &gt;33-36 cm</t>
  </si>
  <si>
    <t>Bàng &gt;36-39 cm</t>
  </si>
  <si>
    <t>Bàng &gt;39-42 cm</t>
  </si>
  <si>
    <t>Bàng &gt;42 cm</t>
  </si>
  <si>
    <t>Bình linh lông ≤3 cm</t>
  </si>
  <si>
    <t>Bình linh lông &gt;3-6 cm</t>
  </si>
  <si>
    <t>Bình linh lông &gt;6-9 cm</t>
  </si>
  <si>
    <t>Bình linh lông &gt;9-12 cm</t>
  </si>
  <si>
    <t>Bình linh lông &gt;12-15 cm</t>
  </si>
  <si>
    <t>Bình linh lông &gt;15-18 cm</t>
  </si>
  <si>
    <t>Bình linh lông &gt;18-21 cm</t>
  </si>
  <si>
    <t>Bình linh lông &gt;21-24 cm</t>
  </si>
  <si>
    <t>Bình linh lông &gt;24-27 cm</t>
  </si>
  <si>
    <t>Bình linh lông &gt;27-30 cm</t>
  </si>
  <si>
    <t>Bình linh lông &gt;30-33 cm</t>
  </si>
  <si>
    <t>Bình linh lông &gt;33-36 cm</t>
  </si>
  <si>
    <t>Bình linh lông &gt;36-39 cm</t>
  </si>
  <si>
    <t>Bình linh lông &gt;39-42 cm</t>
  </si>
  <si>
    <t>Bình linh lông &gt;42 cm</t>
  </si>
  <si>
    <t>Bình linh lục lạc ≤3 cm</t>
  </si>
  <si>
    <t>Bình linh lục lạc &gt;3-6 cm</t>
  </si>
  <si>
    <t>Bình linh lục lạc &gt;6-9 cm</t>
  </si>
  <si>
    <t>Bình linh lục lạc &gt;9-12 cm</t>
  </si>
  <si>
    <t>Bình linh lục lạc &gt;12-15 cm</t>
  </si>
  <si>
    <t>Bình linh lục lạc &gt;15-18 cm</t>
  </si>
  <si>
    <t>Bình linh lục lạc &gt;18-21 cm</t>
  </si>
  <si>
    <t>Bình linh lục lạc &gt;21-24 cm</t>
  </si>
  <si>
    <t>Bình linh lục lạc &gt;24-27 cm</t>
  </si>
  <si>
    <t>Bình linh lục lạc &gt;27-30 cm</t>
  </si>
  <si>
    <t>Bình linh lục lạc &gt;30-33 cm</t>
  </si>
  <si>
    <t>Bình linh lục lạc &gt;33-36 cm</t>
  </si>
  <si>
    <t>Bình linh lục lạc &gt;36-39 cm</t>
  </si>
  <si>
    <t>Bình linh lục lạc &gt;39-42 cm</t>
  </si>
  <si>
    <t>Bình linh lục lạc &gt;42 cm</t>
  </si>
  <si>
    <t>Bời lời ba vì ≤3 cm</t>
  </si>
  <si>
    <t>Bời lời ba vì &gt;3-6 cm</t>
  </si>
  <si>
    <t>Bời lời ba vì &gt;6-9 cm</t>
  </si>
  <si>
    <t>Bời lời ba vì &gt;9-12 cm</t>
  </si>
  <si>
    <t>Bời lời ba vì &gt;12-15 cm</t>
  </si>
  <si>
    <t>Bời lời ba vì &gt;15-18 cm</t>
  </si>
  <si>
    <t>Bời lời ba vì &gt;18-21 cm</t>
  </si>
  <si>
    <t>Bời lời ba vì &gt;21-24 cm</t>
  </si>
  <si>
    <t>Bời lời ba vì &gt;24-27 cm</t>
  </si>
  <si>
    <t>Bời lời ba vì &gt;27-30 cm</t>
  </si>
  <si>
    <t>Bời lời ba vì &gt;30-33 cm</t>
  </si>
  <si>
    <t>Bời lời ba vì &gt;33-36 cm</t>
  </si>
  <si>
    <t>Bời lời ba vì &gt;36-39 cm</t>
  </si>
  <si>
    <t>Bời lời ba vì &gt;39-42 cm</t>
  </si>
  <si>
    <t>Bời lời ba vì &gt;42 cm</t>
  </si>
  <si>
    <t>Bời lời ba giấy ≤3 cm</t>
  </si>
  <si>
    <t>Bời lời ba giấy &gt;3-6 cm</t>
  </si>
  <si>
    <t>Bời lời ba giấy &gt;6-9 cm</t>
  </si>
  <si>
    <t>Bời lời ba giấy &gt;9-12 cm</t>
  </si>
  <si>
    <t>Bời lời ba giấy &gt;12-15 cm</t>
  </si>
  <si>
    <t>Bời lời ba giấy &gt;15-18 cm</t>
  </si>
  <si>
    <t>Bời lời ba giấy &gt;18-21 cm</t>
  </si>
  <si>
    <t>Bời lời ba giấy &gt;21-24 cm</t>
  </si>
  <si>
    <t>Bời lời ba giấy &gt;24-27 cm</t>
  </si>
  <si>
    <t>Bời lời ba giấy &gt;27-30 cm</t>
  </si>
  <si>
    <t>Bời lời ba giấy &gt;30-33 cm</t>
  </si>
  <si>
    <t>Bời lời ba giấy &gt;33-36 cm</t>
  </si>
  <si>
    <t>Bời lời ba giấy &gt;36-39 cm</t>
  </si>
  <si>
    <t>Bời lời ba giấy &gt;39-42 cm</t>
  </si>
  <si>
    <t>Bời lời ba giấy &gt;42 cm</t>
  </si>
  <si>
    <t>Bời lời lá thuôn ≤3 cm</t>
  </si>
  <si>
    <t>Bời lời lá thuôn &gt;3-6 cm</t>
  </si>
  <si>
    <t>Bời lời lá thuôn &gt;6-9 cm</t>
  </si>
  <si>
    <t>Bời lời lá thuôn &gt;9-12 cm</t>
  </si>
  <si>
    <t>Bời lời lá thuôn &gt;12-15 cm</t>
  </si>
  <si>
    <t>Bời lời lá thuôn &gt;15-18 cm</t>
  </si>
  <si>
    <t>Bời lời lá thuôn &gt;18-21 cm</t>
  </si>
  <si>
    <t>Bời lời lá thuôn &gt;21-24 cm</t>
  </si>
  <si>
    <t>Bời lời lá thuôn &gt;24-27 cm</t>
  </si>
  <si>
    <t>Bời lời lá thuôn &gt;27-30 cm</t>
  </si>
  <si>
    <t>Bời lời lá thuôn &gt;30-33 cm</t>
  </si>
  <si>
    <t>Bời lời lá thuôn &gt;33-36 cm</t>
  </si>
  <si>
    <t>Bời lời lá thuôn &gt;36-39 cm</t>
  </si>
  <si>
    <t>Bời lời lá thuôn &gt;39-42 cm</t>
  </si>
  <si>
    <t>Bời lời lá thuôn &gt;42 cm</t>
  </si>
  <si>
    <t>Bời lời lông ≤3 cm</t>
  </si>
  <si>
    <t>Bời lời lông &gt;3-6 cm</t>
  </si>
  <si>
    <t>Bời lời lông &gt;6-9 cm</t>
  </si>
  <si>
    <t>Bời lời lông &gt;9-12 cm</t>
  </si>
  <si>
    <t>Bời lời lông &gt;12-15 cm</t>
  </si>
  <si>
    <t>Bời lời lông &gt;15-18 cm</t>
  </si>
  <si>
    <t>Bời lời lông &gt;18-21 cm</t>
  </si>
  <si>
    <t>Bời lời lông &gt;21-24 cm</t>
  </si>
  <si>
    <t>Bời lời lông &gt;24-27 cm</t>
  </si>
  <si>
    <t>Bời lời lông &gt;27-30 cm</t>
  </si>
  <si>
    <t>Bời lời lông &gt;30-33 cm</t>
  </si>
  <si>
    <t>Bời lời lông &gt;33-36 cm</t>
  </si>
  <si>
    <t>Bời lời lông &gt;36-39 cm</t>
  </si>
  <si>
    <t>Bời lời lông &gt;39-42 cm</t>
  </si>
  <si>
    <t>Bời lời lông &gt;42 cm</t>
  </si>
  <si>
    <t>Bời lời quả to ≤3 cm</t>
  </si>
  <si>
    <t>Bời lời quả to &gt;3-6 cm</t>
  </si>
  <si>
    <t>Bời lời quả to &gt;6-9 cm</t>
  </si>
  <si>
    <t>Bời lời quả to &gt;9-12 cm</t>
  </si>
  <si>
    <t>Bời lời quả to &gt;12-15 cm</t>
  </si>
  <si>
    <t>Bời lời quả to &gt;15-18 cm</t>
  </si>
  <si>
    <t>Bời lời quả to &gt;18-21 cm</t>
  </si>
  <si>
    <t>Bời lời quả to &gt;21-24 cm</t>
  </si>
  <si>
    <t>Bời lời quả to &gt;24-27 cm</t>
  </si>
  <si>
    <t>Bời lời quả to &gt;27-30 cm</t>
  </si>
  <si>
    <t>Bời lời quả to &gt;30-33 cm</t>
  </si>
  <si>
    <t>Bời lời quả to &gt;33-36 cm</t>
  </si>
  <si>
    <t>Bời lời quả to &gt;36-39 cm</t>
  </si>
  <si>
    <t>Bời lời quả to &gt;39-42 cm</t>
  </si>
  <si>
    <t>Bời lời quả to &gt;42 cm</t>
  </si>
  <si>
    <t>Bời lời vàng ≤3 cm</t>
  </si>
  <si>
    <t>Bời lời vàng &gt;3-6 cm</t>
  </si>
  <si>
    <t>Bời lời vàng &gt;6-9 cm</t>
  </si>
  <si>
    <t>Bời lời vàng &gt;9-12 cm</t>
  </si>
  <si>
    <t>Bời lời vàng &gt;12-15 cm</t>
  </si>
  <si>
    <t>Bời lời vàng &gt;15-18 cm</t>
  </si>
  <si>
    <t>Bời lời vàng &gt;18-21 cm</t>
  </si>
  <si>
    <t>Bời lời vàng &gt;21-24 cm</t>
  </si>
  <si>
    <t>Bời lời vàng &gt;24-27 cm</t>
  </si>
  <si>
    <t>Bời lời vàng &gt;27-30 cm</t>
  </si>
  <si>
    <t>Bời lời vàng &gt;30-33 cm</t>
  </si>
  <si>
    <t>Bời lời vàng &gt;33-36 cm</t>
  </si>
  <si>
    <t>Bời lời vàng &gt;36-39 cm</t>
  </si>
  <si>
    <t>Bời lời vàng &gt;39-42 cm</t>
  </si>
  <si>
    <t>Bời lời vàng &gt;42 cm</t>
  </si>
  <si>
    <t>Bời lời xanh ≤3 cm</t>
  </si>
  <si>
    <t>Bời lời xanh &gt;3-6 cm</t>
  </si>
  <si>
    <t>Bời lời xanh &gt;6-9 cm</t>
  </si>
  <si>
    <t>Bời lời xanh &gt;9-12 cm</t>
  </si>
  <si>
    <t>Bời lời xanh &gt;12-15 cm</t>
  </si>
  <si>
    <t>Bời lời xanh &gt;15-18 cm</t>
  </si>
  <si>
    <t>Bời lời xanh &gt;18-21 cm</t>
  </si>
  <si>
    <t>Bời lời xanh &gt;21-24 cm</t>
  </si>
  <si>
    <t>Bời lời xanh &gt;24-27 cm</t>
  </si>
  <si>
    <t>Bời lời xanh &gt;27-30 cm</t>
  </si>
  <si>
    <t>Bời lời xanh &gt;30-33 cm</t>
  </si>
  <si>
    <t>Bời lời xanh &gt;33-36 cm</t>
  </si>
  <si>
    <t>Bời lời xanh &gt;36-39 cm</t>
  </si>
  <si>
    <t>Bời lời xanh &gt;39-42 cm</t>
  </si>
  <si>
    <t>Bời lời xanh &gt;42 cm</t>
  </si>
  <si>
    <t>Cà lô ≤3 cm</t>
  </si>
  <si>
    <t>Cà lô &gt;3-6 cm</t>
  </si>
  <si>
    <t>Cà lô &gt;6-9 cm</t>
  </si>
  <si>
    <t>Cà lô &gt;9-12 cm</t>
  </si>
  <si>
    <t>Cà lô &gt;12-15 cm</t>
  </si>
  <si>
    <t>Cà lô &gt;15-18 cm</t>
  </si>
  <si>
    <t>Cà lô &gt;18-21 cm</t>
  </si>
  <si>
    <t>Cà lô &gt;21-24 cm</t>
  </si>
  <si>
    <t>Cà lô &gt;24-27 cm</t>
  </si>
  <si>
    <t>Cà lô &gt;27-30 cm</t>
  </si>
  <si>
    <t>Cà lô &gt;30-33 cm</t>
  </si>
  <si>
    <t>Cà lô &gt;33-36 cm</t>
  </si>
  <si>
    <t>Cà lô &gt;36-39 cm</t>
  </si>
  <si>
    <t>Cà lô &gt;39-42 cm</t>
  </si>
  <si>
    <t>Cà lô &gt;42 cm</t>
  </si>
  <si>
    <t>Cáng lò ≤3 cm</t>
  </si>
  <si>
    <t>Cáng lò &gt;3-6 cm</t>
  </si>
  <si>
    <t>Cáng lò &gt;6-9 cm</t>
  </si>
  <si>
    <t>Cáng lò &gt;9-12 cm</t>
  </si>
  <si>
    <t>Cáng lò &gt;12-15 cm</t>
  </si>
  <si>
    <t>Cáng lò &gt;15-18 cm</t>
  </si>
  <si>
    <t>Cáng lò &gt;18-21 cm</t>
  </si>
  <si>
    <t>Cáng lò &gt;21-24 cm</t>
  </si>
  <si>
    <t>Cáng lò &gt;24-27 cm</t>
  </si>
  <si>
    <t>Cáng lò &gt;27-30 cm</t>
  </si>
  <si>
    <t>Cáng lò &gt;30-33 cm</t>
  </si>
  <si>
    <t>Cáng lò &gt;33-36 cm</t>
  </si>
  <si>
    <t>Cáng lò &gt;36-39 cm</t>
  </si>
  <si>
    <t>Cáng lò &gt;39-42 cm</t>
  </si>
  <si>
    <t>Cáng lò &gt;42 cm</t>
  </si>
  <si>
    <t>Chàm ron - Chông bốn cánh ≤3 cm</t>
  </si>
  <si>
    <t>Chàm ron - Chông bốn cánh &gt;3-6 cm</t>
  </si>
  <si>
    <t>Chàm ron - Chông bốn cánh &gt;6-9 cm</t>
  </si>
  <si>
    <t>Chàm ron - Chông bốn cánh &gt;9-12 cm</t>
  </si>
  <si>
    <t>Chàm ron - Chông bốn cánh &gt;12-15 cm</t>
  </si>
  <si>
    <t>Chàm ron - Chông bốn cánh &gt;15-18 cm</t>
  </si>
  <si>
    <t>Chàm ron - Chông bốn cánh &gt;18-21 cm</t>
  </si>
  <si>
    <t>Chàm ron - Chông bốn cánh &gt;21-24 cm</t>
  </si>
  <si>
    <t>Chàm ron - Chông bốn cánh &gt;24-27 cm</t>
  </si>
  <si>
    <t>Chàm ron - Chông bốn cánh &gt;27-30 cm</t>
  </si>
  <si>
    <t>Chàm ron - Chông bốn cánh &gt;30-33 cm</t>
  </si>
  <si>
    <t>Chàm ron - Chông bốn cánh &gt;33-36 cm</t>
  </si>
  <si>
    <t>Chàm ron - Chông bốn cánh &gt;36-39 cm</t>
  </si>
  <si>
    <t>Chàm ron - Chông bốn cánh &gt;39-42 cm</t>
  </si>
  <si>
    <t>Chàm ron - Chông bốn cánh &gt;42 cm</t>
  </si>
  <si>
    <t>Chắp trơn ≤3 cm</t>
  </si>
  <si>
    <t>Chắp trơn &gt;3-6 cm</t>
  </si>
  <si>
    <t>Chắp trơn &gt;6-9 cm</t>
  </si>
  <si>
    <t>Chắp trơn &gt;9-12 cm</t>
  </si>
  <si>
    <t>Chắp trơn &gt;12-15 cm</t>
  </si>
  <si>
    <t>Chắp trơn &gt;15-18 cm</t>
  </si>
  <si>
    <t>Chắp trơn &gt;18-21 cm</t>
  </si>
  <si>
    <t>Chắp trơn &gt;21-24 cm</t>
  </si>
  <si>
    <t>Chắp trơn &gt;24-27 cm</t>
  </si>
  <si>
    <t>Chắp trơn &gt;27-30 cm</t>
  </si>
  <si>
    <t>Chắp trơn &gt;30-33 cm</t>
  </si>
  <si>
    <t>Chắp trơn &gt;33-36 cm</t>
  </si>
  <si>
    <t>Chắp trơn &gt;36-39 cm</t>
  </si>
  <si>
    <t>Chắp trơn &gt;39-42 cm</t>
  </si>
  <si>
    <t>Chắp trơn &gt;42 cm</t>
  </si>
  <si>
    <t>Chắp trung gian ≤3 cm</t>
  </si>
  <si>
    <t>Chắp trung gian &gt;3-6 cm</t>
  </si>
  <si>
    <t>Chắp trung gian &gt;6-9 cm</t>
  </si>
  <si>
    <t>Chắp trung gian &gt;9-12 cm</t>
  </si>
  <si>
    <t>Chắp trung gian &gt;12-15 cm</t>
  </si>
  <si>
    <t>Chắp trung gian &gt;15-18 cm</t>
  </si>
  <si>
    <t>Chắp trung gian &gt;18-21 cm</t>
  </si>
  <si>
    <t>Chắp trung gian &gt;21-24 cm</t>
  </si>
  <si>
    <t>Chắp trung gian &gt;24-27 cm</t>
  </si>
  <si>
    <t>Chắp trung gian &gt;27-30 cm</t>
  </si>
  <si>
    <t>Chắp trung gian &gt;30-33 cm</t>
  </si>
  <si>
    <t>Chắp trung gian &gt;33-36 cm</t>
  </si>
  <si>
    <t>Chắp trung gian &gt;36-39 cm</t>
  </si>
  <si>
    <t>Chắp trung gian &gt;39-42 cm</t>
  </si>
  <si>
    <t>Chắp trung gian &gt;42 cm</t>
  </si>
  <si>
    <t>Chẹo tía ≤3 cm</t>
  </si>
  <si>
    <t>Chẹo tía &gt;3-6 cm</t>
  </si>
  <si>
    <t>Chẹo tía &gt;6-9 cm</t>
  </si>
  <si>
    <t>Chẹo tía &gt;9-12 cm</t>
  </si>
  <si>
    <t>Chẹo tía &gt;12-15 cm</t>
  </si>
  <si>
    <t>Chẹo tía &gt;15-18 cm</t>
  </si>
  <si>
    <t>Chẹo tía &gt;18-21 cm</t>
  </si>
  <si>
    <t>Chẹo tía &gt;21-24 cm</t>
  </si>
  <si>
    <t>Chẹo tía &gt;24-27 cm</t>
  </si>
  <si>
    <t>Chẹo tía &gt;27-30 cm</t>
  </si>
  <si>
    <t>Chẹo tía &gt;30-33 cm</t>
  </si>
  <si>
    <t>Chẹo tía &gt;33-36 cm</t>
  </si>
  <si>
    <t>Chẹo tía &gt;36-39 cm</t>
  </si>
  <si>
    <t>Chẹo tía &gt;39-42 cm</t>
  </si>
  <si>
    <t>Chẹo tía &gt;42 cm</t>
  </si>
  <si>
    <t>Chò xanh ≤3 cm</t>
  </si>
  <si>
    <t>Chò xanh &gt;3-6 cm</t>
  </si>
  <si>
    <t>Chò xanh &gt;6-9 cm</t>
  </si>
  <si>
    <t>Chò xanh &gt;9-12 cm</t>
  </si>
  <si>
    <t>Chò xanh &gt;12-15 cm</t>
  </si>
  <si>
    <t>Chò xanh &gt;15-18 cm</t>
  </si>
  <si>
    <t>Chò xanh &gt;18-21 cm</t>
  </si>
  <si>
    <t>Chò xanh &gt;21-24 cm</t>
  </si>
  <si>
    <t>Chò xanh &gt;24-27 cm</t>
  </si>
  <si>
    <t>Chò xanh &gt;27-30 cm</t>
  </si>
  <si>
    <t>Chò xanh &gt;30-33 cm</t>
  </si>
  <si>
    <t>Chò xanh &gt;33-36 cm</t>
  </si>
  <si>
    <t>Chò xanh &gt;36-39 cm</t>
  </si>
  <si>
    <t>Chò xanh &gt;39-42 cm</t>
  </si>
  <si>
    <t>Chò xanh &gt;42 cm</t>
  </si>
  <si>
    <t>Chiêu liêu xanh ≤3 cm</t>
  </si>
  <si>
    <t>Chiêu liêu xanh &gt;3-6 cm</t>
  </si>
  <si>
    <t>Chiêu liêu xanh &gt;6-9 cm</t>
  </si>
  <si>
    <t>Chiêu liêu xanh &gt;9-12 cm</t>
  </si>
  <si>
    <t>Chiêu liêu xanh &gt;12-15 cm</t>
  </si>
  <si>
    <t>Chiêu liêu xanh &gt;15-18 cm</t>
  </si>
  <si>
    <t>Chiêu liêu xanh &gt;18-21 cm</t>
  </si>
  <si>
    <t>Chiêu liêu xanh &gt;21-24 cm</t>
  </si>
  <si>
    <t>Chiêu liêu xanh &gt;24-27 cm</t>
  </si>
  <si>
    <t>Chiêu liêu xanh &gt;27-30 cm</t>
  </si>
  <si>
    <t>Chiêu liêu xanh &gt;30-33 cm</t>
  </si>
  <si>
    <t>Chiêu liêu xanh &gt;33-36 cm</t>
  </si>
  <si>
    <t>Chiêu liêu xanh &gt;36-39 cm</t>
  </si>
  <si>
    <t>Chiêu liêu xanh &gt;39-42 cm</t>
  </si>
  <si>
    <t>Chiêu liêu xanh &gt;42 cm</t>
  </si>
  <si>
    <t>Chò xót ≤3 cm</t>
  </si>
  <si>
    <t>Chò xót &gt;3-6 cm</t>
  </si>
  <si>
    <t>Chò xót &gt;6-9 cm</t>
  </si>
  <si>
    <t>Chò xót &gt;9-12 cm</t>
  </si>
  <si>
    <t>Chò xót &gt;12-15 cm</t>
  </si>
  <si>
    <t>Chò xót &gt;15-18 cm</t>
  </si>
  <si>
    <t>Chò xót &gt;18-21 cm</t>
  </si>
  <si>
    <t>Chò xót &gt;21-24 cm</t>
  </si>
  <si>
    <t>Chò xót &gt;24-27 cm</t>
  </si>
  <si>
    <t>Chò xót &gt;27-30 cm</t>
  </si>
  <si>
    <t>Chò xót &gt;30-33 cm</t>
  </si>
  <si>
    <t>Chò xót &gt;33-36 cm</t>
  </si>
  <si>
    <t>Chò xót &gt;36-39 cm</t>
  </si>
  <si>
    <t>Chò xót &gt;39-42 cm</t>
  </si>
  <si>
    <t>Chò xót &gt;42 cm</t>
  </si>
  <si>
    <t>Vối thuốc ≤3 cm</t>
  </si>
  <si>
    <t>Vối thuốc &gt;3-6 cm</t>
  </si>
  <si>
    <t>Vối thuốc &gt;6-9 cm</t>
  </si>
  <si>
    <t>Vối thuốc &gt;9-12 cm</t>
  </si>
  <si>
    <t>Vối thuốc &gt;12-15 cm</t>
  </si>
  <si>
    <t>Vối thuốc &gt;15-18 cm</t>
  </si>
  <si>
    <t>Vối thuốc &gt;18-21 cm</t>
  </si>
  <si>
    <t>Vối thuốc &gt;21-24 cm</t>
  </si>
  <si>
    <t>Vối thuốc &gt;24-27 cm</t>
  </si>
  <si>
    <t>Vối thuốc &gt;27-30 cm</t>
  </si>
  <si>
    <t>Vối thuốc &gt;30-33 cm</t>
  </si>
  <si>
    <t>Vối thuốc &gt;33-36 cm</t>
  </si>
  <si>
    <t>Vối thuốc &gt;36-39 cm</t>
  </si>
  <si>
    <t>Vối thuốc &gt;39-42 cm</t>
  </si>
  <si>
    <t>Vối thuốc &gt;42 cm</t>
  </si>
  <si>
    <t>Choại ≤3 cm</t>
  </si>
  <si>
    <t>Choại &gt;3-6 cm</t>
  </si>
  <si>
    <t>Choại &gt;6-9 cm</t>
  </si>
  <si>
    <t>Choại &gt;9-12 cm</t>
  </si>
  <si>
    <t>Choại &gt;12-15 cm</t>
  </si>
  <si>
    <t>Choại &gt;15-18 cm</t>
  </si>
  <si>
    <t>Choại &gt;18-21 cm</t>
  </si>
  <si>
    <t>Choại &gt;21-24 cm</t>
  </si>
  <si>
    <t>Choại &gt;24-27 cm</t>
  </si>
  <si>
    <t>Choại &gt;27-30 cm</t>
  </si>
  <si>
    <t>Choại &gt;30-33 cm</t>
  </si>
  <si>
    <t>Choại &gt;33-36 cm</t>
  </si>
  <si>
    <t>Choại &gt;36-39 cm</t>
  </si>
  <si>
    <t>Choại &gt;39-42 cm</t>
  </si>
  <si>
    <t>Choại &gt;42 cm</t>
  </si>
  <si>
    <t>Bàng hôi ≤3 cm</t>
  </si>
  <si>
    <t>Bàng hôi &gt;3-6 cm</t>
  </si>
  <si>
    <t>Bàng hôi &gt;6-9 cm</t>
  </si>
  <si>
    <t>Bàng hôi &gt;9-12 cm</t>
  </si>
  <si>
    <t>Bàng hôi &gt;12-15 cm</t>
  </si>
  <si>
    <t>Bàng hôi &gt;15-18 cm</t>
  </si>
  <si>
    <t>Bàng hôi &gt;18-21 cm</t>
  </si>
  <si>
    <t>Bàng hôi &gt;21-24 cm</t>
  </si>
  <si>
    <t>Bàng hôi &gt;24-27 cm</t>
  </si>
  <si>
    <t>Bàng hôi &gt;27-30 cm</t>
  </si>
  <si>
    <t>Bàng hôi &gt;30-33 cm</t>
  </si>
  <si>
    <t>Bàng hôi &gt;33-36 cm</t>
  </si>
  <si>
    <t>Bàng hôi &gt;36-39 cm</t>
  </si>
  <si>
    <t>Bàng hôi &gt;39-42 cm</t>
  </si>
  <si>
    <t>Bàng hôi &gt;42 cm</t>
  </si>
  <si>
    <t>Nhút ≤3 cm</t>
  </si>
  <si>
    <t>Nhút &gt;3-6 cm</t>
  </si>
  <si>
    <t>Nhút &gt;6-9 cm</t>
  </si>
  <si>
    <t>Nhút &gt;9-12 cm</t>
  </si>
  <si>
    <t>Nhút &gt;12-15 cm</t>
  </si>
  <si>
    <t>Nhút &gt;15-18 cm</t>
  </si>
  <si>
    <t>Nhút &gt;18-21 cm</t>
  </si>
  <si>
    <t>Nhút &gt;21-24 cm</t>
  </si>
  <si>
    <t>Nhút &gt;24-27 cm</t>
  </si>
  <si>
    <t>Nhút &gt;27-30 cm</t>
  </si>
  <si>
    <t>Nhút &gt;30-33 cm</t>
  </si>
  <si>
    <t>Nhút &gt;33-36 cm</t>
  </si>
  <si>
    <t>Nhút &gt;36-39 cm</t>
  </si>
  <si>
    <t>Nhút &gt;39-42 cm</t>
  </si>
  <si>
    <t>Nhút &gt;42 cm</t>
  </si>
  <si>
    <t>Bàng nhút ≤3 cm</t>
  </si>
  <si>
    <t>Bàng nhút &gt;3-6 cm</t>
  </si>
  <si>
    <t>Bàng nhút &gt;6-9 cm</t>
  </si>
  <si>
    <t>Bàng nhút &gt;9-12 cm</t>
  </si>
  <si>
    <t>Bàng nhút &gt;12-15 cm</t>
  </si>
  <si>
    <t>Bàng nhút &gt;15-18 cm</t>
  </si>
  <si>
    <t>Bàng nhút &gt;18-21 cm</t>
  </si>
  <si>
    <t>Bàng nhút &gt;21-24 cm</t>
  </si>
  <si>
    <t>Bàng nhút &gt;24-27 cm</t>
  </si>
  <si>
    <t>Bàng nhút &gt;27-30 cm</t>
  </si>
  <si>
    <t>Bàng nhút &gt;30-33 cm</t>
  </si>
  <si>
    <t>Bàng nhút &gt;33-36 cm</t>
  </si>
  <si>
    <t>Bàng nhút &gt;36-39 cm</t>
  </si>
  <si>
    <t>Bàng nhút &gt;39-42 cm</t>
  </si>
  <si>
    <t>Bàng nhút &gt;42 cm</t>
  </si>
  <si>
    <t>Co kiêng ≤3 cm</t>
  </si>
  <si>
    <t>Co kiêng &gt;3-6 cm</t>
  </si>
  <si>
    <t>Co kiêng &gt;6-9 cm</t>
  </si>
  <si>
    <t>Co kiêng &gt;9-12 cm</t>
  </si>
  <si>
    <t>Co kiêng &gt;12-15 cm</t>
  </si>
  <si>
    <t>Co kiêng &gt;15-18 cm</t>
  </si>
  <si>
    <t>Co kiêng &gt;18-21 cm</t>
  </si>
  <si>
    <t>Co kiêng &gt;21-24 cm</t>
  </si>
  <si>
    <t>Co kiêng &gt;24-27 cm</t>
  </si>
  <si>
    <t>Co kiêng &gt;27-30 cm</t>
  </si>
  <si>
    <t>Co kiêng &gt;30-33 cm</t>
  </si>
  <si>
    <t>Co kiêng &gt;33-36 cm</t>
  </si>
  <si>
    <t>Co kiêng &gt;36-39 cm</t>
  </si>
  <si>
    <t>Co kiêng &gt;39-42 cm</t>
  </si>
  <si>
    <t>Co kiêng &gt;42 cm</t>
  </si>
  <si>
    <t>Sống rắn ≤3 cm</t>
  </si>
  <si>
    <t>Sống rắn &gt;3-6 cm</t>
  </si>
  <si>
    <t>Sống rắn &gt;6-9 cm</t>
  </si>
  <si>
    <t>Sống rắn &gt;9-12 cm</t>
  </si>
  <si>
    <t>Sống rắn &gt;12-15 cm</t>
  </si>
  <si>
    <t>Sống rắn &gt;15-18 cm</t>
  </si>
  <si>
    <t>Sống rắn &gt;18-21 cm</t>
  </si>
  <si>
    <t>Sống rắn &gt;21-24 cm</t>
  </si>
  <si>
    <t>Sống rắn &gt;24-27 cm</t>
  </si>
  <si>
    <t>Sống rắn &gt;27-30 cm</t>
  </si>
  <si>
    <t>Sống rắn &gt;30-33 cm</t>
  </si>
  <si>
    <t>Sống rắn &gt;33-36 cm</t>
  </si>
  <si>
    <t>Sống rắn &gt;36-39 cm</t>
  </si>
  <si>
    <t>Sống rắn &gt;39-42 cm</t>
  </si>
  <si>
    <t>Sống rắn &gt;42 cm</t>
  </si>
  <si>
    <t>Cồng mù u  ≤3 cm</t>
  </si>
  <si>
    <t>Cồng mù u  &gt;3-6 cm</t>
  </si>
  <si>
    <t>Cồng mù u  &gt;6-9 cm</t>
  </si>
  <si>
    <t>Cồng mù u  &gt;9-12 cm</t>
  </si>
  <si>
    <t>Cồng mù u  &gt;12-15 cm</t>
  </si>
  <si>
    <t>Cồng mù u  &gt;15-18 cm</t>
  </si>
  <si>
    <t>Cồng mù u  &gt;18-21 cm</t>
  </si>
  <si>
    <t>Cồng mù u  &gt;21-24 cm</t>
  </si>
  <si>
    <t>Cồng mù u  &gt;24-27 cm</t>
  </si>
  <si>
    <t>Cồng mù u  &gt;27-30 cm</t>
  </si>
  <si>
    <t>Cồng mù u  &gt;30-33 cm</t>
  </si>
  <si>
    <t>Cồng mù u  &gt;33-36 cm</t>
  </si>
  <si>
    <t>Cồng mù u  &gt;36-39 cm</t>
  </si>
  <si>
    <t>Cồng mù u  &gt;39-42 cm</t>
  </si>
  <si>
    <t>Cồng mù u  &gt;42 cm</t>
  </si>
  <si>
    <t>Cồng mủ ≤3 cm</t>
  </si>
  <si>
    <t>Cồng mủ &gt;3-6 cm</t>
  </si>
  <si>
    <t>Cồng mủ &gt;6-9 cm</t>
  </si>
  <si>
    <t>Cồng mủ &gt;9-12 cm</t>
  </si>
  <si>
    <t>Cồng mủ &gt;12-15 cm</t>
  </si>
  <si>
    <t>Cồng mủ &gt;15-18 cm</t>
  </si>
  <si>
    <t>Cồng mủ &gt;18-21 cm</t>
  </si>
  <si>
    <t>Cồng mủ &gt;21-24 cm</t>
  </si>
  <si>
    <t>Cồng mủ &gt;24-27 cm</t>
  </si>
  <si>
    <t>Cồng mủ &gt;27-30 cm</t>
  </si>
  <si>
    <t>Cồng mủ &gt;30-33 cm</t>
  </si>
  <si>
    <t>Cồng mủ &gt;33-36 cm</t>
  </si>
  <si>
    <t>Cồng mủ &gt;36-39 cm</t>
  </si>
  <si>
    <t>Cồng mủ &gt;39-42 cm</t>
  </si>
  <si>
    <t>Cồng mủ &gt;42 cm</t>
  </si>
  <si>
    <t>Vảy ốc ≤3 cm</t>
  </si>
  <si>
    <t>Vảy ốc &gt;3-6 cm</t>
  </si>
  <si>
    <t>Vảy ốc &gt;6-9 cm</t>
  </si>
  <si>
    <t>Vảy ốc &gt;9-12 cm</t>
  </si>
  <si>
    <t>Vảy ốc &gt;12-15 cm</t>
  </si>
  <si>
    <t>Vảy ốc &gt;15-18 cm</t>
  </si>
  <si>
    <t>Vảy ốc &gt;18-21 cm</t>
  </si>
  <si>
    <t>Vảy ốc &gt;21-24 cm</t>
  </si>
  <si>
    <t>Vảy ốc &gt;24-27 cm</t>
  </si>
  <si>
    <t>Vảy ốc &gt;27-30 cm</t>
  </si>
  <si>
    <t>Vảy ốc &gt;30-33 cm</t>
  </si>
  <si>
    <t>Vảy ốc &gt;33-36 cm</t>
  </si>
  <si>
    <t>Vảy ốc &gt;36-39 cm</t>
  </si>
  <si>
    <t>Vảy ốc &gt;39-42 cm</t>
  </si>
  <si>
    <t>Vảy ốc &gt;42 cm</t>
  </si>
  <si>
    <t>Cồng núi ≤3 cm</t>
  </si>
  <si>
    <t>Cồng núi &gt;3-6 cm</t>
  </si>
  <si>
    <t>Cồng núi &gt;6-9 cm</t>
  </si>
  <si>
    <t>Cồng núi &gt;9-12 cm</t>
  </si>
  <si>
    <t>Cồng núi &gt;12-15 cm</t>
  </si>
  <si>
    <t>Cồng núi &gt;15-18 cm</t>
  </si>
  <si>
    <t>Cồng núi &gt;18-21 cm</t>
  </si>
  <si>
    <t>Cồng núi &gt;21-24 cm</t>
  </si>
  <si>
    <t>Cồng núi &gt;24-27 cm</t>
  </si>
  <si>
    <t>Cồng núi &gt;27-30 cm</t>
  </si>
  <si>
    <t>Cồng núi &gt;30-33 cm</t>
  </si>
  <si>
    <t>Cồng núi &gt;33-36 cm</t>
  </si>
  <si>
    <t>Cồng núi &gt;36-39 cm</t>
  </si>
  <si>
    <t>Cồng núi &gt;39-42 cm</t>
  </si>
  <si>
    <t>Cồng núi &gt;42 cm</t>
  </si>
  <si>
    <t>Cồng trắng ≤3 cm</t>
  </si>
  <si>
    <t>Cồng trắng &gt;3-6 cm</t>
  </si>
  <si>
    <t>Cồng trắng &gt;6-9 cm</t>
  </si>
  <si>
    <t>Cồng trắng &gt;9-12 cm</t>
  </si>
  <si>
    <t>Cồng trắng &gt;12-15 cm</t>
  </si>
  <si>
    <t>Cồng trắng &gt;15-18 cm</t>
  </si>
  <si>
    <t>Cồng trắng &gt;18-21 cm</t>
  </si>
  <si>
    <t>Cồng trắng &gt;21-24 cm</t>
  </si>
  <si>
    <t>Cồng trắng &gt;24-27 cm</t>
  </si>
  <si>
    <t>Cồng trắng &gt;27-30 cm</t>
  </si>
  <si>
    <t>Cồng trắng &gt;30-33 cm</t>
  </si>
  <si>
    <t>Cồng trắng &gt;33-36 cm</t>
  </si>
  <si>
    <t>Cồng trắng &gt;36-39 cm</t>
  </si>
  <si>
    <t>Cồng trắng &gt;39-42 cm</t>
  </si>
  <si>
    <t>Cồng trắng &gt;42 cm</t>
  </si>
  <si>
    <t>Cồng rù rì ≤3 cm</t>
  </si>
  <si>
    <t>Cồng rù rì &gt;3-6 cm</t>
  </si>
  <si>
    <t>Cồng rù rì &gt;6-9 cm</t>
  </si>
  <si>
    <t>Cồng rù rì &gt;9-12 cm</t>
  </si>
  <si>
    <t>Cồng rù rì &gt;12-15 cm</t>
  </si>
  <si>
    <t>Cồng rù rì &gt;15-18 cm</t>
  </si>
  <si>
    <t>Cồng rù rì &gt;18-21 cm</t>
  </si>
  <si>
    <t>Cồng rù rì &gt;21-24 cm</t>
  </si>
  <si>
    <t>Cồng rù rì &gt;24-27 cm</t>
  </si>
  <si>
    <t>Cồng rù rì &gt;27-30 cm</t>
  </si>
  <si>
    <t>Cồng rù rì &gt;30-33 cm</t>
  </si>
  <si>
    <t>Cồng rù rì &gt;33-36 cm</t>
  </si>
  <si>
    <t>Cồng rù rì &gt;36-39 cm</t>
  </si>
  <si>
    <t>Cồng rù rì &gt;39-42 cm</t>
  </si>
  <si>
    <t>Cồng rù rì &gt;42 cm</t>
  </si>
  <si>
    <t>Cồng sữa bắc bộ ≤3 cm</t>
  </si>
  <si>
    <t>Cồng sữa bắc bộ &gt;3-6 cm</t>
  </si>
  <si>
    <t>Cồng sữa bắc bộ &gt;6-9 cm</t>
  </si>
  <si>
    <t>Cồng sữa bắc bộ &gt;9-12 cm</t>
  </si>
  <si>
    <t>Cồng sữa bắc bộ &gt;12-15 cm</t>
  </si>
  <si>
    <t>Cồng sữa bắc bộ &gt;15-18 cm</t>
  </si>
  <si>
    <t>Cồng sữa bắc bộ &gt;18-21 cm</t>
  </si>
  <si>
    <t>Cồng sữa bắc bộ &gt;21-24 cm</t>
  </si>
  <si>
    <t>Cồng sữa bắc bộ &gt;24-27 cm</t>
  </si>
  <si>
    <t>Cồng sữa bắc bộ &gt;27-30 cm</t>
  </si>
  <si>
    <t>Cồng sữa bắc bộ &gt;30-33 cm</t>
  </si>
  <si>
    <t>Cồng sữa bắc bộ &gt;33-36 cm</t>
  </si>
  <si>
    <t>Cồng sữa bắc bộ &gt;36-39 cm</t>
  </si>
  <si>
    <t>Cồng sữa bắc bộ &gt;39-42 cm</t>
  </si>
  <si>
    <t>Cồng sữa bắc bộ &gt;42 cm</t>
  </si>
  <si>
    <t>Mắc niễng ≤3 cm</t>
  </si>
  <si>
    <t>Mắc niễng &gt;3-6 cm</t>
  </si>
  <si>
    <t>Mắc niễng &gt;6-9 cm</t>
  </si>
  <si>
    <t>Mắc niễng &gt;9-12 cm</t>
  </si>
  <si>
    <t>Mắc niễng &gt;12-15 cm</t>
  </si>
  <si>
    <t>Mắc niễng &gt;15-18 cm</t>
  </si>
  <si>
    <t>Mắc niễng &gt;18-21 cm</t>
  </si>
  <si>
    <t>Mắc niễng &gt;21-24 cm</t>
  </si>
  <si>
    <t>Mắc niễng &gt;24-27 cm</t>
  </si>
  <si>
    <t>Mắc niễng &gt;27-30 cm</t>
  </si>
  <si>
    <t>Mắc niễng &gt;30-33 cm</t>
  </si>
  <si>
    <t>Mắc niễng &gt;33-36 cm</t>
  </si>
  <si>
    <t>Mắc niễng &gt;36-39 cm</t>
  </si>
  <si>
    <t>Mắc niễng &gt;39-42 cm</t>
  </si>
  <si>
    <t>Mắc niễng &gt;42 cm</t>
  </si>
  <si>
    <t>Cồng sữa ≤3 cm</t>
  </si>
  <si>
    <t>Cồng sữa &gt;3-6 cm</t>
  </si>
  <si>
    <t>Cồng sữa &gt;6-9 cm</t>
  </si>
  <si>
    <t>Cồng sữa &gt;9-12 cm</t>
  </si>
  <si>
    <t>Cồng sữa &gt;12-15 cm</t>
  </si>
  <si>
    <t>Cồng sữa &gt;15-18 cm</t>
  </si>
  <si>
    <t>Cồng sữa &gt;18-21 cm</t>
  </si>
  <si>
    <t>Cồng sữa &gt;21-24 cm</t>
  </si>
  <si>
    <t>Cồng sữa &gt;24-27 cm</t>
  </si>
  <si>
    <t>Cồng sữa &gt;27-30 cm</t>
  </si>
  <si>
    <t>Cồng sữa &gt;30-33 cm</t>
  </si>
  <si>
    <t>Cồng sữa &gt;33-36 cm</t>
  </si>
  <si>
    <t>Cồng sữa &gt;36-39 cm</t>
  </si>
  <si>
    <t>Cồng sữa &gt;39-42 cm</t>
  </si>
  <si>
    <t>Cồng sữa &gt;42 cm</t>
  </si>
  <si>
    <t>Cồng sữa vàng ≤3 cm</t>
  </si>
  <si>
    <t>Cồng sữa vàng &gt;3-6 cm</t>
  </si>
  <si>
    <t>Cồng sữa vàng &gt;6-9 cm</t>
  </si>
  <si>
    <t>Cồng sữa vàng &gt;9-12 cm</t>
  </si>
  <si>
    <t>Cồng sữa vàng &gt;12-15 cm</t>
  </si>
  <si>
    <t>Cồng sữa vàng &gt;15-18 cm</t>
  </si>
  <si>
    <t>Cồng sữa vàng &gt;18-21 cm</t>
  </si>
  <si>
    <t>Cồng sữa vàng &gt;21-24 cm</t>
  </si>
  <si>
    <t>Cồng sữa vàng &gt;24-27 cm</t>
  </si>
  <si>
    <t>Cồng sữa vàng &gt;27-30 cm</t>
  </si>
  <si>
    <t>Cồng sữa vàng &gt;30-33 cm</t>
  </si>
  <si>
    <t>Cồng sữa vàng &gt;33-36 cm</t>
  </si>
  <si>
    <t>Cồng sữa vàng &gt;36-39 cm</t>
  </si>
  <si>
    <t>Cồng sữa vàng &gt;39-42 cm</t>
  </si>
  <si>
    <t>Cồng sữa vàng &gt;42 cm</t>
  </si>
  <si>
    <t>Dự ≤3 cm</t>
  </si>
  <si>
    <t>Dự &gt;3-6 cm</t>
  </si>
  <si>
    <t>Dự &gt;6-9 cm</t>
  </si>
  <si>
    <t>Dự &gt;9-12 cm</t>
  </si>
  <si>
    <t>Dự &gt;12-15 cm</t>
  </si>
  <si>
    <t>Dự &gt;15-18 cm</t>
  </si>
  <si>
    <t>Dự &gt;18-21 cm</t>
  </si>
  <si>
    <t>Dự &gt;21-24 cm</t>
  </si>
  <si>
    <t>Dự &gt;24-27 cm</t>
  </si>
  <si>
    <t>Dự &gt;27-30 cm</t>
  </si>
  <si>
    <t>Dự &gt;30-33 cm</t>
  </si>
  <si>
    <t>Dự &gt;33-36 cm</t>
  </si>
  <si>
    <t>Dự &gt;36-39 cm</t>
  </si>
  <si>
    <t>Dự &gt;39-42 cm</t>
  </si>
  <si>
    <t>Dự &gt;42 cm</t>
  </si>
  <si>
    <t>Đua đũa quả to ≤3 cm</t>
  </si>
  <si>
    <t>Đua đũa quả to &gt;3-6 cm</t>
  </si>
  <si>
    <t>Đua đũa quả to &gt;6-9 cm</t>
  </si>
  <si>
    <t>Đua đũa quả to &gt;9-12 cm</t>
  </si>
  <si>
    <t>Đua đũa quả to &gt;12-15 cm</t>
  </si>
  <si>
    <t>Đua đũa quả to &gt;15-18 cm</t>
  </si>
  <si>
    <t>Đua đũa quả to &gt;18-21 cm</t>
  </si>
  <si>
    <t>Đua đũa quả to &gt;21-24 cm</t>
  </si>
  <si>
    <t>Đua đũa quả to &gt;24-27 cm</t>
  </si>
  <si>
    <t>Đua đũa quả to &gt;27-30 cm</t>
  </si>
  <si>
    <t>Đua đũa quả to &gt;30-33 cm</t>
  </si>
  <si>
    <t>Đua đũa quả to &gt;33-36 cm</t>
  </si>
  <si>
    <t>Đua đũa quả to &gt;36-39 cm</t>
  </si>
  <si>
    <t>Đua đũa quả to &gt;39-42 cm</t>
  </si>
  <si>
    <t>Đua đũa quả to &gt;42 cm</t>
  </si>
  <si>
    <t>Dực nang nhuộm ≤3 cm</t>
  </si>
  <si>
    <t>Dực nang nhuộm &gt;3-6 cm</t>
  </si>
  <si>
    <t>Dực nang nhuộm &gt;6-9 cm</t>
  </si>
  <si>
    <t>Dực nang nhuộm &gt;9-12 cm</t>
  </si>
  <si>
    <t>Dực nang nhuộm &gt;12-15 cm</t>
  </si>
  <si>
    <t>Dực nang nhuộm &gt;15-18 cm</t>
  </si>
  <si>
    <t>Dực nang nhuộm &gt;18-21 cm</t>
  </si>
  <si>
    <t>Dực nang nhuộm &gt;21-24 cm</t>
  </si>
  <si>
    <t>Dực nang nhuộm &gt;24-27 cm</t>
  </si>
  <si>
    <t>Dực nang nhuộm &gt;27-30 cm</t>
  </si>
  <si>
    <t>Dực nang nhuộm &gt;30-33 cm</t>
  </si>
  <si>
    <t>Dực nang nhuộm &gt;33-36 cm</t>
  </si>
  <si>
    <t>Dực nang nhuộm &gt;36-39 cm</t>
  </si>
  <si>
    <t>Dực nang nhuộm &gt;39-42 cm</t>
  </si>
  <si>
    <t>Dực nang nhuộm &gt;42 cm</t>
  </si>
  <si>
    <t>Trôm hoa thưa ≤3 cm</t>
  </si>
  <si>
    <t>Trôm hoa thưa &gt;3-6 cm</t>
  </si>
  <si>
    <t>Trôm hoa thưa &gt;6-9 cm</t>
  </si>
  <si>
    <t>Trôm hoa thưa &gt;9-12 cm</t>
  </si>
  <si>
    <t>Trôm hoa thưa &gt;12-15 cm</t>
  </si>
  <si>
    <t>Trôm hoa thưa &gt;15-18 cm</t>
  </si>
  <si>
    <t>Trôm hoa thưa &gt;18-21 cm</t>
  </si>
  <si>
    <t>Trôm hoa thưa &gt;21-24 cm</t>
  </si>
  <si>
    <t>Trôm hoa thưa &gt;24-27 cm</t>
  </si>
  <si>
    <t>Trôm hoa thưa &gt;27-30 cm</t>
  </si>
  <si>
    <t>Trôm hoa thưa &gt;30-33 cm</t>
  </si>
  <si>
    <t>Trôm hoa thưa &gt;33-36 cm</t>
  </si>
  <si>
    <t>Trôm hoa thưa &gt;36-39 cm</t>
  </si>
  <si>
    <t>Trôm hoa thưa &gt;39-42 cm</t>
  </si>
  <si>
    <t>Trôm hoa thưa &gt;42 cm</t>
  </si>
  <si>
    <t>Gáo đỏ ≤3 cm</t>
  </si>
  <si>
    <t>Gáo đỏ &gt;3-6 cm</t>
  </si>
  <si>
    <t>Gáo đỏ &gt;6-9 cm</t>
  </si>
  <si>
    <t>Gáo đỏ &gt;9-12 cm</t>
  </si>
  <si>
    <t>Gáo đỏ &gt;12-15 cm</t>
  </si>
  <si>
    <t>Gáo đỏ &gt;15-18 cm</t>
  </si>
  <si>
    <t>Gáo đỏ &gt;18-21 cm</t>
  </si>
  <si>
    <t>Gáo đỏ &gt;21-24 cm</t>
  </si>
  <si>
    <t>Gáo đỏ &gt;24-27 cm</t>
  </si>
  <si>
    <t>Gáo đỏ &gt;27-30 cm</t>
  </si>
  <si>
    <t>Gáo đỏ &gt;30-33 cm</t>
  </si>
  <si>
    <t>Gáo đỏ &gt;33-36 cm</t>
  </si>
  <si>
    <t>Gáo đỏ &gt;36-39 cm</t>
  </si>
  <si>
    <t>Gáo đỏ &gt;39-42 cm</t>
  </si>
  <si>
    <t>Gáo đỏ &gt;42 cm</t>
  </si>
  <si>
    <t>Gáo vàng ≤3 cm</t>
  </si>
  <si>
    <t>Gáo vàng &gt;3-6 cm</t>
  </si>
  <si>
    <t>Gáo vàng &gt;6-9 cm</t>
  </si>
  <si>
    <t>Gáo vàng &gt;9-12 cm</t>
  </si>
  <si>
    <t>Gáo vàng &gt;12-15 cm</t>
  </si>
  <si>
    <t>Gáo vàng &gt;15-18 cm</t>
  </si>
  <si>
    <t>Gáo vàng &gt;18-21 cm</t>
  </si>
  <si>
    <t>Gáo vàng &gt;21-24 cm</t>
  </si>
  <si>
    <t>Gáo vàng &gt;24-27 cm</t>
  </si>
  <si>
    <t>Gáo vàng &gt;27-30 cm</t>
  </si>
  <si>
    <t>Gáo vàng &gt;30-33 cm</t>
  </si>
  <si>
    <t>Gáo vàng &gt;33-36 cm</t>
  </si>
  <si>
    <t>Gáo vàng &gt;36-39 cm</t>
  </si>
  <si>
    <t>Gáo vàng &gt;39-42 cm</t>
  </si>
  <si>
    <t>Gáo vàng &gt;42 cm</t>
  </si>
  <si>
    <t>Gáo trắng ≤3 cm</t>
  </si>
  <si>
    <t>Gáo trắng &gt;3-6 cm</t>
  </si>
  <si>
    <t>Gáo trắng &gt;6-9 cm</t>
  </si>
  <si>
    <t>Gáo trắng &gt;9-12 cm</t>
  </si>
  <si>
    <t>Gáo trắng &gt;12-15 cm</t>
  </si>
  <si>
    <t>Gáo trắng &gt;15-18 cm</t>
  </si>
  <si>
    <t>Gáo trắng &gt;18-21 cm</t>
  </si>
  <si>
    <t>Gáo trắng &gt;21-24 cm</t>
  </si>
  <si>
    <t>Gáo trắng &gt;24-27 cm</t>
  </si>
  <si>
    <t>Gáo trắng &gt;27-30 cm</t>
  </si>
  <si>
    <t>Gáo trắng &gt;30-33 cm</t>
  </si>
  <si>
    <t>Gáo trắng &gt;33-36 cm</t>
  </si>
  <si>
    <t>Gáo trắng &gt;36-39 cm</t>
  </si>
  <si>
    <t>Gáo trắng &gt;39-42 cm</t>
  </si>
  <si>
    <t>Gáo trắng &gt;42 cm</t>
  </si>
  <si>
    <t>Gáo tròn ≤3 cm</t>
  </si>
  <si>
    <t>Gáo tròn &gt;3-6 cm</t>
  </si>
  <si>
    <t>Gáo tròn &gt;6-9 cm</t>
  </si>
  <si>
    <t>Gáo tròn &gt;9-12 cm</t>
  </si>
  <si>
    <t>Gáo tròn &gt;12-15 cm</t>
  </si>
  <si>
    <t>Gáo tròn &gt;15-18 cm</t>
  </si>
  <si>
    <t>Gáo tròn &gt;18-21 cm</t>
  </si>
  <si>
    <t>Gáo tròn &gt;21-24 cm</t>
  </si>
  <si>
    <t>Gáo tròn &gt;24-27 cm</t>
  </si>
  <si>
    <t>Gáo tròn &gt;27-30 cm</t>
  </si>
  <si>
    <t>Gáo tròn &gt;30-33 cm</t>
  </si>
  <si>
    <t>Gáo tròn &gt;33-36 cm</t>
  </si>
  <si>
    <t>Gáo tròn &gt;36-39 cm</t>
  </si>
  <si>
    <t>Gáo tròn &gt;39-42 cm</t>
  </si>
  <si>
    <t>Gáo tròn &gt;42 cm</t>
  </si>
  <si>
    <t>Giam ≤3 cm</t>
  </si>
  <si>
    <t>Giam &gt;3-6 cm</t>
  </si>
  <si>
    <t>Giam &gt;6-9 cm</t>
  </si>
  <si>
    <t>Giam &gt;9-12 cm</t>
  </si>
  <si>
    <t>Giam &gt;12-15 cm</t>
  </si>
  <si>
    <t>Giam &gt;15-18 cm</t>
  </si>
  <si>
    <t>Giam &gt;18-21 cm</t>
  </si>
  <si>
    <t>Giam &gt;21-24 cm</t>
  </si>
  <si>
    <t>Giam &gt;24-27 cm</t>
  </si>
  <si>
    <t>Giam &gt;27-30 cm</t>
  </si>
  <si>
    <t>Giam &gt;30-33 cm</t>
  </si>
  <si>
    <t>Giam &gt;33-36 cm</t>
  </si>
  <si>
    <t>Giam &gt;36-39 cm</t>
  </si>
  <si>
    <t>Giam &gt;39-42 cm</t>
  </si>
  <si>
    <t>Giam &gt;42 cm</t>
  </si>
  <si>
    <t>Giâu da đất ≤3 cm</t>
  </si>
  <si>
    <t>Giâu da đất &gt;3-6 cm</t>
  </si>
  <si>
    <t>Giâu da đất &gt;6-9 cm</t>
  </si>
  <si>
    <t>Giâu da đất &gt;9-12 cm</t>
  </si>
  <si>
    <t>Giâu da đất &gt;12-15 cm</t>
  </si>
  <si>
    <t>Giâu da đất &gt;15-18 cm</t>
  </si>
  <si>
    <t>Giâu da đất &gt;18-21 cm</t>
  </si>
  <si>
    <t>Giâu da đất &gt;21-24 cm</t>
  </si>
  <si>
    <t>Giâu da đất &gt;24-27 cm</t>
  </si>
  <si>
    <t>Giâu da đất &gt;27-30 cm</t>
  </si>
  <si>
    <t>Giâu da đất &gt;30-33 cm</t>
  </si>
  <si>
    <t>Giâu da đất &gt;33-36 cm</t>
  </si>
  <si>
    <t>Giâu da đất &gt;36-39 cm</t>
  </si>
  <si>
    <t>Giâu da đất &gt;39-42 cm</t>
  </si>
  <si>
    <t>Giâu da đất &gt;42 cm</t>
  </si>
  <si>
    <t>Sơn mộc ≤3 cm</t>
  </si>
  <si>
    <t>Sơn mộc &gt;3-6 cm</t>
  </si>
  <si>
    <t>Sơn mộc &gt;6-9 cm</t>
  </si>
  <si>
    <t>Sơn mộc &gt;9-12 cm</t>
  </si>
  <si>
    <t>Sơn mộc &gt;12-15 cm</t>
  </si>
  <si>
    <t>Sơn mộc &gt;15-18 cm</t>
  </si>
  <si>
    <t>Sơn mộc &gt;18-21 cm</t>
  </si>
  <si>
    <t>Sơn mộc &gt;21-24 cm</t>
  </si>
  <si>
    <t>Sơn mộc &gt;24-27 cm</t>
  </si>
  <si>
    <t>Sơn mộc &gt;27-30 cm</t>
  </si>
  <si>
    <t>Sơn mộc &gt;30-33 cm</t>
  </si>
  <si>
    <t>Sơn mộc &gt;33-36 cm</t>
  </si>
  <si>
    <t>Sơn mộc &gt;36-39 cm</t>
  </si>
  <si>
    <t>Sơn mộc &gt;39-42 cm</t>
  </si>
  <si>
    <t>Sơn mộc &gt;42 cm</t>
  </si>
  <si>
    <t>Hông ≤3 cm</t>
  </si>
  <si>
    <t>Hông &gt;3-6 cm</t>
  </si>
  <si>
    <t>Hông &gt;6-9 cm</t>
  </si>
  <si>
    <t>Hông &gt;9-12 cm</t>
  </si>
  <si>
    <t>Hông &gt;12-15 cm</t>
  </si>
  <si>
    <t>Hông &gt;15-18 cm</t>
  </si>
  <si>
    <t>Hông &gt;18-21 cm</t>
  </si>
  <si>
    <t>Hông &gt;21-24 cm</t>
  </si>
  <si>
    <t>Hông &gt;24-27 cm</t>
  </si>
  <si>
    <t>Hông &gt;27-30 cm</t>
  </si>
  <si>
    <t>Hông &gt;30-33 cm</t>
  </si>
  <si>
    <t>Hông &gt;33-36 cm</t>
  </si>
  <si>
    <t>Hông &gt;36-39 cm</t>
  </si>
  <si>
    <t>Hông &gt;39-42 cm</t>
  </si>
  <si>
    <t>Hông &gt;42 cm</t>
  </si>
  <si>
    <t>Khỉ pọi ≤3 cm</t>
  </si>
  <si>
    <t>Khỉ pọi &gt;3-6 cm</t>
  </si>
  <si>
    <t>Khỉ pọi &gt;6-9 cm</t>
  </si>
  <si>
    <t>Khỉ pọi &gt;9-12 cm</t>
  </si>
  <si>
    <t>Khỉ pọi &gt;12-15 cm</t>
  </si>
  <si>
    <t>Khỉ pọi &gt;15-18 cm</t>
  </si>
  <si>
    <t>Khỉ pọi &gt;18-21 cm</t>
  </si>
  <si>
    <t>Khỉ pọi &gt;21-24 cm</t>
  </si>
  <si>
    <t>Khỉ pọi &gt;24-27 cm</t>
  </si>
  <si>
    <t>Khỉ pọi &gt;27-30 cm</t>
  </si>
  <si>
    <t>Khỉ pọi &gt;30-33 cm</t>
  </si>
  <si>
    <t>Khỉ pọi &gt;33-36 cm</t>
  </si>
  <si>
    <t>Khỉ pọi &gt;36-39 cm</t>
  </si>
  <si>
    <t>Khỉ pọi &gt;39-42 cm</t>
  </si>
  <si>
    <t>Khỉ pọi &gt;42 cm</t>
  </si>
  <si>
    <t>Lò nghẹ ≤3 cm</t>
  </si>
  <si>
    <t>Lò nghẹ &gt;3-6 cm</t>
  </si>
  <si>
    <t>Lò nghẹ &gt;6-9 cm</t>
  </si>
  <si>
    <t>Lò nghẹ &gt;9-12 cm</t>
  </si>
  <si>
    <t>Lò nghẹ &gt;12-15 cm</t>
  </si>
  <si>
    <t>Lò nghẹ &gt;15-18 cm</t>
  </si>
  <si>
    <t>Lò nghẹ &gt;18-21 cm</t>
  </si>
  <si>
    <t>Lò nghẹ &gt;21-24 cm</t>
  </si>
  <si>
    <t>Lò nghẹ &gt;24-27 cm</t>
  </si>
  <si>
    <t>Lò nghẹ &gt;27-30 cm</t>
  </si>
  <si>
    <t>Lò nghẹ &gt;30-33 cm</t>
  </si>
  <si>
    <t>Lò nghẹ &gt;33-36 cm</t>
  </si>
  <si>
    <t>Lò nghẹ &gt;36-39 cm</t>
  </si>
  <si>
    <t>Lò nghẹ &gt;39-42 cm</t>
  </si>
  <si>
    <t>Lò nghẹ &gt;42 cm</t>
  </si>
  <si>
    <t>Lòng mang lá đa dạng ≤3 cm</t>
  </si>
  <si>
    <t>Lòng mang lá đa dạng &gt;3-6 cm</t>
  </si>
  <si>
    <t>Lòng mang lá đa dạng &gt;6-9 cm</t>
  </si>
  <si>
    <t>Lòng mang lá đa dạng &gt;9-12 cm</t>
  </si>
  <si>
    <t>Lòng mang lá đa dạng &gt;12-15 cm</t>
  </si>
  <si>
    <t>Lòng mang lá đa dạng &gt;15-18 cm</t>
  </si>
  <si>
    <t>Lòng mang lá đa dạng &gt;18-21 cm</t>
  </si>
  <si>
    <t>Lòng mang lá đa dạng &gt;21-24 cm</t>
  </si>
  <si>
    <t>Lòng mang lá đa dạng &gt;24-27 cm</t>
  </si>
  <si>
    <t>Lòng mang lá đa dạng &gt;27-30 cm</t>
  </si>
  <si>
    <t>Lòng mang lá đa dạng &gt;30-33 cm</t>
  </si>
  <si>
    <t>Lòng mang lá đa dạng &gt;33-36 cm</t>
  </si>
  <si>
    <t>Lòng mang lá đa dạng &gt;36-39 cm</t>
  </si>
  <si>
    <t>Lòng mang lá đa dạng &gt;39-42 cm</t>
  </si>
  <si>
    <t>Lòng mang lá đa dạng &gt;42 cm</t>
  </si>
  <si>
    <t>Lòng mang ≤3 cm</t>
  </si>
  <si>
    <t>Lòng mang &gt;3-6 cm</t>
  </si>
  <si>
    <t>Lòng mang &gt;6-9 cm</t>
  </si>
  <si>
    <t>Lòng mang &gt;9-12 cm</t>
  </si>
  <si>
    <t>Lòng mang &gt;12-15 cm</t>
  </si>
  <si>
    <t>Lòng mang &gt;15-18 cm</t>
  </si>
  <si>
    <t>Lòng mang &gt;18-21 cm</t>
  </si>
  <si>
    <t>Lòng mang &gt;21-24 cm</t>
  </si>
  <si>
    <t>Lòng mang &gt;24-27 cm</t>
  </si>
  <si>
    <t>Lòng mang &gt;27-30 cm</t>
  </si>
  <si>
    <t>Lòng mang &gt;30-33 cm</t>
  </si>
  <si>
    <t>Lòng mang &gt;33-36 cm</t>
  </si>
  <si>
    <t>Lòng mang &gt;36-39 cm</t>
  </si>
  <si>
    <t>Lòng mang &gt;39-42 cm</t>
  </si>
  <si>
    <t>Lòng mang &gt;42 cm</t>
  </si>
  <si>
    <t>Lòng mang lá lớn ≤3 cm</t>
  </si>
  <si>
    <t>Lòng mang lá lớn &gt;3-6 cm</t>
  </si>
  <si>
    <t>Lòng mang lá lớn &gt;6-9 cm</t>
  </si>
  <si>
    <t>Lòng mang lá lớn &gt;9-12 cm</t>
  </si>
  <si>
    <t>Lòng mang lá lớn &gt;12-15 cm</t>
  </si>
  <si>
    <t>Lòng mang lá lớn &gt;15-18 cm</t>
  </si>
  <si>
    <t>Lòng mang lá lớn &gt;18-21 cm</t>
  </si>
  <si>
    <t>Lòng mang lá lớn &gt;21-24 cm</t>
  </si>
  <si>
    <t>Lòng mang lá lớn &gt;24-27 cm</t>
  </si>
  <si>
    <t>Lòng mang lá lớn &gt;27-30 cm</t>
  </si>
  <si>
    <t>Lòng mang lá lớn &gt;30-33 cm</t>
  </si>
  <si>
    <t>Lòng mang lá lớn &gt;33-36 cm</t>
  </si>
  <si>
    <t>Lòng mang lá lớn &gt;36-39 cm</t>
  </si>
  <si>
    <t>Lòng mang lá lớn &gt;39-42 cm</t>
  </si>
  <si>
    <t>Lòng mang lá lớn &gt;42 cm</t>
  </si>
  <si>
    <t>Lòng mang lá mác ≤3 cm</t>
  </si>
  <si>
    <t>Lòng mang lá mác &gt;3-6 cm</t>
  </si>
  <si>
    <t>Lòng mang lá mác &gt;6-9 cm</t>
  </si>
  <si>
    <t>Lòng mang lá mác &gt;9-12 cm</t>
  </si>
  <si>
    <t>Lòng mang lá mác &gt;12-15 cm</t>
  </si>
  <si>
    <t>Lòng mang lá mác &gt;15-18 cm</t>
  </si>
  <si>
    <t>Lòng mang lá mác &gt;18-21 cm</t>
  </si>
  <si>
    <t>Lòng mang lá mác &gt;21-24 cm</t>
  </si>
  <si>
    <t>Lòng mang lá mác &gt;24-27 cm</t>
  </si>
  <si>
    <t>Lòng mang lá mác &gt;27-30 cm</t>
  </si>
  <si>
    <t>Lòng mang lá mác &gt;30-33 cm</t>
  </si>
  <si>
    <t>Lòng mang lá mác &gt;33-36 cm</t>
  </si>
  <si>
    <t>Lòng mang lá mác &gt;36-39 cm</t>
  </si>
  <si>
    <t>Lòng mang lá mác &gt;39-42 cm</t>
  </si>
  <si>
    <t>Lòng mang lá mác &gt;42 cm</t>
  </si>
  <si>
    <t>Lòng mang tía ≤3 cm</t>
  </si>
  <si>
    <t>Lòng mang tía &gt;3-6 cm</t>
  </si>
  <si>
    <t>Lòng mang tía &gt;6-9 cm</t>
  </si>
  <si>
    <t>Lòng mang tía &gt;9-12 cm</t>
  </si>
  <si>
    <t>Lòng mang tía &gt;12-15 cm</t>
  </si>
  <si>
    <t>Lòng mang tía &gt;15-18 cm</t>
  </si>
  <si>
    <t>Lòng mang tía &gt;18-21 cm</t>
  </si>
  <si>
    <t>Lòng mang tía &gt;21-24 cm</t>
  </si>
  <si>
    <t>Lòng mang tía &gt;24-27 cm</t>
  </si>
  <si>
    <t>Lòng mang tía &gt;27-30 cm</t>
  </si>
  <si>
    <t>Lòng mang tía &gt;30-33 cm</t>
  </si>
  <si>
    <t>Lòng mang tía &gt;33-36 cm</t>
  </si>
  <si>
    <t>Lòng mang tía &gt;36-39 cm</t>
  </si>
  <si>
    <t>Lòng mang tía &gt;39-42 cm</t>
  </si>
  <si>
    <t>Lòng mang tía &gt;42 cm</t>
  </si>
  <si>
    <t>Lòng mang lá nhỏ ≤3 cm</t>
  </si>
  <si>
    <t>Lòng mang lá nhỏ &gt;3-6 cm</t>
  </si>
  <si>
    <t>Lòng mang lá nhỏ &gt;6-9 cm</t>
  </si>
  <si>
    <t>Lòng mang lá nhỏ &gt;9-12 cm</t>
  </si>
  <si>
    <t>Lòng mang lá nhỏ &gt;12-15 cm</t>
  </si>
  <si>
    <t>Lòng mang lá nhỏ &gt;15-18 cm</t>
  </si>
  <si>
    <t>Lòng mang lá nhỏ &gt;18-21 cm</t>
  </si>
  <si>
    <t>Lòng mang lá nhỏ &gt;21-24 cm</t>
  </si>
  <si>
    <t>Lòng mang lá nhỏ &gt;24-27 cm</t>
  </si>
  <si>
    <t>Lòng mang lá nhỏ &gt;27-30 cm</t>
  </si>
  <si>
    <t>Lòng mang lá nhỏ &gt;30-33 cm</t>
  </si>
  <si>
    <t>Lòng mang lá nhỏ &gt;33-36 cm</t>
  </si>
  <si>
    <t>Lòng mang lá nhỏ &gt;36-39 cm</t>
  </si>
  <si>
    <t>Lòng mang lá nhỏ &gt;39-42 cm</t>
  </si>
  <si>
    <t>Lòng mang lá nhỏ &gt;42 cm</t>
  </si>
  <si>
    <t>Lòng mang xanh ≤3 cm</t>
  </si>
  <si>
    <t>Lòng mang xanh &gt;3-6 cm</t>
  </si>
  <si>
    <t>Lòng mang xanh &gt;6-9 cm</t>
  </si>
  <si>
    <t>Lòng mang xanh &gt;9-12 cm</t>
  </si>
  <si>
    <t>Lòng mang xanh &gt;12-15 cm</t>
  </si>
  <si>
    <t>Lòng mang xanh &gt;15-18 cm</t>
  </si>
  <si>
    <t>Lòng mang xanh &gt;18-21 cm</t>
  </si>
  <si>
    <t>Lòng mang xanh &gt;21-24 cm</t>
  </si>
  <si>
    <t>Lòng mang xanh &gt;24-27 cm</t>
  </si>
  <si>
    <t>Lòng mang xanh &gt;27-30 cm</t>
  </si>
  <si>
    <t>Lòng mang xanh &gt;30-33 cm</t>
  </si>
  <si>
    <t>Lòng mang xanh &gt;33-36 cm</t>
  </si>
  <si>
    <t>Lòng mang xanh &gt;36-39 cm</t>
  </si>
  <si>
    <t>Lòng mang xanh &gt;39-42 cm</t>
  </si>
  <si>
    <t>Lòng mang xanh &gt;42 cm</t>
  </si>
  <si>
    <t>Man kinh ≤3 cm</t>
  </si>
  <si>
    <t>Man kinh &gt;3-6 cm</t>
  </si>
  <si>
    <t>Man kinh &gt;6-9 cm</t>
  </si>
  <si>
    <t>Man kinh &gt;9-12 cm</t>
  </si>
  <si>
    <t>Man kinh &gt;12-15 cm</t>
  </si>
  <si>
    <t>Man kinh &gt;15-18 cm</t>
  </si>
  <si>
    <t>Man kinh &gt;18-21 cm</t>
  </si>
  <si>
    <t>Man kinh &gt;21-24 cm</t>
  </si>
  <si>
    <t>Man kinh &gt;24-27 cm</t>
  </si>
  <si>
    <t>Man kinh &gt;27-30 cm</t>
  </si>
  <si>
    <t>Man kinh &gt;30-33 cm</t>
  </si>
  <si>
    <t>Man kinh &gt;33-36 cm</t>
  </si>
  <si>
    <t>Man kinh &gt;36-39 cm</t>
  </si>
  <si>
    <t>Man kinh &gt;39-42 cm</t>
  </si>
  <si>
    <t>Man kinh &gt;42 cm</t>
  </si>
  <si>
    <t>Đẹn năm lá ≤3 cm</t>
  </si>
  <si>
    <t>Đẹn năm lá &gt;3-6 cm</t>
  </si>
  <si>
    <t>Đẹn năm lá &gt;6-9 cm</t>
  </si>
  <si>
    <t>Đẹn năm lá &gt;9-12 cm</t>
  </si>
  <si>
    <t>Đẹn năm lá &gt;12-15 cm</t>
  </si>
  <si>
    <t>Đẹn năm lá &gt;15-18 cm</t>
  </si>
  <si>
    <t>Đẹn năm lá &gt;18-21 cm</t>
  </si>
  <si>
    <t>Đẹn năm lá &gt;21-24 cm</t>
  </si>
  <si>
    <t>Đẹn năm lá &gt;24-27 cm</t>
  </si>
  <si>
    <t>Đẹn năm lá &gt;27-30 cm</t>
  </si>
  <si>
    <t>Đẹn năm lá &gt;30-33 cm</t>
  </si>
  <si>
    <t>Đẹn năm lá &gt;33-36 cm</t>
  </si>
  <si>
    <t>Đẹn năm lá &gt;36-39 cm</t>
  </si>
  <si>
    <t>Đẹn năm lá &gt;39-42 cm</t>
  </si>
  <si>
    <t>Đẹn năm lá &gt;42 cm</t>
  </si>
  <si>
    <t>Bình linh năm lá ≤3 cm</t>
  </si>
  <si>
    <t>Bình linh năm lá &gt;3-6 cm</t>
  </si>
  <si>
    <t>Bình linh năm lá &gt;6-9 cm</t>
  </si>
  <si>
    <t>Bình linh năm lá &gt;9-12 cm</t>
  </si>
  <si>
    <t>Bình linh năm lá &gt;12-15 cm</t>
  </si>
  <si>
    <t>Bình linh năm lá &gt;15-18 cm</t>
  </si>
  <si>
    <t>Bình linh năm lá &gt;18-21 cm</t>
  </si>
  <si>
    <t>Bình linh năm lá &gt;21-24 cm</t>
  </si>
  <si>
    <t>Bình linh năm lá &gt;24-27 cm</t>
  </si>
  <si>
    <t>Bình linh năm lá &gt;27-30 cm</t>
  </si>
  <si>
    <t>Bình linh năm lá &gt;30-33 cm</t>
  </si>
  <si>
    <t>Bình linh năm lá &gt;33-36 cm</t>
  </si>
  <si>
    <t>Bình linh năm lá &gt;36-39 cm</t>
  </si>
  <si>
    <t>Bình linh năm lá &gt;39-42 cm</t>
  </si>
  <si>
    <t>Bình linh năm lá &gt;42 cm</t>
  </si>
  <si>
    <t>Máu chó ≤3 cm</t>
  </si>
  <si>
    <t>Máu chó &gt;3-6 cm</t>
  </si>
  <si>
    <t>Máu chó &gt;6-9 cm</t>
  </si>
  <si>
    <t>Máu chó &gt;9-12 cm</t>
  </si>
  <si>
    <t>Máu chó &gt;12-15 cm</t>
  </si>
  <si>
    <t>Máu chó &gt;15-18 cm</t>
  </si>
  <si>
    <t>Máu chó &gt;18-21 cm</t>
  </si>
  <si>
    <t>Máu chó &gt;21-24 cm</t>
  </si>
  <si>
    <t>Máu chó &gt;24-27 cm</t>
  </si>
  <si>
    <t>Máu chó &gt;27-30 cm</t>
  </si>
  <si>
    <t>Máu chó &gt;30-33 cm</t>
  </si>
  <si>
    <t>Máu chó &gt;33-36 cm</t>
  </si>
  <si>
    <t>Máu chó &gt;36-39 cm</t>
  </si>
  <si>
    <t>Máu chó &gt;39-42 cm</t>
  </si>
  <si>
    <t>Máu chó &gt;42 cm</t>
  </si>
  <si>
    <t>Máu chó lá to ≤3 cm</t>
  </si>
  <si>
    <t>Máu chó lá to &gt;3-6 cm</t>
  </si>
  <si>
    <t>Máu chó lá to &gt;6-9 cm</t>
  </si>
  <si>
    <t>Máu chó lá to &gt;9-12 cm</t>
  </si>
  <si>
    <t>Máu chó lá to &gt;12-15 cm</t>
  </si>
  <si>
    <t>Máu chó lá to &gt;15-18 cm</t>
  </si>
  <si>
    <t>Máu chó lá to &gt;18-21 cm</t>
  </si>
  <si>
    <t>Máu chó lá to &gt;21-24 cm</t>
  </si>
  <si>
    <t>Máu chó lá to &gt;24-27 cm</t>
  </si>
  <si>
    <t>Máu chó lá to &gt;27-30 cm</t>
  </si>
  <si>
    <t>Máu chó lá to &gt;30-33 cm</t>
  </si>
  <si>
    <t>Máu chó lá to &gt;33-36 cm</t>
  </si>
  <si>
    <t>Máu chó lá to &gt;36-39 cm</t>
  </si>
  <si>
    <t>Máu chó lá to &gt;39-42 cm</t>
  </si>
  <si>
    <t>Máu chó lá to &gt;42 cm</t>
  </si>
  <si>
    <t>Máu chó lá lớn ≤3 cm</t>
  </si>
  <si>
    <t>Máu chó lá lớn &gt;3-6 cm</t>
  </si>
  <si>
    <t>Máu chó lá lớn &gt;6-9 cm</t>
  </si>
  <si>
    <t>Máu chó lá lớn &gt;9-12 cm</t>
  </si>
  <si>
    <t>Máu chó lá lớn &gt;12-15 cm</t>
  </si>
  <si>
    <t>Máu chó lá lớn &gt;15-18 cm</t>
  </si>
  <si>
    <t>Máu chó lá lớn &gt;18-21 cm</t>
  </si>
  <si>
    <t>Máu chó lá lớn &gt;21-24 cm</t>
  </si>
  <si>
    <t>Máu chó lá lớn &gt;24-27 cm</t>
  </si>
  <si>
    <t>Máu chó lá lớn &gt;27-30 cm</t>
  </si>
  <si>
    <t>Máu chó lá lớn &gt;30-33 cm</t>
  </si>
  <si>
    <t>Máu chó lá lớn &gt;33-36 cm</t>
  </si>
  <si>
    <t>Máu chó lá lớn &gt;36-39 cm</t>
  </si>
  <si>
    <t>Máu chó lá lớn &gt;39-42 cm</t>
  </si>
  <si>
    <t>Máu chó lá lớn &gt;42 cm</t>
  </si>
  <si>
    <t>Máu chó lá nhỏ ≤3 cm</t>
  </si>
  <si>
    <t>Máu chó lá nhỏ &gt;3-6 cm</t>
  </si>
  <si>
    <t>Máu chó lá nhỏ &gt;6-9 cm</t>
  </si>
  <si>
    <t>Máu chó lá nhỏ &gt;9-12 cm</t>
  </si>
  <si>
    <t>Máu chó lá nhỏ &gt;12-15 cm</t>
  </si>
  <si>
    <t>Máu chó lá nhỏ &gt;15-18 cm</t>
  </si>
  <si>
    <t>Máu chó lá nhỏ &gt;18-21 cm</t>
  </si>
  <si>
    <t>Máu chó lá nhỏ &gt;21-24 cm</t>
  </si>
  <si>
    <t>Máu chó lá nhỏ &gt;24-27 cm</t>
  </si>
  <si>
    <t>Máu chó lá nhỏ &gt;27-30 cm</t>
  </si>
  <si>
    <t>Máu chó lá nhỏ &gt;30-33 cm</t>
  </si>
  <si>
    <t>Máu chó lá nhỏ &gt;33-36 cm</t>
  </si>
  <si>
    <t>Máu chó lá nhỏ &gt;36-39 cm</t>
  </si>
  <si>
    <t>Máu chó lá nhỏ &gt;39-42 cm</t>
  </si>
  <si>
    <t>Máu chó lá nhỏ &gt;42 cm</t>
  </si>
  <si>
    <t>Mạy chấu ≤3 cm</t>
  </si>
  <si>
    <t>Mạy chấu &gt;3-6 cm</t>
  </si>
  <si>
    <t>Mạy chấu &gt;6-9 cm</t>
  </si>
  <si>
    <t>Mạy chấu &gt;9-12 cm</t>
  </si>
  <si>
    <t>Mạy chấu &gt;12-15 cm</t>
  </si>
  <si>
    <t>Mạy chấu &gt;15-18 cm</t>
  </si>
  <si>
    <t>Mạy chấu &gt;18-21 cm</t>
  </si>
  <si>
    <t>Mạy chấu &gt;21-24 cm</t>
  </si>
  <si>
    <t>Mạy chấu &gt;24-27 cm</t>
  </si>
  <si>
    <t>Mạy chấu &gt;27-30 cm</t>
  </si>
  <si>
    <t>Mạy chấu &gt;30-33 cm</t>
  </si>
  <si>
    <t>Mạy chấu &gt;33-36 cm</t>
  </si>
  <si>
    <t>Mạy chấu &gt;36-39 cm</t>
  </si>
  <si>
    <t>Mạy chấu &gt;39-42 cm</t>
  </si>
  <si>
    <t>Mạy chấu &gt;42 cm</t>
  </si>
  <si>
    <t>Lá ngón ≤3 cm</t>
  </si>
  <si>
    <t>Lá ngón &gt;3-6 cm</t>
  </si>
  <si>
    <t>Lá ngón &gt;6-9 cm</t>
  </si>
  <si>
    <t>Lá ngón &gt;9-12 cm</t>
  </si>
  <si>
    <t>Lá ngón &gt;12-15 cm</t>
  </si>
  <si>
    <t>Lá ngón &gt;15-18 cm</t>
  </si>
  <si>
    <t>Lá ngón &gt;18-21 cm</t>
  </si>
  <si>
    <t>Lá ngón &gt;21-24 cm</t>
  </si>
  <si>
    <t>Lá ngón &gt;24-27 cm</t>
  </si>
  <si>
    <t>Lá ngón &gt;27-30 cm</t>
  </si>
  <si>
    <t>Lá ngón &gt;30-33 cm</t>
  </si>
  <si>
    <t>Lá ngón &gt;33-36 cm</t>
  </si>
  <si>
    <t>Lá ngón &gt;36-39 cm</t>
  </si>
  <si>
    <t>Lá ngón &gt;39-42 cm</t>
  </si>
  <si>
    <t>Lá ngón &gt;42 cm</t>
  </si>
  <si>
    <t>Cơi ≤3 cm</t>
  </si>
  <si>
    <t>Cơi &gt;3-6 cm</t>
  </si>
  <si>
    <t>Cơi &gt;6-9 cm</t>
  </si>
  <si>
    <t>Cơi &gt;9-12 cm</t>
  </si>
  <si>
    <t>Cơi &gt;12-15 cm</t>
  </si>
  <si>
    <t>Cơi &gt;15-18 cm</t>
  </si>
  <si>
    <t>Cơi &gt;18-21 cm</t>
  </si>
  <si>
    <t>Cơi &gt;21-24 cm</t>
  </si>
  <si>
    <t>Cơi &gt;24-27 cm</t>
  </si>
  <si>
    <t>Cơi &gt;27-30 cm</t>
  </si>
  <si>
    <t>Cơi &gt;30-33 cm</t>
  </si>
  <si>
    <t>Cơi &gt;33-36 cm</t>
  </si>
  <si>
    <t>Cơi &gt;36-39 cm</t>
  </si>
  <si>
    <t>Cơi &gt;39-42 cm</t>
  </si>
  <si>
    <t>Cơi &gt;42 cm</t>
  </si>
  <si>
    <t>Mít ≤3 cm</t>
  </si>
  <si>
    <t>Mít &gt;3-6 cm</t>
  </si>
  <si>
    <t>Mít &gt;6-9 cm</t>
  </si>
  <si>
    <t>Mít &gt;9-12 cm</t>
  </si>
  <si>
    <t>Mít &gt;12-15 cm</t>
  </si>
  <si>
    <t>Mít &gt;15-18 cm</t>
  </si>
  <si>
    <t>Mít &gt;18-21 cm</t>
  </si>
  <si>
    <t>Mít &gt;21-24 cm</t>
  </si>
  <si>
    <t>Mít &gt;24-27 cm</t>
  </si>
  <si>
    <t>Mít &gt;27-30 cm</t>
  </si>
  <si>
    <t>Mít &gt;30-33 cm</t>
  </si>
  <si>
    <t>Mít &gt;33-36 cm</t>
  </si>
  <si>
    <t>Mít &gt;36-39 cm</t>
  </si>
  <si>
    <t>Mít &gt;39-42 cm</t>
  </si>
  <si>
    <t>Mít &gt;42 cm</t>
  </si>
  <si>
    <t>Mít mật ≤3 cm</t>
  </si>
  <si>
    <t>Mít mật &gt;3-6 cm</t>
  </si>
  <si>
    <t>Mít mật &gt;6-9 cm</t>
  </si>
  <si>
    <t>Mít mật &gt;9-12 cm</t>
  </si>
  <si>
    <t>Mít mật &gt;12-15 cm</t>
  </si>
  <si>
    <t>Mít mật &gt;15-18 cm</t>
  </si>
  <si>
    <t>Mít mật &gt;18-21 cm</t>
  </si>
  <si>
    <t>Mít mật &gt;21-24 cm</t>
  </si>
  <si>
    <t>Mít mật &gt;24-27 cm</t>
  </si>
  <si>
    <t>Mít mật &gt;27-30 cm</t>
  </si>
  <si>
    <t>Mít mật &gt;30-33 cm</t>
  </si>
  <si>
    <t>Mít mật &gt;33-36 cm</t>
  </si>
  <si>
    <t>Mít mật &gt;36-39 cm</t>
  </si>
  <si>
    <t>Mít mật &gt;39-42 cm</t>
  </si>
  <si>
    <t>Mít mật &gt;42 cm</t>
  </si>
  <si>
    <t>Mít nài  ≤3 cm</t>
  </si>
  <si>
    <t>Mít nài  &gt;3-6 cm</t>
  </si>
  <si>
    <t>Mít nài  &gt;6-9 cm</t>
  </si>
  <si>
    <t>Mít nài  &gt;9-12 cm</t>
  </si>
  <si>
    <t>Mít nài  &gt;12-15 cm</t>
  </si>
  <si>
    <t>Mít nài  &gt;15-18 cm</t>
  </si>
  <si>
    <t>Mít nài  &gt;18-21 cm</t>
  </si>
  <si>
    <t>Mít nài  &gt;21-24 cm</t>
  </si>
  <si>
    <t>Mít nài  &gt;24-27 cm</t>
  </si>
  <si>
    <t>Mít nài  &gt;27-30 cm</t>
  </si>
  <si>
    <t>Mít nài  &gt;30-33 cm</t>
  </si>
  <si>
    <t>Mít nài  &gt;33-36 cm</t>
  </si>
  <si>
    <t>Mít nài  &gt;36-39 cm</t>
  </si>
  <si>
    <t>Mít nài  &gt;39-42 cm</t>
  </si>
  <si>
    <t>Mít nài  &gt;42 cm</t>
  </si>
  <si>
    <t>Mít rừng  ≤3 cm</t>
  </si>
  <si>
    <t>Mít rừng  &gt;3-6 cm</t>
  </si>
  <si>
    <t>Mít rừng  &gt;6-9 cm</t>
  </si>
  <si>
    <t>Mít rừng  &gt;9-12 cm</t>
  </si>
  <si>
    <t>Mít rừng  &gt;12-15 cm</t>
  </si>
  <si>
    <t>Mít rừng  &gt;15-18 cm</t>
  </si>
  <si>
    <t>Mít rừng  &gt;18-21 cm</t>
  </si>
  <si>
    <t>Mít rừng  &gt;21-24 cm</t>
  </si>
  <si>
    <t>Mít rừng  &gt;24-27 cm</t>
  </si>
  <si>
    <t>Mít rừng  &gt;27-30 cm</t>
  </si>
  <si>
    <t>Mít rừng  &gt;30-33 cm</t>
  </si>
  <si>
    <t>Mít rừng  &gt;33-36 cm</t>
  </si>
  <si>
    <t>Mít rừng  &gt;36-39 cm</t>
  </si>
  <si>
    <t>Mít rừng  &gt;39-42 cm</t>
  </si>
  <si>
    <t>Mít rừng  &gt;42 cm</t>
  </si>
  <si>
    <t>Mò hoa dầy ≤3 cm</t>
  </si>
  <si>
    <t>Mò hoa dầy &gt;3-6 cm</t>
  </si>
  <si>
    <t>Mò hoa dầy &gt;6-9 cm</t>
  </si>
  <si>
    <t>Mò hoa dầy &gt;9-12 cm</t>
  </si>
  <si>
    <t>Mò hoa dầy &gt;12-15 cm</t>
  </si>
  <si>
    <t>Mò hoa dầy &gt;15-18 cm</t>
  </si>
  <si>
    <t>Mò hoa dầy &gt;18-21 cm</t>
  </si>
  <si>
    <t>Mò hoa dầy &gt;21-24 cm</t>
  </si>
  <si>
    <t>Mò hoa dầy &gt;24-27 cm</t>
  </si>
  <si>
    <t>Mò hoa dầy &gt;27-30 cm</t>
  </si>
  <si>
    <t>Mò hoa dầy &gt;30-33 cm</t>
  </si>
  <si>
    <t>Mò hoa dầy &gt;33-36 cm</t>
  </si>
  <si>
    <t>Mò hoa dầy &gt;36-39 cm</t>
  </si>
  <si>
    <t>Mò hoa dầy &gt;39-42 cm</t>
  </si>
  <si>
    <t>Mò hoa dầy &gt;42 cm</t>
  </si>
  <si>
    <t>Mò hương ≤3 cm</t>
  </si>
  <si>
    <t>Mò hương &gt;3-6 cm</t>
  </si>
  <si>
    <t>Mò hương &gt;6-9 cm</t>
  </si>
  <si>
    <t>Mò hương &gt;9-12 cm</t>
  </si>
  <si>
    <t>Mò hương &gt;12-15 cm</t>
  </si>
  <si>
    <t>Mò hương &gt;15-18 cm</t>
  </si>
  <si>
    <t>Mò hương &gt;18-21 cm</t>
  </si>
  <si>
    <t>Mò hương &gt;21-24 cm</t>
  </si>
  <si>
    <t>Mò hương &gt;24-27 cm</t>
  </si>
  <si>
    <t>Mò hương &gt;27-30 cm</t>
  </si>
  <si>
    <t>Mò hương &gt;30-33 cm</t>
  </si>
  <si>
    <t>Mò hương &gt;33-36 cm</t>
  </si>
  <si>
    <t>Mò hương &gt;36-39 cm</t>
  </si>
  <si>
    <t>Mò hương &gt;39-42 cm</t>
  </si>
  <si>
    <t>Mò hương &gt;42 cm</t>
  </si>
  <si>
    <t>Mò lá tủ ≤3 cm</t>
  </si>
  <si>
    <t>Mò lá tủ &gt;3-6 cm</t>
  </si>
  <si>
    <t>Mò lá tủ &gt;6-9 cm</t>
  </si>
  <si>
    <t>Mò lá tủ &gt;9-12 cm</t>
  </si>
  <si>
    <t>Mò lá tủ &gt;12-15 cm</t>
  </si>
  <si>
    <t>Mò lá tủ &gt;15-18 cm</t>
  </si>
  <si>
    <t>Mò lá tủ &gt;18-21 cm</t>
  </si>
  <si>
    <t>Mò lá tủ &gt;21-24 cm</t>
  </si>
  <si>
    <t>Mò lá tủ &gt;24-27 cm</t>
  </si>
  <si>
    <t>Mò lá tủ &gt;27-30 cm</t>
  </si>
  <si>
    <t>Mò lá tủ &gt;30-33 cm</t>
  </si>
  <si>
    <t>Mò lá tủ &gt;33-36 cm</t>
  </si>
  <si>
    <t>Mò lá tủ &gt;36-39 cm</t>
  </si>
  <si>
    <t>Mò lá tủ &gt;39-42 cm</t>
  </si>
  <si>
    <t>Mò lá tủ &gt;42 cm</t>
  </si>
  <si>
    <t>Mò gỗ ≤3 cm</t>
  </si>
  <si>
    <t>Mò gỗ &gt;3-6 cm</t>
  </si>
  <si>
    <t>Mò gỗ &gt;6-9 cm</t>
  </si>
  <si>
    <t>Mò gỗ &gt;9-12 cm</t>
  </si>
  <si>
    <t>Mò gỗ &gt;12-15 cm</t>
  </si>
  <si>
    <t>Mò gỗ &gt;15-18 cm</t>
  </si>
  <si>
    <t>Mò gỗ &gt;18-21 cm</t>
  </si>
  <si>
    <t>Mò gỗ &gt;21-24 cm</t>
  </si>
  <si>
    <t>Mò gỗ &gt;24-27 cm</t>
  </si>
  <si>
    <t>Mò gỗ &gt;27-30 cm</t>
  </si>
  <si>
    <t>Mò gỗ &gt;30-33 cm</t>
  </si>
  <si>
    <t>Mò gỗ &gt;33-36 cm</t>
  </si>
  <si>
    <t>Mò gỗ &gt;36-39 cm</t>
  </si>
  <si>
    <t>Mò gỗ &gt;39-42 cm</t>
  </si>
  <si>
    <t>Mò gỗ &gt;42 cm</t>
  </si>
  <si>
    <t>Muồng hoa đào ≤3 cm</t>
  </si>
  <si>
    <t>Muồng hoa đào &gt;3-6 cm</t>
  </si>
  <si>
    <t>Muồng hoa đào &gt;6-9 cm</t>
  </si>
  <si>
    <t>Muồng hoa đào &gt;9-12 cm</t>
  </si>
  <si>
    <t>Muồng hoa đào &gt;12-15 cm</t>
  </si>
  <si>
    <t>Muồng hoa đào &gt;15-18 cm</t>
  </si>
  <si>
    <t>Muồng hoa đào &gt;18-21 cm</t>
  </si>
  <si>
    <t>Muồng hoa đào &gt;21-24 cm</t>
  </si>
  <si>
    <t>Muồng hoa đào &gt;24-27 cm</t>
  </si>
  <si>
    <t>Muồng hoa đào &gt;27-30 cm</t>
  </si>
  <si>
    <t>Muồng hoa đào &gt;30-33 cm</t>
  </si>
  <si>
    <t>Muồng hoa đào &gt;33-36 cm</t>
  </si>
  <si>
    <t>Muồng hoa đào &gt;36-39 cm</t>
  </si>
  <si>
    <t>Muồng hoa đào &gt;39-42 cm</t>
  </si>
  <si>
    <t>Muồng hoa đào &gt;42 cm</t>
  </si>
  <si>
    <t>Muồng cánh dán ≤3 cm</t>
  </si>
  <si>
    <t>Muồng cánh dán &gt;3-6 cm</t>
  </si>
  <si>
    <t>Muồng cánh dán &gt;6-9 cm</t>
  </si>
  <si>
    <t>Muồng cánh dán &gt;9-12 cm</t>
  </si>
  <si>
    <t>Muồng cánh dán &gt;12-15 cm</t>
  </si>
  <si>
    <t>Muồng cánh dán &gt;15-18 cm</t>
  </si>
  <si>
    <t>Muồng cánh dán &gt;18-21 cm</t>
  </si>
  <si>
    <t>Muồng cánh dán &gt;21-24 cm</t>
  </si>
  <si>
    <t>Muồng cánh dán &gt;24-27 cm</t>
  </si>
  <si>
    <t>Muồng cánh dán &gt;27-30 cm</t>
  </si>
  <si>
    <t>Muồng cánh dán &gt;30-33 cm</t>
  </si>
  <si>
    <t>Muồng cánh dán &gt;33-36 cm</t>
  </si>
  <si>
    <t>Muồng cánh dán &gt;36-39 cm</t>
  </si>
  <si>
    <t>Muồng cánh dán &gt;39-42 cm</t>
  </si>
  <si>
    <t>Muồng cánh dán &gt;42 cm</t>
  </si>
  <si>
    <t>Muồng tía ≤3 cm</t>
  </si>
  <si>
    <t>Muồng tía &gt;3-6 cm</t>
  </si>
  <si>
    <t>Muồng tía &gt;6-9 cm</t>
  </si>
  <si>
    <t>Muồng tía &gt;9-12 cm</t>
  </si>
  <si>
    <t>Muồng tía &gt;12-15 cm</t>
  </si>
  <si>
    <t>Muồng tía &gt;15-18 cm</t>
  </si>
  <si>
    <t>Muồng tía &gt;18-21 cm</t>
  </si>
  <si>
    <t>Muồng tía &gt;21-24 cm</t>
  </si>
  <si>
    <t>Muồng tía &gt;24-27 cm</t>
  </si>
  <si>
    <t>Muồng tía &gt;27-30 cm</t>
  </si>
  <si>
    <t>Muồng tía &gt;30-33 cm</t>
  </si>
  <si>
    <t>Muồng tía &gt;33-36 cm</t>
  </si>
  <si>
    <t>Muồng tía &gt;36-39 cm</t>
  </si>
  <si>
    <t>Muồng tía &gt;39-42 cm</t>
  </si>
  <si>
    <t>Muồng tía &gt;42 cm</t>
  </si>
  <si>
    <t>Nanh chuột ≤3 cm</t>
  </si>
  <si>
    <t>Nanh chuột &gt;3-6 cm</t>
  </si>
  <si>
    <t>Nanh chuột &gt;6-9 cm</t>
  </si>
  <si>
    <t>Nanh chuột &gt;9-12 cm</t>
  </si>
  <si>
    <t>Nanh chuột &gt;12-15 cm</t>
  </si>
  <si>
    <t>Nanh chuột &gt;15-18 cm</t>
  </si>
  <si>
    <t>Nanh chuột &gt;18-21 cm</t>
  </si>
  <si>
    <t>Nanh chuột &gt;21-24 cm</t>
  </si>
  <si>
    <t>Nanh chuột &gt;24-27 cm</t>
  </si>
  <si>
    <t>Nanh chuột &gt;27-30 cm</t>
  </si>
  <si>
    <t>Nanh chuột &gt;30-33 cm</t>
  </si>
  <si>
    <t>Nanh chuột &gt;33-36 cm</t>
  </si>
  <si>
    <t>Nanh chuột &gt;36-39 cm</t>
  </si>
  <si>
    <t>Nanh chuột &gt;39-42 cm</t>
  </si>
  <si>
    <t>Nanh chuột &gt;42 cm</t>
  </si>
  <si>
    <t>Mò lá nhỏ ≤3 cm</t>
  </si>
  <si>
    <t>Mò lá nhỏ &gt;3-6 cm</t>
  </si>
  <si>
    <t>Mò lá nhỏ &gt;6-9 cm</t>
  </si>
  <si>
    <t>Mò lá nhỏ &gt;9-12 cm</t>
  </si>
  <si>
    <t>Mò lá nhỏ &gt;12-15 cm</t>
  </si>
  <si>
    <t>Mò lá nhỏ &gt;15-18 cm</t>
  </si>
  <si>
    <t>Mò lá nhỏ &gt;18-21 cm</t>
  </si>
  <si>
    <t>Mò lá nhỏ &gt;21-24 cm</t>
  </si>
  <si>
    <t>Mò lá nhỏ &gt;24-27 cm</t>
  </si>
  <si>
    <t>Mò lá nhỏ &gt;27-30 cm</t>
  </si>
  <si>
    <t>Mò lá nhỏ &gt;30-33 cm</t>
  </si>
  <si>
    <t>Mò lá nhỏ &gt;33-36 cm</t>
  </si>
  <si>
    <t>Mò lá nhỏ &gt;36-39 cm</t>
  </si>
  <si>
    <t>Mò lá nhỏ &gt;39-42 cm</t>
  </si>
  <si>
    <t>Mò lá nhỏ &gt;42 cm</t>
  </si>
  <si>
    <t>Nhọc ≤3 cm</t>
  </si>
  <si>
    <t>Nhọc &gt;3-6 cm</t>
  </si>
  <si>
    <t>Nhọc &gt;6-9 cm</t>
  </si>
  <si>
    <t>Nhọc &gt;9-12 cm</t>
  </si>
  <si>
    <t>Nhọc &gt;12-15 cm</t>
  </si>
  <si>
    <t>Nhọc &gt;15-18 cm</t>
  </si>
  <si>
    <t>Nhọc &gt;18-21 cm</t>
  </si>
  <si>
    <t>Nhọc &gt;21-24 cm</t>
  </si>
  <si>
    <t>Nhọc &gt;24-27 cm</t>
  </si>
  <si>
    <t>Nhọc &gt;27-30 cm</t>
  </si>
  <si>
    <t>Nhọc &gt;30-33 cm</t>
  </si>
  <si>
    <t>Nhọc &gt;33-36 cm</t>
  </si>
  <si>
    <t>Nhọc &gt;36-39 cm</t>
  </si>
  <si>
    <t>Nhọc &gt;39-42 cm</t>
  </si>
  <si>
    <t>Nhọc &gt;42 cm</t>
  </si>
  <si>
    <t>Nô lá thuôn ≤3 cm</t>
  </si>
  <si>
    <t>Nô lá thuôn &gt;3-6 cm</t>
  </si>
  <si>
    <t>Nô lá thuôn &gt;6-9 cm</t>
  </si>
  <si>
    <t>Nô lá thuôn &gt;9-12 cm</t>
  </si>
  <si>
    <t>Nô lá thuôn &gt;12-15 cm</t>
  </si>
  <si>
    <t>Nô lá thuôn &gt;15-18 cm</t>
  </si>
  <si>
    <t>Nô lá thuôn &gt;18-21 cm</t>
  </si>
  <si>
    <t>Nô lá thuôn &gt;21-24 cm</t>
  </si>
  <si>
    <t>Nô lá thuôn &gt;24-27 cm</t>
  </si>
  <si>
    <t>Nô lá thuôn &gt;27-30 cm</t>
  </si>
  <si>
    <t>Nô lá thuôn &gt;30-33 cm</t>
  </si>
  <si>
    <t>Nô lá thuôn &gt;33-36 cm</t>
  </si>
  <si>
    <t>Nô lá thuôn &gt;36-39 cm</t>
  </si>
  <si>
    <t>Nô lá thuôn &gt;39-42 cm</t>
  </si>
  <si>
    <t>Nô lá thuôn &gt;42 cm</t>
  </si>
  <si>
    <t>Bài nhài thuôn ≤3 cm</t>
  </si>
  <si>
    <t>Bài nhài thuôn &gt;3-6 cm</t>
  </si>
  <si>
    <t>Bài nhài thuôn &gt;6-9 cm</t>
  </si>
  <si>
    <t>Bài nhài thuôn &gt;9-12 cm</t>
  </si>
  <si>
    <t>Bài nhài thuôn &gt;12-15 cm</t>
  </si>
  <si>
    <t>Bài nhài thuôn &gt;15-18 cm</t>
  </si>
  <si>
    <t>Bài nhài thuôn &gt;18-21 cm</t>
  </si>
  <si>
    <t>Bài nhài thuôn &gt;21-24 cm</t>
  </si>
  <si>
    <t>Bài nhài thuôn &gt;24-27 cm</t>
  </si>
  <si>
    <t>Bài nhài thuôn &gt;27-30 cm</t>
  </si>
  <si>
    <t>Bài nhài thuôn &gt;30-33 cm</t>
  </si>
  <si>
    <t>Bài nhài thuôn &gt;33-36 cm</t>
  </si>
  <si>
    <t>Bài nhài thuôn &gt;36-39 cm</t>
  </si>
  <si>
    <t>Bài nhài thuôn &gt;39-42 cm</t>
  </si>
  <si>
    <t>Bài nhài thuôn &gt;42 cm</t>
  </si>
  <si>
    <t>Nụ ≤3 cm</t>
  </si>
  <si>
    <t>Nụ &gt;3-6 cm</t>
  </si>
  <si>
    <t>Nụ &gt;6-9 cm</t>
  </si>
  <si>
    <t>Nụ &gt;9-12 cm</t>
  </si>
  <si>
    <t>Nụ &gt;12-15 cm</t>
  </si>
  <si>
    <t>Nụ &gt;15-18 cm</t>
  </si>
  <si>
    <t>Nụ &gt;18-21 cm</t>
  </si>
  <si>
    <t>Nụ &gt;21-24 cm</t>
  </si>
  <si>
    <t>Nụ &gt;24-27 cm</t>
  </si>
  <si>
    <t>Nụ &gt;27-30 cm</t>
  </si>
  <si>
    <t>Nụ &gt;30-33 cm</t>
  </si>
  <si>
    <t>Nụ &gt;33-36 cm</t>
  </si>
  <si>
    <t>Nụ &gt;36-39 cm</t>
  </si>
  <si>
    <t>Nụ &gt;39-42 cm</t>
  </si>
  <si>
    <t>Nụ &gt;42 cm</t>
  </si>
  <si>
    <t>Hồng pháp ≤3 cm</t>
  </si>
  <si>
    <t>Hồng pháp &gt;3-6 cm</t>
  </si>
  <si>
    <t>Hồng pháp &gt;6-9 cm</t>
  </si>
  <si>
    <t>Hồng pháp &gt;9-12 cm</t>
  </si>
  <si>
    <t>Hồng pháp &gt;12-15 cm</t>
  </si>
  <si>
    <t>Hồng pháp &gt;15-18 cm</t>
  </si>
  <si>
    <t>Hồng pháp &gt;18-21 cm</t>
  </si>
  <si>
    <t>Hồng pháp &gt;21-24 cm</t>
  </si>
  <si>
    <t>Hồng pháp &gt;24-27 cm</t>
  </si>
  <si>
    <t>Hồng pháp &gt;27-30 cm</t>
  </si>
  <si>
    <t>Hồng pháp &gt;30-33 cm</t>
  </si>
  <si>
    <t>Hồng pháp &gt;33-36 cm</t>
  </si>
  <si>
    <t>Hồng pháp &gt;36-39 cm</t>
  </si>
  <si>
    <t>Hồng pháp &gt;39-42 cm</t>
  </si>
  <si>
    <t>Hồng pháp &gt;42 cm</t>
  </si>
  <si>
    <t>Phay ≤3 cm</t>
  </si>
  <si>
    <t>Phay &gt;3-6 cm</t>
  </si>
  <si>
    <t>Phay &gt;6-9 cm</t>
  </si>
  <si>
    <t>Phay &gt;9-12 cm</t>
  </si>
  <si>
    <t>Phay &gt;12-15 cm</t>
  </si>
  <si>
    <t>Phay &gt;15-18 cm</t>
  </si>
  <si>
    <t>Phay &gt;18-21 cm</t>
  </si>
  <si>
    <t>Phay &gt;21-24 cm</t>
  </si>
  <si>
    <t>Phay &gt;24-27 cm</t>
  </si>
  <si>
    <t>Phay &gt;27-30 cm</t>
  </si>
  <si>
    <t>Phay &gt;30-33 cm</t>
  </si>
  <si>
    <t>Phay &gt;33-36 cm</t>
  </si>
  <si>
    <t>Phay &gt;36-39 cm</t>
  </si>
  <si>
    <t>Phay &gt;39-42 cm</t>
  </si>
  <si>
    <t>Phay &gt;42 cm</t>
  </si>
  <si>
    <t>Quao nước ≤3 cm</t>
  </si>
  <si>
    <t>Quao nước &gt;3-6 cm</t>
  </si>
  <si>
    <t>Quao nước &gt;6-9 cm</t>
  </si>
  <si>
    <t>Quao nước &gt;9-12 cm</t>
  </si>
  <si>
    <t>Quao nước &gt;12-15 cm</t>
  </si>
  <si>
    <t>Quao nước &gt;15-18 cm</t>
  </si>
  <si>
    <t>Quao nước &gt;18-21 cm</t>
  </si>
  <si>
    <t>Quao nước &gt;21-24 cm</t>
  </si>
  <si>
    <t>Quao nước &gt;24-27 cm</t>
  </si>
  <si>
    <t>Quao nước &gt;27-30 cm</t>
  </si>
  <si>
    <t>Quao nước &gt;30-33 cm</t>
  </si>
  <si>
    <t>Quao nước &gt;33-36 cm</t>
  </si>
  <si>
    <t>Quao nước &gt;36-39 cm</t>
  </si>
  <si>
    <t>Quao nước &gt;39-42 cm</t>
  </si>
  <si>
    <t>Quao nước &gt;42 cm</t>
  </si>
  <si>
    <t>Quao ≤3 cm</t>
  </si>
  <si>
    <t>Quao &gt;3-6 cm</t>
  </si>
  <si>
    <t>Quao &gt;6-9 cm</t>
  </si>
  <si>
    <t>Quao &gt;9-12 cm</t>
  </si>
  <si>
    <t>Quao &gt;12-15 cm</t>
  </si>
  <si>
    <t>Quao &gt;15-18 cm</t>
  </si>
  <si>
    <t>Quao &gt;18-21 cm</t>
  </si>
  <si>
    <t>Quao &gt;21-24 cm</t>
  </si>
  <si>
    <t>Quao &gt;24-27 cm</t>
  </si>
  <si>
    <t>Quao &gt;27-30 cm</t>
  </si>
  <si>
    <t>Quao &gt;30-33 cm</t>
  </si>
  <si>
    <t>Quao &gt;33-36 cm</t>
  </si>
  <si>
    <t>Quao &gt;36-39 cm</t>
  </si>
  <si>
    <t>Quao &gt;39-42 cm</t>
  </si>
  <si>
    <t>Quao &gt;42 cm</t>
  </si>
  <si>
    <t>Ràng ràng mít ≤3 cm</t>
  </si>
  <si>
    <t>Ràng ràng mít &gt;3-6 cm</t>
  </si>
  <si>
    <t>Ràng ràng mít &gt;6-9 cm</t>
  </si>
  <si>
    <t>Ràng ràng mít &gt;9-12 cm</t>
  </si>
  <si>
    <t>Ràng ràng mít &gt;12-15 cm</t>
  </si>
  <si>
    <t>Ràng ràng mít &gt;15-18 cm</t>
  </si>
  <si>
    <t>Ràng ràng mít &gt;18-21 cm</t>
  </si>
  <si>
    <t>Ràng ràng mít &gt;21-24 cm</t>
  </si>
  <si>
    <t>Ràng ràng mít &gt;24-27 cm</t>
  </si>
  <si>
    <t>Ràng ràng mít &gt;27-30 cm</t>
  </si>
  <si>
    <t>Ràng ràng mít &gt;30-33 cm</t>
  </si>
  <si>
    <t>Ràng ràng mít &gt;33-36 cm</t>
  </si>
  <si>
    <t>Ràng ràng mít &gt;36-39 cm</t>
  </si>
  <si>
    <t>Ràng ràng mít &gt;39-42 cm</t>
  </si>
  <si>
    <t>Ràng ràng mít &gt;42 cm</t>
  </si>
  <si>
    <t>Ràng ràng ≤3 cm</t>
  </si>
  <si>
    <t>Ràng ràng &gt;3-6 cm</t>
  </si>
  <si>
    <t>Ràng ràng &gt;6-9 cm</t>
  </si>
  <si>
    <t>Ràng ràng &gt;9-12 cm</t>
  </si>
  <si>
    <t>Ràng ràng &gt;12-15 cm</t>
  </si>
  <si>
    <t>Ràng ràng &gt;15-18 cm</t>
  </si>
  <si>
    <t>Ràng ràng &gt;18-21 cm</t>
  </si>
  <si>
    <t>Ràng ràng &gt;21-24 cm</t>
  </si>
  <si>
    <t>Ràng ràng &gt;24-27 cm</t>
  </si>
  <si>
    <t>Ràng ràng &gt;27-30 cm</t>
  </si>
  <si>
    <t>Ràng ràng &gt;30-33 cm</t>
  </si>
  <si>
    <t>Ràng ràng &gt;33-36 cm</t>
  </si>
  <si>
    <t>Ràng ràng &gt;36-39 cm</t>
  </si>
  <si>
    <t>Ràng ràng &gt;39-42 cm</t>
  </si>
  <si>
    <t>Ràng ràng &gt;42 cm</t>
  </si>
  <si>
    <t>Ràng ràng quả dầy ≤3 cm</t>
  </si>
  <si>
    <t>Ràng ràng quả dầy &gt;3-6 cm</t>
  </si>
  <si>
    <t>Ràng ràng quả dầy &gt;6-9 cm</t>
  </si>
  <si>
    <t>Ràng ràng quả dầy &gt;9-12 cm</t>
  </si>
  <si>
    <t>Ràng ràng quả dầy &gt;12-15 cm</t>
  </si>
  <si>
    <t>Ràng ràng quả dầy &gt;15-18 cm</t>
  </si>
  <si>
    <t>Ràng ràng quả dầy &gt;18-21 cm</t>
  </si>
  <si>
    <t>Ràng ràng quả dầy &gt;21-24 cm</t>
  </si>
  <si>
    <t>Ràng ràng quả dầy &gt;24-27 cm</t>
  </si>
  <si>
    <t>Ràng ràng quả dầy &gt;27-30 cm</t>
  </si>
  <si>
    <t>Ràng ràng quả dầy &gt;30-33 cm</t>
  </si>
  <si>
    <t>Ràng ràng quả dầy &gt;33-36 cm</t>
  </si>
  <si>
    <t>Ràng ràng quả dầy &gt;36-39 cm</t>
  </si>
  <si>
    <t>Ràng ràng quả dầy &gt;39-42 cm</t>
  </si>
  <si>
    <t>Ràng ràng quả dầy &gt;42 cm</t>
  </si>
  <si>
    <t>Ràng ràng xanh ≤3 cm</t>
  </si>
  <si>
    <t>Ràng ràng xanh &gt;3-6 cm</t>
  </si>
  <si>
    <t>Ràng ràng xanh &gt;6-9 cm</t>
  </si>
  <si>
    <t>Ràng ràng xanh &gt;9-12 cm</t>
  </si>
  <si>
    <t>Ràng ràng xanh &gt;12-15 cm</t>
  </si>
  <si>
    <t>Ràng ràng xanh &gt;15-18 cm</t>
  </si>
  <si>
    <t>Ràng ràng xanh &gt;18-21 cm</t>
  </si>
  <si>
    <t>Ràng ràng xanh &gt;21-24 cm</t>
  </si>
  <si>
    <t>Ràng ràng xanh &gt;24-27 cm</t>
  </si>
  <si>
    <t>Ràng ràng xanh &gt;27-30 cm</t>
  </si>
  <si>
    <t>Ràng ràng xanh &gt;30-33 cm</t>
  </si>
  <si>
    <t>Ràng ràng xanh &gt;33-36 cm</t>
  </si>
  <si>
    <t>Ràng ràng xanh &gt;36-39 cm</t>
  </si>
  <si>
    <t>Ràng ràng xanh &gt;39-42 cm</t>
  </si>
  <si>
    <t>Ràng ràng xanh &gt;42 cm</t>
  </si>
  <si>
    <t>Ràng ráng đá ≤3 cm</t>
  </si>
  <si>
    <t>Ràng ráng đá &gt;3-6 cm</t>
  </si>
  <si>
    <t>Ràng ráng đá &gt;6-9 cm</t>
  </si>
  <si>
    <t>Ràng ráng đá &gt;9-12 cm</t>
  </si>
  <si>
    <t>Ràng ráng đá &gt;12-15 cm</t>
  </si>
  <si>
    <t>Ràng ráng đá &gt;15-18 cm</t>
  </si>
  <si>
    <t>Ràng ráng đá &gt;18-21 cm</t>
  </si>
  <si>
    <t>Ràng ráng đá &gt;21-24 cm</t>
  </si>
  <si>
    <t>Ràng ráng đá &gt;24-27 cm</t>
  </si>
  <si>
    <t>Ràng ráng đá &gt;27-30 cm</t>
  </si>
  <si>
    <t>Ràng ráng đá &gt;30-33 cm</t>
  </si>
  <si>
    <t>Ràng ráng đá &gt;33-36 cm</t>
  </si>
  <si>
    <t>Ràng ráng đá &gt;36-39 cm</t>
  </si>
  <si>
    <t>Ràng ráng đá &gt;39-42 cm</t>
  </si>
  <si>
    <t>Ràng ráng đá &gt;42 cm</t>
  </si>
  <si>
    <t>Săng trắng ≤3 cm</t>
  </si>
  <si>
    <t>Săng trắng &gt;3-6 cm</t>
  </si>
  <si>
    <t>Săng trắng &gt;6-9 cm</t>
  </si>
  <si>
    <t>Săng trắng &gt;9-12 cm</t>
  </si>
  <si>
    <t>Săng trắng &gt;12-15 cm</t>
  </si>
  <si>
    <t>Săng trắng &gt;15-18 cm</t>
  </si>
  <si>
    <t>Săng trắng &gt;18-21 cm</t>
  </si>
  <si>
    <t>Săng trắng &gt;21-24 cm</t>
  </si>
  <si>
    <t>Săng trắng &gt;24-27 cm</t>
  </si>
  <si>
    <t>Săng trắng &gt;27-30 cm</t>
  </si>
  <si>
    <t>Săng trắng &gt;30-33 cm</t>
  </si>
  <si>
    <t>Săng trắng &gt;33-36 cm</t>
  </si>
  <si>
    <t>Săng trắng &gt;36-39 cm</t>
  </si>
  <si>
    <t>Săng trắng &gt;39-42 cm</t>
  </si>
  <si>
    <t>Săng trắng &gt;42 cm</t>
  </si>
  <si>
    <t>Sấu đỏ ≤3 cm</t>
  </si>
  <si>
    <t>Sấu đỏ &gt;3-6 cm</t>
  </si>
  <si>
    <t>Sấu đỏ &gt;6-9 cm</t>
  </si>
  <si>
    <t>Sấu đỏ &gt;9-12 cm</t>
  </si>
  <si>
    <t>Sấu đỏ &gt;12-15 cm</t>
  </si>
  <si>
    <t>Sấu đỏ &gt;15-18 cm</t>
  </si>
  <si>
    <t>Sấu đỏ &gt;18-21 cm</t>
  </si>
  <si>
    <t>Sấu đỏ &gt;21-24 cm</t>
  </si>
  <si>
    <t>Sấu đỏ &gt;24-27 cm</t>
  </si>
  <si>
    <t>Sấu đỏ &gt;27-30 cm</t>
  </si>
  <si>
    <t>Sấu đỏ &gt;30-33 cm</t>
  </si>
  <si>
    <t>Sấu đỏ &gt;33-36 cm</t>
  </si>
  <si>
    <t>Sấu đỏ &gt;36-39 cm</t>
  </si>
  <si>
    <t>Sấu đỏ &gt;39-42 cm</t>
  </si>
  <si>
    <t>Sấu đỏ &gt;42 cm</t>
  </si>
  <si>
    <t>Sấu tía ≤3 cm</t>
  </si>
  <si>
    <t>Sấu tía &gt;3-6 cm</t>
  </si>
  <si>
    <t>Sấu tía &gt;6-9 cm</t>
  </si>
  <si>
    <t>Sấu tía &gt;9-12 cm</t>
  </si>
  <si>
    <t>Sấu tía &gt;12-15 cm</t>
  </si>
  <si>
    <t>Sấu tía &gt;15-18 cm</t>
  </si>
  <si>
    <t>Sấu tía &gt;18-21 cm</t>
  </si>
  <si>
    <t>Sấu tía &gt;21-24 cm</t>
  </si>
  <si>
    <t>Sấu tía &gt;24-27 cm</t>
  </si>
  <si>
    <t>Sấu tía &gt;27-30 cm</t>
  </si>
  <si>
    <t>Sấu tía &gt;30-33 cm</t>
  </si>
  <si>
    <t>Sấu tía &gt;33-36 cm</t>
  </si>
  <si>
    <t>Sấu tía &gt;36-39 cm</t>
  </si>
  <si>
    <t>Sấu tía &gt;39-42 cm</t>
  </si>
  <si>
    <t>Sấu tía &gt;42 cm</t>
  </si>
  <si>
    <t>Sau sau ≤3 cm</t>
  </si>
  <si>
    <t>Sau sau &gt;3-6 cm</t>
  </si>
  <si>
    <t>Sau sau &gt;6-9 cm</t>
  </si>
  <si>
    <t>Sau sau &gt;9-12 cm</t>
  </si>
  <si>
    <t>Sau sau &gt;12-15 cm</t>
  </si>
  <si>
    <t>Sau sau &gt;15-18 cm</t>
  </si>
  <si>
    <t>Sau sau &gt;18-21 cm</t>
  </si>
  <si>
    <t>Sau sau &gt;21-24 cm</t>
  </si>
  <si>
    <t>Sau sau &gt;24-27 cm</t>
  </si>
  <si>
    <t>Sau sau &gt;27-30 cm</t>
  </si>
  <si>
    <t>Sau sau &gt;30-33 cm</t>
  </si>
  <si>
    <t>Sau sau &gt;33-36 cm</t>
  </si>
  <si>
    <t>Sau sau &gt;36-39 cm</t>
  </si>
  <si>
    <t>Sau sau &gt;39-42 cm</t>
  </si>
  <si>
    <t>Sau sau &gt;42 cm</t>
  </si>
  <si>
    <t>Cọ khịt lá nhỏ ≤3 cm</t>
  </si>
  <si>
    <t>Cọ khịt lá nhỏ &gt;3-6 cm</t>
  </si>
  <si>
    <t>Cọ khịt lá nhỏ &gt;6-9 cm</t>
  </si>
  <si>
    <t>Cọ khịt lá nhỏ &gt;9-12 cm</t>
  </si>
  <si>
    <t>Cọ khịt lá nhỏ &gt;12-15 cm</t>
  </si>
  <si>
    <t>Cọ khịt lá nhỏ &gt;15-18 cm</t>
  </si>
  <si>
    <t>Cọ khịt lá nhỏ &gt;18-21 cm</t>
  </si>
  <si>
    <t>Cọ khịt lá nhỏ &gt;21-24 cm</t>
  </si>
  <si>
    <t>Cọ khịt lá nhỏ &gt;24-27 cm</t>
  </si>
  <si>
    <t>Cọ khịt lá nhỏ &gt;27-30 cm</t>
  </si>
  <si>
    <t>Cọ khịt lá nhỏ &gt;30-33 cm</t>
  </si>
  <si>
    <t>Cọ khịt lá nhỏ &gt;33-36 cm</t>
  </si>
  <si>
    <t>Cọ khịt lá nhỏ &gt;36-39 cm</t>
  </si>
  <si>
    <t>Cọ khịt lá nhỏ &gt;39-42 cm</t>
  </si>
  <si>
    <t>Cọ khịt lá nhỏ &gt;42 cm</t>
  </si>
  <si>
    <t>Thẩu tấu ≤3 cm</t>
  </si>
  <si>
    <t>Thẩu tấu &gt;3-6 cm</t>
  </si>
  <si>
    <t>Thẩu tấu &gt;6-9 cm</t>
  </si>
  <si>
    <t>Thẩu tấu &gt;9-12 cm</t>
  </si>
  <si>
    <t>Thẩu tấu &gt;12-15 cm</t>
  </si>
  <si>
    <t>Thẩu tấu &gt;15-18 cm</t>
  </si>
  <si>
    <t>Thẩu tấu &gt;18-21 cm</t>
  </si>
  <si>
    <t>Thẩu tấu &gt;21-24 cm</t>
  </si>
  <si>
    <t>Thẩu tấu &gt;24-27 cm</t>
  </si>
  <si>
    <t>Thẩu tấu &gt;27-30 cm</t>
  </si>
  <si>
    <t>Thẩu tấu &gt;30-33 cm</t>
  </si>
  <si>
    <t>Thẩu tấu &gt;33-36 cm</t>
  </si>
  <si>
    <t>Thẩu tấu &gt;36-39 cm</t>
  </si>
  <si>
    <t>Thẩu tấu &gt;39-42 cm</t>
  </si>
  <si>
    <t>Thẩu tấu &gt;42 cm</t>
  </si>
  <si>
    <t>Thôi ba ≤3 cm</t>
  </si>
  <si>
    <t>Thôi ba &gt;3-6 cm</t>
  </si>
  <si>
    <t>Thôi ba &gt;6-9 cm</t>
  </si>
  <si>
    <t>Thôi ba &gt;9-12 cm</t>
  </si>
  <si>
    <t>Thôi ba &gt;12-15 cm</t>
  </si>
  <si>
    <t>Thôi ba &gt;15-18 cm</t>
  </si>
  <si>
    <t>Thôi ba &gt;18-21 cm</t>
  </si>
  <si>
    <t>Thôi ba &gt;21-24 cm</t>
  </si>
  <si>
    <t>Thôi ba &gt;24-27 cm</t>
  </si>
  <si>
    <t>Thôi ba &gt;27-30 cm</t>
  </si>
  <si>
    <t>Thôi ba &gt;30-33 cm</t>
  </si>
  <si>
    <t>Thôi ba &gt;33-36 cm</t>
  </si>
  <si>
    <t>Thôi ba &gt;36-39 cm</t>
  </si>
  <si>
    <t>Thôi ba &gt;39-42 cm</t>
  </si>
  <si>
    <t>Thôi ba &gt;42 cm</t>
  </si>
  <si>
    <t>Thôi chanh ≤3 cm</t>
  </si>
  <si>
    <t>Thôi chanh &gt;3-6 cm</t>
  </si>
  <si>
    <t>Thôi chanh &gt;6-9 cm</t>
  </si>
  <si>
    <t>Thôi chanh &gt;9-12 cm</t>
  </si>
  <si>
    <t>Thôi chanh &gt;12-15 cm</t>
  </si>
  <si>
    <t>Thôi chanh &gt;15-18 cm</t>
  </si>
  <si>
    <t>Thôi chanh &gt;18-21 cm</t>
  </si>
  <si>
    <t>Thôi chanh &gt;21-24 cm</t>
  </si>
  <si>
    <t>Thôi chanh &gt;24-27 cm</t>
  </si>
  <si>
    <t>Thôi chanh &gt;27-30 cm</t>
  </si>
  <si>
    <t>Thôi chanh &gt;30-33 cm</t>
  </si>
  <si>
    <t>Thôi chanh &gt;33-36 cm</t>
  </si>
  <si>
    <t>Thôi chanh &gt;36-39 cm</t>
  </si>
  <si>
    <t>Thôi chanh &gt;39-42 cm</t>
  </si>
  <si>
    <t>Thôi chanh &gt;42 cm</t>
  </si>
  <si>
    <t>Thôi chanh bắc ≤3 cm</t>
  </si>
  <si>
    <t>Thôi chanh bắc &gt;3-6 cm</t>
  </si>
  <si>
    <t>Thôi chanh bắc &gt;6-9 cm</t>
  </si>
  <si>
    <t>Thôi chanh bắc &gt;9-12 cm</t>
  </si>
  <si>
    <t>Thôi chanh bắc &gt;12-15 cm</t>
  </si>
  <si>
    <t>Thôi chanh bắc &gt;15-18 cm</t>
  </si>
  <si>
    <t>Thôi chanh bắc &gt;18-21 cm</t>
  </si>
  <si>
    <t>Thôi chanh bắc &gt;21-24 cm</t>
  </si>
  <si>
    <t>Thôi chanh bắc &gt;24-27 cm</t>
  </si>
  <si>
    <t>Thôi chanh bắc &gt;27-30 cm</t>
  </si>
  <si>
    <t>Thôi chanh bắc &gt;30-33 cm</t>
  </si>
  <si>
    <t>Thôi chanh bắc &gt;33-36 cm</t>
  </si>
  <si>
    <t>Thôi chanh bắc &gt;36-39 cm</t>
  </si>
  <si>
    <t>Thôi chanh bắc &gt;39-42 cm</t>
  </si>
  <si>
    <t>Thôi chanh bắc &gt;42 cm</t>
  </si>
  <si>
    <t>Tô hạp ≤3 cm</t>
  </si>
  <si>
    <t>Tô hạp &gt;3-6 cm</t>
  </si>
  <si>
    <t>Tô hạp &gt;6-9 cm</t>
  </si>
  <si>
    <t>Tô hạp &gt;9-12 cm</t>
  </si>
  <si>
    <t>Tô hạp &gt;12-15 cm</t>
  </si>
  <si>
    <t>Tô hạp &gt;15-18 cm</t>
  </si>
  <si>
    <t>Tô hạp &gt;18-21 cm</t>
  </si>
  <si>
    <t>Tô hạp &gt;21-24 cm</t>
  </si>
  <si>
    <t>Tô hạp &gt;24-27 cm</t>
  </si>
  <si>
    <t>Tô hạp &gt;27-30 cm</t>
  </si>
  <si>
    <t>Tô hạp &gt;30-33 cm</t>
  </si>
  <si>
    <t>Tô hạp &gt;33-36 cm</t>
  </si>
  <si>
    <t>Tô hạp &gt;36-39 cm</t>
  </si>
  <si>
    <t>Tô hạp &gt;39-42 cm</t>
  </si>
  <si>
    <t>Tô hạp &gt;42 cm</t>
  </si>
  <si>
    <t>Tô hạp cao ≤3 cm</t>
  </si>
  <si>
    <t>Tô hạp cao &gt;3-6 cm</t>
  </si>
  <si>
    <t>Tô hạp cao &gt;6-9 cm</t>
  </si>
  <si>
    <t>Tô hạp cao &gt;9-12 cm</t>
  </si>
  <si>
    <t>Tô hạp cao &gt;12-15 cm</t>
  </si>
  <si>
    <t>Tô hạp cao &gt;15-18 cm</t>
  </si>
  <si>
    <t>Tô hạp cao &gt;18-21 cm</t>
  </si>
  <si>
    <t>Tô hạp cao &gt;21-24 cm</t>
  </si>
  <si>
    <t>Tô hạp cao &gt;24-27 cm</t>
  </si>
  <si>
    <t>Tô hạp cao &gt;27-30 cm</t>
  </si>
  <si>
    <t>Tô hạp cao &gt;30-33 cm</t>
  </si>
  <si>
    <t>Tô hạp cao &gt;33-36 cm</t>
  </si>
  <si>
    <t>Tô hạp cao &gt;36-39 cm</t>
  </si>
  <si>
    <t>Tô hạp cao &gt;39-42 cm</t>
  </si>
  <si>
    <t>Tô hạp cao &gt;42 cm</t>
  </si>
  <si>
    <t>Tô hạp hương ≤3 cm</t>
  </si>
  <si>
    <t>Tô hạp hương &gt;3-6 cm</t>
  </si>
  <si>
    <t>Tô hạp hương &gt;6-9 cm</t>
  </si>
  <si>
    <t>Tô hạp hương &gt;9-12 cm</t>
  </si>
  <si>
    <t>Tô hạp hương &gt;12-15 cm</t>
  </si>
  <si>
    <t>Tô hạp hương &gt;15-18 cm</t>
  </si>
  <si>
    <t>Tô hạp hương &gt;18-21 cm</t>
  </si>
  <si>
    <t>Tô hạp hương &gt;21-24 cm</t>
  </si>
  <si>
    <t>Tô hạp hương &gt;24-27 cm</t>
  </si>
  <si>
    <t>Tô hạp hương &gt;27-30 cm</t>
  </si>
  <si>
    <t>Tô hạp hương &gt;30-33 cm</t>
  </si>
  <si>
    <t>Tô hạp hương &gt;33-36 cm</t>
  </si>
  <si>
    <t>Tô hạp hương &gt;36-39 cm</t>
  </si>
  <si>
    <t>Tô hạp hương &gt;39-42 cm</t>
  </si>
  <si>
    <t>Tô hạp hương &gt;42 cm</t>
  </si>
  <si>
    <t>Trạch quạch hạt nhỏ ≤3 cm</t>
  </si>
  <si>
    <t>Trạch quạch hạt nhỏ &gt;3-6 cm</t>
  </si>
  <si>
    <t>Trạch quạch hạt nhỏ &gt;6-9 cm</t>
  </si>
  <si>
    <t>Trạch quạch hạt nhỏ &gt;9-12 cm</t>
  </si>
  <si>
    <t>Trạch quạch hạt nhỏ &gt;12-15 cm</t>
  </si>
  <si>
    <t>Trạch quạch hạt nhỏ &gt;15-18 cm</t>
  </si>
  <si>
    <t>Trạch quạch hạt nhỏ &gt;18-21 cm</t>
  </si>
  <si>
    <t>Trạch quạch hạt nhỏ &gt;21-24 cm</t>
  </si>
  <si>
    <t>Trạch quạch hạt nhỏ &gt;24-27 cm</t>
  </si>
  <si>
    <t>Trạch quạch hạt nhỏ &gt;27-30 cm</t>
  </si>
  <si>
    <t>Trạch quạch hạt nhỏ &gt;30-33 cm</t>
  </si>
  <si>
    <t>Trạch quạch hạt nhỏ &gt;33-36 cm</t>
  </si>
  <si>
    <t>Trạch quạch hạt nhỏ &gt;36-39 cm</t>
  </si>
  <si>
    <t>Trạch quạch hạt nhỏ &gt;39-42 cm</t>
  </si>
  <si>
    <t>Trạch quạch hạt nhỏ &gt;42 cm</t>
  </si>
  <si>
    <t>Muồng ràng ràng ≤3 cm</t>
  </si>
  <si>
    <t>Muồng ràng ràng &gt;3-6 cm</t>
  </si>
  <si>
    <t>Muồng ràng ràng &gt;6-9 cm</t>
  </si>
  <si>
    <t>Muồng ràng ràng &gt;9-12 cm</t>
  </si>
  <si>
    <t>Muồng ràng ràng &gt;12-15 cm</t>
  </si>
  <si>
    <t>Muồng ràng ràng &gt;15-18 cm</t>
  </si>
  <si>
    <t>Muồng ràng ràng &gt;18-21 cm</t>
  </si>
  <si>
    <t>Muồng ràng ràng &gt;21-24 cm</t>
  </si>
  <si>
    <t>Muồng ràng ràng &gt;24-27 cm</t>
  </si>
  <si>
    <t>Muồng ràng ràng &gt;27-30 cm</t>
  </si>
  <si>
    <t>Muồng ràng ràng &gt;30-33 cm</t>
  </si>
  <si>
    <t>Muồng ràng ràng &gt;33-36 cm</t>
  </si>
  <si>
    <t>Muồng ràng ràng &gt;36-39 cm</t>
  </si>
  <si>
    <t>Muồng ràng ràng &gt;39-42 cm</t>
  </si>
  <si>
    <t>Muồng ràng ràng &gt;42 cm</t>
  </si>
  <si>
    <t>Trám đen ≤3 cm</t>
  </si>
  <si>
    <t>Trám đen &gt;3-6 cm</t>
  </si>
  <si>
    <t>Trám đen &gt;6-9 cm</t>
  </si>
  <si>
    <t>Trám đen &gt;9-12 cm</t>
  </si>
  <si>
    <t>Trám đen &gt;12-15 cm</t>
  </si>
  <si>
    <t>Trám đen &gt;15-18 cm</t>
  </si>
  <si>
    <t>Trám đen &gt;18-21 cm</t>
  </si>
  <si>
    <t>Trám đen &gt;21-24 cm</t>
  </si>
  <si>
    <t>Trám đen &gt;24-27 cm</t>
  </si>
  <si>
    <t>Trám đen &gt;27-30 cm</t>
  </si>
  <si>
    <t>Trám đen &gt;30-33 cm</t>
  </si>
  <si>
    <t>Trám đen &gt;33-36 cm</t>
  </si>
  <si>
    <t>Trám đen &gt;36-39 cm</t>
  </si>
  <si>
    <t>Trám đen &gt;39-42 cm</t>
  </si>
  <si>
    <t>Trám đen &gt;42 cm</t>
  </si>
  <si>
    <t>Trám đỏ ≤3 cm</t>
  </si>
  <si>
    <t>Trám đỏ &gt;3-6 cm</t>
  </si>
  <si>
    <t>Trám đỏ &gt;6-9 cm</t>
  </si>
  <si>
    <t>Trám đỏ &gt;9-12 cm</t>
  </si>
  <si>
    <t>Trám đỏ &gt;12-15 cm</t>
  </si>
  <si>
    <t>Trám đỏ &gt;15-18 cm</t>
  </si>
  <si>
    <t>Trám đỏ &gt;18-21 cm</t>
  </si>
  <si>
    <t>Trám đỏ &gt;21-24 cm</t>
  </si>
  <si>
    <t>Trám đỏ &gt;24-27 cm</t>
  </si>
  <si>
    <t>Trám đỏ &gt;27-30 cm</t>
  </si>
  <si>
    <t>Trám đỏ &gt;30-33 cm</t>
  </si>
  <si>
    <t>Trám đỏ &gt;33-36 cm</t>
  </si>
  <si>
    <t>Trám đỏ &gt;36-39 cm</t>
  </si>
  <si>
    <t>Trám đỏ &gt;39-42 cm</t>
  </si>
  <si>
    <t>Trám đỏ &gt;42 cm</t>
  </si>
  <si>
    <t>Cà na ≤3 cm</t>
  </si>
  <si>
    <t>Cà na &gt;3-6 cm</t>
  </si>
  <si>
    <t>Cà na &gt;6-9 cm</t>
  </si>
  <si>
    <t>Cà na &gt;9-12 cm</t>
  </si>
  <si>
    <t>Cà na &gt;12-15 cm</t>
  </si>
  <si>
    <t>Cà na &gt;15-18 cm</t>
  </si>
  <si>
    <t>Cà na &gt;18-21 cm</t>
  </si>
  <si>
    <t>Cà na &gt;21-24 cm</t>
  </si>
  <si>
    <t>Cà na &gt;24-27 cm</t>
  </si>
  <si>
    <t>Cà na &gt;27-30 cm</t>
  </si>
  <si>
    <t>Cà na &gt;30-33 cm</t>
  </si>
  <si>
    <t>Cà na &gt;33-36 cm</t>
  </si>
  <si>
    <t>Cà na &gt;36-39 cm</t>
  </si>
  <si>
    <t>Cà na &gt;39-42 cm</t>
  </si>
  <si>
    <t>Cà na &gt;42 cm</t>
  </si>
  <si>
    <t>Trám trắng ≤3 cm</t>
  </si>
  <si>
    <t>Trám trắng &gt;3-6 cm</t>
  </si>
  <si>
    <t>Trám trắng &gt;6-9 cm</t>
  </si>
  <si>
    <t>Trám trắng &gt;9-12 cm</t>
  </si>
  <si>
    <t>Trám trắng &gt;12-15 cm</t>
  </si>
  <si>
    <t>Trám trắng &gt;15-18 cm</t>
  </si>
  <si>
    <t>Trám trắng &gt;18-21 cm</t>
  </si>
  <si>
    <t>Trám trắng &gt;21-24 cm</t>
  </si>
  <si>
    <t>Trám trắng &gt;24-27 cm</t>
  </si>
  <si>
    <t>Trám trắng &gt;27-30 cm</t>
  </si>
  <si>
    <t>Trám trắng &gt;30-33 cm</t>
  </si>
  <si>
    <t>Trám trắng &gt;33-36 cm</t>
  </si>
  <si>
    <t>Trám trắng &gt;36-39 cm</t>
  </si>
  <si>
    <t>Trám trắng &gt;39-42 cm</t>
  </si>
  <si>
    <t>Trám trắng &gt;42 cm</t>
  </si>
  <si>
    <t>Trám ba cạnh ≤3 cm</t>
  </si>
  <si>
    <t>Trám ba cạnh &gt;3-6 cm</t>
  </si>
  <si>
    <t>Trám ba cạnh &gt;6-9 cm</t>
  </si>
  <si>
    <t>Trám ba cạnh &gt;9-12 cm</t>
  </si>
  <si>
    <t>Trám ba cạnh &gt;12-15 cm</t>
  </si>
  <si>
    <t>Trám ba cạnh &gt;15-18 cm</t>
  </si>
  <si>
    <t>Trám ba cạnh &gt;18-21 cm</t>
  </si>
  <si>
    <t>Trám ba cạnh &gt;21-24 cm</t>
  </si>
  <si>
    <t>Trám ba cạnh &gt;24-27 cm</t>
  </si>
  <si>
    <t>Trám ba cạnh &gt;27-30 cm</t>
  </si>
  <si>
    <t>Trám ba cạnh &gt;30-33 cm</t>
  </si>
  <si>
    <t>Trám ba cạnh &gt;33-36 cm</t>
  </si>
  <si>
    <t>Trám ba cạnh &gt;36-39 cm</t>
  </si>
  <si>
    <t>Trám ba cạnh &gt;39-42 cm</t>
  </si>
  <si>
    <t>Trám ba cạnh &gt;42 cm</t>
  </si>
  <si>
    <t>Trâm xám ≤3 cm</t>
  </si>
  <si>
    <t>Trâm xám &gt;3-6 cm</t>
  </si>
  <si>
    <t>Trâm xám &gt;6-9 cm</t>
  </si>
  <si>
    <t>Trâm xám &gt;9-12 cm</t>
  </si>
  <si>
    <t>Trâm xám &gt;12-15 cm</t>
  </si>
  <si>
    <t>Trâm xám &gt;15-18 cm</t>
  </si>
  <si>
    <t>Trâm xám &gt;18-21 cm</t>
  </si>
  <si>
    <t>Trâm xám &gt;21-24 cm</t>
  </si>
  <si>
    <t>Trâm xám &gt;24-27 cm</t>
  </si>
  <si>
    <t>Trâm xám &gt;27-30 cm</t>
  </si>
  <si>
    <t>Trâm xám &gt;30-33 cm</t>
  </si>
  <si>
    <t>Trâm xám &gt;33-36 cm</t>
  </si>
  <si>
    <t>Trâm xám &gt;36-39 cm</t>
  </si>
  <si>
    <t>Trâm xám &gt;39-42 cm</t>
  </si>
  <si>
    <t>Trâm xám &gt;42 cm</t>
  </si>
  <si>
    <t>Trâm ≤3 cm</t>
  </si>
  <si>
    <t>Trâm &gt;3-6 cm</t>
  </si>
  <si>
    <t>Trâm &gt;6-9 cm</t>
  </si>
  <si>
    <t>Trâm &gt;9-12 cm</t>
  </si>
  <si>
    <t>Trâm &gt;12-15 cm</t>
  </si>
  <si>
    <t>Trâm &gt;15-18 cm</t>
  </si>
  <si>
    <t>Trâm &gt;18-21 cm</t>
  </si>
  <si>
    <t>Trâm &gt;21-24 cm</t>
  </si>
  <si>
    <t>Trâm &gt;24-27 cm</t>
  </si>
  <si>
    <t>Trâm &gt;27-30 cm</t>
  </si>
  <si>
    <t>Trâm &gt;30-33 cm</t>
  </si>
  <si>
    <t>Trâm &gt;33-36 cm</t>
  </si>
  <si>
    <t>Trâm &gt;36-39 cm</t>
  </si>
  <si>
    <t>Trâm &gt;39-42 cm</t>
  </si>
  <si>
    <t>Trâm &gt;42 cm</t>
  </si>
  <si>
    <t>Tử java ≤3 cm</t>
  </si>
  <si>
    <t>Tử java &gt;3-6 cm</t>
  </si>
  <si>
    <t>Tử java &gt;6-9 cm</t>
  </si>
  <si>
    <t>Tử java &gt;9-12 cm</t>
  </si>
  <si>
    <t>Tử java &gt;12-15 cm</t>
  </si>
  <si>
    <t>Tử java &gt;15-18 cm</t>
  </si>
  <si>
    <t>Tử java &gt;18-21 cm</t>
  </si>
  <si>
    <t>Tử java &gt;21-24 cm</t>
  </si>
  <si>
    <t>Tử java &gt;24-27 cm</t>
  </si>
  <si>
    <t>Tử java &gt;27-30 cm</t>
  </si>
  <si>
    <t>Tử java &gt;30-33 cm</t>
  </si>
  <si>
    <t>Tử java &gt;33-36 cm</t>
  </si>
  <si>
    <t>Tử java &gt;36-39 cm</t>
  </si>
  <si>
    <t>Tử java &gt;39-42 cm</t>
  </si>
  <si>
    <t>Tử java &gt;42 cm</t>
  </si>
  <si>
    <t>Vạng ≤3 cm</t>
  </si>
  <si>
    <t>Vạng &gt;3-6 cm</t>
  </si>
  <si>
    <t>Vạng &gt;6-9 cm</t>
  </si>
  <si>
    <t>Vạng &gt;9-12 cm</t>
  </si>
  <si>
    <t>Vạng &gt;12-15 cm</t>
  </si>
  <si>
    <t>Vạng &gt;15-18 cm</t>
  </si>
  <si>
    <t>Vạng &gt;18-21 cm</t>
  </si>
  <si>
    <t>Vạng &gt;21-24 cm</t>
  </si>
  <si>
    <t>Vạng &gt;24-27 cm</t>
  </si>
  <si>
    <t>Vạng &gt;27-30 cm</t>
  </si>
  <si>
    <t>Vạng &gt;30-33 cm</t>
  </si>
  <si>
    <t>Vạng &gt;33-36 cm</t>
  </si>
  <si>
    <t>Vạng &gt;36-39 cm</t>
  </si>
  <si>
    <t>Vạng &gt;39-42 cm</t>
  </si>
  <si>
    <t>Vạng &gt;42 cm</t>
  </si>
  <si>
    <t>Vạng trứng ≤3 cm</t>
  </si>
  <si>
    <t>Vạng trứng &gt;3-6 cm</t>
  </si>
  <si>
    <t>Vạng trứng &gt;6-9 cm</t>
  </si>
  <si>
    <t>Vạng trứng &gt;9-12 cm</t>
  </si>
  <si>
    <t>Vạng trứng &gt;12-15 cm</t>
  </si>
  <si>
    <t>Vạng trứng &gt;15-18 cm</t>
  </si>
  <si>
    <t>Vạng trứng &gt;18-21 cm</t>
  </si>
  <si>
    <t>Vạng trứng &gt;21-24 cm</t>
  </si>
  <si>
    <t>Vạng trứng &gt;24-27 cm</t>
  </si>
  <si>
    <t>Vạng trứng &gt;27-30 cm</t>
  </si>
  <si>
    <t>Vạng trứng &gt;30-33 cm</t>
  </si>
  <si>
    <t>Vạng trứng &gt;33-36 cm</t>
  </si>
  <si>
    <t>Vạng trứng &gt;36-39 cm</t>
  </si>
  <si>
    <t>Vạng trứng &gt;39-42 cm</t>
  </si>
  <si>
    <t>Vạng trứng &gt;42 cm</t>
  </si>
  <si>
    <t>Vàng vè ≤3 cm</t>
  </si>
  <si>
    <t>Vàng vè &gt;3-6 cm</t>
  </si>
  <si>
    <t>Vàng vè &gt;6-9 cm</t>
  </si>
  <si>
    <t>Vàng vè &gt;9-12 cm</t>
  </si>
  <si>
    <t>Vàng vè &gt;12-15 cm</t>
  </si>
  <si>
    <t>Vàng vè &gt;15-18 cm</t>
  </si>
  <si>
    <t>Vàng vè &gt;18-21 cm</t>
  </si>
  <si>
    <t>Vàng vè &gt;21-24 cm</t>
  </si>
  <si>
    <t>Vàng vè &gt;24-27 cm</t>
  </si>
  <si>
    <t>Vàng vè &gt;27-30 cm</t>
  </si>
  <si>
    <t>Vàng vè &gt;30-33 cm</t>
  </si>
  <si>
    <t>Vàng vè &gt;33-36 cm</t>
  </si>
  <si>
    <t>Vàng vè &gt;36-39 cm</t>
  </si>
  <si>
    <t>Vàng vè &gt;39-42 cm</t>
  </si>
  <si>
    <t>Vàng vè &gt;42 cm</t>
  </si>
  <si>
    <t>Gáo ≤3 cm</t>
  </si>
  <si>
    <t>Gáo &gt;3-6 cm</t>
  </si>
  <si>
    <t>Gáo &gt;6-9 cm</t>
  </si>
  <si>
    <t>Gáo &gt;9-12 cm</t>
  </si>
  <si>
    <t>Gáo &gt;12-15 cm</t>
  </si>
  <si>
    <t>Gáo &gt;15-18 cm</t>
  </si>
  <si>
    <t>Gáo &gt;18-21 cm</t>
  </si>
  <si>
    <t>Gáo &gt;21-24 cm</t>
  </si>
  <si>
    <t>Gáo &gt;24-27 cm</t>
  </si>
  <si>
    <t>Gáo &gt;27-30 cm</t>
  </si>
  <si>
    <t>Gáo &gt;30-33 cm</t>
  </si>
  <si>
    <t>Gáo &gt;33-36 cm</t>
  </si>
  <si>
    <t>Gáo &gt;36-39 cm</t>
  </si>
  <si>
    <t>Gáo &gt;39-42 cm</t>
  </si>
  <si>
    <t>Gáo &gt;42 cm</t>
  </si>
  <si>
    <t>Vỏ khoai ≤3 cm</t>
  </si>
  <si>
    <t>Vỏ khoai &gt;3-6 cm</t>
  </si>
  <si>
    <t>Vỏ khoai &gt;6-9 cm</t>
  </si>
  <si>
    <t>Vỏ khoai &gt;9-12 cm</t>
  </si>
  <si>
    <t>Vỏ khoai &gt;12-15 cm</t>
  </si>
  <si>
    <t>Vỏ khoai &gt;15-18 cm</t>
  </si>
  <si>
    <t>Vỏ khoai &gt;18-21 cm</t>
  </si>
  <si>
    <t>Vỏ khoai &gt;21-24 cm</t>
  </si>
  <si>
    <t>Vỏ khoai &gt;24-27 cm</t>
  </si>
  <si>
    <t>Vỏ khoai &gt;27-30 cm</t>
  </si>
  <si>
    <t>Vỏ khoai &gt;30-33 cm</t>
  </si>
  <si>
    <t>Vỏ khoai &gt;33-36 cm</t>
  </si>
  <si>
    <t>Vỏ khoai &gt;36-39 cm</t>
  </si>
  <si>
    <t>Vỏ khoai &gt;39-42 cm</t>
  </si>
  <si>
    <t>Vỏ khoai &gt;42 cm</t>
  </si>
  <si>
    <t>Vối thuốc ấn độ ≤3 cm</t>
  </si>
  <si>
    <t>Vối thuốc ấn độ &gt;3-6 cm</t>
  </si>
  <si>
    <t>Vối thuốc ấn độ &gt;6-9 cm</t>
  </si>
  <si>
    <t>Vối thuốc ấn độ &gt;9-12 cm</t>
  </si>
  <si>
    <t>Vối thuốc ấn độ &gt;12-15 cm</t>
  </si>
  <si>
    <t>Vối thuốc ấn độ &gt;15-18 cm</t>
  </si>
  <si>
    <t>Vối thuốc ấn độ &gt;18-21 cm</t>
  </si>
  <si>
    <t>Vối thuốc ấn độ &gt;21-24 cm</t>
  </si>
  <si>
    <t>Vối thuốc ấn độ &gt;24-27 cm</t>
  </si>
  <si>
    <t>Vối thuốc ấn độ &gt;27-30 cm</t>
  </si>
  <si>
    <t>Vối thuốc ấn độ &gt;30-33 cm</t>
  </si>
  <si>
    <t>Vối thuốc ấn độ &gt;33-36 cm</t>
  </si>
  <si>
    <t>Vối thuốc ấn độ &gt;36-39 cm</t>
  </si>
  <si>
    <t>Vối thuốc ấn độ &gt;39-42 cm</t>
  </si>
  <si>
    <t>Vối thuốc ấn độ &gt;42 cm</t>
  </si>
  <si>
    <t>Xăng mả ≤3 cm</t>
  </si>
  <si>
    <t>Xăng mả &gt;3-6 cm</t>
  </si>
  <si>
    <t>Xăng mả &gt;6-9 cm</t>
  </si>
  <si>
    <t>Xăng mả &gt;9-12 cm</t>
  </si>
  <si>
    <t>Xăng mả &gt;12-15 cm</t>
  </si>
  <si>
    <t>Xăng mả &gt;15-18 cm</t>
  </si>
  <si>
    <t>Xăng mả &gt;18-21 cm</t>
  </si>
  <si>
    <t>Xăng mả &gt;21-24 cm</t>
  </si>
  <si>
    <t>Xăng mả &gt;24-27 cm</t>
  </si>
  <si>
    <t>Xăng mả &gt;27-30 cm</t>
  </si>
  <si>
    <t>Xăng mả &gt;30-33 cm</t>
  </si>
  <si>
    <t>Xăng mả &gt;33-36 cm</t>
  </si>
  <si>
    <t>Xăng mả &gt;36-39 cm</t>
  </si>
  <si>
    <t>Xăng mả &gt;39-42 cm</t>
  </si>
  <si>
    <t>Xăng mả &gt;42 cm</t>
  </si>
  <si>
    <t>Săng mã ≤3 cm</t>
  </si>
  <si>
    <t>Săng mã &gt;3-6 cm</t>
  </si>
  <si>
    <t>Săng mã &gt;6-9 cm</t>
  </si>
  <si>
    <t>Săng mã &gt;9-12 cm</t>
  </si>
  <si>
    <t>Săng mã &gt;12-15 cm</t>
  </si>
  <si>
    <t>Săng mã &gt;15-18 cm</t>
  </si>
  <si>
    <t>Săng mã &gt;18-21 cm</t>
  </si>
  <si>
    <t>Săng mã &gt;21-24 cm</t>
  </si>
  <si>
    <t>Săng mã &gt;24-27 cm</t>
  </si>
  <si>
    <t>Săng mã &gt;27-30 cm</t>
  </si>
  <si>
    <t>Săng mã &gt;30-33 cm</t>
  </si>
  <si>
    <t>Săng mã &gt;33-36 cm</t>
  </si>
  <si>
    <t>Săng mã &gt;36-39 cm</t>
  </si>
  <si>
    <t>Săng mã &gt;39-42 cm</t>
  </si>
  <si>
    <t>Săng mã &gt;42 cm</t>
  </si>
  <si>
    <t>Muỗm ≤3 cm</t>
  </si>
  <si>
    <t>Muỗm &gt;3-6 cm</t>
  </si>
  <si>
    <t>Muỗm &gt;6-9 cm</t>
  </si>
  <si>
    <t>Muỗm &gt;9-12 cm</t>
  </si>
  <si>
    <t>Muỗm &gt;12-15 cm</t>
  </si>
  <si>
    <t>Muỗm &gt;15-18 cm</t>
  </si>
  <si>
    <t>Muỗm &gt;18-21 cm</t>
  </si>
  <si>
    <t>Muỗm &gt;21-24 cm</t>
  </si>
  <si>
    <t>Muỗm &gt;24-27 cm</t>
  </si>
  <si>
    <t>Muỗm &gt;27-30 cm</t>
  </si>
  <si>
    <t>Muỗm &gt;30-33 cm</t>
  </si>
  <si>
    <t>Muỗm &gt;33-36 cm</t>
  </si>
  <si>
    <t>Muỗm &gt;36-39 cm</t>
  </si>
  <si>
    <t>Muỗm &gt;39-42 cm</t>
  </si>
  <si>
    <t>Muỗm &gt;42 cm</t>
  </si>
  <si>
    <t>Xoan ≤3 cm</t>
  </si>
  <si>
    <t>Xoan &gt;3-6 cm</t>
  </si>
  <si>
    <t>Xoan &gt;6-9 cm</t>
  </si>
  <si>
    <t>Xoan &gt;9-12 cm</t>
  </si>
  <si>
    <t>Xoan &gt;12-15 cm</t>
  </si>
  <si>
    <t>Xoan &gt;15-18 cm</t>
  </si>
  <si>
    <t>Xoan &gt;18-21 cm</t>
  </si>
  <si>
    <t>Xoan &gt;21-24 cm</t>
  </si>
  <si>
    <t>Xoan &gt;24-27 cm</t>
  </si>
  <si>
    <t>Xoan &gt;27-30 cm</t>
  </si>
  <si>
    <t>Xoan &gt;30-33 cm</t>
  </si>
  <si>
    <t>Xoan &gt;33-36 cm</t>
  </si>
  <si>
    <t>Xoan &gt;36-39 cm</t>
  </si>
  <si>
    <t>Xoan &gt;39-42 cm</t>
  </si>
  <si>
    <t>Xoan &gt;42 cm</t>
  </si>
  <si>
    <t>Xoan ta ≤3 cm</t>
  </si>
  <si>
    <t>Xoan ta &gt;3-6 cm</t>
  </si>
  <si>
    <t>Xoan ta &gt;6-9 cm</t>
  </si>
  <si>
    <t>Xoan ta &gt;9-12 cm</t>
  </si>
  <si>
    <t>Xoan ta &gt;12-15 cm</t>
  </si>
  <si>
    <t>Xoan ta &gt;15-18 cm</t>
  </si>
  <si>
    <t>Xoan ta &gt;18-21 cm</t>
  </si>
  <si>
    <t>Xoan ta &gt;21-24 cm</t>
  </si>
  <si>
    <t>Xoan ta &gt;24-27 cm</t>
  </si>
  <si>
    <t>Xoan ta &gt;27-30 cm</t>
  </si>
  <si>
    <t>Xoan ta &gt;30-33 cm</t>
  </si>
  <si>
    <t>Xoan ta &gt;33-36 cm</t>
  </si>
  <si>
    <t>Xoan ta &gt;36-39 cm</t>
  </si>
  <si>
    <t>Xoan ta &gt;39-42 cm</t>
  </si>
  <si>
    <t>Xoan ta &gt;42 cm</t>
  </si>
  <si>
    <t>Ba bét ≤3 cm</t>
  </si>
  <si>
    <t>Nhóm loài cây gỗ trồng trên cạn
 (mật độ chuẩn 833 cây/ha)
Nhóm V gồm 67 loài 
(danh sách tên loài theo Phụ lục VI kèm theo)</t>
  </si>
  <si>
    <t>Ba bét &gt;3-6 cm</t>
  </si>
  <si>
    <t>Ba bét &gt;6-9 cm</t>
  </si>
  <si>
    <t>Ba bét &gt;9-12 cm</t>
  </si>
  <si>
    <t>Ba bét &gt;12-15 cm</t>
  </si>
  <si>
    <t>Ba bét &gt;15-18 cm</t>
  </si>
  <si>
    <t>Ba bét &gt;18-21 cm</t>
  </si>
  <si>
    <t>Ba bét &gt;21-24 cm</t>
  </si>
  <si>
    <t>Ba bét &gt;24-27 cm</t>
  </si>
  <si>
    <t>Ba bét &gt;27-30 cm</t>
  </si>
  <si>
    <t>Ba bét &gt;30-33 cm</t>
  </si>
  <si>
    <t>Ba bét &gt;33-36 cm</t>
  </si>
  <si>
    <t>Ba bét &gt;36-39 cm</t>
  </si>
  <si>
    <t>Ba bét &gt;39-42 cm</t>
  </si>
  <si>
    <t>Ba bét &gt;42 cm</t>
  </si>
  <si>
    <t>Ba bét đỏ ≤3 cm</t>
  </si>
  <si>
    <t>Ba bét đỏ &gt;3-6 cm</t>
  </si>
  <si>
    <t>Ba bét đỏ &gt;6-9 cm</t>
  </si>
  <si>
    <t>Ba bét đỏ &gt;9-12 cm</t>
  </si>
  <si>
    <t>Ba bét đỏ &gt;12-15 cm</t>
  </si>
  <si>
    <t>Ba bét đỏ &gt;15-18 cm</t>
  </si>
  <si>
    <t>Ba bét đỏ &gt;18-21 cm</t>
  </si>
  <si>
    <t>Ba bét đỏ &gt;21-24 cm</t>
  </si>
  <si>
    <t>Ba bét đỏ &gt;24-27 cm</t>
  </si>
  <si>
    <t>Ba bét đỏ &gt;27-30 cm</t>
  </si>
  <si>
    <t>Ba bét đỏ &gt;30-33 cm</t>
  </si>
  <si>
    <t>Ba bét đỏ &gt;33-36 cm</t>
  </si>
  <si>
    <t>Ba bét đỏ &gt;36-39 cm</t>
  </si>
  <si>
    <t>Ba bét đỏ &gt;39-42 cm</t>
  </si>
  <si>
    <t>Ba bét đỏ &gt;42 cm</t>
  </si>
  <si>
    <t>Bồ đề ≤3 cm</t>
  </si>
  <si>
    <t>Bồ đề &gt;3-6 cm</t>
  </si>
  <si>
    <t>Bồ đề &gt;6-9 cm</t>
  </si>
  <si>
    <t>Bồ đề &gt;9-12 cm</t>
  </si>
  <si>
    <t>Bồ đề &gt;12-15 cm</t>
  </si>
  <si>
    <t>Bồ đề &gt;15-18 cm</t>
  </si>
  <si>
    <t>Bồ đề &gt;18-21 cm</t>
  </si>
  <si>
    <t>Bồ đề &gt;21-24 cm</t>
  </si>
  <si>
    <t>Bồ đề &gt;24-27 cm</t>
  </si>
  <si>
    <t>Bồ đề &gt;27-30 cm</t>
  </si>
  <si>
    <t>Bồ đề &gt;30-33 cm</t>
  </si>
  <si>
    <t>Bồ đề &gt;33-36 cm</t>
  </si>
  <si>
    <t>Bồ đề &gt;36-39 cm</t>
  </si>
  <si>
    <t>Bồ đề &gt;39-42 cm</t>
  </si>
  <si>
    <t>Bồ đề &gt;42 cm</t>
  </si>
  <si>
    <t>Bồ kết ≤3 cm</t>
  </si>
  <si>
    <t>Bồ kết &gt;3-6 cm</t>
  </si>
  <si>
    <t>Bồ kết &gt;6-9 cm</t>
  </si>
  <si>
    <t>Bồ kết &gt;9-12 cm</t>
  </si>
  <si>
    <t>Bồ kết &gt;12-15 cm</t>
  </si>
  <si>
    <t>Bồ kết &gt;15-18 cm</t>
  </si>
  <si>
    <t>Bồ kết &gt;18-21 cm</t>
  </si>
  <si>
    <t>Bồ kết &gt;21-24 cm</t>
  </si>
  <si>
    <t>Bồ kết &gt;24-27 cm</t>
  </si>
  <si>
    <t>Bồ kết &gt;27-30 cm</t>
  </si>
  <si>
    <t>Bồ kết &gt;30-33 cm</t>
  </si>
  <si>
    <t>Bồ kết &gt;33-36 cm</t>
  </si>
  <si>
    <t>Bồ kết &gt;36-39 cm</t>
  </si>
  <si>
    <t>Bồ kết &gt;39-42 cm</t>
  </si>
  <si>
    <t>Bồ kết &gt;42 cm</t>
  </si>
  <si>
    <t>Bồ kết nhỏ ≤3 cm</t>
  </si>
  <si>
    <t>Bồ kết nhỏ &gt;3-6 cm</t>
  </si>
  <si>
    <t>Bồ kết nhỏ &gt;6-9 cm</t>
  </si>
  <si>
    <t>Bồ kết nhỏ &gt;9-12 cm</t>
  </si>
  <si>
    <t>Bồ kết nhỏ &gt;12-15 cm</t>
  </si>
  <si>
    <t>Bồ kết nhỏ &gt;15-18 cm</t>
  </si>
  <si>
    <t>Bồ kết nhỏ &gt;18-21 cm</t>
  </si>
  <si>
    <t>Bồ kết nhỏ &gt;21-24 cm</t>
  </si>
  <si>
    <t>Bồ kết nhỏ &gt;24-27 cm</t>
  </si>
  <si>
    <t>Bồ kết nhỏ &gt;27-30 cm</t>
  </si>
  <si>
    <t>Bồ kết nhỏ &gt;30-33 cm</t>
  </si>
  <si>
    <t>Bồ kết nhỏ &gt;33-36 cm</t>
  </si>
  <si>
    <t>Bồ kết nhỏ &gt;36-39 cm</t>
  </si>
  <si>
    <t>Bồ kết nhỏ &gt;39-42 cm</t>
  </si>
  <si>
    <t>Bồ kết nhỏ &gt;42 cm</t>
  </si>
  <si>
    <t>Tao giác ≤3 cm</t>
  </si>
  <si>
    <t>Tao giác &gt;3-6 cm</t>
  </si>
  <si>
    <t>Tao giác &gt;6-9 cm</t>
  </si>
  <si>
    <t>Tao giác &gt;9-12 cm</t>
  </si>
  <si>
    <t>Tao giác &gt;12-15 cm</t>
  </si>
  <si>
    <t>Tao giác &gt;15-18 cm</t>
  </si>
  <si>
    <t>Tao giác &gt;18-21 cm</t>
  </si>
  <si>
    <t>Tao giác &gt;21-24 cm</t>
  </si>
  <si>
    <t>Tao giác &gt;24-27 cm</t>
  </si>
  <si>
    <t>Tao giác &gt;27-30 cm</t>
  </si>
  <si>
    <t>Tao giác &gt;30-33 cm</t>
  </si>
  <si>
    <t>Tao giác &gt;33-36 cm</t>
  </si>
  <si>
    <t>Tao giác &gt;36-39 cm</t>
  </si>
  <si>
    <t>Tao giác &gt;39-42 cm</t>
  </si>
  <si>
    <t>Tao giác &gt;42 cm</t>
  </si>
  <si>
    <t>Bông bạc ≤3 cm</t>
  </si>
  <si>
    <t>Bông bạc &gt;3-6 cm</t>
  </si>
  <si>
    <t>Bông bạc &gt;6-9 cm</t>
  </si>
  <si>
    <t>Bông bạc &gt;9-12 cm</t>
  </si>
  <si>
    <t>Bông bạc &gt;12-15 cm</t>
  </si>
  <si>
    <t>Bông bạc &gt;15-18 cm</t>
  </si>
  <si>
    <t>Bông bạc &gt;18-21 cm</t>
  </si>
  <si>
    <t>Bông bạc &gt;21-24 cm</t>
  </si>
  <si>
    <t>Bông bạc &gt;24-27 cm</t>
  </si>
  <si>
    <t>Bông bạc &gt;27-30 cm</t>
  </si>
  <si>
    <t>Bông bạc &gt;30-33 cm</t>
  </si>
  <si>
    <t>Bông bạc &gt;33-36 cm</t>
  </si>
  <si>
    <t>Bông bạc &gt;36-39 cm</t>
  </si>
  <si>
    <t>Bông bạc &gt;39-42 cm</t>
  </si>
  <si>
    <t>Bông bạc &gt;42 cm</t>
  </si>
  <si>
    <t>Trẩu ≤3 cm</t>
  </si>
  <si>
    <t>Trẩu &gt;3-6 cm</t>
  </si>
  <si>
    <t>Trẩu &gt;6-9 cm</t>
  </si>
  <si>
    <t>Trẩu &gt;9-12 cm</t>
  </si>
  <si>
    <t>Trẩu &gt;12-15 cm</t>
  </si>
  <si>
    <t>Trẩu &gt;15-18 cm</t>
  </si>
  <si>
    <t>Trẩu &gt;18-21 cm</t>
  </si>
  <si>
    <t>Trẩu &gt;21-24 cm</t>
  </si>
  <si>
    <t>Trẩu &gt;24-27 cm</t>
  </si>
  <si>
    <t>Trẩu &gt;27-30 cm</t>
  </si>
  <si>
    <t>Trẩu &gt;30-33 cm</t>
  </si>
  <si>
    <t>Trẩu &gt;33-36 cm</t>
  </si>
  <si>
    <t>Trẩu &gt;36-39 cm</t>
  </si>
  <si>
    <t>Trẩu &gt;39-42 cm</t>
  </si>
  <si>
    <t>Trẩu &gt;42 cm</t>
  </si>
  <si>
    <t>Bông tạp ≤3 cm</t>
  </si>
  <si>
    <t>Bông tạp &gt;3-6 cm</t>
  </si>
  <si>
    <t>Bông tạp &gt;6-9 cm</t>
  </si>
  <si>
    <t>Bông tạp &gt;9-12 cm</t>
  </si>
  <si>
    <t>Bông tạp &gt;12-15 cm</t>
  </si>
  <si>
    <t>Bông tạp &gt;15-18 cm</t>
  </si>
  <si>
    <t>Bông tạp &gt;18-21 cm</t>
  </si>
  <si>
    <t>Bông tạp &gt;21-24 cm</t>
  </si>
  <si>
    <t>Bông tạp &gt;24-27 cm</t>
  </si>
  <si>
    <t>Bông tạp &gt;27-30 cm</t>
  </si>
  <si>
    <t>Bông tạp &gt;30-33 cm</t>
  </si>
  <si>
    <t>Bông tạp &gt;33-36 cm</t>
  </si>
  <si>
    <t>Bông tạp &gt;36-39 cm</t>
  </si>
  <si>
    <t>Bông tạp &gt;39-42 cm</t>
  </si>
  <si>
    <t>Bông tạp &gt;42 cm</t>
  </si>
  <si>
    <t>Bộp không cuống ≤3 cm</t>
  </si>
  <si>
    <t>Bộp không cuống &gt;3-6 cm</t>
  </si>
  <si>
    <t>Bộp không cuống &gt;6-9 cm</t>
  </si>
  <si>
    <t>Bộp không cuống &gt;9-12 cm</t>
  </si>
  <si>
    <t>Bộp không cuống &gt;12-15 cm</t>
  </si>
  <si>
    <t>Bộp không cuống &gt;15-18 cm</t>
  </si>
  <si>
    <t>Bộp không cuống &gt;18-21 cm</t>
  </si>
  <si>
    <t>Bộp không cuống &gt;21-24 cm</t>
  </si>
  <si>
    <t>Bộp không cuống &gt;24-27 cm</t>
  </si>
  <si>
    <t>Bộp không cuống &gt;27-30 cm</t>
  </si>
  <si>
    <t>Bộp không cuống &gt;30-33 cm</t>
  </si>
  <si>
    <t>Bộp không cuống &gt;33-36 cm</t>
  </si>
  <si>
    <t>Bộp không cuống &gt;36-39 cm</t>
  </si>
  <si>
    <t>Bộp không cuống &gt;39-42 cm</t>
  </si>
  <si>
    <t>Bộp không cuống &gt;42 cm</t>
  </si>
  <si>
    <t>Bộp lá to ≤3 cm</t>
  </si>
  <si>
    <t>Bộp lá to &gt;3-6 cm</t>
  </si>
  <si>
    <t>Bộp lá to &gt;6-9 cm</t>
  </si>
  <si>
    <t>Bộp lá to &gt;9-12 cm</t>
  </si>
  <si>
    <t>Bộp lá to &gt;12-15 cm</t>
  </si>
  <si>
    <t>Bộp lá to &gt;15-18 cm</t>
  </si>
  <si>
    <t>Bộp lá to &gt;18-21 cm</t>
  </si>
  <si>
    <t>Bộp lá to &gt;21-24 cm</t>
  </si>
  <si>
    <t>Bộp lá to &gt;24-27 cm</t>
  </si>
  <si>
    <t>Bộp lá to &gt;27-30 cm</t>
  </si>
  <si>
    <t>Bộp lá to &gt;30-33 cm</t>
  </si>
  <si>
    <t>Bộp lá to &gt;33-36 cm</t>
  </si>
  <si>
    <t>Bộp lá to &gt;36-39 cm</t>
  </si>
  <si>
    <t>Bộp lá to &gt;39-42 cm</t>
  </si>
  <si>
    <t>Bộp lá to &gt;42 cm</t>
  </si>
  <si>
    <t>Bộp lông ≤3 cm</t>
  </si>
  <si>
    <t>Bộp lông &gt;3-6 cm</t>
  </si>
  <si>
    <t>Bộp lông &gt;6-9 cm</t>
  </si>
  <si>
    <t>Bộp lông &gt;9-12 cm</t>
  </si>
  <si>
    <t>Bộp lông &gt;12-15 cm</t>
  </si>
  <si>
    <t>Bộp lông &gt;15-18 cm</t>
  </si>
  <si>
    <t>Bộp lông &gt;18-21 cm</t>
  </si>
  <si>
    <t>Bộp lông &gt;21-24 cm</t>
  </si>
  <si>
    <t>Bộp lông &gt;24-27 cm</t>
  </si>
  <si>
    <t>Bộp lông &gt;27-30 cm</t>
  </si>
  <si>
    <t>Bộp lông &gt;30-33 cm</t>
  </si>
  <si>
    <t>Bộp lông &gt;33-36 cm</t>
  </si>
  <si>
    <t>Bộp lông &gt;36-39 cm</t>
  </si>
  <si>
    <t>Bộp lông &gt;39-42 cm</t>
  </si>
  <si>
    <t>Bộp lông &gt;42 cm</t>
  </si>
  <si>
    <t>Bù lột ≤3 cm</t>
  </si>
  <si>
    <t>Bù lột &gt;3-6 cm</t>
  </si>
  <si>
    <t>Bù lột &gt;6-9 cm</t>
  </si>
  <si>
    <t>Bù lột &gt;9-12 cm</t>
  </si>
  <si>
    <t>Bù lột &gt;12-15 cm</t>
  </si>
  <si>
    <t>Bù lột &gt;15-18 cm</t>
  </si>
  <si>
    <t>Bù lột &gt;18-21 cm</t>
  </si>
  <si>
    <t>Bù lột &gt;21-24 cm</t>
  </si>
  <si>
    <t>Bù lột &gt;24-27 cm</t>
  </si>
  <si>
    <t>Bù lột &gt;27-30 cm</t>
  </si>
  <si>
    <t>Bù lột &gt;30-33 cm</t>
  </si>
  <si>
    <t>Bù lột &gt;33-36 cm</t>
  </si>
  <si>
    <t>Bù lột &gt;36-39 cm</t>
  </si>
  <si>
    <t>Bù lột &gt;39-42 cm</t>
  </si>
  <si>
    <t>Bù lột &gt;42 cm</t>
  </si>
  <si>
    <t>Cà lô bắc bộ ≤3 cm</t>
  </si>
  <si>
    <t>Cà lô bắc bộ &gt;3-6 cm</t>
  </si>
  <si>
    <t>Cà lô bắc bộ &gt;6-9 cm</t>
  </si>
  <si>
    <t>Cà lô bắc bộ &gt;9-12 cm</t>
  </si>
  <si>
    <t>Cà lô bắc bộ &gt;12-15 cm</t>
  </si>
  <si>
    <t>Cà lô bắc bộ &gt;15-18 cm</t>
  </si>
  <si>
    <t>Cà lô bắc bộ &gt;18-21 cm</t>
  </si>
  <si>
    <t>Cà lô bắc bộ &gt;21-24 cm</t>
  </si>
  <si>
    <t>Cà lô bắc bộ &gt;24-27 cm</t>
  </si>
  <si>
    <t>Cà lô bắc bộ &gt;27-30 cm</t>
  </si>
  <si>
    <t>Cà lô bắc bộ &gt;30-33 cm</t>
  </si>
  <si>
    <t>Cà lô bắc bộ &gt;33-36 cm</t>
  </si>
  <si>
    <t>Cà lô bắc bộ &gt;36-39 cm</t>
  </si>
  <si>
    <t>Cà lô bắc bộ &gt;39-42 cm</t>
  </si>
  <si>
    <t>Cà lô bắc bộ &gt;42 cm</t>
  </si>
  <si>
    <t>Cám ≤3 cm</t>
  </si>
  <si>
    <t>Cám &gt;3-6 cm</t>
  </si>
  <si>
    <t>Cám &gt;6-9 cm</t>
  </si>
  <si>
    <t>Cám &gt;9-12 cm</t>
  </si>
  <si>
    <t>Cám &gt;12-15 cm</t>
  </si>
  <si>
    <t>Cám &gt;15-18 cm</t>
  </si>
  <si>
    <t>Cám &gt;18-21 cm</t>
  </si>
  <si>
    <t>Cám &gt;21-24 cm</t>
  </si>
  <si>
    <t>Cám &gt;24-27 cm</t>
  </si>
  <si>
    <t>Cám &gt;27-30 cm</t>
  </si>
  <si>
    <t>Cám &gt;30-33 cm</t>
  </si>
  <si>
    <t>Cám &gt;33-36 cm</t>
  </si>
  <si>
    <t>Cám &gt;36-39 cm</t>
  </si>
  <si>
    <t>Cám &gt;39-42 cm</t>
  </si>
  <si>
    <t>Cám &gt;42 cm</t>
  </si>
  <si>
    <t>Cô nàng ≤3 cm</t>
  </si>
  <si>
    <t>Cô nàng &gt;3-6 cm</t>
  </si>
  <si>
    <t>Cô nàng &gt;6-9 cm</t>
  </si>
  <si>
    <t>Cô nàng &gt;9-12 cm</t>
  </si>
  <si>
    <t>Cô nàng &gt;12-15 cm</t>
  </si>
  <si>
    <t>Cô nàng &gt;15-18 cm</t>
  </si>
  <si>
    <t>Cô nàng &gt;18-21 cm</t>
  </si>
  <si>
    <t>Cô nàng &gt;21-24 cm</t>
  </si>
  <si>
    <t>Cô nàng &gt;24-27 cm</t>
  </si>
  <si>
    <t>Cô nàng &gt;27-30 cm</t>
  </si>
  <si>
    <t>Cô nàng &gt;30-33 cm</t>
  </si>
  <si>
    <t>Cô nàng &gt;33-36 cm</t>
  </si>
  <si>
    <t>Cô nàng &gt;36-39 cm</t>
  </si>
  <si>
    <t>Cô nàng &gt;39-42 cm</t>
  </si>
  <si>
    <t>Cô nàng &gt;42 cm</t>
  </si>
  <si>
    <t>Sỏi ≤3 cm</t>
  </si>
  <si>
    <t>Sỏi &gt;3-6 cm</t>
  </si>
  <si>
    <t>Sỏi &gt;6-9 cm</t>
  </si>
  <si>
    <t>Sỏi &gt;9-12 cm</t>
  </si>
  <si>
    <t>Sỏi &gt;12-15 cm</t>
  </si>
  <si>
    <t>Sỏi &gt;15-18 cm</t>
  </si>
  <si>
    <t>Sỏi &gt;18-21 cm</t>
  </si>
  <si>
    <t>Sỏi &gt;21-24 cm</t>
  </si>
  <si>
    <t>Sỏi &gt;24-27 cm</t>
  </si>
  <si>
    <t>Sỏi &gt;27-30 cm</t>
  </si>
  <si>
    <t>Sỏi &gt;30-33 cm</t>
  </si>
  <si>
    <t>Sỏi &gt;33-36 cm</t>
  </si>
  <si>
    <t>Sỏi &gt;36-39 cm</t>
  </si>
  <si>
    <t>Sỏi &gt;39-42 cm</t>
  </si>
  <si>
    <t>Sỏi &gt;42 cm</t>
  </si>
  <si>
    <t>Phong dương ≤3 cm</t>
  </si>
  <si>
    <t>Phong dương &gt;3-6 cm</t>
  </si>
  <si>
    <t>Phong dương &gt;6-9 cm</t>
  </si>
  <si>
    <t>Phong dương &gt;9-12 cm</t>
  </si>
  <si>
    <t>Phong dương &gt;12-15 cm</t>
  </si>
  <si>
    <t>Phong dương &gt;15-18 cm</t>
  </si>
  <si>
    <t>Phong dương &gt;18-21 cm</t>
  </si>
  <si>
    <t>Phong dương &gt;21-24 cm</t>
  </si>
  <si>
    <t>Phong dương &gt;24-27 cm</t>
  </si>
  <si>
    <t>Phong dương &gt;27-30 cm</t>
  </si>
  <si>
    <t>Phong dương &gt;30-33 cm</t>
  </si>
  <si>
    <t>Phong dương &gt;33-36 cm</t>
  </si>
  <si>
    <t>Phong dương &gt;36-39 cm</t>
  </si>
  <si>
    <t>Phong dương &gt;39-42 cm</t>
  </si>
  <si>
    <t>Phong dương &gt;42 cm</t>
  </si>
  <si>
    <t>Côi rào ≤3 cm</t>
  </si>
  <si>
    <t>Côi rào &gt;3-6 cm</t>
  </si>
  <si>
    <t>Côi rào &gt;6-9 cm</t>
  </si>
  <si>
    <t>Côi rào &gt;9-12 cm</t>
  </si>
  <si>
    <t>Côi rào &gt;12-15 cm</t>
  </si>
  <si>
    <t>Côi rào &gt;15-18 cm</t>
  </si>
  <si>
    <t>Côi rào &gt;18-21 cm</t>
  </si>
  <si>
    <t>Côi rào &gt;21-24 cm</t>
  </si>
  <si>
    <t>Côi rào &gt;24-27 cm</t>
  </si>
  <si>
    <t>Côi rào &gt;27-30 cm</t>
  </si>
  <si>
    <t>Côi rào &gt;30-33 cm</t>
  </si>
  <si>
    <t>Côi rào &gt;33-36 cm</t>
  </si>
  <si>
    <t>Côi rào &gt;36-39 cm</t>
  </si>
  <si>
    <t>Côi rào &gt;39-42 cm</t>
  </si>
  <si>
    <t>Côi rào &gt;42 cm</t>
  </si>
  <si>
    <t>Côi núi ≤3 cm</t>
  </si>
  <si>
    <t>Côi núi &gt;3-6 cm</t>
  </si>
  <si>
    <t>Côi núi &gt;6-9 cm</t>
  </si>
  <si>
    <t>Côi núi &gt;9-12 cm</t>
  </si>
  <si>
    <t>Côi núi &gt;12-15 cm</t>
  </si>
  <si>
    <t>Côi núi &gt;15-18 cm</t>
  </si>
  <si>
    <t>Côi núi &gt;18-21 cm</t>
  </si>
  <si>
    <t>Côi núi &gt;21-24 cm</t>
  </si>
  <si>
    <t>Côi núi &gt;24-27 cm</t>
  </si>
  <si>
    <t>Côi núi &gt;27-30 cm</t>
  </si>
  <si>
    <t>Côi núi &gt;30-33 cm</t>
  </si>
  <si>
    <t>Côi núi &gt;33-36 cm</t>
  </si>
  <si>
    <t>Côi núi &gt;36-39 cm</t>
  </si>
  <si>
    <t>Côi núi &gt;39-42 cm</t>
  </si>
  <si>
    <t>Côi núi &gt;42 cm</t>
  </si>
  <si>
    <t>Côm lá bóng ≤3 cm</t>
  </si>
  <si>
    <t>Côm lá bóng &gt;3-6 cm</t>
  </si>
  <si>
    <t>Côm lá bóng &gt;6-9 cm</t>
  </si>
  <si>
    <t>Côm lá bóng &gt;9-12 cm</t>
  </si>
  <si>
    <t>Côm lá bóng &gt;12-15 cm</t>
  </si>
  <si>
    <t>Côm lá bóng &gt;15-18 cm</t>
  </si>
  <si>
    <t>Côm lá bóng &gt;18-21 cm</t>
  </si>
  <si>
    <t>Côm lá bóng &gt;21-24 cm</t>
  </si>
  <si>
    <t>Côm lá bóng &gt;24-27 cm</t>
  </si>
  <si>
    <t>Côm lá bóng &gt;27-30 cm</t>
  </si>
  <si>
    <t>Côm lá bóng &gt;30-33 cm</t>
  </si>
  <si>
    <t>Côm lá bóng &gt;33-36 cm</t>
  </si>
  <si>
    <t>Côm lá bóng &gt;36-39 cm</t>
  </si>
  <si>
    <t>Côm lá bóng &gt;39-42 cm</t>
  </si>
  <si>
    <t>Côm lá bóng &gt;42 cm</t>
  </si>
  <si>
    <t>Côm lá bạc ≤3 cm</t>
  </si>
  <si>
    <t>Côm lá bạc &gt;3-6 cm</t>
  </si>
  <si>
    <t>Côm lá bạc &gt;6-9 cm</t>
  </si>
  <si>
    <t>Côm lá bạc &gt;9-12 cm</t>
  </si>
  <si>
    <t>Côm lá bạc &gt;12-15 cm</t>
  </si>
  <si>
    <t>Côm lá bạc &gt;15-18 cm</t>
  </si>
  <si>
    <t>Côm lá bạc &gt;18-21 cm</t>
  </si>
  <si>
    <t>Côm lá bạc &gt;21-24 cm</t>
  </si>
  <si>
    <t>Côm lá bạc &gt;24-27 cm</t>
  </si>
  <si>
    <t>Côm lá bạc &gt;27-30 cm</t>
  </si>
  <si>
    <t>Côm lá bạc &gt;30-33 cm</t>
  </si>
  <si>
    <t>Côm lá bạc &gt;33-36 cm</t>
  </si>
  <si>
    <t>Côm lá bạc &gt;36-39 cm</t>
  </si>
  <si>
    <t>Côm lá bạc &gt;39-42 cm</t>
  </si>
  <si>
    <t>Côm lá bạc &gt;42 cm</t>
  </si>
  <si>
    <t>Côm nhật ≤3 cm</t>
  </si>
  <si>
    <t>Côm nhật &gt;3-6 cm</t>
  </si>
  <si>
    <t>Côm nhật &gt;6-9 cm</t>
  </si>
  <si>
    <t>Côm nhật &gt;9-12 cm</t>
  </si>
  <si>
    <t>Côm nhật &gt;12-15 cm</t>
  </si>
  <si>
    <t>Côm nhật &gt;15-18 cm</t>
  </si>
  <si>
    <t>Côm nhật &gt;18-21 cm</t>
  </si>
  <si>
    <t>Côm nhật &gt;21-24 cm</t>
  </si>
  <si>
    <t>Côm nhật &gt;24-27 cm</t>
  </si>
  <si>
    <t>Côm nhật &gt;27-30 cm</t>
  </si>
  <si>
    <t>Côm nhật &gt;30-33 cm</t>
  </si>
  <si>
    <t>Côm nhật &gt;33-36 cm</t>
  </si>
  <si>
    <t>Côm nhật &gt;36-39 cm</t>
  </si>
  <si>
    <t>Côm nhật &gt;39-42 cm</t>
  </si>
  <si>
    <t>Côm nhật &gt;42 cm</t>
  </si>
  <si>
    <t>Côm cuống dài ≤3 cm</t>
  </si>
  <si>
    <t>Côm cuống dài &gt;3-6 cm</t>
  </si>
  <si>
    <t>Côm cuống dài &gt;6-9 cm</t>
  </si>
  <si>
    <t>Côm cuống dài &gt;9-12 cm</t>
  </si>
  <si>
    <t>Côm cuống dài &gt;12-15 cm</t>
  </si>
  <si>
    <t>Côm cuống dài &gt;15-18 cm</t>
  </si>
  <si>
    <t>Côm cuống dài &gt;18-21 cm</t>
  </si>
  <si>
    <t>Côm cuống dài &gt;21-24 cm</t>
  </si>
  <si>
    <t>Côm cuống dài &gt;24-27 cm</t>
  </si>
  <si>
    <t>Côm cuống dài &gt;27-30 cm</t>
  </si>
  <si>
    <t>Côm cuống dài &gt;30-33 cm</t>
  </si>
  <si>
    <t>Côm cuống dài &gt;33-36 cm</t>
  </si>
  <si>
    <t>Côm cuống dài &gt;36-39 cm</t>
  </si>
  <si>
    <t>Côm cuống dài &gt;39-42 cm</t>
  </si>
  <si>
    <t>Côm cuống dài &gt;42 cm</t>
  </si>
  <si>
    <t>Côm tầng ≤3 cm</t>
  </si>
  <si>
    <t>Côm tầng &gt;3-6 cm</t>
  </si>
  <si>
    <t>Côm tầng &gt;6-9 cm</t>
  </si>
  <si>
    <t>Côm tầng &gt;9-12 cm</t>
  </si>
  <si>
    <t>Côm tầng &gt;12-15 cm</t>
  </si>
  <si>
    <t>Côm tầng &gt;15-18 cm</t>
  </si>
  <si>
    <t>Côm tầng &gt;18-21 cm</t>
  </si>
  <si>
    <t>Côm tầng &gt;21-24 cm</t>
  </si>
  <si>
    <t>Côm tầng &gt;24-27 cm</t>
  </si>
  <si>
    <t>Côm tầng &gt;27-30 cm</t>
  </si>
  <si>
    <t>Côm tầng &gt;30-33 cm</t>
  </si>
  <si>
    <t>Côm tầng &gt;33-36 cm</t>
  </si>
  <si>
    <t>Côm tầng &gt;36-39 cm</t>
  </si>
  <si>
    <t>Côm tầng &gt;39-42 cm</t>
  </si>
  <si>
    <t>Côm tầng &gt;42 cm</t>
  </si>
  <si>
    <t>Đa bà ≤3 cm</t>
  </si>
  <si>
    <t>Đa bà &gt;3-6 cm</t>
  </si>
  <si>
    <t>Đa bà &gt;6-9 cm</t>
  </si>
  <si>
    <t>Đa bà &gt;9-12 cm</t>
  </si>
  <si>
    <t>Đa bà &gt;12-15 cm</t>
  </si>
  <si>
    <t>Đa bà &gt;15-18 cm</t>
  </si>
  <si>
    <t>Đa bà &gt;18-21 cm</t>
  </si>
  <si>
    <t>Đa bà &gt;21-24 cm</t>
  </si>
  <si>
    <t>Đa bà &gt;24-27 cm</t>
  </si>
  <si>
    <t>Đa bà &gt;27-30 cm</t>
  </si>
  <si>
    <t>Đa bà &gt;30-33 cm</t>
  </si>
  <si>
    <t>Đa bà &gt;33-36 cm</t>
  </si>
  <si>
    <t>Đa bà &gt;36-39 cm</t>
  </si>
  <si>
    <t>Đa bà &gt;39-42 cm</t>
  </si>
  <si>
    <t>Đa bà &gt;42 cm</t>
  </si>
  <si>
    <t>Đa bắp bè ≤3 cm</t>
  </si>
  <si>
    <t>Đa bắp bè &gt;3-6 cm</t>
  </si>
  <si>
    <t>Đa bắp bè &gt;6-9 cm</t>
  </si>
  <si>
    <t>Đa bắp bè &gt;9-12 cm</t>
  </si>
  <si>
    <t>Đa bắp bè &gt;12-15 cm</t>
  </si>
  <si>
    <t>Đa bắp bè &gt;15-18 cm</t>
  </si>
  <si>
    <t>Đa bắp bè &gt;18-21 cm</t>
  </si>
  <si>
    <t>Đa bắp bè &gt;21-24 cm</t>
  </si>
  <si>
    <t>Đa bắp bè &gt;24-27 cm</t>
  </si>
  <si>
    <t>Đa bắp bè &gt;27-30 cm</t>
  </si>
  <si>
    <t>Đa bắp bè &gt;30-33 cm</t>
  </si>
  <si>
    <t>Đa bắp bè &gt;33-36 cm</t>
  </si>
  <si>
    <t>Đa bắp bè &gt;36-39 cm</t>
  </si>
  <si>
    <t>Đa bắp bè &gt;39-42 cm</t>
  </si>
  <si>
    <t>Đa bắp bè &gt;42 cm</t>
  </si>
  <si>
    <t>Sung ngứa ≤3 cm</t>
  </si>
  <si>
    <t>Sung ngứa &gt;3-6 cm</t>
  </si>
  <si>
    <t>Vả trồng 2 năm</t>
  </si>
  <si>
    <t>Sung ngứa &gt;6-9 cm</t>
  </si>
  <si>
    <t>Sung ngứa &gt;9-12 cm</t>
  </si>
  <si>
    <t>Sung ngứa &gt;12-15 cm</t>
  </si>
  <si>
    <t>Sung ngứa &gt;15-18 cm</t>
  </si>
  <si>
    <t>Sung ngứa &gt;18-21 cm</t>
  </si>
  <si>
    <t>Sung ngứa &gt;21-24 cm</t>
  </si>
  <si>
    <t>Sung ngứa &gt;24-27 cm</t>
  </si>
  <si>
    <t>Sung ngứa &gt;27-30 cm</t>
  </si>
  <si>
    <t>Sung ngứa &gt;30-33 cm</t>
  </si>
  <si>
    <t>Sung ngứa &gt;33-36 cm</t>
  </si>
  <si>
    <t>Sung ngứa &gt;36-39 cm</t>
  </si>
  <si>
    <t>Sung ngứa &gt;39-42 cm</t>
  </si>
  <si>
    <t>Sung ngứa &gt;42 cm</t>
  </si>
  <si>
    <t>Bắp bè ≤3 cm</t>
  </si>
  <si>
    <t>Bắp bè &gt;3-6 cm</t>
  </si>
  <si>
    <t>Bắp bè &gt;6-9 cm</t>
  </si>
  <si>
    <t>Bắp bè &gt;9-12 cm</t>
  </si>
  <si>
    <t>Bắp bè &gt;12-15 cm</t>
  </si>
  <si>
    <t>Bắp bè &gt;15-18 cm</t>
  </si>
  <si>
    <t>Bắp bè &gt;18-21 cm</t>
  </si>
  <si>
    <t>Bắp bè &gt;21-24 cm</t>
  </si>
  <si>
    <t>Bắp bè &gt;24-27 cm</t>
  </si>
  <si>
    <t>Bắp bè &gt;27-30 cm</t>
  </si>
  <si>
    <t>Bắp bè &gt;30-33 cm</t>
  </si>
  <si>
    <t>Bắp bè &gt;33-36 cm</t>
  </si>
  <si>
    <t>Bắp bè &gt;36-39 cm</t>
  </si>
  <si>
    <t>Bắp bè &gt;39-42 cm</t>
  </si>
  <si>
    <t>Bắp bè &gt;42 cm</t>
  </si>
  <si>
    <t>Đa quả xanh ≤3 cm</t>
  </si>
  <si>
    <t>Đa quả xanh &gt;3-6 cm</t>
  </si>
  <si>
    <t>Đa quả xanh &gt;6-9 cm</t>
  </si>
  <si>
    <t>Đa quả xanh &gt;9-12 cm</t>
  </si>
  <si>
    <t>Đa quả xanh &gt;12-15 cm</t>
  </si>
  <si>
    <t>Đa quả xanh &gt;15-18 cm</t>
  </si>
  <si>
    <t>Đa quả xanh &gt;18-21 cm</t>
  </si>
  <si>
    <t>Đa quả xanh &gt;21-24 cm</t>
  </si>
  <si>
    <t>Đa quả xanh &gt;24-27 cm</t>
  </si>
  <si>
    <t>Đa quả xanh &gt;27-30 cm</t>
  </si>
  <si>
    <t>Đa quả xanh &gt;30-33 cm</t>
  </si>
  <si>
    <t>Đa quả xanh &gt;33-36 cm</t>
  </si>
  <si>
    <t>Đa quả xanh &gt;36-39 cm</t>
  </si>
  <si>
    <t>Đa quả xanh &gt;39-42 cm</t>
  </si>
  <si>
    <t>Đa quả xanh &gt;42 cm</t>
  </si>
  <si>
    <t>Dọc ≤3 cm</t>
  </si>
  <si>
    <t>Dọc &gt;3-6 cm</t>
  </si>
  <si>
    <t>Dọc &gt;6-9 cm</t>
  </si>
  <si>
    <t>Dọc &gt;9-12 cm</t>
  </si>
  <si>
    <t>Dọc &gt;12-15 cm</t>
  </si>
  <si>
    <t>Dọc &gt;15-18 cm</t>
  </si>
  <si>
    <t>Dọc &gt;18-21 cm</t>
  </si>
  <si>
    <t>Dọc &gt;21-24 cm</t>
  </si>
  <si>
    <t>Dọc &gt;24-27 cm</t>
  </si>
  <si>
    <t>Dọc &gt;27-30 cm</t>
  </si>
  <si>
    <t>Dọc &gt;30-33 cm</t>
  </si>
  <si>
    <t>Dọc &gt;33-36 cm</t>
  </si>
  <si>
    <t>Dọc &gt;36-39 cm</t>
  </si>
  <si>
    <t>Dọc &gt;39-42 cm</t>
  </si>
  <si>
    <t>Dọc &gt;42 cm</t>
  </si>
  <si>
    <t>Dung giấy ≤3 cm</t>
  </si>
  <si>
    <t>Dung giấy &gt;3-6 cm</t>
  </si>
  <si>
    <t>Dung giấy &gt;6-9 cm</t>
  </si>
  <si>
    <t>Dung giấy &gt;9-12 cm</t>
  </si>
  <si>
    <t>Dung giấy &gt;12-15 cm</t>
  </si>
  <si>
    <t>Dung giấy &gt;15-18 cm</t>
  </si>
  <si>
    <t>Dung giấy &gt;18-21 cm</t>
  </si>
  <si>
    <t>Dung giấy &gt;21-24 cm</t>
  </si>
  <si>
    <t>Dung giấy &gt;24-27 cm</t>
  </si>
  <si>
    <t>Dung giấy &gt;27-30 cm</t>
  </si>
  <si>
    <t>Dung giấy &gt;30-33 cm</t>
  </si>
  <si>
    <t>Dung giấy &gt;33-36 cm</t>
  </si>
  <si>
    <t>Dung giấy &gt;36-39 cm</t>
  </si>
  <si>
    <t>Dung giấy &gt;39-42 cm</t>
  </si>
  <si>
    <t>Dung giấy &gt;42 cm</t>
  </si>
  <si>
    <t>Dung lá trà ≤3 cm</t>
  </si>
  <si>
    <t>Dung lá trà &gt;3-6 cm</t>
  </si>
  <si>
    <t>Dung lá trà &gt;6-9 cm</t>
  </si>
  <si>
    <t>Dung lá trà &gt;9-12 cm</t>
  </si>
  <si>
    <t>Dung lá trà &gt;12-15 cm</t>
  </si>
  <si>
    <t>Dung lá trà &gt;15-18 cm</t>
  </si>
  <si>
    <t>Dung lá trà &gt;18-21 cm</t>
  </si>
  <si>
    <t>Dung lá trà &gt;21-24 cm</t>
  </si>
  <si>
    <t>Dung lá trà &gt;24-27 cm</t>
  </si>
  <si>
    <t>Dung lá trà &gt;27-30 cm</t>
  </si>
  <si>
    <t>Dung lá trà &gt;30-33 cm</t>
  </si>
  <si>
    <t>Dung lá trà &gt;33-36 cm</t>
  </si>
  <si>
    <t>Dung lá trà &gt;36-39 cm</t>
  </si>
  <si>
    <t>Dung lá trà &gt;39-42 cm</t>
  </si>
  <si>
    <t>Dung lá trà &gt;42 cm</t>
  </si>
  <si>
    <t>Dung lông ≤3 cm</t>
  </si>
  <si>
    <t>Dung lông &gt;3-6 cm</t>
  </si>
  <si>
    <t>Dung lông &gt;6-9 cm</t>
  </si>
  <si>
    <t>Dung lông &gt;9-12 cm</t>
  </si>
  <si>
    <t>Dung lông &gt;12-15 cm</t>
  </si>
  <si>
    <t>Dung lông &gt;15-18 cm</t>
  </si>
  <si>
    <t>Dung lông &gt;18-21 cm</t>
  </si>
  <si>
    <t>Dung lông &gt;21-24 cm</t>
  </si>
  <si>
    <t>Dung lông &gt;24-27 cm</t>
  </si>
  <si>
    <t>Dung lông &gt;27-30 cm</t>
  </si>
  <si>
    <t>Dung lông &gt;30-33 cm</t>
  </si>
  <si>
    <t>Dung lông &gt;33-36 cm</t>
  </si>
  <si>
    <t>Dung lông &gt;36-39 cm</t>
  </si>
  <si>
    <t>Dung lông &gt;39-42 cm</t>
  </si>
  <si>
    <t>Dung lông &gt;42 cm</t>
  </si>
  <si>
    <t>Dung lụa ≤3 cm</t>
  </si>
  <si>
    <t>Dung lụa &gt;3-6 cm</t>
  </si>
  <si>
    <t>Dung lụa &gt;6-9 cm</t>
  </si>
  <si>
    <t>Dung lụa &gt;9-12 cm</t>
  </si>
  <si>
    <t>Dung lụa &gt;12-15 cm</t>
  </si>
  <si>
    <t>Dung lụa &gt;15-18 cm</t>
  </si>
  <si>
    <t>Dung lụa &gt;18-21 cm</t>
  </si>
  <si>
    <t>Dung lụa &gt;21-24 cm</t>
  </si>
  <si>
    <t>Dung lụa &gt;24-27 cm</t>
  </si>
  <si>
    <t>Dung lụa &gt;27-30 cm</t>
  </si>
  <si>
    <t>Dung lụa &gt;30-33 cm</t>
  </si>
  <si>
    <t>Dung lụa &gt;33-36 cm</t>
  </si>
  <si>
    <t>Dung lụa &gt;36-39 cm</t>
  </si>
  <si>
    <t>Dung lụa &gt;39-42 cm</t>
  </si>
  <si>
    <t>Dung lụa &gt;42 cm</t>
  </si>
  <si>
    <t>Dung nam bộ ≤3 cm</t>
  </si>
  <si>
    <t>Dung nam bộ &gt;3-6 cm</t>
  </si>
  <si>
    <t>Dung nam bộ &gt;6-9 cm</t>
  </si>
  <si>
    <t>Dung nam bộ &gt;9-12 cm</t>
  </si>
  <si>
    <t>Dung nam bộ &gt;12-15 cm</t>
  </si>
  <si>
    <t>Dung nam bộ &gt;15-18 cm</t>
  </si>
  <si>
    <t>Dung nam bộ &gt;18-21 cm</t>
  </si>
  <si>
    <t>Dung nam bộ &gt;21-24 cm</t>
  </si>
  <si>
    <t>Dung nam bộ &gt;24-27 cm</t>
  </si>
  <si>
    <t>Dung nam bộ &gt;27-30 cm</t>
  </si>
  <si>
    <t>Dung nam bộ &gt;30-33 cm</t>
  </si>
  <si>
    <t>Dung nam bộ &gt;33-36 cm</t>
  </si>
  <si>
    <t>Dung nam bộ &gt;36-39 cm</t>
  </si>
  <si>
    <t>Dung nam bộ &gt;39-42 cm</t>
  </si>
  <si>
    <t>Dung nam bộ &gt;42 cm</t>
  </si>
  <si>
    <t>Gai lang trung quốc ≤3 cm</t>
  </si>
  <si>
    <t>Gai lang trung quốc &gt;3-6 cm</t>
  </si>
  <si>
    <t>Gai lang trung quốc &gt;6-9 cm</t>
  </si>
  <si>
    <t>Gai lang trung quốc &gt;9-12 cm</t>
  </si>
  <si>
    <t>Gai lang trung quốc &gt;12-15 cm</t>
  </si>
  <si>
    <t>Gai lang trung quốc &gt;15-18 cm</t>
  </si>
  <si>
    <t>Gai lang trung quốc &gt;18-21 cm</t>
  </si>
  <si>
    <t>Gai lang trung quốc &gt;21-24 cm</t>
  </si>
  <si>
    <t>Gai lang trung quốc &gt;24-27 cm</t>
  </si>
  <si>
    <t>Gai lang trung quốc &gt;27-30 cm</t>
  </si>
  <si>
    <t>Gai lang trung quốc &gt;30-33 cm</t>
  </si>
  <si>
    <t>Gai lang trung quốc &gt;33-36 cm</t>
  </si>
  <si>
    <t>Gai lang trung quốc &gt;36-39 cm</t>
  </si>
  <si>
    <t>Gai lang trung quốc &gt;39-42 cm</t>
  </si>
  <si>
    <t>Gai lang trung quốc &gt;42 cm</t>
  </si>
  <si>
    <t>Gạo ≤3 cm</t>
  </si>
  <si>
    <t>Gạo &gt;3-6 cm</t>
  </si>
  <si>
    <t>Gạo &gt;6-9 cm</t>
  </si>
  <si>
    <t>Gạo &gt;9-12 cm</t>
  </si>
  <si>
    <t>Gạo &gt;12-15 cm</t>
  </si>
  <si>
    <t>Gạo &gt;15-18 cm</t>
  </si>
  <si>
    <t>Gạo &gt;18-21 cm</t>
  </si>
  <si>
    <t>Gạo &gt;21-24 cm</t>
  </si>
  <si>
    <t>Gạo &gt;24-27 cm</t>
  </si>
  <si>
    <t>Gạo &gt;27-30 cm</t>
  </si>
  <si>
    <t>Gạo &gt;30-33 cm</t>
  </si>
  <si>
    <t>Gạo &gt;33-36 cm</t>
  </si>
  <si>
    <t>Gạo &gt;36-39 cm</t>
  </si>
  <si>
    <t>Gạo &gt;39-42 cm</t>
  </si>
  <si>
    <t>Gạo &gt;42 cm</t>
  </si>
  <si>
    <t>Mộc miên ≤3 cm</t>
  </si>
  <si>
    <t>Mộc miên &gt;3-6 cm</t>
  </si>
  <si>
    <t>Mộc miên &gt;6-9 cm</t>
  </si>
  <si>
    <t>Mộc miên &gt;9-12 cm</t>
  </si>
  <si>
    <t>Mộc miên &gt;12-15 cm</t>
  </si>
  <si>
    <t>Mộc miên &gt;15-18 cm</t>
  </si>
  <si>
    <t>Mộc miên &gt;18-21 cm</t>
  </si>
  <si>
    <t>Mộc miên &gt;21-24 cm</t>
  </si>
  <si>
    <t>Mộc miên &gt;24-27 cm</t>
  </si>
  <si>
    <t>Mộc miên &gt;27-30 cm</t>
  </si>
  <si>
    <t>Mộc miên &gt;30-33 cm</t>
  </si>
  <si>
    <t>Mộc miên &gt;33-36 cm</t>
  </si>
  <si>
    <t>Mộc miên &gt;36-39 cm</t>
  </si>
  <si>
    <t>Mộc miên &gt;39-42 cm</t>
  </si>
  <si>
    <t>Mộc miên &gt;42 cm</t>
  </si>
  <si>
    <t>Giâu da xoan ≤3 cm</t>
  </si>
  <si>
    <t>Giâu da xoan &gt;3-6 cm</t>
  </si>
  <si>
    <t>Giâu da xoan &gt;6-9 cm</t>
  </si>
  <si>
    <t>Giâu da xoan &gt;9-12 cm</t>
  </si>
  <si>
    <t>Giâu da xoan &gt;12-15 cm</t>
  </si>
  <si>
    <t>Giâu da xoan &gt;15-18 cm</t>
  </si>
  <si>
    <t>Giâu da xoan &gt;18-21 cm</t>
  </si>
  <si>
    <t>Giâu da xoan &gt;21-24 cm</t>
  </si>
  <si>
    <t>Giâu da xoan &gt;24-27 cm</t>
  </si>
  <si>
    <t>Giâu da xoan &gt;27-30 cm</t>
  </si>
  <si>
    <t>Giâu da xoan &gt;30-33 cm</t>
  </si>
  <si>
    <t>Giâu da xoan &gt;33-36 cm</t>
  </si>
  <si>
    <t>Giâu da xoan &gt;36-39 cm</t>
  </si>
  <si>
    <t>Giâu da xoan &gt;39-42 cm</t>
  </si>
  <si>
    <t>Giâu da xoan &gt;42 cm</t>
  </si>
  <si>
    <t>Gòn ≤3 cm</t>
  </si>
  <si>
    <t>Gòn &gt;3-6 cm</t>
  </si>
  <si>
    <t>Gòn &gt;6-9 cm</t>
  </si>
  <si>
    <t>Gòn &gt;9-12 cm</t>
  </si>
  <si>
    <t>Gòn &gt;12-15 cm</t>
  </si>
  <si>
    <t>Gòn &gt;15-18 cm</t>
  </si>
  <si>
    <t>Gòn &gt;18-21 cm</t>
  </si>
  <si>
    <t>Gòn &gt;21-24 cm</t>
  </si>
  <si>
    <t>Gòn &gt;24-27 cm</t>
  </si>
  <si>
    <t>Gòn &gt;27-30 cm</t>
  </si>
  <si>
    <t>Gòn &gt;30-33 cm</t>
  </si>
  <si>
    <t>Gòn &gt;33-36 cm</t>
  </si>
  <si>
    <t>Gòn &gt;36-39 cm</t>
  </si>
  <si>
    <t>Gòn &gt;39-42 cm</t>
  </si>
  <si>
    <t>Gòn &gt;42 cm</t>
  </si>
  <si>
    <t>Bông gòn ≤3 cm</t>
  </si>
  <si>
    <t>Bông gòn &gt;3-6 cm</t>
  </si>
  <si>
    <t>Bông gòn &gt;6-9 cm</t>
  </si>
  <si>
    <t>Bông gòn &gt;9-12 cm</t>
  </si>
  <si>
    <t>Bông gòn &gt;12-15 cm</t>
  </si>
  <si>
    <t>Bông gòn &gt;15-18 cm</t>
  </si>
  <si>
    <t>Bông gòn &gt;18-21 cm</t>
  </si>
  <si>
    <t>Bông gòn &gt;21-24 cm</t>
  </si>
  <si>
    <t>Bông gòn &gt;24-27 cm</t>
  </si>
  <si>
    <t>Bông gòn &gt;27-30 cm</t>
  </si>
  <si>
    <t>Bông gòn &gt;30-33 cm</t>
  </si>
  <si>
    <t>Bông gòn &gt;33-36 cm</t>
  </si>
  <si>
    <t>Bông gòn &gt;36-39 cm</t>
  </si>
  <si>
    <t>Bông gòn &gt;39-42 cm</t>
  </si>
  <si>
    <t>Bông gòn &gt;42 cm</t>
  </si>
  <si>
    <t>Ngọc lan ≤3 cm</t>
  </si>
  <si>
    <t>Ngọc lan &gt;3-6 cm</t>
  </si>
  <si>
    <t>Ngọc lan &gt;6-9 cm</t>
  </si>
  <si>
    <t>Ngọc lan &gt;9-12 cm</t>
  </si>
  <si>
    <t>Ngọc lan &gt;12-15 cm</t>
  </si>
  <si>
    <t>Ngọc lan &gt;15-18 cm</t>
  </si>
  <si>
    <t>Ngọc lan &gt;18-21 cm</t>
  </si>
  <si>
    <t>Ngọc lan &gt;21-24 cm</t>
  </si>
  <si>
    <t>Ngọc lan &gt;24-27 cm</t>
  </si>
  <si>
    <t>Ngọc lan &gt;27-30 cm</t>
  </si>
  <si>
    <t>Ngọc lan &gt;30-33 cm</t>
  </si>
  <si>
    <t>Ngọc lan &gt;33-36 cm</t>
  </si>
  <si>
    <t>Ngọc lan &gt;36-39 cm</t>
  </si>
  <si>
    <t>Ngọc lan &gt;39-42 cm</t>
  </si>
  <si>
    <t>Ngọc lan &gt;42 cm</t>
  </si>
  <si>
    <t>So đũa ≤3 cm</t>
  </si>
  <si>
    <t>So đũa &gt;3-6 cm</t>
  </si>
  <si>
    <t>So đũa &gt;6-9 cm</t>
  </si>
  <si>
    <t>So đũa &gt;9-12 cm</t>
  </si>
  <si>
    <t>So đũa &gt;12-15 cm</t>
  </si>
  <si>
    <t>So đũa &gt;15-18 cm</t>
  </si>
  <si>
    <t>So đũa &gt;18-21 cm</t>
  </si>
  <si>
    <t>So đũa &gt;21-24 cm</t>
  </si>
  <si>
    <t>So đũa &gt;24-27 cm</t>
  </si>
  <si>
    <t>So đũa &gt;27-30 cm</t>
  </si>
  <si>
    <t>So đũa &gt;30-33 cm</t>
  </si>
  <si>
    <t>So đũa &gt;33-36 cm</t>
  </si>
  <si>
    <t>So đũa &gt;36-39 cm</t>
  </si>
  <si>
    <t>So đũa &gt;39-42 cm</t>
  </si>
  <si>
    <t>So đũa &gt;42 cm</t>
  </si>
  <si>
    <t>Chay ≤3 cm</t>
  </si>
  <si>
    <t>Chay &gt;3-6 cm</t>
  </si>
  <si>
    <t>Chay &gt;6-9 cm</t>
  </si>
  <si>
    <t>Chay &gt;9-12 cm</t>
  </si>
  <si>
    <t>Chay &gt;12-15 cm</t>
  </si>
  <si>
    <t>Chay &gt;15-18 cm</t>
  </si>
  <si>
    <t>Chay &gt;18-21 cm</t>
  </si>
  <si>
    <t>Chay &gt;21-24 cm</t>
  </si>
  <si>
    <t>Chay &gt;24-27 cm</t>
  </si>
  <si>
    <t>Chay &gt;27-30 cm</t>
  </si>
  <si>
    <t>Chay &gt;30-33 cm</t>
  </si>
  <si>
    <t>Chay &gt;33-36 cm</t>
  </si>
  <si>
    <t>Chay &gt;36-39 cm</t>
  </si>
  <si>
    <t>Chay &gt;39-42 cm</t>
  </si>
  <si>
    <t>Chay &gt;42 cm</t>
  </si>
  <si>
    <t>Gừa ≤3 cm</t>
  </si>
  <si>
    <t>Gừa &gt;3-6 cm</t>
  </si>
  <si>
    <t>Gừa &gt;6-9 cm</t>
  </si>
  <si>
    <t>Gừa &gt;9-12 cm</t>
  </si>
  <si>
    <t>Gừa &gt;12-15 cm</t>
  </si>
  <si>
    <t>Gừa &gt;15-18 cm</t>
  </si>
  <si>
    <t>Gừa &gt;18-21 cm</t>
  </si>
  <si>
    <t>Gừa &gt;21-24 cm</t>
  </si>
  <si>
    <t>Gừa &gt;24-27 cm</t>
  </si>
  <si>
    <t>Gừa &gt;27-30 cm</t>
  </si>
  <si>
    <t>Gừa &gt;30-33 cm</t>
  </si>
  <si>
    <t>Gừa &gt;33-36 cm</t>
  </si>
  <si>
    <t>Gừa &gt;36-39 cm</t>
  </si>
  <si>
    <t>Gừa &gt;39-42 cm</t>
  </si>
  <si>
    <t>Gừa &gt;42 cm</t>
  </si>
  <si>
    <t>Hải mộc ≤3 cm</t>
  </si>
  <si>
    <t>Hải mộc &gt;3-6 cm</t>
  </si>
  <si>
    <t>Hải mộc &gt;6-9 cm</t>
  </si>
  <si>
    <t>Hải mộc &gt;9-12 cm</t>
  </si>
  <si>
    <t>Hải mộc &gt;12-15 cm</t>
  </si>
  <si>
    <t>Hải mộc &gt;15-18 cm</t>
  </si>
  <si>
    <t>Hải mộc &gt;18-21 cm</t>
  </si>
  <si>
    <t>Hải mộc &gt;21-24 cm</t>
  </si>
  <si>
    <t>Hải mộc &gt;24-27 cm</t>
  </si>
  <si>
    <t>Hải mộc &gt;27-30 cm</t>
  </si>
  <si>
    <t>Hải mộc &gt;30-33 cm</t>
  </si>
  <si>
    <t>Hải mộc &gt;33-36 cm</t>
  </si>
  <si>
    <t>Hải mộc &gt;36-39 cm</t>
  </si>
  <si>
    <t>Hải mộc &gt;39-42 cm</t>
  </si>
  <si>
    <t>Hải mộc &gt;42 cm</t>
  </si>
  <si>
    <t>Hồ ≤3 cm</t>
  </si>
  <si>
    <t>Hồ &gt;3-6 cm</t>
  </si>
  <si>
    <t>Hồ &gt;6-9 cm</t>
  </si>
  <si>
    <t>Hồ &gt;9-12 cm</t>
  </si>
  <si>
    <t>Hồ &gt;12-15 cm</t>
  </si>
  <si>
    <t>Hồ &gt;15-18 cm</t>
  </si>
  <si>
    <t>Hồ &gt;18-21 cm</t>
  </si>
  <si>
    <t>Hồ &gt;21-24 cm</t>
  </si>
  <si>
    <t>Hồ &gt;24-27 cm</t>
  </si>
  <si>
    <t>Hồ &gt;27-30 cm</t>
  </si>
  <si>
    <t>Hồ &gt;30-33 cm</t>
  </si>
  <si>
    <t>Hồ &gt;33-36 cm</t>
  </si>
  <si>
    <t>Hồ &gt;36-39 cm</t>
  </si>
  <si>
    <t>Hồ &gt;39-42 cm</t>
  </si>
  <si>
    <t>Hồ &gt;42 cm</t>
  </si>
  <si>
    <t>Ngát ≤3 cm</t>
  </si>
  <si>
    <t>Ngát &gt;3-6 cm</t>
  </si>
  <si>
    <t>Ngát &gt;6-9 cm</t>
  </si>
  <si>
    <t>Ngát &gt;9-12 cm</t>
  </si>
  <si>
    <t>Ngát &gt;12-15 cm</t>
  </si>
  <si>
    <t>Ngát &gt;15-18 cm</t>
  </si>
  <si>
    <t>Ngát &gt;18-21 cm</t>
  </si>
  <si>
    <t>Ngát &gt;21-24 cm</t>
  </si>
  <si>
    <t>Ngát &gt;24-27 cm</t>
  </si>
  <si>
    <t>Ngát &gt;27-30 cm</t>
  </si>
  <si>
    <t>Ngát &gt;30-33 cm</t>
  </si>
  <si>
    <t>Ngát &gt;33-36 cm</t>
  </si>
  <si>
    <t>Ngát &gt;36-39 cm</t>
  </si>
  <si>
    <t>Ngát &gt;39-42 cm</t>
  </si>
  <si>
    <t>Ngát &gt;42 cm</t>
  </si>
  <si>
    <t>Ong bù ≤3 cm</t>
  </si>
  <si>
    <t>Ong bù &gt;3-6 cm</t>
  </si>
  <si>
    <t>Ong bù &gt;6-9 cm</t>
  </si>
  <si>
    <t>Ong bù &gt;9-12 cm</t>
  </si>
  <si>
    <t>Ong bù &gt;12-15 cm</t>
  </si>
  <si>
    <t>Ong bù &gt;15-18 cm</t>
  </si>
  <si>
    <t>Ong bù &gt;18-21 cm</t>
  </si>
  <si>
    <t>Ong bù &gt;21-24 cm</t>
  </si>
  <si>
    <t>Ong bù &gt;24-27 cm</t>
  </si>
  <si>
    <t>Ong bù &gt;27-30 cm</t>
  </si>
  <si>
    <t>Ong bù &gt;30-33 cm</t>
  </si>
  <si>
    <t>Ong bù &gt;33-36 cm</t>
  </si>
  <si>
    <t>Ong bù &gt;36-39 cm</t>
  </si>
  <si>
    <t>Ong bù &gt;39-42 cm</t>
  </si>
  <si>
    <t>Ong bù &gt;42 cm</t>
  </si>
  <si>
    <t>Hồng đạm đồng nai ≤3 cm</t>
  </si>
  <si>
    <t>Hồng đạm đồng nai &gt;3-6 cm</t>
  </si>
  <si>
    <t>Hồng đạm đồng nai &gt;6-9 cm</t>
  </si>
  <si>
    <t>Hồng đạm đồng nai &gt;9-12 cm</t>
  </si>
  <si>
    <t>Hồng đạm đồng nai &gt;12-15 cm</t>
  </si>
  <si>
    <t>Hồng đạm đồng nai &gt;15-18 cm</t>
  </si>
  <si>
    <t>Hồng đạm đồng nai &gt;18-21 cm</t>
  </si>
  <si>
    <t>Hồng đạm đồng nai &gt;21-24 cm</t>
  </si>
  <si>
    <t>Hồng đạm đồng nai &gt;24-27 cm</t>
  </si>
  <si>
    <t>Hồng đạm đồng nai &gt;27-30 cm</t>
  </si>
  <si>
    <t>Hồng đạm đồng nai &gt;30-33 cm</t>
  </si>
  <si>
    <t>Hồng đạm đồng nai &gt;33-36 cm</t>
  </si>
  <si>
    <t>Hồng đạm đồng nai &gt;36-39 cm</t>
  </si>
  <si>
    <t>Hồng đạm đồng nai &gt;39-42 cm</t>
  </si>
  <si>
    <t>Hồng đạm đồng nai &gt;42 cm</t>
  </si>
  <si>
    <t>Súm lông ≤3 cm</t>
  </si>
  <si>
    <t>Súm lông &gt;3-6 cm</t>
  </si>
  <si>
    <t>Súm lông &gt;6-9 cm</t>
  </si>
  <si>
    <t>Súm lông &gt;9-12 cm</t>
  </si>
  <si>
    <t>Súm lông &gt;12-15 cm</t>
  </si>
  <si>
    <t>Súm lông &gt;15-18 cm</t>
  </si>
  <si>
    <t>Súm lông &gt;18-21 cm</t>
  </si>
  <si>
    <t>Súm lông &gt;21-24 cm</t>
  </si>
  <si>
    <t>Súm lông &gt;24-27 cm</t>
  </si>
  <si>
    <t>Súm lông &gt;27-30 cm</t>
  </si>
  <si>
    <t>Súm lông &gt;30-33 cm</t>
  </si>
  <si>
    <t>Súm lông &gt;33-36 cm</t>
  </si>
  <si>
    <t>Súm lông &gt;36-39 cm</t>
  </si>
  <si>
    <t>Súm lông &gt;39-42 cm</t>
  </si>
  <si>
    <t>Súm lông &gt;42 cm</t>
  </si>
  <si>
    <t>Hu đen ≤3 cm</t>
  </si>
  <si>
    <t>Hu đen &gt;3-6 cm</t>
  </si>
  <si>
    <t>Hu đen &gt;6-9 cm</t>
  </si>
  <si>
    <t>Hu đen &gt;9-12 cm</t>
  </si>
  <si>
    <t>Hu đen &gt;12-15 cm</t>
  </si>
  <si>
    <t>Hu đen &gt;15-18 cm</t>
  </si>
  <si>
    <t>Hu đen &gt;18-21 cm</t>
  </si>
  <si>
    <t>Hu đen &gt;21-24 cm</t>
  </si>
  <si>
    <t>Hu đen &gt;24-27 cm</t>
  </si>
  <si>
    <t>Hu đen &gt;27-30 cm</t>
  </si>
  <si>
    <t>Hu đen &gt;30-33 cm</t>
  </si>
  <si>
    <t>Hu đen &gt;33-36 cm</t>
  </si>
  <si>
    <t>Hu đen &gt;36-39 cm</t>
  </si>
  <si>
    <t>Hu đen &gt;39-42 cm</t>
  </si>
  <si>
    <t>Hu đen &gt;42 cm</t>
  </si>
  <si>
    <t>Thung ≤3 cm</t>
  </si>
  <si>
    <t>Thung &gt;3-6 cm</t>
  </si>
  <si>
    <t>Thung &gt;6-9 cm</t>
  </si>
  <si>
    <t>Thung &gt;9-12 cm</t>
  </si>
  <si>
    <t>Thung &gt;12-15 cm</t>
  </si>
  <si>
    <t>Thung &gt;15-18 cm</t>
  </si>
  <si>
    <t>Thung &gt;18-21 cm</t>
  </si>
  <si>
    <t>Thung &gt;21-24 cm</t>
  </si>
  <si>
    <t>Thung &gt;24-27 cm</t>
  </si>
  <si>
    <t>Thung &gt;27-30 cm</t>
  </si>
  <si>
    <t>Thung &gt;30-33 cm</t>
  </si>
  <si>
    <t>Thung &gt;33-36 cm</t>
  </si>
  <si>
    <t>Thung &gt;36-39 cm</t>
  </si>
  <si>
    <t>Thung &gt;39-42 cm</t>
  </si>
  <si>
    <t>Thung &gt;42 cm</t>
  </si>
  <si>
    <t>Lá nến ≤3 cm</t>
  </si>
  <si>
    <t>Lá nến &gt;3-6 cm</t>
  </si>
  <si>
    <t>Lá nến &gt;6-9 cm</t>
  </si>
  <si>
    <t>Lá nến &gt;9-12 cm</t>
  </si>
  <si>
    <t>Lá nến &gt;12-15 cm</t>
  </si>
  <si>
    <t>Lá nến &gt;15-18 cm</t>
  </si>
  <si>
    <t>Lá nến &gt;18-21 cm</t>
  </si>
  <si>
    <t>Lá nến &gt;21-24 cm</t>
  </si>
  <si>
    <t>Lá nến &gt;24-27 cm</t>
  </si>
  <si>
    <t>Lá nến &gt;27-30 cm</t>
  </si>
  <si>
    <t>Lá nến &gt;30-33 cm</t>
  </si>
  <si>
    <t>Lá nến &gt;33-36 cm</t>
  </si>
  <si>
    <t>Lá nến &gt;36-39 cm</t>
  </si>
  <si>
    <t>Lá nến &gt;39-42 cm</t>
  </si>
  <si>
    <t>Lá nến &gt;42 cm</t>
  </si>
  <si>
    <t>Ba soi ≤3 cm</t>
  </si>
  <si>
    <t>Ba soi &gt;3-6 cm</t>
  </si>
  <si>
    <t>Ba soi &gt;6-9 cm</t>
  </si>
  <si>
    <t>Ba soi &gt;9-12 cm</t>
  </si>
  <si>
    <t>Ba soi &gt;12-15 cm</t>
  </si>
  <si>
    <t>Ba soi &gt;15-18 cm</t>
  </si>
  <si>
    <t>Ba soi &gt;18-21 cm</t>
  </si>
  <si>
    <t>Ba soi &gt;21-24 cm</t>
  </si>
  <si>
    <t>Ba soi &gt;24-27 cm</t>
  </si>
  <si>
    <t>Ba soi &gt;27-30 cm</t>
  </si>
  <si>
    <t>Ba soi &gt;30-33 cm</t>
  </si>
  <si>
    <t>Ba soi &gt;33-36 cm</t>
  </si>
  <si>
    <t>Ba soi &gt;36-39 cm</t>
  </si>
  <si>
    <t>Ba soi &gt;39-42 cm</t>
  </si>
  <si>
    <t>Ba soi &gt;42 cm</t>
  </si>
  <si>
    <t>Lai ≤3 cm</t>
  </si>
  <si>
    <t>Lai &gt;3-6 cm</t>
  </si>
  <si>
    <t>Lai &gt;6-9 cm</t>
  </si>
  <si>
    <t>Lai &gt;9-12 cm</t>
  </si>
  <si>
    <t>Lai &gt;12-15 cm</t>
  </si>
  <si>
    <t>Lai &gt;15-18 cm</t>
  </si>
  <si>
    <t>Lai &gt;18-21 cm</t>
  </si>
  <si>
    <t>Lai &gt;21-24 cm</t>
  </si>
  <si>
    <t>Lai &gt;24-27 cm</t>
  </si>
  <si>
    <t>Lai &gt;27-30 cm</t>
  </si>
  <si>
    <t>Lai &gt;30-33 cm</t>
  </si>
  <si>
    <t>Lai &gt;33-36 cm</t>
  </si>
  <si>
    <t>Lai &gt;36-39 cm</t>
  </si>
  <si>
    <t>Lai &gt;39-42 cm</t>
  </si>
  <si>
    <t>Lai &gt;42 cm</t>
  </si>
  <si>
    <t>Lọng bàng ≤3 cm</t>
  </si>
  <si>
    <t>Lọng bàng &gt;3-6 cm</t>
  </si>
  <si>
    <t>Lọng bàng &gt;6-9 cm</t>
  </si>
  <si>
    <t>Lọng bàng &gt;9-12 cm</t>
  </si>
  <si>
    <t>Lọng bàng &gt;12-15 cm</t>
  </si>
  <si>
    <t>Lọng bàng &gt;15-18 cm</t>
  </si>
  <si>
    <t>Lọng bàng &gt;18-21 cm</t>
  </si>
  <si>
    <t>Lọng bàng &gt;21-24 cm</t>
  </si>
  <si>
    <t>Lọng bàng &gt;24-27 cm</t>
  </si>
  <si>
    <t>Lọng bàng &gt;27-30 cm</t>
  </si>
  <si>
    <t>Lọng bàng &gt;30-33 cm</t>
  </si>
  <si>
    <t>Lọng bàng &gt;33-36 cm</t>
  </si>
  <si>
    <t>Lọng bàng &gt;36-39 cm</t>
  </si>
  <si>
    <t>Lọng bàng &gt;39-42 cm</t>
  </si>
  <si>
    <t>Lọng bàng &gt;42 cm</t>
  </si>
  <si>
    <t>Lòng mức trung bộ ≤3 cm</t>
  </si>
  <si>
    <t>Lòng mức trung bộ &gt;3-6 cm</t>
  </si>
  <si>
    <t>Lòng mức trung bộ &gt;6-9 cm</t>
  </si>
  <si>
    <t>Lòng mức trung bộ &gt;9-12 cm</t>
  </si>
  <si>
    <t>Lòng mức trung bộ &gt;12-15 cm</t>
  </si>
  <si>
    <t>Lòng mức trung bộ &gt;15-18 cm</t>
  </si>
  <si>
    <t>Lòng mức trung bộ &gt;18-21 cm</t>
  </si>
  <si>
    <t>Lòng mức trung bộ &gt;21-24 cm</t>
  </si>
  <si>
    <t>Lòng mức trung bộ &gt;24-27 cm</t>
  </si>
  <si>
    <t>Lòng mức trung bộ &gt;27-30 cm</t>
  </si>
  <si>
    <t>Lòng mức trung bộ &gt;30-33 cm</t>
  </si>
  <si>
    <t>Lòng mức trung bộ &gt;33-36 cm</t>
  </si>
  <si>
    <t>Lòng mức trung bộ &gt;36-39 cm</t>
  </si>
  <si>
    <t>Lòng mức trung bộ &gt;39-42 cm</t>
  </si>
  <si>
    <t>Lòng mức trung bộ &gt;42 cm</t>
  </si>
  <si>
    <t>Thừng mực ≤3 cm</t>
  </si>
  <si>
    <t>Thừng mực &gt;3-6 cm</t>
  </si>
  <si>
    <t>Thừng mực &gt;6-9 cm</t>
  </si>
  <si>
    <t>Thừng mực &gt;9-12 cm</t>
  </si>
  <si>
    <t>Thừng mực &gt;12-15 cm</t>
  </si>
  <si>
    <t>Thừng mực &gt;15-18 cm</t>
  </si>
  <si>
    <t>Thừng mực &gt;18-21 cm</t>
  </si>
  <si>
    <t>Thừng mực &gt;21-24 cm</t>
  </si>
  <si>
    <t>Thừng mực &gt;24-27 cm</t>
  </si>
  <si>
    <t>Thừng mực &gt;27-30 cm</t>
  </si>
  <si>
    <t>Thừng mực &gt;30-33 cm</t>
  </si>
  <si>
    <t>Thừng mực &gt;33-36 cm</t>
  </si>
  <si>
    <t>Thừng mực &gt;36-39 cm</t>
  </si>
  <si>
    <t>Thừng mực &gt;39-42 cm</t>
  </si>
  <si>
    <t>Thừng mực &gt;42 cm</t>
  </si>
  <si>
    <t>Mùng quân trắng ≤3 cm</t>
  </si>
  <si>
    <t>Mùng quân trắng &gt;3-6 cm</t>
  </si>
  <si>
    <t>Mùng quân trắng &gt;6-9 cm</t>
  </si>
  <si>
    <t>Mùng quân trắng &gt;9-12 cm</t>
  </si>
  <si>
    <t>Mùng quân trắng &gt;12-15 cm</t>
  </si>
  <si>
    <t>Mùng quân trắng &gt;15-18 cm</t>
  </si>
  <si>
    <t>Mùng quân trắng &gt;18-21 cm</t>
  </si>
  <si>
    <t>Mùng quân trắng &gt;21-24 cm</t>
  </si>
  <si>
    <t>Mùng quân trắng &gt;24-27 cm</t>
  </si>
  <si>
    <t>Mùng quân trắng &gt;27-30 cm</t>
  </si>
  <si>
    <t>Mùng quân trắng &gt;30-33 cm</t>
  </si>
  <si>
    <t>Mùng quân trắng &gt;33-36 cm</t>
  </si>
  <si>
    <t>Mùng quân trắng &gt;36-39 cm</t>
  </si>
  <si>
    <t>Mùng quân trắng &gt;39-42 cm</t>
  </si>
  <si>
    <t>Mùng quân trắng &gt;42 cm</t>
  </si>
  <si>
    <t>Hồng quân ≤3 cm</t>
  </si>
  <si>
    <t>Hồng quân &gt;3-6 cm</t>
  </si>
  <si>
    <t>Hồng quân &gt;6-9 cm</t>
  </si>
  <si>
    <t>Hồng quân &gt;9-12 cm</t>
  </si>
  <si>
    <t>Hồng quân &gt;12-15 cm</t>
  </si>
  <si>
    <t>Hồng quân &gt;15-18 cm</t>
  </si>
  <si>
    <t>Hồng quân &gt;18-21 cm</t>
  </si>
  <si>
    <t>Hồng quân &gt;21-24 cm</t>
  </si>
  <si>
    <t>Hồng quân &gt;24-27 cm</t>
  </si>
  <si>
    <t>Hồng quân &gt;27-30 cm</t>
  </si>
  <si>
    <t>Hồng quân &gt;30-33 cm</t>
  </si>
  <si>
    <t>Hồng quân &gt;33-36 cm</t>
  </si>
  <si>
    <t>Hồng quân &gt;36-39 cm</t>
  </si>
  <si>
    <t>Hồng quân &gt;39-42 cm</t>
  </si>
  <si>
    <t>Hồng quân &gt;42 cm</t>
  </si>
  <si>
    <t>Bồ quân ≤3 cm</t>
  </si>
  <si>
    <t>Bồ quân &gt;3-6 cm</t>
  </si>
  <si>
    <t>Bồ quân &gt;6-9 cm</t>
  </si>
  <si>
    <t>Bồ quân &gt;9-12 cm</t>
  </si>
  <si>
    <t>Bồ quân &gt;12-15 cm</t>
  </si>
  <si>
    <t>Bồ quân &gt;15-18 cm</t>
  </si>
  <si>
    <t>Bồ quân &gt;18-21 cm</t>
  </si>
  <si>
    <t>Bồ quân &gt;21-24 cm</t>
  </si>
  <si>
    <t>Bồ quân &gt;24-27 cm</t>
  </si>
  <si>
    <t>Bồ quân &gt;27-30 cm</t>
  </si>
  <si>
    <t>Bồ quân &gt;30-33 cm</t>
  </si>
  <si>
    <t>Bồ quân &gt;33-36 cm</t>
  </si>
  <si>
    <t>Bồ quân &gt;36-39 cm</t>
  </si>
  <si>
    <t>Bồ quân &gt;39-42 cm</t>
  </si>
  <si>
    <t>Bồ quân &gt;42 cm</t>
  </si>
  <si>
    <t>Muồng truổng ≤3 cm</t>
  </si>
  <si>
    <t>Muồng truổng &gt;3-6 cm</t>
  </si>
  <si>
    <t>Muồng truổng &gt;6-9 cm</t>
  </si>
  <si>
    <t>Muồng truổng &gt;9-12 cm</t>
  </si>
  <si>
    <t>Muồng truổng &gt;12-15 cm</t>
  </si>
  <si>
    <t>Muồng truổng &gt;15-18 cm</t>
  </si>
  <si>
    <t>Muồng truổng &gt;18-21 cm</t>
  </si>
  <si>
    <t>Muồng truổng &gt;21-24 cm</t>
  </si>
  <si>
    <t>Muồng truổng &gt;24-27 cm</t>
  </si>
  <si>
    <t>Muồng truổng &gt;27-30 cm</t>
  </si>
  <si>
    <t>Muồng truổng &gt;30-33 cm</t>
  </si>
  <si>
    <t>Muồng truổng &gt;33-36 cm</t>
  </si>
  <si>
    <t>Muồng truổng &gt;36-39 cm</t>
  </si>
  <si>
    <t>Muồng truổng &gt;39-42 cm</t>
  </si>
  <si>
    <t>Muồng truổng &gt;42 cm</t>
  </si>
  <si>
    <t>Tóc tiên ≤3 cm</t>
  </si>
  <si>
    <t>Tóc tiên &gt;3-6 cm</t>
  </si>
  <si>
    <t>Tóc tiên &gt;6-9 cm</t>
  </si>
  <si>
    <t>Tóc tiên &gt;9-12 cm</t>
  </si>
  <si>
    <t>Tóc tiên &gt;12-15 cm</t>
  </si>
  <si>
    <t>Tóc tiên &gt;15-18 cm</t>
  </si>
  <si>
    <t>Tóc tiên &gt;18-21 cm</t>
  </si>
  <si>
    <t>Tóc tiên &gt;21-24 cm</t>
  </si>
  <si>
    <t>Tóc tiên &gt;24-27 cm</t>
  </si>
  <si>
    <t>Tóc tiên &gt;27-30 cm</t>
  </si>
  <si>
    <t>Tóc tiên &gt;30-33 cm</t>
  </si>
  <si>
    <t>Tóc tiên &gt;33-36 cm</t>
  </si>
  <si>
    <t>Tóc tiên &gt;36-39 cm</t>
  </si>
  <si>
    <t>Tóc tiên &gt;39-42 cm</t>
  </si>
  <si>
    <t>Tóc tiên &gt;42 cm</t>
  </si>
  <si>
    <t>Mý ≤3 cm</t>
  </si>
  <si>
    <t>Mý &gt;3-6 cm</t>
  </si>
  <si>
    <t>Mý &gt;6-9 cm</t>
  </si>
  <si>
    <t>Mý &gt;9-12 cm</t>
  </si>
  <si>
    <t>Mý &gt;12-15 cm</t>
  </si>
  <si>
    <t>Mý &gt;15-18 cm</t>
  </si>
  <si>
    <t>Mý &gt;18-21 cm</t>
  </si>
  <si>
    <t>Mý &gt;21-24 cm</t>
  </si>
  <si>
    <t>Mý &gt;24-27 cm</t>
  </si>
  <si>
    <t>Mý &gt;27-30 cm</t>
  </si>
  <si>
    <t>Mý &gt;30-33 cm</t>
  </si>
  <si>
    <t>Mý &gt;33-36 cm</t>
  </si>
  <si>
    <t>Mý &gt;36-39 cm</t>
  </si>
  <si>
    <t>Mý &gt;39-42 cm</t>
  </si>
  <si>
    <t>Mý &gt;42 cm</t>
  </si>
  <si>
    <t>Nhàu nhuộm ≤3 cm</t>
  </si>
  <si>
    <t>Nhàu nhuộm &gt;3-6 cm</t>
  </si>
  <si>
    <t>Nhàu nhuộm &gt;6-9 cm</t>
  </si>
  <si>
    <t>Nhàu nhuộm &gt;9-12 cm</t>
  </si>
  <si>
    <t>Nhàu nhuộm &gt;12-15 cm</t>
  </si>
  <si>
    <t>Nhàu nhuộm &gt;15-18 cm</t>
  </si>
  <si>
    <t>Nhàu nhuộm &gt;18-21 cm</t>
  </si>
  <si>
    <t>Nhàu nhuộm &gt;21-24 cm</t>
  </si>
  <si>
    <t>Nhàu nhuộm &gt;24-27 cm</t>
  </si>
  <si>
    <t>Nhàu nhuộm &gt;27-30 cm</t>
  </si>
  <si>
    <t>Nhàu nhuộm &gt;30-33 cm</t>
  </si>
  <si>
    <t>Nhàu nhuộm &gt;33-36 cm</t>
  </si>
  <si>
    <t>Nhàu nhuộm &gt;36-39 cm</t>
  </si>
  <si>
    <t>Nhàu nhuộm &gt;39-42 cm</t>
  </si>
  <si>
    <t>Nhàu nhuộm &gt;42 cm</t>
  </si>
  <si>
    <t>Nóng ≤3 cm</t>
  </si>
  <si>
    <t>Nóng &gt;3-6 cm</t>
  </si>
  <si>
    <t>Nóng &gt;6-9 cm</t>
  </si>
  <si>
    <t>Nóng &gt;9-12 cm</t>
  </si>
  <si>
    <t>Nóng &gt;12-15 cm</t>
  </si>
  <si>
    <t>Nóng &gt;15-18 cm</t>
  </si>
  <si>
    <t>Nóng &gt;18-21 cm</t>
  </si>
  <si>
    <t>Nóng &gt;21-24 cm</t>
  </si>
  <si>
    <t>Nóng &gt;24-27 cm</t>
  </si>
  <si>
    <t>Nóng &gt;27-30 cm</t>
  </si>
  <si>
    <t>Nóng &gt;30-33 cm</t>
  </si>
  <si>
    <t>Nóng &gt;33-36 cm</t>
  </si>
  <si>
    <t>Nóng &gt;36-39 cm</t>
  </si>
  <si>
    <t>Nóng &gt;39-42 cm</t>
  </si>
  <si>
    <t>Nóng &gt;42 cm</t>
  </si>
  <si>
    <t>Núc nác ≤3 cm</t>
  </si>
  <si>
    <t>Núc nác &gt;3-6 cm</t>
  </si>
  <si>
    <t>Núc nác &gt;6-9 cm</t>
  </si>
  <si>
    <t>Núc nác &gt;9-12 cm</t>
  </si>
  <si>
    <t>Núc nác &gt;12-15 cm</t>
  </si>
  <si>
    <t>Núc nác &gt;15-18 cm</t>
  </si>
  <si>
    <t>Núc nác &gt;18-21 cm</t>
  </si>
  <si>
    <t>Núc nác &gt;21-24 cm</t>
  </si>
  <si>
    <t>Núc nác &gt;24-27 cm</t>
  </si>
  <si>
    <t>Núc nác &gt;27-30 cm</t>
  </si>
  <si>
    <t>Núc nác &gt;30-33 cm</t>
  </si>
  <si>
    <t>Núc nác &gt;33-36 cm</t>
  </si>
  <si>
    <t>Núc nác &gt;36-39 cm</t>
  </si>
  <si>
    <t>Núc nác &gt;39-42 cm</t>
  </si>
  <si>
    <t>Núc nác &gt;42 cm</t>
  </si>
  <si>
    <t>Ô nếp ≤3 cm</t>
  </si>
  <si>
    <t>Ô nếp &gt;3-6 cm</t>
  </si>
  <si>
    <t>Ô nếp &gt;6-9 cm</t>
  </si>
  <si>
    <t>Ô nếp &gt;9-12 cm</t>
  </si>
  <si>
    <t>Ô nếp &gt;12-15 cm</t>
  </si>
  <si>
    <t>Ô nếp &gt;15-18 cm</t>
  </si>
  <si>
    <t>Ô nếp &gt;18-21 cm</t>
  </si>
  <si>
    <t>Ô nếp &gt;21-24 cm</t>
  </si>
  <si>
    <t>Ô nếp &gt;24-27 cm</t>
  </si>
  <si>
    <t>Ô nếp &gt;27-30 cm</t>
  </si>
  <si>
    <t>Ô nếp &gt;30-33 cm</t>
  </si>
  <si>
    <t>Ô nếp &gt;33-36 cm</t>
  </si>
  <si>
    <t>Ô nếp &gt;36-39 cm</t>
  </si>
  <si>
    <t>Ô nếp &gt;39-42 cm</t>
  </si>
  <si>
    <t>Ô nếp &gt;42 cm</t>
  </si>
  <si>
    <t>Ruối ≤3 cm</t>
  </si>
  <si>
    <t>Ruối &gt;3-6 cm</t>
  </si>
  <si>
    <t>Ruối &gt;6-9 cm</t>
  </si>
  <si>
    <t>Ruối &gt;9-12 cm</t>
  </si>
  <si>
    <t>Ruối &gt;12-15 cm</t>
  </si>
  <si>
    <t>Ruối &gt;15-18 cm</t>
  </si>
  <si>
    <t>Ruối &gt;18-21 cm</t>
  </si>
  <si>
    <t>Ruối &gt;21-24 cm</t>
  </si>
  <si>
    <t>Ruối &gt;24-27 cm</t>
  </si>
  <si>
    <t>Ruối &gt;27-30 cm</t>
  </si>
  <si>
    <t>Ruối &gt;30-33 cm</t>
  </si>
  <si>
    <t>Ruối &gt;33-36 cm</t>
  </si>
  <si>
    <t>Ruối &gt;36-39 cm</t>
  </si>
  <si>
    <t>Ruối &gt;39-42 cm</t>
  </si>
  <si>
    <t>Ruối &gt;42 cm</t>
  </si>
  <si>
    <t>Sảnh cánh ≤3 cm</t>
  </si>
  <si>
    <t>Sảnh cánh &gt;3-6 cm</t>
  </si>
  <si>
    <t>Sảnh cánh &gt;6-9 cm</t>
  </si>
  <si>
    <t>Sảnh cánh &gt;9-12 cm</t>
  </si>
  <si>
    <t>Sảnh cánh &gt;12-15 cm</t>
  </si>
  <si>
    <t>Sảnh cánh &gt;15-18 cm</t>
  </si>
  <si>
    <t>Sảnh cánh &gt;18-21 cm</t>
  </si>
  <si>
    <t>Sảnh cánh &gt;21-24 cm</t>
  </si>
  <si>
    <t>Sảnh cánh &gt;24-27 cm</t>
  </si>
  <si>
    <t>Sảnh cánh &gt;27-30 cm</t>
  </si>
  <si>
    <t>Sảnh cánh &gt;30-33 cm</t>
  </si>
  <si>
    <t>Sảnh cánh &gt;33-36 cm</t>
  </si>
  <si>
    <t>Sảnh cánh &gt;36-39 cm</t>
  </si>
  <si>
    <t>Sảnh cánh &gt;39-42 cm</t>
  </si>
  <si>
    <t>Sảnh cánh &gt;42 cm</t>
  </si>
  <si>
    <t>Sảng ≤3 cm</t>
  </si>
  <si>
    <t>Sảng &gt;3-6 cm</t>
  </si>
  <si>
    <t>Sảng &gt;6-9 cm</t>
  </si>
  <si>
    <t>Sảng &gt;9-12 cm</t>
  </si>
  <si>
    <t>Sảng &gt;12-15 cm</t>
  </si>
  <si>
    <t>Sảng &gt;15-18 cm</t>
  </si>
  <si>
    <t>Sảng &gt;18-21 cm</t>
  </si>
  <si>
    <t>Sảng &gt;21-24 cm</t>
  </si>
  <si>
    <t>Sảng &gt;24-27 cm</t>
  </si>
  <si>
    <t>Sảng &gt;27-30 cm</t>
  </si>
  <si>
    <t>Sảng &gt;30-33 cm</t>
  </si>
  <si>
    <t>Sảng &gt;33-36 cm</t>
  </si>
  <si>
    <t>Sảng &gt;36-39 cm</t>
  </si>
  <si>
    <t>Sảng &gt;39-42 cm</t>
  </si>
  <si>
    <t>Sảng &gt;42 cm</t>
  </si>
  <si>
    <t>Trôm cước ≤3 cm</t>
  </si>
  <si>
    <t>Trôm cước &gt;3-6 cm</t>
  </si>
  <si>
    <t>Trôm cước &gt;6-9 cm</t>
  </si>
  <si>
    <t>Trôm cước &gt;9-12 cm</t>
  </si>
  <si>
    <t>Trôm cước &gt;12-15 cm</t>
  </si>
  <si>
    <t>Trôm cước &gt;15-18 cm</t>
  </si>
  <si>
    <t>Trôm cước &gt;18-21 cm</t>
  </si>
  <si>
    <t>Trôm cước &gt;21-24 cm</t>
  </si>
  <si>
    <t>Trôm cước &gt;24-27 cm</t>
  </si>
  <si>
    <t>Trôm cước &gt;27-30 cm</t>
  </si>
  <si>
    <t>Trôm cước &gt;30-33 cm</t>
  </si>
  <si>
    <t>Trôm cước &gt;33-36 cm</t>
  </si>
  <si>
    <t>Trôm cước &gt;36-39 cm</t>
  </si>
  <si>
    <t>Trôm cước &gt;39-42 cm</t>
  </si>
  <si>
    <t>Trôm cước &gt;42 cm</t>
  </si>
  <si>
    <t>Săng máu ≤3 cm</t>
  </si>
  <si>
    <t>Săng máu &gt;3-6 cm</t>
  </si>
  <si>
    <t>Săng máu &gt;6-9 cm</t>
  </si>
  <si>
    <t>Săng máu &gt;9-12 cm</t>
  </si>
  <si>
    <t>Săng máu &gt;12-15 cm</t>
  </si>
  <si>
    <t>Săng máu &gt;15-18 cm</t>
  </si>
  <si>
    <t>Săng máu &gt;18-21 cm</t>
  </si>
  <si>
    <t>Săng máu &gt;21-24 cm</t>
  </si>
  <si>
    <t>Săng máu &gt;24-27 cm</t>
  </si>
  <si>
    <t>Săng máu &gt;27-30 cm</t>
  </si>
  <si>
    <t>Săng máu &gt;30-33 cm</t>
  </si>
  <si>
    <t>Săng máu &gt;33-36 cm</t>
  </si>
  <si>
    <t>Săng máu &gt;36-39 cm</t>
  </si>
  <si>
    <t>Săng máu &gt;39-42 cm</t>
  </si>
  <si>
    <t>Săng máu &gt;42 cm</t>
  </si>
  <si>
    <t>Sữa ≤3 cm</t>
  </si>
  <si>
    <t>Sữa &gt;3-6 cm</t>
  </si>
  <si>
    <t>Sữa &gt;6-9 cm</t>
  </si>
  <si>
    <t>Sữa &gt;9-12 cm</t>
  </si>
  <si>
    <t>Sữa &gt;12-15 cm</t>
  </si>
  <si>
    <t>Sữa &gt;15-18 cm</t>
  </si>
  <si>
    <t>Sữa &gt;18-21 cm</t>
  </si>
  <si>
    <t>Sữa &gt;21-24 cm</t>
  </si>
  <si>
    <t>Sữa &gt;24-27 cm</t>
  </si>
  <si>
    <t>Sữa &gt;27-30 cm</t>
  </si>
  <si>
    <t>Sữa &gt;30-33 cm</t>
  </si>
  <si>
    <t>Sữa &gt;33-36 cm</t>
  </si>
  <si>
    <t>Sữa &gt;36-39 cm</t>
  </si>
  <si>
    <t>Sữa &gt;39-42 cm</t>
  </si>
  <si>
    <t>Sữa &gt;42 cm</t>
  </si>
  <si>
    <t>Mò cua ≤3 cm</t>
  </si>
  <si>
    <t>Mò cua &gt;3-6 cm</t>
  </si>
  <si>
    <t>Mò cua &gt;6-9 cm</t>
  </si>
  <si>
    <t>Mò cua &gt;9-12 cm</t>
  </si>
  <si>
    <t>Mò cua &gt;12-15 cm</t>
  </si>
  <si>
    <t>Mò cua &gt;15-18 cm</t>
  </si>
  <si>
    <t>Mò cua &gt;18-21 cm</t>
  </si>
  <si>
    <t>Mò cua &gt;21-24 cm</t>
  </si>
  <si>
    <t>Mò cua &gt;24-27 cm</t>
  </si>
  <si>
    <t>Mò cua &gt;27-30 cm</t>
  </si>
  <si>
    <t>Mò cua &gt;30-33 cm</t>
  </si>
  <si>
    <t>Mò cua &gt;33-36 cm</t>
  </si>
  <si>
    <t>Mò cua &gt;36-39 cm</t>
  </si>
  <si>
    <t>Mò cua &gt;39-42 cm</t>
  </si>
  <si>
    <t>Mò cua &gt;42 cm</t>
  </si>
  <si>
    <t>Sữa lá nhỏ ≤3 cm</t>
  </si>
  <si>
    <t>Sữa lá nhỏ &gt;3-6 cm</t>
  </si>
  <si>
    <t>Sữa lá nhỏ &gt;6-9 cm</t>
  </si>
  <si>
    <t>Sữa lá nhỏ &gt;9-12 cm</t>
  </si>
  <si>
    <t>Sữa lá nhỏ &gt;12-15 cm</t>
  </si>
  <si>
    <t>Sữa lá nhỏ &gt;15-18 cm</t>
  </si>
  <si>
    <t>Sữa lá nhỏ &gt;18-21 cm</t>
  </si>
  <si>
    <t>Sữa lá nhỏ &gt;21-24 cm</t>
  </si>
  <si>
    <t>Sữa lá nhỏ &gt;24-27 cm</t>
  </si>
  <si>
    <t>Sữa lá nhỏ &gt;27-30 cm</t>
  </si>
  <si>
    <t>Sữa lá nhỏ &gt;30-33 cm</t>
  </si>
  <si>
    <t>Sữa lá nhỏ &gt;33-36 cm</t>
  </si>
  <si>
    <t>Sữa lá nhỏ &gt;36-39 cm</t>
  </si>
  <si>
    <t>Sữa lá nhỏ &gt;39-42 cm</t>
  </si>
  <si>
    <t>Sữa lá nhỏ &gt;42 cm</t>
  </si>
  <si>
    <t>Sui ≤3 cm</t>
  </si>
  <si>
    <t>Sui &gt;3-6 cm</t>
  </si>
  <si>
    <t>Sui &gt;6-9 cm</t>
  </si>
  <si>
    <t>Sui &gt;9-12 cm</t>
  </si>
  <si>
    <t>Sui &gt;12-15 cm</t>
  </si>
  <si>
    <t>Sui &gt;15-18 cm</t>
  </si>
  <si>
    <t>Sui &gt;18-21 cm</t>
  </si>
  <si>
    <t>Sui &gt;21-24 cm</t>
  </si>
  <si>
    <t>Sui &gt;24-27 cm</t>
  </si>
  <si>
    <t>Sui &gt;27-30 cm</t>
  </si>
  <si>
    <t>Sui &gt;30-33 cm</t>
  </si>
  <si>
    <t>Sui &gt;33-36 cm</t>
  </si>
  <si>
    <t>Sui &gt;36-39 cm</t>
  </si>
  <si>
    <t>Sui &gt;39-42 cm</t>
  </si>
  <si>
    <t>Sui &gt;42 cm</t>
  </si>
  <si>
    <t>Sung ≤3 cm</t>
  </si>
  <si>
    <t>Sung &gt;3-6 cm</t>
  </si>
  <si>
    <t>Sung &gt;6-9 cm</t>
  </si>
  <si>
    <t>Sung &gt;9-12 cm</t>
  </si>
  <si>
    <t>Sung &gt;12-15 cm</t>
  </si>
  <si>
    <t>Sung &gt;15-18 cm</t>
  </si>
  <si>
    <t>Sung &gt;18-21 cm</t>
  </si>
  <si>
    <t>Sung &gt;21-24 cm</t>
  </si>
  <si>
    <t>Sung &gt;24-27 cm</t>
  </si>
  <si>
    <t>Sung &gt;27-30 cm</t>
  </si>
  <si>
    <t>Sung &gt;30-33 cm</t>
  </si>
  <si>
    <t>Sung &gt;33-36 cm</t>
  </si>
  <si>
    <t>Sung &gt;36-39 cm</t>
  </si>
  <si>
    <t>Sung &gt;39-42 cm</t>
  </si>
  <si>
    <t>Sung &gt;42 cm</t>
  </si>
  <si>
    <t>Sung quả to ≤3 cm</t>
  </si>
  <si>
    <t>Sung quả to &gt;3-6 cm</t>
  </si>
  <si>
    <t>Sung quả to &gt;6-9 cm</t>
  </si>
  <si>
    <t>Sung quả to &gt;9-12 cm</t>
  </si>
  <si>
    <t>Sung quả to &gt;12-15 cm</t>
  </si>
  <si>
    <t>Sung quả to &gt;15-18 cm</t>
  </si>
  <si>
    <t>Sung quả to &gt;18-21 cm</t>
  </si>
  <si>
    <t>Sung quả to &gt;21-24 cm</t>
  </si>
  <si>
    <t>Sung quả to &gt;24-27 cm</t>
  </si>
  <si>
    <t>Sung quả to &gt;27-30 cm</t>
  </si>
  <si>
    <t>Sung quả to &gt;30-33 cm</t>
  </si>
  <si>
    <t>Sung quả to &gt;33-36 cm</t>
  </si>
  <si>
    <t>Sung quả to &gt;36-39 cm</t>
  </si>
  <si>
    <t>Sung quả to &gt;39-42 cm</t>
  </si>
  <si>
    <t>Sung quả to &gt;42 cm</t>
  </si>
  <si>
    <t>Sung vàng ≤3 cm</t>
  </si>
  <si>
    <t>Sung vàng &gt;3-6 cm</t>
  </si>
  <si>
    <t>Sung vàng &gt;6-9 cm</t>
  </si>
  <si>
    <t>Sung vàng &gt;9-12 cm</t>
  </si>
  <si>
    <t>Sung vàng &gt;12-15 cm</t>
  </si>
  <si>
    <t>Sung vàng &gt;15-18 cm</t>
  </si>
  <si>
    <t>Sung vàng &gt;18-21 cm</t>
  </si>
  <si>
    <t>Sung vàng &gt;21-24 cm</t>
  </si>
  <si>
    <t>Sung vàng &gt;24-27 cm</t>
  </si>
  <si>
    <t>Sung vàng &gt;27-30 cm</t>
  </si>
  <si>
    <t>Sung vàng &gt;30-33 cm</t>
  </si>
  <si>
    <t>Sung vàng &gt;33-36 cm</t>
  </si>
  <si>
    <t>Sung vàng &gt;36-39 cm</t>
  </si>
  <si>
    <t>Sung vàng &gt;39-42 cm</t>
  </si>
  <si>
    <t>Sung vàng &gt;42 cm</t>
  </si>
  <si>
    <t>Sung vè ≤3 cm</t>
  </si>
  <si>
    <t>Sung vè &gt;3-6 cm</t>
  </si>
  <si>
    <t>Sung vè &gt;6-9 cm</t>
  </si>
  <si>
    <t>Sung vè &gt;9-12 cm</t>
  </si>
  <si>
    <t>Sung vè &gt;12-15 cm</t>
  </si>
  <si>
    <t>Sung vè &gt;15-18 cm</t>
  </si>
  <si>
    <t>Sung vè &gt;18-21 cm</t>
  </si>
  <si>
    <t>Sung vè &gt;21-24 cm</t>
  </si>
  <si>
    <t>Sung vè &gt;24-27 cm</t>
  </si>
  <si>
    <t>Sung vè &gt;27-30 cm</t>
  </si>
  <si>
    <t>Sung vè &gt;30-33 cm</t>
  </si>
  <si>
    <t>Sung vè &gt;33-36 cm</t>
  </si>
  <si>
    <t>Sung vè &gt;36-39 cm</t>
  </si>
  <si>
    <t>Sung vè &gt;39-42 cm</t>
  </si>
  <si>
    <t>Sung vè &gt;42 cm</t>
  </si>
  <si>
    <t>Thanh thất ≤3 cm</t>
  </si>
  <si>
    <t>Thanh thất &gt;3-6 cm</t>
  </si>
  <si>
    <t>Thanh thất &gt;6-9 cm</t>
  </si>
  <si>
    <t>Thanh thất &gt;9-12 cm</t>
  </si>
  <si>
    <t>Thanh thất &gt;12-15 cm</t>
  </si>
  <si>
    <t>Thanh thất &gt;15-18 cm</t>
  </si>
  <si>
    <t>Thanh thất &gt;18-21 cm</t>
  </si>
  <si>
    <t>Thanh thất &gt;21-24 cm</t>
  </si>
  <si>
    <t>Thanh thất &gt;24-27 cm</t>
  </si>
  <si>
    <t>Thanh thất &gt;27-30 cm</t>
  </si>
  <si>
    <t>Thanh thất &gt;30-33 cm</t>
  </si>
  <si>
    <t>Thanh thất &gt;33-36 cm</t>
  </si>
  <si>
    <t>Thanh thất &gt;36-39 cm</t>
  </si>
  <si>
    <t>Thanh thất &gt;39-42 cm</t>
  </si>
  <si>
    <t>Thanh thất &gt;42 cm</t>
  </si>
  <si>
    <t>Đáng ≤3 cm</t>
  </si>
  <si>
    <t>Đáng &gt;3-6 cm</t>
  </si>
  <si>
    <t>Đáng &gt;6-9 cm</t>
  </si>
  <si>
    <t>Đáng &gt;9-12 cm</t>
  </si>
  <si>
    <t>Đáng &gt;12-15 cm</t>
  </si>
  <si>
    <t>Đáng &gt;15-18 cm</t>
  </si>
  <si>
    <t>Đáng &gt;18-21 cm</t>
  </si>
  <si>
    <t>Đáng &gt;21-24 cm</t>
  </si>
  <si>
    <t>Đáng &gt;24-27 cm</t>
  </si>
  <si>
    <t>Đáng &gt;27-30 cm</t>
  </si>
  <si>
    <t>Đáng &gt;30-33 cm</t>
  </si>
  <si>
    <t>Đáng &gt;33-36 cm</t>
  </si>
  <si>
    <t>Đáng &gt;36-39 cm</t>
  </si>
  <si>
    <t>Đáng &gt;39-42 cm</t>
  </si>
  <si>
    <t>Đáng &gt;42 cm</t>
  </si>
  <si>
    <t>Tung ≤3 cm</t>
  </si>
  <si>
    <t>Tung &gt;3-6 cm</t>
  </si>
  <si>
    <t>Tung &gt;6-9 cm</t>
  </si>
  <si>
    <t>Tung &gt;9-12 cm</t>
  </si>
  <si>
    <t>Tung &gt;12-15 cm</t>
  </si>
  <si>
    <t>Tung &gt;15-18 cm</t>
  </si>
  <si>
    <t>Tung &gt;18-21 cm</t>
  </si>
  <si>
    <t>Tung &gt;21-24 cm</t>
  </si>
  <si>
    <t>Tung &gt;24-27 cm</t>
  </si>
  <si>
    <t>Tung &gt;27-30 cm</t>
  </si>
  <si>
    <t>Tung &gt;30-33 cm</t>
  </si>
  <si>
    <t>Tung &gt;33-36 cm</t>
  </si>
  <si>
    <t>Tung &gt;36-39 cm</t>
  </si>
  <si>
    <t>Tung &gt;39-42 cm</t>
  </si>
  <si>
    <t>Tung &gt;42 cm</t>
  </si>
  <si>
    <t>Trẩu trơn ≤3 cm</t>
  </si>
  <si>
    <t>Trẩu trơn &gt;3-6 cm</t>
  </si>
  <si>
    <t>Trẩu trơn &gt;6-9 cm</t>
  </si>
  <si>
    <t>Trẩu trơn &gt;9-12 cm</t>
  </si>
  <si>
    <t>Trẩu trơn &gt;12-15 cm</t>
  </si>
  <si>
    <t>Trẩu trơn &gt;15-18 cm</t>
  </si>
  <si>
    <t>Trẩu trơn &gt;18-21 cm</t>
  </si>
  <si>
    <t>Trẩu trơn &gt;21-24 cm</t>
  </si>
  <si>
    <t>Trẩu trơn &gt;24-27 cm</t>
  </si>
  <si>
    <t>Trẩu trơn &gt;27-30 cm</t>
  </si>
  <si>
    <t>Trẩu trơn &gt;30-33 cm</t>
  </si>
  <si>
    <t>Trẩu trơn &gt;33-36 cm</t>
  </si>
  <si>
    <t>Trẩu trơn &gt;36-39 cm</t>
  </si>
  <si>
    <t>Trẩu trơn &gt;39-42 cm</t>
  </si>
  <si>
    <t>Trẩu trơn &gt;42 cm</t>
  </si>
  <si>
    <t>Trôm ≤3 cm</t>
  </si>
  <si>
    <t>Trôm &gt;3-6 cm</t>
  </si>
  <si>
    <t>Trôm &gt;6-9 cm</t>
  </si>
  <si>
    <t>Trôm &gt;9-12 cm</t>
  </si>
  <si>
    <t>Trôm &gt;12-15 cm</t>
  </si>
  <si>
    <t>Trôm &gt;15-18 cm</t>
  </si>
  <si>
    <t>Trôm &gt;18-21 cm</t>
  </si>
  <si>
    <t>Trôm &gt;21-24 cm</t>
  </si>
  <si>
    <t>Trôm &gt;24-27 cm</t>
  </si>
  <si>
    <t>Trôm &gt;27-30 cm</t>
  </si>
  <si>
    <t>Trôm &gt;30-33 cm</t>
  </si>
  <si>
    <t>Trôm &gt;33-36 cm</t>
  </si>
  <si>
    <t>Trôm &gt;36-39 cm</t>
  </si>
  <si>
    <t>Trôm &gt;39-42 cm</t>
  </si>
  <si>
    <t>Trôm &gt;42 cm</t>
  </si>
  <si>
    <t>Ươi ≤3 cm</t>
  </si>
  <si>
    <t>Ươi &gt;3-6 cm</t>
  </si>
  <si>
    <t>Ươi &gt;6-9 cm</t>
  </si>
  <si>
    <t>Ươi &gt;9-12 cm</t>
  </si>
  <si>
    <t>Ươi &gt;12-15 cm</t>
  </si>
  <si>
    <t>Ươi &gt;15-18 cm</t>
  </si>
  <si>
    <t>Ươi &gt;18-21 cm</t>
  </si>
  <si>
    <t>Ươi &gt;21-24 cm</t>
  </si>
  <si>
    <t>Ươi &gt;24-27 cm</t>
  </si>
  <si>
    <t>Ươi &gt;27-30 cm</t>
  </si>
  <si>
    <t>Ươi &gt;30-33 cm</t>
  </si>
  <si>
    <t>Ươi &gt;33-36 cm</t>
  </si>
  <si>
    <t>Ươi &gt;36-39 cm</t>
  </si>
  <si>
    <t>Ươi &gt;39-42 cm</t>
  </si>
  <si>
    <t>Ươi &gt;42 cm</t>
  </si>
  <si>
    <t>Vông nem ≤3 cm</t>
  </si>
  <si>
    <t>Vông nem &gt;3-6 cm</t>
  </si>
  <si>
    <t>Vông nem &gt;6-9 cm</t>
  </si>
  <si>
    <t>Vông nem &gt;9-12 cm</t>
  </si>
  <si>
    <t>Vông nem &gt;12-15 cm</t>
  </si>
  <si>
    <t>Vông nem &gt;15-18 cm</t>
  </si>
  <si>
    <t>Vông nem &gt;18-21 cm</t>
  </si>
  <si>
    <t>Vông nem &gt;21-24 cm</t>
  </si>
  <si>
    <t>Vông nem &gt;24-27 cm</t>
  </si>
  <si>
    <t>Vông nem &gt;27-30 cm</t>
  </si>
  <si>
    <t>Vông nem &gt;30-33 cm</t>
  </si>
  <si>
    <t>Vông nem &gt;33-36 cm</t>
  </si>
  <si>
    <t>Vông nem &gt;36-39 cm</t>
  </si>
  <si>
    <t>Vông nem &gt;39-42 cm</t>
  </si>
  <si>
    <t>Vông nem &gt;42 cm</t>
  </si>
  <si>
    <t>Vông ≤3 cm</t>
  </si>
  <si>
    <t>Vông &gt;3-6 cm</t>
  </si>
  <si>
    <t>Vông &gt;6-9 cm</t>
  </si>
  <si>
    <t>Vông &gt;9-12 cm</t>
  </si>
  <si>
    <t>Vông &gt;12-15 cm</t>
  </si>
  <si>
    <t>Vông &gt;15-18 cm</t>
  </si>
  <si>
    <t>Vông &gt;18-21 cm</t>
  </si>
  <si>
    <t>Vông &gt;21-24 cm</t>
  </si>
  <si>
    <t>Vông &gt;24-27 cm</t>
  </si>
  <si>
    <t>Vông &gt;27-30 cm</t>
  </si>
  <si>
    <t>Vông &gt;30-33 cm</t>
  </si>
  <si>
    <t>Vông &gt;33-36 cm</t>
  </si>
  <si>
    <t>Vông &gt;36-39 cm</t>
  </si>
  <si>
    <t>Vông &gt;39-42 cm</t>
  </si>
  <si>
    <t>Vông &gt;42 cm</t>
  </si>
  <si>
    <t>Keo lai ≤5 cm</t>
  </si>
  <si>
    <t>Nhóm loài cây Keo. Bạch đàn (mật độ chuẩn 2.000 cây/ha)
Keo lai. Keo tai tượng. Keo lá tràm. Keo lưỡi liềm. Bạch đàn carnal. Bạch đàn lai. Bạch đàn uro</t>
  </si>
  <si>
    <t>Keo lai &gt;5-10 cm</t>
  </si>
  <si>
    <t>Keo lai &gt;10-15 cm</t>
  </si>
  <si>
    <t>Keo lai &gt;15-20 cm</t>
  </si>
  <si>
    <t>Keo lai &gt;20-25 cm</t>
  </si>
  <si>
    <t>Keo lai &gt;25 cm</t>
  </si>
  <si>
    <t>Keo tai tượng ≤5 cm</t>
  </si>
  <si>
    <t>Keo tai tượng &gt;5-10 cm</t>
  </si>
  <si>
    <t>Keo tai tượng &gt;10-15 cm</t>
  </si>
  <si>
    <t>Keo tai tượng &gt;15-20 cm</t>
  </si>
  <si>
    <t>Keo tai tượng &gt;20-25 cm</t>
  </si>
  <si>
    <t>Keo tai tượng &gt;25 cm</t>
  </si>
  <si>
    <t>Keo lá tràm ≤5 cm</t>
  </si>
  <si>
    <t>Keo lá tràm &gt;5-10 cm</t>
  </si>
  <si>
    <t>Keo lá tràm &gt;10-15 cm</t>
  </si>
  <si>
    <t>Keo lá tràm &gt;15-20 cm</t>
  </si>
  <si>
    <t>Keo lá tràm &gt;20-25 cm</t>
  </si>
  <si>
    <t>Keo lá tràm &gt;25 cm</t>
  </si>
  <si>
    <t>Keo lưỡi liềm ≤5 cm</t>
  </si>
  <si>
    <t>Keo lưỡi liềm &gt;5-10 cm</t>
  </si>
  <si>
    <t>Keo lưỡi liềm &gt;10-15 cm</t>
  </si>
  <si>
    <t>Keo lưỡi liềm &gt;15-20 cm</t>
  </si>
  <si>
    <t>Keo lưỡi liềm &gt;20-25 cm</t>
  </si>
  <si>
    <t>Keo lưỡi liềm &gt;25 cm</t>
  </si>
  <si>
    <t>Bạch đàn camal ≤5 cm</t>
  </si>
  <si>
    <t>Bạch đàn camal &gt;5-10 cm</t>
  </si>
  <si>
    <t>Bạch đàn camal &gt;10-15 cm</t>
  </si>
  <si>
    <t>Bạch đàn camal &gt;15-20 cm</t>
  </si>
  <si>
    <t>Bạch đàn camal &gt;20-25 cm</t>
  </si>
  <si>
    <t>Bạch đàn camal &gt;25 cm</t>
  </si>
  <si>
    <t>Bạch đàn lai ≤5 cm</t>
  </si>
  <si>
    <t>Bạch đàn lai &gt;5-10 cm</t>
  </si>
  <si>
    <t>Bạch đàn lai &gt;10-15 cm</t>
  </si>
  <si>
    <t>Bạch đàn lai &gt;15-20 cm</t>
  </si>
  <si>
    <t>Bạch đàn lai &gt;20-25 cm</t>
  </si>
  <si>
    <t>Bạch đàn lai &gt;25 cm</t>
  </si>
  <si>
    <t>Bạch đàn uro ≤5 cm</t>
  </si>
  <si>
    <t>Bạch đàn uro &gt;5-10 cm</t>
  </si>
  <si>
    <t>Bạch đàn uro &gt;10-15 cm</t>
  </si>
  <si>
    <t>Bạch đàn uro &gt;15-20 cm</t>
  </si>
  <si>
    <t>Bạch đàn uro &gt;20-25 cm</t>
  </si>
  <si>
    <t>Bạch đàn uro &gt;25 cm</t>
  </si>
  <si>
    <t>Mấm trắng ≤2</t>
  </si>
  <si>
    <t>Nhóm loài cây ngập mặn (mật độ chuẩn 4.400 cây/ha)
Mấm trắng. Mấm đen. Sú. Vẹt dù. Vẹt trụ. Đưng. Bần trắng. Bần ổi. Gõ Biển. Gõ nước. Xu ổi. Cóc đỏ. Cóc vàng. Cóc Trắng. Đước đôi. Bần chua. Dà vôi</t>
  </si>
  <si>
    <t>Mấm trắng &gt;2-4</t>
  </si>
  <si>
    <t>Mấm trắng &gt;4-6</t>
  </si>
  <si>
    <t>Mấm trắng &gt;6-8</t>
  </si>
  <si>
    <t>Mấm trắng &gt;8-10</t>
  </si>
  <si>
    <t>Mấm trắng &gt;10-12</t>
  </si>
  <si>
    <t>Mấm trắng &gt;12-14</t>
  </si>
  <si>
    <t>Mấm trắng &gt;14-16</t>
  </si>
  <si>
    <t>Mấm trắng &gt;16-18</t>
  </si>
  <si>
    <t>Mấm trắng &gt;18-20</t>
  </si>
  <si>
    <t>Mấm trắng &gt;20</t>
  </si>
  <si>
    <t>Mấm đen ≤2</t>
  </si>
  <si>
    <t>Mấm đen &gt;2-4</t>
  </si>
  <si>
    <t>Mấm đen &gt;4-6</t>
  </si>
  <si>
    <t>Mấm đen &gt;6-8</t>
  </si>
  <si>
    <t>Mấm đen &gt;8-10</t>
  </si>
  <si>
    <t>Mấm đen &gt;10-12</t>
  </si>
  <si>
    <t>Mấm đen &gt;12-14</t>
  </si>
  <si>
    <t>Mấm đen &gt;14-16</t>
  </si>
  <si>
    <t>Mấm đen &gt;16-18</t>
  </si>
  <si>
    <t>Mấm đen &gt;18-20</t>
  </si>
  <si>
    <t>Mấm đen &gt;20</t>
  </si>
  <si>
    <t>Sú ≤2</t>
  </si>
  <si>
    <t>Sú &gt;2-4</t>
  </si>
  <si>
    <t>Sú &gt;4-6</t>
  </si>
  <si>
    <t>Sú &gt;6-8</t>
  </si>
  <si>
    <t>Sú &gt;8-10</t>
  </si>
  <si>
    <t>Sú &gt;10-12</t>
  </si>
  <si>
    <t>Sú &gt;12-14</t>
  </si>
  <si>
    <t>Sú &gt;14-16</t>
  </si>
  <si>
    <t>Sú &gt;16-18</t>
  </si>
  <si>
    <t>Sú &gt;18-20</t>
  </si>
  <si>
    <t>Sú &gt;20</t>
  </si>
  <si>
    <t>Vẹt dù ≤2</t>
  </si>
  <si>
    <t>Vẹt dù &gt;2-4</t>
  </si>
  <si>
    <t>Vẹt dù &gt;4-6</t>
  </si>
  <si>
    <t>Vẹt dù &gt;6-8</t>
  </si>
  <si>
    <t>Vẹt dù &gt;8-10</t>
  </si>
  <si>
    <t>Vẹt dù &gt;10-12</t>
  </si>
  <si>
    <t>Vẹt dù &gt;12-14</t>
  </si>
  <si>
    <t>Vẹt dù &gt;14-16</t>
  </si>
  <si>
    <t>Vẹt dù &gt;16-18</t>
  </si>
  <si>
    <t>Vẹt dù &gt;18-20</t>
  </si>
  <si>
    <t>Vẹt dù &gt;20</t>
  </si>
  <si>
    <t>Vẹt trụ ≤2</t>
  </si>
  <si>
    <t>Vẹt trụ &gt;2-4</t>
  </si>
  <si>
    <t>Vẹt trụ &gt;4-6</t>
  </si>
  <si>
    <t>Vẹt trụ &gt;6-8</t>
  </si>
  <si>
    <t>Vẹt trụ &gt;8-10</t>
  </si>
  <si>
    <t>Vẹt trụ &gt;10-12</t>
  </si>
  <si>
    <t>Vẹt trụ &gt;12-14</t>
  </si>
  <si>
    <t>Vẹt trụ &gt;14-16</t>
  </si>
  <si>
    <t>Vẹt trụ &gt;16-18</t>
  </si>
  <si>
    <t>Vẹt trụ &gt;18-20</t>
  </si>
  <si>
    <t>Vẹt trụ &gt;20</t>
  </si>
  <si>
    <t>Đưng ≤2</t>
  </si>
  <si>
    <t>Đưng &gt;2-4</t>
  </si>
  <si>
    <t>Đưng &gt;4-6</t>
  </si>
  <si>
    <t>Đưng &gt;6-8</t>
  </si>
  <si>
    <t>Đưng &gt;8-10</t>
  </si>
  <si>
    <t>Đưng &gt;10-12</t>
  </si>
  <si>
    <t>Đưng &gt;12-14</t>
  </si>
  <si>
    <t>Đưng &gt;14-16</t>
  </si>
  <si>
    <t>Đưng &gt;16-18</t>
  </si>
  <si>
    <t>Đưng &gt;18-20</t>
  </si>
  <si>
    <t>Đưng &gt;20</t>
  </si>
  <si>
    <t>Bần trắng ≤2</t>
  </si>
  <si>
    <t>Bần trắng &gt;2-4</t>
  </si>
  <si>
    <t>Bần trắng &gt;4-6</t>
  </si>
  <si>
    <t>Bần trắng &gt;6-8</t>
  </si>
  <si>
    <t>Bần trắng &gt;8-10</t>
  </si>
  <si>
    <t>Bần trắng &gt;10-12</t>
  </si>
  <si>
    <t>Bần trắng &gt;12-14</t>
  </si>
  <si>
    <t>Bần trắng &gt;14-16</t>
  </si>
  <si>
    <t>Bần trắng &gt;16-18</t>
  </si>
  <si>
    <t>Bần trắng &gt;18-20</t>
  </si>
  <si>
    <t>Bần trắng &gt;20</t>
  </si>
  <si>
    <t>Bần ổi ≤2</t>
  </si>
  <si>
    <t>Bần ổi &gt;2-4</t>
  </si>
  <si>
    <t>Bần ổi &gt;4-6</t>
  </si>
  <si>
    <t>Bần ổi &gt;6-8</t>
  </si>
  <si>
    <t>Bần ổi &gt;8-10</t>
  </si>
  <si>
    <t>Bần ổi &gt;10-12</t>
  </si>
  <si>
    <t>Bần ổi &gt;12-14</t>
  </si>
  <si>
    <t>Bần ổi &gt;14-16</t>
  </si>
  <si>
    <t>Bần ổi &gt;16-18</t>
  </si>
  <si>
    <t>Bần ổi &gt;18-20</t>
  </si>
  <si>
    <t>Bần ổi &gt;20</t>
  </si>
  <si>
    <t>Gõ biển ≤2</t>
  </si>
  <si>
    <t>Gõ biển &gt;2-4</t>
  </si>
  <si>
    <t>Gõ biển &gt;4-6</t>
  </si>
  <si>
    <t>Gõ biển &gt;6-8</t>
  </si>
  <si>
    <t>Gõ biển &gt;8-10</t>
  </si>
  <si>
    <t>Gõ biển &gt;10-12</t>
  </si>
  <si>
    <t>Gõ biển &gt;12-14</t>
  </si>
  <si>
    <t>Gõ biển &gt;14-16</t>
  </si>
  <si>
    <t>Gõ biển &gt;16-18</t>
  </si>
  <si>
    <t>Gõ biển &gt;18-20</t>
  </si>
  <si>
    <t>Gõ biển &gt;20</t>
  </si>
  <si>
    <t>Gõ nước ≤2</t>
  </si>
  <si>
    <t>Gõ nước &gt;2-4</t>
  </si>
  <si>
    <t>Gõ nước &gt;4-6</t>
  </si>
  <si>
    <t>Gõ nước &gt;6-8</t>
  </si>
  <si>
    <t>Gõ nước &gt;8-10</t>
  </si>
  <si>
    <t>Gõ nước &gt;10-12</t>
  </si>
  <si>
    <t>Gõ nước &gt;12-14</t>
  </si>
  <si>
    <t>Gõ nước &gt;14-16</t>
  </si>
  <si>
    <t>Gõ nước &gt;16-18</t>
  </si>
  <si>
    <t>Gõ nước &gt;18-20</t>
  </si>
  <si>
    <t>Gõ nước &gt;20</t>
  </si>
  <si>
    <t>Xu ổi ≤2</t>
  </si>
  <si>
    <t>Xu ổi &gt;2-4</t>
  </si>
  <si>
    <t>Xu ổi &gt;4-6</t>
  </si>
  <si>
    <t>Xu ổi &gt;6-8</t>
  </si>
  <si>
    <t>Xu ổi &gt;8-10</t>
  </si>
  <si>
    <t>Xu ổi &gt;10-12</t>
  </si>
  <si>
    <t>Xu ổi &gt;12-14</t>
  </si>
  <si>
    <t>Xu ổi &gt;14-16</t>
  </si>
  <si>
    <t>Xu ổi &gt;16-18</t>
  </si>
  <si>
    <t>Xu ổi &gt;18-20</t>
  </si>
  <si>
    <t>Xu ổi &gt;20</t>
  </si>
  <si>
    <t>Cóc đỏ ≤2</t>
  </si>
  <si>
    <t>Cóc đỏ &gt;2-4</t>
  </si>
  <si>
    <t>Cóc đỏ &gt;4-6</t>
  </si>
  <si>
    <t>Cóc đỏ &gt;6-8</t>
  </si>
  <si>
    <t>Cóc đỏ &gt;8-10</t>
  </si>
  <si>
    <t>Cóc đỏ &gt;10-12</t>
  </si>
  <si>
    <t>Cóc đỏ &gt;12-14</t>
  </si>
  <si>
    <t>Cóc đỏ &gt;14-16</t>
  </si>
  <si>
    <t>Cóc đỏ &gt;16-18</t>
  </si>
  <si>
    <t>Cóc đỏ &gt;18-20</t>
  </si>
  <si>
    <t>Cóc đỏ &gt;20</t>
  </si>
  <si>
    <t>Cóc vàng ≤2</t>
  </si>
  <si>
    <t>Cóc vàng &gt;2-4</t>
  </si>
  <si>
    <t>Cóc vàng &gt;4-6</t>
  </si>
  <si>
    <t>Cóc vàng &gt;6-8</t>
  </si>
  <si>
    <t>Cóc vàng &gt;8-10</t>
  </si>
  <si>
    <t>Cóc vàng &gt;10-12</t>
  </si>
  <si>
    <t>Cóc vàng &gt;12-14</t>
  </si>
  <si>
    <t>Cóc vàng &gt;14-16</t>
  </si>
  <si>
    <t>Cóc vàng &gt;16-18</t>
  </si>
  <si>
    <t>Cóc vàng &gt;18-20</t>
  </si>
  <si>
    <t>Cóc vàng &gt;20</t>
  </si>
  <si>
    <t>Cóc trắng ≤2</t>
  </si>
  <si>
    <t>Cóc trắng &gt;2-4</t>
  </si>
  <si>
    <t>Cóc trắng &gt;4-6</t>
  </si>
  <si>
    <t>Cóc trắng &gt;6-8</t>
  </si>
  <si>
    <t>Cóc trắng &gt;8-10</t>
  </si>
  <si>
    <t>Cóc trắng &gt;10-12</t>
  </si>
  <si>
    <t>Cóc trắng &gt;12-14</t>
  </si>
  <si>
    <t>Cóc trắng &gt;14-16</t>
  </si>
  <si>
    <t>Cóc trắng &gt;16-18</t>
  </si>
  <si>
    <t>Cóc trắng &gt;18-20</t>
  </si>
  <si>
    <t>Cóc trắng &gt;20</t>
  </si>
  <si>
    <t>Đước đôi ≤2</t>
  </si>
  <si>
    <t>Đước đôi &gt;2-4</t>
  </si>
  <si>
    <t>Đước đôi &gt;4-6</t>
  </si>
  <si>
    <t>Đước đôi &gt;6-8</t>
  </si>
  <si>
    <t>Đước đôi &gt;8-10</t>
  </si>
  <si>
    <t>Đước đôi &gt;10-12</t>
  </si>
  <si>
    <t>Đước đôi &gt;12-14</t>
  </si>
  <si>
    <t>Đước đôi &gt;14-16</t>
  </si>
  <si>
    <t>Đước đôi &gt;16-18</t>
  </si>
  <si>
    <t>Đước đôi &gt;18-20</t>
  </si>
  <si>
    <t>Đước đôi &gt;20</t>
  </si>
  <si>
    <t>Bần chua ≤2</t>
  </si>
  <si>
    <t>Bần chua &gt;2-4</t>
  </si>
  <si>
    <t>Bần chua &gt;4-6</t>
  </si>
  <si>
    <t>Bần chua &gt;6-8</t>
  </si>
  <si>
    <t>Bần chua &gt;8-10</t>
  </si>
  <si>
    <t>Bần chua &gt;10-12</t>
  </si>
  <si>
    <t>Bần chua &gt;12-14</t>
  </si>
  <si>
    <t>Bần chua &gt;14-16</t>
  </si>
  <si>
    <t>Bần chua &gt;16-18</t>
  </si>
  <si>
    <t>Bần chua &gt;18-20</t>
  </si>
  <si>
    <t>Bần chua &gt;20</t>
  </si>
  <si>
    <t>Dà vôi ≤2</t>
  </si>
  <si>
    <t>Dà vôi &gt;2-4</t>
  </si>
  <si>
    <t>Dà vôi &gt;4-6</t>
  </si>
  <si>
    <t>Dà vôi &gt;6-8</t>
  </si>
  <si>
    <t>Dà vôi &gt;8-10</t>
  </si>
  <si>
    <t>Dà vôi &gt;10-12</t>
  </si>
  <si>
    <t>Dà vôi &gt;12-14</t>
  </si>
  <si>
    <t>Dà vôi &gt;14-16</t>
  </si>
  <si>
    <t>Dà vôi &gt;16-18</t>
  </si>
  <si>
    <t>Dà vôi &gt;18-20</t>
  </si>
  <si>
    <t>Dà vôi &gt;20</t>
  </si>
  <si>
    <t>Tre tàu Cây mới trồng dưới 1 năm tuổi</t>
  </si>
  <si>
    <t>đồng/bụi</t>
  </si>
  <si>
    <t>Nhóm loài cây lâm nghiệp khác
Tre tàu. gai. mạnh tông (mật độ 200 bụi/ha)</t>
  </si>
  <si>
    <t>Tre tàu Cây từ 1 năm tuổi trở lên</t>
  </si>
  <si>
    <t>Tre năm thu hoạch thứ 10</t>
  </si>
  <si>
    <t>áp Tre tàu Cây từ 1 năm tuổi trở lên</t>
  </si>
  <si>
    <t>Tre gai Cây từ 1 năm tuổi trở lên</t>
  </si>
  <si>
    <t>Tre gai Cây mới trồng dưới 1 năm tuổi</t>
  </si>
  <si>
    <t>Tre Mạnh tông Cây mới trồng dưới 1 năm tuổi</t>
  </si>
  <si>
    <t>Tre Mạnh tông Cây từ 1 năm tuổi trở lên</t>
  </si>
  <si>
    <t>Tre mỡ Cây mới trồng dưới 1 năm tuổi</t>
  </si>
  <si>
    <t>đồng/cây</t>
  </si>
  <si>
    <t>Tre mỡ. tầm vông. lồ ô (mật độ 1.100 cây/ha)</t>
  </si>
  <si>
    <t>Tre mỡ Cây từ 1 năm tuổi trở lên</t>
  </si>
  <si>
    <t>Tre Tầm vông Cây mới trồng dưới 1 năm tuổi</t>
  </si>
  <si>
    <t>Tre Tầm vông Cây từ 1 năm tuổi trở lên</t>
  </si>
  <si>
    <t>Tre Lồ ô Cây mới trồng dưới 1 năm tuổi</t>
  </si>
  <si>
    <t>Tre Lồ ô Cây từ 1 năm tuổi trở lên</t>
  </si>
  <si>
    <t>Trúc Cây mới trồng dưới 1 năm tuổi</t>
  </si>
  <si>
    <t>Trúc (mật độ 1.100 cây/ha)</t>
  </si>
  <si>
    <t>Trúc Cây từ 1 năm tuổi trở lên</t>
  </si>
  <si>
    <t>Dừa nước</t>
  </si>
  <si>
    <t>đồng/m2</t>
  </si>
  <si>
    <t>Bình bát</t>
  </si>
  <si>
    <t>Bình bát, Lá Cách, Cò ke, So đũa, Lồng mức, Chòi mòi, Dừng, Bần</t>
  </si>
  <si>
    <t>Lá Cách</t>
  </si>
  <si>
    <t>Cò ke</t>
  </si>
  <si>
    <t>So đũa</t>
  </si>
  <si>
    <t>Lồng mức</t>
  </si>
  <si>
    <t>Chòi mòi</t>
  </si>
  <si>
    <t>Dừng</t>
  </si>
  <si>
    <t>Bần</t>
  </si>
  <si>
    <t>PHỤ 
LỤC V</t>
  </si>
  <si>
    <t>Vườn cây đầu dòng nhóm loài keo Năm 1</t>
  </si>
  <si>
    <t>Đồng/ ha</t>
  </si>
  <si>
    <t>ĐƠN GIÁ BỒI THƯỜNG THIỆT HẠI VƯỜN CÂY ĐẦU DÒNG NHÓM
LOÀI KEO VÀ BẠCH ĐÀN</t>
  </si>
  <si>
    <t>Vườn cây đầu dòng nhóm loài keo Năm 2</t>
  </si>
  <si>
    <t>Vườn cây đầu dòng nhóm loài keo Năm 3</t>
  </si>
  <si>
    <t>Vườn cây đầu dòng nhóm Bạch đàn Năm 1</t>
  </si>
  <si>
    <t>Vườn cây đầu dòng nhóm Bạch đàn Năm 2</t>
  </si>
  <si>
    <t>Vườn cây đầu dòng nhóm Bạch đàn Năm 3</t>
  </si>
  <si>
    <t>Quyết định 18/2026/QĐ-UBND ngày 04/3/2026</t>
  </si>
  <si>
    <t>PHỤ LỤC Ia
ĐƠN GIÁ XÂY DỰNG NHÀ, NHÀ Ở TRÊN ĐỊA BÀN TỈNH ĐỒNG NAI
(Ban hành kèm theo Quyết định số 18/2026/QĐ-UBND)</t>
  </si>
  <si>
    <t>Tên tài sản</t>
  </si>
  <si>
    <t>Nhà từ 05 tầng trở lên</t>
  </si>
  <si>
    <t>Đơn vị tính</t>
  </si>
  <si>
    <t>Giếng nước Ф0,8 : 1m, sâu &lt;10m</t>
  </si>
  <si>
    <t>mét</t>
  </si>
  <si>
    <t>.1</t>
  </si>
  <si>
    <r>
      <t>* </t>
    </r>
    <r>
      <rPr>
        <b/>
        <u/>
        <sz val="9"/>
        <color rgb="FF000000"/>
        <rFont val="Arial"/>
        <family val="2"/>
      </rPr>
      <t>Kết cấu loại 1:</t>
    </r>
  </si>
  <si>
    <r>
      <t>Đồng/m</t>
    </r>
    <r>
      <rPr>
        <vertAlign val="superscript"/>
        <sz val="9"/>
        <color rgb="FF000000"/>
        <rFont val="Arial"/>
        <family val="2"/>
      </rPr>
      <t>2</t>
    </r>
    <r>
      <rPr>
        <sz val="9"/>
        <color rgb="FF000000"/>
        <rFont val="Arial"/>
        <family val="2"/>
      </rPr>
      <t> sàn</t>
    </r>
  </si>
  <si>
    <t>Giếng đào đất Ф1m</t>
  </si>
  <si>
    <t>- Khung cột: Bê tông cốt thép chịu lực</t>
  </si>
  <si>
    <t>Giếng đào đất Ø90</t>
  </si>
  <si>
    <t>- Tường: sơn nước + ốp gạch</t>
  </si>
  <si>
    <t>Giếng đào đất Ø80</t>
  </si>
  <si>
    <t>- Sàn bê tông cốt thép, nền lát gạch đá granite</t>
  </si>
  <si>
    <t>Giếng đào đất Ø70</t>
  </si>
  <si>
    <t>tính tam suất Giếng nước Ф0,8 : 1m, sâu &lt;10m</t>
  </si>
  <si>
    <t>- Mái: Bê tông cốt thép trên lợp ngói, tôn</t>
  </si>
  <si>
    <t>- Trần: Trang trí gỗ cao cấp</t>
  </si>
  <si>
    <t>Giếng đào đất Ø1.8 m</t>
  </si>
  <si>
    <t>- Cửa đi: Gỗ cao cấp, nhôm cao cấp</t>
  </si>
  <si>
    <t>Giếng đào đất Ø1.3 m</t>
  </si>
  <si>
    <t>tính tam suất Giếng nước Ф0,8 : 1m, sâu&lt; 10m</t>
  </si>
  <si>
    <t>- Khu vệ sinh: xí, tiểu, tắm cao cấp; có ít nhất mỗi tầng một khu</t>
  </si>
  <si>
    <t>Giếng đào đất Ø 2,0 m</t>
  </si>
  <si>
    <t>- Điện: Chiếu sáng trực tiếp, đèn chùm, dây điện đi ngầm + nổi</t>
  </si>
  <si>
    <t xml:space="preserve">  - Giếng sâu trên 10 mét thì mét thứ 10 trở đi được tính thêm 50% mức giá trên</t>
  </si>
  <si>
    <t>- Nước: Hệ thống cấp, thoát nước hoàn chỉnh</t>
  </si>
  <si>
    <t xml:space="preserve"> Giếng đào thủ công (đất khó đào, có đá)  Ф1m</t>
  </si>
  <si>
    <t>.2</t>
  </si>
  <si>
    <r>
      <t>* </t>
    </r>
    <r>
      <rPr>
        <b/>
        <u/>
        <sz val="9"/>
        <color rgb="FF000000"/>
        <rFont val="Arial"/>
        <family val="2"/>
      </rPr>
      <t>Kết cấu loại 2:</t>
    </r>
  </si>
  <si>
    <t xml:space="preserve"> 1.Giếng đào thủ công (đất khó đào, có đá)  Ф1,9m</t>
  </si>
  <si>
    <t>tính tam suất Giếng đào thủ công (đất khó đào, có đá)  Ф1m</t>
  </si>
  <si>
    <t>- Khung cột: Bê tông cốt thép chịu</t>
  </si>
  <si>
    <t xml:space="preserve"> 1.Giếng đào thủ công (đất khó đào, có đá)  Ф1,3m</t>
  </si>
  <si>
    <t>- Tường: sơn nước</t>
  </si>
  <si>
    <t xml:space="preserve"> 1.Giếng đào thủ công (đất khó đào, có đá)  Ф1,1m</t>
  </si>
  <si>
    <t xml:space="preserve"> 1.Giếng đào thủ công (đất khó đào, có đá)  Ф1,2m</t>
  </si>
  <si>
    <t>2.Giếng sâu trên 10 mét thì mét thứ 10 trở đi được tính thêm 50% mức giá trên</t>
  </si>
  <si>
    <t>Giếng thả ống ciment (kể cả lắp đặt)</t>
  </si>
  <si>
    <t>- Mái: Bê tông cốt thép</t>
  </si>
  <si>
    <t>Giếng thả ống ciment Ống 1m Ф1,2m</t>
  </si>
  <si>
    <t>- Trần: Thạch cao khung nhôm</t>
  </si>
  <si>
    <t xml:space="preserve"> Ống 1m Ф1,2m</t>
  </si>
  <si>
    <t>Ống 1m Ф1m</t>
  </si>
  <si>
    <t>- Cửa đi: Gỗ thường, nhôm kính, sắt kính</t>
  </si>
  <si>
    <t>Thả ống ciment 1m Ø1m</t>
  </si>
  <si>
    <t>- Khu vệ sinh: Xí, tiểu, tắm loại cao cấp; có không đủ mỗi tầng một khu</t>
  </si>
  <si>
    <t>Thả ống ciment 1m Ø0,9m</t>
  </si>
  <si>
    <t>tính tam suất Giếng Thả ống ciment 1m Ø1m</t>
  </si>
  <si>
    <t>Thả ống ciment 1m Ø0,8m</t>
  </si>
  <si>
    <t>Thả ống ciment 1m Ø1,9m</t>
  </si>
  <si>
    <r>
      <t>* </t>
    </r>
    <r>
      <rPr>
        <b/>
        <u/>
        <sz val="9"/>
        <color rgb="FF000000"/>
        <rFont val="Arial"/>
        <family val="2"/>
      </rPr>
      <t>Kết cấu loại 3:</t>
    </r>
  </si>
  <si>
    <t>Ống 1m Ф0,8m</t>
  </si>
  <si>
    <t>1.3</t>
  </si>
  <si>
    <t>- Khung cột: Thép hình chịu lực.</t>
  </si>
  <si>
    <t>Giếng khoan thủ công Ф60</t>
  </si>
  <si>
    <t>97.000 - 163.000</t>
  </si>
  <si>
    <t>- Tường: sơn nước hoặc quét vôi.</t>
  </si>
  <si>
    <t>Giếng khoan thủ công Ф90</t>
  </si>
  <si>
    <t>- Sàn bê tông cốt thép, nền lát gạch ceramic.</t>
  </si>
  <si>
    <t>Giếng khoan công nghiệp (có dàn khoan):</t>
  </si>
  <si>
    <t>- Mái: Ngói.</t>
  </si>
  <si>
    <t xml:space="preserve"> - Ống nhựa, ống sắt Ф49 - Ф60</t>
  </si>
  <si>
    <t>- Trần: Lưới thép tô vữa.</t>
  </si>
  <si>
    <t xml:space="preserve"> - Ống nhựa, ống sắt Ф90 - Ф114</t>
  </si>
  <si>
    <t>- Cửa đi: Nhôm kính.</t>
  </si>
  <si>
    <t xml:space="preserve"> - Ống nhựa, ống sắt từ Ф114mm trở lên</t>
  </si>
  <si>
    <t>- Khu vệ sinh: Xí, tiểu, tắm loại thường; có ít nhất mỗi tầng một khu.</t>
  </si>
  <si>
    <t xml:space="preserve"> Giếng khoan có Ống nhựa, ống sắt từ Ф114mm trở lên</t>
  </si>
  <si>
    <t>- Điện: Chiếu sáng trực tiếp, đèn chùm, dây điện đi ngầm + nổi.</t>
  </si>
  <si>
    <t>Giếng khoan Ф 140, ống chống nhựa</t>
  </si>
  <si>
    <t>- Nước: Hệ thống cấp, thoát nước hoàn chỉnh.</t>
  </si>
  <si>
    <t>Giếng khoan Ф 130, ống chống nhựa</t>
  </si>
  <si>
    <t>1.4</t>
  </si>
  <si>
    <r>
      <t>* </t>
    </r>
    <r>
      <rPr>
        <b/>
        <u/>
        <sz val="9"/>
        <color rgb="FF000000"/>
        <rFont val="Arial"/>
        <family val="2"/>
      </rPr>
      <t>Kết cấu loại 4:</t>
    </r>
  </si>
  <si>
    <t>Bể nước xây gạch, tô ciment, có tấm đan nắp đậy, xây nổi</t>
  </si>
  <si>
    <r>
      <rPr>
        <sz val="9"/>
        <color indexed="8"/>
        <rFont val="Arial"/>
        <family val="2"/>
      </rPr>
      <t>m</t>
    </r>
    <r>
      <rPr>
        <vertAlign val="superscript"/>
        <sz val="9"/>
        <color indexed="8"/>
        <rFont val="Arial"/>
        <family val="2"/>
      </rPr>
      <t>3</t>
    </r>
  </si>
  <si>
    <t>553.000 - 810.000</t>
  </si>
  <si>
    <t>- Khung cột: Thép hình chịu lực</t>
  </si>
  <si>
    <t>Hồ nước xây gạch, tô ciment, có tấm đan nắp đậy, xây nổi</t>
  </si>
  <si>
    <t>- Tường: sơn nước hoặc quét vôi</t>
  </si>
  <si>
    <t>Bể nước xây gạch, tô ciment, có nắp đậy, xây nổi, lát đáy</t>
  </si>
  <si>
    <t>- Sàn bê tông cốt thép, nền lát gạch bông</t>
  </si>
  <si>
    <t>Bể nước xây gạch, tô ciment, lát đáy</t>
  </si>
  <si>
    <t>- Mái: Tôn.</t>
  </si>
  <si>
    <t>Bể nước xây gạch, tô ciment, lát đáy, không nắp đậy</t>
  </si>
  <si>
    <t>- Trần: Tôn lạnh</t>
  </si>
  <si>
    <t>Bể nước xây gạch, xây nổi, lát đáy, không nắp đậy</t>
  </si>
  <si>
    <t>- Cửa đi: Sắt kính</t>
  </si>
  <si>
    <t>Bể nước xây nổi, lát đáy, ốp ceramic, không nắp đậy</t>
  </si>
  <si>
    <t>- Khu vệ sinh: Xí, tiểu, tắm loại thường; có không đủ mỗi tầng một khu</t>
  </si>
  <si>
    <t>Bể nước xây gạch</t>
  </si>
  <si>
    <t>Bể cá xây nổi</t>
  </si>
  <si>
    <t>áp bằng giá bể nước xây gạch</t>
  </si>
  <si>
    <t>Hồ cá ốp gạch ceramic, không nắp đậy, xây nổi</t>
  </si>
  <si>
    <t>Hồ chứa (hố phân, hầm cầu...) xây gạch, lát đáy</t>
  </si>
  <si>
    <t>259.000 - 576.000</t>
  </si>
  <si>
    <t>Nhà từ 03 tầng đến 04 tầng.</t>
  </si>
  <si>
    <t>Hồ chứa (hố phân, hầm cầu...) xây gạch, lát đáy.</t>
  </si>
  <si>
    <t>Hố ga cây đá, lát đáy, không tô, có nắp đậy</t>
  </si>
  <si>
    <t>áp bằng Hồ chứa (hố phân, hầm cầu...) xây gạch, lát đáy</t>
  </si>
  <si>
    <t>2.1</t>
  </si>
  <si>
    <t>Hầm ga</t>
  </si>
  <si>
    <t>Hầm ga xây gạch, lát đáy, có nắp đậy</t>
  </si>
  <si>
    <t>Hầm tự hoại bê tông xi măng có nắp đậy</t>
  </si>
  <si>
    <t>Hầm tự hoại xây gạch lát đáy, có nắp đậy</t>
  </si>
  <si>
    <t>Hầm chứa nước xây gạch, lát đáy, có nắp đậy</t>
  </si>
  <si>
    <t>Hầm chứa nước: xây gạch, nắp bê tông, không lát đáy Ø1,0 m</t>
  </si>
  <si>
    <t>- Tường: Sơn nước + ốp gạch</t>
  </si>
  <si>
    <t>Hố ga: nắp đan bê tông cốt thép, thành xây gạch, lát đáy</t>
  </si>
  <si>
    <t>Hầm chứa thả bi phi 1m, lát đáy</t>
  </si>
  <si>
    <t>Hầm chứa xây gạch, không lát đáy</t>
  </si>
  <si>
    <t>Hầm phân xây gạch, lát đáy</t>
  </si>
  <si>
    <t>- Mái: Bê tông cốt thép trên lợp ngói, tôn màu</t>
  </si>
  <si>
    <t>Hồ nuôi cá</t>
  </si>
  <si>
    <t>áp Hồ chứa (hố phân, hầm cầu...) xây gạch, lát đáy</t>
  </si>
  <si>
    <t>Ao chứa nước có lát đáy, xây tô</t>
  </si>
  <si>
    <t>Ao nuôi cá có lát đáy, xây tô</t>
  </si>
  <si>
    <t>Nền xi măng dày 5cm</t>
  </si>
  <si>
    <r>
      <t>m</t>
    </r>
    <r>
      <rPr>
        <vertAlign val="superscript"/>
        <sz val="9"/>
        <color indexed="26"/>
        <rFont val="Arial"/>
        <family val="2"/>
      </rPr>
      <t>2</t>
    </r>
  </si>
  <si>
    <t>Nền ciment dày 5cm</t>
  </si>
  <si>
    <t>Nền xi măng dày 3cm</t>
  </si>
  <si>
    <t>tính tam suất Nền ciment dày 5cm</t>
  </si>
  <si>
    <t>- Điện: Chiếu sáng trực tiếp, dây điện đi ngầm + nổi</t>
  </si>
  <si>
    <t>Nền xi măng dày 7cm</t>
  </si>
  <si>
    <t>Nền xi măng dày 10cm</t>
  </si>
  <si>
    <t>2.2</t>
  </si>
  <si>
    <t>Nền xi măng dày 15cm</t>
  </si>
  <si>
    <t>Nền xi măng đá dăm dày 5cm</t>
  </si>
  <si>
    <t>áp bằng bằng nền ciment dày 5cm</t>
  </si>
  <si>
    <t>Nền lát gạch tàu</t>
  </si>
  <si>
    <r>
      <rPr>
        <sz val="9"/>
        <color indexed="8"/>
        <rFont val="Arial"/>
        <family val="2"/>
      </rPr>
      <t>m</t>
    </r>
    <r>
      <rPr>
        <vertAlign val="superscript"/>
        <sz val="9"/>
        <color indexed="8"/>
        <rFont val="Arial"/>
        <family val="2"/>
      </rPr>
      <t>2</t>
    </r>
  </si>
  <si>
    <t>Nền ciment đá dăm dày 10cm</t>
  </si>
  <si>
    <t>Nền ciment đá dăm dày 55cm</t>
  </si>
  <si>
    <t>tính tam suất của nền ciment đá dăm dày 10 cm</t>
  </si>
  <si>
    <t>Nền xi măng đá dăm dày 3cm</t>
  </si>
  <si>
    <t>Nền lát gạch ceramic</t>
  </si>
  <si>
    <t>Nền lát gạch bông</t>
  </si>
  <si>
    <t>áp bằng nền lát gạch ceramic</t>
  </si>
  <si>
    <t>- Điện: Chiếu sáng trực tiếp, dây điện đi ngầm + nổi.</t>
  </si>
  <si>
    <t>Ốp ceramic</t>
  </si>
  <si>
    <t>Gạch ceramic ốp cổng</t>
  </si>
  <si>
    <t>2.3</t>
  </si>
  <si>
    <t>* Kết cấu loại 3:</t>
  </si>
  <si>
    <t>Ốp đá 1 mặt</t>
  </si>
  <si>
    <t>Ốp đá</t>
  </si>
  <si>
    <t>- Tường: sơn nước + quét vôi.</t>
  </si>
  <si>
    <t>Đá ốp hàng rào</t>
  </si>
  <si>
    <t>- Sàn bê tông cốt thép, nền lát gạch đá granite.</t>
  </si>
  <si>
    <t>Đá ốp</t>
  </si>
  <si>
    <t>Ốp 1 mặt</t>
  </si>
  <si>
    <t>Ốp đá 3 mặt</t>
  </si>
  <si>
    <t>Trụ ốp đá, gạch Ceramic</t>
  </si>
  <si>
    <t>- Khu vệ sinh: Xí, tiểu, tắm loại thường; có ít nhất mỗi tầng một khu</t>
  </si>
  <si>
    <t>Nền lát gạch con sâu, gạch Terrazzo</t>
  </si>
  <si>
    <t>Đá da</t>
  </si>
  <si>
    <t>Nền đá chẻ</t>
  </si>
  <si>
    <t>2.4</t>
  </si>
  <si>
    <t>* Kết cấu loại 4:</t>
  </si>
  <si>
    <t xml:space="preserve">Đá granite </t>
  </si>
  <si>
    <t>CÔNG BỐ GIÁ VẬT LIỆU XÂY DỰNG TRÊN ĐỊA BÀN TỈNH ĐỒNG NAI THÁNG 03/2025
Đá Granite tự nhiên (khu vực Xuân Lộc)</t>
  </si>
  <si>
    <t>Đá hoa cương</t>
  </si>
  <si>
    <t>- Tường: sơn nước + quét vôi</t>
  </si>
  <si>
    <t>Mái che, mái hiên</t>
  </si>
  <si>
    <t>259.000 - 720.000</t>
  </si>
  <si>
    <t>- Sàn bê tông cốt thép, nền lát gạch bông, gạch ceramic</t>
  </si>
  <si>
    <t>Mái che: mái tôn, khung cột sắt</t>
  </si>
  <si>
    <t>- Mái: Tôn</t>
  </si>
  <si>
    <t>Mái che: mái ngói, khung cột sắt</t>
  </si>
  <si>
    <t>Mái che: mái tôn, khung cột BTCT</t>
  </si>
  <si>
    <t>Mái che: mái ngói, khung cột BTCT</t>
  </si>
  <si>
    <t>Mái che: Mái tôn, khung cây + sắt, cột gạch</t>
  </si>
  <si>
    <t>Nhà 01 tầng đến 02 tầng</t>
  </si>
  <si>
    <t>Mái che: Mái tôn, khung gỗ, cột xây gạch</t>
  </si>
  <si>
    <t>3.1</t>
  </si>
  <si>
    <t>* Kết cấu loại 1:</t>
  </si>
  <si>
    <t>Mái che: mái tôn, khung cột  sắt + cây</t>
  </si>
  <si>
    <t>Mái che: mái tôn, khung sắt, cột gạch</t>
  </si>
  <si>
    <t>Mái che: mái tôn, khung cột gạch</t>
  </si>
  <si>
    <t>- Sàn: Bê tông cốt thép</t>
  </si>
  <si>
    <t>Mái che: mái tôn, khung cây, cột Bê tông cốt thép</t>
  </si>
  <si>
    <t>- Mái: Ngói, tôn có sê nô hoặc ô văng bê tông cốt thép</t>
  </si>
  <si>
    <t>Mái che: khung cột sắt, mái ngói, trụ BTCT</t>
  </si>
  <si>
    <t>- Trần: Thạch cao</t>
  </si>
  <si>
    <t>Mái che: khung cột sắt, mái ngói</t>
  </si>
  <si>
    <t>- Nền: Lát gạch đá granite</t>
  </si>
  <si>
    <t>Mái che: mái tôn, khung cột cây</t>
  </si>
  <si>
    <r>
      <rPr>
        <sz val="9"/>
        <color indexed="10"/>
        <rFont val="Arial"/>
        <family val="2"/>
      </rPr>
      <t>m</t>
    </r>
    <r>
      <rPr>
        <vertAlign val="superscript"/>
        <sz val="9"/>
        <color indexed="10"/>
        <rFont val="Arial"/>
        <family val="2"/>
      </rPr>
      <t>2</t>
    </r>
  </si>
  <si>
    <t>- Cửa đi: Cửa gỗ nhóm 4 trở lên</t>
  </si>
  <si>
    <t>Mái che: mái lưới nhựa đen, khung cột sắt</t>
  </si>
  <si>
    <t>- Khu vệ sinh: Xí, tiểu, tắm cao cấp; có ít nhất mỗi tầng một khu</t>
  </si>
  <si>
    <t>Mái che: mái tôn, khung cột gỗ</t>
  </si>
  <si>
    <t>- Điện: Chiếu sáng trực tiếp, dây điện đi âm + nổi</t>
  </si>
  <si>
    <t>Mái che: mái tôn, khung cây</t>
  </si>
  <si>
    <t>Mái che: mái tôn, khung cây, cột sắt</t>
  </si>
  <si>
    <t>3.2</t>
  </si>
  <si>
    <t>* Kết cấu loại 2:</t>
  </si>
  <si>
    <t>Mái che: mái tôn firo ciment, khung cột gỗ</t>
  </si>
  <si>
    <t>Mái che: mái bạt, khung cây</t>
  </si>
  <si>
    <t>Mái che: mái bạt, khung cột sắt</t>
  </si>
  <si>
    <t>- Sàn bê tông cốt thép</t>
  </si>
  <si>
    <t>Mái bạt di động</t>
  </si>
  <si>
    <t>áp bằng mái che</t>
  </si>
  <si>
    <t>- Mái: Ngói, tôn</t>
  </si>
  <si>
    <t>Mái bạt quay</t>
  </si>
  <si>
    <t>- Trần: Tôn lạnh, thạch cao</t>
  </si>
  <si>
    <t>Mái hiên di động</t>
  </si>
  <si>
    <t>- Nền: Lát gạch ceramic</t>
  </si>
  <si>
    <t>Mái che di động</t>
  </si>
  <si>
    <t>Vách tôn</t>
  </si>
  <si>
    <t>- Cửa đi: Nhôm kính</t>
  </si>
  <si>
    <t>Vách tôn + thép</t>
  </si>
  <si>
    <t>Vách tôn + khung sắt</t>
  </si>
  <si>
    <t>Khung sắt + Vách tôn</t>
  </si>
  <si>
    <t>Khung sắt + tôn kẽm</t>
  </si>
  <si>
    <t>Khung sắt  bọc tôn</t>
  </si>
  <si>
    <t>Vách ngăn: Khung sắt + tôn</t>
  </si>
  <si>
    <t>Tường rào có móng đá chẻ (hoặc móng gạch), cột gạch (hoặc BTCT), giằng bằng BTCT, tường xây gạch dày 10cm có tô trát</t>
  </si>
  <si>
    <r>
      <t>đồng/m</t>
    </r>
    <r>
      <rPr>
        <vertAlign val="superscript"/>
        <sz val="9"/>
        <color rgb="FF000000"/>
        <rFont val="Arial"/>
        <family val="2"/>
      </rPr>
      <t>2</t>
    </r>
  </si>
  <si>
    <t>Tường xây gạch dày 10cm không tô, có móng đá chẻ, có bờ kè đá chẻ, cột gạch</t>
  </si>
  <si>
    <t>áp Tường rào có móng đá chẻ (hoặc móng gạch), cột gạch (hoặc BTCT), giằng bằng BTCT, tường xây gạch dày 10cm có tô trát</t>
  </si>
  <si>
    <t>Tường rào có móng đá chẻ, cột gạch, khung bao song sắt</t>
  </si>
  <si>
    <t>Tường rào xây gạch, khung cột song sắt</t>
  </si>
  <si>
    <t>áp Tường rào có móng đá chẻ, cột gạch, khung bao song sắt</t>
  </si>
  <si>
    <t>Tường rào có móng, cột, đà bằng BTCT; tường xây gạch dày 10cm có tô trát</t>
  </si>
  <si>
    <t>Tường rào có móng đá chẻ, cột gạch, đà bằng BTCT; tường xây gạch dày 10cm không có tô trát</t>
  </si>
  <si>
    <t>áp Tường rào có móng, cột, đà bằng BTCT; tường xây gạch dày 10cm có tô trát</t>
  </si>
  <si>
    <t>Tường rào có móng, cột, đà bằng BTCT; tường xây gạch dày 20cm có tô trát</t>
  </si>
  <si>
    <t>3.3</t>
  </si>
  <si>
    <t>Tường rào có móng, cột, đà bằng BTCT; tường xây gạch dày 20cm không tô trát</t>
  </si>
  <si>
    <t>áp Tường rào có móng, cột, đà bằng BTCT; tường xây gạch dày 20cm có tô trát</t>
  </si>
  <si>
    <t>Tường rào xây gạch hoặc xây gạch có khung lưới B40 (có tô, trát)</t>
  </si>
  <si>
    <t>Tường rào xây gạch có khung lưới B40 (không có tô, trát)</t>
  </si>
  <si>
    <t>áp Tường rào xây gạch hoặc xây gạch có khung lưới B40 (có tô, trát)</t>
  </si>
  <si>
    <t>Tường rào xây gạch cao trên 1,6m</t>
  </si>
  <si>
    <t>Tường rào xây gạch cao dưới 1,6m</t>
  </si>
  <si>
    <t>Tường rào xây gạch cao</t>
  </si>
  <si>
    <t>Tường trang trí đẹp ốp gạch Ceramic</t>
  </si>
  <si>
    <t>Tường rào xây gạch lưới B40, cột gạch (có tô trát), móng xây gạch dày 10cm</t>
  </si>
  <si>
    <t>Tường rào có móng đá chẻ, cột gạch, không tô trát</t>
  </si>
  <si>
    <t>Tường rào xây gạch không tô trát hoặc rào khung lưới B40, trụ các loại có khung</t>
  </si>
  <si>
    <t xml:space="preserve">Tường  xây gạch không tô </t>
  </si>
  <si>
    <t>áp Tường rào xây gạch không tô trát hoặc rào khung lưới B40, trụ các loại có khung</t>
  </si>
  <si>
    <t xml:space="preserve">Hàng rào xây gạch không tô </t>
  </si>
  <si>
    <t>Trụ cổng, bờ kè và các loại tài sản khác có kết cấu:</t>
  </si>
  <si>
    <t>- Bằng bê tông không có cốt thép</t>
  </si>
  <si>
    <r>
      <t>m</t>
    </r>
    <r>
      <rPr>
        <vertAlign val="superscript"/>
        <sz val="9"/>
        <color indexed="8"/>
        <rFont val="Arial"/>
        <family val="2"/>
      </rPr>
      <t>3</t>
    </r>
  </si>
  <si>
    <t>Nền bê tông không cốt thép</t>
  </si>
  <si>
    <t>- Sàn: Sàn gỗ sườn thép hình</t>
  </si>
  <si>
    <t>Móng trụ cổng BTKT</t>
  </si>
  <si>
    <t>- Mái: Tôn fibro xi măng, tôn màu</t>
  </si>
  <si>
    <t>Nền bê tông không cốt thép dày 0,1m</t>
  </si>
  <si>
    <t>- Trần: Ván ép</t>
  </si>
  <si>
    <t>Nền bê tông không cốt thép dày 0,15m</t>
  </si>
  <si>
    <t>- Nền: Lát gạch tàu</t>
  </si>
  <si>
    <t>Nền bê tông không cốt thép dày 0,2m</t>
  </si>
  <si>
    <t>Sân bê tông không cốt thép dày 0,2m</t>
  </si>
  <si>
    <t>Nền bê tông không cốt thép dày 0,3m</t>
  </si>
  <si>
    <t>Nền bê tông không cốt thép dày 0,13m</t>
  </si>
  <si>
    <t>Nền bê tông không cốt thép dày 0,03m</t>
  </si>
  <si>
    <t>Nhà 01 tầng</t>
  </si>
  <si>
    <t>Nền bê tông không cốt thép dày 0,07m</t>
  </si>
  <si>
    <t>4.1</t>
  </si>
  <si>
    <t>Nền bê tông không cốt thép dày 0,08m</t>
  </si>
  <si>
    <t>- Cột, tường gạch chịu lực (có cột bê tông cốt thép đỡ sảnh đón, mái hiên)</t>
  </si>
  <si>
    <t>Nền bê tông không cốt thép dày 0,09m</t>
  </si>
  <si>
    <t>Nền bê tông cốt không thép dày 0,06m</t>
  </si>
  <si>
    <t>- Mái: Ngói, tôn, tôn fibro xi măng có sênô hoặc ô văng bê tông cốt thép</t>
  </si>
  <si>
    <t>Nền bê tông không cốt thép dày 0,05m</t>
  </si>
  <si>
    <t>Trụ bê tông không thép</t>
  </si>
  <si>
    <t>Trụ bê tông xây gạch Block không cốt thép</t>
  </si>
  <si>
    <t>- Bằng bê tông cốt thép</t>
  </si>
  <si>
    <r>
      <t>m</t>
    </r>
    <r>
      <rPr>
        <vertAlign val="superscript"/>
        <sz val="9"/>
        <color indexed="13"/>
        <rFont val="Arial"/>
        <family val="2"/>
      </rPr>
      <t>3</t>
    </r>
  </si>
  <si>
    <t>- Điện: Chiếu sáng trực tiếp, dây điện ngầm + nổi</t>
  </si>
  <si>
    <t>Thanh bê tông cốt thép</t>
  </si>
  <si>
    <t>- Nước: Hệ thống cấp, thoát nước hoàn chỉnh nhà riêng biệt</t>
  </si>
  <si>
    <t>Nền bê tông cốt thép</t>
  </si>
  <si>
    <t>4.2</t>
  </si>
  <si>
    <t>trong đó bê tông cốt thép</t>
  </si>
  <si>
    <t>Tấm bê tông cốt thép</t>
  </si>
  <si>
    <t>Trụ cổng xây gạch (chứa BTCT)</t>
  </si>
  <si>
    <t>- Mái: Ngói</t>
  </si>
  <si>
    <t xml:space="preserve">Tấm đan bê tông cốt thép </t>
  </si>
  <si>
    <t>- Trần: Trần nhựa, thạch cao</t>
  </si>
  <si>
    <t xml:space="preserve">Tấm bê tông cốt thép </t>
  </si>
  <si>
    <t>- Nền: Lát gạch bông</t>
  </si>
  <si>
    <t>Đà bê tông cốt thép</t>
  </si>
  <si>
    <t>Đà kiềng bê tông cốt thép</t>
  </si>
  <si>
    <t>Trụ  BTCT+ ốp ceramic 4 mặt</t>
  </si>
  <si>
    <t>Trụ  BTCT</t>
  </si>
  <si>
    <t>4.3</t>
  </si>
  <si>
    <t>Trụ cổng BTCT</t>
  </si>
  <si>
    <t>- Cột gạch chịu lực</t>
  </si>
  <si>
    <t>Trụ cổng BTCT + xây gạch</t>
  </si>
  <si>
    <t>áp bằng các loại tài sản có kết cấu bằng BTCT</t>
  </si>
  <si>
    <t>Trụ BTCT + xây gạch</t>
  </si>
  <si>
    <t>Trụ cổng BTCT + ốp đá</t>
  </si>
  <si>
    <t>Trụ cổng BTCT + ốp ceramic</t>
  </si>
  <si>
    <t>- Trần: Trần ván ép, thạch cao, tôn lạnh.</t>
  </si>
  <si>
    <t>Trụ xây gạch bê tông cốt thép</t>
  </si>
  <si>
    <t>Dầm BTCT</t>
  </si>
  <si>
    <t>Đà dằn BTCT</t>
  </si>
  <si>
    <t>Lam BTCT</t>
  </si>
  <si>
    <t>Đá chân cột BTCT</t>
  </si>
  <si>
    <t>- Bằng gạch xây tô, xây đá</t>
  </si>
  <si>
    <r>
      <t>m</t>
    </r>
    <r>
      <rPr>
        <vertAlign val="superscript"/>
        <sz val="9"/>
        <color indexed="56"/>
        <rFont val="Arial"/>
        <family val="2"/>
      </rPr>
      <t>3</t>
    </r>
  </si>
  <si>
    <t>4.4</t>
  </si>
  <si>
    <t>Tường gạch xây tô, xây đá</t>
  </si>
  <si>
    <t>Tường xây gạch</t>
  </si>
  <si>
    <t>- Tường: quét vôi</t>
  </si>
  <si>
    <t>Cột xây gạch</t>
  </si>
  <si>
    <t>- Mái: Tôn fibro xi măng, tôn</t>
  </si>
  <si>
    <t>Bờ kè xây đá chẻ</t>
  </si>
  <si>
    <t>- Trần: Không trần</t>
  </si>
  <si>
    <t>Bờ kè xây gạch</t>
  </si>
  <si>
    <t>- Nền: Láng vữa xi măng</t>
  </si>
  <si>
    <t>Bờ kè xây đá</t>
  </si>
  <si>
    <t>- Cửa đi: Sắt, gỗ tạp</t>
  </si>
  <si>
    <t xml:space="preserve">Đá chẻ xây quanh giếng </t>
  </si>
  <si>
    <t>Trụ cổng xây gạch + BTCT</t>
  </si>
  <si>
    <t>áp bằng các loại TS có kết cấu = gạch xây tô, xây đá</t>
  </si>
  <si>
    <t>Nhà bán kiên cố</t>
  </si>
  <si>
    <t>Trụ cổng  BTCT + xây gạch.</t>
  </si>
  <si>
    <t>Kết cấu:</t>
  </si>
  <si>
    <t>Trụ xây gạch + BTCT</t>
  </si>
  <si>
    <t>- Khung cột: Sắt, gạch</t>
  </si>
  <si>
    <t>Trụ cổng xây gạch + BTCT+ sơn nước</t>
  </si>
  <si>
    <t>- Tường: Gạch xây không tô, tôn, gỗ</t>
  </si>
  <si>
    <t>Trụ cổng xây đá + BTCT</t>
  </si>
  <si>
    <t>- Mái: Tôn, Tôn Fibro xi măng</t>
  </si>
  <si>
    <t>Trụ cổng xây gạch</t>
  </si>
  <si>
    <t>- Nền: Lát gạch bông, gạch tàu, láng vữa xi măng</t>
  </si>
  <si>
    <t>Trụ xây gạch + BTCT ốp ceramic 4 mặt</t>
  </si>
  <si>
    <t>Trụ xây gạch ốp ceramic 4 mặt</t>
  </si>
  <si>
    <t>Cột kèo gỗ, tre; vách bằng vật liệu dễ cháy; mái tranh tre, nứa, lá</t>
  </si>
  <si>
    <t>Trụ BTCT + xây gạch.</t>
  </si>
  <si>
    <t>Trụ xây đá + BTCT</t>
  </si>
  <si>
    <t>PHỤ LỤC Ib</t>
  </si>
  <si>
    <t>Trụ xây đá</t>
  </si>
  <si>
    <t>ĐƠN GIÁ NHÀ BIỆT THỰ</t>
  </si>
  <si>
    <t>Móng xây đá</t>
  </si>
  <si>
    <t>(Ban hành kèm theo Quyết định số 18/2026/QĐ-UBND)</t>
  </si>
  <si>
    <t>Tường xây đá</t>
  </si>
  <si>
    <t>Loại biệt thự</t>
  </si>
  <si>
    <r>
      <t>Đơn giá (đồng/m</t>
    </r>
    <r>
      <rPr>
        <b/>
        <vertAlign val="superscript"/>
        <sz val="9"/>
        <color rgb="FF000000"/>
        <rFont val="Arial"/>
        <family val="2"/>
      </rPr>
      <t>2</t>
    </r>
    <r>
      <rPr>
        <b/>
        <sz val="9"/>
        <color rgb="FF000000"/>
        <rFont val="Arial"/>
        <family val="2"/>
      </rPr>
      <t> sàn)</t>
    </r>
  </si>
  <si>
    <t>Trụ xây gạch</t>
  </si>
  <si>
    <t>Song lập</t>
  </si>
  <si>
    <t>Trụ xây gạch Block không BTCT</t>
  </si>
  <si>
    <t>Đơn lập</t>
  </si>
  <si>
    <t>Trụ xây gạch Block</t>
  </si>
  <si>
    <t>Cao cấp</t>
  </si>
  <si>
    <t>Tường  xây gạch</t>
  </si>
  <si>
    <t>Du lịch</t>
  </si>
  <si>
    <t>Tam cấp xây gạch</t>
  </si>
  <si>
    <t>Ghi chú:</t>
  </si>
  <si>
    <t>Trụ cổng xây gạch, ốp ceramic 4 mặt</t>
  </si>
  <si>
    <t>Kết cấu chính và chất lượng hoàn thiện 04 loại biệt thự: Nhà có kết cấu khung chịu lực bê tông cốt thép; tường bao xây gạch; sàn bê tông cốt thép, mái bê tông cốt thép hoặc mái ngói (sử dụng các loại vật tư, vật liệu dùng để xây dựng và hoàn thiện, trang thiết bị có chất lượng tốt tại thời điểm xây dựng).</t>
  </si>
  <si>
    <t>Trụ cổng xây gạch + BTCT+ ốp đá</t>
  </si>
  <si>
    <t>Trụ cổng xây gạch + BTCT+ ốp gạch</t>
  </si>
  <si>
    <t>Trụ cổng xây gạch + ốp đá</t>
  </si>
  <si>
    <t>Trụ cổng xây gạch + BTCT+ ốp ceramic</t>
  </si>
  <si>
    <t>Trụ xây gạch + BTCT+ ốp ceramic</t>
  </si>
  <si>
    <t>Trụ xây gạch + BTCT+ ốp đá</t>
  </si>
  <si>
    <t>Trụ cổng xây gạch + ốp ceramic</t>
  </si>
  <si>
    <t>Trụ cổng xây đá</t>
  </si>
  <si>
    <t>Trụ xây gạch + ốp đả chẻ</t>
  </si>
  <si>
    <t>Bậc tam cấp xây gạch</t>
  </si>
  <si>
    <t>Móng xây đá chẻ</t>
  </si>
  <si>
    <t>Móng xây gạch</t>
  </si>
  <si>
    <t>Móng xây gạch + đá chẻ</t>
  </si>
  <si>
    <t>Bếp xây gạch</t>
  </si>
  <si>
    <t>Bồn tiêu xây gạch</t>
  </si>
  <si>
    <t>Thành giếng xây gạch Ø1.3 m</t>
  </si>
  <si>
    <t>Trụ bê tông cắm ranh hàng rào cao 1,2 đến 2,2m</t>
  </si>
  <si>
    <t>Trụ cổng khung sắt kẽm</t>
  </si>
  <si>
    <t xml:space="preserve"> áp bằng Trụ bê tông cắm ranh hàng rào cao 1,2 đến 2,2m</t>
  </si>
  <si>
    <t>Trụ bê tông cắm ranh</t>
  </si>
  <si>
    <t>Trụ bê tông cắm ranh hàng rào cao 2,5m</t>
  </si>
  <si>
    <t>tính tam suất Trụ bê tông cắm ranh hàng rào cao 1,2 đến 2,2m</t>
  </si>
  <si>
    <t>Trụ bê tông cắm ranh hàng rào cao 1,2m - 2,2m</t>
  </si>
  <si>
    <t>Mảng rào dây kẽm gai</t>
  </si>
  <si>
    <t>mét/sợi</t>
  </si>
  <si>
    <t>Hàng rào lưới B40</t>
  </si>
  <si>
    <t>Khung sắt + lưới b40</t>
  </si>
  <si>
    <t>áp bằng Tường rào xây gạch không tô trát hoặc rào khung lưới B40, trụ các loại có khung</t>
  </si>
  <si>
    <t>Hàng rào khung sắt + lưới b40</t>
  </si>
  <si>
    <t>Di dời hàng rào khung sắt</t>
  </si>
  <si>
    <t>Di dời kính khung nhôm</t>
  </si>
  <si>
    <t>áp bằng Hàng rào lưới B40</t>
  </si>
  <si>
    <t>Di dời cổng sắt (rộng 2-5 mét, cao trên 2 mét)</t>
  </si>
  <si>
    <t>cánh</t>
  </si>
  <si>
    <t>Di dời cánh cổng sắt cao 1,65 m x ngang 1,2 m</t>
  </si>
  <si>
    <t>áp Di dời cổng sắt (rộng 2-5 mét, cao trên 2 mét)</t>
  </si>
  <si>
    <t>Di dời trụ cổng khung sắt kẽm</t>
  </si>
  <si>
    <t xml:space="preserve"> áp bằng di dời cổng sắt (rộng 2-5 mét, cao trên 2 mét)</t>
  </si>
  <si>
    <t>Di dời bảng hiệu</t>
  </si>
  <si>
    <t>Bông sắt hàng rào trên đầu tường</t>
  </si>
  <si>
    <t>Hàng rào khung sắt kiên cố</t>
  </si>
  <si>
    <t>áp bằng cổng sắt kiên cố</t>
  </si>
  <si>
    <t>Khung sắt kiên cố</t>
  </si>
  <si>
    <t>Trụ cổng sắt hộp cao 2,7m</t>
  </si>
  <si>
    <t>Cổng sắt kiên cố</t>
  </si>
  <si>
    <t>Cánh cổng khung sắt + lưới B40</t>
  </si>
  <si>
    <t>Cánh cổng khung sắt</t>
  </si>
  <si>
    <t>Hàng rào khung sắt</t>
  </si>
  <si>
    <t>Song sắt hộp</t>
  </si>
  <si>
    <t>Khung sắt + Vách kính</t>
  </si>
  <si>
    <t>Khung sắt bọc nhôm kính</t>
  </si>
  <si>
    <t>Cánh cổng sắt</t>
  </si>
  <si>
    <t>Cửa sắt cuốn</t>
  </si>
  <si>
    <t>Cửa sắt</t>
  </si>
  <si>
    <t>Cửa sắt xếp</t>
  </si>
  <si>
    <t>Hộp quảng cáo Alu + khung sắt trang trí đèn</t>
  </si>
  <si>
    <t>Bảng hiệu Alu</t>
  </si>
  <si>
    <t>Bảng hiệu hộp đèn</t>
  </si>
  <si>
    <t>Bảng hiệu khung sắt + tôn</t>
  </si>
  <si>
    <t>Bảng hiệu kiên cố</t>
  </si>
  <si>
    <t>Bảng hiệu khung sắt</t>
  </si>
  <si>
    <t>Bảng hiệu (khung sắt + bạt)</t>
  </si>
  <si>
    <t>Trụ điện bê tông cao 5-7 mét</t>
  </si>
  <si>
    <t>Trụ điện bê tông cao 9 mét</t>
  </si>
  <si>
    <t>tính tam suất Trụ điện bê tông cao 5-7 mét</t>
  </si>
  <si>
    <t>Cột bê tông D0,2 cao 4,4 mét</t>
  </si>
  <si>
    <t>cột</t>
  </si>
  <si>
    <t>Trụ điện bê tông cao 8 mét</t>
  </si>
  <si>
    <t>Trụ điện bằng ống sắt tráng kẽm D90</t>
  </si>
  <si>
    <t>Trụ sắt tráng kẽm D90 cao 6m</t>
  </si>
  <si>
    <t>áp bằng trụ điện bằng ống sắt tráng kẽm D90</t>
  </si>
  <si>
    <t>Trụ sắt tráng kẽm D91 cao 6m</t>
  </si>
  <si>
    <t>Trụ sắt tráng kẽm D90 cao 10m</t>
  </si>
  <si>
    <t>tính tam suất trụ điện bằng ống sắt tráng kẽm D90</t>
  </si>
  <si>
    <t>Trụ sắt tráng kẽm D114 cao 6m</t>
  </si>
  <si>
    <t>Trụ sắt tráng kẽm D49 cao 6m</t>
  </si>
  <si>
    <t>Trụ sắt tráng kẽm D42 cao 6m</t>
  </si>
  <si>
    <t>Trụ sắt tráng kẽm D90 cao 3m</t>
  </si>
  <si>
    <t>Sắt hộp 50x100 cao 3m</t>
  </si>
  <si>
    <t>Trụ sắt tráng kẽm D60 cao 3m</t>
  </si>
  <si>
    <t>Trụ sắt tráng kẽm D60 cao 1,5m</t>
  </si>
  <si>
    <t>Trụ sắt tráng kẽm D60 cao 2m</t>
  </si>
  <si>
    <t>Trụ sắt tráng kẽm D60 cao 2,2m</t>
  </si>
  <si>
    <t>Trụ sắt tráng kẽm D60 cao 6m</t>
  </si>
  <si>
    <t>Trụ sắt tráng kẽm D76 cao 6m</t>
  </si>
  <si>
    <t>Trụ sắt tráng kẽm D76 cao 3,5m</t>
  </si>
  <si>
    <t>Trụ sắt tráng kẽm D90 cao 4m</t>
  </si>
  <si>
    <t>Trụ sắt tráng kẽm D60 cao 4m</t>
  </si>
  <si>
    <t>Trụ sắt tráng kẽm D90 cao 2m</t>
  </si>
  <si>
    <t>Trụ sắt tráng kẽm D90 cao 2,5m</t>
  </si>
  <si>
    <t>Trụ sắt tráng kẽm D110 cao 3,5m</t>
  </si>
  <si>
    <t>Trụ sắt tráng kẽm D110 cao 3,0m</t>
  </si>
  <si>
    <t>Trụ sắt tráng kẽm C40x80 cao 2m</t>
  </si>
  <si>
    <t>Trụ sắt tráng kẽm D90 cao 1,7m</t>
  </si>
  <si>
    <t>Trụ sắt tráng kẽm D80 cao 2m</t>
  </si>
  <si>
    <t>Trụ sắt tráng kẽm D90 cao 2,7m</t>
  </si>
  <si>
    <t>ống sắt tráng kẽm D90</t>
  </si>
  <si>
    <t>tham khảo giá thị trường áp bằng trụ điện bằng ống sắt tráng kẽm D90</t>
  </si>
  <si>
    <t>ống sắt tráng kẽm D90 cao 3m</t>
  </si>
  <si>
    <t>ống sắt tráng kẽm D39 cao 3m</t>
  </si>
  <si>
    <t>Trụ sắt tráng kẽm D76 cao 2,2m</t>
  </si>
  <si>
    <t>Trụ sắt tráng kẽm D76 cao 3m</t>
  </si>
  <si>
    <t>Ống sắt mạ kẽm ø90 x3m</t>
  </si>
  <si>
    <t>Ống sắt mạ kẽm ø60 x6m</t>
  </si>
  <si>
    <t>Ống sắt mạ kẽm ø60 x1,8m</t>
  </si>
  <si>
    <t>Ống sắt mạ kẽm ø60 x1,5m</t>
  </si>
  <si>
    <t>Trụ sắt tráng kẽm ø60 cao 1,5m</t>
  </si>
  <si>
    <t>Trụ</t>
  </si>
  <si>
    <t>Bồn hoa xây gạch</t>
  </si>
  <si>
    <t>Hòn non bộ</t>
  </si>
  <si>
    <t>Đá nguyên Khối</t>
  </si>
  <si>
    <t>tham khảo giá thị trường áp bằng bằng hòn non bộ</t>
  </si>
  <si>
    <t>Đất san nền</t>
  </si>
  <si>
    <t>Công đào (ao nuôi trồng thủy sản hoặc làm hầm chứa nước, ao do cải tạo từ lòng suối, từ đầm phá, từ hố bom để thành ao nuôi trồng thủy sản hoặc làm hầm chứa nước tưới)</t>
  </si>
  <si>
    <r>
      <t>đồng/m</t>
    </r>
    <r>
      <rPr>
        <vertAlign val="superscript"/>
        <sz val="9"/>
        <color rgb="FF000000"/>
        <rFont val="Arial"/>
        <family val="2"/>
      </rPr>
      <t>3</t>
    </r>
  </si>
  <si>
    <t>Hố đào đất</t>
  </si>
  <si>
    <t>Chuồng heo, chuồng bò, gà, vịt:</t>
  </si>
  <si>
    <r>
      <rPr>
        <sz val="9"/>
        <color indexed="10"/>
        <rFont val="Arial"/>
        <family val="2"/>
      </rPr>
      <t>Chuồng heo Xây cao 1m</t>
    </r>
    <r>
      <rPr>
        <sz val="9"/>
        <rFont val="Arial"/>
        <family val="2"/>
      </rPr>
      <t>, nền bê tông kiên cố, lợp ngói hoặc tole fibro ciment</t>
    </r>
  </si>
  <si>
    <t>Chuồng bò kiên cố, mái tôn, khung cột bê tông, nền bê tông</t>
  </si>
  <si>
    <t>Chuồng bò khung cột sắt, mái tôn, nền bê tông, tường xây gạch  + tôn</t>
  </si>
  <si>
    <t>Chuồng bò  mái tôn, khung cột sắt + bê tông, nền bê tông xi măng</t>
  </si>
  <si>
    <t>Chuồng heo xây gạch cao 1 m, nền bê tông, lợp tole fibro ciment</t>
  </si>
  <si>
    <t>Chuồng dê: khung cột gạch, mái tôn, nền bê tông, tường xây gạch cao 1m, lưới B40</t>
  </si>
  <si>
    <r>
      <rPr>
        <sz val="9"/>
        <color indexed="10"/>
        <rFont val="Arial"/>
        <family val="2"/>
      </rPr>
      <t>Xây cao 1m</t>
    </r>
    <r>
      <rPr>
        <sz val="9"/>
        <rFont val="Arial"/>
        <family val="2"/>
      </rPr>
      <t>, bán kiên cố, lợp ngói hoặc tole fibro ciment</t>
    </r>
  </si>
  <si>
    <t>Chuồng heo bán kiên cố, nền bê tông, xây gạch cao 1m, không mái</t>
  </si>
  <si>
    <t>áp Xây cao 1m, bán kiên cố, lợp ngói hoặc tole fibro ciment</t>
  </si>
  <si>
    <t>Chuồng heo, bò lợp lá, bán kiên cố</t>
  </si>
  <si>
    <t>259.000 - 598.000</t>
  </si>
  <si>
    <t>Chuồng gà: mái tôn, khung sắt, nền đất, vách lưới B40</t>
  </si>
  <si>
    <t>áp Chuồng bán kiên cố</t>
  </si>
  <si>
    <t>Chuồng trại: không trần, sàn gỗ, khung cột cây, vách cây</t>
  </si>
  <si>
    <t>áp Chuồng heo, bò lợp lá, bán kiên cố</t>
  </si>
  <si>
    <t>Chuồng chim: khung sắt lưới mắt cáo, mái tôn, nền ciment</t>
  </si>
  <si>
    <t>áp bằng chuồng heo, chuồng bò, gà, vịt ... bán kiên cố</t>
  </si>
  <si>
    <t>Chuồng gà khung cột gạch, mái tôn, nền ciment, tường xây gạch</t>
  </si>
  <si>
    <t>Chuồng gà: khung cột cây, mái tôn, nền bê tông, vách bạt</t>
  </si>
  <si>
    <t>Chuồng gà: khung cột sắt, mái tôn, nền sắt lưới, vách tôn</t>
  </si>
  <si>
    <t>Chuồng chim: khung cột cây, mái tôn, vách lưới + phủ bạt nhựa bên ngoài</t>
  </si>
  <si>
    <t>Chuồng chó: mái tôn, khung sắt, nền bê tông, vách sắt, cửa sắt</t>
  </si>
  <si>
    <t>Chuồng chó: mái tôn, khung sắt, nền đất, vách tôn + lưới B40, cửa sắt</t>
  </si>
  <si>
    <t>Chuồng chó: mái tôn, khung sắt, vách lưới</t>
  </si>
  <si>
    <t>Chuồng dê: mái tôn, khung gỗ, vách lưới B40, sàn gỗ, nền xi măng</t>
  </si>
  <si>
    <t>Chuồng chim: mái tôn, khung sắt, nền bê tông, vách sắt, cửa sắt, trần không</t>
  </si>
  <si>
    <t>Chuồng gà, vịt thô sơ</t>
  </si>
  <si>
    <t>138.000 - 259.000</t>
  </si>
  <si>
    <t>Khung cây, mái lá, nền đất</t>
  </si>
  <si>
    <t>Khung cây, mái tôn, nền đất</t>
  </si>
  <si>
    <t>Chuồng gà: khung cột cây, mái tôn, lưới B40, nền đất</t>
  </si>
  <si>
    <t>áp bằng chuồng gà khung cây, mái tôn, nền đất</t>
  </si>
  <si>
    <t>Chuồng gà: khung cột gỗ, nền đất, vách tôn, mái tôn</t>
  </si>
  <si>
    <t>Chuồng gà: vách tôn, mái tôn, nền đất</t>
  </si>
  <si>
    <t>Chuồng gà: mái tôn, vách lưới, nền đất</t>
  </si>
  <si>
    <t>Chuồng dê: khung cột cây, mái tôn, nền đất</t>
  </si>
  <si>
    <t>Chuồng dê: mái tôn, khung cột gỗ, sàn gỗ tạp, vách tre + lưới B40</t>
  </si>
  <si>
    <t>Khung đỡ bồn nước cao dưới 3 mét</t>
  </si>
  <si>
    <t>Cái</t>
  </si>
  <si>
    <t>Khung đỡ bồn nước cao trên 3 mét</t>
  </si>
  <si>
    <t>Ống thoát nước Amiăng:</t>
  </si>
  <si>
    <t>Ф200 mm</t>
  </si>
  <si>
    <t>Ф250 mm</t>
  </si>
  <si>
    <t>Ф300 mm</t>
  </si>
  <si>
    <t>Ống thoát nước sành:</t>
  </si>
  <si>
    <t>Ống cống bê tông:</t>
  </si>
  <si>
    <t>Ống cống bê tông Ф1,2m</t>
  </si>
  <si>
    <t>Bi xi măng đựng nước Ф1,2m</t>
  </si>
  <si>
    <t>Ống cống bê tông Ф1,0m</t>
  </si>
  <si>
    <t>Bi đựng nước bằng bê tông Ф1,0m</t>
  </si>
  <si>
    <t>Ống cống bê tông 1m Ø90</t>
  </si>
  <si>
    <t>tính tam suất Ống cống bê tông 1m Ø1m</t>
  </si>
  <si>
    <t>Phi chứa nước BTCT có Đóng BTCT Φ1,1m cao 1,0m</t>
  </si>
  <si>
    <t>Phi chứa nước BTCT có Đóng BTCT Φ1,4m cao 0,95m</t>
  </si>
  <si>
    <t>Cống bi đựng nước Φ1,4m</t>
  </si>
  <si>
    <t>Cống bê tông Ф80</t>
  </si>
  <si>
    <t>Cống bê tông Ф70</t>
  </si>
  <si>
    <t>tính tam suất Ống cống bê tông 1m Ø0,8m</t>
  </si>
  <si>
    <t>Cống Bê tông Ф0,6m</t>
  </si>
  <si>
    <t>Ống cống Bê tông ø50</t>
  </si>
  <si>
    <t>Ống cống Bê tông Ф0,4m</t>
  </si>
  <si>
    <t>Ống cống Bê tông Ф0,3m</t>
  </si>
  <si>
    <t>Di dời bồn nước</t>
  </si>
  <si>
    <t>a) Bồn nhựa</t>
  </si>
  <si>
    <t>- Dưới 1.000 lít</t>
  </si>
  <si>
    <t>Từ 1.000 lít - 2.000 lít</t>
  </si>
  <si>
    <t>di dời bồn nước nhựa 2.000 lít</t>
  </si>
  <si>
    <t>- Trên 2.000 lít</t>
  </si>
  <si>
    <t>di dời bồn nước nhựa Trên 2.000 lít</t>
  </si>
  <si>
    <t>b) Bồn inox</t>
  </si>
  <si>
    <t>Di dời Bồn nước sắt 200lít</t>
  </si>
  <si>
    <t>áp bằng di dời bồn nước inox dưới 1000 lít</t>
  </si>
  <si>
    <t>Di dời Bồn nước inox 500lít</t>
  </si>
  <si>
    <t>- Từ 1.000 lít - 2.000 lít</t>
  </si>
  <si>
    <t xml:space="preserve"> Di dời Bồn nước inox 1000 lít</t>
  </si>
  <si>
    <t xml:space="preserve"> Di dời Bồn nước inox 1500 lít</t>
  </si>
  <si>
    <t xml:space="preserve"> Di dời Bồn nước inox 2000 lít</t>
  </si>
  <si>
    <t xml:space="preserve"> Di dời Bồn nước sắt 28000 lít</t>
  </si>
  <si>
    <t>áp bằng di dời bồn nước inox trên 2000 lít</t>
  </si>
  <si>
    <t xml:space="preserve"> Di dời Bồn nước sắt 6600 lít</t>
  </si>
  <si>
    <t xml:space="preserve"> Di dời Bồn nước sắt 5000 lít</t>
  </si>
  <si>
    <t>Mức bồi thường, hỗ trợ chi phí di dời, xây dựng mới mồ mả trong trường hợp di dời mồ mả đến vị trí mới trong nghĩa trang theo quy hoạch</t>
  </si>
  <si>
    <t>Mộ xây ốp đá hoa cương</t>
  </si>
  <si>
    <t>đồng/mộ</t>
  </si>
  <si>
    <t>Mộ xây ốp gạch ceramic</t>
  </si>
  <si>
    <t>Mộ đất</t>
  </si>
  <si>
    <t>Mộ đá ong hoặc mộ xây đơn giản</t>
  </si>
  <si>
    <t>Miếu thờ dọc đường, bàn thiên</t>
  </si>
  <si>
    <t>đồng/cái</t>
  </si>
  <si>
    <t>Bàn thiên</t>
  </si>
  <si>
    <t>Mức bồi thường, hỗ trợ chi phí di dời, xây dựng mới mồ mả trong trường hợp tự thu xếp việc di chuyển mồ mả ngoài khu vực được bố trí trong nghĩa trang theo quy hoạch</t>
  </si>
  <si>
    <t>Mức bồi thường, hỗ trợ chi phí di dời, xây dựng mới mồ mả trong trường hợp tự thu xếp việc di chuyển mồ mả ngoài khu vực được bố trí trong nghĩa trang theo quy hoạch Mộ xây ốp đá hoa cương</t>
  </si>
  <si>
    <t>Mức bồi thường, hỗ trợ chi phí di dời, xây dựng mới mồ mả trong trường hợp tự thu xếp việc di chuyển mồ mả ngoài khu vực được bố trí trong nghĩa trang theo quy hoạch Mộ xây ốp gạch ceramic</t>
  </si>
  <si>
    <t>Mức bồi thường, hỗ trợ chi phí di dời, xây dựng mới mồ mả trong trường hợp tự thu xếp việc di chuyển mồ mả ngoài khu vực được bố trí trong nghĩa trang theo quy hoạch Mộ đất</t>
  </si>
  <si>
    <t>Mức bồi thường, hỗ trợ chi phí di dời, xây dựng mới mồ mả trong trường hợp tự thu xếp việc di chuyển mồ mả ngoài khu vực được bố trí trong nghĩa trang theo quy hoạch Mộ đá ong hoặc mộ xây đơn giản</t>
  </si>
  <si>
    <t>Tuợng phật</t>
  </si>
  <si>
    <t>tượng</t>
  </si>
  <si>
    <t>áp bằng bằng miếu thờ</t>
  </si>
  <si>
    <t>Nhà từ 05 tầng trở lên kết cấu loại 1</t>
  </si>
  <si>
    <t>đồng/m2 sàn</t>
  </si>
  <si>
    <t>Nhà từ 05 tầng trở lên kết cấu loại 2</t>
  </si>
  <si>
    <t>đồng/m2
 sàn</t>
  </si>
  <si>
    <t>Nhà từ 05 tầng trở lên kết cấu loại 3</t>
  </si>
  <si>
    <t>Nhà từ 05 tầng trở lên kết cấu loại 4</t>
  </si>
  <si>
    <t>Nhà từ 03 tầng đến 04 tầng kết cấu loại 1</t>
  </si>
  <si>
    <t>Nhà từ 03 tầng đến 04 tầng kết cấu loại 2</t>
  </si>
  <si>
    <t>Nhà từ 03 tầng đến 04 tầng kết cấu loại 3</t>
  </si>
  <si>
    <t>Nhà từ 03 tầng đến 04 tầng kết cấu loại 4</t>
  </si>
  <si>
    <t>Nhà 01 tầng đến 02 tầng kết cấu loại 1</t>
  </si>
  <si>
    <t>Nhà 01 tầng đến 02 tầng kết cấu loại 2</t>
  </si>
  <si>
    <t>Nhà 01 tầng đến 02 tầng kết cấu loại 3</t>
  </si>
  <si>
    <t>Nhà 01 tầng đến 02 tầng kết cấu loại 4</t>
  </si>
  <si>
    <t>Nhà 01 tầng kết cấu loại 1</t>
  </si>
  <si>
    <t>Nhà 01 tầng kết cấu loại 2</t>
  </si>
  <si>
    <t>Nhà 01 tầng kết cấu loại 3</t>
  </si>
  <si>
    <t>Nhà 01 tầng kết cấu loại 4</t>
  </si>
  <si>
    <t>Nhà 01 tầng kết cấu loại 4 (bếp)</t>
  </si>
  <si>
    <t>Nhà 01 tầng kết cấu loại 4 (nhà vệ sinh)</t>
  </si>
  <si>
    <t>Nhà tắm</t>
  </si>
  <si>
    <t>Nhà Vệ sinh</t>
  </si>
  <si>
    <t>Nhà kho</t>
  </si>
  <si>
    <t xml:space="preserve">Nhà chòi </t>
  </si>
  <si>
    <t>áp nhà tạm</t>
  </si>
  <si>
    <t>Nhà (kho)</t>
  </si>
  <si>
    <t>Trần gỗ trong nhà</t>
  </si>
  <si>
    <t>PHỤ LỤC IIb
ĐƠN GIÁ CÔNG TRÌNH XÂY DỰNG
(Ban hành kèm theo Quyết định số 18/2026/QĐ-UBND)</t>
  </si>
  <si>
    <t>Trần thạch cao hoặc nhựa</t>
  </si>
  <si>
    <t>Trần nhựa la phông</t>
  </si>
  <si>
    <t>Trần tôn</t>
  </si>
  <si>
    <t>Đồng hồ điện chính</t>
  </si>
  <si>
    <t>Đồng hồ điện phụ</t>
  </si>
  <si>
    <t>Đồng hồ nước chính</t>
  </si>
  <si>
    <t>Đồng hồ nước phụ</t>
  </si>
  <si>
    <t>Điện thoại bàn hữu tuyến thuê bao</t>
  </si>
  <si>
    <t>Ống nhựa PVC D34</t>
  </si>
  <si>
    <t>áp Ống nhựa uPVC D34x2.0mm
(924) Phụ lục 2- BÁO GIÁ VẬT LIỆU XÂY DỰNG TRÊN ĐỊA BÀN TỈNH ĐỒNG NAI THÁNG 1, THÁNG 2 NĂM 2026</t>
  </si>
  <si>
    <t>Ống nhựa PVC D60</t>
  </si>
  <si>
    <t>áp Ống nhựa uPVC D60x2.0mm
(929) Phụ lục 2- BÁO GIÁ VẬT LIỆU XÂY DỰNG TRÊN ĐỊA BÀN TỈNH ĐỒNG NAI THÁNG 1, THÁNG 2 NĂM 2026</t>
  </si>
  <si>
    <t>Ống nhựa PVC D21</t>
  </si>
  <si>
    <t>áp Ống nhựa uPVC D21x1.6mm
(922) Phụ lục 2- BÁO GIÁ VẬT LIỆU XÂY DỰNG TRÊN ĐỊA BÀN TỈNH ĐỒNG NAI THÁNG 1, THÁNG 2 NĂM 2026</t>
  </si>
  <si>
    <t>Ống nhựa PVC D27</t>
  </si>
  <si>
    <t>áp Ống nhựa uPVC D27x1.8mm
(923) Phụ lục 2- BÁO GIÁ VẬT LIỆU XÂY DỰNG TRÊN ĐỊA BÀN TỈNH ĐỒNG NAI THÁNG 1, THÁNG 2 NĂM 2026</t>
  </si>
  <si>
    <t>Ống nhựa PVC D42</t>
  </si>
  <si>
    <t>áp Ống nhựa uPVC D42x2.1m
(925) Phụ lục 2- BÁO GIÁ VẬT LIỆU XÂY DỰNG TRÊN ĐỊA BÀN TỈNH ĐỒNG NAI THÁNG 1, THÁNG 2 NĂM 2026</t>
  </si>
  <si>
    <t>Ống nhựa PVC D49</t>
  </si>
  <si>
    <t>áp Ống nhựa uPVC D49x2.4m
(927) Phụ lục 2- BÁO GIÁ VẬT LIỆU XÂY DỰNG TRÊN ĐỊA BÀN TỈNH ĐỒNG NAI THÁNG 1, THÁNG 2 NĂM 2026</t>
  </si>
  <si>
    <t>Ống nhựa PVC D76</t>
  </si>
  <si>
    <t>áp Ống nhựa uPVC D76x2.2mm
(932) Phụ lục 2- BÁO GIÁ VẬT LIỆU XÂY DỰNG TRÊN ĐỊA BÀN TỈNH ĐỒNG NAI THÁNG 1, THÁNG 2 NĂM 2026</t>
  </si>
  <si>
    <t>Ống nhựa PVC D90</t>
  </si>
  <si>
    <t>áp Ống nhựa uPVC D90x2.9mm
(934) Phụ lục 2- BÁO GIÁ VẬT LIỆU XÂY DỰNG TRÊN ĐỊA BÀN TỈNH ĐỒNG NAI THÁNG 1, THÁNG 2 NĂM 2026</t>
  </si>
  <si>
    <t>Ống nhựa PVC D114</t>
  </si>
  <si>
    <t>áp Ống nhựa uPVC D114x3.2mm
(936) Phụ lục 2- BÁO GIÁ VẬT LIỆU XÂY DỰNG TRÊN ĐỊA BÀN TỈNH ĐỒNG NAI THÁNG 1, THÁNG 2 NĂM 2026</t>
  </si>
  <si>
    <t>Ống nhựa PVC D 140</t>
  </si>
  <si>
    <t>Ống nhựa PVC D168</t>
  </si>
  <si>
    <t>áp Ống nhựa uPVC D168x4.3mm
(939) Phụ lục 2- BÁO GIÁ VẬT LIỆU XÂY DỰNG TRÊN ĐỊA BÀN TỈNH ĐỒNG NAI THÁNG 1, THÁNG 2 NĂM 2026</t>
  </si>
  <si>
    <t xml:space="preserve">Dây điện nhôm 3.5mm2 </t>
  </si>
  <si>
    <t>áp Dây điện LV-ABC - 3x35mm2 (0.6/1kV) 
(445) Phụ lục 2- BÁO GIÁ VẬT LIỆU XÂY DỰNG TRÊN ĐỊA BÀN TỈNH ĐỒNG NAI THÁNG 1, THÁNG 2 NĂM 2026</t>
  </si>
  <si>
    <t xml:space="preserve">Dây điện nhôm 2.5mm2 </t>
  </si>
  <si>
    <t>áp Dây điện VCmt 3x2.5mm2 300/500V
(492) Phụ lục 2- BÁO GIÁ VẬT LIỆU XÂY DỰNG TRÊN ĐỊA BÀN TỈNH ĐỒNG NAI THÁNG 1, THÁNG 2 NĂM 2026</t>
  </si>
  <si>
    <t>Dây điện D 2.5 lõi thép</t>
  </si>
  <si>
    <t xml:space="preserve">Bồn Nước Nhựa 500L </t>
  </si>
  <si>
    <t>bồn</t>
  </si>
  <si>
    <t>tham khảo giá thị trường Bồn Nước Nhựa Đại Thành Gold 500L Ngang
https://www.tdm.vn/bon-nuoc-nhua-dai-thanh-500l-ngang.html</t>
  </si>
  <si>
    <t xml:space="preserve">Bồn Nước inox 500L </t>
  </si>
  <si>
    <t>tham khảo giá thị trường https://www.tdm.vn/bon-nuoc-inox-dai-thanh-500l-ngang.html</t>
  </si>
  <si>
    <t xml:space="preserve">Bồn Nước inox 700L </t>
  </si>
  <si>
    <t>tham khảo giá thị trường https://www.tdm.vn/bon-nuoc-inox-dai-thanh-700l-ngang.html</t>
  </si>
  <si>
    <t xml:space="preserve">Bồn Nước inox 1000L </t>
  </si>
  <si>
    <t>tham khảo giá thị trường https://bonnuocdaithanh.vn/bon-nuoc-inox-dai-thanh/bon-inox-dai-thanh-gold-ngang/bon-nuoc-inox-dai-thanh-gold-1000l-ngang.html</t>
  </si>
  <si>
    <t xml:space="preserve">Bồn Nước Nhựa 700L </t>
  </si>
  <si>
    <t xml:space="preserve"> tham khảo giá thị trường https://www.tdm.vn/bon-nuoc-nhua-dai-thanh-the-he-moi-700l-ngang.html</t>
  </si>
  <si>
    <t>tham khảo giá thị trường</t>
  </si>
  <si>
    <t xml:space="preserve">
Van Nước PVC Ø42 Bình Minh</t>
  </si>
  <si>
    <t>tham khảo giá thị trường
https://phuongnamco.vn/van-nuoc-pvc-42-binh-minh-p38120425.html</t>
  </si>
  <si>
    <t xml:space="preserve">
Van Nước PVC Ø21 Bình Minh</t>
  </si>
  <si>
    <t>tham khảo giá thị trường
https://ongnuocbinhminh.net/van-21-binh-minh</t>
  </si>
  <si>
    <t xml:space="preserve">Hàng rào lưới nhựa </t>
  </si>
  <si>
    <t>tham khảo thị trường
https://www.lazada.vn/products/kho-cao-1m-12m15m-x-dai-1m-luoi-nhua-deo-nguyen-sinh-rao-vuon-lam-chuong-trai-chan-nuoi-ga-vit-i2654626400-s12963156476.html?</t>
  </si>
  <si>
    <t>CP điện</t>
  </si>
  <si>
    <t>Tham khảo giá thị trường https://thietbidiennanoco.vn/rccb-panasonic-25a-2p-bbdr22530hv/</t>
  </si>
  <si>
    <t>Mẫu số 06</t>
  </si>
  <si>
    <t>BẢNG TỔNG HỢP THÔNG TIN VỀ BỒI THƯỜNG, HỖ TRỢ</t>
  </si>
  <si>
    <t>Dự án bồi thường, hỗi trợ, tái định cư, giải phóng mặt bằng Nâng cấp, mở rộng tuyến đường ĐT.773 (Long Thành - Cẩm Mỹ - Xuân Lộc), huyện Xuân Lộc, Cẩm Mỹ, Long Thành đoạn qua xã Xuân Hoà</t>
  </si>
  <si>
    <t>ĐVT: đồng</t>
  </si>
  <si>
    <t>Về bồi thường, hỗ trợ, tái định cư đối với từng người có đất thu hồi, chủ sở hữu tài sản bị ảnh hưởng bởi Dự án bồi thường, hỗi trợ, tái định cư, giải phóng mặt bằng Nâng cấp, mở rộng tuyến đường ĐT.773 (Long Thành - Cẩm Mỹ - Xuân Lộc), huyện Xuân Lộc, Cẩm Mỹ, Long Thành đoạn qua xã Xuân Hoà</t>
  </si>
  <si>
    <t>Họ và tên</t>
  </si>
  <si>
    <t>Diện tích 
đất thu 
hồi (m2)</t>
  </si>
  <si>
    <t>Diện tích đất bồi thường (m2)</t>
  </si>
  <si>
    <t>Diện tích đất
 hỗ trợ (m2)</t>
  </si>
  <si>
    <t>Giá trị 
bồi thường, 
hỗ trợ 
về đất</t>
  </si>
  <si>
    <t xml:space="preserve">Giá trị 
bồi thường,
 hỗ trợ
 nhà ở, 
vật kiến trúc </t>
  </si>
  <si>
    <t>Giá trị
 bồi thường,
 hỗ trợ
 cây trồng</t>
  </si>
  <si>
    <t>Giá
trị
bồi
thường,
hỗ
trợ
vật
nuôi</t>
  </si>
  <si>
    <t>Giá
trị
bồi
thường,
hỗ
trợ
tài
sản
khác</t>
  </si>
  <si>
    <t>Bồi thường
 chi phí
 di chuyển</t>
  </si>
  <si>
    <t>Giá trị 
về các 
chính sách
 hỗ trợ</t>
  </si>
  <si>
    <t>THƯỞNG ĐỐI VỚI NGƯỜI CÓ ĐẤT THU HỒI BÀN GIAO MẶT BẰNG TRƯỚC THỜI HẠN</t>
  </si>
  <si>
    <t>Tổng giá trị 
bồi thường,
 hỗ trợ 
và thưởng</t>
  </si>
  <si>
    <t>Ghi
 chú</t>
  </si>
  <si>
    <t>Nông nghiệp</t>
  </si>
  <si>
    <t>Phi Nông nghiệp</t>
  </si>
  <si>
    <t>Tổng</t>
  </si>
  <si>
    <t>Trong đó
 đất trồng
 lúa</t>
  </si>
  <si>
    <t>Trong đó 
đất ở</t>
  </si>
  <si>
    <t>1</t>
  </si>
  <si>
    <t>2</t>
  </si>
  <si>
    <t>3</t>
  </si>
  <si>
    <t>4</t>
  </si>
  <si>
    <t>5</t>
  </si>
  <si>
    <t>6</t>
  </si>
  <si>
    <t>7</t>
  </si>
  <si>
    <t>8</t>
  </si>
  <si>
    <t>9</t>
  </si>
  <si>
    <t>10</t>
  </si>
  <si>
    <t>11</t>
  </si>
  <si>
    <t>12</t>
  </si>
  <si>
    <t>13</t>
  </si>
  <si>
    <t>14</t>
  </si>
  <si>
    <t>15</t>
  </si>
  <si>
    <t>16</t>
  </si>
  <si>
    <t>17</t>
  </si>
  <si>
    <t>18</t>
  </si>
  <si>
    <t>TỔNG CỘNG</t>
  </si>
  <si>
    <t>Kinh phí của Tổ chức thực hiện bồi thường: (b) = (a ) x 3,5%</t>
  </si>
  <si>
    <t xml:space="preserve"> Trong đó: _ Kinh phí của Trung tâm Phát triển quỹ đất Chi nhánh Xuân Lộc (85%) (c) =(b) x 85%</t>
  </si>
  <si>
    <t>TỔNG GIÁ TRỊ CỦA PHƯƠNG ÁN BỒI THƯỜNG: (a+b)</t>
  </si>
  <si>
    <t>Mẫu 7</t>
  </si>
  <si>
    <t xml:space="preserve">BẢNG TỔNG HỢP SỐ LIỆU BỒI THƯỜNG, HỖ TRỢ VỀ ĐẤT </t>
  </si>
  <si>
    <t>CCCD</t>
  </si>
  <si>
    <t>Điện thoại</t>
  </si>
  <si>
    <t>Tổng diện tích thửa đất
(m2)</t>
  </si>
  <si>
    <t>Diện tích thu hồi (m2)</t>
  </si>
  <si>
    <t>Diện tích bồi thường (m2)</t>
  </si>
  <si>
    <t>Mức 
giá
(đồng/m2)</t>
  </si>
  <si>
    <t>Tổng giá trị
 bồi thường 
đất (đồng)</t>
  </si>
  <si>
    <t>Tình trạng pháp lý</t>
  </si>
  <si>
    <t>Ghi chú</t>
  </si>
  <si>
    <t>Đất 
nông
 nghiệp</t>
  </si>
  <si>
    <t>Đất phi nông nghiệp</t>
  </si>
  <si>
    <t>Đất nông nghiệp</t>
  </si>
  <si>
    <r>
      <t>Đã cấp GCNQSDĐ (số GCNQSDĐ,
 số tờ, thửa, diện tích (m</t>
    </r>
    <r>
      <rPr>
        <b/>
        <vertAlign val="superscript"/>
        <sz val="16"/>
        <rFont val="Times New Roman"/>
        <family val="1"/>
      </rPr>
      <t>2</t>
    </r>
    <r>
      <rPr>
        <b/>
        <sz val="16"/>
        <rFont val="Times New Roman"/>
        <family val="1"/>
      </rPr>
      <t>), loại đất, ngày tháng năm cấp); nguyên nhân tăng, giảm diện tích giữa Giấy CNQSDĐ với diện tích thực tế sử dụng  (nếu có).</t>
    </r>
  </si>
  <si>
    <t>Chưa cấp GCNQSDĐ (nguồn gốc, thời điểm sử dụng đất, thời điểm xây dựng nhà, tình trạng sử dụng, tranh chấp)</t>
  </si>
  <si>
    <t>Tổng 
cộng</t>
  </si>
  <si>
    <t>Đất trồng cây hàng năm</t>
  </si>
  <si>
    <t>Đất trồng
 cây lâu
 năm</t>
  </si>
  <si>
    <t>Đất trồng
 rừng sản xuất</t>
  </si>
  <si>
    <t>Đất trồng
 nuôi trồng thuỷ sản</t>
  </si>
  <si>
    <t>Tổng cộng</t>
  </si>
  <si>
    <t>Đất ở</t>
  </si>
  <si>
    <t>SKC</t>
  </si>
  <si>
    <t>Đất trồng lúa</t>
  </si>
  <si>
    <t>19</t>
  </si>
  <si>
    <t>20</t>
  </si>
  <si>
    <t>21</t>
  </si>
  <si>
    <t>22</t>
  </si>
  <si>
    <t>23</t>
  </si>
  <si>
    <t>24</t>
  </si>
  <si>
    <t>03.63.575.565</t>
  </si>
  <si>
    <t>Mẫu 8</t>
  </si>
  <si>
    <t xml:space="preserve">BẢNG TỔNG HỢP SỐ LIỆU BỒI THƯỜNG NHÀ Ở - VẬT KIẾN TRÚC </t>
  </si>
  <si>
    <t>Hạng mục tính bồi thường, hỗ trợ</t>
  </si>
  <si>
    <t>Khối 
lượng</t>
  </si>
  <si>
    <t>Đơn giá xây dựng</t>
  </si>
  <si>
    <t>Tỷ lệ BT, HT (%)</t>
  </si>
  <si>
    <t>Thuộc thửa đất</t>
  </si>
  <si>
    <t>Nguồn gốc tài sản; cơ sở bồi thường, hỗ trợ, năm xây dựng</t>
  </si>
  <si>
    <t>Ghi Chú</t>
  </si>
  <si>
    <t>không có tài sản VKT</t>
  </si>
  <si>
    <t>Mẫu 9</t>
  </si>
  <si>
    <r>
      <t>Độ</t>
    </r>
    <r>
      <rPr>
        <b/>
        <u/>
        <sz val="16"/>
        <rFont val="Times New Roman"/>
        <family val="1"/>
      </rPr>
      <t>c lập - Tự do - Hạnh ph</t>
    </r>
    <r>
      <rPr>
        <b/>
        <sz val="16"/>
        <rFont val="Times New Roman"/>
        <family val="1"/>
      </rPr>
      <t>úc</t>
    </r>
  </si>
  <si>
    <t xml:space="preserve">BẢNG TỔNG HỢP THÔNG TIN VỀ CÁC CHÍNH SÁCH HỖ TRỢ </t>
  </si>
  <si>
    <t>Địa chỉ</t>
  </si>
  <si>
    <t>Hỗ 
trợ
 tái
 định
 cư</t>
  </si>
  <si>
    <t>Hỗ trợ ổn định đời sống và sản xuất</t>
  </si>
  <si>
    <t>Hỗ trợ chuyển đổi nghề nghiệp và tìm kiếm việc làm (đồng)</t>
  </si>
  <si>
    <t>Hỗ trợ người đang thuê nhà không thuộc sở hữu nhà nước</t>
  </si>
  <si>
    <t>Hỗ trợ khi thu hồi đất công ích xã</t>
  </si>
  <si>
    <t>Hỗ trợ đối tượng thuộc diện chính sách</t>
  </si>
  <si>
    <t>Hỗ trợ học phí</t>
  </si>
  <si>
    <t>Hỗ trợ dịch vụ y tế</t>
  </si>
  <si>
    <t>Hỗ trợ khác</t>
  </si>
  <si>
    <t>Giá trị về các 
chính sách 
hỗ trợ</t>
  </si>
  <si>
    <t xml:space="preserve">Thưởng 
chấp hành tốt 
chủ trương (đ) </t>
  </si>
  <si>
    <t>Tỷ lệ diện tích đất 
NN thu hồi (%)</t>
  </si>
  <si>
    <t>Tổng số tiền 
hỗ trợ
(hỗ trợ ổn định đời sống)</t>
  </si>
  <si>
    <t>Diện tích đất
 được hỗ trợ (m2)</t>
  </si>
  <si>
    <t>Số tiền 
hỗ trợ chuyển đổi 
nghề nghiệp 
và tìm kiếm 
việc làm
(đồng)</t>
  </si>
  <si>
    <t>Hỗ trợ đào tạo, học nghề</t>
  </si>
  <si>
    <t>Xuân Lộc, ngày  08 tháng 05 năm 2026</t>
  </si>
  <si>
    <t>PHƯƠNG ÁN CHI TIẾT</t>
  </si>
  <si>
    <t>ĐVT
(m2)</t>
  </si>
  <si>
    <t>Đơn giá
(đồng)</t>
  </si>
  <si>
    <t>Số lượng
(m2)</t>
  </si>
  <si>
    <t>Thành tiền
(đồng)</t>
  </si>
  <si>
    <t>RSX</t>
  </si>
  <si>
    <t>theo khoản 1 Điều 109 Luật Đất đai; Điều 22 Nghị định số 88/2024/NĐ-CP ngày 15/7/2024 của Chính phủ; Khoản 1, điều 13 QĐ số 42/2025/QĐ-UBND ngày 02/10/2025</t>
  </si>
  <si>
    <t>Đơn giá đất theo Nghị quyết 28/2025/NQ-HĐND ngày 10/12/2025 của Hội đồng nhân dân tỉnh Đồng Nai</t>
  </si>
  <si>
    <t>Tổng:</t>
  </si>
  <si>
    <t>Hỗ trợ ổn định đời sống: (tỷ lệ % diện tích đất nông nghiệp thu hồi)</t>
  </si>
  <si>
    <t>theo Điều 19 Nghị định số 88/2024/NĐ-CP ngày 15/7/2024 của Chính phủ; Khoản 1 điều 10 QĐ số 42/2025/QĐ-UBND ngày 02/10/2025</t>
  </si>
  <si>
    <t>Thu hồi dưới 30% đất NN</t>
  </si>
  <si>
    <t>dưới 30%</t>
  </si>
  <si>
    <t>Tổng chính sách hỗ trợ:</t>
  </si>
  <si>
    <t>IV. CÂY TRỒNG</t>
  </si>
  <si>
    <t xml:space="preserve"> KHOẢN TIỀN CHƯA THỰC HIỆN NGHĨA VỤ TÀI CHÍNH VỀ ĐẤT ĐAI TRỪ VÀO TIỀN BỒI THƯỜNG ĐẤT (NẾU CÓ): Xác định tại thời điểm chi trả tiền bồi thường trên cơ sở thông tin về nghĩa vụ tài chính do Thuế cơ sở 1 Thành phố Đồng Nai xác định.</t>
  </si>
  <si>
    <t>Kiểm tra 1</t>
  </si>
  <si>
    <t>Kiểm tra 2</t>
  </si>
  <si>
    <t>Chu Thị Kim Hoàng</t>
  </si>
  <si>
    <t>Nguyễn Thuận Phát</t>
  </si>
  <si>
    <t>Hộ ông Võ Văn Rãnh và bà Nguyễn Thị Thắm</t>
  </si>
  <si>
    <t>079076003763 - 083178000164</t>
  </si>
  <si>
    <t>362/22 Lê Văn Lương, KP1, Tân Hưng, Tp.HCM</t>
  </si>
  <si>
    <t>0985515338</t>
  </si>
  <si>
    <t>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t>
  </si>
  <si>
    <t>đất trồng cây lâu năm (CLN)</t>
  </si>
  <si>
    <t>Thửa đất số 67, tờ bản đồ số 205, diện tích: mục đích sử dụng đất: trồng cây lâu năm (CLN), thuộc tờ bản đồ 868, tờ bản đồ số 15 xã Xuân Tâm cũ, đã được UBND huyện Xuân Lộc cấp giấy CNQSD đất số T 206842, cấp ngày 29/11/2001, cho ông Võ Văn Rảnh và bà Nguyễn Thị Thắm. Đất sử dụng ổn định, không tranh chấp.
Thửa đất số 87, tờ bản đồ số 205, diện tích: mục đích sử dụng đất: trồng cây lâu năm (CLN), thuộc thửa đất số 865, 866, tờ bản đồ 15 xã Xuân Tâm cũ, đã được UBND huyện Xuân Lộc cấp giấy CNQSD đất số T 206842; BB 909981 cấp ngày 29/11/2001, ngày 23/8/2010 Cho ông Võ Văn Rảnh và bà Nguyễn Thị Thắm. Đất sử dụng ổn định, không tranh chấp. Trong phạm vi thu hồi đất có công trình vật kiến trúc xây dựng 2020.</t>
  </si>
  <si>
    <t>I. ĐẤT ĐAI: Đơn giá theo Thông báo số 183/TB-UBND ngày 28/4/2026 của UBND tỉnh Đồng Nai; (Giấy xác nhận nguồn gốc đất thu hồi và tài sản gắn liền với đất thu hồi Số 11 ngày 26/4/2026 của UBND xã Xuân Hoà)</t>
  </si>
  <si>
    <t>Tình trạng pháp lý; 
căn cứ quy định bồi thường
(311; 316)</t>
  </si>
  <si>
    <t>DT trong phạm vi ranh 100m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t>
  </si>
  <si>
    <t>DT trong phạm vi từ mét 100 đến mét thứ 200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t>
  </si>
  <si>
    <t>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t>
  </si>
  <si>
    <t>Đơn giá đất theo Quyết định số 86/2024/QĐ-UBND ngày 27/12/2024.</t>
  </si>
  <si>
    <t>III. NHÀ, VẬT KIẾN TRÚC: xây dựng năm 2020</t>
  </si>
  <si>
    <t>Thửa 67 tờ 205</t>
  </si>
  <si>
    <t>Thửa 87 tờ 205</t>
  </si>
  <si>
    <t>Diện tích 7545,9m2. Cây bưởi Năm thu hoạch thứ 5 là cây trồng chính,  tương ứng với 158 cây/1396,6 m2 (mật độ là 210cây/ha). Số cây còn lại vượt mật độ tuy nhiên Tại khoản 4 điều 2 của Quyết định 48/2025/QĐ-UBND ngày 23/10/2025 của UBND tỉnh Đồng Nai
--&gt;tối đa &lt;=158 Cây bưởi Năm thu hoạch thứ 5 x 1.354.576đ x 1,5 = 321.034.512 đ</t>
  </si>
  <si>
    <t>Ông Hồ Văn Xuyên</t>
  </si>
  <si>
    <t>049061005821</t>
  </si>
  <si>
    <t xml:space="preserve">Ấp Xuân Tâm 6, xã Xuân Hoà, Tp. Đồng Nai </t>
  </si>
  <si>
    <t>0784945969</t>
  </si>
  <si>
    <t xml:space="preserve">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t>
  </si>
  <si>
    <t xml:space="preserve">đất trồng cây hàng năm khác (HNK) ; đất rừng sản xuất (RSX); đất rừng sản xuất (RSX) </t>
  </si>
  <si>
    <t>Thửa đất số 49, tờ bản đồ số 32 cũ (tờ bản đồ số 193 mới) xã Xuân Tâm, diện tích 575,5m², mục đích sử dụng đất: đất trồng cây lâu năm (CLN) thửa đất chưa được cấp giấy chứng nhận quyền sử dụng đất. Hiện ông Hồ Văn Xuyên đang sử dụng có nguồn gốc cha là ông Hồ Dân phục hoá năm 1986, sau khi ông Hồ Dân chết ông Hồ Văn Xuyên sử dụng từ năm 2007 cho đến nay, diện tích nằm trong dự án Nâng cấp, mở rộng tuyến đường ĐT.773 là: 575,5m². Đất sử dụng ổn định, không tranh chấp.
Thửa đất số 51, tờ bản đồ số 82 cũ (tờ bản đồ số 193 mới) xã Xuân Tâm, diện tích 16003,2m², mục đích sử dụng đất: đất ở tại nông thôn (ONT), đất trồng cây lâu năm (CLN) và đất rừng sản xuất (RSX) được Văn phòng đăng ký đất đai tỉnh Đồng Nai cấp giấy chứng nhận quyền sử dụng đất số DC 363365 ngày 06/8/2021 cho ông Hồ Văn Xuyên, diện tích nằm trong dự án Nâng cấp, mở rộng tuyến đường ĐT.773 là: 9172,5m². Đất sử dụng ổn định, không tranh chấp.
Thửa đất số 120, tờ bản đồ số 180 (tờ bản đồ 69 xã Xuân Tâm cũ), diện tích 2631,7m², mục đích sử dụng đất: đất trồng cây hàng năm khác (HNK) được Văn phòng đăng ký đất đai tỉnh Đồng Nai cấp giấy chứng nhận quyền sử dụng đất số DC 161824 ngày 14/7/2021 cho ông Hồ Văn Xuyên, diện tích nằm trong dự án Nâng cấp, mở rộng tuyến đường ĐT.773 là: 796,2m². Đất sử dụng ổn định, không tranh chấp.
Thửa đất số 69, tờ bản đồ số 180 (tờ bản đồ số 69 xã Xuân Tâm cũ), diện tích 7995,6m², mục đích sử dụng đất: đất rừng sản xuất (RSX) được Văn phòng đăng ký đất đai tỉnh Đồng Nai cấp giấy chứng nhận quyền sử dụng đất số DC 363366 ngày 06/8/2021 cho ông Hồ Văn Xuyên, diện tích nằm trong dự án Nâng cấp, mở rộng tuyến đường ĐT.773 là: 5605,1m². Đất sử dụng ổn định, không tranh chấp. Trong phạm vi thu hồi đất có công trình vật kiến trúc xây dựng 2003.</t>
  </si>
  <si>
    <t>I. ĐẤT ĐAI: Đơn giá theo Thông báo số 183/TB-UBND ngày 28/4/2026 của UBND tỉnh Đồng Nai; (Giấy xác nhận nguồn gốc đất thu hồi và tài sản gắn liền với đất thu hồi Số 17 ngày 26/4/2026 của UBND xã Xuân Hoà)</t>
  </si>
  <si>
    <t>Tình trạng pháp lý; 
căn cứ quy định bồi thường
(226; 269; 327; 313)</t>
  </si>
  <si>
    <t>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t>
  </si>
  <si>
    <t>BHK</t>
  </si>
  <si>
    <t>DT trong phạm vi ranh 100m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t>
  </si>
  <si>
    <t>DT trong phạm vi từ mét 100 đến mét thứ 200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t>
  </si>
  <si>
    <t>II. CHÍNH SÁCH HỖ TRỢ: (Giấy xác nhận hộ gia đình, cá nhân được hỗ trợ ổn định đời sống; Hỗ trợ ổn định sản xuất Kinh Doanh; Hỗ trợ đào tạo, chuyển đổi nghề và tìm kiếm làm việc số 59/UBND-KT ngày 28/4/2026 của UBND xã Xuân Hoà)</t>
  </si>
  <si>
    <t>III. NHÀ, VẬT KIẾN TRÚC: xây dựng năm 2003</t>
  </si>
  <si>
    <t>Thửa 51 tờ 193</t>
  </si>
  <si>
    <t>nhà tạm</t>
  </si>
  <si>
    <t xml:space="preserve">1. Mức bồi thường, hỗ trợ chi phí đào, bốc, di dời mồ mả và các chi phí khác có liên quan trực tiếp để di dời mồ mả đến vị trí mới </t>
  </si>
  <si>
    <t>Khoản 1, Điều 9 QĐ số 42/2025/QĐ-UBND ngày 02/10/2025</t>
  </si>
  <si>
    <t>bán kiên cố</t>
  </si>
  <si>
    <t>hàng ranh</t>
  </si>
  <si>
    <t>khóm
(bụi)</t>
  </si>
  <si>
    <t>Dtnha chuồng, nền</t>
  </si>
  <si>
    <t>DTTH là 9172,5m2
DT nhà, chuồng, nền… 906,573m2
8 Cây mít Năm thu hoạch thứ 7 trở đi tương ứng DT 380,95m2 (mật độ 210 cây/ha).
2 Cây mận Năm thu hoạch thứ 10 trở đi tương ứng DT 40,57m2 (mật độ 493 cây/ha)
20 Cây bơ Năm thu hoạch thứ 8 tương ứng DT 1075,27m2 (mật độ 186 cây/ha)
12 Cây dừa Năm thứ 3 tương ứng DT 975,61 m2 (mật độ 123 cây/ha)
53 Cây dừa Năm thu hoạch thứ 5 tương N92:S101ứng DT 4308,94 m2 (mật độ 123 cây/ha)
1 Cây vú sữa Năm thu hoạch thứ 11 trở đi tương ứng DT 50,0m2 (mật độ 200 cây/ha)
10 Cây mãng cầu na Năm thu hoạch thứ 7 tương ứng DT 90,01m2 (mật độ 1111 cây/ha)
10 cây bằng lăng &lt;=3cm tương ứng DT 120,05m2 (mật độ 2000 cây/ha)
5 Xà cừ &gt;6-9 cm tương ứng DT 60,02 m2 (mật độ 833 cây/ha)
7 Cẩm lai &gt;15-18 cm tương ứng DT 84,03m2 (mật độ 833 cây/ha)
DT còn lại = 1080,47m2
Keo lá tràm &gt;10-15 cm là cây trồng chính, với diện tích 765,55m2 tương ứng với 216 cây (mật độ là 2000 cây/ha). Số cây còn lại vượt mật độ tuy nhiên Tại khoản 4 điều 2 của Quyết định 48/2025/QĐ-UBND ngày 23/10/2025 của UBND tỉnh Đồng Nai
--&gt;tối đa &lt;=216 cây Keo lá tràm &gt;10-15 cm x 100.410đ x 1,5 = 32.532.840 đ</t>
  </si>
  <si>
    <t>Thửa 49 tờ 193</t>
  </si>
  <si>
    <t>ko vượt</t>
  </si>
  <si>
    <t>Thửa 69; 120 tờ 180</t>
  </si>
  <si>
    <t>vượt mật độ</t>
  </si>
  <si>
    <t>Khoản 4, điều 5 QĐ số 42/2025/QĐ-UBND ngày 02/10/2025</t>
  </si>
  <si>
    <t>Quốc lộ 1 đoạn từ Giáp Trường Mầm non ấp 6 đến Hết chùa Quảng Long (vị trí 2)</t>
  </si>
  <si>
    <t>đất trồng cây hàng năm khác (HNK)</t>
  </si>
  <si>
    <t>HNK</t>
  </si>
  <si>
    <t>IV. THƯỞNG ĐỐI VỚI NGƯỜI CÓ ĐẤT THU HỒI BÀN GIAO MẶT BẰNG TRƯỚC THỜI HẠN</t>
  </si>
  <si>
    <t>Ông Nguyễn Phú Kỉnh và bà Nguyễn Thị Thu Vân</t>
  </si>
  <si>
    <t>086061005843</t>
  </si>
  <si>
    <t>Ấp Xuân Tâm 6, xã Xuân Hoà thành phố Đồng Nai</t>
  </si>
  <si>
    <t>09.72.781.222</t>
  </si>
  <si>
    <t>Thửa đất số 214, tờ bản đồ số 205 (tờ bản đồ số 94 xã Xuân Tâm cũ), mục đích sử dụng đất: đất trồng cây hàng năm khác (HNK) được Văn phòng đăng ký đất đai tỉnh Đồng Nai cấp giấy chứng nhận quyền sử dụng đất số DH 048548 ngày 14/9/2022 cho ông Nguyễn Phú Kỉnh và bà Nguyễn Thị Thu Vân. Đất sử dụng ổn định, không tranh chấp.</t>
  </si>
  <si>
    <t>II. CHÍNH SÁCH HỖ TRỢ: (Giấy xác nhận hộ gia đình, cá nhân được hỗ trợ ổn định đời sống; Hỗ trợ ổn định sản xuất Kinh Doanh; Hỗ trợ đào tạo, chuyển đổi nghề và tìm kiếm làm việc số 84/UBND-KT ngày 28/4/2026 của UBND xã Xuân Hoà)</t>
  </si>
  <si>
    <t>III. THƯỞNG ĐỐI VỚI NGƯỜI CÓ ĐẤT THU HỒI BÀN GIAO MẶT BẰNG TRƯỚC THỜI HẠN</t>
  </si>
  <si>
    <t>TỔNG CỘNG (I+II+III):</t>
  </si>
  <si>
    <t>Xuân Lộc, ngày  09 tháng 05 năm 2026</t>
  </si>
  <si>
    <t>Hệ 
số</t>
  </si>
  <si>
    <t>Tình trạng pháp lý; 
căn cứ quy định bồi thường
Vị trí đất theo Số 175/736/VPĐK.XL-TTLT ngày 05/02/2026
(344)</t>
  </si>
  <si>
    <t>I. ĐẤT ĐAI: Đơn giá theo bảng giá đất lần đầu trên địa bàn tỉnh Đồng Nai năm 2026 ban hành kèm theo Nghị quyết số 28/2025/NQ-HĐND ngày 10/12/2025 của Hội đồng nhân dân tỉnh Đồng Nai. Tiếp giáp đường đất x hệ số 0,8 theo quy định tại khoản 9, điều 8, Nghị quyết số 28/2025/NQ-HĐND ngày 10/12/2025</t>
  </si>
  <si>
    <t xml:space="preserve">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2000 </t>
  </si>
  <si>
    <t>IV. CÂY TRỒNG: Đơn giá theo Quyết định số 48/2025/QĐ-UBND ngày 23/10/2025, Quyết định số 66/2025/QĐ-UBND ngày 27/11/2025 của UBND tỉnh Đồng Nai; Khoản 5 điều 19 QĐ số 42/2025/QĐ-UBND ngày 02/10/2025</t>
  </si>
  <si>
    <t>Kiểm tra</t>
  </si>
  <si>
    <t>đất trồng lúa (LUK)</t>
  </si>
  <si>
    <t>Ông Vũ Xuân Hợp và bà Phạm Thị Thúy Hằng</t>
  </si>
  <si>
    <t>079064031950</t>
  </si>
  <si>
    <t>ấp Bình Tiến, xã Xuân Phú, tỉnh Đồng Nai</t>
  </si>
  <si>
    <t>0386455232</t>
  </si>
  <si>
    <t>LUK</t>
  </si>
  <si>
    <t>ấp Bình Tiến, xã Xuân Phú, Thành phố Đồng Nai</t>
  </si>
  <si>
    <t>Tình trạng pháp lý; 
căn cứ quy định bồi thường
_Vị trí đất theo Công văn số 347//VPĐK.XL-TTLT ngày 19/01/2026
Địa điểm xã Xuân Phú
(47)</t>
  </si>
  <si>
    <t>Thửa đất số 1024, tờ bản đồ địa chính số 16, diện tích 10124m2 xã Xuân Phú do bà Nguyễn Thị Vóc sử dụng được UBND huyện Xuân Lộc cấp Giấy chứng nhận quyền sử dụng đất số B 704455, ngày 12/06/1993. Nay theo hệ thống bản đồ mới (thành lập năm 2009) là thửa đất số 90, tờ bản đồ địa chính số 80, diện tích 9658.8m2, giảm 465,2m² so với diện tích trên giấy chứng nhận đã cấp, do chênh lệch bản đồ địa chính giữa hai thời điểm đo đạc thành lập bản đồ, ranh giới thửa đất hiện nay không thay đổi so với ranh giới thửa đất tại thời điểm có giấy tờ về quyền sử dụng đất. Đến ngày 09/11/2019, bà Nguyễn Thị Vóc tặng cho trọn diện tích thửa đất số 90 cho ông Vũ Xuân Hợp và bà Phạm Thị Thúy Hằng theo hợp đồng tặng cho quyền sử dụng đất  số 575, quyển số 01/2019 TP/CC-SCT/HĐGD được UBND xã Xuân Phú chứng thực ngày 09/11/2019 và trang đính chính hợp đồng chuyển nhượng được UBND xã Xuân Phú xác nhận ngày 11/03/2020. Hiện sử dụng ổn định không tranh chấp. Trên diện tích đất thu hồi không có công trình, vật kiến trúc.</t>
  </si>
  <si>
    <t>PHƯƠNG ÁN CHI TIẾT (DỰ KIẾN)</t>
  </si>
  <si>
    <t>Hộ ông Nguyễn Văn Kim</t>
  </si>
  <si>
    <t>045048003836</t>
  </si>
  <si>
    <t>0355888182</t>
  </si>
  <si>
    <t>Thửa 135 tờ 86 đã được cấp giấy CNQSDĐ cho hộ ông Nguyễn Văn Kim; mục đích sử dụng HNK. Hiện sử dụng ổn định không tranh chấp. Trong phạm vi thu hồi đất không có công trình vật kiến trúc.</t>
  </si>
  <si>
    <t>Tình trạng pháp lý; 
căn cứ quy định bồi thường
_Vị trí đất theo Công văn số 347//VPĐK.XL-TTLT ngày 19/01/2026
Địa điểm xã Xuân Phú
(223)</t>
  </si>
  <si>
    <t>II. CHÍNH SÁCH HỖ TRỢ: (Giấy xác nhận hộ gia đình, cá nhân được hỗ trợ ổn định đời sống; Hỗ trợ ổn định sản xuất Kinh Doanh; Hỗ trợ đào tạo, chuyển đổi nghề và tìm kiếm làm việc số .........../UBND-KT ngày ................../2026 của UBND xã Xuân Phú)</t>
  </si>
  <si>
    <t>Đường Xuân Phú - Xuân Tây - đoạn Ngã ba Trung tâm cai nghiện Xuân Phú đến Ranh giới xã Xuân Đông</t>
  </si>
  <si>
    <t>Hộ ông Nguyễn Văn Dũng và bà Lưu Thị Cúc</t>
  </si>
  <si>
    <t>083074013989</t>
  </si>
  <si>
    <t>Thửa đất số 35, 1 phần thửa 36 (thửa 36 là suối cạn, khai phá thêm) tờ BĐ số 1, diện tích 1514m2, mục đích sử dụng đất trồng lúa, số vào sổ 2574, số phát hành AN240804, ngày cấp 19/11/2008 cho hộ ông Nguyễn Văn Dũng và bà Lưu Thị Cúc. Hợp thành thửa 30 tờ 1 (mới). Ranh giới sử dụng ổn định không tranh chấp. Trong phạm vi thu hồi đất không có công trình vật kiến trúc.</t>
  </si>
  <si>
    <t>ấp Bình Minh 1, Phường Xuân Lộc, Thành phố Đồng Nai</t>
  </si>
  <si>
    <t>Đường nội ấp Bình Tiến đoạn từ Đường Bình Tiến, Xuân Phú - Xuân Tây (xã Xuân Phú) đến Ranh giới xã Suối Cát cũ</t>
  </si>
  <si>
    <t>96
(01 cũ)</t>
  </si>
  <si>
    <t>Tình trạng pháp lý; 
căn cứ quy định bồi thường
_Vị trí đất theo Công văn số 347//VPĐK.XL-TTLT ngày 19/01/2026
Địa điểm xã Xuân Phú
(274)</t>
  </si>
  <si>
    <t>0979762750</t>
  </si>
  <si>
    <t>Thửa đất số 156-1 tờ 86 là thửa đất số 156 tờ 86; nguồn gốc của thửa 156 được UBND huyện Xuân Lộc giao đất cho bà Nguyễn Thị Khánh theo Quyết định số 1388/QĐ-UBND ngày 09/05/2006; mục đích sử dụng đất trồng cây lâu năm; hiện bà Nguyễn Thị Khánh sử dụng ổn định không tranh chấp. Trong phạm vi thu hồi đất không có công trình vật kiến trúc.</t>
  </si>
  <si>
    <t>Bà Nguyễn Thị Khánh</t>
  </si>
  <si>
    <t>052156007535</t>
  </si>
  <si>
    <t>Tình trạng pháp lý; 
căn cứ quy định bồi thường
_Vị trí đất theo Công văn số 347//VPĐK.XL-TTLT ngày 19/01/2026
Địa điểm xã Xuân Phú
(224; 225)</t>
  </si>
  <si>
    <t>Thửa 104, 556, 60, 59, 58 tờ 86 thuộc một phần thửa 30 tờ 21 cũ đã được cấp giấy CNQSDĐ năm 2007 cho ông Nguyễn Văn Đường và bà Vũ Thị Nguyệt Thoa, mục đích sử dụng LUK. Hiện sử dụng ổn định không tranh chấp.  Trong phạm vi thu hồi đất không có công trình vật kiến trúc.</t>
  </si>
  <si>
    <t>Tình trạng pháp lý; 
căn cứ quy định bồi thường
_Vị trí đất theo Công văn số 347//VPĐK.XL-TTLT ngày 19/01/2026
Địa điểm xã Xuân Phú
(208; 205 - 206; 202; 201; 196)</t>
  </si>
  <si>
    <t>Trương Văn Minh sử dụng đất - hộ Trần Như Long đứng tên GCNQSDĐ</t>
  </si>
  <si>
    <t>Ông Nguyễn Văn Đường và bà Vũ Thị Nguyệt Thoa</t>
  </si>
  <si>
    <t>031046004499</t>
  </si>
  <si>
    <t>0908374280</t>
  </si>
  <si>
    <t>077075005289</t>
  </si>
  <si>
    <t>0976419328</t>
  </si>
  <si>
    <t>ấp Bình Minh, Phường Xuân Lộc, Thành phố Đồng Nai</t>
  </si>
  <si>
    <t>Tình trạng pháp lý; 
căn cứ quy định bồi thường
_Vị trí đất theo Công văn số 347//VPĐK.XL-TTLT ngày 19/01/2026
Địa điểm xã Xuân Phú
(260)</t>
  </si>
  <si>
    <t>Ông Nông Văn Hội và bà Vy Thị Vinh (sử dụng đất) - Hộ ông Nguyễn Văn Xuân (đứng tên GCNQSDĐ)</t>
  </si>
  <si>
    <t>067077000414</t>
  </si>
  <si>
    <t>Bon Bu Bong, Đăk Buk So, Tuy Đức, Đắk Nông</t>
  </si>
  <si>
    <t>0974583560</t>
  </si>
  <si>
    <t>Tình trạng pháp lý; 
căn cứ quy định bồi thường
_Vị trí đất theo Công văn số 347//VPĐK.XL-TTLT ngày 19/01/2026
Địa điểm xã Xuân Phú
(231)</t>
  </si>
  <si>
    <t>Thửa đất số 21 tờ bản đồ số 1, mục đích sử dụng LUK; đất có nguồn gốc do UBND huyện Xuân Lộc cũ cấp GNCQSDĐ số  K 392018 ngày 20/07/1997 cho hộ Trần Như Long sử dụng đến năm 2006 thì hộ Trần Như Long chuyển nhượng lại cho ông Trương Văn Minh bằng giấy mua bán tay, đất được ông Trương Minh Văn sử dụng đất ổn định, không tranh chấp cho đến nay, chưa hoàn thành thủ tục chuyển quyền theo quy định.
 Năm 2023, ông Trần Như Long cấp đổi GCNQSDĐ số DM 967259 ngày 28/12/2023 thửa đất số 21 tờ bản đồ số 01 có diện tích 1541,6m² loại đất LUK và bản chính của GCNQDĐ đang do bà Nguyễn Thị Hiền và ông Trương Văn Minh đang lưu giữ.
 Trong phạm vi thu hồi đất không có công trình vật kiến trúc.</t>
  </si>
  <si>
    <t>Thửa 555 tờ 86 có nguồn gốc thuộc một phần thửa đất số 542 tờ 86,mục đích sử dụng trồng lúa nước còn lại; thửa đất được UBND huyện Xuân Lộc cấp GCNQSDĐ số BP 066640 ngày 24/12/2013 cho hộ ông Nguyễn Văn Xuân. Trên thực tế thì thửa đất 542 đã được hộ ông Nguyễn Văn Xuân chuyển nhượng cho ông Nông Văn Hội và bà Vy Thị Vinh bằng giấy mua bán tay lập ngày 25/10/2010. Đất được ông Nông Văn Hội và bà Vy Thị Vinh sử dụng ổn định, không tranh chấp từ năm 2010 đến nay và chưa hoàn thành thủ tục chuyển quyền theo quy định.
 Trong phạm vi thu hồi đất không có công trình vật kiến trúc.</t>
  </si>
  <si>
    <t>Ông Hoàng Văn Thình (sử dụng đất) - Hộ ông Nông Văn Học (đứng tên GCNQSDĐ)</t>
  </si>
  <si>
    <t>020061005657</t>
  </si>
  <si>
    <t>Thửa 301, 302-2 tờ 82 đã được cấp giấy CNQSDĐ cho ông Nông Văn Học ngày 12/6/1993, sau đó chuyển nhượng cho ông Nông Văn Khộ; đến ngày 12/12/1994 ông Khộ tiếp tục chuyển nhượng cho ông Hoàng Văn Thình, chưa hoàn thành thủ tục chuyển quyền theo quy định; đất được ông Hoàng Văn Thình sử dụng ổn định, không tranh chấp từ năm 1994 cho đến nay.
 Trong phạm vi thu hồi đất không có công trình vật kiến trúc.</t>
  </si>
  <si>
    <t>Tình trạng pháp lý; 
căn cứ quy định bồi thường
_Vị trí đất theo Công văn số 347//VPĐK.XL-TTLT ngày 19/01/2026
Địa điểm xã Xuân Phú
(95; 97)</t>
  </si>
  <si>
    <t>302-2</t>
  </si>
  <si>
    <t>Đường Xuân Phú - Xuân Tây đoạn từ Ngã ba Trung tâm cai nghiện Xuân Phú đến Ranh giới xã Xuân Đông</t>
  </si>
  <si>
    <t>Các thửa đất số 74, 75, 88, 103, 102 tờ 86 chưa được cấp giấy CNQSDĐ có nguồn gốc được UBND huyện Xuân Lộc giao đất cho bà Hùng Thị Hoa heo quyết định số 1385/UBND ngày 09/05/2006 và sử dụng đến năm 2007 chuyển nhượng lại cho bà Lô Thị Dạo bằng giấy tay. Đất được bà Lô Thị Dạo sử dụng ổn định, không tranh chấp từ năm 2007 cho đến nay
 Trong phạm vi thu hồi đất không có công trình vật kiến trúc.</t>
  </si>
  <si>
    <t>Bà Lô Thị Dạo sử dụng đất - Bà Hùng Thị Hoa là người được giao đất theo Quyết định số 1385/QĐ-UBND ngày 09/05/2006</t>
  </si>
  <si>
    <t>020170003606</t>
  </si>
  <si>
    <t>0977495083</t>
  </si>
  <si>
    <t>Tình trạng pháp lý; 
căn cứ quy định bồi thường
_Vị trí đất theo Công văn số 347//VPĐK.XL-TTLT ngày 19/01/2026
Địa điểm xã Xuân Phú
(215; 216; 213; 212; 211)</t>
  </si>
  <si>
    <t>Ông Chu Văn Dũng (sử dụng đất) - ông Mai Văn Nghị (đứng tên GCNQSDĐ)</t>
  </si>
  <si>
    <t>020064003988</t>
  </si>
  <si>
    <t>0383208641</t>
  </si>
  <si>
    <t>Thửa 194, 195, 156, 173, 178, 174, 177, 386 tờ 83 là thửa 1226 tờ 16 cũ đã được cấp giấy CNQSDĐ cho ông Mai Văn Nghị ngày 12/6/1993; mục đích sử dụng LUC;  năm 2001 ông Mai Văn Nghị sang nhượng lại cho ông Chu Văn Dũng bằng giấy mua bán tay kèm theo bản chính của GCNQSDĐ, chưa làm thủ tục chuyển quyền theo quy định. Đất được ông Chu Văn Dũng sử dụng ổn định, không tranh chấp từ năm 2001 cho đến nay.
 Trong phạm vi thu hồi đất không có công trình vật kiến trúc.</t>
  </si>
  <si>
    <t>Tình trạng pháp lý; 
căn cứ quy định bồi thường
_Vị trí đất theo Công văn số 347//VPĐK.XL-TTLT ngày 19/01/2026
Địa điểm xã Xuân Phú
(121; 122; 119; 118; 116; 113)</t>
  </si>
  <si>
    <t>Thửa 41 tờ 84 thuộc một phần thửa 1242 tờ 16 cũ đã được cấp GCNQSDĐ năm 1993 cho ông Lý Văn Bình, MĐSDĐ là LUK. Ngày 05/11/2004 ông Lý Văn Bình chuyển nhượng cho ông Vy Văn Hiệu bằng giấy mua bán tay, chưa hoàn thành thủ tục chuyển quyền theo quy định; ông Vy Văn Hiệu sử dụng đất ổn định, không tranh chấp cho đến nay, hiện bản chính GCNQSDĐ do ông Lý Văn Bình đang giữ.
Thửa 42, 28 tờ 84 thuộc một phần thửa 1185 tờ 16 cũ đã được cấp GCNQSDĐ số B 608732 ngày 12/6/1993 cho bà Ma Thị Ọt, MĐSDĐ là LUK. Bà Ma Thị Ọt sử dụng đến năm 2004 chuyển nhượng bằng giấy tay cho bà Lý Thị Kim và bà Lý Thị Kim tiếp tục chuyển nhượng cho ông Mã Văn Tuấn sử dụng đến năm 2006 chuyển nhượng tiếp cho ông Vy Văn Hiệu sử dụng đất ổn định, không tranh chấp cho đến nay, chưa hoàn thành thủ tục chuyển quyền theo quy định.
	Thửa 170, 181 tờ 83 là một phần thửa 1279 tờ 16 cũ đã được UBND huyện Xuân Lộc cấp giấy CNQSDĐ số B 704463 năm 1993 cho bà Ma Thị Viên, MĐSDĐ LUK. Bà Ma Thị Viên sử dụng đến năm 2001 chuyển nhượng bằng giấy tay cho ông Vy Văn Hiệu sử dụng đất ổn định, không tranh chấp cho đến nay, chưa hoàn thành thủ tục chuyển quyền theo quy định.
 Trong phạm vi thu hồi đất không có công trình vật kiến trúc.</t>
  </si>
  <si>
    <t>Tình trạng pháp lý; 
căn cứ quy định bồi thường
_Vị trí đất theo Công văn số 347//VPĐK.XL-TTLT ngày 19/01/2026
Địa điểm xã Xuân Phú
(181; 174; 173; 143; 144)</t>
  </si>
  <si>
    <t>Các tuyến đường giao thông đấu nối trực tiếp ra Đường nội ấp Bình Tiến đoạn từ Đường Bình Tiến, Xuân Phú - Xuân Tây (xã Xuân Phú) đến Ranh giới xã Suối Cát cũ:
- Có bề rộng &lt;3m, cách đường giao thông &gt;200m.</t>
  </si>
  <si>
    <t>Đường nội ấp Bình Tiến đoạn từ Đường Bình Tiến, Xuân Phú - Xuân Tây (xã Xuân Phú) đến Ranh giới xã Suối Cát cũ
Các tuyến đường giao thông đấu nối trực tiếp ra Đường nội ấp Bình Tiến đoạn từ Đường Bình Tiến, Xuân Phú - Xuân Tây (xã Xuân Phú) đến Ranh giới xã Suối Cát cũ:
- Có bề rộng &lt;3m, cách đường giao thông &gt;200m.</t>
  </si>
  <si>
    <t>chưa có vị trí tạm áp</t>
  </si>
  <si>
    <t>chưa có vị trí
tạm áp</t>
  </si>
  <si>
    <t>Thửa đất số 235 tờ 83 có nguồn gốc thuộc một phần diện tích của thửa đất số 1280 tờ bản đồ số 16 cũ, diện tích 5757m², loại đất Mùa, được UBND huyện Xuân Lộc cấp GCNQSDĐ số B 668464 ngày 12/6/1993 cho ông Vy Sỹ Liên. Đến năm 1994 ông Vi Sỹ Liên tặng cho con là ông Vi Văn Thảo sử dụng ổn định, không tranh chấp từ năm 1994 cho đến nay, chưa hoàn thành thủ tục chuyển quyền (tặng cho) theo quy định, hiện ông Vi Văn Thảo đang lưu giữ bản chính của GCNQSDĐ. Trong phạm vi thu hồi đất có công trình vật kiến trúc xây dựng năm 2023.</t>
  </si>
  <si>
    <t>Tình trạng pháp lý; 
căn cứ quy định bồi thường
_Vị trí đất theo Công văn số 347//VPĐK.XL-TTLT ngày 19/01/2026
Địa điểm xã Xuân Phú
(157)</t>
  </si>
  <si>
    <t xml:space="preserve">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2023 </t>
  </si>
  <si>
    <t>Mật
 độ
cây/ha</t>
  </si>
  <si>
    <t>mật độ</t>
  </si>
  <si>
    <t>áp bằng</t>
  </si>
  <si>
    <t>Cây quýt Năm thu hoạch thứ 10 trở đi</t>
  </si>
  <si>
    <t>DTTH là 1062,0m2. Cây mít Năm thứ 3 là cây trồng chính, tương ứng với 22 cây/1062,0 m2 (mật độ 210 cây/ha). Số cây còn lại vượt mật độ tuy nhiên Tại khoản 4 điều 2 của Quyết định 48/2025/QĐ-UBND ngày 23/10/2025 của UBND tỉnh Đồng Nai
--&gt;tối đa &lt;=22 Cây mít Năm thứ 3 x 701.400đ x 1,5x 80% = 18.516.960 đ</t>
  </si>
  <si>
    <t>Đường nội ấp Bình Tiến (xã Xuân Phú), từ đường Bình Tiến, Xuân Phú - Xuân Tây (xã Xuân Phú) đến ranh giới xã Suối Cát</t>
  </si>
  <si>
    <t>Tình trạng pháp lý; 
căn cứ quy định bồi thường
_Vị trí đất theo Công văn số 347//VPĐK.XL-TTLT ngày 19/01/2026
Địa điểm xã Xuân Phú
(41; 42)</t>
  </si>
  <si>
    <t>Ông Lý Văn Quân (sử dụng đất) - Hộ bà Lê Thị Nhờ (đứng tên GCNQSDĐ)</t>
  </si>
  <si>
    <t>084072005334</t>
  </si>
  <si>
    <t>0865560229</t>
  </si>
  <si>
    <t>Ông Vi Văn Thảo sử dụng đất - ông Vi Sỹ Liên đứng tên GCNQSDĐ</t>
  </si>
  <si>
    <t>020071004460</t>
  </si>
  <si>
    <t>0369591312</t>
  </si>
  <si>
    <t>Thửa đất số 91, 95 tờ 80 được UBND huyện Xuân Lộc cấp GCNQSDĐ số B 668684 ngày 12/6/1993 cho hộ bà Lê Thị Nhờ sử dụng đến năm 1997 thì chuyển nhượng bằng giấy tay cho bà Lý Thị Hiển sử dụng, đến năm 2009 thì bà Lý Thị Hiển tiếp tục chuyển nhượng cho ông Lý Văn Quân bằng giấy mua bán tay, chưa hoàn thành thủ tục chuyển quyền theo quy định; đất được ông Lý Văn Quân sử dụng ổn định, không tranh chấp từ 2009 đến nay. Trong phạm vi thu hồi đất có công trình vật kiến trúc xây dựng năm 2022, không bị xử phạt hành chính.</t>
  </si>
  <si>
    <t xml:space="preserve">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2022 </t>
  </si>
  <si>
    <t>NTS</t>
  </si>
  <si>
    <t>đất trồng cây lâu năm (CLN); đất nuôi trồng thuỷ sản (NST)</t>
  </si>
  <si>
    <t>áp bằng cà tím</t>
  </si>
  <si>
    <t>d/chinh bbkk</t>
  </si>
  <si>
    <t>trồng trên 28,0m đất CLN</t>
  </si>
  <si>
    <t>Thửa 230; 229, 232, 233, 258 tờ 79 đã được cấp giấy cho ông Lý Văn Làm và bà Đặng Thị Đẹp ngày 16/12/2011, MĐSDĐ là LUC; Hiện sử dụng ổn định không tranh chấp. Trong phạm vi thu hồi đất có công trình vật kiến trúc xây dựng 2021.</t>
  </si>
  <si>
    <t>Tình trạng pháp lý; 
căn cứ quy định bồi thường
_Vị trí đất theo Công văn số 347//VPĐK.XL-TTLT ngày 19/01/2026
Địa điểm xã Xuân Phú
(26; 25; 27; 28; 29)</t>
  </si>
  <si>
    <t>Các tuyến đường giao thông đấu nối trực tiếp ra Đường nội ấp Bình Tiến đoạn từ Đường Bình Tiến, Xuân Phú - Xuân Tây (xã Xuân Phú) đến Ranh giới xã Suối Cát cũ:
- Có bề rộng ≥5m, cách đường giao thông ≤1.000m</t>
  </si>
  <si>
    <t>Các tuyến đường giao thông đấu nối trực tiếp ra Đường nội ấp Bình Tiến đoạn từ Đường Bình Tiến, Xuân Phú - Xuân Tây (xã Xuân Phú) đến Ranh giới xã Suối Cát cũ:
- Có bề rộng ≥5m, cách đường giao thông ≤1.000m
Đường nội ấp Bình Tiến (xã Xuân Phú), từ đường Bình Tiến, Xuân Phú - Xuân Tây (xã Xuân Phú) đến ranh giới xã Suối Cát</t>
  </si>
  <si>
    <t>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2021</t>
  </si>
  <si>
    <t>Béc tưới Ø27</t>
  </si>
  <si>
    <t>tham khảo giá thị trường
https://vietannong.com.vn/bec_tuoi_chinh_goc_phi_27_van27pc</t>
  </si>
  <si>
    <t>Tổng DTTH là 1374,30 m2. 
DT lúa là 1273,1 m2
--&gt;DT còn lại 101,20 m2
Cây dừa Năm thu hoạch thứ 3 là cây trồng chính, tương ứng với 1 cây/101,20 m2 (mật độ 123 cây/ha). Số cây còn lại vượt mật độ tuy nhiên Tại khoản 4 điều 2 của Quyết định 48/2025/QĐ-UBND ngày 23/10/2025 của UBND tỉnh Đồng Nai
--&gt;tối đa &lt;=1 Cây dừa Năm thu hoạch thứ 6 x 1.387.626đ x 1,5 x 80% = 1.665.152 đ</t>
  </si>
  <si>
    <t>Thửa 176 tờ 83 đã được cấp giấy CNQSDĐ cho ông Vy Văn Chúng số CA 347648 năm 2015, MĐSDĐ là LUK. 
Thửa 155 tờ 83 là một phần thửa đất số 1225 đã được cấp giấy CNQSDĐ số B 668646 ngày 12/6/1993 cho ông Mai Văn Nghìn sử dụng đến năm 2007 chuyển nhượng bằng giấy mua bán tay cho ông Vy Văn Chúng, chưa hoàn thành thủ tục chuyển quyền theo quy định.
Thửa 298, 299 tờ 82 là một phần thửa 1287 tờ 16 cũ đã được cấp giấy CNQSDĐ số B 668961 ngày 13/6/1993 cho ông Vy Văn Chúng và bà Nông Thị Láng, MĐSDĐ là LUK. 
Ông Vy Văn Chúng đã chết, vợ là bà Nông Thị Láng và các đồng thừa kế chưa hoàn thành thủ tục thỏa thuận, thừa kế theo quy định. Trong phạm vi thu hồi đất có công trình vật kiến trúc xây dựng 2015.</t>
  </si>
  <si>
    <t>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2015</t>
  </si>
  <si>
    <t>Ông Lý Văn Làm và bà Đặng Thị Đẹp</t>
  </si>
  <si>
    <t>084160009660</t>
  </si>
  <si>
    <t>0335300052</t>
  </si>
  <si>
    <t>Tình trạng pháp lý; 
căn cứ quy định bồi thường
_Vị trí đất theo Công văn số 347//VPĐK.XL-TTLT ngày 19/01/2026
Địa điểm xã Xuân Phú
(120; ko có; 100; 99; 103)</t>
  </si>
  <si>
    <t>Các tuyến đường giao thông đấu nối trực tiếp ra Đường Xuân Phú - Xuân Tây đoạn từ Ngã ba Trung tâm cai nghiện Xuân Phú đến Ranh giới xã Xuân Đông:
- Có bề rộng từ ≥3m đến &lt;5m, cách đường giao thông từ &gt;500m đến ≤1.000m.</t>
  </si>
  <si>
    <t>Đường nội ấp Bình Tiến đoạn từ Đường Bình Tiến, Xuân Phú - Xuân Tây (xã Xuân Phú) đến Ranh giới xã Suối Cát cũ
Các tuyến đường giao thông đấu nối trực tiếp ra Đường Xuân Phú - Xuân Tây đoạn từ Ngã ba Trung tâm cai nghiện Xuân Phú đến Ranh giới xã Xuân Đông:
- Có bề rộng từ ≥3m đến &lt;5m, cách đường giao thông từ &gt;500m đến ≤1.000m.</t>
  </si>
  <si>
    <t>Tình trạng pháp lý; 
căn cứ quy định bồi thường
_Vị trí đất theo Công văn số 347//VPĐK.XL-TTLT ngày 19/01/2026
Địa điểm xã Xuân Phú
(228; 193; 194; 253; 230; 192; 195; 198; 199)</t>
  </si>
  <si>
    <t>Thửa 55, 79, 84 tờ 86 đã được cấp GCNQSDĐ cho hộ bà Hứa Thị Toàn, đến ngày 01/4/1997 bà Toàn chuyển nhượng lại cho ông Nông Văn Lớp sử dụng, chưa hoàn thành thủ tục chuyển quyền theo quy định; bản chính của GCNQSDĐ ông Nông Văn Lớp không lưu giữ mà do bà Hứa Thị Toàn giao cho người chuyển nhượng sau, không rõ người đang lưu giữ (bà Hứa Thị Toàn hiện không còn ở địa phương); đất được ông Nông Văn Lớp sử dụng ổn định, không tranh chấp từ năm 1997 cho đến nay. 
Thửa 54, 56, 57 tờ 86  đã được cấp GCNQSDĐ cho Hộ ông Hoàng Văn An sử dụng đến năm 2021 chuyển nhượng bằng giấy tay cho ông Nguyễn Văn Được, cùng năm 2021 thì ông Nguyễn Văn Được tiếp tục chuyển nhượng lại cho ông Nông Văn Lớp sử dụng, chưa hoàn thành thủ tục chuyển quyền theo quy định; đất được ông ông Nông Văn Lớp sử dụng ổn định, không tranh chấp từ năm 2021 cho đến nay.  
Thửa 132, 196 tờ 86 chưa được cấp giấy CNQSDĐ, có nguồn gốc đã được giao đất cho bà Mai Thị Lệ theo Quyết định số 1391/QD-UBND ngày 09/05/2006, bà Mai Thị Lệ sử dụng đến năm 2011 thì chuyển nhượng cho ông Nông Văn Lớp bằng giấy tay; đất được ông ông Nông Văn Lớp sử dụng ổn định, không tranh chấp từ năm 2011 cho đến nay.  
Thửa đất số 505 tờ 86 chưa được cấp Giấy CNQSDĐ; có nguồn gốc được UBND huyện Xuân Lộc giao đất cho ông Nông Văn Lớp theo Quyết định số 141/QĐ.CT.UBT ngày 09/11/2001; đất được ông ông Nông Văn Lớp sử dụng ổn định, không tranh chấp từ năm 2001 cho đến nay.    Trong phạm vi thu hồi đất có công trình vật kiến trúc xây dựng 2022.</t>
  </si>
  <si>
    <t>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2022</t>
  </si>
  <si>
    <t>Ông Nông Văn Lớp (sử dụng đất) - Hộ bà Hứa Thị Toàn; Hộ ông Hoàng Văn An (đứng tên GCNQSDĐ)</t>
  </si>
  <si>
    <t>020065004016</t>
  </si>
  <si>
    <t>036518522</t>
  </si>
  <si>
    <t>Bà Nông Thị Láng và các đồng thừa kế QSDĐ của ông Vy Văn Chúng</t>
  </si>
  <si>
    <t>020160004450</t>
  </si>
  <si>
    <t>0397212697 (anh Tố)</t>
  </si>
  <si>
    <t>Bà Vy Thị Tặng nhận thừa kế QSDĐ của ông Vy Văn Tý</t>
  </si>
  <si>
    <t>024156008321</t>
  </si>
  <si>
    <t>0974583560 (Thành)</t>
  </si>
  <si>
    <t>Thửa đất số 196, 197, 230, 262, 231, 261, 260, 227, 233, 234, 200 tờ 23 thuộc các thửa 1282, 138 tờ 16, 21 cũ được cấp Giấy CNQSDĐ cho ông Vy Văn Tý, mục đích sử dụng LUK; ông Vy Văn Tý đã chết, vợ là bà Vy Thị Tặng nhận thừa kế theo Văn bản thỏa thuận phân chia di sản thừa kế được UBND xã Xuân Phú (cũ) chứng thực ngày 27/7/2020; sử dụng ổn định không tranh chấp. Trong phạm vi thu hồi đất có công trình vật kiến trúc xây dựng năm 2020 và 2024.</t>
  </si>
  <si>
    <t>Tình trạng pháp lý; 
căn cứ quy định bồi thường
_Vị trí đất theo Công văn số 347//VPĐK.XL-TTLT ngày 19/01/2026
Địa điểm xã Xuân Phú
(124; 123; 165; 167; 166; 160; 164; 163; 159; 161; 162; 158)</t>
  </si>
  <si>
    <t>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2020; 2024</t>
  </si>
  <si>
    <t>Tổng DTTH là 2179,40 m2. 
DT 18 Cây mít Năm thứ 2 là 857,14 m2 (mật độ 210 cây/ha); DT 87 Cây cau Năm thứ 2 là 783,78 m2 (mật độ 1110 cây/ha); DT chuối 36,0m2 ---&gt; DT còn lại 240,727 m2
---&gt; số cây bắp còn lại vượt mật độ</t>
  </si>
  <si>
    <t>Tình trạng pháp lý; 
căn cứ quy định bồi thường
_Vị trí đất theo Công văn số 347//VPĐK.XL-TTLT ngày 19/01/2026
Địa điểm xã Xuân Phú
(259; 258)</t>
  </si>
  <si>
    <t>ấp Bình Minh, xã Xuân Phú, Thành phố Đồng Nai</t>
  </si>
  <si>
    <t>Hộ ông Nguyễn Văn Nhân và bà Vũ Thị Thanh sử dụng đất - hộ ông Danh Tô đứng tên GCNQSDĐ</t>
  </si>
  <si>
    <t>001072039158</t>
  </si>
  <si>
    <t>0965856849</t>
  </si>
  <si>
    <t>III. CÂY TRỒNG: Đơn giá theo Quyết định số 48/2025/QĐ-UBND ngày 23/10/2025, Quyết định số 66/2025/QĐ-UBND ngày 27/11/2025 của UBND tỉnh Đồng Nai; Khoản 5 điều 19 QĐ số 42/2025/QĐ-UBND ngày 02/10/2025</t>
  </si>
  <si>
    <t>TỔNG CỘNG (I+II+III+IV):</t>
  </si>
  <si>
    <t>Xuân Lộc, ngày  14 tháng 05 năm 2026</t>
  </si>
  <si>
    <t>Ông Hoàng Văn Séo (sử dụng đất) - Hộ bà Hoàng Thị Soan (đứng tên GCNQSĐ)</t>
  </si>
  <si>
    <t>Thửa đất số 302-1, 266, 267 tờ bản đồ số 82 thuộc một phần diện tích thửa đất số1284 tờ 16 cũ đã được UBND huyện Xuân Lộc cấp GCNQSDĐ số B 704089 ngày 12/6/1993 cho bà Hoàng Thị Soan. Đến năm 1995 bà Hoàng Thị Soan chuyển nhượng lại cho ông Hoàng Văn Mao sử dụng đến ngày 30/11/1998 thì chuyển nhượng lại cho ông Hoàng Văn Séo sử dụng ổn định, không tranh chấp cho đến nay, chưa làm thủ tục chuyển quyền theo quy định. Trong phạm vi thu hồi đất không có công trình vật kiến trúc.</t>
  </si>
  <si>
    <t>Thửa đất số 15 tờ 96 có nguồn gốc thuộc một phần diện tích thửa đất số 25 tờ bản đồ số 01 xã Lang Minh cũ đã được cấp GCNQSDĐ lần đầu số AN 277743 ngày 16/12/2008 cho hộ ông Nguyễn Văn Nhân và bà Vũ Thị Thanh sử dụng ổn định, không tranh chấp cho đến nay.
Thửa đất số 193 tờ 96 có nguồn gốc thuộc một phần diện tích thửa đất số 27 tờ số 01 cũ được UBND huyện Xuân Lộc cấp GCNQSDĐ số K 392161 ngày 20/7/1997 cho hộ ông Danh Tô, sử dụng đến năm 2004 chuyển nhượng lại cho ông Nguyễn Văn Nhân bằng giấy mua bán tay và sử dụng ổn định, không tranh chấp cho đến nay, chưa hoàn thành thủ tục chuyển quyền theo quy định. Trong phạm vi thu hồi đất không có công trình vật kiến trúc.</t>
  </si>
  <si>
    <t>Tình trạng pháp lý; 
căn cứ quy định bồi thường
_Vị trí đất theo Công văn số 347//VPĐK.XL-TTLT ngày 19/01/2026
Địa điểm xã Xuân Phú
(96; 93; 94)</t>
  </si>
  <si>
    <t>302-1</t>
  </si>
  <si>
    <t>ấp Bình Tân, xã Xuân Phú, tỉnh Đồng Nai</t>
  </si>
  <si>
    <t>Bà Nguyễn Thị Thư, Bùi Thị Linh Duyên, Bùi Đức Dũng, Bùi Đình Du, Bùi Công Duy là các đồng thừa kế QSDĐ của ông Bùi Lưu Doanh</t>
  </si>
  <si>
    <t>07015900733</t>
  </si>
  <si>
    <t>0364545748</t>
  </si>
  <si>
    <t>Thửa 47 tờ 86 đã được cấp giấy CNQSDĐ hộ ông Bùi Lưu Doanh số CC 750336 năm 2016, MĐSDĐ là LUK.  
Thửa 87 tờ 86 chưa được cấp giấy CNQSDĐ; MĐSDĐ là LUC; nguồn gốc: căn cứ theo Quyết định số 141/QĐ.CT.UBT ngày 09/11/20000001 về việc thu hồi đất do Trung tâm đào tạo và xúc tiến việc làm Xuân Phú sử dụng đất tại xã Xuân Phú, huyện Xuân Lộc (cũ). UBND xã Xuân Phú cho thuê từ năm 20000001 không làm hợp đồng có thu tiền, đến năm 20000005 UBND xã Xuân Phú trả lại tiền thuê đất cho các hộ dân và cho các hộ dân mượn để sản xuất nông nghiệp cho đến nay.
Ông Bùi Lưu Doanh đã chết, hiện nay vợ là bà Nguyễn Thị Thư và các đồng thừa kế chưa hoàn thành thủ tục thỏa thuận, thừa kế theo quy định; đất được Nguyễn Thị Thư và các đồng thừa kế sử dụng ổn định không tranh chấp.  Trong phạm vi thu hồi đất không có công trình vật kiến trúc.</t>
  </si>
  <si>
    <t>Tình trạng pháp lý; 
căn cứ quy định bồi thường
_Vị trí đất theo Công văn số 347//VPĐK.XL-TTLT ngày 19/01/2026
Địa điểm xã Xuân Phú
(266; 279)</t>
  </si>
  <si>
    <t>Diện tích còn lại đề nghị thu hồi</t>
  </si>
  <si>
    <t>Thửa đất số 224, 225 tờ bản đồ số 96 thuộc thửa đất số 33 tờ số 1 cũ đã được cấp Giấy CNQSDĐ số K 392071 ngày 20/7/1997 cho hộ ông Trần Văn Nhi; mục đích sử dụng đất trồng lúa LUK, hiện sử dụng ổn định không tranh chấp. Trên diện tích đất thu hồi không có nhà, vật kiến trúc.</t>
  </si>
  <si>
    <t>Hộ ông Trần Văn Nhi</t>
  </si>
  <si>
    <t>052051005979</t>
  </si>
  <si>
    <t>Khu phố Bình Minh 1, Phường Xuân Lộc, Thành phố Đồng Nai</t>
  </si>
  <si>
    <t>Ông Trần Văn Hiệp</t>
  </si>
  <si>
    <t>075083010750</t>
  </si>
  <si>
    <t>Tình trạng pháp lý; 
căn cứ quy định bồi thường
_Vị trí đất theo Công văn số 347//VPĐK.XL-TTLT ngày 19/01/2026
Địa điểm xã Xuân Phú
(257)</t>
  </si>
  <si>
    <t>Ông Nguyễn Thái Dương</t>
  </si>
  <si>
    <t>075089017586</t>
  </si>
  <si>
    <t>0937880267</t>
  </si>
  <si>
    <t>Tình trạng pháp lý; 
căn cứ quy định bồi thường
_Vị trí đất theo Công văn số 347//VPĐK.XL-TTLT ngày 19/01/2026
Địa điểm xã Xuân Phú
(261)</t>
  </si>
  <si>
    <t>Thửa 20 tờ 1 Được cấp giấy CNQSDĐ cho ông Nguyễn Thái Dương số DC 161160 ngày 05/7/2021. MĐSDĐ là LUK. Hiện sử dụng ổn định không tranh chấp. Trong phạm vi thu hồi đất không có công trình vật kiến trúc.</t>
  </si>
  <si>
    <t>96
(1 cũ)</t>
  </si>
  <si>
    <t>đất cây hàng năm (HNK)</t>
  </si>
  <si>
    <t>Khu phố 5, Phường Trảng Dài, Thành phố Đồng Nai</t>
  </si>
  <si>
    <t>Ông Vũ Văn Vũ</t>
  </si>
  <si>
    <t>075081012685</t>
  </si>
  <si>
    <t>0988973176</t>
  </si>
  <si>
    <t>Thửa 258 tờ 74 đã được cấp giấy CNQSDĐ cho ông Vũ Văn Vũ, mục đích sử dụng đất LUK. Trên diện tích đất thu hồi không có nhà, vật kiến trúc.</t>
  </si>
  <si>
    <t>Tình trạng pháp lý; 
căn cứ quy định bồi thường
_Vị trí đất theo Công văn số 347//VPĐK.XL-TTLT ngày 19/01/2026
Địa điểm xã Xuân Phú
(2)</t>
  </si>
  <si>
    <t>Khu phố Tân Tiến, Phường Xuân Lộc, Thành phố Đồng Nai</t>
  </si>
  <si>
    <t>Tình trạng pháp lý; 
căn cứ quy định bồi thường
_Vị trí đất theo Công văn số 347//VPĐK.XL-TTLT ngày 19/01/2026
Địa điểm xã Xuân Phú
(15)</t>
  </si>
  <si>
    <t>Thửa 335 tờ 74 đã được cấp giấy CNQSDĐ cho ông Ung Văn Thanh số BV 350668 ngày 28/01/2015, mục đích sử dụng đất LUK, hiện ông Thanh sử dụng ổn định không tranh chấp. Trên diện tích đất thu hồi không có nhà, vật kiến trúc.</t>
  </si>
  <si>
    <t>Ông Ung Văn Thanh</t>
  </si>
  <si>
    <t>094081006452</t>
  </si>
  <si>
    <t>0937267229</t>
  </si>
  <si>
    <t>Bà Trần Thị Hiền</t>
  </si>
  <si>
    <t>075181015986</t>
  </si>
  <si>
    <t>0763875389</t>
  </si>
  <si>
    <t>Thửa 19 tờ 01 cũ là thửa 19 tờ 96 mới được cấp giấy CNQSDĐ số BU 231864 ngày 30/6/2014 cho bà Trần Thị Hiền, MĐSDĐ LUK. Hiện sử dụng ổn định không tranh chấp. Trong phạm vi thu hồi đất không có công trình vật kiến trúc.</t>
  </si>
  <si>
    <t>Tình trạng pháp lý; 
căn cứ quy định bồi thường
_Vị trí đất theo Công văn số 347//VPĐK.XL-TTLT ngày 19/01/2026
Địa điểm xã Xuân Phú
(264)</t>
  </si>
  <si>
    <t>Ấp Bình Tiến, xã Xuân Phú, Thành phố Đồng Nai</t>
  </si>
  <si>
    <t xml:space="preserve">Ông Lý Văn Độ </t>
  </si>
  <si>
    <t>020080004163</t>
  </si>
  <si>
    <t>0382025313</t>
  </si>
  <si>
    <t>Thửa đất số 162 tờ 83 được cấp Giấy CNQSDĐ số AA 05106685 ngày 12/11/2025 cho ông Lý Văn Độ; mục đích sử dụng LUK; hiện sử dụng ổn định, không tranh chấp. Trong phạm vi thu hồi đất không có công trình vật kiến trúc.</t>
  </si>
  <si>
    <t>Tình trạng pháp lý; 
căn cứ quy định bồi thường
_Vị trí đất theo Công văn số 347//VPĐK.XL-TTLT ngày 19/01/2026
Địa điểm xã Xuân Phú
(138)</t>
  </si>
  <si>
    <t>Ông Phùng Văn Trước</t>
  </si>
  <si>
    <t>020062005933</t>
  </si>
  <si>
    <t>0975430371</t>
  </si>
  <si>
    <t>Thửa 175 tờ 83 đã được cấp giấy CNQSDĐ cho ông Phùng Văn Trước số CB 998843 ngày 05/11/2015, MĐSDĐ LUK. Hiện sử dụng ổn định không tranh chấp. 
Thửa 153 tờ 83 đã được cấp giấy CNQSDĐ cho ông Phùng Văn Trước số CB 998842 ngày 05/11/2015, MĐSDĐ LUK. Hiện sử dụng ổn định không tranh chấp.  
Trong phạm vi thu hồi đất không có công trình vật kiến trúc.</t>
  </si>
  <si>
    <t>Tình trạng pháp lý; 
căn cứ quy định bồi thường
_Vị trí đất theo Công văn số 347//VPĐK.XL-TTLT ngày 19/01/2026
Địa điểm xã Xuân Phú
(125; 126)</t>
  </si>
  <si>
    <t>Ấp Bình Xuân 2, xã Xuân Phú, Thành phố Đồng Nai</t>
  </si>
  <si>
    <t xml:space="preserve">Ông Nguyễn Sề Hồng và bà Thạch Thị Thùy Lại </t>
  </si>
  <si>
    <t>075068012306</t>
  </si>
  <si>
    <t>0987043745</t>
  </si>
  <si>
    <t>Tình trạng pháp lý; 
căn cứ quy định bồi thường
_Vị trí đất theo Công văn số 347//VPĐK.XL-TTLT ngày 19/01/2026
Địa điểm xã Xuân Phú
(3; 6)</t>
  </si>
  <si>
    <t>Tình trạng pháp lý; 
căn cứ quy định bồi thường
_Vị trí đất theo Công văn số 347//VPĐK.XL-TTLT ngày 19/01/2026
Địa điểm xã Xuân Phú
(77; 40; 39; 38; 37)</t>
  </si>
  <si>
    <t>Ông Lý Văn Nhỏ (sử dụng đất) - Hộ bà Lê Thị Nhờ (đứng tên GCNQSDĐ)</t>
  </si>
  <si>
    <t>Thửa đất số 261 tờ bản đồ số 74, diện tích 1783m², loại đất LUK đã được Văn phòng Đăng ký Đất đai tỉnh Đồng Nai cấp giấy chứng nhận số AA 00515022 ngày 04/2/2025, đất sử dụng ổn định, không tranh chấp. 
Thửa đất số 277 tờ 74, diện tích 2573,1 m², mục đích sử dụng đất trồng lúa nước còn lại đã được Sở Tài nguyên và Môi trường tỉnh cấp GCNQSDĐ số BV 350667 ngày 28/01/2015 cho ông Trần Hiền, đến ngày 06/6/2015 Văn phòng Đăng ký đất đai tỉnh Đồng Nai - Chi nhánh Xuân Lộc chỉnh lý chuyển nhượng cho Nguyễn Sề Hồng và vợ là bà Thạch Thị Thùy Lại; hiện sử dụng ổn định, không tranh chấp. Trong phạm vi thu hồi đất không có công trình vật kiến trúc.</t>
  </si>
  <si>
    <t>chưa xác nhận % thu hồi</t>
  </si>
  <si>
    <t xml:space="preserve">
Thửa 32 là thửa 32 tờ 01 cũ, được cấp giấy CNQSDĐ cho ông Trần Văn Tâm năm 1997, mục đích sử dụng đất LUC; đến 2010 chuyển nhượng lại cho ông Danh Thành Danh, cùng năm 2010 ông Danh Thành Danh tiếp tục chuyển nhượng lại cho ông Đặng Văn Tiến bằng giấy tay, chưa hoàn thành thủ tục chuyển quyền theo quy định; hiện ông Đặng Văn Tiến sử dụng ổn định không tranh chấp. 
Thửa đất số 221 tờ bản đồ số 96, mục đích sử dụng LUK có nguồn gốc thuộc thửa đất số 31 tờ số 01 cũ đã được cấp GCNQSDĐ số K 173157 ngày 20/7/1997 cho ông Khuất Duy Tùng; đến năm 2013 ông Khuất Duy Tùng chuyển nhượng lại cho ông Đặng Văn Tiến bằng giấy tay, chưa hoàn thành thủ tục chuyển quyền theo quy định; hiện ông Đặng Văn Tiến sử dụng ổn định không tranh chấp và đang lưu giữ bản gốc của GCNQSDĐ.
Thửa đất số 222, 223 tờ bản đồ số 96, loại đất LUK, có nguồn gốc thuộc thửa đất số 30 tờ bản đồ số 01 xã Lang Minh cũ được UBND huyện Xuân Lộc cấp GCNQSDĐ số K 313115 ngày 20/7/1997 cho ông Đoàn Văn Vọng sử dụng đến năm 1998 tặng cho con ruột là ông Đoàn Văn Tráng; cùng năm 1998 ông Đoàn Văn Tráng chuyển nhượng lại cho ông Nguyễn Hữu Tới sử dụng đến năm 1999 thì chuyển nhượng lại cho ông Phạm Hải Lý sử dụng đến năm 2000 thì ông Phạm Hải Lý cùng với ông Đặng Văn Tiến thỏa thuận đổi đất bằng miệng, không có giấy tờ; đất được ông Đặng Văn Tiến sử dụng ổn định, không tranh chấp từ năm 2000, hiện đang lưu giữ bản chính của GCNQSDĐ.
Trong phạm vi thu hồi đất không có công trình vật kiến trúc.
</t>
  </si>
  <si>
    <t>diện tích còn lại đề nghị thu hồi</t>
  </si>
  <si>
    <t>bsung BBKK và nguồn gốc đất chưa có mới xác nhận tờ thửa thôi</t>
  </si>
  <si>
    <t>Tình trạng pháp lý; 
căn cứ quy định bồi thường
_Vị trí đất theo Công văn số 347//VPĐK.XL-TTLT ngày 19/01/2026
Địa điểm xã Xuân Phú
(265; 276; 275; 263; 278)</t>
  </si>
  <si>
    <t>Thửa 391 tờ 83 diện tích 3736,1 m² được cấp GCNQSDĐ số BP 066672 ngày 27/12/2013 cho ông Hoàng Văn Tuấn và bà Vy Thị Lan; mục đích sử dụng đất trồng lúa nước còn lại (LUK); 
- Thửa 144, 157 tờ 83 được cấp GCNQSDĐ cho ông Phùng Văn Khá năm 1993; cùng năm 1993 ông Phùng Văn Khá chuyển nhượng bằng giấy mua bán tay cho ông Hoàng Văn Điện sử dụng đến năm 2023 thì ông Hoàng Văn Điện chuyển nhượng bằng giấy mua bán tay cho ông Hoàng Văn Tuấn, chưa hoàn thành thủ tục chuyển quyền sử dụng đất theo quy định; 
	- Thửa 158 tờ 83 đã được cấp GCNQSDĐ cho ông Phùng Văn Dỏng, sau đó ông Phùng Văn Dỏng chuyển nhượng bằng giấy mua bán tay cho em trai là ông Phùng Văn Hành. Đến ngày 20/7/199 ông Phùng Văn Hành chuyển nhượng cho ông Hoàng Văn Điện sử dụng đến năm 2023 thì ông Hoàng Văn Điện chuyển nhượng bằng giấy mua bán tay cho ông Hoàng Văn Tuấn, chưa hoàn thành thủ tục chuyển quyền sử dụng đất theo quy định;
Trong phạm vi thu hồi đất không có công trình vật kiến trúc.</t>
  </si>
  <si>
    <t>Tình trạng pháp lý; 
căn cứ quy định bồi thường
_Vị trí đất theo Công văn số 347//VPĐK.XL-TTLT ngày 19/01/2026
Địa điểm xã Xuân Phú
(111; 112; 114; 115)</t>
  </si>
  <si>
    <t xml:space="preserve">Bà Vi Thị Mày sử dụng đất - Hộ bà Ma Thị Ọt; Hộ ông Lộc Văn Hỏi đứng tên GCNQSDĐ </t>
  </si>
  <si>
    <t>020171008057</t>
  </si>
  <si>
    <t>0373501108</t>
  </si>
  <si>
    <t>Ông Hoàng Văn Tuấn và bà Vy Thị Lan (sử dụng đất) - Hộ ông Phùng Văn Khá; Hộ ông Phùng Văn Dỏng (đứng tên GCNQSDĐ)</t>
  </si>
  <si>
    <t>020078010471</t>
  </si>
  <si>
    <t>0976865808</t>
  </si>
  <si>
    <t>Ông Đặng Văn Tiến sử dụng đất - ông Trần Văn Tâm; ông Khúc Duy Tùng; ông Đoàn Văn Vọng đứng tên GCNQSDĐ</t>
  </si>
  <si>
    <t>001073040190</t>
  </si>
  <si>
    <t>0975459986</t>
  </si>
  <si>
    <t>Thửa 68, 89, 94 tờ bản đồ số 84 có nguồn gốc thuộc một phần diện tích thửa đất số 1238 tờ 16 cũ đã được UBND huyện Xuân Lộc cấp giấy CNQSDĐ số B 668732 ngày 12/6/1993 cho bà Ma Thị Ọt. Đến ngày 15/4/2002 ông Nông Văn Hai (là chồng của bà Ma Thị Ọt) chuyển nhượng lại cho ông Lâm Văn Tẹc (là chồng của bà Vi Thị Mày) bằng giấy tay, chưa hoàn thành thủ tục chuyển quyền theo quy định. Ngày 29/3/2017 ông Lâm Văn Tẹc chết, các thửa đất 68, 89, 94 hiện đang do bà Vi Thị Mày sử dụng ổn định, không tranh chấp; bà Vi Thị Mày và các đồng thừa kế chưa hoàn thành thủ tục thỏa thuận, thừa kế theo quy định.
Trong phạm vi thu hồi đất không có công trình vật kiến trúc.</t>
  </si>
  <si>
    <t>Tình trạng pháp lý; 
căn cứ quy định bồi thường
_Vị trí đất theo Công văn số 347//VPĐK.XL-TTLT ngày 19/01/2026
Địa điểm xã Xuân Phú
(188, chưa có; 185)</t>
  </si>
  <si>
    <t>0975636782</t>
  </si>
  <si>
    <t>Tình trạng pháp lý; 
căn cứ quy định bồi thường
_Vị trí đất theo Công văn số 347//VPĐK.XL-TTLT ngày 19/01/2026
Địa điểm xã Xuân Phú
(187; 184)</t>
  </si>
  <si>
    <t>Thửa 63, 277 tờ 84 có nguồn gốc thuộc một phần thửa 1189 tờ 16 cũ đã được UBND huyện Xuân Lộc cấp giấy CNQSDĐ số B 704443 ngày 12/6/1993 cho ông Nông Văn Vạn và sử dụng đến ngày 21/5/2000 ông Nông Văn Vạn chuyển nhượng cho ông Vy Văn Giác bằng giấy tay, chưa hoàn thành thủ tục chuyển quyền theo quy định; ông Vy Văn Giác sử dụng đất ổn định, không tranh chấp.
Trong phạm vi thu hồi đất không có công trình vật kiến trúc.</t>
  </si>
  <si>
    <t>Ông Vy Văn Nhảy (sử dụng đất) - Hộ ông Lý Văn Bình (đứng tên GCNQSDĐ)</t>
  </si>
  <si>
    <t>020082008652</t>
  </si>
  <si>
    <t>Thửa 61, 62, 69 tờ 84 có nguồn gốc thuộc thửa đất số 1242 tờ bản đồ số 16 cũ đã được UBND huyện Xuân Lộc cấp GCNQSDĐ cho ông Lý Văn Bình ngày 12/6/1993, mục đích sử dụng đất LUK; ông Lý Văn Bình sử dụng đất đến năm 2004 chuyển nhượng cho ông Vy Văn Dụng bằng giấy viết tay, cùng năm 2004 ông Vy Văn Dụng tặng cho con là ông Vy Văn Nhảy sử dụng ổn định, không tranh chấp từ năm 2004 cho đến nay; bản chính của GCNQSDĐ hiện do ông Lý Văn Bình đang lưu giữ.
Trong phạm vi thu hồi đất không có công trình vật kiến trúc.</t>
  </si>
  <si>
    <t>Tình trạng pháp lý; 
căn cứ quy định bồi thường
_Vị trí đất theo Công văn số 347//VPĐK.XL-TTLT ngày 19/01/2026
Địa điểm xã Xuân Phú
(182; 183; 186)</t>
  </si>
  <si>
    <t>bsung dien tich lua vao bbkk</t>
  </si>
  <si>
    <t>Ông Trần Văn Mộng và vợ bà Phạm Thị Thanh Tâm</t>
  </si>
  <si>
    <t>084079006791 - 084186007148</t>
  </si>
  <si>
    <t>0973393657</t>
  </si>
  <si>
    <t>Thửa đất số 268 tờ 74 đã được cấp giấy CNQSDĐ số AA 01018551 ngày 10/3/2025 cho ông Trần Văn Mộng và bà Phạm Thị Thanh Tâm, mục đích sử dụng LUK; Hiện sử dụng ổn định không tranh chấp. Trong phạm vi thu hồi đất không có công trình vật kiến trúc. Trong phạm vi thu hồi đất không có công trình vật kiến trúc.</t>
  </si>
  <si>
    <t>Tình trạng pháp lý; 
căn cứ quy định bồi thường
_Vị trí đất theo Công văn số 347//VPĐK.XL-TTLT ngày 19/01/2026
Địa điểm xã Xuân Phú
(5)</t>
  </si>
  <si>
    <t>Ông Nguyễn Văn Bân</t>
  </si>
  <si>
    <t>064060005250</t>
  </si>
  <si>
    <t>0767789895</t>
  </si>
  <si>
    <t>Thửa 272 tờ 74 đã được cấp giấy CN.QSDĐ cho ông Nguyễn Văn Bân số CA 226832 năm 2015, mục đích sử dụng đất LUC hiện sử dụng ổn định không tranh chấp. Trên diện tích đất thu hồi không có công trình, vật kiến trúc.</t>
  </si>
  <si>
    <t>Tình trạng pháp lý; 
căn cứ quy định bồi thường
_Vị trí đất theo Công văn số 347//VPĐK.XL-TTLT ngày 19/01/2026
Địa điểm xã Xuân Phú
(9)</t>
  </si>
  <si>
    <t>Ông Ung Thế Anh và bà Trần Thị Thúy sử dụng đất - Hộ ông Nguyễn Trường Khôi đứng tên GCNQSDĐ</t>
  </si>
  <si>
    <t>094082003803</t>
  </si>
  <si>
    <t>0981579507</t>
  </si>
  <si>
    <t xml:space="preserve">Thửa đất số 282 tờ 74, diện tích 5337 m² loại đất LUK được Văn phòng Đăng ký đất đai tỉnh Đồng Nai cấp GCNQSDĐ số CB 458604 ngày 17/7/2015 cho Hộ ông Nguyễn Trường Khôi; Ông Nguyễn Trường Khôi sử dụng đến năm 2007 chuyển nhượng cho ông Trần Xuân Ái, chưa làm thủ tục chuyển nhượng theo quy định. Năm 2023 ông Trần Văn Ái chết, để lại thửa đất cho con rễ là ông Ung Thế Anh và con gái là bà Trần Thị Thúy (vợ ông Ung Thế Anh). Đất được ông Ung Thế Anh và  bà Trần Thị Thúy sử dụng ổn định, không tranh chấp. Trên diện tích đất thu hồi không có công trình, vật kiến trúc.
 </t>
  </si>
  <si>
    <t>Tình trạng pháp lý; 
căn cứ quy định bồi thường
_Vị trí đất theo Công văn số 347//VPĐK.XL-TTLT ngày 19/01/2026
Địa điểm xã Xuân Phú
(10)</t>
  </si>
  <si>
    <t xml:space="preserve">Các thửa 202, 203, 204, 205, 192, 224 tờ 83 có nguồn gốc thuộc một phần thửa đất số 1227 (chưa được cấp GCNQSDĐ) và thửa đất số 1228 tờ bản đồ số 16 cũ (được cấp GCNQSDĐ cho ông Tô Văn Hậu ngày 12/6/1993); đến ngày 01/7/1993 ông Tô Văn Hậu chuyển nhượng cho ông Phùng Văn Khá sử dụng đến ngày 15/7/1993 thì ông Phùng Văn Khá tiếp tục chuyển nhượng cho ông Hoàng Văn Điện sử dụng ổn định, không tranh chấp cho đến nay. Trên diện tích đất thu hồi không có công trình, vật kiến trúc.
</t>
  </si>
  <si>
    <t>Tình trạng pháp lý; 
căn cứ quy định bồi thường
_Vị trí đất theo Công văn số 347//VPĐK.XL-TTLT ngày 19/01/2026
Địa điểm xã Xuân Phú
(152; 156; 153; 151; 155; 154)</t>
  </si>
  <si>
    <t>Bà Dương Thị Tiến và các đồng thừa kế của ông Vy Văn Dụng (sử dụng đất) - Hộ ông Lý Văn Bình (đứng tên GCNQSDĐ)</t>
  </si>
  <si>
    <t>020158005472</t>
  </si>
  <si>
    <t>Thửa 40 tờ 84 có nguồn gốc là một phần thửa 1242 tờ 16 cũ đã được cấp giấy CNQSDĐ cho ông Lý Văn Bình ngày 12/6/1993. Ông Lý Văn Bình sử dụng đến năm 2004 chuyển nhượng cho ông Vy Văn Dụng và bà Dương Thị Tiến sử dụng ổn định, không tranh chấp từ năm 2004 cho đến nay. ông Vy Văn Dụng đã chết, hiện nay bà Dương Thị Tiến và các đồng thừa kế chưa hoàn thành thủ tục thỏa thuận, thừa kế theo quy định.  Trên diện tích đất thu hồi không có công trình, vật kiến trúc.</t>
  </si>
  <si>
    <t>Tình trạng pháp lý; 
căn cứ quy định bồi thường
_Vị trí đất theo Công văn số 347//VPĐK.XL-TTLT ngày 19/01/2026
Địa điểm xã Xuân Phú
(168)</t>
  </si>
  <si>
    <t>Ông Phạm Văn Thành và bà Lý Thị Quyên</t>
  </si>
  <si>
    <t>081069011272</t>
  </si>
  <si>
    <t>0328989913</t>
  </si>
  <si>
    <t>Các thửa đất số 263, 256, 255, 15 tờ bản đồ số 79, 84 có nguồn gốc thuộc thửa đất số 1177 tờ bản đồ số 16 cũ chưa được cấp GCNQSDĐ, nguồn gốc do ông Thằng A Sẹc khai phá khoảng năm 1990, đến năm 1997 chuyển nhượng lại cho ông Phạm Văn Thành và bà Lý Thị Quyên sử dụng ổn định, không tranh chấp từ năm 1997 cho đến nay. Trên diện tích đất thu hồi không có công trình, vật kiến trúc.</t>
  </si>
  <si>
    <t>Tình trạng pháp lý; 
căn cứ quy định bồi thường
_Vị trí đất theo Công văn số 347//VPĐK.XL-TTLT ngày 19/01/2026
Địa điểm xã Xuân Phú
(32; 31; 169; 30)</t>
  </si>
  <si>
    <t>Bà Ninh Thị Cụng sử dụng đất - Hộ ông Lộc Văn Hỏi đứng tên GCNQSDĐ</t>
  </si>
  <si>
    <t>020165004162</t>
  </si>
  <si>
    <t>0977035274</t>
  </si>
  <si>
    <t>Thửa 138, 137 tờ 83 có nguồn gốc thuộc thửa đất số 1231 tờ 16 cũ đã được UBND huyện Xuân Lộc cấp giấy CNQSDĐ số B 668276 ngày 12/6/1993 cho ông Lộc Văn Hỏi, loại đất lúa. Đến năm 2004 chuyển nhượng lại cho bà Lý Thị Kim sử dụng đến ngày 14/5/2004 cùng năm thì bà Lý Thị Kim chuyển nhượng lại cho ông Hoàng Văn Lợi và bà Ninh Thị Cụng sử dụng ổn định, không tranh chấp cho đến nay, chưa hoàn thành các thủ tục chuyển quyền theo quy định. Hiện nay bản chính của GCNQSDĐ do ông Chu Văn Dũng là người mua đất sau đang lưu giữ. Ông Hoàng Văn Lợi đã chết, bà Ninh Thị Cụng và các thừa kế chưa thực hiện thủ tục về thừa kế. Trên diện tích đất thu hồi không có công trình, vật kiến trúc.</t>
  </si>
  <si>
    <t>Tình trạng pháp lý; 
căn cứ quy định bồi thường
_Vị trí đất theo Công văn số 347//VPĐK.XL-TTLT ngày 19/01/2026
Địa điểm xã Xuân Phú
(131; 132)</t>
  </si>
  <si>
    <t>Thửa 35 tờ 96 thuộc thửa 35 tờ 01 cũ đã được cấp giấy CNQSDĐ số CB 536564 ngày 24/8/2015 cho hộ ông Nguyễn Văn Quân và bà Nguyễn Thị Thanh Bình; mục đích sử dụng đất LUK, hiện sử dụng ổn định không tranh chấp. Trên diện tích đất thu hồi không có nhà, vật kiến trúc.</t>
  </si>
  <si>
    <t>Hộ ông Nguyễn Văn Quân và bà Nguyễn Thị Thanh Bình</t>
  </si>
  <si>
    <t>001065036249</t>
  </si>
  <si>
    <t>Tình trạng pháp lý; 
căn cứ quy định bồi thường
_Vị trí đất theo Công văn số 347//VPĐK.XL-TTLT ngày 19/01/2026
Địa điểm xã Xuân Phú
(277)</t>
  </si>
  <si>
    <t>Ông Trần Văn Hùng sử dụng đất - hộ ông Trịnh Huỳnh đứng tên GCNQSDĐ</t>
  </si>
  <si>
    <t>075060000831</t>
  </si>
  <si>
    <t>0972144326</t>
  </si>
  <si>
    <t>Thửa đất số 34 tờ 96, diện tích 3622m², loại đất LUK có nguồn gốc thuộc thửa đất số 42 tờ số 01 xã Lang Minh cũ được UBND huyện Xuân Lộc cấp GCNQSDĐ số K 392280 ngày 20/7/1997 cho hộ ông Trịnh Huỳnh sử dụng đến năm 1999 chuyển nhượng lại cho ông Cao Xuân Dũng, ông Cao Xuân Dũng sử dụng đến năm 2003 thì chuyển nhượng cho ông Trần Văn Hùng sử dụng ổn định, không tranh chấp cho đến nay là đúng diện tích thu hồi 889,4m², hiện ông Trần Văn Hùng đang lưu giữ bản chính của GCNQSDĐ. Trên diện tích đất thu hồi không có nhà, vật kiến trúc.</t>
  </si>
  <si>
    <t>Tình trạng pháp lý; 
căn cứ quy định bồi thường
_Vị trí đất theo Công văn số 347//VPĐK.XL-TTLT ngày 19/01/2026
Địa điểm xã Xuân Phú
(280)</t>
  </si>
  <si>
    <t>Ông Chu Văn Hoàng (sử dụng đất) - Ông Võ Lượng (đứng tên GCNQSDĐ)</t>
  </si>
  <si>
    <t>020068003627</t>
  </si>
  <si>
    <t>Thửa 177 tờ 80 có nguồn gốc thuộc thửa 1142 tờ 16 cũ được cấp giấy CNQSDĐ cho ông Võ Lượng năm 1993, mục đích sử dụng đất trồng lúa. Ông Võ Lượng sử dụng đất đến ngày 29/01/1993 thì chuyển nhượng cho ông Chu Xuân Lộc bằng giấy mua bán bán tay, chưa hoàn thành thủ tục chuyển quyền theo quy định; đến năm 2000 ông Chu Xuân Lộc cho con là ông Chu Văn Hoàng; đất được ông Chu Văn Hoàng sử dụng ổn định, không tranh chấp từ năm 2000 cho đến nay. Trên diện tích đất thu hồi không có nhà, vật kiến trúc.</t>
  </si>
  <si>
    <t>Tình trạng pháp lý; 
căn cứ quy định bồi thường
_Vị trí đất theo Công văn số 347//VPĐK.XL-TTLT ngày 19/01/2026
Địa điểm xã Xuân Phú
(65)</t>
  </si>
  <si>
    <t>Đơn giá đất theo Nghị quyết 28/2025/NQ-HĐND ngày 10/12/2025 của Hội đồng nhân dân tỉnh Đồng Nai
Quyết định 03/2026/QĐ-UBND ngày 11/5/2026 của UBND Thành phố Đồng Nai quy định hệ số điều chỉnh giá đất trên địa bàn Thành phố Đồng Nai năm 2026.</t>
  </si>
  <si>
    <t>Ông Phùng Văn Pháy (sử dụng đất) - Hộ ông Lộc Văn Hỏi (đứng tên GCNQSDĐ)</t>
  </si>
  <si>
    <t>020059004973</t>
  </si>
  <si>
    <t>Thửa 140, 139 tờ 83 có nguồn gốc thuộc một phần thửa đất 1233 tờ 16 cũ được cấp GCNQSDĐ số B 668276 ngày 12/6/1993 cho ông Lộc Văn Hỏi; đến năm 2001 ông Lộc Văn Hỏi chuyển nhượng cho ông Phùng Văn Pháy bằng giấy mua bán tay, chưa hoàn thành thủ tục chuyển quyền theo quy định; đất được ông Phùng Văn Pháy sử dụng ổn định, không tranh chấp từ năm 2001 cho đến nay. Trên diện tích đất thu hồi không có nhà, vật kiến trúc.</t>
  </si>
  <si>
    <t>Tình trạng pháp lý; 
căn cứ quy định bồi thường
_Vị trí đất theo Công văn số 347//VPĐK.XL-TTLT ngày 19/01/2026
Địa điểm xã Xuân Phú
(135; 136)</t>
  </si>
  <si>
    <t>Ông Hoàng Trung Hiếu sử dụng đất (hộ ông Võ Lượng đứng tên GCNQSDĐ)</t>
  </si>
  <si>
    <t>020057004344</t>
  </si>
  <si>
    <t>0368526559</t>
  </si>
  <si>
    <t>Thửa 291, 292 tờ 74 thuộc một phần thửa 1015 tờ 16 cũ đã được cấp giấy CNQSDĐ cho ông Võ Lượng năm 1993 và sử dụng đến ngày 20/01/1995 ông Võ Lượng chuyển nhượng cho ông Hoàng Trung Hiếu bằng giấy tay, chưa hoàn thành thủ tục chuyển quyền theo quy định; đất được ông Hoàng Trung Hiếu sử dụng ổn định, không tranh chấp. Trên diện tích đất thu hồi không có nhà, vật kiến trúc.</t>
  </si>
  <si>
    <t>Tình trạng pháp lý; 
căn cứ quy định bồi thường
_Vị trí đất theo Công văn số 347//VPĐK.XL-TTLT ngày 19/01/2026
Địa điểm xã Xuân Phú
(19; 20)</t>
  </si>
  <si>
    <t>Ông Đặng Thành Vĩnh (sử dụng đất) - Hộ ông Nguyễn Trường Khôi (đứng tên GCNQSDĐ)</t>
  </si>
  <si>
    <t>0388372687</t>
  </si>
  <si>
    <t>Thửa 283 tờ 74 Được cấp giấy CNQSDĐ cho hộ ông Nguyễn Trường Khôi số CB 458605 ngày 17/7/2015. Sau đó bán lại cho ông Trần Văn Chậm. Ông Trần Văn Chậm sử dụng đất cho đến khi bị thu hồi đất dự án đường cao tốc Phan Thiết - Dầu Giây thì chuyển nhượng phần còn lại của thửa đất bằng giấy mua bán tay lập ngày 01/5/2021 cho ông Đặng Thành Vĩnh, chưa làm thủ tục chuyển quyền theo quy định. Hiện nay ông Đặng Thành Vĩnh sử dụng đất ổn định, không tranh chấp và đang giữ bản chính của Giấy chứng nhận quyền sử dụng đất. Trên diện tích đất thu hồi không có nhà, vật kiến trúc.</t>
  </si>
  <si>
    <t>Tình trạng pháp lý; 
căn cứ quy định bồi thường
_Vị trí đất theo Công văn số 347//VPĐK.XL-TTLT ngày 19/01/2026
Địa điểm xã Xuân Phú
(18)</t>
  </si>
  <si>
    <t>Bà Lê Thị Sương và đồng thừa kế của ông Trần Văn Vui (sử dụng đất) - Hộ bà Lê Thị Thu (đứng tên GCNQSDĐ)</t>
  </si>
  <si>
    <t>084164007461</t>
  </si>
  <si>
    <t>0399163993</t>
  </si>
  <si>
    <t>Thửa 139, 140, 284 tờ 80, 74 có nguồn gốc được UBND huyện cấp giấy CNQSDĐ cho hộ bà Lê Thị Thu năm 1993, mục đích sử dụng LUK. Hộ bà Lê Thị Thu sử dụng đất đến năm 1995 chuyển nhượng lại bằng giấy mua bán tay cho ông Trần Văn Vui và bà Lê Thị Sương sử dụng ổn định cho đến nay, chưa hoàn thành thủ tục chuyển quyền theo quy định. Ông Trần Văn Vui đã chết, bà Lê Thị Sương và các đồng thừa kế chưa hoàn thành thủ tục thỏa thuận, thừa kế theo quy định. Trên diện tích đất thu hồi không có nhà, vật kiến trúc.</t>
  </si>
  <si>
    <t>Tình trạng pháp lý; 
căn cứ quy định bồi thường
_Vị trí đất theo Công văn số 347//VPĐK.XL-TTLT ngày 19/01/2026
Địa điểm xã Xuân Phú
(56; 57; 17)</t>
  </si>
  <si>
    <t>Bà Nông Thị Vinh sử dụng đất - Hộ ông Lộc Văn Hỏi đứng tên GCNQSDĐ</t>
  </si>
  <si>
    <t>020167004216</t>
  </si>
  <si>
    <t>0962144700</t>
  </si>
  <si>
    <t xml:space="preserve">Thửa đất số 163 tờ 83 đã được Văn phòng Đăng ký đất đai tỉnh Đồng Nai - Chi nhánh Xuân Lộc cấp GCNQSDĐ số AA 0516684 ngày 12/11/2025 cho bà Nông Thị Vinh; diện tích 2957,9 mục đích sử dụng LUK; sử dụng ổn định, không tranh chấp.
Thửa đất số 136, 135 và thửa đất số 90, 91 tờ 83 có nguồn gốc là một phần thửa 1231 tờ 16 cũ đã được UBND huyện Xuân Lộc cấp giấy CNQSDĐ số B 668276 ngày 12/6/1993 cho hộ ông Lộc Văn Hỏi, mục đích sử dụng Mùa. Sau đó ông Lộc Văn Hỏi tặng cho con là ông Lộc Văn Lầu. Ông Lộc Văn Lầu sử dụng đến năm 2004 thì chuyển nhượng cho ông Vy Văn Tiền và bà Nông Thị Vinh sử dụng ổn định, không tranh chấp từ năm 2004 cho đến nay; hiện nay bản chính của GCNQSDĐ do ông Chu Văn Dũng đang lưu giữ. Trên diện tích đất thu hồi không có nhà, vật kiến trúc.
 </t>
  </si>
  <si>
    <t>Tình trạng pháp lý; 
căn cứ quy định bồi thường
_Vị trí đất theo Công văn số 347//VPĐK.XL-TTLT ngày 19/01/2026
Địa điểm xã Xuân Phú
(133; 129; 130; 189; 190)</t>
  </si>
  <si>
    <t>Bà Vy Thị Cảnh - đại diện kê khai cho các đồng thừa kế QSDĐ của ông Lâm Văn Chằn sử dụng đất - ông Lâm Văn Tẹc, ông Nông Ngọc Phương đứng tên GCNQSDĐ</t>
  </si>
  <si>
    <t>020173006352</t>
  </si>
  <si>
    <t>0973735425</t>
  </si>
  <si>
    <t>Thửa đất số 273 tờ 84 đã được cấp giấy CNQSDĐ cho ông Lâm Văn Chằn (chết) và bà Vy Thị Cảnh số BP 066651 ngày 27/12/2013, MĐSDĐ là LUK. Hiện sử dụng ổn định không tranh chấp. 
Thửa đất số 25, 43, 44, 45 tờ 84 có nguồn gốc thuộc thửa 1181 tờ 16 cũ đã được cấp giấy CNQSĐ cho ông Lâm Văn Tẹc năm 1993 và sử dụng đất đến ngày 08/5/2001 ông Lâm Văn Tẹc chuyển nhượng cho ông Lâm Văn Chằn bằng giấy mua bán tay kèm theo bản chính của GCNQSDĐ, chưa hoàn thành thủ tục chuyển quyền theo quy định; đất được ông Lâm Văn Chằn sử dụng ổn định, không tranh chấp.
Thửa đất số 46 tờ 84 có nguồn gốc thuộc một phần thửa đất số 1180 tờ 16 cũ được UBND huyện Xuân Lộc cấp giấy CNQSDĐ số B 668784 ngày 12/6/1993 cho ông Nông Ngọc Phương sử dụng đất đến năm 1997 ông Nông Ngọc Phương chuyển nhượng cho ông Lâm Văn Chằn và bà Vy Thị Cảnh, chưa hoàn thành thủ tục chuyển quyền theo quy định; ông Lâm Văn Chằn và bà Vy Thị Cảnh sử dụng ổn định, không tranh chấp.
Hiện ông Chằn chết, vợ là Vy Thị Cảnh và các đồng thừa kế chưa hoàn thành thủ tục thỏa thuận, thừa kế theo quy định.  Trên diện tích đất thu hồi không có nhà, vật kiến trúc.</t>
  </si>
  <si>
    <t>Tình trạng pháp lý; 
căn cứ quy định bồi thường
_Vị trí đất theo Công văn số 347//VPĐK.XL-TTLT ngày 19/01/2026
Địa điểm xã Xuân Phú
(177; 175; 176; 172; 178; 179)</t>
  </si>
  <si>
    <t>Ông Lưu Văn Thành (sử dụng đất) - Hộ bà Ma Thị Viên; Hộ ông Phùng Văn Dỏng; Hộ ông Tô Văn Hậu (đứng tên GCNQSDĐ)</t>
  </si>
  <si>
    <t>020056003738</t>
  </si>
  <si>
    <t>0357118997</t>
  </si>
  <si>
    <t>Thửa đất số 273 tờ 84 đã được cấp giấy CNQSDĐ cho ông Lâm Văn Chằn (chết) và bà Vy Thị Cảnh số BP 066651 ngày 27/12/2013, MĐSDĐ là LUK. Hiện sử dụng ổn định không tranh chấp. 
Thửa đất số 25, 43, 44, 45 tờ 84 có nguồn gốc thuộc thửa 1181 tờ 16 cũ đã được cấp giấy CNQSĐ cho ông Lâm Văn Tẹc năm 1993 và sử dụng đất đến ngày 08/5/2001 ông Lâm Văn Tẹc chuyển nhượng cho ông Lâm Văn Chằn bằng giấy mua bán tay kèm theo bản chính của GCNQSDĐ, chưa hoàn thành thủ tục chuyển quyền theo quy định; đất được ông Lâm Văn Chằn sử dụng ổn định, không tranh chấp.
Thửa đất số 46 tờ 84 có nguồn gốc thuộc một phần thửa đất số 1180 tờ 16 cũ được UBND huyện Xuân Lộc cấp giấy CNQSDĐ số B 668784 ngày 12/6/1993 cho ông Nông Ngọc Phương sử dụng đất đến năm 1997 ông Nông Ngọc Phương chuyển nhượng cho ông Lâm Văn Chằn và bà Vy Thị Cảnh, chưa hoàn thành thủ tục chuyển quyền theo quy định; ông Lâm Văn Chằn và bà Vy Thị Cảnh sử dụng ổn định, không tranh chấp.
Hiện ông Chằn chết, vợ là Vy Thị Cảnh và các đồng thừa kế chưa hoàn thành thủ tục thỏa thuận, thừa kế theo quy định.  Trên diện tích đất thu hồi không có nhà, vật kiến trúc. Trên diện tích đất thu hồi không có nhà, vật kiến trúc.</t>
  </si>
  <si>
    <t>Tình trạng pháp lý; 
căn cứ quy định bồi thường
_Vị trí đất theo Công văn số 347//VPĐK.XL-TTLT ngày 19/01/2026
Địa điểm xã Xuân Phú
(140; 141; 145; 146; 148; 150; 139; chưa có)</t>
  </si>
  <si>
    <t>Ông Nguyễn Văn Ngọt (sử dụng đất) - Hộ ông Nông Ngọc Phương (đứng tên GCNQSDĐ)</t>
  </si>
  <si>
    <t>084055007487</t>
  </si>
  <si>
    <t>Tình trạng pháp lý; 
căn cứ quy định bồi thường
_Vị trí đất theo Công văn số 347//VPĐK.XL-TTLT ngày 19/01/2026
Địa điểm xã Xuân Phú
(168; 170; 171)</t>
  </si>
  <si>
    <t>Hệ 
số điều chỉnh</t>
  </si>
  <si>
    <t>I. ĐẤT ĐAI: Đơn giá theo bảng giá đất lần đầu trên địa bàn tỉnh Đồng Nai năm 2026 ban hành kèm theo Nghị quyết số 28/2025/NQ-HĐND ngày 10/12/2025 của Hội đồng nhân dân tỉnh Đồng Nai. Quyết định 03/2026/QĐ-UBND ngày 11/5/2026 của UBND Thành phố Đồng Nai quy định hệ số điều chỉnh giá đất trên địa bàn Thành phố Đồng Nai năm 2026. (Giấy xác nhận nguồn gốc đất thu hồi và tài sản gắn liền với đất thu hồi Số ......... ngày ............../2026 của UBND xã Xuân Phú)</t>
  </si>
  <si>
    <t>I. ĐẤT ĐAI: Đơn giá theo bảng giá đất lần đầu trên địa bàn tỉnh Đồng Nai năm 2026 ban hành kèm theo Nghị quyết số 28/2025/NQ-HĐND ngày 10/12/2025 của Hội đồng nhân dân tỉnh Đồng Nai. Quyết định 03/2026/QĐ-UBND ngày 11/5/2026 của UBND Thành phố Đồng Nai quy định hệ số điều chỉnh giá đất trên địa bàn Thành phố Đồng Nai năm 2026.  (Giấy xác nhận nguồn gốc đất thu hồi và tài sản gắn liền với đất thu hồi Số ......... ngày ............../2026 của UBND xã Xuân Phú)</t>
  </si>
  <si>
    <t>I. ĐẤT ĐAI: Đơn giá theo bảng giá đất lần đầu trên địa bàn tỉnh Đồng Nai năm 2026 ban hành kèm theo Nghị quyết số 28/2025/NQ-HĐND ngày 10/12/2025 của Hội đồng nhân dân tỉnh Đồng Nai. Quyết định 03/2026/QĐ-UBND ngày 11/5/2026 của UBND Thành phố Đồng Nai quy định hệ số điều chỉnh giá đất trên địa bàn Thành phố Đồng Nai năm 2026.(Giấy xác nhận nguồn gốc đất thu hồi và tài sản gắn liền với đất thu hồi Số ......... ngày ............../2026 của UBND xã Xuân Phú)</t>
  </si>
  <si>
    <t xml:space="preserve">Đơn giá đất theo Nghị quyết 28/2025/NQ-HĐND ngày 10/12/2025 của Hội đồng nhân dân tỉnh Đồng Nai
</t>
  </si>
  <si>
    <t>DTTH của đất NTS là 76,8m2. 
DT ao là 11,7 m2
--&gt;DT còn lại 65,10 m2
Cây dừa Năm thu hoạch thứ 6 là cây trồng chính, tương ứng với 1 cây/65,10 m2 (mật độ 123 cây/ha). Số cây còn lại vượt mật độ tuy nhiên Tại khoản 4 điều 2 của Quyết định 48/2025/QĐ-UBND ngày 23/10/2025 của UBND tỉnh Đồng Nai
--&gt;tối đa &lt;=1 Cây dừa Năm thu hoạch thứ 6 x 1.737.626đ x 1,5 x 80% = 2.085.152 đ</t>
  </si>
  <si>
    <t>III CÂY TRỒNG: Đơn giá theo Quyết định số 48/2025/QĐ-UBND ngày 23/10/2025, Quyết định số 66/2025/QĐ-UBND ngày 27/11/2025 của UBND tỉnh Đồng Nai; Khoản 5 điều 19 QĐ số 42/2025/QĐ-UBND ngày 02/10/2025</t>
  </si>
  <si>
    <t>đ/ chinh DT lúa giảm 0,1m2 tại BBKK</t>
  </si>
  <si>
    <t>Thửa 203, 204, 205 tờ 80 đã được cấp giấy CNQSDĐ ngày 12/6/1993 cho ông Phạm Văn Sinh; MĐSDĐ LUK (trong đó thửa 203 MĐSD là NTS); đến năm 1995 ông Phạm Văn Sinh chuyển nhượng cho ông Huỳnh Văn Tuấn bằng giấy tay, chưa hoàn thành thủ tục chuyển quyền theo quy định. Trong phạm vi thu hồi đất không có công trình vật kiến trúc.</t>
  </si>
  <si>
    <t>Ông Huỳnh Văn Tuấn và bà Lê Thị Thúy Nhạn sử dụng đất - Hộ ông Phạm Văn Sinh đứng tên GCNQSDĐ</t>
  </si>
  <si>
    <t>Tình trạng pháp lý; 
căn cứ quy định bồi thường
_Vị trí đất theo Công văn số 347//VPĐK.XL-TTLT ngày 19/01/2026
Địa điểm xã Xuân Phú
(74; 75; 76; 72)</t>
  </si>
  <si>
    <t>Thạch Chane Quên (sử dụng đất) - ông Mạnh Đấu (đứng tên GCNQSDĐ)</t>
  </si>
  <si>
    <t>084080012204</t>
  </si>
  <si>
    <t>0971213354</t>
  </si>
  <si>
    <t>Thửa 338 tờ 74 được cấp GCNQSDĐ số AA 00615617 ngày 07/2/2025 cho ông Thạch Chane Quên; mục đích sử dụng LUK; hiện sử dụng ổn định, không tranh chấp.
Thửa 278 tờ 74 có nguồn gốc thuộc một phần thửa đất số 1008 tờ 16 cũ được UBND huyện Xuân Lộc cấp GCNQSDĐ số B 668071 ngày 12/6/1993 cho ông Mạnh Đấu và sử dụng đến năm 1998 chuyển nhượng cho ông Thạch Binh bằng giấy mua bán tay, chưa hoàn thành thủ tục chuyển nhượng theo quy định. Ông Thạch Binh sử dụng đất đến khi bị thu hồi đất dự án đường cao tốc Phan Thiết - Dầu Giây thì cho con trai là ông Thạch Chane Quên sử dụng; đất được ông Thạch Chane Quên sử dụng ổn định, không tranh chấp từ năm 2021 cho đến nay. Trong phạm vi thu hồi đất không có công trình vật kiến trúc.</t>
  </si>
  <si>
    <t>đất nuôi trồng thuỷ sản (NTS); đất trồng lúa (LUK)</t>
  </si>
  <si>
    <t>Tình trạng pháp lý; 
căn cứ quy định bồi thường
_Vị trí đất theo Công văn số 347//VPĐK.XL-TTLT ngày 19/01/2026
Địa điểm xã Xuân Phú
(12; 13)</t>
  </si>
  <si>
    <t>Ấp 2, xã Xuân Đông, Thành phố Đồng Nai</t>
  </si>
  <si>
    <t>Ông Phan Lạc sử dụng đất - Hộ ông Danh Tô đứng tên GCNQSDĐ</t>
  </si>
  <si>
    <t>075087011570</t>
  </si>
  <si>
    <t>0933228310</t>
  </si>
  <si>
    <t>Thửa đất số 23 tờ 96 có nguồn gốc thuộc một phần diện tích thửa đất số 27 tờ bản đồ số 01 xã Lang Minh cũ được UBND huyện Xuân Lộc cấp GCNQSDĐ số K 392161 ngày 20/7/1997 cho hộ ông Danh Tô và sử dụng đến năm 1999 ông Danh Tô chuyển nhượng lại cho ông Đoàn Văn Bình. Đến năm 2021 ông Đoàn Văn Bình tiếp tục chuyển nhượng lại cho ông Phan Lạc sử dụng ổn định, không tranh chấp cho đến nay.
Thửa đất số 24, 28 tờ bản đồ số 96 có nguồn gốc thuộc một phần diện tích thửa đất số 29 tờ bản đồ số 01 xã Lang Minh cũ, ông Phan Lạc nhận chuyển nhượng lại của ông Đoàn Văn Bình năm 2021, đất chưa được cấp GCNQSDĐ lần đầu.
Trong phạm vi thu hồi đất không có công trình vật kiến trúc.</t>
  </si>
  <si>
    <t>Tình trạng pháp lý; 
căn cứ quy định bồi thường
_Vị trí đất theo Công văn số 347//VPĐK.XL-TTLT ngày 19/01/2026
Địa điểm xã Xuân Phú
(267; 268; 269)</t>
  </si>
  <si>
    <t>Ông Ung Thành Nghĩa và bà Huỳnh Thu Hồng</t>
  </si>
  <si>
    <t>094058005328</t>
  </si>
  <si>
    <t>0365726487</t>
  </si>
  <si>
    <t>Tình trạng pháp lý; 
căn cứ quy định bồi thường
_Vị trí đất theo Công văn số 347//VPĐK.XL-TTLT ngày 19/01/2026
Địa điểm xã Xuân Phú
(23; 22)</t>
  </si>
  <si>
    <t>Thửa 208 tờ 79 đã được cấp giấy CNQSDĐ cho ông Ung Thành Nghĩa và bà Huỳnh Thu Hồng , mục đích sử dụng CLN. Thửa 207 tờ 79 đã được cấp giấy CNQSDĐ cho ông Ung Thành Nghĩa và bà Huỳnh Thu Hồng, mục đích sử dụng NTS. Hiện sử dụng ổn định không tranh chấp. Trên diện tích đất thu hồi không có công trình, vật kiến trúc.</t>
  </si>
  <si>
    <t>đất trồng cây lâu năm (CLN) + đất nuôi trồng thuỷ sản (NTS)</t>
  </si>
  <si>
    <t>Thửa 198 tờ 83 có nguồn gốc thuộc thửa đất số 1283 tờ 16 cũ được UBND huyện Xuân Lộc cấp GCNQSDĐ số B 668932 cho hộ ông Vi Văn Chỉ, sau đó chuyển nhượng bằng giấy tay cho ông Vy Văn Ván sử dụng, đến ngày 1/10/2013 ôngVy Văn Ván tiếp tục chuyển nhượng lại cho ông Vy Văn Líu bằng giấy mua bán tay kèm theo bản chính của GCNQSDĐ, chưa hoàn thành thủ tục chuyển quyền theo quy định. Đất được ông Vy Văn Líu sử dụng ổn định, không tranh chấp từ năm 2013 cho đến nay và đang giữ bản chính của GCNQSDĐ. Trên diện tích đất thu hồi không có công trình, vật kiến trúc.</t>
  </si>
  <si>
    <t>Ông Vy Văn Líu (sử dụng đất) - Hộ ông Vi Văn Chỉ (đứng tên GCNQSDĐ)</t>
  </si>
  <si>
    <t>020073009340</t>
  </si>
  <si>
    <t>0356750543</t>
  </si>
  <si>
    <t>Tình trạng pháp lý; 
căn cứ quy định bồi thường
_Vị trí đất theo Công văn số 347//VPĐK.XL-TTLT ngày 19/01/2026
Địa điểm xã Xuân Phú
(127)</t>
  </si>
  <si>
    <t xml:space="preserve">
Các thửa đất số 22, 26, 27, 29 tờ bản đồ số 96 có nguồn gốc thuộc thửa đất số 609 tờ bản đồ số 01 xã Lang Minh cũ được UBND huyện Xuân Lộc cấp GCNQSDĐ số AD 412265 ngày 09/12/2009 cho hộ ông Nguyễn Văn Đấu và bà Lê Thị Ngọc Yến là cha mẹ ruột của ông Nguyễn Văn Bình, cùng năm 2009 ông Nguyễn Văn Đấu và bà Lê Thị Ngọc Yến tặng cho ông Nguyễn Văn Bình sử dụng ổn định, không tranh chấp cho đến nay, chưa hoàn thành thủ tục chuyển quyền (tặng cho) theo quy định, hiện ông Nguyễn Văn Bình đang lưu giữ bản chính của GCNQSDĐ.
Thửa 22 tờ 96 đã được cấp giấy CNQSDĐ cho ông Nguyễn Văn Bình và bà Huỳnh Thị Hồng Điệp, MĐSDĐ là LUK. Hiện sử dụng ổn định không tranh chấp. Thửa 26; 27; 29 tờ 96 đã được cấp giấy CNQSDĐ cho hộ ông Nguyễn Văn Đấu, sau đó chuyển nhượng cho ông Nguyễn Văn Bình và bà Huỳnh Thị Hồng Điệp bằng giấy tay, MĐSDĐ là LUK
Trên diện tích đất thu hồi không có công trình, vật kiến trúc.</t>
  </si>
  <si>
    <t>Tình trạng pháp lý; 
căn cứ quy định bồi thường
_Vị trí đất theo Công văn số 347//VPĐK.XL-TTLT ngày 19/01/2026
Địa điểm xã Xuân Phú
(273; 272; 270; 271)</t>
  </si>
  <si>
    <t>Ấp Bưng Cần, xã Xuân Định, Thành phố Đồng Nai</t>
  </si>
  <si>
    <t>Tình trạng pháp lý; 
căn cứ quy định bồi thường
_Vị trí đất theo Công văn số 347//VPĐK.XL-TTLT ngày 19/01/2026
Địa điểm xã Xuân Phú
(242)</t>
  </si>
  <si>
    <t>LUC</t>
  </si>
  <si>
    <t>II. CÂY TRỒNG: Đơn giá theo Quyết định số 48/2025/QĐ-UBND ngày 23/10/2025, Quyết định số 66/2025/QĐ-UBND ngày 27/11/2025 của UBND tỉnh Đồng Nai; Khoản 5 điều 19 QĐ số 42/2025/QĐ-UBND ngày 02/10/2025</t>
  </si>
  <si>
    <t>Ấp Bình Hoà, xã Xuân Phú, Thành phố Đồng Nai</t>
  </si>
  <si>
    <t>Thửa 160 tờ 86 đã được cấp giấy CNQSDĐ số CC 781843 ngày 02/12/2015 cho hộ ông Nguyễn Văn Lanh và bà Huỳnh Thị Kim Lệ, mục đích sử dụng HNK; hiện sử dụng ổn định không tranh chấp.
Thửa 160 tờ 86 đã được cấp giấy CNQSDĐ số CC 781864 ngày 02/12/2015 cho hộ ông Nguyễn Văn Lanh và bà Huỳnh Thị Kim Lệ, mục đích sử dụng HNK; hiện sử dụng ổn định không tranh chấp.
Thửa 201 tờ 86 đã được cấp giấy CNQSDĐ số CC 781865 ngày 02/12/2015 cho hộ ông Nguyễn Văn Lanh và bà Huỳnh Thị Kim Lệ, mục đích sử dụng HNK; hiện sử dụng ổn định không tranh chấp.
Thửa 202 tờ 86 đã được cấp giấy CNQSDĐ số CC 781841 ngày 02/12/2015 cho hộ ông Nguyễn Văn Lanh và bà Huỳnh Thị Kim Lệ, mục đích sử dụng HNK; hiện sử dụng ổn định không tranh chấp.
Trong phạm vi thu hồi đất không có công trình vật kiến trúc.</t>
  </si>
  <si>
    <t>Hộ ông Nguyễn Văn Lanh và bà Huỳnh Thị Kim Lệ</t>
  </si>
  <si>
    <t>030067612381</t>
  </si>
  <si>
    <t>0386054659</t>
  </si>
  <si>
    <t>Tình trạng pháp lý; 
căn cứ quy định bồi thường
_Vị trí đất theo Công văn số 347//VPĐK.XL-TTLT ngày 19/01/2026
Địa điểm xã Xuân Phú
(238; 239; 240; 241)</t>
  </si>
  <si>
    <t>d/chinh dt trong bbkk</t>
  </si>
  <si>
    <t>Thửa 538 tờ 86 đã được giấy CNQSDĐ số BP 021149 năm 2013 cho ông Lương Đình Thuần và bà Trần Thị Thị Ngoan, MĐSDĐ là LUK;  Hiện sử dụng ổn định không tranh chấp. 
Thửa 539 tờ 86 đã được giấy CNQSDĐ số BP 021148 năm 2013 cho ông Lương Đình Thuần và bà Trần Thị Thị Ngoan, MĐSDĐ là LUK;  Hiện sử dụng ổn định không tranh chấp. 
Ông Lương Đình Thuần đã chết, hiện các đồng thừa kế chưa hoàn thành thủ tục thỏa thuận, thừa kế theo quy định
Trong phạm vi thu hồi đất không có công trình vật kiến trúc.</t>
  </si>
  <si>
    <t>033164012156</t>
  </si>
  <si>
    <t>0363600762</t>
  </si>
  <si>
    <t>Bà Trần Thị Ngoan và các thừa kế QSDĐ của ông Lương Đình Thuần</t>
  </si>
  <si>
    <t>Tình trạng pháp lý; 
căn cứ quy định bồi thường
_Vị trí đất theo Công văn số 347//VPĐK.XL-TTLT ngày 19/01/2026
Địa điểm xã Xuân Phú
(221; 217)</t>
  </si>
  <si>
    <t>DTTH 322,9 m2, Keo lá tràm &gt;10-15 cm là 
cây trồng chính, với diện tích  tương ứng với 65 cây (mật độ là 2000 cây/ha). Số cây còn lại vượt mật độ tuy nhiên Tại khoản 4 điều 2 của Quyết định 48/2025/QĐ-UBND ngày 23/10/2025 của UBND tỉnh Đồng Nai
--&gt;tối đa &lt;= 65 cây Keo lá tràm &gt;10-15 cm x 100.410đ x 1,5 = 7.831.980 đ</t>
  </si>
  <si>
    <t>Thửa 73 tờ 86 đã được cấp giấy CNQSDĐ số BU 6995499 ngày 03/11/2015 cho ông Nguyễn Khắc Hiếu và bà Linh Thị Thu Diễm , MĐSDĐ là HNK. Hiện sử dụng ổn định không tranh chấp.
Thửa 553 tờ 86 đã được cấp giấy CNQSDĐ số BK 407071 ngày 11/7/2012 cho ông Nguyễn Khắc Hiếu và bà Linh Thị Thu Diễm, MĐSDĐ là LUC. Hiện sử dụng ổn định không tranh chấp. Trong phạm vi thu hồi đất không có công trình vật kiến trúc.</t>
  </si>
  <si>
    <t>Ông Nguyễn Khắc Hiếu và bà Linh Thị Thu Diễm</t>
  </si>
  <si>
    <t>020081006905</t>
  </si>
  <si>
    <t>0344303217</t>
  </si>
  <si>
    <t>Tình trạng pháp lý; 
căn cứ quy định bồi thường
_Vị trí đất theo Công văn số 347//VPĐK.XL-TTLT ngày 19/01/2026
Địa điểm xã Xuân Phú
(227; 214)</t>
  </si>
  <si>
    <t>đất trồng cây hàng lăm (HNK)</t>
  </si>
  <si>
    <t>đất trồng lúa (LUC); đất trồng cây hàng năm (HNK)</t>
  </si>
  <si>
    <t>DTTH đất HNK là 291,0m2
 4 cây Dầu đỏ &gt;42 cm DT 48,02 m2 (mật độ 833 cây/ha)
 20 cây Giá tỵ &gt;9-12 cm DT 242,981 m2 (mật độ 833 cây/ha)</t>
  </si>
  <si>
    <t>DTTH đất LUK là 323,7m2
2 cây Giá tỵ &gt;9-12 cm DT 24,01 m2 (mật độ 833 cây/ha)
--&gt; DT còn lại 299,6904m2
Keo lá tràm &gt;10-15 cm là cây trồng chính, tương ứng với 60cây (mật độ 2000 cây/ha). Số cây còn lại vượt mật độ tuy nhiên Tại khoản 4 điều 2 của Quyết định 48/2025/QĐ-UBND ngày 23/10/2025 của UBND tỉnh Đồng Nai
--&gt;tối đa &lt;=60 cây Keo lá tràm &gt;10-15 cm x 100.410đ x 1,5 x 80% = 7.229.520 đ</t>
  </si>
  <si>
    <t>Thửa 25 tờ 86 cấp giấy CNQSDĐ cho ông Nông Văn Vạn số CB 458669 ngày 21/7/2015, mục đích sử dụng HNK; sử dụng ổn định, không tranh chấp.
Thửa 25 tờ 86 cấp giấy CNQSDĐ cho ông Nông Văn Vạn số CB 458667 ngày 21/7/2015, mục đích sử dụng HNK; sử dụng ổn định, không tranh chấp.
Ông Nông Văn Vạn đã chết, bà Nguyễn Thị Mai nhận thừa kế quyền sử dụng đất. Trong phạm vi thu hồi đất không có công trình vật kiến trúc.</t>
  </si>
  <si>
    <t xml:space="preserve"> đất trồng cây hàng năm (HNK)</t>
  </si>
  <si>
    <t>Tình trạng pháp lý; 
căn cứ quy định bồi thường
_Vị trí đất theo Công văn số 347//VPĐK.XL-TTLT ngày 19/01/2026
Địa điểm xã Xuân Phú
(chưa có; 191)</t>
  </si>
  <si>
    <t>Bà Nguyễn Thị Mai nhận thừa kế QSDĐ của ông Nông Văn Vạn</t>
  </si>
  <si>
    <t>020167004902</t>
  </si>
  <si>
    <t>0333497404</t>
  </si>
  <si>
    <t>chưa có vtri tạm áp</t>
  </si>
  <si>
    <t>Thửa 324 tờ 82 Được cấp giấy CNQSDĐ cho ông Hoàng Văn Sơn số DC 874474 ngày 07/12/2021. MĐSDĐ là LUK. Hiện sử dụng ổn định không tranh chấp. Trong phạm vi thu hồi đất không có công trình vật kiến trúc.</t>
  </si>
  <si>
    <t>Ông Hoàng Văn Sơn</t>
  </si>
  <si>
    <t>020090012370</t>
  </si>
  <si>
    <t>0399623739</t>
  </si>
  <si>
    <t>Tình trạng pháp lý; 
căn cứ quy định bồi thường
_Vị trí đất theo Công văn số 347//VPĐK.XL-TTLT ngày 19/01/2026
Địa điểm xã Xuân Phú
(109)</t>
  </si>
  <si>
    <t>Thửa 155 tờ 86 đã được cấp giấy CNQSDĐ cho hộ ông Vy Văn Đức, BU 261737 ngày 25/08/2015, MĐSDĐ là HNK.  Hiện sử dụng ổn định không tranh chấp. Trong phạm vi thu hồi đất không có công trình vật kiến trúc.</t>
  </si>
  <si>
    <t>Hộ ông Vy Văn Đức</t>
  </si>
  <si>
    <t>060062003161</t>
  </si>
  <si>
    <t>0902473636</t>
  </si>
  <si>
    <t>Tình trạng pháp lý; 
căn cứ quy định bồi thường
_Vị trí đất theo Công văn số 347//VPĐK.XL-TTLT ngày 19/01/2026
Địa điểm xã Xuân Phú
(220)</t>
  </si>
  <si>
    <t>Thửa đất số 162, 163, 164, 158 tờ 86 chưa được cấp Giấy CNQSDĐ; mục đích sử dụng LUC; nguồn gốc: căn cứ theo Quyết định số 141/QĐ.CT.UBT ngày 09/11/2001 về việc thu hồi đất do Trung tâm đào tạo và xúc tiến việc làm Xuân Phú sử dụng đất tại xã Xuân Phú, huyện Xuân Lộc (cũ). UBND xã Xuân Phú cho thuê từ năm 2001 không làm hợp đồng có thu tiền, đến năm 2005 UBND xã Xuân Phú trả lại tiền thuê đất cho các hộ dân và cho các hộ dân mượn để sản xuất nông nghiệp cho đến nay; hiện bà Nông Thị Nự sử dụng để sản xuất nông nghiệp. Trong phạm vi thu hồi đất không có công trình vật kiến trúc.</t>
  </si>
  <si>
    <t>Bà Nông Thị Nự</t>
  </si>
  <si>
    <t>020164008354</t>
  </si>
  <si>
    <t>0963050421</t>
  </si>
  <si>
    <t>Tình trạng pháp lý; 
căn cứ quy định bồi thường
_Vị trí đất theo Công văn số 347//VPĐK.XL-TTLT ngày 19/01/2026
Địa điểm xã Xuân Phú
(235; 236; 234; 237)</t>
  </si>
  <si>
    <t>đất trồng lúa (LUC)</t>
  </si>
  <si>
    <t>Căn cứ  Khoản 2, Điều 101, Luật đất đai năm 2024 Đất do cơ quan, tổ chức Nhà nước quản lý không được bồi thường về đất khi Nhà nước thu hồi đất</t>
  </si>
  <si>
    <t>Đường nội ấp Bình Tiến (xã Xuân Phú), từ đường Bình Tiến, Xuân Phú - Xuân Tây (xã Xuân Phú) đến ranh giới xã Suối Cát
Các tuyến đường giao thông đấu nối trực tiếp ra Đường nội ấp Bình Tiến đoạn từ Đường Bình Tiến, Xuân Phú - Xuân Tây (xã Xuân Phú) đến Ranh giới xã Suối Cát cũ:
- Có bề rộng ≥5m, cách đường giao thông ≤1.000m</t>
  </si>
  <si>
    <t xml:space="preserve"> Thửa 147, 156 tờ 80 có nguồn gốc thuộc một phần thửa 1141 tờ 16 cũ được UBND huyện Xuân Lộc cấp giấy CNQSDĐ cho bà Lê Thị Thu năm 1993; đến ngày 31/3/1993 bà Lê Thị Thu chuyển nhượng cho ông Chu Xuân Lộc bằng giấy mua bán tay; đất được ông Chu Xuân Lộc sử dụng ổn định, không tranh chấp cho đến nay, chưa hoàn thành thủ tục chuyển quyền theo quy định và không giữ bản chính của GCNQSDĐ.
 Thửa đất số 126, 103, 124, 119, 120, 107 tờ 80 có nguồn gốc thuộc một phần thửa 1022 tờ 16 cũ được UBND huyện Xuân Lộc cấp giấy CNQSDĐ cho ông Đặng Văn Vượng ngày 12/6/1993 và sử dụng đến năm 1998 thì chuyển nhượng lại cho ông Chu Xuân Lộc bằng giấy mua bán tay; đất được ông Chu Xuân Lộc sử dụng ổn định, không tranh chấp cho đến nay, chưa hoàn thành thủ tục chuyển quyền theo quy định và không giữ bản chính của GCNQSDĐ.
 Thửa 154, 198, 199, 197, 174, 168, 175, 176, 331 tờ 80 có nguồn gốc thuộc một phần thửa 1139 tờ 16 cũ được UBND huyện Xuân Lộc cấp giấy CNQSDĐ số B 704478 ngày 12/6/1993 cho ông Hà Văn Vịnh sử dụng đến ngày 12/11/1997 chuyển nhượng lại cho ông Chu Xuân Lộc bằng giấy mua bán tay; đất được ông Chu Xuân Lộc sử dụng ổn định, không tranh chấp cho đến nay, chưa hoàn thành thủ tục chuyển quyền theo quy định.</t>
  </si>
  <si>
    <t>Ông Chu Xuân Lộc (sử dụng đất) - Ông Đặng Văn Vượng; Hộ bà Lê Thị Thu; Hộ ông Hà Văn Vinh (đứng tên giấy CNQSDĐ)</t>
  </si>
  <si>
    <t>020042002809</t>
  </si>
  <si>
    <t>0389031866</t>
  </si>
  <si>
    <t>Tình trạng pháp lý; 
căn cứ quy định bồi thường
_Vị trí đất theo Công văn số 347//VPĐK.XL-TTLT ngày 19/01/2026
Địa điểm xã Xuân Phú
(55; 53; 52; 51; 49; 60; 61; 66; 64; 62; 63; 67; 68; 70; 71; 69; 43)</t>
  </si>
  <si>
    <t>cộng sai dtich tổng</t>
  </si>
  <si>
    <t xml:space="preserve"> Dự án Xây dựng mới mạch 2 đường dây 110 KV Xuân Lộc - Xuân Trường đoạn qua xã Xuân Lộc</t>
  </si>
  <si>
    <t>Xuân Lộc, ngày  20 tháng 05 năm 2026</t>
  </si>
  <si>
    <t>Về bồi thường, hỗ trợ, tái định cư đối với từng người có đất thu hồi, chủ sở hữu tài sản bị ảnh hưởng bởi Dự án Xây dựng mới mạch 2 đường dây 110 KV Xuân Lộc - Xuân Trường đoạn qua xã Xuân Lộc</t>
  </si>
  <si>
    <t>Ông Nguyễn Đình Thuần và bà Mai Thị Hoa</t>
  </si>
  <si>
    <t>049172007332</t>
  </si>
  <si>
    <t>Khu phố Gia Ray 4, Phường Xuân Lộc, Thành phố Đồng Nai</t>
  </si>
  <si>
    <t>0907889479</t>
  </si>
  <si>
    <t>Đường hẻm 2652/2, đường Xuân Hiệp 22 đoạn từ Quốc lộ 1 đến Giáp suối và giáp ranh thửa đất số 52, tờ BĐĐC số 269, xã Xuân Lộc</t>
  </si>
  <si>
    <t>Thửa 389 tờ 269 đã được cấp giấy CNQSDĐ số AA 01018473 cho ông Nguyễn Đình Thuần và bà Mai Thị Hoa ngày 10/3/2025. DT cấp giấy 4996,5m2, MĐSDĐ: ONT+CLN. Hiện sử dụng ổn định không tranh chấp. Trên diện tích đất thu hồi không có công trình, vật kiến trúc.</t>
  </si>
  <si>
    <t>I. ĐẤT ĐAI: Đơn giá theo bảng giá đất lần đầu trên địa bàn tỉnh Đồng Nai năm 2026 ban hành kèm theo Nghị quyết số 28/2025/NQ-HĐND ngày 10/12/2025 của Hội đồng nhân dân tỉnh Đồng Nai. Quyết định 03/2026/QĐ-UBND ngày 11/5/2026 của UBND Thành phố Đồng Nai quy định hệ số điều chỉnh giá đất trên địa bàn Thành phố Đồng Nai năm 2026. (Giấy xác nhận nguồn gốc đất thu hồi và tài sản gắn liền với đất thu hồi Số ......... ngày ............../2026 của UBND xã Xuân Lộc)</t>
  </si>
  <si>
    <t>Tình trạng pháp lý; 
căn cứ quy định bồi thường
_Vị trí đất theo Công văn số 1134/VPĐK.XL-TTLT ngày 28/02/2026
(28)</t>
  </si>
  <si>
    <t>II. CHÍNH SÁCH HỖ TRỢ: (Giấy xác nhận hộ gia đình, cá nhân được hỗ trợ ổn định đời sống; Hỗ trợ ổn định sản xuất Kinh Doanh; Hỗ trợ đào tạo, chuyển đổi nghề và tìm kiếm làm việc số .........../UBND-KT ngày ................../2026 của UBND xã Xuân Lộc)</t>
  </si>
  <si>
    <t>Ông Lê Văn Bé Ba</t>
  </si>
  <si>
    <t>082060003343</t>
  </si>
  <si>
    <t>Khu phố Việt Kiều 1, Phường Xuân Lộc, Thành phố Đồng Nai</t>
  </si>
  <si>
    <t>0937047888</t>
  </si>
  <si>
    <t>Các tuyến đường giao thông đấu nối trực tiếp ra Quốc lộ 1 đoạn từ Hết giáo xứ RuSeyKeo đến Hết ranh thửa đất số 88, tờ BĐĐC số 252 về bên phải và hết ranh thửa đất số 159, tờ BĐĐC số 252 về bên trái có hiện trạng là đường nhựa, bê tông xi măng:
- Có bề rộng ≥5m, cách đường giao thông &gt;1.000m.
- Có bề rộng từ ≥3m đến &lt;5m, cách đường giao thông từ &gt;500m đến ≤1.000m.
- Có bề rộng &lt;3m, cách đường giao thông ≤200m.</t>
  </si>
  <si>
    <t>Thửa 309 tờ 247 đã được cấp giấy CNQSDĐ số DP 734218 cho ông Lê Văn Bé Ba ngày 28/8/2024. DT cấp giấy 20480,2m2, MĐSDĐ: ONT+CLN. Hiện sử dụng ổn định không tranh chấp. Trên diện tích đất thu hồi không có công trình, vật kiến trúc.</t>
  </si>
  <si>
    <t>Tình trạng pháp lý; 
căn cứ quy định bồi thường
_Vị trí đất theo Công văn số 1134/VPĐK.XL-TTLT ngày 28/02/2026
(18)</t>
  </si>
  <si>
    <t>Ông Huỳnh Trung Lâm</t>
  </si>
  <si>
    <t>078507200949</t>
  </si>
  <si>
    <t>Khu phố Suối Cát 1, Phường Xuân Lộc, Thành phố Đồng Nai</t>
  </si>
  <si>
    <t>0763468685</t>
  </si>
  <si>
    <t>Các tuyến đường giao thông không đấu nối trực tiếp và thông ra Quốc lộ 1 đoạn từ Hết ranh thửa đất số 88, tờ BĐĐC số 252 về bên phải và hết ranh thửa đất số 159, tờ BĐĐC số 252 về bên trái đến Hết ranh thửa đất số 74, tờ BĐĐC số 251 về bên phải và hết ranh thửa đất số 151, tờ BĐĐC số 251 về bên trái có hiện trạng là đường nhựa, bê tông xi măng:
- Có bề rộng ≥5m, cách đường giao thông ≤1.000m.
- Có bề rộng từ ≥3m đến &lt;5m, cách đường giao thông ≤500m.</t>
  </si>
  <si>
    <t>Thửa 304 tờ 247 đã được cấp giấy CNQSDĐ số CU 680564 cho ông Huỳnh Trung Lâm ngày 29/3/2020. DT cấp giấy 4577,2m2, MĐSDĐ: ONT+CLN. Hiện sử dụng ổn định không tranh chấp. Trên diện tích đất thu hồi không có công trình, vật kiến trúc.</t>
  </si>
  <si>
    <t>Tình trạng pháp lý; 
căn cứ quy định bồi thường
_Vị trí đất theo Công văn số 1134/VPĐK.XL-TTLT ngày 28/02/2026
(16)</t>
  </si>
  <si>
    <t>Bà Châu Thị Ánh Tuyết</t>
  </si>
  <si>
    <t>079179030059</t>
  </si>
  <si>
    <t>Phường Bình Thạnh, Thành phố Hồ Chí Minh</t>
  </si>
  <si>
    <t>0996225639</t>
  </si>
  <si>
    <t>Đường Việt Kiều 5 đoạn từ Quốc lộ 1 đến Ranh thửa đất số 01, tờ BĐĐC số 267 (xã Xuân Lộc)</t>
  </si>
  <si>
    <t>Thửa 103 tờ 247 (trước đây là thửa số 223 tờ bản đồ số 08 xã Suối cát cũ) đã được cấp giấy CNQSDĐ số X 461131 cho Bà Châu Thị Ánh Tuyết ngày 06/12/2021. DT cấp giấy 3554,0 m2, MĐSDĐ: CLN. Hiện sử dụng ổn định không tranh chấp. Trên diện tích đất thu hồi không có công trình, vật kiến trúc.</t>
  </si>
  <si>
    <t>Tình trạng pháp lý; 
căn cứ quy định bồi thường
_Vị trí đất theo Công văn số 1134/VPĐK.XL-TTLT ngày 28/02/2026
(20)</t>
  </si>
  <si>
    <t>Ông Trần Hải Linh</t>
  </si>
  <si>
    <t>025771448</t>
  </si>
  <si>
    <t>Phường Đông Hưng Thuận, Thành phố Hồ Chí Minh</t>
  </si>
  <si>
    <t>Quốc lộ 1 đoạn từ Đường Nguyễn Hữu Cảnh đến Suối Gia Măng</t>
  </si>
  <si>
    <t>Thửa 199 tờ 269 đã được cấp giấy CNQSDĐ số BU 549380 cho Ông Trần Hải Linh ngày 05/11/2015. DT cấp giấy 1443,90 m2, MĐSDĐ: CLN. Hiện sử dụng ổn định không tranh chấp. Trên diện tích đất thu hồi không có công trình, vật kiến trúc.</t>
  </si>
  <si>
    <t>Tình trạng pháp lý; 
căn cứ quy định bồi thường
_Vị trí đất theo Công văn số 1134/VPĐK.XL-TTLT ngày 28/02/2026
(29)</t>
  </si>
  <si>
    <t>Ông Bùi Quang Huy</t>
  </si>
  <si>
    <t>139161001257</t>
  </si>
  <si>
    <t>Khu phố Việt Kiều 2, Phường Xuân Lộc, Thành phố Đồng Nai</t>
  </si>
  <si>
    <t>Các tuyến đường giao thông đấu nối trực tiếp ra Quốc lộ 1 đoạn từ Hết giáo xứ RuSeyKeo đến Hết ranh thửa đất số 88, tờ BĐĐC số 252 về bên phải và hết ranh thửa đất số 159, tờ BĐĐC số 252 về bên trái có hiện trạng là đường nhựa, bê tông xi măng:
- Có bề rộng ≥5m, cách đường giao thông ≤1.000m.
- Có bề rộng từ ≥3m đến &lt;5m, cách đường giao thông ≤500m.</t>
  </si>
  <si>
    <t>đất trồng lúa nước còn lại (LUK)</t>
  </si>
  <si>
    <t>Thửa 140 tờ 271 đã được cấp giấy CNQSDĐ số DQ 270870 cho Ông Bùi Quang Huy ngày 08/5/2024. DT cấp giấy 3725,8 m2, MĐSDĐ: LUK. Hiện sử dụng ổn định không tranh chấp. Trên diện tích đất thu hồi không có công trình, vật kiến trúc.</t>
  </si>
  <si>
    <t>Tình trạng pháp lý; 
căn cứ quy định bồi thường
_Vị trí đất theo Công văn số 1134/VPĐK.XL-TTLT ngày 28/02/2026
(21)</t>
  </si>
  <si>
    <t>Hộ ông Võ Ngọc Đẩu</t>
  </si>
  <si>
    <t>271734685</t>
  </si>
  <si>
    <t>Các tuyến đường giao thông không đấu nối trực tiếp và thông ra Quốc lộ 1 đoạn từ Hết ranh thửa đất số 74, tờ BĐĐC số 251 về bên phải và hết ranh thửa đất số 151, tờ BĐĐC số 251 về bên trái đến Hết ranh thửa đất số 15, tờ BĐĐC số 250 về bên phải và hết ranh thửa đất số 131, tờ BĐĐC số 250 về bên trái có hiện trạng là đường nhựa, bê tông xi măng:
- Có bề rộng từ ≥3m đến &lt;5m, cách đường giao thông &gt;1.000m.
- Có bề rộng &lt;3m, cách đường giao thông &gt;200m</t>
  </si>
  <si>
    <t>Thửa 84 tờ 246 đã được cấp giấy CNQSDĐ số DQ 270870 cho Hộ ông Võ Ngọc Đẩu ngày 10/9/2015. DT cấp giấy 5631,1 m2, MĐSDĐ: LUK. Hiện sử dụng ổn định không tranh chấp. Trên diện tích đất thu hồi không có công trình, vật kiến trúc.</t>
  </si>
  <si>
    <t>Tình trạng pháp lý; 
căn cứ quy định bồi thường
_Vị trí đất theo Công văn số 1134/VPĐK.XL-TTLT ngày 28/02/2026
(10)</t>
  </si>
  <si>
    <t>Ông Đỗ Tân Tiến và bà Võ Thị Kim Hường</t>
  </si>
  <si>
    <t>270840161 - 270837985</t>
  </si>
  <si>
    <t>0926991886</t>
  </si>
  <si>
    <t>Quốc lộ 1 đoạn từ Hết ranh thửa đất số 74, tờ BĐĐC số 251 về bên phải và hết ranh thửa đất số 151, tờ BĐĐC số 251 về bên trái đến Hết ranh thửa đất số 15, tờ BĐĐC số 250 về bên phải và hết ranh thửa đất số 131, tờ BĐĐC số 250 về bên trái</t>
  </si>
  <si>
    <t>Thửa 12 tờ 246 chưa được cấp giấy CNQSDĐ. Thửa đất có nguồn gốc do ông Đỗ Văn Đức khai phá năm 1977 sử dụng ổn định đến năm 1989 tặng cho con ruột là ông Đỗ Tân Tiến sử dụng ổn định từ đó cho đến nay không tranh chấp. DT cấp giấy 24679 m2
Thửa 337 tờ 246 đã được cấp giấy CNQSDĐ số CU 263415 cho ông Đỗ Tân Tiến và bà Võ Thị Kim Hường ngày 23/12/2019. DT cấp giấy 7268,7 m2, MĐSDĐ: CLN + BHK. Hiện sử dụng ổn định không tranh chấp. Trên diện tích đất thu hồi không có công trình, vật kiến trúc.</t>
  </si>
  <si>
    <t>Tình trạng pháp lý; 
căn cứ quy định bồi thường
_Vị trí đất theo Công văn số 1134/VPĐK.XL-TTLT ngày 28/02/2026
(14; 15)</t>
  </si>
  <si>
    <t>Ông Võ Hoàng Anh và bà Đặng Thị Thùy Linh</t>
  </si>
  <si>
    <t>072079009414 - 07518001437</t>
  </si>
  <si>
    <t>Quốc lộ 1 đoạn từ Suối Gia Măng đến Hết giáo xứ RusseyKeo</t>
  </si>
  <si>
    <t>Thửa 09 tờ 272 đã được cấp giấy CNQSDĐ số DG 289523 cho ông Võ Hoàng Anh và bà Đặng Thị Thùy Linh ngày 15/07/2022. DT cấp giấy 22178,7 m2, MĐSDĐ: CLN. Hiện sử dụng ổn định không tranh chấp. Trên diện tích đất thu hồi không có công trình, vật kiến trúc.</t>
  </si>
  <si>
    <t>Tình trạng pháp lý; 
căn cứ quy định bồi thường
_Vị trí đất theo Công văn số 1134/VPĐK.XL-TTLT ngày 28/02/2026
(25)</t>
  </si>
  <si>
    <t>Ông Hoàng Duy Tân và bà Nguyễn Thị Thúy Linh</t>
  </si>
  <si>
    <t>271672757 - 271762142</t>
  </si>
  <si>
    <t>Khu phố Tam Hiệp, Phường Xuân Lộc, Thành phố Đồng Nai</t>
  </si>
  <si>
    <t>Thửa 134 tờ 272 đã được cấp giấy CNQSDĐ số CX 878399 cho Ông Hoàng Duy Tân và bà Nguyễn Thị Thúy Linh ngày 10/9/2020. DT cấp giấy 7252,2 m2, MĐSDĐ: CLN. Hiện sử dụng ổn định không tranh chấp. Trên diện tích đất thu hồi không có công trình, vật kiến trúc.</t>
  </si>
  <si>
    <t>Tình trạng pháp lý; 
căn cứ quy định bồi thường
_Vị trí đất theo Công văn số 1134/VPĐK.XL-TTLT ngày 28/02/2026
(22)</t>
  </si>
  <si>
    <t>DTTH  là 62,40m2
Cây me Năm thu hoạch thứ 2 là cây trồng chính, tương ứng với 1cây (mật độ 156 cây/ha). Số cây còn lại vượt mật độ tuy nhiên Tại khoản 4 điều 2 của Quyết định 48/2025/QĐ-UBND ngày 23/10/2025 của UBND tỉnh Đồng Nai
--&gt;tối đa &lt;=1 Cây me Năm thu hoạch thứ 2 x 4.723.774 đ x 1,5 =7.085.661 đ</t>
  </si>
  <si>
    <t>Bà Lê Thị Có</t>
  </si>
  <si>
    <t>Thửa 209 tờ 272 đã được cấp giấy CNQSDĐ số DQ 783013 cho Bà Lê Thị Có ngày 06/12/2024. DT cấp giấy 2332,8 m2, MĐSDĐ: CLN. Hiện sử dụng ổn định không tranh chấp. Trên diện tích đất thu hồi không có công trình, vật kiến trúc.</t>
  </si>
  <si>
    <t>075175003361</t>
  </si>
  <si>
    <t>0974242773</t>
  </si>
  <si>
    <t>Tình trạng pháp lý; 
căn cứ quy định bồi thường
_Vị trí đất theo Công văn số 1134/VPĐK.XL-TTLT ngày 28/02/2026
(23)</t>
  </si>
  <si>
    <t>d/chinh bbkk đường kính o phải năm</t>
  </si>
  <si>
    <t>DTTH  là 54,0m2
Cây bưởi Năm thứ 3 DT là  47,62 m2 (mật độ 210 cây/ha)
--&gt; DT còn lại là 6,3810 m2
Cây Lộc vừng &gt;15-18 cm là cây trồng chính, tương ứng với 1cây (mật độ 833 cây/ha). Số cây còn lại vượt mật độ tuy nhiên Tại khoản 4 điều 2 của Quyết định 48/2025/QĐ-UBND ngày 23/10/2025 của UBND tỉnh Đồng Nai
--&gt;tối đa &lt;=1 câyLộc vừng &gt;15-18 cm x 316.106 đ x 1,5 =727.857 đ</t>
  </si>
  <si>
    <t>Bà Phan Thị Mỹ Liên</t>
  </si>
  <si>
    <t>Thửa 13 tờ 272 đã được cấp giấy CNQSDĐ số CA 749604 cho Bà Phan Thị Mỹ Liên  ngày 17/7/2015. DT cấp giấy 5921,6m2, MĐSDĐ: CLN. Hiện sử dụng ổn định không tranh chấp. Trên diện tích đất thu hồi không có công trình, vật kiến trúc.</t>
  </si>
  <si>
    <t>271108109</t>
  </si>
  <si>
    <t>Tình trạng pháp lý; 
căn cứ quy định bồi thường
_Vị trí đất theo Công văn số 1134/VPĐK.XL-TTLT ngày 28/02/2026
(26)</t>
  </si>
  <si>
    <t>Hiệp Tiến đoạn từ Quốc lộ 1 đến Đường quanh núi Chứa Chan</t>
  </si>
  <si>
    <t>Bà Nguyễn Thị Huỳnh Thủy</t>
  </si>
  <si>
    <t>đất trồng cây hàng năm khác (BHK)</t>
  </si>
  <si>
    <t>Tình trạng pháp lý; 
căn cứ quy định bồi thường
_Vị trí đất theo Công văn số 1134/VPĐK.XL-TTLT ngày 28/02/2026
(9)</t>
  </si>
  <si>
    <t>271195410</t>
  </si>
  <si>
    <t>0935415116</t>
  </si>
  <si>
    <t xml:space="preserve">III. NHÀ, VẬT KIẾN TRÚC: Đơn giá theo Quyết định số 18/2026/QĐ-UBND ngày 04/3/2026 của UBND tỉnh Đồng Nai; Mức hỗ trợ theo khoản 2, Điều 19, Quyết định số 42/2025/QĐ-UBND ngày 02/10/2025 của UBND tỉnh Đồng Nai; Công trình, vật kiến trúc xây dựng năm </t>
  </si>
  <si>
    <t>DTTH  là  47,0m2
Cây cau Năm thứ 2 là cây trồng chính, tương ứng với 5cây (mật độ 1110 cây/ha). Số cây còn lại vượt mật độ tuy nhiên Tại khoản 4 điều 2 của Quyết định 48/2025/QĐ-UBND ngày 23/10/2025 của UBND tỉnh Đồng Nai
--&gt;tối đa &lt;=5 Cây cau Năm thứ 2  x 99.901 đ x 1,5 =749.258 đ</t>
  </si>
  <si>
    <t>d/chinh bbkk 8m2 không phải cây</t>
  </si>
  <si>
    <t>Bà Nguyễn Thị Ngọc Yến</t>
  </si>
  <si>
    <t>0966907829</t>
  </si>
  <si>
    <t>Tình trạng pháp lý; 
căn cứ quy định bồi thường
_Vị trí đất theo Công văn số 1134/VPĐK.XL-TTLT ngày 28/02/2026
(12)</t>
  </si>
  <si>
    <t>Các tuyến đường giao thông không đấu nối trực tiếp và thông ra Quốc lộ 1 đoạn từ Hết ranh thửa đất số 74, tờ BĐĐC số 251 về bên phải và hết ranh thửa đất số 151, tờ BĐĐC số 251 về bên trái đến Hết ranh thửa đất số 15, tờ BĐĐC số 250 về bên phải và hết ranh thửa đất số 131, tờ BĐĐC số 250 về bên trái có hiện trạng là đường nhựa, bê tông xi măng:
- Có bề rộng ≥5m, cách đường giao thông &gt;1.000m.
- Có bề rộng từ ≥3m đến &lt;5m, cách đường giao thông từ &gt;500m đến ≤1.000m.
- Có bề rộng &lt;3m, cách đường giao thông ≤200m</t>
  </si>
  <si>
    <t>d/chinh bbkk 29m2 ko phải cây</t>
  </si>
  <si>
    <t>Bà Đoàn Thị Thu Ba</t>
  </si>
  <si>
    <t>048154005514</t>
  </si>
  <si>
    <t>Tình trạng pháp lý; 
căn cứ quy định bồi thường
_Vị trí đất theo Công văn số 1134/VPĐK.XL-TTLT ngày 28/02/2026
(17)</t>
  </si>
  <si>
    <t>Quốc lộ 1 đoạn từ Hết giáo xứ RusseyKeo đến Hết ranh thửa đất số 88, tờ BĐĐC số 252 về bên phải và hết ranh thửa đất số 159, tờ BĐĐC số 252 về bên trái</t>
  </si>
  <si>
    <t>DTTH  là  62,4m2
Cây điều Năm thu hoạch thứ 16 trở đi là cây trồng chính, tương ứng với 1cây (mật độ 180 cây/ha). Số cây còn lại vượt mật độ tuy nhiên Tại khoản 4 điều 2 của Quyết định 48/2025/QĐ-UBND ngày 23/10/2025 của UBND tỉnh Đồng Nai
--&gt;tối đa &lt;=1 Cây điều Năm thu hoạch thứ 16 trở đi  x 832.530 đ x 1,5 =1.248.795 đ</t>
  </si>
  <si>
    <t>Hộ ông Lê Thanh Trung và bà Nguyễn Thị Hương</t>
  </si>
  <si>
    <t>075172019115</t>
  </si>
  <si>
    <t>0797768909</t>
  </si>
  <si>
    <t>Tình trạng pháp lý; 
căn cứ quy định bồi thường
_Vị trí đất theo Công văn số 1134/VPĐK.XL-TTLT ngày 28/02/2026
(30)</t>
  </si>
  <si>
    <t>Các tuyến đường giao thông đấu nối trực tiếp ra Đường Nguyễn Thiếp đoạn từ Đường Ngô Quyền đến Suối Gia Ui có hiện trạng là đường nhựa, bê tông xi măng:
- Có bề rộng ≥5m, cách đường giao thông ≤600m.
- Có bề rộng từ ≥3m đến &lt;5m, cách đường giao thông ≤400m</t>
  </si>
  <si>
    <t>Cỏ voi</t>
  </si>
  <si>
    <t>áp Cỏ thức ăn chăn nuôi</t>
  </si>
  <si>
    <t>Bà Nguyễn Thị An</t>
  </si>
  <si>
    <t>Thửa 19 tờ 57 DT 530,0m2 (trước đây là thửa 38 tờ 14, diện tích 684,6 m2 cũ thuộc bản đồ thị trấn Gia Ray cũ) đã được cấp giấy CNQSDĐ cho Hộ ông Lê Thanh Trung và bà Nguyễn Thị Hương ngày 24/11/2002. DT cấp giấy 684,6 m2, MĐSDĐ: BHK. Hiện sử dụng ổn định không tranh chấp. Trên diện tích đất thu hồi không có công trình, vật kiến trúc xây dựng năm</t>
  </si>
  <si>
    <t>Thửa 44 tờ 247 đã được cấp giấy CNQSDĐ số DC 358285 cho Bà Đoàn Thị Thu Ba ngày 17/6/2021. DT cấp giấy 4489,2m2, MĐSDĐ: ONT+CLN. Hiện sử dụng ổn định không tranh chấp. Trên diện tích đất thu hồi không có công trình, vật kiến trúc xây dựng năm</t>
  </si>
  <si>
    <t>Thửa 325 tờ 246 đã được cấp giấy CNQSDĐ số CQ 805591 cho Bà Nguyễn Thị Huỳnh Thủy ngày 09/7/2018. DT cấp giấy 956,6m2, MĐSDĐ: BHK. Hiện sử dụng ổn định không tranh chấp. Trên diện tích đất thu hồi có công trình, vật kiến trúc xây dựng năm</t>
  </si>
  <si>
    <t>Tình trạng pháp lý; 
căn cứ quy định bồi thường
_Vị trí đất theo Công văn số 1134/VPĐK.XL-TTLT ngày 28/02/2026
(3)</t>
  </si>
  <si>
    <t>075149002435</t>
  </si>
  <si>
    <t>0386361675</t>
  </si>
  <si>
    <t>Các tuyến đường giao thông không đấu nối trực tiếp và thông ra Đường vào UBND xã Xuân Hiệp cũ đoạn từ Quốc lộ 1 đến Ngã ba (hết ranh thửa đất số 29, tờ BĐĐC số 271, xã Xuân Lộc) có hiện trạng là đường nhựa, bê tông xi măng:
- Có bề rộng ≥5m, cách đường giao thông ≤1.000m.
- Có bề rộng từ ≥3m đến &lt;5m, cách đường giao thông ≤500m</t>
  </si>
  <si>
    <t>IV CÂY TRỒNG: Đơn giá theo Quyết định số 48/2025/QĐ-UBND ngày 23/10/2025, Quyết định số 66/2025/QĐ-UBND ngày 27/11/2025 của UBND tỉnh Đồng Nai; Khoản 5 điều 19 QĐ số 42/2025/QĐ-UBND ngày 02/10/2025</t>
  </si>
  <si>
    <t>Ông Hồ Xuân Cảnh</t>
  </si>
  <si>
    <t>Thửa 448 tờ 271 đã được cấp giấy CNQSDĐ cho Ông Hồ Xuân Cảnh ngày 26/9/2025. DT cấp giấy 439,3 m2, MĐSDĐ: ONT+ BHK. Hiện sử dụng ổn định không tranh chấp. Trên diện tích đất thu hồi không có công trình, vật kiến trúc xây dựng năm</t>
  </si>
  <si>
    <t>Tình trạng pháp lý; 
căn cứ quy định bồi thường
_Vị trí đất theo Công văn số 1134/VPĐK.XL-TTLT ngày 28/02/2026
(2)</t>
  </si>
  <si>
    <t>075082014885</t>
  </si>
  <si>
    <t>DTTH  là  34,2m2
Cây mít Năm thu hoạch thứ 4 là cây trồng chính, tương ứng với 1cây (mật độ 210 cây/ha). Số cây còn lại vượt mật độ tuy nhiên Tại khoản 4 điều 2 của Quyết định 48/2025/QĐ-UBND ngày 23/10/2025 của UBND tỉnh Đồng Nai
--&gt;tối đa &lt;=1 Cây mít Năm thu hoạch thứ 4  x 1.150.540 đ x 1,5 =1.725.810 đ</t>
  </si>
  <si>
    <t>Thửa 24 tờ 246 chưa được cấp giấy CNQSDĐ. Thửa đất có nguồn gốc do ông Phạm Ấn khai phá năm 1984 sử dụng đến năm 1993 chuyển nhượng cho ông Lương Duy Hải sử dụng đên năm 1998 ông Hải chuyển nhượng lại cho bà Nguyễn Thị Ngọc Yến và sử dụng ổn định cho đến nay. MĐSDĐ: CLN. DT thửa đất 4112,0 m2. Hiện sử dụng ổn định không tranh chấp. Trên diện tích đất thu hồi không có công trình, vật kiến trúc.</t>
  </si>
  <si>
    <t>Ông Phạm Văn Thành</t>
  </si>
  <si>
    <t>075054003871</t>
  </si>
  <si>
    <t>Tình trạng pháp lý; 
căn cứ quy định bồi thường
_Vị trí đất theo Công văn số 1134/VPĐK.XL-TTLT ngày 28/02/2026
(5)</t>
  </si>
  <si>
    <t>Thửa 237 tờ 271 chưa được cấp giấy CNQSDĐ. Thửa đất có nguồn gốc do ông Phạm Văn Thành  khai phá năm 1984  MĐSDĐ: BHK. DT thửa đất 1086,0 m2. Hiện sử dụng ổn định không tranh chấp. Trên diện tích đất thu hồi không có công trình, vật kiến trúc.</t>
  </si>
  <si>
    <t>Thửa 449 tờ 271 đã được cấp giấy CNQSDĐ cho Bà Nguyễn Thị An ngày 26/9/2025. DT cấp giấy 395,3 m2, MĐSDĐ: ONT+BHK. Hiện sử dụng ổn định không tranh chấp. Trên diện tích đất thu hồi có công trình, vật kiến trúc xây dựng năm</t>
  </si>
  <si>
    <t>bsung nguồn gốc đất</t>
  </si>
  <si>
    <t>Đường vào UBND xã Xuân Hiệp cũ đoạn từ Quốc lộ 1 đến Ngã ba (hết ranh thửa đất số 29, tờ BĐĐC số 271, xã Xuân Lộc)</t>
  </si>
  <si>
    <t>DTTH là 54,0m2
DT cây Cây chanh Năm thứ 1 là 16,0m2 (mật độ 625 cây/ha)
DT Cây ổi Năm thu hoạch thứ 10 trở đi  là 9,0 m2 (mật độ 1111 cây/ha)
DT chuối 29,0m2
---&gt; Không còn DT để trồng cây khác</t>
  </si>
  <si>
    <t>Người lập biểu</t>
  </si>
  <si>
    <t>Đỗ Hoàng Hải</t>
  </si>
  <si>
    <t>Xuân Lộc, ngày 21 tháng 05 năm 2026</t>
  </si>
  <si>
    <t>Phó Giám đốc</t>
  </si>
  <si>
    <t>_Kinh phí của UBND Phường Xuân Lộc (15%) (d) = (b) x 15%</t>
  </si>
  <si>
    <t>bsung % thu hồi</t>
  </si>
  <si>
    <t>Cột sắt vuông 4 cao 2m</t>
  </si>
  <si>
    <t>bsung chiều cao 2m vào bbkk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</si>
</sst>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9">
    <numFmt numFmtId="41" formatCode="_(* #,##0_);_(* \(#,##0\);_(* &quot;-&quot;_);_(@_)"/>
    <numFmt numFmtId="43" formatCode="_(* #,##0.00_);_(* \(#,##0.00\);_(* &quot;-&quot;??_);_(@_)"/>
    <numFmt numFmtId="164" formatCode="_-* #,##0_-;\-* #,##0_-;_-* &quot;-&quot;_-;_-@_-"/>
    <numFmt numFmtId="165" formatCode="_-* #,##0.00_-;\-* #,##0.00_-;_-* &quot;-&quot;??_-;_-@_-"/>
    <numFmt numFmtId="166" formatCode="_ * #,##0.000_ ;_ * \-#,##0.000_ ;_ * &quot;-&quot;??_ ;_ @_ "/>
    <numFmt numFmtId="167" formatCode="_(* #,##0_);_(* \(#,##0\);_(* &quot;-&quot;??_);_(@_)"/>
    <numFmt numFmtId="168" formatCode="_(* #,##0.0_);_(* \(#,##0.0\);_(* &quot;-&quot;??_);_(@_)"/>
    <numFmt numFmtId="169" formatCode="00000"/>
    <numFmt numFmtId="170" formatCode="#,##0.0"/>
    <numFmt numFmtId="171" formatCode="_ * #,##0.0_ ;_ * \-#,##0.0_ ;_ * &quot;-&quot;??_ ;_ @_ "/>
    <numFmt numFmtId="172" formatCode="_ * #,##0.00_ ;_ * \-#,##0.00_ ;_ * &quot;-&quot;??_ ;_ @_ "/>
    <numFmt numFmtId="173" formatCode="_ * #,##0.0000_ ;_ * \-#,##0.0000_ ;_ * &quot;-&quot;??_ ;_ @_ "/>
    <numFmt numFmtId="174" formatCode="_-* #,##0.0\ _₫_-;\-* #,##0.0\ _₫_-;_-* &quot;-&quot;?\ _₫_-;_-@_-"/>
    <numFmt numFmtId="175" formatCode="_(* #,##0.0_);_(* \(#,##0.0\);_(* &quot;-&quot;?_);_(@_)"/>
    <numFmt numFmtId="176" formatCode="#,##0\ &quot;₫&quot;"/>
    <numFmt numFmtId="177" formatCode="_-* #,##0\ _₫_-;\-* #,##0\ _₫_-;_-* &quot;-&quot;\ _₫_-;_-@_-"/>
    <numFmt numFmtId="178" formatCode="_ * #,##0_ ;_ * \-#,##0_ ;_ * &quot;-&quot;??_ ;_ @_ "/>
    <numFmt numFmtId="179" formatCode="_-* #,##0.00\ _₫_-;\-* #,##0.00\ _₫_-;_-* &quot;-&quot;??\ _₫_-;_-@_-"/>
    <numFmt numFmtId="180" formatCode="_-* #,##0\ _₫_-;\-* #,##0\ _₫_-;_-* &quot;-&quot;??\ _₫_-;_-@_-"/>
    <numFmt numFmtId="181" formatCode="_-* #,##0.00\ _₫_-;\-* #,##0.00\ _₫_-;_-* &quot;-&quot;\ _₫_-;_-@_-"/>
    <numFmt numFmtId="182" formatCode="#,##0\(\a\)"/>
    <numFmt numFmtId="183" formatCode="#,##0\(\b\)"/>
    <numFmt numFmtId="184" formatCode="#,##0\(\c\)"/>
    <numFmt numFmtId="185" formatCode="#,##0\(\d\)"/>
    <numFmt numFmtId="186" formatCode="_-* #,##0.000\ _₫_-;\-* #,##0.000\ _₫_-;_-* &quot;-&quot;\ _₫_-;_-@_-"/>
    <numFmt numFmtId="187" formatCode="_(* #,##0.0000_);_(* \(#,##0.0000\);_(* &quot;-&quot;??_);_(@_)"/>
    <numFmt numFmtId="188" formatCode="[&lt;=9999999][$-1000000]###\-####;[$-1000000]\(#\)\ ###\-####"/>
    <numFmt numFmtId="189" formatCode="_(* #,##0.000_);_(* \(#,##0.000\);_(* &quot;-&quot;??_);_(@_)"/>
    <numFmt numFmtId="190" formatCode="_(* #,##0.000_);_(* \(#,##0.000\);_(* &quot;-&quot;???_);_(@_)"/>
    <numFmt numFmtId="191" formatCode="_(* #,##0_);_(* \(#,##0\);_(* &quot;-&quot;???_);_(@_)"/>
    <numFmt numFmtId="192" formatCode="_(* #,##0.00000_);_(* \(#,##0.00000\);_(* &quot;-&quot;??_);_(@_)"/>
    <numFmt numFmtId="193" formatCode="_ * #,##0.00000_ ;_ * \-#,##0.00000_ ;_ * &quot;-&quot;??_ ;_ @_ "/>
    <numFmt numFmtId="194" formatCode="_(* #,##0.00000000_);_(* \(#,##0.00000000\);_(* &quot;-&quot;??_);_(@_)"/>
    <numFmt numFmtId="195" formatCode="_ * #,##0.000000_ ;_ * \-#,##0.000000_ ;_ * &quot;-&quot;??_ ;_ @_ "/>
    <numFmt numFmtId="196" formatCode="_(* #,##0.000_);_(* \(#,##0.000\);_(* &quot;-&quot;?????_);_(@_)"/>
    <numFmt numFmtId="197" formatCode="_(* #,##0.00000_);_(* \(#,##0.00000\);_(* &quot;-&quot;?????_);_(@_)"/>
    <numFmt numFmtId="198" formatCode="0.0"/>
    <numFmt numFmtId="199" formatCode="0.000"/>
    <numFmt numFmtId="200" formatCode="_-* #,##0.00_-;\-* #,##0.00_-;_-* &quot;-&quot;_-;_-@_-"/>
    <numFmt numFmtId="201" formatCode="_-* #,##0.000_-;\-* #,##0.000_-;_-* &quot;-&quot;_-;_-@_-"/>
    <numFmt numFmtId="202" formatCode="_-* #,##0.0000_-;\-* #,##0.0000_-;_-* &quot;-&quot;_-;_-@_-"/>
    <numFmt numFmtId="203" formatCode="#,##0.00_ ;\-#,##0.00\ "/>
    <numFmt numFmtId="204" formatCode="_-* #,##0.000\ _₫_-;\-* #,##0.000\ _₫_-;_-* &quot;-&quot;???\ _₫_-;_-@_-"/>
    <numFmt numFmtId="205" formatCode="_-* #,##0\ _₫_-;\-* #,##0\ _₫_-;_-* &quot;-&quot;???\ _₫_-;_-@_-"/>
    <numFmt numFmtId="206" formatCode="_-* #,##0.0000\ _₫_-;\-* #,##0.0000\ _₫_-;_-* &quot;-&quot;????\ _₫_-;_-@_-"/>
    <numFmt numFmtId="207" formatCode="_-* #,##0.0000000_-;\-* #,##0.0000000_-;_-* &quot;-&quot;_-;_-@_-"/>
    <numFmt numFmtId="208" formatCode="_-* #,##0\ _₫_-;\-* #,##0\ _₫_-;_-* &quot;-&quot;????\ _₫_-;_-@_-"/>
    <numFmt numFmtId="209" formatCode="_ * #,##0.0000000_ ;_ * \-#,##0.0000000_ ;_ * &quot;-&quot;??_ ;_ @_ "/>
    <numFmt numFmtId="210" formatCode="#,##0.000_ ;\-#,##0.000\ "/>
  </numFmts>
  <fonts count="105" x14ac:knownFonts="1">
    <font>
      <sz val="11"/>
      <color theme="1"/>
      <name val="Calibri"/>
      <family val="2"/>
      <scheme val="minor"/>
    </font>
    <font>
      <sz val="11"/>
      <color theme="1"/>
      <name val="Calibri"/>
      <family val="2"/>
      <charset val="163"/>
      <scheme val="minor"/>
    </font>
    <font>
      <sz val="11"/>
      <name val="Times New Roman"/>
      <family val="1"/>
    </font>
    <font>
      <b/>
      <sz val="15"/>
      <name val="Times New Roman"/>
      <family val="1"/>
    </font>
    <font>
      <sz val="11"/>
      <color theme="1"/>
      <name val="Calibri"/>
      <family val="2"/>
      <scheme val="minor"/>
    </font>
    <font>
      <b/>
      <sz val="11"/>
      <name val="Times New Roman"/>
      <family val="1"/>
    </font>
    <font>
      <b/>
      <u/>
      <sz val="11"/>
      <name val="Times New Roman"/>
      <family val="1"/>
    </font>
    <font>
      <i/>
      <sz val="12"/>
      <name val="Times New Roman"/>
      <family val="1"/>
    </font>
    <font>
      <b/>
      <sz val="18"/>
      <name val="Times New Roman"/>
      <family val="1"/>
    </font>
    <font>
      <b/>
      <i/>
      <sz val="11"/>
      <name val="Times New Roman"/>
      <family val="1"/>
    </font>
    <font>
      <sz val="11"/>
      <color theme="1"/>
      <name val="Times New Roman"/>
      <family val="1"/>
    </font>
    <font>
      <sz val="11"/>
      <color rgb="FFFF0000"/>
      <name val="Times New Roman"/>
      <family val="1"/>
    </font>
    <font>
      <sz val="10"/>
      <color rgb="FFFF0000"/>
      <name val="Times New Roman"/>
      <family val="1"/>
    </font>
    <font>
      <b/>
      <sz val="13"/>
      <name val="Times New Roman"/>
      <family val="1"/>
    </font>
    <font>
      <b/>
      <sz val="10"/>
      <name val="Times New Roman"/>
      <family val="1"/>
    </font>
    <font>
      <i/>
      <sz val="10"/>
      <name val="Times New Roman"/>
      <family val="1"/>
    </font>
    <font>
      <i/>
      <sz val="10"/>
      <color theme="1"/>
      <name val="Times New Roman"/>
      <family val="1"/>
    </font>
    <font>
      <sz val="10"/>
      <name val="Times New Roman"/>
      <family val="1"/>
    </font>
    <font>
      <i/>
      <sz val="11"/>
      <name val="Times New Roman"/>
      <family val="1"/>
    </font>
    <font>
      <sz val="11"/>
      <color indexed="8"/>
      <name val="Times New Roman"/>
      <family val="1"/>
    </font>
    <font>
      <b/>
      <i/>
      <u/>
      <sz val="10"/>
      <name val="Times New Roman"/>
      <family val="1"/>
    </font>
    <font>
      <b/>
      <sz val="16"/>
      <color rgb="FFFF0000"/>
      <name val="Times New Roman"/>
      <family val="1"/>
    </font>
    <font>
      <b/>
      <sz val="9"/>
      <color indexed="81"/>
      <name val="Segoe UI"/>
      <family val="2"/>
    </font>
    <font>
      <sz val="9"/>
      <color indexed="81"/>
      <name val="Segoe UI"/>
      <family val="2"/>
    </font>
    <font>
      <b/>
      <sz val="15"/>
      <color theme="1"/>
      <name val="Times New Roman"/>
      <family val="1"/>
    </font>
    <font>
      <b/>
      <sz val="11"/>
      <color theme="1"/>
      <name val="Times New Roman"/>
      <family val="1"/>
    </font>
    <font>
      <b/>
      <sz val="12"/>
      <color theme="1"/>
      <name val="Times New Roman"/>
      <family val="1"/>
    </font>
    <font>
      <b/>
      <sz val="11"/>
      <name val="Times New Roman"/>
      <family val="1"/>
      <charset val="163"/>
    </font>
    <font>
      <vertAlign val="superscript"/>
      <sz val="14"/>
      <color theme="1"/>
      <name val="Times New Roman"/>
      <family val="1"/>
    </font>
    <font>
      <sz val="12"/>
      <color theme="1"/>
      <name val="Times New Roman"/>
      <family val="1"/>
    </font>
    <font>
      <sz val="12"/>
      <color rgb="FFFF0000"/>
      <name val="Times New Roman"/>
      <family val="1"/>
    </font>
    <font>
      <sz val="9"/>
      <color theme="1"/>
      <name val="Times New Roman"/>
      <family val="1"/>
    </font>
    <font>
      <u/>
      <sz val="11"/>
      <color theme="10"/>
      <name val="Calibri"/>
      <family val="2"/>
      <scheme val="minor"/>
    </font>
    <font>
      <b/>
      <sz val="12"/>
      <color rgb="FFFF0000"/>
      <name val="Times New Roman"/>
      <family val="1"/>
    </font>
    <font>
      <b/>
      <sz val="9"/>
      <color indexed="8"/>
      <name val="Arial"/>
      <family val="2"/>
    </font>
    <font>
      <b/>
      <sz val="11"/>
      <color indexed="8"/>
      <name val="Times New Roman"/>
      <family val="1"/>
    </font>
    <font>
      <sz val="11"/>
      <color theme="1"/>
      <name val="Calibri"/>
      <family val="2"/>
      <scheme val="minor"/>
    </font>
    <font>
      <b/>
      <sz val="9"/>
      <color rgb="FF000000"/>
      <name val="Arial"/>
      <family val="2"/>
    </font>
    <font>
      <sz val="9"/>
      <color indexed="8"/>
      <name val="Arial"/>
      <family val="2"/>
    </font>
    <font>
      <sz val="9"/>
      <color indexed="10"/>
      <name val="Arial"/>
      <family val="2"/>
    </font>
    <font>
      <sz val="9"/>
      <color rgb="FF000000"/>
      <name val="Arial"/>
      <family val="2"/>
    </font>
    <font>
      <u/>
      <sz val="9"/>
      <color rgb="FF000000"/>
      <name val="Arial"/>
      <family val="2"/>
    </font>
    <font>
      <b/>
      <u/>
      <sz val="9"/>
      <color rgb="FF000000"/>
      <name val="Arial"/>
      <family val="2"/>
    </font>
    <font>
      <vertAlign val="superscript"/>
      <sz val="9"/>
      <color rgb="FF000000"/>
      <name val="Arial"/>
      <family val="2"/>
    </font>
    <font>
      <sz val="12"/>
      <color indexed="8"/>
      <name val="Times New Roman"/>
      <family val="1"/>
    </font>
    <font>
      <vertAlign val="superscript"/>
      <sz val="9"/>
      <color indexed="8"/>
      <name val="Arial"/>
      <family val="2"/>
    </font>
    <font>
      <sz val="9"/>
      <color theme="2"/>
      <name val="Arial"/>
      <family val="2"/>
    </font>
    <font>
      <vertAlign val="superscript"/>
      <sz val="9"/>
      <color indexed="26"/>
      <name val="Arial"/>
      <family val="2"/>
    </font>
    <font>
      <sz val="11"/>
      <color theme="2"/>
      <name val="Times New Roman"/>
      <family val="1"/>
    </font>
    <font>
      <sz val="11"/>
      <color indexed="8"/>
      <name val="Calibri"/>
      <family val="2"/>
    </font>
    <font>
      <sz val="6"/>
      <name val="Times New Roman"/>
      <family val="1"/>
    </font>
    <font>
      <sz val="9"/>
      <color rgb="FFFF0000"/>
      <name val="Arial"/>
      <family val="2"/>
    </font>
    <font>
      <vertAlign val="superscript"/>
      <sz val="9"/>
      <color indexed="10"/>
      <name val="Arial"/>
      <family val="2"/>
    </font>
    <font>
      <sz val="9"/>
      <color rgb="FFFFFF00"/>
      <name val="Arial"/>
      <family val="2"/>
    </font>
    <font>
      <vertAlign val="superscript"/>
      <sz val="9"/>
      <color indexed="13"/>
      <name val="Arial"/>
      <family val="2"/>
    </font>
    <font>
      <sz val="9"/>
      <color rgb="FF002060"/>
      <name val="Arial"/>
      <family val="2"/>
    </font>
    <font>
      <vertAlign val="superscript"/>
      <sz val="9"/>
      <color indexed="56"/>
      <name val="Arial"/>
      <family val="2"/>
    </font>
    <font>
      <sz val="11"/>
      <color rgb="FF002060"/>
      <name val="Times New Roman"/>
      <family val="1"/>
    </font>
    <font>
      <b/>
      <sz val="12"/>
      <color rgb="FF000000"/>
      <name val="Arial"/>
      <family val="2"/>
    </font>
    <font>
      <i/>
      <sz val="9"/>
      <color rgb="FF000000"/>
      <name val="Arial"/>
      <family val="2"/>
    </font>
    <font>
      <b/>
      <vertAlign val="superscript"/>
      <sz val="9"/>
      <color rgb="FF000000"/>
      <name val="Arial"/>
      <family val="2"/>
    </font>
    <font>
      <sz val="9"/>
      <name val="Arial"/>
      <family val="2"/>
    </font>
    <font>
      <sz val="11"/>
      <color indexed="10"/>
      <name val="Times New Roman"/>
      <family val="1"/>
    </font>
    <font>
      <sz val="15"/>
      <name val="Times New Roman"/>
      <family val="1"/>
    </font>
    <font>
      <sz val="14"/>
      <name val="Times New Roman"/>
      <family val="1"/>
    </font>
    <font>
      <sz val="11"/>
      <color theme="1"/>
      <name val="Times New Roman"/>
      <family val="2"/>
    </font>
    <font>
      <b/>
      <i/>
      <sz val="18"/>
      <name val="Times New Roman"/>
      <family val="1"/>
    </font>
    <font>
      <b/>
      <u/>
      <sz val="15"/>
      <name val="Times New Roman"/>
      <family val="1"/>
    </font>
    <font>
      <sz val="13"/>
      <name val="Times New Roman"/>
      <family val="1"/>
    </font>
    <font>
      <b/>
      <sz val="16"/>
      <name val="Times New Roman"/>
      <family val="1"/>
    </font>
    <font>
      <i/>
      <sz val="13"/>
      <name val="Times New Roman"/>
      <family val="1"/>
    </font>
    <font>
      <b/>
      <i/>
      <sz val="15"/>
      <name val="Times New Roman"/>
      <family val="1"/>
    </font>
    <font>
      <sz val="11"/>
      <name val="Times New Roman"/>
      <family val="1"/>
      <charset val="163"/>
    </font>
    <font>
      <i/>
      <sz val="20"/>
      <name val="Times New Roman"/>
      <family val="1"/>
    </font>
    <font>
      <sz val="17"/>
      <name val="Times New Roman"/>
      <family val="1"/>
    </font>
    <font>
      <b/>
      <sz val="17"/>
      <name val="Times New Roman"/>
      <family val="1"/>
    </font>
    <font>
      <b/>
      <sz val="20"/>
      <name val="Times New Roman"/>
      <family val="1"/>
    </font>
    <font>
      <sz val="20"/>
      <name val="Times New Roman"/>
      <family val="1"/>
    </font>
    <font>
      <b/>
      <i/>
      <sz val="16"/>
      <name val="Times New Roman"/>
      <family val="1"/>
    </font>
    <font>
      <sz val="16"/>
      <name val="Times New Roman"/>
      <family val="1"/>
    </font>
    <font>
      <b/>
      <u/>
      <sz val="16"/>
      <name val="Times New Roman"/>
      <family val="1"/>
    </font>
    <font>
      <b/>
      <sz val="22"/>
      <name val="Times New Roman"/>
      <family val="1"/>
    </font>
    <font>
      <i/>
      <sz val="18"/>
      <name val="Times New Roman"/>
      <family val="1"/>
    </font>
    <font>
      <i/>
      <sz val="16"/>
      <name val="Times New Roman"/>
      <family val="1"/>
    </font>
    <font>
      <sz val="10"/>
      <name val="VNI-Times"/>
    </font>
    <font>
      <b/>
      <vertAlign val="superscript"/>
      <sz val="16"/>
      <name val="Times New Roman"/>
      <family val="1"/>
    </font>
    <font>
      <b/>
      <i/>
      <sz val="13"/>
      <name val="Times New Roman"/>
      <family val="1"/>
    </font>
    <font>
      <sz val="18"/>
      <name val="Times New Roman"/>
      <family val="1"/>
    </font>
    <font>
      <b/>
      <i/>
      <sz val="17"/>
      <name val="Times New Roman"/>
      <family val="1"/>
    </font>
    <font>
      <b/>
      <sz val="20"/>
      <color theme="1"/>
      <name val="Times New Roman"/>
      <family val="1"/>
    </font>
    <font>
      <b/>
      <u/>
      <sz val="11"/>
      <color theme="1"/>
      <name val="Times New Roman"/>
      <family val="1"/>
    </font>
    <font>
      <b/>
      <sz val="18"/>
      <color theme="1"/>
      <name val="Times New Roman"/>
      <family val="1"/>
    </font>
    <font>
      <b/>
      <i/>
      <sz val="11"/>
      <color theme="1"/>
      <name val="Times New Roman"/>
      <family val="1"/>
    </font>
    <font>
      <sz val="10"/>
      <color theme="1"/>
      <name val="Times New Roman"/>
      <family val="1"/>
    </font>
    <font>
      <b/>
      <sz val="13"/>
      <color theme="1"/>
      <name val="Times New Roman"/>
      <family val="1"/>
    </font>
    <font>
      <b/>
      <sz val="10"/>
      <color theme="1"/>
      <name val="Times New Roman"/>
      <family val="1"/>
    </font>
    <font>
      <i/>
      <sz val="11"/>
      <color theme="1"/>
      <name val="Times New Roman"/>
      <family val="1"/>
    </font>
    <font>
      <b/>
      <sz val="9"/>
      <color indexed="81"/>
      <name val="Tahoma"/>
      <family val="2"/>
    </font>
    <font>
      <sz val="9"/>
      <color indexed="81"/>
      <name val="Tahoma"/>
      <family val="2"/>
    </font>
    <font>
      <sz val="8"/>
      <name val="Calibri"/>
      <family val="2"/>
      <scheme val="minor"/>
    </font>
    <font>
      <sz val="12"/>
      <name val="Times New Roman"/>
      <family val="1"/>
    </font>
    <font>
      <sz val="13"/>
      <color theme="1"/>
      <name val="Times New Roman"/>
      <family val="1"/>
    </font>
    <font>
      <b/>
      <sz val="12"/>
      <name val="Times New Roman"/>
      <family val="1"/>
    </font>
    <font>
      <sz val="9"/>
      <color indexed="81"/>
      <name val="Tahoma"/>
    </font>
    <font>
      <b/>
      <sz val="9"/>
      <color indexed="81"/>
      <name val="Tahoma"/>
    </font>
  </fonts>
  <fills count="1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87FDD0"/>
        <bgColor indexed="64"/>
      </patternFill>
    </fill>
    <fill>
      <patternFill patternType="solid">
        <fgColor rgb="FFC00000"/>
        <bgColor indexed="64"/>
      </patternFill>
    </fill>
    <fill>
      <patternFill patternType="solid">
        <fgColor rgb="FFEE6078"/>
        <bgColor indexed="64"/>
      </patternFill>
    </fill>
    <fill>
      <patternFill patternType="solid">
        <fgColor rgb="FF7030A0"/>
        <bgColor indexed="64"/>
      </patternFill>
    </fill>
    <fill>
      <patternFill patternType="solid">
        <fgColor rgb="FFFFFF00"/>
        <bgColor indexed="64"/>
      </patternFill>
    </fill>
    <fill>
      <patternFill patternType="solid">
        <fgColor rgb="FFFF3333"/>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
      <patternFill patternType="solid">
        <fgColor rgb="FF0070C0"/>
        <bgColor indexed="64"/>
      </patternFill>
    </fill>
    <fill>
      <patternFill patternType="solid">
        <fgColor rgb="FF00B050"/>
        <bgColor indexed="64"/>
      </patternFill>
    </fill>
    <fill>
      <patternFill patternType="solid">
        <fgColor rgb="FFD2FF5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theme="8" tint="-0.499984740745262"/>
      </left>
      <right style="thin">
        <color theme="8" tint="-0.499984740745262"/>
      </right>
      <top/>
      <bottom style="thin">
        <color theme="8" tint="-0.499984740745262"/>
      </bottom>
      <diagonal/>
    </border>
    <border>
      <left style="thin">
        <color auto="1"/>
      </left>
      <right style="thin">
        <color auto="1"/>
      </right>
      <top/>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auto="1"/>
      </left>
      <right style="thin">
        <color auto="1"/>
      </right>
      <top/>
      <bottom style="thin">
        <color auto="1"/>
      </bottom>
      <diagonal/>
    </border>
    <border>
      <left/>
      <right/>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hair">
        <color indexed="64"/>
      </bottom>
      <diagonal/>
    </border>
  </borders>
  <cellStyleXfs count="52">
    <xf numFmtId="0" fontId="0" fillId="0" borderId="0"/>
    <xf numFmtId="43"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xf numFmtId="9" fontId="1" fillId="0" borderId="0" applyFont="0" applyFill="0" applyBorder="0" applyAlignment="0" applyProtection="0"/>
    <xf numFmtId="172" fontId="1" fillId="0" borderId="0" applyFont="0" applyFill="0" applyBorder="0" applyAlignment="0" applyProtection="0">
      <alignment vertical="center"/>
    </xf>
    <xf numFmtId="41" fontId="1" fillId="0" borderId="0" applyFont="0" applyFill="0" applyBorder="0" applyAlignment="0" applyProtection="0"/>
    <xf numFmtId="0" fontId="4" fillId="0" borderId="0"/>
    <xf numFmtId="0" fontId="2" fillId="0" borderId="0"/>
    <xf numFmtId="164" fontId="4" fillId="0" borderId="0" applyFont="0" applyFill="0" applyBorder="0" applyAlignment="0" applyProtection="0"/>
    <xf numFmtId="0" fontId="4" fillId="0" borderId="0"/>
    <xf numFmtId="165" fontId="4" fillId="0" borderId="0" applyFont="0" applyFill="0" applyBorder="0" applyAlignment="0" applyProtection="0"/>
    <xf numFmtId="177" fontId="4" fillId="0" borderId="0" applyFont="0" applyFill="0" applyBorder="0" applyAlignment="0" applyProtection="0"/>
    <xf numFmtId="0" fontId="32" fillId="0" borderId="0" applyNumberFormat="0" applyFill="0" applyBorder="0" applyAlignment="0" applyProtection="0"/>
    <xf numFmtId="0" fontId="29" fillId="0" borderId="0"/>
    <xf numFmtId="0" fontId="36" fillId="0" borderId="0"/>
    <xf numFmtId="177" fontId="4" fillId="0" borderId="0" applyFont="0" applyFill="0" applyBorder="0" applyAlignment="0" applyProtection="0"/>
    <xf numFmtId="165" fontId="29" fillId="0" borderId="0" applyFont="0" applyFill="0" applyBorder="0" applyAlignment="0" applyProtection="0"/>
    <xf numFmtId="165" fontId="4" fillId="0" borderId="0" applyFont="0" applyFill="0" applyBorder="0" applyAlignment="0" applyProtection="0"/>
    <xf numFmtId="165" fontId="49" fillId="0" borderId="0" applyFont="0" applyFill="0" applyBorder="0" applyAlignment="0" applyProtection="0"/>
    <xf numFmtId="165" fontId="4" fillId="0" borderId="0" applyFont="0" applyFill="0" applyBorder="0" applyAlignment="0" applyProtection="0"/>
    <xf numFmtId="0" fontId="17" fillId="0" borderId="0"/>
    <xf numFmtId="165" fontId="2" fillId="0" borderId="0" applyFont="0" applyFill="0" applyBorder="0" applyAlignment="0" applyProtection="0"/>
    <xf numFmtId="165" fontId="2" fillId="0" borderId="0" applyFont="0" applyFill="0" applyBorder="0" applyAlignment="0" applyProtection="0"/>
    <xf numFmtId="164" fontId="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0" fontId="64" fillId="0" borderId="0"/>
    <xf numFmtId="172" fontId="1" fillId="0" borderId="0" applyFont="0" applyFill="0" applyBorder="0" applyAlignment="0" applyProtection="0">
      <alignment vertical="center"/>
    </xf>
    <xf numFmtId="179" fontId="65" fillId="0" borderId="0" applyFont="0" applyFill="0" applyBorder="0" applyAlignment="0" applyProtection="0"/>
    <xf numFmtId="0" fontId="2" fillId="0" borderId="0"/>
    <xf numFmtId="0" fontId="2" fillId="0" borderId="0"/>
    <xf numFmtId="165" fontId="64" fillId="0" borderId="0" applyFont="0" applyFill="0" applyBorder="0" applyAlignment="0" applyProtection="0"/>
    <xf numFmtId="0" fontId="72" fillId="0" borderId="0"/>
    <xf numFmtId="165" fontId="4" fillId="0" borderId="0" applyFont="0" applyFill="0" applyBorder="0" applyAlignment="0" applyProtection="0"/>
    <xf numFmtId="177" fontId="4" fillId="0" borderId="0" applyFont="0" applyFill="0" applyBorder="0" applyAlignment="0" applyProtection="0"/>
    <xf numFmtId="165" fontId="4" fillId="0" borderId="0" applyFont="0" applyFill="0" applyBorder="0" applyAlignment="0" applyProtection="0"/>
    <xf numFmtId="0" fontId="84" fillId="0" borderId="0"/>
    <xf numFmtId="165" fontId="4" fillId="0" borderId="0" applyFont="0" applyFill="0" applyBorder="0" applyAlignment="0" applyProtection="0"/>
    <xf numFmtId="177" fontId="4" fillId="0" borderId="0" applyFont="0" applyFill="0" applyBorder="0" applyAlignment="0" applyProtection="0"/>
    <xf numFmtId="9" fontId="4" fillId="0" borderId="0" applyFont="0" applyFill="0" applyBorder="0" applyAlignment="0" applyProtection="0"/>
    <xf numFmtId="177" fontId="4" fillId="0" borderId="0" applyFont="0" applyFill="0" applyBorder="0" applyAlignment="0" applyProtection="0"/>
    <xf numFmtId="165" fontId="4" fillId="0" borderId="0" applyFont="0" applyFill="0" applyBorder="0" applyAlignment="0" applyProtection="0"/>
    <xf numFmtId="165" fontId="2" fillId="0" borderId="0" applyFont="0" applyFill="0" applyBorder="0" applyAlignment="0" applyProtection="0"/>
    <xf numFmtId="165" fontId="64" fillId="0" borderId="0" applyFont="0" applyFill="0" applyBorder="0" applyAlignment="0" applyProtection="0"/>
    <xf numFmtId="43" fontId="4" fillId="0" borderId="0" applyFont="0" applyFill="0" applyBorder="0" applyAlignment="0" applyProtection="0"/>
  </cellStyleXfs>
  <cellXfs count="1778">
    <xf numFmtId="0" fontId="0" fillId="0" borderId="0" xfId="0"/>
    <xf numFmtId="0" fontId="2" fillId="2" borderId="0" xfId="2" applyFill="1" applyAlignment="1">
      <alignment vertical="center"/>
    </xf>
    <xf numFmtId="0" fontId="2" fillId="2" borderId="0" xfId="2" applyFill="1" applyAlignment="1">
      <alignment horizontal="center" vertical="center"/>
    </xf>
    <xf numFmtId="166" fontId="2" fillId="2" borderId="0" xfId="2" applyNumberFormat="1" applyFill="1" applyAlignment="1">
      <alignment vertical="center"/>
    </xf>
    <xf numFmtId="0" fontId="3" fillId="2" borderId="0" xfId="3" applyFont="1" applyFill="1" applyAlignment="1">
      <alignment horizontal="right" vertical="center"/>
    </xf>
    <xf numFmtId="167" fontId="2" fillId="2" borderId="0" xfId="4" applyNumberFormat="1" applyFont="1" applyFill="1" applyAlignment="1">
      <alignment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167" fontId="2" fillId="2" borderId="0" xfId="5" applyNumberFormat="1" applyFont="1" applyFill="1" applyAlignment="1">
      <alignment horizontal="center" vertical="center"/>
    </xf>
    <xf numFmtId="167" fontId="2" fillId="2" borderId="0" xfId="5" applyNumberFormat="1" applyFont="1" applyFill="1" applyAlignment="1">
      <alignment vertical="center"/>
    </xf>
    <xf numFmtId="167" fontId="2" fillId="2" borderId="0" xfId="7" applyNumberFormat="1" applyFont="1" applyFill="1" applyAlignment="1">
      <alignment vertical="center"/>
    </xf>
    <xf numFmtId="43" fontId="5" fillId="2" borderId="0" xfId="7" applyFont="1" applyFill="1" applyBorder="1" applyAlignment="1">
      <alignment vertical="center" wrapText="1"/>
    </xf>
    <xf numFmtId="167" fontId="9" fillId="2" borderId="0" xfId="5" applyNumberFormat="1" applyFont="1" applyFill="1" applyAlignment="1">
      <alignment vertical="center" wrapText="1"/>
    </xf>
    <xf numFmtId="167" fontId="5" fillId="2" borderId="0" xfId="7" applyNumberFormat="1" applyFont="1" applyFill="1" applyAlignment="1">
      <alignment vertical="center" wrapText="1"/>
    </xf>
    <xf numFmtId="167" fontId="5" fillId="2" borderId="0" xfId="5" applyNumberFormat="1" applyFont="1" applyFill="1" applyAlignment="1">
      <alignment vertical="center" wrapText="1"/>
    </xf>
    <xf numFmtId="167" fontId="2" fillId="2" borderId="0" xfId="7" applyNumberFormat="1" applyFont="1" applyFill="1" applyAlignment="1">
      <alignment vertical="center" wrapText="1"/>
    </xf>
    <xf numFmtId="49" fontId="10" fillId="2" borderId="0" xfId="5" applyNumberFormat="1" applyFont="1" applyFill="1" applyAlignment="1">
      <alignment horizontal="left" vertical="center"/>
    </xf>
    <xf numFmtId="167" fontId="11" fillId="2" borderId="0" xfId="5" applyNumberFormat="1" applyFont="1" applyFill="1" applyAlignment="1">
      <alignment horizontal="center" vertical="center"/>
    </xf>
    <xf numFmtId="167" fontId="2" fillId="2" borderId="0" xfId="5" applyNumberFormat="1" applyFont="1" applyFill="1" applyAlignment="1">
      <alignment horizontal="left" vertical="center"/>
    </xf>
    <xf numFmtId="167" fontId="11" fillId="2" borderId="0" xfId="5" applyNumberFormat="1" applyFont="1" applyFill="1" applyAlignment="1">
      <alignment vertical="center"/>
    </xf>
    <xf numFmtId="166" fontId="11" fillId="2" borderId="0" xfId="5" applyNumberFormat="1" applyFont="1" applyFill="1" applyAlignment="1">
      <alignment vertical="center"/>
    </xf>
    <xf numFmtId="167" fontId="12" fillId="2" borderId="0" xfId="5" applyNumberFormat="1" applyFont="1" applyFill="1" applyAlignment="1">
      <alignment horizontal="center" vertical="center"/>
    </xf>
    <xf numFmtId="167" fontId="2" fillId="2" borderId="0" xfId="5" quotePrefix="1" applyNumberFormat="1" applyFont="1" applyFill="1" applyAlignment="1">
      <alignment vertical="center"/>
    </xf>
    <xf numFmtId="167" fontId="8" fillId="2" borderId="0" xfId="2" applyNumberFormat="1" applyFont="1" applyFill="1" applyAlignment="1">
      <alignment horizontal="center" vertical="center"/>
    </xf>
    <xf numFmtId="168" fontId="2" fillId="2" borderId="0" xfId="1" applyNumberFormat="1" applyFont="1" applyFill="1" applyAlignment="1">
      <alignment horizontal="right" vertical="center"/>
    </xf>
    <xf numFmtId="0" fontId="2" fillId="2" borderId="0" xfId="2" applyFill="1" applyAlignment="1">
      <alignment horizontal="left" vertical="center"/>
    </xf>
    <xf numFmtId="167" fontId="2" fillId="2" borderId="0" xfId="4" applyNumberFormat="1" applyFont="1" applyFill="1" applyAlignment="1">
      <alignment horizontal="left" vertical="center"/>
    </xf>
    <xf numFmtId="169" fontId="5" fillId="2" borderId="0" xfId="5" applyNumberFormat="1" applyFont="1" applyFill="1" applyAlignment="1">
      <alignment vertical="top" wrapText="1"/>
    </xf>
    <xf numFmtId="167" fontId="5" fillId="0" borderId="1" xfId="5" applyNumberFormat="1" applyFont="1" applyBorder="1" applyAlignment="1">
      <alignment horizontal="center" vertical="center"/>
    </xf>
    <xf numFmtId="167" fontId="5" fillId="0" borderId="1" xfId="5" applyNumberFormat="1" applyFont="1" applyBorder="1" applyAlignment="1">
      <alignment horizontal="center" vertical="center" wrapText="1"/>
    </xf>
    <xf numFmtId="166" fontId="5" fillId="0" borderId="1" xfId="5" applyNumberFormat="1" applyFont="1" applyBorder="1" applyAlignment="1">
      <alignment horizontal="center" vertical="center" wrapText="1"/>
    </xf>
    <xf numFmtId="9" fontId="5" fillId="0" borderId="1" xfId="5" applyNumberFormat="1" applyFont="1" applyBorder="1" applyAlignment="1">
      <alignment horizontal="center" vertical="center" wrapText="1"/>
    </xf>
    <xf numFmtId="3" fontId="14" fillId="0" borderId="1" xfId="9" applyNumberFormat="1" applyFont="1" applyBorder="1" applyAlignment="1">
      <alignment horizontal="center" vertical="center" wrapText="1"/>
    </xf>
    <xf numFmtId="0" fontId="2" fillId="0" borderId="0" xfId="2" applyAlignment="1">
      <alignment vertical="center"/>
    </xf>
    <xf numFmtId="169" fontId="5" fillId="0" borderId="0" xfId="5" applyNumberFormat="1" applyFont="1" applyAlignment="1">
      <alignment vertical="top" wrapText="1"/>
    </xf>
    <xf numFmtId="0" fontId="2" fillId="2" borderId="1" xfId="5" applyNumberFormat="1" applyFont="1" applyFill="1" applyBorder="1" applyAlignment="1">
      <alignment horizontal="center" vertical="center"/>
    </xf>
    <xf numFmtId="0" fontId="2" fillId="2" borderId="1" xfId="5" applyNumberFormat="1" applyFont="1" applyFill="1" applyBorder="1" applyAlignment="1">
      <alignment horizontal="center" vertical="center" wrapText="1"/>
    </xf>
    <xf numFmtId="0" fontId="2" fillId="0" borderId="1" xfId="6" applyNumberFormat="1" applyFont="1" applyBorder="1" applyAlignment="1">
      <alignment horizontal="center" vertical="center" wrapText="1"/>
    </xf>
    <xf numFmtId="3" fontId="2" fillId="0" borderId="1" xfId="6" applyNumberFormat="1" applyFont="1" applyBorder="1" applyAlignment="1">
      <alignment horizontal="right" vertical="center"/>
    </xf>
    <xf numFmtId="170" fontId="2" fillId="0" borderId="1" xfId="6" applyNumberFormat="1" applyFont="1" applyBorder="1" applyAlignment="1">
      <alignment horizontal="center" vertical="center"/>
    </xf>
    <xf numFmtId="171" fontId="2" fillId="2" borderId="1" xfId="4" applyNumberFormat="1" applyFont="1" applyFill="1" applyBorder="1" applyAlignment="1">
      <alignment horizontal="right" vertical="center"/>
    </xf>
    <xf numFmtId="9" fontId="2" fillId="2" borderId="1" xfId="5" applyNumberFormat="1" applyFont="1" applyFill="1" applyBorder="1" applyAlignment="1">
      <alignment horizontal="center" vertical="center"/>
    </xf>
    <xf numFmtId="167" fontId="2" fillId="2" borderId="1" xfId="5" applyNumberFormat="1" applyFont="1" applyFill="1" applyBorder="1" applyAlignment="1">
      <alignment horizontal="right" vertical="center" wrapText="1" readingOrder="1"/>
    </xf>
    <xf numFmtId="0" fontId="16" fillId="0" borderId="1" xfId="0" applyFont="1" applyBorder="1" applyAlignment="1">
      <alignment horizontal="center" vertical="center" wrapText="1"/>
    </xf>
    <xf numFmtId="167" fontId="5" fillId="2" borderId="1" xfId="5" applyNumberFormat="1" applyFont="1" applyFill="1" applyBorder="1" applyAlignment="1">
      <alignment horizontal="center" vertical="center"/>
    </xf>
    <xf numFmtId="171" fontId="5" fillId="2" borderId="1" xfId="9" applyNumberFormat="1" applyFont="1" applyFill="1" applyBorder="1" applyAlignment="1">
      <alignment vertical="center"/>
    </xf>
    <xf numFmtId="1" fontId="2" fillId="2" borderId="1" xfId="5" applyNumberFormat="1" applyFont="1" applyFill="1" applyBorder="1" applyAlignment="1">
      <alignment horizontal="center" vertical="center"/>
    </xf>
    <xf numFmtId="3" fontId="5" fillId="2" borderId="1" xfId="5" applyNumberFormat="1" applyFont="1" applyFill="1" applyBorder="1" applyAlignment="1">
      <alignment horizontal="right" vertical="center"/>
    </xf>
    <xf numFmtId="0" fontId="17" fillId="2" borderId="1" xfId="5" applyNumberFormat="1" applyFont="1" applyFill="1" applyBorder="1" applyAlignment="1">
      <alignment horizontal="center" vertical="center" wrapText="1"/>
    </xf>
    <xf numFmtId="3" fontId="14" fillId="2" borderId="1" xfId="9" applyNumberFormat="1" applyFont="1" applyFill="1" applyBorder="1" applyAlignment="1">
      <alignment horizontal="center" vertical="center" wrapText="1"/>
    </xf>
    <xf numFmtId="3" fontId="18" fillId="2" borderId="1" xfId="9" applyNumberFormat="1" applyFont="1" applyFill="1" applyBorder="1" applyAlignment="1">
      <alignment horizontal="center" vertical="center"/>
    </xf>
    <xf numFmtId="3" fontId="18" fillId="2" borderId="1" xfId="9" applyNumberFormat="1" applyFont="1" applyFill="1" applyBorder="1" applyAlignment="1">
      <alignment vertical="center"/>
    </xf>
    <xf numFmtId="0" fontId="11" fillId="2" borderId="0" xfId="2" applyFont="1" applyFill="1" applyAlignment="1">
      <alignment vertical="center"/>
    </xf>
    <xf numFmtId="3" fontId="2" fillId="2" borderId="1" xfId="9" applyNumberFormat="1" applyFill="1" applyBorder="1" applyAlignment="1">
      <alignment horizontal="center"/>
    </xf>
    <xf numFmtId="167" fontId="5" fillId="2" borderId="1" xfId="5" applyNumberFormat="1" applyFont="1" applyFill="1" applyBorder="1" applyAlignment="1">
      <alignment horizontal="center" vertical="center" wrapText="1"/>
    </xf>
    <xf numFmtId="3" fontId="5" fillId="2" borderId="1" xfId="9" applyNumberFormat="1" applyFont="1" applyFill="1" applyBorder="1" applyAlignment="1">
      <alignment horizontal="center" vertical="center" wrapText="1"/>
    </xf>
    <xf numFmtId="166" fontId="5" fillId="2" borderId="1" xfId="9" applyNumberFormat="1" applyFont="1" applyFill="1" applyBorder="1" applyAlignment="1">
      <alignment horizontal="center" vertical="center" wrapText="1"/>
    </xf>
    <xf numFmtId="167" fontId="5" fillId="2" borderId="0" xfId="5" applyNumberFormat="1" applyFont="1" applyFill="1" applyBorder="1" applyAlignment="1">
      <alignment horizontal="center" vertical="center"/>
    </xf>
    <xf numFmtId="3" fontId="2" fillId="2" borderId="1" xfId="9" applyNumberFormat="1" applyFill="1" applyBorder="1" applyAlignment="1">
      <alignment horizontal="center" vertical="center"/>
    </xf>
    <xf numFmtId="3" fontId="2" fillId="2" borderId="1" xfId="9" applyNumberFormat="1" applyFill="1" applyBorder="1" applyAlignment="1">
      <alignment horizontal="center" vertical="center" wrapText="1"/>
    </xf>
    <xf numFmtId="3" fontId="17" fillId="2" borderId="1" xfId="9" applyNumberFormat="1" applyFont="1" applyFill="1" applyBorder="1" applyAlignment="1">
      <alignment horizontal="center" vertical="center" wrapText="1"/>
    </xf>
    <xf numFmtId="170" fontId="2" fillId="0" borderId="1" xfId="6" applyNumberFormat="1" applyFont="1" applyBorder="1" applyAlignment="1">
      <alignment horizontal="right" vertical="center"/>
    </xf>
    <xf numFmtId="171" fontId="2" fillId="2" borderId="1" xfId="9" applyNumberFormat="1" applyFill="1" applyBorder="1" applyAlignment="1">
      <alignment vertical="center"/>
    </xf>
    <xf numFmtId="3" fontId="2" fillId="2" borderId="1" xfId="9" applyNumberFormat="1" applyFill="1" applyBorder="1" applyAlignment="1">
      <alignment horizontal="right" vertical="center" wrapText="1"/>
    </xf>
    <xf numFmtId="3" fontId="15" fillId="2" borderId="1" xfId="9" quotePrefix="1" applyNumberFormat="1" applyFont="1" applyFill="1" applyBorder="1" applyAlignment="1">
      <alignment horizontal="left" vertical="center" wrapText="1"/>
    </xf>
    <xf numFmtId="3" fontId="18" fillId="2" borderId="1" xfId="9" applyNumberFormat="1" applyFont="1" applyFill="1" applyBorder="1" applyAlignment="1">
      <alignment horizontal="left" vertical="center"/>
    </xf>
    <xf numFmtId="167" fontId="18" fillId="2" borderId="0" xfId="5" applyNumberFormat="1" applyFont="1" applyFill="1" applyBorder="1" applyAlignment="1">
      <alignment vertical="center"/>
    </xf>
    <xf numFmtId="0" fontId="18" fillId="2" borderId="0" xfId="2" applyFont="1" applyFill="1" applyAlignment="1">
      <alignment vertical="center"/>
    </xf>
    <xf numFmtId="167" fontId="18" fillId="2" borderId="0" xfId="7" applyNumberFormat="1" applyFont="1" applyFill="1" applyAlignment="1">
      <alignment vertical="center"/>
    </xf>
    <xf numFmtId="0" fontId="5" fillId="2" borderId="1" xfId="2" applyFont="1" applyFill="1" applyBorder="1" applyAlignment="1">
      <alignment horizontal="center" vertical="center"/>
    </xf>
    <xf numFmtId="167" fontId="14" fillId="2" borderId="1" xfId="5" applyNumberFormat="1" applyFont="1" applyFill="1" applyBorder="1" applyAlignment="1">
      <alignment horizontal="center" vertical="center" wrapText="1"/>
    </xf>
    <xf numFmtId="167" fontId="2" fillId="2" borderId="0" xfId="5" applyNumberFormat="1" applyFont="1" applyFill="1" applyBorder="1" applyAlignment="1">
      <alignment horizontal="center" vertical="center"/>
    </xf>
    <xf numFmtId="167" fontId="2" fillId="2" borderId="0" xfId="7" applyNumberFormat="1" applyFont="1" applyFill="1" applyAlignment="1">
      <alignment horizontal="center" vertical="center"/>
    </xf>
    <xf numFmtId="3" fontId="2" fillId="2" borderId="1" xfId="9" applyNumberFormat="1" applyFill="1" applyBorder="1" applyAlignment="1">
      <alignment horizontal="right" vertical="center"/>
    </xf>
    <xf numFmtId="3" fontId="17" fillId="2" borderId="1" xfId="9" applyNumberFormat="1" applyFont="1" applyFill="1" applyBorder="1" applyAlignment="1">
      <alignment horizontal="center" vertical="center"/>
    </xf>
    <xf numFmtId="167" fontId="2" fillId="2" borderId="0" xfId="5" applyNumberFormat="1" applyFont="1" applyFill="1" applyBorder="1" applyAlignment="1">
      <alignment vertical="center"/>
    </xf>
    <xf numFmtId="3" fontId="5" fillId="2" borderId="1" xfId="9" applyNumberFormat="1" applyFont="1" applyFill="1" applyBorder="1" applyAlignment="1">
      <alignment horizontal="right" vertical="center"/>
    </xf>
    <xf numFmtId="166" fontId="5" fillId="2" borderId="1" xfId="5" applyNumberFormat="1" applyFont="1" applyFill="1" applyBorder="1" applyAlignment="1">
      <alignment horizontal="center" vertical="center" wrapText="1"/>
    </xf>
    <xf numFmtId="9" fontId="5" fillId="2" borderId="1" xfId="5" applyNumberFormat="1" applyFont="1" applyFill="1" applyBorder="1" applyAlignment="1">
      <alignment horizontal="center" vertical="center" wrapText="1"/>
    </xf>
    <xf numFmtId="167" fontId="17" fillId="2" borderId="1" xfId="5" applyNumberFormat="1" applyFont="1" applyFill="1" applyBorder="1" applyAlignment="1">
      <alignment horizontal="center" vertical="center" wrapText="1"/>
    </xf>
    <xf numFmtId="3" fontId="2" fillId="2" borderId="1" xfId="2" applyNumberFormat="1" applyFill="1" applyBorder="1" applyAlignment="1">
      <alignment horizontal="center" vertical="center"/>
    </xf>
    <xf numFmtId="171" fontId="2" fillId="2" borderId="1" xfId="11" applyNumberFormat="1" applyFont="1" applyFill="1" applyBorder="1" applyAlignment="1">
      <alignment horizontal="right" vertical="center"/>
    </xf>
    <xf numFmtId="9" fontId="2" fillId="2" borderId="1" xfId="5" applyNumberFormat="1" applyFont="1" applyFill="1" applyBorder="1" applyAlignment="1">
      <alignment horizontal="center" vertical="center" wrapText="1" readingOrder="1"/>
    </xf>
    <xf numFmtId="171" fontId="2" fillId="2" borderId="0" xfId="2" applyNumberFormat="1" applyFill="1" applyAlignment="1">
      <alignment vertical="center"/>
    </xf>
    <xf numFmtId="167" fontId="2" fillId="2" borderId="0" xfId="4" applyNumberFormat="1" applyFont="1" applyFill="1" applyBorder="1" applyAlignment="1">
      <alignment vertical="center"/>
    </xf>
    <xf numFmtId="173" fontId="2" fillId="2" borderId="1" xfId="11" applyNumberFormat="1" applyFont="1" applyFill="1" applyBorder="1" applyAlignment="1">
      <alignment horizontal="right" vertical="center"/>
    </xf>
    <xf numFmtId="173" fontId="2" fillId="2" borderId="0" xfId="11" applyNumberFormat="1" applyFont="1" applyFill="1" applyBorder="1" applyAlignment="1">
      <alignment horizontal="right" vertical="center"/>
    </xf>
    <xf numFmtId="166" fontId="2" fillId="2" borderId="1" xfId="11" applyNumberFormat="1" applyFont="1" applyFill="1" applyBorder="1" applyAlignment="1">
      <alignment horizontal="right" vertical="center"/>
    </xf>
    <xf numFmtId="166" fontId="2" fillId="2" borderId="0" xfId="11" applyNumberFormat="1" applyFont="1" applyFill="1" applyBorder="1" applyAlignment="1">
      <alignment horizontal="right" vertical="center"/>
    </xf>
    <xf numFmtId="172" fontId="2" fillId="2" borderId="1" xfId="11" applyFont="1" applyFill="1" applyBorder="1" applyAlignment="1">
      <alignment horizontal="right" vertical="center"/>
    </xf>
    <xf numFmtId="172" fontId="2" fillId="2" borderId="0" xfId="2" applyNumberFormat="1" applyFill="1" applyAlignment="1">
      <alignment vertical="center"/>
    </xf>
    <xf numFmtId="167" fontId="2" fillId="2" borderId="1" xfId="5" applyNumberFormat="1" applyFont="1" applyFill="1" applyBorder="1" applyAlignment="1">
      <alignment horizontal="center" vertical="center" wrapText="1"/>
    </xf>
    <xf numFmtId="167" fontId="5" fillId="2" borderId="1" xfId="5" applyNumberFormat="1" applyFont="1" applyFill="1" applyBorder="1" applyAlignment="1">
      <alignment horizontal="right" vertical="center" wrapText="1" readingOrder="1"/>
    </xf>
    <xf numFmtId="167" fontId="17" fillId="2" borderId="1" xfId="5" applyNumberFormat="1" applyFont="1" applyFill="1" applyBorder="1" applyAlignment="1">
      <alignment horizontal="center" vertical="center"/>
    </xf>
    <xf numFmtId="171" fontId="11" fillId="2" borderId="0" xfId="2" applyNumberFormat="1" applyFont="1" applyFill="1" applyAlignment="1">
      <alignment vertical="center"/>
    </xf>
    <xf numFmtId="167" fontId="5" fillId="2" borderId="2" xfId="5" applyNumberFormat="1" applyFont="1" applyFill="1" applyBorder="1" applyAlignment="1">
      <alignment horizontal="center" vertical="center"/>
    </xf>
    <xf numFmtId="167" fontId="14" fillId="2" borderId="4" xfId="5" applyNumberFormat="1" applyFont="1" applyFill="1" applyBorder="1" applyAlignment="1">
      <alignment horizontal="center" vertical="center" wrapText="1"/>
    </xf>
    <xf numFmtId="174" fontId="2" fillId="2" borderId="0" xfId="2" applyNumberFormat="1" applyFill="1" applyAlignment="1">
      <alignment vertical="center"/>
    </xf>
    <xf numFmtId="171" fontId="2" fillId="2" borderId="1" xfId="2" applyNumberFormat="1" applyFill="1" applyBorder="1" applyAlignment="1">
      <alignment vertical="center"/>
    </xf>
    <xf numFmtId="9" fontId="2" fillId="2" borderId="1" xfId="5" applyNumberFormat="1" applyFont="1" applyFill="1" applyBorder="1" applyAlignment="1">
      <alignment horizontal="center" vertical="center" wrapText="1"/>
    </xf>
    <xf numFmtId="3" fontId="2" fillId="2" borderId="2" xfId="2" applyNumberFormat="1" applyFill="1" applyBorder="1" applyAlignment="1">
      <alignment horizontal="right" vertical="center"/>
    </xf>
    <xf numFmtId="0" fontId="15" fillId="2" borderId="6" xfId="11" quotePrefix="1" applyNumberFormat="1" applyFont="1" applyFill="1" applyBorder="1" applyAlignment="1">
      <alignment vertical="center" wrapText="1"/>
    </xf>
    <xf numFmtId="175" fontId="2" fillId="2" borderId="0" xfId="4" applyNumberFormat="1" applyFont="1" applyFill="1" applyAlignment="1">
      <alignment vertical="center"/>
    </xf>
    <xf numFmtId="0" fontId="15" fillId="2" borderId="8" xfId="11" quotePrefix="1" applyNumberFormat="1" applyFont="1" applyFill="1" applyBorder="1" applyAlignment="1">
      <alignment vertical="center" wrapText="1"/>
    </xf>
    <xf numFmtId="167" fontId="2" fillId="2" borderId="5" xfId="5" applyNumberFormat="1" applyFont="1" applyFill="1" applyBorder="1" applyAlignment="1">
      <alignment horizontal="left" vertical="center"/>
    </xf>
    <xf numFmtId="3" fontId="2" fillId="2" borderId="3" xfId="2" applyNumberFormat="1" applyFill="1" applyBorder="1" applyAlignment="1">
      <alignment horizontal="center" vertical="center"/>
    </xf>
    <xf numFmtId="3" fontId="2" fillId="2" borderId="1" xfId="2" applyNumberFormat="1" applyFill="1" applyBorder="1" applyAlignment="1">
      <alignment horizontal="right" vertical="center"/>
    </xf>
    <xf numFmtId="172" fontId="15" fillId="2" borderId="1" xfId="11" quotePrefix="1" applyFont="1" applyFill="1" applyBorder="1" applyAlignment="1">
      <alignment horizontal="left" vertical="center"/>
    </xf>
    <xf numFmtId="3" fontId="2" fillId="2" borderId="4" xfId="9" applyNumberFormat="1" applyFill="1" applyBorder="1" applyAlignment="1">
      <alignment horizontal="center" vertical="center"/>
    </xf>
    <xf numFmtId="3" fontId="2" fillId="2" borderId="4" xfId="2" applyNumberFormat="1" applyFill="1" applyBorder="1" applyAlignment="1">
      <alignment horizontal="center" vertical="center"/>
    </xf>
    <xf numFmtId="176" fontId="2" fillId="2" borderId="0" xfId="2" applyNumberFormat="1" applyFill="1" applyAlignment="1">
      <alignment vertical="center"/>
    </xf>
    <xf numFmtId="3" fontId="5" fillId="2" borderId="1" xfId="2" applyNumberFormat="1" applyFont="1" applyFill="1" applyBorder="1" applyAlignment="1">
      <alignment horizontal="right" vertical="center"/>
    </xf>
    <xf numFmtId="3" fontId="17" fillId="2" borderId="1" xfId="2" applyNumberFormat="1" applyFont="1" applyFill="1" applyBorder="1" applyAlignment="1">
      <alignment horizontal="center" vertical="center" wrapText="1"/>
    </xf>
    <xf numFmtId="3" fontId="5" fillId="2" borderId="1" xfId="5" applyNumberFormat="1" applyFont="1" applyFill="1" applyBorder="1" applyAlignment="1">
      <alignment horizontal="right" vertical="center" wrapText="1"/>
    </xf>
    <xf numFmtId="3" fontId="2" fillId="2" borderId="0" xfId="2" applyNumberFormat="1" applyFill="1" applyAlignment="1">
      <alignment vertical="center"/>
    </xf>
    <xf numFmtId="3" fontId="21" fillId="0" borderId="0" xfId="2" applyNumberFormat="1" applyFont="1" applyAlignment="1">
      <alignment vertical="center"/>
    </xf>
    <xf numFmtId="0" fontId="5" fillId="2" borderId="0" xfId="2" applyFont="1" applyFill="1" applyAlignment="1">
      <alignment vertical="center"/>
    </xf>
    <xf numFmtId="167" fontId="5" fillId="2" borderId="0" xfId="7" applyNumberFormat="1" applyFont="1" applyFill="1" applyAlignment="1">
      <alignment vertical="center"/>
    </xf>
    <xf numFmtId="167" fontId="5" fillId="2" borderId="0" xfId="6" applyNumberFormat="1" applyFont="1" applyFill="1" applyBorder="1" applyAlignment="1">
      <alignment horizontal="center" vertical="center"/>
    </xf>
    <xf numFmtId="0" fontId="5" fillId="2" borderId="0" xfId="14" applyFont="1" applyFill="1" applyAlignment="1">
      <alignment vertical="center"/>
    </xf>
    <xf numFmtId="37" fontId="6" fillId="2" borderId="0" xfId="5" applyNumberFormat="1" applyFont="1" applyFill="1" applyAlignment="1">
      <alignment vertical="center" wrapText="1"/>
    </xf>
    <xf numFmtId="37" fontId="5" fillId="2" borderId="0" xfId="5" applyNumberFormat="1" applyFont="1" applyFill="1" applyAlignment="1">
      <alignment horizontal="left" vertical="center" wrapText="1"/>
    </xf>
    <xf numFmtId="167" fontId="5" fillId="2" borderId="0" xfId="6" applyNumberFormat="1" applyFont="1" applyFill="1" applyAlignment="1">
      <alignment horizontal="center" vertical="center"/>
    </xf>
    <xf numFmtId="0" fontId="2" fillId="2" borderId="0" xfId="14" applyFill="1" applyAlignment="1">
      <alignment vertical="center"/>
    </xf>
    <xf numFmtId="167" fontId="2" fillId="2" borderId="0" xfId="6" applyNumberFormat="1" applyFont="1" applyFill="1" applyAlignment="1">
      <alignment horizontal="center" vertical="center"/>
    </xf>
    <xf numFmtId="167" fontId="2" fillId="2" borderId="0" xfId="6" applyNumberFormat="1" applyFont="1" applyFill="1" applyAlignment="1">
      <alignment vertical="center"/>
    </xf>
    <xf numFmtId="167" fontId="5" fillId="2" borderId="0" xfId="6" applyNumberFormat="1" applyFont="1" applyFill="1" applyBorder="1" applyAlignment="1">
      <alignment vertical="center"/>
    </xf>
    <xf numFmtId="166" fontId="2" fillId="2" borderId="0" xfId="6" applyNumberFormat="1" applyFont="1" applyFill="1" applyAlignment="1">
      <alignment vertical="center"/>
    </xf>
    <xf numFmtId="167" fontId="17" fillId="2" borderId="0" xfId="6" applyNumberFormat="1" applyFont="1" applyFill="1" applyAlignment="1">
      <alignment horizontal="center" vertical="center"/>
    </xf>
    <xf numFmtId="167" fontId="2" fillId="2" borderId="0" xfId="6" applyNumberFormat="1" applyFont="1" applyFill="1" applyBorder="1" applyAlignment="1">
      <alignment vertical="center"/>
    </xf>
    <xf numFmtId="0" fontId="17" fillId="2" borderId="0" xfId="2" applyFont="1" applyFill="1" applyAlignment="1">
      <alignment horizontal="center" vertical="center"/>
    </xf>
    <xf numFmtId="3" fontId="2" fillId="2" borderId="1" xfId="2" applyNumberFormat="1" applyFill="1" applyBorder="1" applyAlignment="1">
      <alignment horizontal="center" vertical="center"/>
    </xf>
    <xf numFmtId="3" fontId="2" fillId="2" borderId="1" xfId="9" applyNumberFormat="1" applyFill="1" applyBorder="1" applyAlignment="1">
      <alignment horizontal="center" vertical="center"/>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3" fontId="2" fillId="2" borderId="1" xfId="9" applyNumberFormat="1" applyFill="1" applyBorder="1" applyAlignment="1">
      <alignment horizontal="center" vertical="center"/>
    </xf>
    <xf numFmtId="3" fontId="2" fillId="2" borderId="1" xfId="2" applyNumberFormat="1" applyFill="1" applyBorder="1" applyAlignment="1">
      <alignment horizontal="center" vertical="center"/>
    </xf>
    <xf numFmtId="0" fontId="10" fillId="2" borderId="0" xfId="16" applyFont="1" applyFill="1" applyAlignment="1">
      <alignment vertical="center"/>
    </xf>
    <xf numFmtId="0" fontId="25" fillId="2" borderId="1" xfId="16" applyFont="1" applyFill="1" applyBorder="1" applyAlignment="1">
      <alignment horizontal="center" vertical="center"/>
    </xf>
    <xf numFmtId="0" fontId="25" fillId="2" borderId="1" xfId="16" applyFont="1" applyFill="1" applyBorder="1" applyAlignment="1">
      <alignment vertical="center"/>
    </xf>
    <xf numFmtId="167" fontId="25" fillId="2" borderId="1" xfId="17" applyNumberFormat="1" applyFont="1" applyFill="1" applyBorder="1" applyAlignment="1">
      <alignment horizontal="center" vertical="center"/>
    </xf>
    <xf numFmtId="0" fontId="25" fillId="2" borderId="0" xfId="16" applyFont="1" applyFill="1" applyAlignment="1">
      <alignment vertical="center"/>
    </xf>
    <xf numFmtId="0" fontId="10" fillId="2" borderId="1" xfId="16" applyFont="1" applyFill="1" applyBorder="1" applyAlignment="1">
      <alignment vertical="center"/>
    </xf>
    <xf numFmtId="0" fontId="10" fillId="2" borderId="1" xfId="16" applyFont="1" applyFill="1" applyBorder="1" applyAlignment="1">
      <alignment horizontal="center" vertical="center"/>
    </xf>
    <xf numFmtId="167" fontId="10" fillId="2" borderId="1" xfId="17" applyNumberFormat="1" applyFont="1" applyFill="1" applyBorder="1" applyAlignment="1">
      <alignment vertical="center"/>
    </xf>
    <xf numFmtId="0" fontId="10" fillId="2" borderId="9" xfId="16" applyFont="1" applyFill="1" applyBorder="1" applyAlignment="1">
      <alignment horizontal="center" vertical="center"/>
    </xf>
    <xf numFmtId="0" fontId="26" fillId="2" borderId="1" xfId="16" applyFont="1" applyFill="1" applyBorder="1" applyAlignment="1">
      <alignment horizontal="center" vertical="center"/>
    </xf>
    <xf numFmtId="167" fontId="10" fillId="2" borderId="4" xfId="17" applyNumberFormat="1" applyFont="1" applyFill="1" applyBorder="1" applyAlignment="1">
      <alignment vertical="center"/>
    </xf>
    <xf numFmtId="0" fontId="26" fillId="2" borderId="4" xfId="16" applyFont="1" applyFill="1" applyBorder="1" applyAlignment="1">
      <alignment horizontal="center" vertical="center" wrapText="1"/>
    </xf>
    <xf numFmtId="0" fontId="26" fillId="2" borderId="7" xfId="16" applyFont="1" applyFill="1" applyBorder="1" applyAlignment="1">
      <alignment horizontal="center" vertical="center" wrapText="1"/>
    </xf>
    <xf numFmtId="0" fontId="26" fillId="2" borderId="7" xfId="16" applyFont="1" applyFill="1" applyBorder="1" applyAlignment="1">
      <alignment vertical="center"/>
    </xf>
    <xf numFmtId="0" fontId="26" fillId="2" borderId="1" xfId="16" applyFont="1" applyFill="1" applyBorder="1" applyAlignment="1">
      <alignment horizontal="center" vertical="center" wrapText="1"/>
    </xf>
    <xf numFmtId="0" fontId="26" fillId="2" borderId="1" xfId="16" applyFont="1" applyFill="1" applyBorder="1" applyAlignment="1">
      <alignment vertical="center"/>
    </xf>
    <xf numFmtId="0" fontId="10" fillId="2" borderId="7" xfId="16" applyFont="1" applyFill="1" applyBorder="1" applyAlignment="1">
      <alignment horizontal="center" vertical="center"/>
    </xf>
    <xf numFmtId="0" fontId="10" fillId="2" borderId="1" xfId="16" applyFont="1" applyFill="1" applyBorder="1" applyAlignment="1">
      <alignment vertical="center" wrapText="1"/>
    </xf>
    <xf numFmtId="0" fontId="26" fillId="2" borderId="1" xfId="16" applyFont="1" applyFill="1" applyBorder="1" applyAlignment="1">
      <alignment horizontal="center" vertical="center" wrapText="1"/>
    </xf>
    <xf numFmtId="177" fontId="10" fillId="2" borderId="0" xfId="18" applyFont="1" applyFill="1" applyAlignment="1">
      <alignment vertical="center"/>
    </xf>
    <xf numFmtId="0" fontId="29" fillId="2" borderId="1" xfId="16" applyFont="1" applyFill="1" applyBorder="1" applyAlignment="1">
      <alignment vertical="center" wrapText="1"/>
    </xf>
    <xf numFmtId="0" fontId="10" fillId="2" borderId="3" xfId="16" applyFont="1" applyFill="1" applyBorder="1" applyAlignment="1">
      <alignment horizontal="center" vertical="center"/>
    </xf>
    <xf numFmtId="0" fontId="29" fillId="2" borderId="1" xfId="16" applyFont="1" applyFill="1" applyBorder="1" applyAlignment="1">
      <alignment horizontal="left" vertical="center" wrapText="1"/>
    </xf>
    <xf numFmtId="3" fontId="29" fillId="2" borderId="1" xfId="16" applyNumberFormat="1" applyFont="1" applyFill="1" applyBorder="1" applyAlignment="1">
      <alignment horizontal="right" vertical="center" wrapText="1"/>
    </xf>
    <xf numFmtId="0" fontId="10" fillId="2" borderId="9" xfId="16" applyFont="1" applyFill="1" applyBorder="1" applyAlignment="1">
      <alignment vertical="center"/>
    </xf>
    <xf numFmtId="3" fontId="29" fillId="2" borderId="9" xfId="16" applyNumberFormat="1" applyFont="1" applyFill="1" applyBorder="1" applyAlignment="1">
      <alignment horizontal="right" vertical="center" wrapText="1"/>
    </xf>
    <xf numFmtId="0" fontId="10" fillId="2" borderId="7" xfId="16" applyFont="1" applyFill="1" applyBorder="1" applyAlignment="1">
      <alignment vertical="center"/>
    </xf>
    <xf numFmtId="3" fontId="29" fillId="2" borderId="13" xfId="16" applyNumberFormat="1" applyFont="1" applyFill="1" applyBorder="1" applyAlignment="1">
      <alignment horizontal="right" vertical="center" wrapText="1"/>
    </xf>
    <xf numFmtId="0" fontId="10" fillId="2" borderId="4" xfId="16" applyFont="1" applyFill="1" applyBorder="1" applyAlignment="1">
      <alignment vertical="center"/>
    </xf>
    <xf numFmtId="0" fontId="10" fillId="2" borderId="4" xfId="16" applyFont="1" applyFill="1" applyBorder="1" applyAlignment="1">
      <alignment horizontal="center" vertical="center"/>
    </xf>
    <xf numFmtId="3" fontId="29" fillId="2" borderId="12" xfId="16" applyNumberFormat="1" applyFont="1" applyFill="1" applyBorder="1" applyAlignment="1">
      <alignment horizontal="right" vertical="center" wrapText="1"/>
    </xf>
    <xf numFmtId="0" fontId="11" fillId="2" borderId="1" xfId="16" applyFont="1" applyFill="1" applyBorder="1" applyAlignment="1">
      <alignment vertical="center"/>
    </xf>
    <xf numFmtId="0" fontId="11" fillId="2" borderId="4" xfId="16" applyFont="1" applyFill="1" applyBorder="1" applyAlignment="1">
      <alignment horizontal="center" vertical="center"/>
    </xf>
    <xf numFmtId="3" fontId="30" fillId="2" borderId="1" xfId="16" applyNumberFormat="1" applyFont="1" applyFill="1" applyBorder="1" applyAlignment="1">
      <alignment horizontal="right" vertical="center" wrapText="1"/>
    </xf>
    <xf numFmtId="0" fontId="11" fillId="2" borderId="0" xfId="16" applyFont="1" applyFill="1" applyAlignment="1">
      <alignment vertical="center"/>
    </xf>
    <xf numFmtId="3" fontId="29" fillId="2" borderId="15" xfId="16" applyNumberFormat="1" applyFont="1" applyFill="1" applyBorder="1" applyAlignment="1">
      <alignment horizontal="right" vertical="center" wrapText="1"/>
    </xf>
    <xf numFmtId="3" fontId="29" fillId="2" borderId="0" xfId="16" applyNumberFormat="1" applyFont="1" applyFill="1" applyAlignment="1">
      <alignment horizontal="right" vertical="center" wrapText="1"/>
    </xf>
    <xf numFmtId="0" fontId="29" fillId="2" borderId="13" xfId="16" applyFont="1" applyFill="1" applyBorder="1" applyAlignment="1">
      <alignment horizontal="right" vertical="center" wrapText="1"/>
    </xf>
    <xf numFmtId="0" fontId="29" fillId="2" borderId="1" xfId="16" applyFont="1" applyFill="1" applyBorder="1" applyAlignment="1">
      <alignment horizontal="center" vertical="center" wrapText="1"/>
    </xf>
    <xf numFmtId="3" fontId="29" fillId="2" borderId="1" xfId="16" applyNumberFormat="1" applyFont="1" applyFill="1" applyBorder="1" applyAlignment="1">
      <alignment horizontal="center" vertical="center" wrapText="1"/>
    </xf>
    <xf numFmtId="0" fontId="10" fillId="2" borderId="0" xfId="16" applyFont="1" applyFill="1" applyAlignment="1">
      <alignment horizontal="center" vertical="center"/>
    </xf>
    <xf numFmtId="167" fontId="10" fillId="2" borderId="0" xfId="17" applyNumberFormat="1" applyFont="1" applyFill="1" applyAlignment="1">
      <alignment vertical="center"/>
    </xf>
    <xf numFmtId="0" fontId="31" fillId="2" borderId="0" xfId="16" applyFont="1" applyFill="1" applyAlignment="1">
      <alignment vertical="center"/>
    </xf>
    <xf numFmtId="0" fontId="29" fillId="0" borderId="0" xfId="20" applyAlignment="1">
      <alignment vertical="center"/>
    </xf>
    <xf numFmtId="0" fontId="34" fillId="0" borderId="16" xfId="13" applyFont="1" applyBorder="1" applyAlignment="1">
      <alignment horizontal="center" vertical="center" wrapText="1"/>
    </xf>
    <xf numFmtId="0" fontId="34" fillId="0" borderId="17" xfId="13" applyFont="1" applyBorder="1" applyAlignment="1">
      <alignment horizontal="center" vertical="center" wrapText="1"/>
    </xf>
    <xf numFmtId="0" fontId="35" fillId="0" borderId="17" xfId="13" applyFont="1" applyBorder="1" applyAlignment="1">
      <alignment horizontal="center" vertical="center" wrapText="1"/>
    </xf>
    <xf numFmtId="0" fontId="4" fillId="0" borderId="0" xfId="13" applyAlignment="1">
      <alignment vertical="center"/>
    </xf>
    <xf numFmtId="0" fontId="37" fillId="3" borderId="16" xfId="21" applyFont="1" applyFill="1" applyBorder="1" applyAlignment="1">
      <alignment horizontal="center" vertical="center" wrapText="1"/>
    </xf>
    <xf numFmtId="0" fontId="37" fillId="3" borderId="17" xfId="21" applyFont="1" applyFill="1" applyBorder="1" applyAlignment="1">
      <alignment horizontal="center" vertical="center" wrapText="1"/>
    </xf>
    <xf numFmtId="0" fontId="39" fillId="0" borderId="13" xfId="13" applyFont="1" applyBorder="1" applyAlignment="1">
      <alignment vertical="center" wrapText="1"/>
    </xf>
    <xf numFmtId="0" fontId="38" fillId="0" borderId="13" xfId="13" applyFont="1" applyBorder="1" applyAlignment="1">
      <alignment horizontal="center" vertical="center" wrapText="1"/>
    </xf>
    <xf numFmtId="3" fontId="19" fillId="0" borderId="13" xfId="13" applyNumberFormat="1" applyFont="1" applyBorder="1" applyAlignment="1">
      <alignment horizontal="center" vertical="center" wrapText="1"/>
    </xf>
    <xf numFmtId="3" fontId="4" fillId="0" borderId="0" xfId="13" applyNumberFormat="1" applyAlignment="1">
      <alignment vertical="center"/>
    </xf>
    <xf numFmtId="0" fontId="41" fillId="3" borderId="12" xfId="21" applyFont="1" applyFill="1" applyBorder="1" applyAlignment="1">
      <alignment vertical="center" wrapText="1"/>
    </xf>
    <xf numFmtId="0" fontId="40" fillId="3" borderId="12" xfId="21" applyFont="1" applyFill="1" applyBorder="1" applyAlignment="1">
      <alignment vertical="center" wrapText="1"/>
    </xf>
    <xf numFmtId="0" fontId="38" fillId="0" borderId="13" xfId="13" applyFont="1" applyBorder="1" applyAlignment="1">
      <alignment vertical="center" wrapText="1"/>
    </xf>
    <xf numFmtId="0" fontId="40" fillId="3" borderId="13" xfId="21" applyFont="1" applyFill="1" applyBorder="1" applyAlignment="1">
      <alignment vertical="center" wrapText="1"/>
    </xf>
    <xf numFmtId="0" fontId="38" fillId="0" borderId="18" xfId="13" applyFont="1" applyBorder="1" applyAlignment="1">
      <alignment horizontal="center" vertical="center" wrapText="1"/>
    </xf>
    <xf numFmtId="0" fontId="19" fillId="0" borderId="13" xfId="13" applyFont="1" applyBorder="1" applyAlignment="1">
      <alignment horizontal="center" vertical="center" wrapText="1"/>
    </xf>
    <xf numFmtId="0" fontId="38" fillId="0" borderId="19" xfId="13" applyFont="1" applyBorder="1" applyAlignment="1">
      <alignment horizontal="center" vertical="center" wrapText="1"/>
    </xf>
    <xf numFmtId="177" fontId="4" fillId="0" borderId="0" xfId="22" applyFont="1" applyAlignment="1">
      <alignment vertical="center"/>
    </xf>
    <xf numFmtId="0" fontId="40" fillId="3" borderId="19" xfId="21" applyFont="1" applyFill="1" applyBorder="1" applyAlignment="1">
      <alignment horizontal="center" vertical="center" wrapText="1"/>
    </xf>
    <xf numFmtId="0" fontId="40" fillId="3" borderId="12" xfId="21" applyFont="1" applyFill="1" applyBorder="1" applyAlignment="1">
      <alignment horizontal="center" vertical="center" wrapText="1"/>
    </xf>
    <xf numFmtId="0" fontId="38" fillId="0" borderId="20" xfId="13" applyFont="1" applyBorder="1" applyAlignment="1">
      <alignment horizontal="center" vertical="center" wrapText="1"/>
    </xf>
    <xf numFmtId="3" fontId="40" fillId="3" borderId="12" xfId="21" applyNumberFormat="1" applyFont="1" applyFill="1" applyBorder="1" applyAlignment="1">
      <alignment horizontal="center" vertical="center" wrapText="1"/>
    </xf>
    <xf numFmtId="165" fontId="19" fillId="0" borderId="13" xfId="23" applyFont="1" applyFill="1" applyBorder="1" applyAlignment="1">
      <alignment horizontal="center" vertical="center" wrapText="1"/>
    </xf>
    <xf numFmtId="0" fontId="36" fillId="3" borderId="19" xfId="21" applyFill="1" applyBorder="1" applyAlignment="1">
      <alignment vertical="center" wrapText="1"/>
    </xf>
    <xf numFmtId="0" fontId="36" fillId="3" borderId="12" xfId="21" applyFill="1" applyBorder="1" applyAlignment="1">
      <alignment vertical="center" wrapText="1"/>
    </xf>
    <xf numFmtId="0" fontId="19" fillId="0" borderId="0" xfId="13" applyFont="1" applyAlignment="1">
      <alignment vertical="center"/>
    </xf>
    <xf numFmtId="0" fontId="44" fillId="0" borderId="0" xfId="20" applyFont="1" applyAlignment="1">
      <alignment vertical="center"/>
    </xf>
    <xf numFmtId="3" fontId="19" fillId="0" borderId="17" xfId="13" applyNumberFormat="1" applyFont="1" applyBorder="1" applyAlignment="1">
      <alignment horizontal="center" vertical="center" wrapText="1"/>
    </xf>
    <xf numFmtId="0" fontId="38" fillId="5" borderId="20" xfId="13" applyFont="1" applyFill="1" applyBorder="1" applyAlignment="1">
      <alignment horizontal="center" vertical="center" wrapText="1"/>
    </xf>
    <xf numFmtId="0" fontId="38" fillId="5" borderId="13" xfId="13" applyFont="1" applyFill="1" applyBorder="1" applyAlignment="1">
      <alignment vertical="center" wrapText="1"/>
    </xf>
    <xf numFmtId="0" fontId="38" fillId="5" borderId="13" xfId="13" applyFont="1" applyFill="1" applyBorder="1" applyAlignment="1">
      <alignment horizontal="center" vertical="center" wrapText="1"/>
    </xf>
    <xf numFmtId="3" fontId="19" fillId="5" borderId="13" xfId="13" applyNumberFormat="1" applyFont="1" applyFill="1" applyBorder="1" applyAlignment="1">
      <alignment horizontal="center" vertical="center" wrapText="1"/>
    </xf>
    <xf numFmtId="0" fontId="4" fillId="5" borderId="0" xfId="13" applyFill="1" applyAlignment="1">
      <alignment vertical="center"/>
    </xf>
    <xf numFmtId="0" fontId="36" fillId="5" borderId="20" xfId="21" applyFill="1" applyBorder="1" applyAlignment="1">
      <alignment vertical="center" wrapText="1"/>
    </xf>
    <xf numFmtId="0" fontId="40" fillId="5" borderId="13" xfId="21" applyFont="1" applyFill="1" applyBorder="1" applyAlignment="1">
      <alignment vertical="center" wrapText="1"/>
    </xf>
    <xf numFmtId="0" fontId="36" fillId="5" borderId="13" xfId="21" applyFill="1" applyBorder="1" applyAlignment="1">
      <alignment vertical="center" wrapText="1"/>
    </xf>
    <xf numFmtId="0" fontId="29" fillId="5" borderId="0" xfId="20" applyFill="1" applyAlignment="1">
      <alignment vertical="center"/>
    </xf>
    <xf numFmtId="0" fontId="41" fillId="5" borderId="12" xfId="21" applyFont="1" applyFill="1" applyBorder="1" applyAlignment="1">
      <alignment vertical="center" wrapText="1"/>
    </xf>
    <xf numFmtId="0" fontId="38" fillId="6" borderId="20" xfId="13" applyFont="1" applyFill="1" applyBorder="1" applyAlignment="1">
      <alignment horizontal="center" vertical="center" wrapText="1"/>
    </xf>
    <xf numFmtId="0" fontId="38" fillId="6" borderId="13" xfId="13" applyFont="1" applyFill="1" applyBorder="1" applyAlignment="1">
      <alignment vertical="center" wrapText="1"/>
    </xf>
    <xf numFmtId="0" fontId="19" fillId="6" borderId="13" xfId="13" applyFont="1" applyFill="1" applyBorder="1" applyAlignment="1">
      <alignment horizontal="center" vertical="center" wrapText="1"/>
    </xf>
    <xf numFmtId="167" fontId="4" fillId="0" borderId="0" xfId="24" applyNumberFormat="1" applyAlignment="1">
      <alignment vertical="center"/>
    </xf>
    <xf numFmtId="3" fontId="19" fillId="6" borderId="13" xfId="13" applyNumberFormat="1" applyFont="1" applyFill="1" applyBorder="1" applyAlignment="1">
      <alignment horizontal="center" vertical="center" wrapText="1"/>
    </xf>
    <xf numFmtId="0" fontId="40" fillId="3" borderId="20" xfId="21" applyFont="1" applyFill="1" applyBorder="1" applyAlignment="1">
      <alignment horizontal="center" vertical="center" wrapText="1"/>
    </xf>
    <xf numFmtId="0" fontId="40" fillId="3" borderId="13" xfId="21" applyFont="1" applyFill="1" applyBorder="1" applyAlignment="1">
      <alignment horizontal="center" vertical="center" wrapText="1"/>
    </xf>
    <xf numFmtId="3" fontId="40" fillId="3" borderId="13" xfId="21" applyNumberFormat="1" applyFont="1" applyFill="1" applyBorder="1" applyAlignment="1">
      <alignment horizontal="center" vertical="center" wrapText="1"/>
    </xf>
    <xf numFmtId="0" fontId="40" fillId="3" borderId="0" xfId="21" applyFont="1" applyFill="1" applyAlignment="1">
      <alignment vertical="center" wrapText="1"/>
    </xf>
    <xf numFmtId="0" fontId="37" fillId="3" borderId="13" xfId="21" applyFont="1" applyFill="1" applyBorder="1" applyAlignment="1">
      <alignment vertical="center" wrapText="1"/>
    </xf>
    <xf numFmtId="0" fontId="38" fillId="6" borderId="19" xfId="13" applyFont="1" applyFill="1" applyBorder="1" applyAlignment="1">
      <alignment horizontal="center" vertical="center" wrapText="1"/>
    </xf>
    <xf numFmtId="0" fontId="37" fillId="3" borderId="12" xfId="21" applyFont="1" applyFill="1" applyBorder="1" applyAlignment="1">
      <alignment vertical="center" wrapText="1"/>
    </xf>
    <xf numFmtId="0" fontId="46" fillId="7" borderId="13" xfId="13" applyFont="1" applyFill="1" applyBorder="1" applyAlignment="1">
      <alignment vertical="center" wrapText="1"/>
    </xf>
    <xf numFmtId="0" fontId="46" fillId="7" borderId="13" xfId="13" applyFont="1" applyFill="1" applyBorder="1" applyAlignment="1">
      <alignment horizontal="center" vertical="center" wrapText="1"/>
    </xf>
    <xf numFmtId="3" fontId="48" fillId="7" borderId="13" xfId="13" applyNumberFormat="1" applyFont="1" applyFill="1" applyBorder="1" applyAlignment="1">
      <alignment horizontal="center" vertical="center" wrapText="1"/>
    </xf>
    <xf numFmtId="167" fontId="19" fillId="0" borderId="0" xfId="25" applyNumberFormat="1" applyFont="1" applyBorder="1" applyAlignment="1">
      <alignment horizontal="left" vertical="center"/>
    </xf>
    <xf numFmtId="0" fontId="4" fillId="0" borderId="0" xfId="13" applyAlignment="1">
      <alignment vertical="center" wrapText="1"/>
    </xf>
    <xf numFmtId="0" fontId="38" fillId="0" borderId="16" xfId="13" applyFont="1" applyBorder="1" applyAlignment="1">
      <alignment vertical="center" wrapText="1"/>
    </xf>
    <xf numFmtId="0" fontId="38" fillId="0" borderId="17" xfId="13" applyFont="1" applyBorder="1" applyAlignment="1">
      <alignment horizontal="center" vertical="center" wrapText="1"/>
    </xf>
    <xf numFmtId="0" fontId="42" fillId="3" borderId="12" xfId="21" applyFont="1" applyFill="1" applyBorder="1" applyAlignment="1">
      <alignment vertical="center" wrapText="1"/>
    </xf>
    <xf numFmtId="0" fontId="38" fillId="0" borderId="20" xfId="13" applyFont="1" applyBorder="1" applyAlignment="1">
      <alignment vertical="center" wrapText="1"/>
    </xf>
    <xf numFmtId="165" fontId="50" fillId="0" borderId="1" xfId="26" applyFont="1" applyFill="1" applyBorder="1" applyAlignment="1">
      <alignment horizontal="center" vertical="center" wrapText="1"/>
    </xf>
    <xf numFmtId="0" fontId="46" fillId="7" borderId="20" xfId="13" applyFont="1" applyFill="1" applyBorder="1" applyAlignment="1">
      <alignment vertical="center" wrapText="1"/>
    </xf>
    <xf numFmtId="0" fontId="48" fillId="7" borderId="13" xfId="13" applyFont="1" applyFill="1" applyBorder="1" applyAlignment="1">
      <alignment horizontal="center" vertical="center" wrapText="1"/>
    </xf>
    <xf numFmtId="0" fontId="37" fillId="3" borderId="20" xfId="21" applyFont="1" applyFill="1" applyBorder="1" applyAlignment="1">
      <alignment horizontal="center" vertical="center" wrapText="1"/>
    </xf>
    <xf numFmtId="0" fontId="51" fillId="8" borderId="20" xfId="13" applyFont="1" applyFill="1" applyBorder="1" applyAlignment="1">
      <alignment vertical="center" wrapText="1"/>
    </xf>
    <xf numFmtId="0" fontId="51" fillId="8" borderId="13" xfId="13" applyFont="1" applyFill="1" applyBorder="1" applyAlignment="1">
      <alignment horizontal="center" vertical="center" wrapText="1"/>
    </xf>
    <xf numFmtId="3" fontId="11" fillId="8" borderId="13" xfId="13" applyNumberFormat="1" applyFont="1" applyFill="1" applyBorder="1" applyAlignment="1">
      <alignment horizontal="center" vertical="center" wrapText="1"/>
    </xf>
    <xf numFmtId="0" fontId="40" fillId="3" borderId="18" xfId="21" applyFont="1" applyFill="1" applyBorder="1" applyAlignment="1">
      <alignment horizontal="center" vertical="center" wrapText="1"/>
    </xf>
    <xf numFmtId="3" fontId="40" fillId="3" borderId="18" xfId="21" applyNumberFormat="1" applyFont="1" applyFill="1" applyBorder="1" applyAlignment="1">
      <alignment horizontal="center" vertical="center" wrapText="1"/>
    </xf>
    <xf numFmtId="0" fontId="40" fillId="3" borderId="21" xfId="21" applyFont="1" applyFill="1" applyBorder="1" applyAlignment="1">
      <alignment vertical="center" wrapText="1"/>
    </xf>
    <xf numFmtId="3" fontId="40" fillId="3" borderId="19" xfId="21" applyNumberFormat="1" applyFont="1" applyFill="1" applyBorder="1" applyAlignment="1">
      <alignment horizontal="center" vertical="center" wrapText="1"/>
    </xf>
    <xf numFmtId="0" fontId="39" fillId="8" borderId="20" xfId="13" applyFont="1" applyFill="1" applyBorder="1" applyAlignment="1">
      <alignment vertical="center" wrapText="1"/>
    </xf>
    <xf numFmtId="0" fontId="38" fillId="8" borderId="13" xfId="13" applyFont="1" applyFill="1" applyBorder="1" applyAlignment="1">
      <alignment horizontal="center" vertical="center" wrapText="1"/>
    </xf>
    <xf numFmtId="0" fontId="19" fillId="0" borderId="0" xfId="27" applyFont="1" applyAlignment="1">
      <alignment vertical="center"/>
    </xf>
    <xf numFmtId="167" fontId="2" fillId="0" borderId="0" xfId="25" applyNumberFormat="1" applyFont="1" applyFill="1" applyBorder="1" applyAlignment="1">
      <alignment vertical="center"/>
    </xf>
    <xf numFmtId="0" fontId="39" fillId="8" borderId="13" xfId="13" applyFont="1" applyFill="1" applyBorder="1" applyAlignment="1">
      <alignment vertical="center" wrapText="1"/>
    </xf>
    <xf numFmtId="0" fontId="40" fillId="9" borderId="20" xfId="21" applyFont="1" applyFill="1" applyBorder="1" applyAlignment="1">
      <alignment horizontal="center" vertical="center" wrapText="1"/>
    </xf>
    <xf numFmtId="0" fontId="40" fillId="9" borderId="13" xfId="21" applyFont="1" applyFill="1" applyBorder="1" applyAlignment="1">
      <alignment vertical="center" wrapText="1"/>
    </xf>
    <xf numFmtId="0" fontId="40" fillId="9" borderId="13" xfId="21" applyFont="1" applyFill="1" applyBorder="1" applyAlignment="1">
      <alignment horizontal="center" vertical="center" wrapText="1"/>
    </xf>
    <xf numFmtId="3" fontId="40" fillId="9" borderId="13" xfId="21" applyNumberFormat="1" applyFont="1" applyFill="1" applyBorder="1" applyAlignment="1">
      <alignment horizontal="right" vertical="center" wrapText="1"/>
    </xf>
    <xf numFmtId="0" fontId="4" fillId="9" borderId="0" xfId="13" applyFill="1" applyAlignment="1">
      <alignment vertical="center" wrapText="1"/>
    </xf>
    <xf numFmtId="0" fontId="4" fillId="9" borderId="0" xfId="13" applyFill="1" applyAlignment="1">
      <alignment vertical="center"/>
    </xf>
    <xf numFmtId="0" fontId="40" fillId="9" borderId="12" xfId="21" applyFont="1" applyFill="1" applyBorder="1" applyAlignment="1">
      <alignment vertical="center" wrapText="1"/>
    </xf>
    <xf numFmtId="0" fontId="19" fillId="9" borderId="0" xfId="13" applyFont="1" applyFill="1" applyAlignment="1">
      <alignment vertical="center"/>
    </xf>
    <xf numFmtId="0" fontId="29" fillId="9" borderId="0" xfId="20" applyFill="1" applyAlignment="1">
      <alignment vertical="center"/>
    </xf>
    <xf numFmtId="3" fontId="40" fillId="3" borderId="20" xfId="21" applyNumberFormat="1" applyFont="1" applyFill="1" applyBorder="1" applyAlignment="1">
      <alignment horizontal="center" vertical="center" wrapText="1"/>
    </xf>
    <xf numFmtId="0" fontId="42" fillId="9" borderId="12" xfId="21" applyFont="1" applyFill="1" applyBorder="1" applyAlignment="1">
      <alignment vertical="center" wrapText="1"/>
    </xf>
    <xf numFmtId="0" fontId="40" fillId="9" borderId="19" xfId="21" applyFont="1" applyFill="1" applyBorder="1" applyAlignment="1">
      <alignment horizontal="center" vertical="center" wrapText="1"/>
    </xf>
    <xf numFmtId="0" fontId="40" fillId="8" borderId="20" xfId="21" applyFont="1" applyFill="1" applyBorder="1" applyAlignment="1">
      <alignment horizontal="center" vertical="center" wrapText="1"/>
    </xf>
    <xf numFmtId="0" fontId="40" fillId="8" borderId="13" xfId="21" applyFont="1" applyFill="1" applyBorder="1" applyAlignment="1">
      <alignment vertical="center" wrapText="1"/>
    </xf>
    <xf numFmtId="0" fontId="40" fillId="8" borderId="13" xfId="21" applyFont="1" applyFill="1" applyBorder="1" applyAlignment="1">
      <alignment horizontal="center" vertical="center" wrapText="1"/>
    </xf>
    <xf numFmtId="3" fontId="40" fillId="8" borderId="13" xfId="21" applyNumberFormat="1" applyFont="1" applyFill="1" applyBorder="1" applyAlignment="1">
      <alignment horizontal="right" vertical="center" wrapText="1"/>
    </xf>
    <xf numFmtId="0" fontId="4" fillId="8" borderId="0" xfId="13" applyFill="1" applyAlignment="1">
      <alignment vertical="center"/>
    </xf>
    <xf numFmtId="0" fontId="40" fillId="8" borderId="12" xfId="21" applyFont="1" applyFill="1" applyBorder="1" applyAlignment="1">
      <alignment vertical="center" wrapText="1"/>
    </xf>
    <xf numFmtId="0" fontId="29" fillId="8" borderId="0" xfId="20" applyFill="1" applyAlignment="1">
      <alignment vertical="center"/>
    </xf>
    <xf numFmtId="0" fontId="38" fillId="0" borderId="18" xfId="13" applyFont="1" applyBorder="1" applyAlignment="1">
      <alignment vertical="center" wrapText="1"/>
    </xf>
    <xf numFmtId="0" fontId="38" fillId="4" borderId="20" xfId="13" applyFont="1" applyFill="1" applyBorder="1" applyAlignment="1">
      <alignment vertical="center" wrapText="1"/>
    </xf>
    <xf numFmtId="0" fontId="38" fillId="4" borderId="13" xfId="13" applyFont="1" applyFill="1" applyBorder="1" applyAlignment="1">
      <alignment horizontal="center" vertical="center" wrapText="1"/>
    </xf>
    <xf numFmtId="0" fontId="19" fillId="4" borderId="13" xfId="13" applyFont="1" applyFill="1" applyBorder="1" applyAlignment="1">
      <alignment horizontal="center" vertical="center" wrapText="1"/>
    </xf>
    <xf numFmtId="0" fontId="19" fillId="0" borderId="0" xfId="27" applyFont="1" applyAlignment="1">
      <alignment horizontal="center" vertical="center"/>
    </xf>
    <xf numFmtId="167" fontId="44" fillId="0" borderId="0" xfId="28" applyNumberFormat="1" applyFont="1" applyFill="1" applyBorder="1" applyAlignment="1">
      <alignment vertical="center"/>
    </xf>
    <xf numFmtId="0" fontId="38" fillId="0" borderId="19" xfId="13" applyFont="1" applyBorder="1" applyAlignment="1">
      <alignment vertical="center" wrapText="1"/>
    </xf>
    <xf numFmtId="0" fontId="38" fillId="10" borderId="20" xfId="13" applyFont="1" applyFill="1" applyBorder="1" applyAlignment="1">
      <alignment vertical="center" wrapText="1"/>
    </xf>
    <xf numFmtId="0" fontId="38" fillId="10" borderId="13" xfId="13" applyFont="1" applyFill="1" applyBorder="1" applyAlignment="1">
      <alignment horizontal="center" vertical="center" wrapText="1"/>
    </xf>
    <xf numFmtId="3" fontId="19" fillId="10" borderId="13" xfId="13" applyNumberFormat="1" applyFont="1" applyFill="1" applyBorder="1" applyAlignment="1">
      <alignment horizontal="center" vertical="center" wrapText="1"/>
    </xf>
    <xf numFmtId="0" fontId="38" fillId="10" borderId="21" xfId="13" applyFont="1" applyFill="1" applyBorder="1" applyAlignment="1">
      <alignment vertical="center" wrapText="1"/>
    </xf>
    <xf numFmtId="167" fontId="2" fillId="10" borderId="22" xfId="29" applyNumberFormat="1" applyFont="1" applyFill="1" applyBorder="1" applyAlignment="1">
      <alignment vertical="center" wrapText="1"/>
    </xf>
    <xf numFmtId="167" fontId="2" fillId="10" borderId="21" xfId="29" applyNumberFormat="1" applyFont="1" applyFill="1" applyBorder="1" applyAlignment="1">
      <alignment vertical="center" wrapText="1"/>
    </xf>
    <xf numFmtId="0" fontId="53" fillId="11" borderId="20" xfId="13" applyFont="1" applyFill="1" applyBorder="1" applyAlignment="1">
      <alignment vertical="center" wrapText="1"/>
    </xf>
    <xf numFmtId="0" fontId="53" fillId="11" borderId="13" xfId="13" applyFont="1" applyFill="1" applyBorder="1" applyAlignment="1">
      <alignment horizontal="center" vertical="center" wrapText="1"/>
    </xf>
    <xf numFmtId="0" fontId="55" fillId="8" borderId="20" xfId="13" applyFont="1" applyFill="1" applyBorder="1" applyAlignment="1">
      <alignment vertical="center" wrapText="1"/>
    </xf>
    <xf numFmtId="0" fontId="55" fillId="8" borderId="13" xfId="13" applyFont="1" applyFill="1" applyBorder="1" applyAlignment="1">
      <alignment horizontal="center" vertical="center" wrapText="1"/>
    </xf>
    <xf numFmtId="3" fontId="57" fillId="8" borderId="13" xfId="13" applyNumberFormat="1" applyFont="1" applyFill="1" applyBorder="1" applyAlignment="1">
      <alignment horizontal="center" vertical="center" wrapText="1"/>
    </xf>
    <xf numFmtId="0" fontId="40" fillId="0" borderId="0" xfId="21" applyFont="1" applyAlignment="1">
      <alignment horizontal="left" vertical="center" wrapText="1"/>
    </xf>
    <xf numFmtId="0" fontId="36" fillId="0" borderId="0" xfId="21"/>
    <xf numFmtId="0" fontId="58" fillId="0" borderId="0" xfId="21" applyFont="1" applyAlignment="1">
      <alignment horizontal="center" vertical="center" wrapText="1"/>
    </xf>
    <xf numFmtId="0" fontId="40" fillId="0" borderId="0" xfId="21" applyFont="1" applyAlignment="1">
      <alignment horizontal="center" vertical="center" wrapText="1"/>
    </xf>
    <xf numFmtId="0" fontId="59" fillId="0" borderId="0" xfId="21" applyFont="1" applyAlignment="1">
      <alignment horizontal="center" vertical="center" wrapText="1"/>
    </xf>
    <xf numFmtId="0" fontId="37" fillId="0" borderId="0" xfId="21" applyFont="1" applyAlignment="1">
      <alignment horizontal="left" vertical="center" wrapText="1"/>
    </xf>
    <xf numFmtId="0" fontId="38" fillId="12" borderId="20" xfId="13" applyFont="1" applyFill="1" applyBorder="1" applyAlignment="1">
      <alignment horizontal="center" vertical="center" wrapText="1"/>
    </xf>
    <xf numFmtId="0" fontId="38" fillId="12" borderId="20" xfId="13" applyFont="1" applyFill="1" applyBorder="1" applyAlignment="1">
      <alignment vertical="center" wrapText="1"/>
    </xf>
    <xf numFmtId="0" fontId="38" fillId="12" borderId="13" xfId="13" applyFont="1" applyFill="1" applyBorder="1" applyAlignment="1">
      <alignment horizontal="center" vertical="center" wrapText="1"/>
    </xf>
    <xf numFmtId="3" fontId="19" fillId="12" borderId="13" xfId="13" applyNumberFormat="1" applyFont="1" applyFill="1" applyBorder="1" applyAlignment="1">
      <alignment horizontal="center" vertical="center" wrapText="1"/>
    </xf>
    <xf numFmtId="0" fontId="4" fillId="12" borderId="0" xfId="13" applyFill="1" applyAlignment="1">
      <alignment vertical="center"/>
    </xf>
    <xf numFmtId="0" fontId="29" fillId="12" borderId="0" xfId="20" applyFill="1" applyAlignment="1">
      <alignment vertical="center"/>
    </xf>
    <xf numFmtId="0" fontId="19" fillId="12" borderId="0" xfId="27" applyFont="1" applyFill="1" applyAlignment="1">
      <alignment vertical="center"/>
    </xf>
    <xf numFmtId="167" fontId="2" fillId="12" borderId="0" xfId="25" applyNumberFormat="1" applyFont="1" applyFill="1" applyBorder="1" applyAlignment="1">
      <alignment vertical="center"/>
    </xf>
    <xf numFmtId="0" fontId="19" fillId="12" borderId="0" xfId="13" applyFont="1" applyFill="1" applyAlignment="1">
      <alignment vertical="center"/>
    </xf>
    <xf numFmtId="167" fontId="44" fillId="12" borderId="0" xfId="28" applyNumberFormat="1" applyFont="1" applyFill="1" applyBorder="1" applyAlignment="1">
      <alignment vertical="center"/>
    </xf>
    <xf numFmtId="0" fontId="38" fillId="13" borderId="20" xfId="13" applyFont="1" applyFill="1" applyBorder="1" applyAlignment="1">
      <alignment horizontal="center" vertical="center" wrapText="1"/>
    </xf>
    <xf numFmtId="0" fontId="38" fillId="13" borderId="20" xfId="13" applyFont="1" applyFill="1" applyBorder="1" applyAlignment="1">
      <alignment vertical="center" wrapText="1"/>
    </xf>
    <xf numFmtId="0" fontId="38" fillId="13" borderId="13" xfId="13" applyFont="1" applyFill="1" applyBorder="1" applyAlignment="1">
      <alignment horizontal="center" vertical="center" wrapText="1"/>
    </xf>
    <xf numFmtId="3" fontId="19" fillId="13" borderId="13" xfId="13" applyNumberFormat="1" applyFont="1" applyFill="1" applyBorder="1" applyAlignment="1">
      <alignment horizontal="center" vertical="center" wrapText="1"/>
    </xf>
    <xf numFmtId="0" fontId="29" fillId="13" borderId="0" xfId="20" applyFill="1" applyAlignment="1">
      <alignment vertical="center"/>
    </xf>
    <xf numFmtId="0" fontId="19" fillId="13" borderId="0" xfId="27" applyFont="1" applyFill="1" applyAlignment="1">
      <alignment vertical="center"/>
    </xf>
    <xf numFmtId="167" fontId="2" fillId="13" borderId="0" xfId="25" applyNumberFormat="1" applyFont="1" applyFill="1" applyBorder="1" applyAlignment="1">
      <alignment vertical="center"/>
    </xf>
    <xf numFmtId="3" fontId="19" fillId="8" borderId="13" xfId="13" applyNumberFormat="1" applyFont="1" applyFill="1" applyBorder="1" applyAlignment="1">
      <alignment horizontal="center" vertical="center" wrapText="1"/>
    </xf>
    <xf numFmtId="3" fontId="19" fillId="4" borderId="13" xfId="13" applyNumberFormat="1" applyFont="1" applyFill="1" applyBorder="1" applyAlignment="1">
      <alignment horizontal="center" vertical="center" wrapText="1"/>
    </xf>
    <xf numFmtId="0" fontId="38" fillId="11" borderId="13" xfId="13" applyFont="1" applyFill="1" applyBorder="1" applyAlignment="1">
      <alignment vertical="center" wrapText="1"/>
    </xf>
    <xf numFmtId="0" fontId="38" fillId="11" borderId="13" xfId="13" applyFont="1" applyFill="1" applyBorder="1" applyAlignment="1">
      <alignment horizontal="center" vertical="center" wrapText="1"/>
    </xf>
    <xf numFmtId="3" fontId="19" fillId="11" borderId="13" xfId="13" applyNumberFormat="1" applyFont="1" applyFill="1" applyBorder="1" applyAlignment="1">
      <alignment horizontal="center" vertical="center" wrapText="1"/>
    </xf>
    <xf numFmtId="0" fontId="29" fillId="0" borderId="0" xfId="20" applyAlignment="1">
      <alignment vertical="center" wrapText="1"/>
    </xf>
    <xf numFmtId="164" fontId="29" fillId="0" borderId="0" xfId="30" applyFont="1" applyAlignment="1">
      <alignment vertical="center"/>
    </xf>
    <xf numFmtId="164" fontId="29" fillId="0" borderId="0" xfId="20" applyNumberFormat="1" applyAlignment="1">
      <alignment vertical="center" wrapText="1"/>
    </xf>
    <xf numFmtId="0" fontId="38" fillId="14" borderId="20" xfId="13" applyFont="1" applyFill="1" applyBorder="1" applyAlignment="1">
      <alignment horizontal="center" vertical="center" wrapText="1"/>
    </xf>
    <xf numFmtId="0" fontId="38" fillId="14" borderId="13" xfId="13" applyFont="1" applyFill="1" applyBorder="1" applyAlignment="1">
      <alignment vertical="center" wrapText="1"/>
    </xf>
    <xf numFmtId="0" fontId="38" fillId="14" borderId="13" xfId="13" applyFont="1" applyFill="1" applyBorder="1" applyAlignment="1">
      <alignment horizontal="center" vertical="center" wrapText="1"/>
    </xf>
    <xf numFmtId="3" fontId="19" fillId="14" borderId="13" xfId="13" applyNumberFormat="1" applyFont="1" applyFill="1" applyBorder="1" applyAlignment="1">
      <alignment horizontal="center" vertical="center" wrapText="1"/>
    </xf>
    <xf numFmtId="0" fontId="38" fillId="10" borderId="20" xfId="13" applyFont="1" applyFill="1" applyBorder="1" applyAlignment="1">
      <alignment horizontal="center" vertical="center" wrapText="1"/>
    </xf>
    <xf numFmtId="0" fontId="39" fillId="10" borderId="13" xfId="13" applyFont="1" applyFill="1" applyBorder="1" applyAlignment="1">
      <alignment vertical="center" wrapText="1"/>
    </xf>
    <xf numFmtId="0" fontId="29" fillId="10" borderId="0" xfId="20" applyFill="1" applyAlignment="1">
      <alignment vertical="center"/>
    </xf>
    <xf numFmtId="0" fontId="19" fillId="10" borderId="0" xfId="27" applyFont="1" applyFill="1" applyAlignment="1">
      <alignment vertical="center"/>
    </xf>
    <xf numFmtId="167" fontId="2" fillId="10" borderId="0" xfId="25" applyNumberFormat="1" applyFont="1" applyFill="1" applyBorder="1" applyAlignment="1">
      <alignment vertical="center"/>
    </xf>
    <xf numFmtId="167" fontId="2" fillId="2" borderId="2" xfId="31" applyNumberFormat="1" applyFont="1" applyFill="1" applyBorder="1" applyAlignment="1">
      <alignment vertical="center" wrapText="1"/>
    </xf>
    <xf numFmtId="3" fontId="40" fillId="3" borderId="13" xfId="21" applyNumberFormat="1" applyFont="1" applyFill="1" applyBorder="1" applyAlignment="1">
      <alignment horizontal="right" vertical="center" wrapText="1"/>
    </xf>
    <xf numFmtId="0" fontId="61" fillId="15" borderId="20" xfId="13" applyFont="1" applyFill="1" applyBorder="1" applyAlignment="1">
      <alignment vertical="center" wrapText="1"/>
    </xf>
    <xf numFmtId="0" fontId="39" fillId="15" borderId="13" xfId="13" applyFont="1" applyFill="1" applyBorder="1" applyAlignment="1">
      <alignment horizontal="center" vertical="center" wrapText="1"/>
    </xf>
    <xf numFmtId="0" fontId="62" fillId="15" borderId="13" xfId="13" applyFont="1" applyFill="1" applyBorder="1" applyAlignment="1">
      <alignment horizontal="center" vertical="center" wrapText="1"/>
    </xf>
    <xf numFmtId="3" fontId="62" fillId="15" borderId="13" xfId="13" applyNumberFormat="1" applyFont="1" applyFill="1" applyBorder="1" applyAlignment="1">
      <alignment horizontal="center" vertical="center" wrapText="1"/>
    </xf>
    <xf numFmtId="0" fontId="39" fillId="15" borderId="20" xfId="13" applyFont="1" applyFill="1" applyBorder="1" applyAlignment="1">
      <alignment vertical="center" wrapText="1"/>
    </xf>
    <xf numFmtId="0" fontId="29" fillId="0" borderId="0" xfId="20" applyAlignment="1">
      <alignment horizontal="center" vertical="center"/>
    </xf>
    <xf numFmtId="0" fontId="38" fillId="15" borderId="20" xfId="13" applyFont="1" applyFill="1" applyBorder="1" applyAlignment="1">
      <alignment horizontal="center" vertical="center" wrapText="1"/>
    </xf>
    <xf numFmtId="167" fontId="2" fillId="2" borderId="0" xfId="31" applyNumberFormat="1" applyFont="1" applyFill="1" applyBorder="1" applyAlignment="1">
      <alignment vertical="center" wrapText="1"/>
    </xf>
    <xf numFmtId="0" fontId="38" fillId="14" borderId="20" xfId="13" applyFont="1" applyFill="1" applyBorder="1" applyAlignment="1">
      <alignment vertical="center" wrapText="1"/>
    </xf>
    <xf numFmtId="167" fontId="44" fillId="0" borderId="0" xfId="25" applyNumberFormat="1" applyFont="1" applyFill="1" applyBorder="1" applyAlignment="1">
      <alignment vertical="center"/>
    </xf>
    <xf numFmtId="0" fontId="51" fillId="8" borderId="13" xfId="13" applyFont="1" applyFill="1" applyBorder="1" applyAlignment="1">
      <alignment vertical="center" wrapText="1"/>
    </xf>
    <xf numFmtId="0" fontId="11" fillId="8" borderId="13" xfId="13" applyFont="1" applyFill="1" applyBorder="1" applyAlignment="1">
      <alignment horizontal="center" vertical="center" wrapText="1"/>
    </xf>
    <xf numFmtId="0" fontId="40" fillId="3" borderId="25" xfId="21" applyFont="1" applyFill="1" applyBorder="1" applyAlignment="1">
      <alignment horizontal="center" vertical="center" wrapText="1"/>
    </xf>
    <xf numFmtId="0" fontId="38" fillId="8" borderId="0" xfId="13" applyFont="1" applyFill="1" applyAlignment="1">
      <alignment horizontal="center" vertical="center" wrapText="1"/>
    </xf>
    <xf numFmtId="167" fontId="2" fillId="8" borderId="5" xfId="29" applyNumberFormat="1" applyFont="1" applyFill="1" applyBorder="1" applyAlignment="1">
      <alignment horizontal="left" vertical="center"/>
    </xf>
    <xf numFmtId="167" fontId="19" fillId="8" borderId="0" xfId="26" applyNumberFormat="1" applyFont="1" applyFill="1" applyBorder="1" applyAlignment="1">
      <alignment horizontal="center" vertical="center" wrapText="1"/>
    </xf>
    <xf numFmtId="0" fontId="19" fillId="8" borderId="0" xfId="27" applyFont="1" applyFill="1" applyAlignment="1">
      <alignment vertical="center"/>
    </xf>
    <xf numFmtId="167" fontId="2" fillId="8" borderId="0" xfId="25" applyNumberFormat="1" applyFont="1" applyFill="1" applyBorder="1" applyAlignment="1">
      <alignment vertical="center"/>
    </xf>
    <xf numFmtId="167" fontId="19" fillId="8" borderId="0" xfId="26" applyNumberFormat="1" applyFont="1" applyFill="1" applyAlignment="1">
      <alignment horizontal="center" vertical="center"/>
    </xf>
    <xf numFmtId="0" fontId="29" fillId="8" borderId="0" xfId="20" applyFill="1" applyAlignment="1">
      <alignment vertical="center" wrapText="1"/>
    </xf>
    <xf numFmtId="0" fontId="19" fillId="8" borderId="0" xfId="20" applyFont="1" applyFill="1" applyAlignment="1">
      <alignment horizontal="center" vertical="center"/>
    </xf>
    <xf numFmtId="0" fontId="19" fillId="0" borderId="21" xfId="20" applyFont="1" applyBorder="1" applyAlignment="1">
      <alignment vertical="center" wrapText="1"/>
    </xf>
    <xf numFmtId="0" fontId="19" fillId="0" borderId="0" xfId="20" applyFont="1" applyAlignment="1">
      <alignment horizontal="center" vertical="center" wrapText="1"/>
    </xf>
    <xf numFmtId="165" fontId="29" fillId="0" borderId="0" xfId="20" applyNumberFormat="1" applyAlignment="1">
      <alignment vertical="center"/>
    </xf>
    <xf numFmtId="0" fontId="19" fillId="0" borderId="0" xfId="20" applyFont="1" applyAlignment="1">
      <alignment horizontal="center" vertical="center"/>
    </xf>
    <xf numFmtId="0" fontId="29" fillId="8" borderId="0" xfId="20" applyFill="1" applyAlignment="1">
      <alignment horizontal="center" vertical="center"/>
    </xf>
    <xf numFmtId="0" fontId="4" fillId="0" borderId="0" xfId="21" applyFont="1"/>
    <xf numFmtId="3" fontId="36" fillId="0" borderId="0" xfId="21" applyNumberFormat="1"/>
    <xf numFmtId="167" fontId="19" fillId="0" borderId="0" xfId="26" applyNumberFormat="1" applyFont="1" applyFill="1" applyAlignment="1">
      <alignment horizontal="center" vertical="center"/>
    </xf>
    <xf numFmtId="0" fontId="32" fillId="0" borderId="0" xfId="19" applyAlignment="1">
      <alignment vertical="center" wrapText="1"/>
    </xf>
    <xf numFmtId="0" fontId="63" fillId="2" borderId="0" xfId="32" applyNumberFormat="1" applyFont="1" applyFill="1" applyAlignment="1">
      <alignment horizontal="center"/>
    </xf>
    <xf numFmtId="165" fontId="63" fillId="2" borderId="0" xfId="33" applyNumberFormat="1" applyFont="1" applyFill="1" applyAlignment="1">
      <alignment horizontal="center"/>
    </xf>
    <xf numFmtId="165" fontId="63" fillId="2" borderId="0" xfId="32" applyFont="1" applyFill="1"/>
    <xf numFmtId="0" fontId="63" fillId="2" borderId="0" xfId="33" applyFont="1" applyFill="1"/>
    <xf numFmtId="178" fontId="63" fillId="2" borderId="0" xfId="34" applyNumberFormat="1" applyFont="1" applyFill="1" applyAlignment="1"/>
    <xf numFmtId="167" fontId="63" fillId="2" borderId="0" xfId="26" applyNumberFormat="1" applyFont="1" applyFill="1"/>
    <xf numFmtId="180" fontId="63" fillId="2" borderId="0" xfId="35" applyNumberFormat="1" applyFont="1" applyFill="1"/>
    <xf numFmtId="165" fontId="63" fillId="2" borderId="0" xfId="32" applyFont="1" applyFill="1" applyAlignment="1">
      <alignment horizontal="center" vertical="center"/>
    </xf>
    <xf numFmtId="0" fontId="3" fillId="2" borderId="0" xfId="36" applyFont="1" applyFill="1" applyAlignment="1">
      <alignment vertical="center"/>
    </xf>
    <xf numFmtId="178" fontId="3" fillId="2" borderId="0" xfId="34" applyNumberFormat="1" applyFont="1" applyFill="1" applyAlignment="1">
      <alignment vertical="center"/>
    </xf>
    <xf numFmtId="165" fontId="3" fillId="2" borderId="0" xfId="32" applyFont="1" applyFill="1" applyAlignment="1">
      <alignment horizontal="center" vertical="center"/>
    </xf>
    <xf numFmtId="0" fontId="67" fillId="2" borderId="0" xfId="36" applyFont="1" applyFill="1" applyAlignment="1">
      <alignment vertical="center"/>
    </xf>
    <xf numFmtId="178" fontId="67" fillId="2" borderId="0" xfId="34" applyNumberFormat="1" applyFont="1" applyFill="1" applyAlignment="1">
      <alignment vertical="center"/>
    </xf>
    <xf numFmtId="0" fontId="68" fillId="2" borderId="0" xfId="33" applyFont="1" applyFill="1"/>
    <xf numFmtId="0" fontId="68" fillId="2" borderId="0" xfId="32" applyNumberFormat="1" applyFont="1" applyFill="1" applyAlignment="1">
      <alignment horizontal="center" vertical="center"/>
    </xf>
    <xf numFmtId="0" fontId="68" fillId="2" borderId="0" xfId="36" applyFont="1" applyFill="1" applyAlignment="1">
      <alignment horizontal="center" vertical="center"/>
    </xf>
    <xf numFmtId="165" fontId="68" fillId="2" borderId="0" xfId="32" applyFont="1" applyFill="1" applyAlignment="1">
      <alignment horizontal="right" vertical="center"/>
    </xf>
    <xf numFmtId="4" fontId="68" fillId="2" borderId="0" xfId="36" applyNumberFormat="1" applyFont="1" applyFill="1" applyAlignment="1">
      <alignment horizontal="right" vertical="center"/>
    </xf>
    <xf numFmtId="178" fontId="68" fillId="2" borderId="0" xfId="34" applyNumberFormat="1" applyFont="1" applyFill="1" applyAlignment="1">
      <alignment horizontal="center" vertical="center"/>
    </xf>
    <xf numFmtId="178" fontId="68" fillId="2" borderId="0" xfId="34" applyNumberFormat="1" applyFont="1" applyFill="1" applyAlignment="1">
      <alignment horizontal="right" vertical="center"/>
    </xf>
    <xf numFmtId="3" fontId="68" fillId="2" borderId="0" xfId="36" applyNumberFormat="1" applyFont="1" applyFill="1" applyAlignment="1">
      <alignment horizontal="center" vertical="center"/>
    </xf>
    <xf numFmtId="167" fontId="68" fillId="2" borderId="0" xfId="26" applyNumberFormat="1" applyFont="1" applyFill="1" applyAlignment="1">
      <alignment horizontal="right" vertical="center"/>
    </xf>
    <xf numFmtId="180" fontId="68" fillId="2" borderId="0" xfId="35" applyNumberFormat="1" applyFont="1" applyFill="1" applyAlignment="1">
      <alignment horizontal="right" vertical="center"/>
    </xf>
    <xf numFmtId="3" fontId="68" fillId="2" borderId="0" xfId="36" applyNumberFormat="1" applyFont="1" applyFill="1" applyAlignment="1">
      <alignment horizontal="right" vertical="center"/>
    </xf>
    <xf numFmtId="165" fontId="3" fillId="2" borderId="1" xfId="32" applyFont="1" applyFill="1" applyBorder="1" applyAlignment="1">
      <alignment horizontal="center" vertical="center" wrapText="1"/>
    </xf>
    <xf numFmtId="0" fontId="71" fillId="2" borderId="1" xfId="32" applyNumberFormat="1" applyFont="1" applyFill="1" applyBorder="1" applyAlignment="1">
      <alignment horizontal="center" vertical="center"/>
    </xf>
    <xf numFmtId="49" fontId="71" fillId="2" borderId="1" xfId="36" applyNumberFormat="1" applyFont="1" applyFill="1" applyBorder="1" applyAlignment="1">
      <alignment horizontal="center" vertical="center"/>
    </xf>
    <xf numFmtId="165" fontId="71" fillId="2" borderId="1" xfId="32" applyFont="1" applyFill="1" applyBorder="1" applyAlignment="1">
      <alignment horizontal="center" vertical="center"/>
    </xf>
    <xf numFmtId="178" fontId="71" fillId="2" borderId="1" xfId="34" applyNumberFormat="1" applyFont="1" applyFill="1" applyBorder="1" applyAlignment="1">
      <alignment horizontal="center" vertical="center"/>
    </xf>
    <xf numFmtId="167" fontId="71" fillId="2" borderId="1" xfId="26" applyNumberFormat="1" applyFont="1" applyFill="1" applyBorder="1" applyAlignment="1">
      <alignment horizontal="center" vertical="center"/>
    </xf>
    <xf numFmtId="0" fontId="63" fillId="2" borderId="1" xfId="32" applyNumberFormat="1" applyFont="1" applyFill="1" applyBorder="1" applyAlignment="1">
      <alignment horizontal="center" vertical="center"/>
    </xf>
    <xf numFmtId="1" fontId="63" fillId="2" borderId="1" xfId="36" applyNumberFormat="1" applyFont="1" applyFill="1" applyBorder="1" applyAlignment="1">
      <alignment horizontal="center" vertical="center" wrapText="1"/>
    </xf>
    <xf numFmtId="165" fontId="63" fillId="2" borderId="1" xfId="32" applyFont="1" applyFill="1" applyBorder="1" applyAlignment="1">
      <alignment horizontal="right" vertical="center"/>
    </xf>
    <xf numFmtId="165" fontId="63" fillId="2" borderId="1" xfId="32" applyFont="1" applyFill="1" applyBorder="1" applyAlignment="1">
      <alignment horizontal="left" vertical="center" wrapText="1"/>
    </xf>
    <xf numFmtId="165" fontId="63" fillId="2" borderId="1" xfId="38" applyFont="1" applyFill="1" applyBorder="1" applyAlignment="1">
      <alignment horizontal="left" vertical="center" wrapText="1"/>
    </xf>
    <xf numFmtId="178" fontId="63" fillId="2" borderId="1" xfId="34" applyNumberFormat="1" applyFont="1" applyFill="1" applyBorder="1" applyAlignment="1">
      <alignment horizontal="right" vertical="center"/>
    </xf>
    <xf numFmtId="167" fontId="63" fillId="2" borderId="1" xfId="26" applyNumberFormat="1" applyFont="1" applyFill="1" applyBorder="1" applyAlignment="1">
      <alignment horizontal="right" vertical="center"/>
    </xf>
    <xf numFmtId="167" fontId="63" fillId="2" borderId="1" xfId="32" applyNumberFormat="1" applyFont="1" applyFill="1" applyBorder="1" applyAlignment="1">
      <alignment horizontal="right" vertical="center"/>
    </xf>
    <xf numFmtId="3" fontId="63" fillId="2" borderId="1" xfId="39" applyNumberFormat="1" applyFont="1" applyFill="1" applyBorder="1" applyAlignment="1">
      <alignment horizontal="right" vertical="center" wrapText="1"/>
    </xf>
    <xf numFmtId="3" fontId="63" fillId="2" borderId="1" xfId="36" applyNumberFormat="1" applyFont="1" applyFill="1" applyBorder="1" applyAlignment="1">
      <alignment vertical="center"/>
    </xf>
    <xf numFmtId="1" fontId="63" fillId="2" borderId="0" xfId="33" applyNumberFormat="1" applyFont="1" applyFill="1"/>
    <xf numFmtId="0" fontId="63" fillId="2" borderId="1" xfId="40" applyNumberFormat="1" applyFont="1" applyFill="1" applyBorder="1" applyAlignment="1">
      <alignment horizontal="center" vertical="center"/>
    </xf>
    <xf numFmtId="165" fontId="63" fillId="2" borderId="1" xfId="40" applyFont="1" applyFill="1" applyBorder="1" applyAlignment="1">
      <alignment horizontal="right" vertical="center"/>
    </xf>
    <xf numFmtId="165" fontId="63" fillId="2" borderId="1" xfId="40" applyFont="1" applyFill="1" applyBorder="1" applyAlignment="1">
      <alignment horizontal="left" vertical="center" wrapText="1"/>
    </xf>
    <xf numFmtId="167" fontId="63" fillId="2" borderId="1" xfId="40" applyNumberFormat="1" applyFont="1" applyFill="1" applyBorder="1" applyAlignment="1">
      <alignment horizontal="right" vertical="center"/>
    </xf>
    <xf numFmtId="177" fontId="63" fillId="2" borderId="1" xfId="41" applyFont="1" applyFill="1" applyBorder="1" applyAlignment="1">
      <alignment horizontal="center" vertical="center" wrapText="1"/>
    </xf>
    <xf numFmtId="165" fontId="3" fillId="2" borderId="1" xfId="32" applyFont="1" applyFill="1" applyBorder="1" applyAlignment="1">
      <alignment horizontal="right" vertical="center"/>
    </xf>
    <xf numFmtId="167" fontId="3" fillId="2" borderId="1" xfId="32" applyNumberFormat="1" applyFont="1" applyFill="1" applyBorder="1" applyAlignment="1">
      <alignment horizontal="right" vertical="center"/>
    </xf>
    <xf numFmtId="167" fontId="3" fillId="2" borderId="1" xfId="26" applyNumberFormat="1" applyFont="1" applyFill="1" applyBorder="1" applyAlignment="1">
      <alignment horizontal="right" vertical="center"/>
    </xf>
    <xf numFmtId="182" fontId="3" fillId="2" borderId="1" xfId="36" applyNumberFormat="1" applyFont="1" applyFill="1" applyBorder="1" applyAlignment="1">
      <alignment horizontal="right" vertical="center"/>
    </xf>
    <xf numFmtId="178" fontId="3" fillId="2" borderId="1" xfId="11" applyNumberFormat="1" applyFont="1" applyFill="1" applyBorder="1" applyAlignment="1">
      <alignment horizontal="right" vertical="center"/>
    </xf>
    <xf numFmtId="183" fontId="3" fillId="2" borderId="1" xfId="36" applyNumberFormat="1" applyFont="1" applyFill="1" applyBorder="1" applyAlignment="1">
      <alignment horizontal="right" vertical="center"/>
    </xf>
    <xf numFmtId="3" fontId="13" fillId="2" borderId="1" xfId="36" applyNumberFormat="1" applyFont="1" applyFill="1" applyBorder="1" applyAlignment="1">
      <alignment horizontal="right" vertical="center"/>
    </xf>
    <xf numFmtId="184" fontId="3" fillId="2" borderId="1" xfId="36" applyNumberFormat="1" applyFont="1" applyFill="1" applyBorder="1" applyAlignment="1">
      <alignment horizontal="right" vertical="center"/>
    </xf>
    <xf numFmtId="185" fontId="3" fillId="2" borderId="1" xfId="36" applyNumberFormat="1" applyFont="1" applyFill="1" applyBorder="1" applyAlignment="1">
      <alignment horizontal="right" vertical="center"/>
    </xf>
    <xf numFmtId="3" fontId="3" fillId="2" borderId="1" xfId="36" applyNumberFormat="1" applyFont="1" applyFill="1" applyBorder="1" applyAlignment="1">
      <alignment horizontal="right" vertical="center"/>
    </xf>
    <xf numFmtId="3" fontId="68" fillId="2" borderId="1" xfId="36" applyNumberFormat="1" applyFont="1" applyFill="1" applyBorder="1" applyAlignment="1">
      <alignment horizontal="center" vertical="center"/>
    </xf>
    <xf numFmtId="0" fontId="74" fillId="2" borderId="0" xfId="33" applyFont="1" applyFill="1" applyAlignment="1">
      <alignment horizontal="center"/>
    </xf>
    <xf numFmtId="0" fontId="74" fillId="2" borderId="0" xfId="33" applyFont="1" applyFill="1"/>
    <xf numFmtId="180" fontId="74" fillId="2" borderId="0" xfId="35" applyNumberFormat="1" applyFont="1" applyFill="1"/>
    <xf numFmtId="0" fontId="74" fillId="2" borderId="0" xfId="33" applyFont="1" applyFill="1" applyAlignment="1">
      <alignment vertical="center"/>
    </xf>
    <xf numFmtId="178" fontId="68" fillId="2" borderId="0" xfId="34" applyNumberFormat="1" applyFont="1" applyFill="1" applyAlignment="1"/>
    <xf numFmtId="0" fontId="68" fillId="2" borderId="0" xfId="33" applyFont="1" applyFill="1" applyAlignment="1">
      <alignment horizontal="center"/>
    </xf>
    <xf numFmtId="165" fontId="68" fillId="2" borderId="0" xfId="32" applyFont="1" applyFill="1"/>
    <xf numFmtId="167" fontId="77" fillId="2" borderId="0" xfId="26" applyNumberFormat="1" applyFont="1" applyFill="1" applyAlignment="1"/>
    <xf numFmtId="167" fontId="77" fillId="2" borderId="0" xfId="32" applyNumberFormat="1" applyFont="1" applyFill="1"/>
    <xf numFmtId="170" fontId="77" fillId="2" borderId="0" xfId="33" applyNumberFormat="1" applyFont="1" applyFill="1" applyAlignment="1">
      <alignment horizontal="center" vertical="center"/>
    </xf>
    <xf numFmtId="0" fontId="77" fillId="2" borderId="0" xfId="33" applyFont="1" applyFill="1"/>
    <xf numFmtId="0" fontId="76" fillId="2" borderId="0" xfId="36" applyFont="1" applyFill="1" applyAlignment="1">
      <alignment vertical="center"/>
    </xf>
    <xf numFmtId="0" fontId="68" fillId="2" borderId="0" xfId="32" applyNumberFormat="1" applyFont="1" applyFill="1" applyAlignment="1">
      <alignment horizontal="center"/>
    </xf>
    <xf numFmtId="167" fontId="68" fillId="2" borderId="0" xfId="26" applyNumberFormat="1" applyFont="1" applyFill="1"/>
    <xf numFmtId="180" fontId="68" fillId="2" borderId="0" xfId="35" applyNumberFormat="1" applyFont="1" applyFill="1"/>
    <xf numFmtId="170" fontId="68" fillId="2" borderId="0" xfId="33" applyNumberFormat="1" applyFont="1" applyFill="1"/>
    <xf numFmtId="0" fontId="68" fillId="2" borderId="0" xfId="33" applyFont="1" applyFill="1" applyAlignment="1">
      <alignment horizontal="center" vertical="center"/>
    </xf>
    <xf numFmtId="165" fontId="68" fillId="2" borderId="0" xfId="42" applyFont="1" applyFill="1" applyAlignment="1">
      <alignment horizontal="center"/>
    </xf>
    <xf numFmtId="165" fontId="68" fillId="2" borderId="0" xfId="42" applyFont="1" applyFill="1"/>
    <xf numFmtId="0" fontId="68" fillId="2" borderId="0" xfId="42" applyNumberFormat="1" applyFont="1" applyFill="1" applyAlignment="1">
      <alignment horizontal="center"/>
    </xf>
    <xf numFmtId="167" fontId="68" fillId="2" borderId="0" xfId="42" applyNumberFormat="1" applyFont="1" applyFill="1"/>
    <xf numFmtId="165" fontId="69" fillId="2" borderId="0" xfId="42" applyFont="1" applyFill="1" applyAlignment="1">
      <alignment horizontal="center" vertical="center"/>
    </xf>
    <xf numFmtId="0" fontId="79" fillId="2" borderId="0" xfId="33" applyFont="1" applyFill="1"/>
    <xf numFmtId="165" fontId="80" fillId="2" borderId="0" xfId="42" applyFont="1" applyFill="1" applyAlignment="1">
      <alignment horizontal="center" vertical="center"/>
    </xf>
    <xf numFmtId="0" fontId="68" fillId="2" borderId="0" xfId="37" applyFont="1" applyFill="1" applyAlignment="1">
      <alignment horizontal="center" vertical="center"/>
    </xf>
    <xf numFmtId="4" fontId="68" fillId="2" borderId="0" xfId="37" applyNumberFormat="1" applyFont="1" applyFill="1" applyAlignment="1">
      <alignment horizontal="center" vertical="center"/>
    </xf>
    <xf numFmtId="165" fontId="68" fillId="2" borderId="0" xfId="42" applyFont="1" applyFill="1" applyAlignment="1">
      <alignment horizontal="center" vertical="center"/>
    </xf>
    <xf numFmtId="0" fontId="68" fillId="2" borderId="0" xfId="42" applyNumberFormat="1" applyFont="1" applyFill="1" applyAlignment="1">
      <alignment horizontal="center" vertical="center"/>
    </xf>
    <xf numFmtId="167" fontId="68" fillId="2" borderId="0" xfId="42" applyNumberFormat="1" applyFont="1" applyFill="1" applyAlignment="1">
      <alignment horizontal="center" vertical="center"/>
    </xf>
    <xf numFmtId="165" fontId="69" fillId="2" borderId="1" xfId="42" applyFont="1" applyFill="1" applyBorder="1" applyAlignment="1">
      <alignment horizontal="center" vertical="center" wrapText="1"/>
    </xf>
    <xf numFmtId="49" fontId="86" fillId="2" borderId="1" xfId="37" applyNumberFormat="1" applyFont="1" applyFill="1" applyBorder="1" applyAlignment="1">
      <alignment horizontal="center" vertical="center"/>
    </xf>
    <xf numFmtId="1" fontId="79" fillId="2" borderId="4" xfId="37" applyNumberFormat="1" applyFont="1" applyFill="1" applyBorder="1" applyAlignment="1">
      <alignment horizontal="center" vertical="center" wrapText="1"/>
    </xf>
    <xf numFmtId="1" fontId="79" fillId="2" borderId="1" xfId="37" applyNumberFormat="1" applyFont="1" applyFill="1" applyBorder="1" applyAlignment="1">
      <alignment horizontal="center" vertical="center" wrapText="1"/>
    </xf>
    <xf numFmtId="4" fontId="79" fillId="2" borderId="1" xfId="35" applyNumberFormat="1" applyFont="1" applyFill="1" applyBorder="1" applyAlignment="1">
      <alignment horizontal="right" vertical="center"/>
    </xf>
    <xf numFmtId="179" fontId="79" fillId="2" borderId="1" xfId="35" applyFont="1" applyFill="1" applyBorder="1" applyAlignment="1">
      <alignment horizontal="right" vertical="center"/>
    </xf>
    <xf numFmtId="165" fontId="79" fillId="2" borderId="1" xfId="42" applyFont="1" applyFill="1" applyBorder="1" applyAlignment="1">
      <alignment horizontal="right" vertical="center"/>
    </xf>
    <xf numFmtId="165" fontId="79" fillId="2" borderId="1" xfId="26" applyFont="1" applyFill="1" applyBorder="1" applyAlignment="1">
      <alignment horizontal="right" vertical="center"/>
    </xf>
    <xf numFmtId="167" fontId="79" fillId="2" borderId="1" xfId="44" applyNumberFormat="1" applyFont="1" applyFill="1" applyBorder="1" applyAlignment="1">
      <alignment horizontal="center" vertical="center" wrapText="1"/>
    </xf>
    <xf numFmtId="167" fontId="79" fillId="2" borderId="1" xfId="44" applyNumberFormat="1" applyFont="1" applyFill="1" applyBorder="1" applyAlignment="1">
      <alignment horizontal="right" vertical="center" wrapText="1"/>
    </xf>
    <xf numFmtId="165" fontId="79" fillId="2" borderId="4" xfId="26" applyFont="1" applyFill="1" applyBorder="1" applyAlignment="1">
      <alignment horizontal="center" vertical="center" wrapText="1"/>
    </xf>
    <xf numFmtId="167" fontId="79" fillId="2" borderId="4" xfId="44" applyNumberFormat="1" applyFont="1" applyFill="1" applyBorder="1" applyAlignment="1">
      <alignment horizontal="center" vertical="center" wrapText="1"/>
    </xf>
    <xf numFmtId="37" fontId="79" fillId="2" borderId="4" xfId="44" applyNumberFormat="1" applyFont="1" applyFill="1" applyBorder="1" applyAlignment="1">
      <alignment horizontal="center" vertical="center" wrapText="1"/>
    </xf>
    <xf numFmtId="37" fontId="79" fillId="2" borderId="1" xfId="44" applyNumberFormat="1" applyFont="1" applyFill="1" applyBorder="1" applyAlignment="1">
      <alignment horizontal="center" vertical="center" wrapText="1"/>
    </xf>
    <xf numFmtId="1" fontId="79" fillId="2" borderId="29" xfId="37" applyNumberFormat="1" applyFont="1" applyFill="1" applyBorder="1" applyAlignment="1">
      <alignment horizontal="center" vertical="center" wrapText="1"/>
    </xf>
    <xf numFmtId="1" fontId="79" fillId="2" borderId="10" xfId="37" applyNumberFormat="1" applyFont="1" applyFill="1" applyBorder="1" applyAlignment="1">
      <alignment horizontal="center" vertical="center" wrapText="1"/>
    </xf>
    <xf numFmtId="4" fontId="79" fillId="2" borderId="1" xfId="26" applyNumberFormat="1" applyFont="1" applyFill="1" applyBorder="1" applyAlignment="1">
      <alignment horizontal="right" vertical="center"/>
    </xf>
    <xf numFmtId="165" fontId="79" fillId="2" borderId="1" xfId="26" applyFont="1" applyFill="1" applyBorder="1" applyAlignment="1">
      <alignment horizontal="center" vertical="center" wrapText="1"/>
    </xf>
    <xf numFmtId="4" fontId="69" fillId="2" borderId="1" xfId="35" applyNumberFormat="1" applyFont="1" applyFill="1" applyBorder="1" applyAlignment="1">
      <alignment horizontal="right" vertical="center"/>
    </xf>
    <xf numFmtId="165" fontId="69" fillId="2" borderId="1" xfId="26" applyFont="1" applyFill="1" applyBorder="1" applyAlignment="1">
      <alignment horizontal="right" vertical="center"/>
    </xf>
    <xf numFmtId="3" fontId="69" fillId="2" borderId="1" xfId="35" applyNumberFormat="1" applyFont="1" applyFill="1" applyBorder="1" applyAlignment="1">
      <alignment horizontal="right" vertical="center"/>
    </xf>
    <xf numFmtId="0" fontId="87" fillId="2" borderId="0" xfId="33" applyFont="1" applyFill="1"/>
    <xf numFmtId="0" fontId="77" fillId="2" borderId="0" xfId="37" applyFont="1" applyFill="1" applyAlignment="1">
      <alignment horizontal="center" vertical="center"/>
    </xf>
    <xf numFmtId="4" fontId="77" fillId="2" borderId="0" xfId="37" applyNumberFormat="1" applyFont="1" applyFill="1" applyAlignment="1">
      <alignment horizontal="left" vertical="center"/>
    </xf>
    <xf numFmtId="165" fontId="77" fillId="2" borderId="0" xfId="42" applyFont="1" applyFill="1" applyAlignment="1">
      <alignment horizontal="center" vertical="center"/>
    </xf>
    <xf numFmtId="165" fontId="77" fillId="2" borderId="0" xfId="42" applyFont="1" applyFill="1" applyAlignment="1">
      <alignment horizontal="right" vertical="center"/>
    </xf>
    <xf numFmtId="0" fontId="77" fillId="2" borderId="0" xfId="42" applyNumberFormat="1" applyFont="1" applyFill="1" applyAlignment="1">
      <alignment horizontal="center" vertical="center"/>
    </xf>
    <xf numFmtId="0" fontId="76" fillId="2" borderId="0" xfId="33" applyFont="1" applyFill="1" applyAlignment="1">
      <alignment vertical="center"/>
    </xf>
    <xf numFmtId="165" fontId="76" fillId="2" borderId="0" xfId="42" applyFont="1" applyFill="1" applyAlignment="1">
      <alignment horizontal="center" vertical="center"/>
    </xf>
    <xf numFmtId="0" fontId="76" fillId="2" borderId="0" xfId="42" applyNumberFormat="1" applyFont="1" applyFill="1" applyAlignment="1">
      <alignment horizontal="center" vertical="center"/>
    </xf>
    <xf numFmtId="0" fontId="76" fillId="2" borderId="0" xfId="36" applyFont="1" applyFill="1" applyAlignment="1">
      <alignment horizontal="center" vertical="center"/>
    </xf>
    <xf numFmtId="165" fontId="76" fillId="2" borderId="0" xfId="42" applyFont="1" applyFill="1" applyBorder="1" applyAlignment="1">
      <alignment vertical="center"/>
    </xf>
    <xf numFmtId="165" fontId="76" fillId="2" borderId="0" xfId="42" applyFont="1" applyFill="1" applyAlignment="1">
      <alignment vertical="center"/>
    </xf>
    <xf numFmtId="0" fontId="77" fillId="2" borderId="0" xfId="33" applyFont="1" applyFill="1" applyAlignment="1">
      <alignment horizontal="center" vertical="center"/>
    </xf>
    <xf numFmtId="0" fontId="77" fillId="2" borderId="0" xfId="33" applyFont="1" applyFill="1" applyAlignment="1">
      <alignment horizontal="center"/>
    </xf>
    <xf numFmtId="165" fontId="77" fillId="2" borderId="0" xfId="42" applyFont="1" applyFill="1" applyAlignment="1">
      <alignment horizontal="center"/>
    </xf>
    <xf numFmtId="165" fontId="77" fillId="2" borderId="0" xfId="42" applyFont="1" applyFill="1"/>
    <xf numFmtId="0" fontId="77" fillId="2" borderId="0" xfId="42" applyNumberFormat="1" applyFont="1" applyFill="1" applyAlignment="1">
      <alignment horizontal="center"/>
    </xf>
    <xf numFmtId="178" fontId="77" fillId="2" borderId="0" xfId="34" applyNumberFormat="1" applyFont="1" applyFill="1" applyAlignment="1"/>
    <xf numFmtId="167" fontId="77" fillId="2" borderId="0" xfId="42" applyNumberFormat="1" applyFont="1" applyFill="1"/>
    <xf numFmtId="0" fontId="76" fillId="2" borderId="0" xfId="33" applyFont="1" applyFill="1" applyAlignment="1">
      <alignment horizontal="center" vertical="center"/>
    </xf>
    <xf numFmtId="0" fontId="76" fillId="2" borderId="0" xfId="33" applyFont="1" applyFill="1" applyAlignment="1">
      <alignment horizontal="center"/>
    </xf>
    <xf numFmtId="0" fontId="77" fillId="2" borderId="0" xfId="33" applyFont="1" applyFill="1" applyAlignment="1">
      <alignment vertical="center"/>
    </xf>
    <xf numFmtId="0" fontId="79" fillId="2" borderId="0" xfId="33" applyFont="1" applyFill="1" applyAlignment="1">
      <alignment horizontal="center" vertical="center"/>
    </xf>
    <xf numFmtId="0" fontId="79" fillId="2" borderId="0" xfId="33" applyFont="1" applyFill="1" applyAlignment="1">
      <alignment horizontal="center"/>
    </xf>
    <xf numFmtId="165" fontId="79" fillId="2" borderId="0" xfId="42" applyFont="1" applyFill="1" applyAlignment="1">
      <alignment horizontal="center"/>
    </xf>
    <xf numFmtId="165" fontId="79" fillId="2" borderId="0" xfId="42" applyFont="1" applyFill="1"/>
    <xf numFmtId="0" fontId="79" fillId="2" borderId="0" xfId="42" applyNumberFormat="1" applyFont="1" applyFill="1" applyAlignment="1">
      <alignment horizontal="center"/>
    </xf>
    <xf numFmtId="178" fontId="79" fillId="2" borderId="0" xfId="34" applyNumberFormat="1" applyFont="1" applyFill="1" applyAlignment="1"/>
    <xf numFmtId="167" fontId="79" fillId="2" borderId="0" xfId="42" applyNumberFormat="1" applyFont="1" applyFill="1"/>
    <xf numFmtId="165" fontId="79" fillId="2" borderId="0" xfId="42" applyFont="1" applyFill="1" applyBorder="1" applyAlignment="1">
      <alignment horizontal="center" wrapText="1"/>
    </xf>
    <xf numFmtId="165" fontId="79" fillId="2" borderId="0" xfId="42" applyFont="1" applyFill="1" applyBorder="1" applyAlignment="1">
      <alignment horizontal="left"/>
    </xf>
    <xf numFmtId="165" fontId="79" fillId="2" borderId="0" xfId="42" applyFont="1" applyFill="1" applyBorder="1" applyAlignment="1">
      <alignment horizontal="center"/>
    </xf>
    <xf numFmtId="165" fontId="79" fillId="2" borderId="0" xfId="42" applyFont="1" applyFill="1" applyBorder="1"/>
    <xf numFmtId="167" fontId="79" fillId="2" borderId="0" xfId="42" applyNumberFormat="1" applyFont="1" applyFill="1" applyBorder="1"/>
    <xf numFmtId="164" fontId="79" fillId="2" borderId="0" xfId="30" applyFont="1" applyFill="1" applyBorder="1" applyAlignment="1">
      <alignment horizontal="center"/>
    </xf>
    <xf numFmtId="165" fontId="78" fillId="2" borderId="0" xfId="42" applyFont="1" applyFill="1" applyBorder="1" applyAlignment="1">
      <alignment horizontal="right"/>
    </xf>
    <xf numFmtId="165" fontId="68" fillId="2" borderId="0" xfId="42" applyFont="1" applyFill="1" applyBorder="1" applyAlignment="1">
      <alignment horizontal="center" vertical="center" wrapText="1"/>
    </xf>
    <xf numFmtId="165" fontId="68" fillId="2" borderId="0" xfId="42" applyFont="1" applyFill="1" applyBorder="1" applyAlignment="1">
      <alignment horizontal="left" vertical="center" wrapText="1"/>
    </xf>
    <xf numFmtId="165" fontId="68" fillId="2" borderId="0" xfId="42" applyFont="1" applyFill="1" applyBorder="1" applyAlignment="1">
      <alignment horizontal="center" vertical="center"/>
    </xf>
    <xf numFmtId="167" fontId="68" fillId="2" borderId="0" xfId="42" applyNumberFormat="1" applyFont="1" applyFill="1" applyBorder="1" applyAlignment="1">
      <alignment horizontal="center" vertical="center"/>
    </xf>
    <xf numFmtId="164" fontId="68" fillId="2" borderId="0" xfId="30" applyFont="1" applyFill="1" applyBorder="1" applyAlignment="1">
      <alignment horizontal="center" vertical="center" wrapText="1"/>
    </xf>
    <xf numFmtId="165" fontId="68" fillId="2" borderId="0" xfId="42" applyFont="1" applyFill="1" applyBorder="1" applyAlignment="1">
      <alignment horizontal="center"/>
    </xf>
    <xf numFmtId="0" fontId="68" fillId="2" borderId="10" xfId="36" applyFont="1" applyFill="1" applyBorder="1" applyAlignment="1">
      <alignment horizontal="center" vertical="center"/>
    </xf>
    <xf numFmtId="165" fontId="68" fillId="2" borderId="0" xfId="42" applyFont="1" applyFill="1" applyAlignment="1">
      <alignment horizontal="center" vertical="center" wrapText="1"/>
    </xf>
    <xf numFmtId="165" fontId="68" fillId="2" borderId="0" xfId="42" applyFont="1" applyFill="1" applyAlignment="1">
      <alignment horizontal="left" vertical="center" wrapText="1"/>
    </xf>
    <xf numFmtId="165" fontId="68" fillId="2" borderId="0" xfId="42" applyFont="1" applyFill="1" applyAlignment="1">
      <alignment horizontal="right" vertical="center"/>
    </xf>
    <xf numFmtId="167" fontId="68" fillId="2" borderId="0" xfId="42" applyNumberFormat="1" applyFont="1" applyFill="1" applyAlignment="1">
      <alignment horizontal="right" vertical="center"/>
    </xf>
    <xf numFmtId="0" fontId="13" fillId="2" borderId="4" xfId="36" applyFont="1" applyFill="1" applyBorder="1" applyAlignment="1">
      <alignment horizontal="center" vertical="center" wrapText="1"/>
    </xf>
    <xf numFmtId="165" fontId="13" fillId="2" borderId="4" xfId="42" applyFont="1" applyFill="1" applyBorder="1" applyAlignment="1">
      <alignment horizontal="center" vertical="center" wrapText="1"/>
    </xf>
    <xf numFmtId="167" fontId="13" fillId="2" borderId="4" xfId="42" applyNumberFormat="1" applyFont="1" applyFill="1" applyBorder="1" applyAlignment="1">
      <alignment horizontal="center" vertical="center" wrapText="1"/>
    </xf>
    <xf numFmtId="164" fontId="13" fillId="2" borderId="4" xfId="30" applyFont="1" applyFill="1" applyBorder="1" applyAlignment="1">
      <alignment horizontal="center" vertical="center" wrapText="1"/>
    </xf>
    <xf numFmtId="0" fontId="86" fillId="2" borderId="1" xfId="36" quotePrefix="1" applyFont="1" applyFill="1" applyBorder="1" applyAlignment="1">
      <alignment horizontal="center" vertical="center" wrapText="1"/>
    </xf>
    <xf numFmtId="165" fontId="13" fillId="2" borderId="3" xfId="42" quotePrefix="1" applyFont="1" applyFill="1" applyBorder="1" applyAlignment="1">
      <alignment horizontal="center" vertical="center" wrapText="1"/>
    </xf>
    <xf numFmtId="165" fontId="86" fillId="2" borderId="1" xfId="42" quotePrefix="1" applyFont="1" applyFill="1" applyBorder="1" applyAlignment="1">
      <alignment horizontal="left" vertical="center" wrapText="1"/>
    </xf>
    <xf numFmtId="165" fontId="86" fillId="2" borderId="3" xfId="42" quotePrefix="1" applyFont="1" applyFill="1" applyBorder="1" applyAlignment="1">
      <alignment horizontal="center" vertical="center" wrapText="1"/>
    </xf>
    <xf numFmtId="165" fontId="86" fillId="2" borderId="1" xfId="42" quotePrefix="1" applyFont="1" applyFill="1" applyBorder="1" applyAlignment="1">
      <alignment horizontal="center" vertical="center" wrapText="1"/>
    </xf>
    <xf numFmtId="167" fontId="86" fillId="2" borderId="1" xfId="42" quotePrefix="1" applyNumberFormat="1" applyFont="1" applyFill="1" applyBorder="1" applyAlignment="1">
      <alignment horizontal="center" vertical="center" wrapText="1"/>
    </xf>
    <xf numFmtId="164" fontId="13" fillId="2" borderId="1" xfId="30" quotePrefix="1" applyFont="1" applyFill="1" applyBorder="1" applyAlignment="1">
      <alignment horizontal="center" vertical="center" wrapText="1"/>
    </xf>
    <xf numFmtId="0" fontId="70" fillId="2" borderId="0" xfId="33" applyFont="1" applyFill="1"/>
    <xf numFmtId="0" fontId="86" fillId="2" borderId="1" xfId="36" applyFont="1" applyFill="1" applyBorder="1" applyAlignment="1">
      <alignment horizontal="center" vertical="center" wrapText="1"/>
    </xf>
    <xf numFmtId="165" fontId="13" fillId="2" borderId="1" xfId="42" applyFont="1" applyFill="1" applyBorder="1" applyAlignment="1">
      <alignment horizontal="center" vertical="center" wrapText="1"/>
    </xf>
    <xf numFmtId="165" fontId="68" fillId="2" borderId="1" xfId="42" applyFont="1" applyFill="1" applyBorder="1" applyAlignment="1">
      <alignment horizontal="left" vertical="center" wrapText="1"/>
    </xf>
    <xf numFmtId="3" fontId="2" fillId="2" borderId="1" xfId="14" applyNumberFormat="1" applyFill="1" applyBorder="1" applyAlignment="1">
      <alignment horizontal="center" vertical="center"/>
    </xf>
    <xf numFmtId="187" fontId="68" fillId="2" borderId="1" xfId="44" applyNumberFormat="1" applyFont="1" applyFill="1" applyBorder="1" applyAlignment="1">
      <alignment horizontal="left" vertical="center" wrapText="1"/>
    </xf>
    <xf numFmtId="3" fontId="2" fillId="2" borderId="1" xfId="14" applyNumberFormat="1" applyFill="1" applyBorder="1" applyAlignment="1">
      <alignment horizontal="right" vertical="center"/>
    </xf>
    <xf numFmtId="9" fontId="68" fillId="2" borderId="1" xfId="42" applyNumberFormat="1" applyFont="1" applyFill="1" applyBorder="1" applyAlignment="1">
      <alignment horizontal="center" vertical="center" wrapText="1"/>
    </xf>
    <xf numFmtId="167" fontId="68" fillId="2" borderId="1" xfId="42" applyNumberFormat="1" applyFont="1" applyFill="1" applyBorder="1" applyAlignment="1">
      <alignment vertical="center" wrapText="1"/>
    </xf>
    <xf numFmtId="165" fontId="13" fillId="2" borderId="1" xfId="42" quotePrefix="1" applyFont="1" applyFill="1" applyBorder="1" applyAlignment="1">
      <alignment horizontal="center" vertical="center" wrapText="1"/>
    </xf>
    <xf numFmtId="165" fontId="13" fillId="2" borderId="1" xfId="44" quotePrefix="1" applyFont="1" applyFill="1" applyBorder="1" applyAlignment="1">
      <alignment horizontal="center" vertical="center" wrapText="1"/>
    </xf>
    <xf numFmtId="165" fontId="68" fillId="2" borderId="1" xfId="44" quotePrefix="1" applyFont="1" applyFill="1" applyBorder="1" applyAlignment="1">
      <alignment horizontal="center" vertical="center" wrapText="1"/>
    </xf>
    <xf numFmtId="0" fontId="13" fillId="2" borderId="1" xfId="36" applyFont="1" applyFill="1" applyBorder="1" applyAlignment="1">
      <alignment horizontal="center" vertical="center" wrapText="1"/>
    </xf>
    <xf numFmtId="3" fontId="2" fillId="2" borderId="1" xfId="14" applyNumberFormat="1" applyFill="1" applyBorder="1" applyAlignment="1">
      <alignment horizontal="center" vertical="center" wrapText="1"/>
    </xf>
    <xf numFmtId="167" fontId="13" fillId="2" borderId="1" xfId="42" applyNumberFormat="1" applyFont="1" applyFill="1" applyBorder="1" applyAlignment="1">
      <alignment vertical="center" wrapText="1"/>
    </xf>
    <xf numFmtId="165" fontId="13" fillId="2" borderId="1" xfId="42" applyFont="1" applyFill="1" applyBorder="1" applyAlignment="1">
      <alignment horizontal="left" vertical="center" wrapText="1"/>
    </xf>
    <xf numFmtId="167" fontId="13" fillId="2" borderId="1" xfId="42" applyNumberFormat="1" applyFont="1" applyFill="1" applyBorder="1" applyAlignment="1">
      <alignment horizontal="center" vertical="center"/>
    </xf>
    <xf numFmtId="0" fontId="13" fillId="2" borderId="0" xfId="36" applyFont="1" applyFill="1" applyAlignment="1">
      <alignment horizontal="center" vertical="center" wrapText="1"/>
    </xf>
    <xf numFmtId="165" fontId="13" fillId="2" borderId="0" xfId="42" applyFont="1" applyFill="1" applyBorder="1" applyAlignment="1">
      <alignment horizontal="center" vertical="center" wrapText="1"/>
    </xf>
    <xf numFmtId="165" fontId="13" fillId="2" borderId="0" xfId="42" applyFont="1" applyFill="1" applyBorder="1" applyAlignment="1">
      <alignment horizontal="left" vertical="center" wrapText="1"/>
    </xf>
    <xf numFmtId="167" fontId="13" fillId="2" borderId="0" xfId="42" applyNumberFormat="1" applyFont="1" applyFill="1" applyBorder="1" applyAlignment="1">
      <alignment horizontal="center" vertical="center" wrapText="1"/>
    </xf>
    <xf numFmtId="165" fontId="13" fillId="2" borderId="0" xfId="42" applyFont="1" applyFill="1" applyBorder="1" applyAlignment="1">
      <alignment horizontal="center" vertical="center"/>
    </xf>
    <xf numFmtId="165" fontId="63" fillId="2" borderId="0" xfId="42" applyFont="1" applyFill="1" applyAlignment="1">
      <alignment horizontal="center"/>
    </xf>
    <xf numFmtId="165" fontId="63" fillId="2" borderId="0" xfId="42" applyFont="1" applyFill="1" applyAlignment="1">
      <alignment horizontal="left"/>
    </xf>
    <xf numFmtId="165" fontId="63" fillId="2" borderId="0" xfId="42" applyFont="1" applyFill="1"/>
    <xf numFmtId="167" fontId="63" fillId="2" borderId="0" xfId="42" applyNumberFormat="1" applyFont="1" applyFill="1"/>
    <xf numFmtId="165" fontId="63" fillId="2" borderId="0" xfId="42" applyFont="1" applyFill="1" applyAlignment="1">
      <alignment horizontal="center" vertical="center"/>
    </xf>
    <xf numFmtId="164" fontId="63" fillId="2" borderId="0" xfId="30" applyFont="1" applyFill="1" applyAlignment="1">
      <alignment horizontal="center" vertical="center"/>
    </xf>
    <xf numFmtId="0" fontId="63" fillId="2" borderId="0" xfId="36" applyFont="1" applyFill="1" applyAlignment="1">
      <alignment vertical="center"/>
    </xf>
    <xf numFmtId="3" fontId="3" fillId="2" borderId="0" xfId="36" applyNumberFormat="1" applyFont="1" applyFill="1" applyAlignment="1">
      <alignment vertical="center"/>
    </xf>
    <xf numFmtId="165" fontId="3" fillId="2" borderId="0" xfId="42" applyFont="1" applyFill="1" applyAlignment="1">
      <alignment vertical="center"/>
    </xf>
    <xf numFmtId="165" fontId="3" fillId="2" borderId="0" xfId="42" applyFont="1" applyFill="1" applyAlignment="1">
      <alignment horizontal="center" vertical="center"/>
    </xf>
    <xf numFmtId="164" fontId="3" fillId="2" borderId="0" xfId="30" applyFont="1" applyFill="1" applyAlignment="1">
      <alignment horizontal="center" vertical="center"/>
    </xf>
    <xf numFmtId="4" fontId="3" fillId="2" borderId="0" xfId="36" applyNumberFormat="1" applyFont="1" applyFill="1" applyAlignment="1">
      <alignment horizontal="center" vertical="center"/>
    </xf>
    <xf numFmtId="3" fontId="63" fillId="2" borderId="0" xfId="36" applyNumberFormat="1" applyFont="1" applyFill="1" applyAlignment="1">
      <alignment horizontal="right" vertical="center"/>
    </xf>
    <xf numFmtId="0" fontId="3" fillId="2" borderId="0" xfId="36" applyFont="1" applyFill="1" applyAlignment="1">
      <alignment horizontal="center" vertical="center"/>
    </xf>
    <xf numFmtId="165" fontId="3" fillId="2" borderId="0" xfId="42" applyFont="1" applyFill="1" applyAlignment="1">
      <alignment horizontal="center" vertical="center" wrapText="1"/>
    </xf>
    <xf numFmtId="165" fontId="3" fillId="2" borderId="0" xfId="42" applyFont="1" applyFill="1" applyAlignment="1">
      <alignment horizontal="left" vertical="center" wrapText="1"/>
    </xf>
    <xf numFmtId="165" fontId="3" fillId="2" borderId="0" xfId="42" applyFont="1" applyFill="1" applyAlignment="1">
      <alignment horizontal="right" vertical="center"/>
    </xf>
    <xf numFmtId="167" fontId="3" fillId="2" borderId="0" xfId="42" applyNumberFormat="1" applyFont="1" applyFill="1" applyAlignment="1">
      <alignment horizontal="right" vertical="center"/>
    </xf>
    <xf numFmtId="0" fontId="13" fillId="2" borderId="0" xfId="36" applyFont="1" applyFill="1" applyAlignment="1">
      <alignment horizontal="center" vertical="center"/>
    </xf>
    <xf numFmtId="165" fontId="13" fillId="2" borderId="0" xfId="42" applyFont="1" applyFill="1" applyAlignment="1">
      <alignment horizontal="center" vertical="center" wrapText="1"/>
    </xf>
    <xf numFmtId="165" fontId="13" fillId="2" borderId="0" xfId="42" applyFont="1" applyFill="1" applyAlignment="1">
      <alignment horizontal="center" vertical="center"/>
    </xf>
    <xf numFmtId="165" fontId="13" fillId="2" borderId="0" xfId="42" applyFont="1" applyFill="1" applyAlignment="1">
      <alignment horizontal="right" vertical="center"/>
    </xf>
    <xf numFmtId="167" fontId="13" fillId="2" borderId="0" xfId="42" applyNumberFormat="1" applyFont="1" applyFill="1" applyAlignment="1">
      <alignment horizontal="right" vertical="center"/>
    </xf>
    <xf numFmtId="164" fontId="68" fillId="2" borderId="0" xfId="30" applyFont="1" applyFill="1"/>
    <xf numFmtId="164" fontId="13" fillId="2" borderId="0" xfId="30" applyFont="1" applyFill="1" applyAlignment="1">
      <alignment horizontal="center" vertical="center" wrapText="1"/>
    </xf>
    <xf numFmtId="188" fontId="68" fillId="2" borderId="0" xfId="33" applyNumberFormat="1" applyFont="1" applyFill="1" applyAlignment="1">
      <alignment horizontal="center"/>
    </xf>
    <xf numFmtId="164" fontId="68" fillId="2" borderId="0" xfId="30" applyFont="1" applyFill="1" applyAlignment="1">
      <alignment horizontal="center" vertical="center" wrapText="1"/>
    </xf>
    <xf numFmtId="165" fontId="68" fillId="2" borderId="0" xfId="42" applyFont="1" applyFill="1" applyAlignment="1">
      <alignment horizontal="center" wrapText="1"/>
    </xf>
    <xf numFmtId="165" fontId="68" fillId="2" borderId="0" xfId="42" applyFont="1" applyFill="1" applyAlignment="1">
      <alignment horizontal="left"/>
    </xf>
    <xf numFmtId="164" fontId="68" fillId="2" borderId="0" xfId="30" applyFont="1" applyFill="1" applyAlignment="1">
      <alignment horizontal="center"/>
    </xf>
    <xf numFmtId="10" fontId="79" fillId="2" borderId="0" xfId="33" applyNumberFormat="1" applyFont="1" applyFill="1" applyAlignment="1">
      <alignment horizontal="center"/>
    </xf>
    <xf numFmtId="180" fontId="79" fillId="2" borderId="0" xfId="35" applyNumberFormat="1" applyFont="1" applyFill="1"/>
    <xf numFmtId="177" fontId="79" fillId="2" borderId="0" xfId="45" applyFont="1" applyFill="1"/>
    <xf numFmtId="167" fontId="79" fillId="2" borderId="0" xfId="33" applyNumberFormat="1" applyFont="1" applyFill="1"/>
    <xf numFmtId="180" fontId="79" fillId="2" borderId="0" xfId="35" applyNumberFormat="1" applyFont="1" applyFill="1" applyAlignment="1">
      <alignment horizontal="center" vertical="center"/>
    </xf>
    <xf numFmtId="165" fontId="69" fillId="2" borderId="0" xfId="42" applyFont="1" applyFill="1" applyAlignment="1">
      <alignment vertical="center"/>
    </xf>
    <xf numFmtId="177" fontId="69" fillId="2" borderId="0" xfId="45" applyFont="1" applyFill="1" applyAlignment="1">
      <alignment vertical="center"/>
    </xf>
    <xf numFmtId="167" fontId="69" fillId="2" borderId="0" xfId="36" applyNumberFormat="1" applyFont="1" applyFill="1" applyAlignment="1">
      <alignment vertical="center"/>
    </xf>
    <xf numFmtId="165" fontId="80" fillId="2" borderId="0" xfId="42" applyFont="1" applyFill="1" applyAlignment="1">
      <alignment vertical="center"/>
    </xf>
    <xf numFmtId="177" fontId="80" fillId="2" borderId="0" xfId="45" applyFont="1" applyFill="1" applyAlignment="1">
      <alignment vertical="center"/>
    </xf>
    <xf numFmtId="167" fontId="80" fillId="2" borderId="0" xfId="36" applyNumberFormat="1" applyFont="1" applyFill="1" applyAlignment="1">
      <alignment vertical="center"/>
    </xf>
    <xf numFmtId="10" fontId="68" fillId="2" borderId="0" xfId="36" applyNumberFormat="1" applyFont="1" applyFill="1" applyAlignment="1">
      <alignment horizontal="center" vertical="center"/>
    </xf>
    <xf numFmtId="177" fontId="68" fillId="2" borderId="0" xfId="45" applyFont="1" applyFill="1" applyAlignment="1">
      <alignment horizontal="right" vertical="center"/>
    </xf>
    <xf numFmtId="167" fontId="68" fillId="2" borderId="0" xfId="36" applyNumberFormat="1" applyFont="1" applyFill="1" applyAlignment="1">
      <alignment horizontal="right" vertical="center"/>
    </xf>
    <xf numFmtId="0" fontId="78" fillId="2" borderId="1" xfId="36" applyFont="1" applyFill="1" applyBorder="1" applyAlignment="1">
      <alignment horizontal="center" vertical="center" wrapText="1"/>
    </xf>
    <xf numFmtId="177" fontId="78" fillId="2" borderId="1" xfId="45" applyFont="1" applyFill="1" applyBorder="1" applyAlignment="1">
      <alignment horizontal="center" vertical="center" wrapText="1"/>
    </xf>
    <xf numFmtId="167" fontId="78" fillId="2" borderId="1" xfId="36" applyNumberFormat="1" applyFont="1" applyFill="1" applyBorder="1" applyAlignment="1">
      <alignment horizontal="center" vertical="center" wrapText="1"/>
    </xf>
    <xf numFmtId="0" fontId="83" fillId="2" borderId="0" xfId="33" applyFont="1" applyFill="1"/>
    <xf numFmtId="0" fontId="63" fillId="2" borderId="1" xfId="42" applyNumberFormat="1" applyFont="1" applyFill="1" applyBorder="1" applyAlignment="1">
      <alignment horizontal="center" vertical="center"/>
    </xf>
    <xf numFmtId="3" fontId="79" fillId="2" borderId="1" xfId="36" applyNumberFormat="1" applyFont="1" applyFill="1" applyBorder="1" applyAlignment="1">
      <alignment horizontal="center" vertical="center" wrapText="1"/>
    </xf>
    <xf numFmtId="165" fontId="79" fillId="2" borderId="1" xfId="38" applyFont="1" applyFill="1" applyBorder="1" applyAlignment="1">
      <alignment horizontal="left" vertical="center" wrapText="1"/>
    </xf>
    <xf numFmtId="10" fontId="79" fillId="2" borderId="1" xfId="44" applyNumberFormat="1" applyFont="1" applyFill="1" applyBorder="1" applyAlignment="1">
      <alignment horizontal="center" vertical="center" wrapText="1"/>
    </xf>
    <xf numFmtId="180" fontId="79" fillId="2" borderId="1" xfId="35" applyNumberFormat="1" applyFont="1" applyFill="1" applyBorder="1" applyAlignment="1">
      <alignment horizontal="left" vertical="center" wrapText="1"/>
    </xf>
    <xf numFmtId="187" fontId="79" fillId="2" borderId="1" xfId="42" applyNumberFormat="1" applyFont="1" applyFill="1" applyBorder="1" applyAlignment="1">
      <alignment vertical="center"/>
    </xf>
    <xf numFmtId="177" fontId="79" fillId="2" borderId="1" xfId="45" applyFont="1" applyFill="1" applyBorder="1" applyAlignment="1">
      <alignment horizontal="right" vertical="center"/>
    </xf>
    <xf numFmtId="167" fontId="79" fillId="2" borderId="1" xfId="38" applyNumberFormat="1" applyFont="1" applyFill="1" applyBorder="1" applyAlignment="1">
      <alignment horizontal="left" vertical="center" wrapText="1"/>
    </xf>
    <xf numFmtId="167" fontId="79" fillId="2" borderId="1" xfId="42" applyNumberFormat="1" applyFont="1" applyFill="1" applyBorder="1" applyAlignment="1">
      <alignment horizontal="right" vertical="center"/>
    </xf>
    <xf numFmtId="167" fontId="79" fillId="2" borderId="1" xfId="42" applyNumberFormat="1" applyFont="1" applyFill="1" applyBorder="1" applyAlignment="1">
      <alignment horizontal="center" vertical="center" wrapText="1"/>
    </xf>
    <xf numFmtId="0" fontId="79" fillId="2" borderId="1" xfId="33" applyFont="1" applyFill="1" applyBorder="1"/>
    <xf numFmtId="10" fontId="79" fillId="2" borderId="1" xfId="46" applyNumberFormat="1" applyFont="1" applyFill="1" applyBorder="1" applyAlignment="1">
      <alignment horizontal="center" vertical="center" wrapText="1"/>
    </xf>
    <xf numFmtId="165" fontId="79" fillId="2" borderId="1" xfId="44" applyFont="1" applyFill="1" applyBorder="1" applyAlignment="1">
      <alignment horizontal="center" vertical="center" wrapText="1"/>
    </xf>
    <xf numFmtId="9" fontId="79" fillId="2" borderId="1" xfId="44" applyNumberFormat="1" applyFont="1" applyFill="1" applyBorder="1" applyAlignment="1">
      <alignment horizontal="center" vertical="center" wrapText="1"/>
    </xf>
    <xf numFmtId="177" fontId="79" fillId="2" borderId="1" xfId="47" applyFont="1" applyFill="1" applyBorder="1" applyAlignment="1">
      <alignment horizontal="right" vertical="center"/>
    </xf>
    <xf numFmtId="189" fontId="79" fillId="2" borderId="1" xfId="42" applyNumberFormat="1" applyFont="1" applyFill="1" applyBorder="1" applyAlignment="1">
      <alignment vertical="center"/>
    </xf>
    <xf numFmtId="167" fontId="69" fillId="2" borderId="1" xfId="42" applyNumberFormat="1" applyFont="1" applyFill="1" applyBorder="1" applyAlignment="1">
      <alignment horizontal="center" vertical="center" wrapText="1"/>
    </xf>
    <xf numFmtId="165" fontId="69" fillId="2" borderId="1" xfId="26" applyFont="1" applyFill="1" applyBorder="1" applyAlignment="1">
      <alignment horizontal="center" vertical="center" wrapText="1"/>
    </xf>
    <xf numFmtId="170" fontId="69" fillId="2" borderId="0" xfId="33" applyNumberFormat="1" applyFont="1" applyFill="1"/>
    <xf numFmtId="0" fontId="69" fillId="2" borderId="0" xfId="33" applyFont="1" applyFill="1"/>
    <xf numFmtId="10" fontId="13" fillId="2" borderId="0" xfId="36" applyNumberFormat="1" applyFont="1" applyFill="1" applyAlignment="1">
      <alignment horizontal="center" vertical="center"/>
    </xf>
    <xf numFmtId="180" fontId="13" fillId="2" borderId="0" xfId="35" applyNumberFormat="1" applyFont="1" applyFill="1" applyBorder="1" applyAlignment="1">
      <alignment horizontal="right" vertical="center"/>
    </xf>
    <xf numFmtId="165" fontId="13" fillId="2" borderId="0" xfId="42" applyFont="1" applyFill="1" applyBorder="1" applyAlignment="1">
      <alignment horizontal="right" vertical="center"/>
    </xf>
    <xf numFmtId="177" fontId="13" fillId="2" borderId="0" xfId="45" applyFont="1" applyFill="1" applyBorder="1" applyAlignment="1">
      <alignment horizontal="right" vertical="center"/>
    </xf>
    <xf numFmtId="167" fontId="13" fillId="2" borderId="0" xfId="36" applyNumberFormat="1" applyFont="1" applyFill="1" applyAlignment="1">
      <alignment horizontal="right" vertical="center"/>
    </xf>
    <xf numFmtId="167" fontId="13" fillId="2" borderId="0" xfId="42" applyNumberFormat="1" applyFont="1" applyFill="1" applyBorder="1" applyAlignment="1">
      <alignment horizontal="right" vertical="center"/>
    </xf>
    <xf numFmtId="167" fontId="13" fillId="2" borderId="0" xfId="42" applyNumberFormat="1" applyFont="1" applyFill="1" applyBorder="1" applyAlignment="1">
      <alignment horizontal="center" vertical="center"/>
    </xf>
    <xf numFmtId="0" fontId="75" fillId="2" borderId="0" xfId="36" applyFont="1" applyFill="1" applyAlignment="1">
      <alignment horizontal="center" vertical="center"/>
    </xf>
    <xf numFmtId="10" fontId="75" fillId="2" borderId="0" xfId="36" applyNumberFormat="1" applyFont="1" applyFill="1" applyAlignment="1">
      <alignment horizontal="center" vertical="center"/>
    </xf>
    <xf numFmtId="180" fontId="75" fillId="2" borderId="0" xfId="35" applyNumberFormat="1" applyFont="1" applyFill="1" applyBorder="1" applyAlignment="1">
      <alignment horizontal="right" vertical="center"/>
    </xf>
    <xf numFmtId="165" fontId="75" fillId="2" borderId="0" xfId="42" applyFont="1" applyFill="1" applyBorder="1" applyAlignment="1">
      <alignment horizontal="right" vertical="center"/>
    </xf>
    <xf numFmtId="177" fontId="75" fillId="2" borderId="0" xfId="45" applyFont="1" applyFill="1" applyBorder="1" applyAlignment="1">
      <alignment horizontal="right" vertical="center"/>
    </xf>
    <xf numFmtId="165" fontId="74" fillId="2" borderId="0" xfId="44" applyFont="1" applyFill="1"/>
    <xf numFmtId="10" fontId="74" fillId="2" borderId="0" xfId="33" applyNumberFormat="1" applyFont="1" applyFill="1" applyAlignment="1">
      <alignment horizontal="center"/>
    </xf>
    <xf numFmtId="165" fontId="74" fillId="2" borderId="0" xfId="42" applyFont="1" applyFill="1"/>
    <xf numFmtId="177" fontId="74" fillId="2" borderId="0" xfId="45" applyFont="1" applyFill="1"/>
    <xf numFmtId="167" fontId="75" fillId="2" borderId="0" xfId="36" applyNumberFormat="1" applyFont="1" applyFill="1" applyAlignment="1">
      <alignment vertical="center"/>
    </xf>
    <xf numFmtId="167" fontId="75" fillId="2" borderId="0" xfId="36" applyNumberFormat="1" applyFont="1" applyFill="1" applyAlignment="1">
      <alignment horizontal="center" vertical="center"/>
    </xf>
    <xf numFmtId="167" fontId="74" fillId="2" borderId="0" xfId="36" applyNumberFormat="1" applyFont="1" applyFill="1" applyAlignment="1">
      <alignment horizontal="right" vertical="center"/>
    </xf>
    <xf numFmtId="167" fontId="75" fillId="2" borderId="0" xfId="42" applyNumberFormat="1" applyFont="1" applyFill="1" applyAlignment="1">
      <alignment vertical="center"/>
    </xf>
    <xf numFmtId="167" fontId="75" fillId="2" borderId="0" xfId="42" applyNumberFormat="1" applyFont="1" applyFill="1" applyAlignment="1">
      <alignment horizontal="center" vertical="center"/>
    </xf>
    <xf numFmtId="0" fontId="75" fillId="2" borderId="0" xfId="36" applyFont="1" applyFill="1" applyAlignment="1">
      <alignment horizontal="center" vertical="center" wrapText="1"/>
    </xf>
    <xf numFmtId="0" fontId="74" fillId="2" borderId="0" xfId="36" applyFont="1" applyFill="1" applyAlignment="1">
      <alignment horizontal="center" vertical="center"/>
    </xf>
    <xf numFmtId="180" fontId="75" fillId="2" borderId="0" xfId="35" applyNumberFormat="1" applyFont="1" applyFill="1" applyAlignment="1">
      <alignment horizontal="center" vertical="center"/>
    </xf>
    <xf numFmtId="165" fontId="75" fillId="2" borderId="0" xfId="42" applyFont="1" applyFill="1" applyAlignment="1">
      <alignment horizontal="right" vertical="center"/>
    </xf>
    <xf numFmtId="0" fontId="13" fillId="2" borderId="0" xfId="36" applyFont="1" applyFill="1" applyAlignment="1">
      <alignment vertical="center"/>
    </xf>
    <xf numFmtId="180" fontId="68" fillId="2" borderId="0" xfId="35" applyNumberFormat="1" applyFont="1" applyFill="1" applyAlignment="1">
      <alignment horizontal="center" vertical="center"/>
    </xf>
    <xf numFmtId="165" fontId="13" fillId="2" borderId="0" xfId="42" applyFont="1" applyFill="1" applyAlignment="1">
      <alignment vertical="center"/>
    </xf>
    <xf numFmtId="177" fontId="13" fillId="2" borderId="0" xfId="45" applyFont="1" applyFill="1" applyAlignment="1">
      <alignment vertical="center"/>
    </xf>
    <xf numFmtId="167" fontId="13" fillId="2" borderId="0" xfId="36" applyNumberFormat="1" applyFont="1" applyFill="1" applyAlignment="1">
      <alignment vertical="center"/>
    </xf>
    <xf numFmtId="167" fontId="13" fillId="2" borderId="0" xfId="42" applyNumberFormat="1" applyFont="1" applyFill="1" applyAlignment="1">
      <alignment horizontal="center" vertical="center"/>
    </xf>
    <xf numFmtId="10" fontId="68" fillId="2" borderId="0" xfId="33" applyNumberFormat="1" applyFont="1" applyFill="1" applyAlignment="1">
      <alignment horizontal="center"/>
    </xf>
    <xf numFmtId="177" fontId="68" fillId="2" borderId="0" xfId="45" applyFont="1" applyFill="1"/>
    <xf numFmtId="167" fontId="68" fillId="2" borderId="0" xfId="33" applyNumberFormat="1" applyFont="1" applyFill="1"/>
    <xf numFmtId="167" fontId="68" fillId="2" borderId="0" xfId="42" applyNumberFormat="1" applyFont="1" applyFill="1" applyAlignment="1">
      <alignment horizontal="center"/>
    </xf>
    <xf numFmtId="0" fontId="10" fillId="2" borderId="0" xfId="2" applyFont="1" applyFill="1" applyAlignment="1">
      <alignment vertical="center"/>
    </xf>
    <xf numFmtId="0" fontId="10" fillId="2" borderId="0" xfId="2" applyFont="1" applyFill="1" applyAlignment="1">
      <alignment horizontal="center" vertical="center"/>
    </xf>
    <xf numFmtId="166" fontId="10" fillId="2" borderId="0" xfId="2" applyNumberFormat="1" applyFont="1" applyFill="1" applyAlignment="1">
      <alignment vertical="center"/>
    </xf>
    <xf numFmtId="0" fontId="89" fillId="2" borderId="0" xfId="3" applyFont="1" applyFill="1" applyAlignment="1">
      <alignment horizontal="right" vertical="center"/>
    </xf>
    <xf numFmtId="167" fontId="10" fillId="2" borderId="0" xfId="26" applyNumberFormat="1" applyFont="1" applyFill="1" applyAlignment="1">
      <alignment vertical="center"/>
    </xf>
    <xf numFmtId="167" fontId="10" fillId="2" borderId="0" xfId="31" applyNumberFormat="1" applyFont="1" applyFill="1" applyAlignment="1">
      <alignment horizontal="center" vertical="center"/>
    </xf>
    <xf numFmtId="167" fontId="10" fillId="2" borderId="0" xfId="31" applyNumberFormat="1" applyFont="1" applyFill="1" applyAlignment="1">
      <alignment vertical="center"/>
    </xf>
    <xf numFmtId="167" fontId="10" fillId="2" borderId="0" xfId="48" applyNumberFormat="1" applyFont="1" applyFill="1" applyAlignment="1">
      <alignment vertical="center"/>
    </xf>
    <xf numFmtId="165" fontId="25" fillId="2" borderId="0" xfId="48" applyFont="1" applyFill="1" applyAlignment="1">
      <alignment vertical="center" wrapText="1"/>
    </xf>
    <xf numFmtId="167" fontId="92" fillId="2" borderId="0" xfId="31" applyNumberFormat="1" applyFont="1" applyFill="1" applyAlignment="1">
      <alignment vertical="center" wrapText="1"/>
    </xf>
    <xf numFmtId="167" fontId="25" fillId="2" borderId="0" xfId="48" applyNumberFormat="1" applyFont="1" applyFill="1" applyAlignment="1">
      <alignment vertical="center" wrapText="1"/>
    </xf>
    <xf numFmtId="167" fontId="25" fillId="2" borderId="0" xfId="31" applyNumberFormat="1" applyFont="1" applyFill="1" applyAlignment="1">
      <alignment vertical="center" wrapText="1"/>
    </xf>
    <xf numFmtId="167" fontId="10" fillId="2" borderId="0" xfId="48" applyNumberFormat="1" applyFont="1" applyFill="1" applyAlignment="1">
      <alignment vertical="center" wrapText="1"/>
    </xf>
    <xf numFmtId="167" fontId="10" fillId="2" borderId="0" xfId="31" applyNumberFormat="1" applyFont="1" applyFill="1" applyBorder="1" applyAlignment="1">
      <alignment horizontal="left" vertical="center" wrapText="1"/>
    </xf>
    <xf numFmtId="167" fontId="10" fillId="2" borderId="0" xfId="31" applyNumberFormat="1" applyFont="1" applyFill="1" applyBorder="1" applyAlignment="1">
      <alignment horizontal="left" vertical="center"/>
    </xf>
    <xf numFmtId="167" fontId="10" fillId="2" borderId="0" xfId="31" applyNumberFormat="1" applyFont="1" applyFill="1" applyBorder="1" applyAlignment="1">
      <alignment vertical="center"/>
    </xf>
    <xf numFmtId="167" fontId="10" fillId="2" borderId="0" xfId="31" applyNumberFormat="1" applyFont="1" applyFill="1" applyBorder="1" applyAlignment="1">
      <alignment horizontal="center" vertical="center"/>
    </xf>
    <xf numFmtId="166" fontId="10" fillId="2" borderId="0" xfId="31" applyNumberFormat="1" applyFont="1" applyFill="1" applyBorder="1" applyAlignment="1">
      <alignment vertical="center"/>
    </xf>
    <xf numFmtId="167" fontId="93" fillId="2" borderId="0" xfId="31" applyNumberFormat="1" applyFont="1" applyFill="1" applyAlignment="1">
      <alignment horizontal="center" vertical="center"/>
    </xf>
    <xf numFmtId="167" fontId="10" fillId="2" borderId="0" xfId="31" quotePrefix="1" applyNumberFormat="1" applyFont="1" applyFill="1" applyBorder="1" applyAlignment="1">
      <alignment vertical="center"/>
    </xf>
    <xf numFmtId="167" fontId="91" fillId="2" borderId="0" xfId="2" applyNumberFormat="1" applyFont="1" applyFill="1" applyAlignment="1">
      <alignment horizontal="center" vertical="center"/>
    </xf>
    <xf numFmtId="165" fontId="10" fillId="2" borderId="0" xfId="26" applyFont="1" applyFill="1" applyBorder="1" applyAlignment="1">
      <alignment horizontal="right" vertical="center"/>
    </xf>
    <xf numFmtId="0" fontId="10" fillId="2" borderId="0" xfId="2" applyFont="1" applyFill="1" applyAlignment="1">
      <alignment horizontal="left" vertical="center"/>
    </xf>
    <xf numFmtId="167" fontId="10" fillId="2" borderId="0" xfId="26" applyNumberFormat="1" applyFont="1" applyFill="1" applyAlignment="1">
      <alignment horizontal="left" vertical="center"/>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166" fontId="25" fillId="2" borderId="1" xfId="31" applyNumberFormat="1" applyFont="1" applyFill="1" applyBorder="1" applyAlignment="1">
      <alignment horizontal="center" vertical="center" wrapText="1"/>
    </xf>
    <xf numFmtId="9" fontId="25" fillId="2" borderId="1" xfId="31" applyNumberFormat="1" applyFont="1" applyFill="1" applyBorder="1" applyAlignment="1">
      <alignment horizontal="center" vertical="center" wrapText="1"/>
    </xf>
    <xf numFmtId="3" fontId="95" fillId="2" borderId="1" xfId="9" applyNumberFormat="1" applyFont="1" applyFill="1" applyBorder="1" applyAlignment="1">
      <alignment horizontal="center" vertical="center" wrapText="1"/>
    </xf>
    <xf numFmtId="0" fontId="10" fillId="2" borderId="1" xfId="31" applyNumberFormat="1" applyFont="1" applyFill="1" applyBorder="1" applyAlignment="1">
      <alignment horizontal="center" vertical="center" wrapText="1"/>
    </xf>
    <xf numFmtId="0" fontId="10" fillId="2" borderId="1" xfId="31" applyNumberFormat="1" applyFont="1" applyFill="1" applyBorder="1" applyAlignment="1">
      <alignment horizontal="center" vertical="center"/>
    </xf>
    <xf numFmtId="0" fontId="10" fillId="0" borderId="1" xfId="29" applyNumberFormat="1" applyFont="1" applyFill="1" applyBorder="1" applyAlignment="1">
      <alignment horizontal="center" vertical="center" wrapText="1"/>
    </xf>
    <xf numFmtId="3" fontId="10" fillId="0" borderId="1" xfId="29" applyNumberFormat="1" applyFont="1" applyBorder="1" applyAlignment="1">
      <alignment horizontal="right" vertical="center"/>
    </xf>
    <xf numFmtId="166" fontId="10" fillId="2" borderId="1" xfId="26" applyNumberFormat="1" applyFont="1" applyFill="1" applyBorder="1" applyAlignment="1">
      <alignment horizontal="right" vertical="center"/>
    </xf>
    <xf numFmtId="9" fontId="10" fillId="2" borderId="1" xfId="31" applyNumberFormat="1" applyFont="1" applyFill="1" applyBorder="1" applyAlignment="1">
      <alignment horizontal="center" vertical="center"/>
    </xf>
    <xf numFmtId="167" fontId="10" fillId="2" borderId="1" xfId="31" applyNumberFormat="1" applyFont="1" applyFill="1" applyBorder="1" applyAlignment="1">
      <alignment horizontal="right" vertical="center" wrapText="1" readingOrder="1"/>
    </xf>
    <xf numFmtId="0" fontId="16" fillId="2" borderId="1" xfId="31" applyNumberFormat="1" applyFont="1" applyFill="1" applyBorder="1" applyAlignment="1">
      <alignment horizontal="center" vertical="center" wrapText="1"/>
    </xf>
    <xf numFmtId="167" fontId="25" fillId="2" borderId="1" xfId="31" applyNumberFormat="1" applyFont="1" applyFill="1" applyBorder="1" applyAlignment="1">
      <alignment horizontal="center" vertical="center"/>
    </xf>
    <xf numFmtId="166" fontId="25" fillId="2" borderId="1" xfId="9" applyNumberFormat="1" applyFont="1" applyFill="1" applyBorder="1" applyAlignment="1">
      <alignment vertical="center"/>
    </xf>
    <xf numFmtId="1" fontId="10" fillId="2" borderId="1" xfId="31" applyNumberFormat="1" applyFont="1" applyFill="1" applyBorder="1" applyAlignment="1">
      <alignment horizontal="center" vertical="center"/>
    </xf>
    <xf numFmtId="3" fontId="25" fillId="2" borderId="1" xfId="31" applyNumberFormat="1" applyFont="1" applyFill="1" applyBorder="1" applyAlignment="1">
      <alignment horizontal="right" vertical="center"/>
    </xf>
    <xf numFmtId="0" fontId="93" fillId="2" borderId="1" xfId="31" applyNumberFormat="1" applyFont="1" applyFill="1" applyBorder="1" applyAlignment="1">
      <alignment horizontal="center" vertical="center" wrapText="1"/>
    </xf>
    <xf numFmtId="3" fontId="96" fillId="2" borderId="1" xfId="9" applyNumberFormat="1" applyFont="1" applyFill="1" applyBorder="1" applyAlignment="1">
      <alignment horizontal="center" vertical="center"/>
    </xf>
    <xf numFmtId="3" fontId="96" fillId="2" borderId="1" xfId="9" applyNumberFormat="1" applyFont="1" applyFill="1" applyBorder="1" applyAlignment="1">
      <alignment vertical="center"/>
    </xf>
    <xf numFmtId="3" fontId="96" fillId="2" borderId="1" xfId="9" applyNumberFormat="1" applyFont="1" applyFill="1" applyBorder="1" applyAlignment="1">
      <alignment horizontal="center" vertical="center" wrapText="1"/>
    </xf>
    <xf numFmtId="3" fontId="96" fillId="2" borderId="1" xfId="50" applyNumberFormat="1" applyFont="1" applyFill="1" applyBorder="1" applyAlignment="1">
      <alignment horizontal="center" vertical="center" wrapText="1"/>
    </xf>
    <xf numFmtId="3" fontId="10" fillId="2" borderId="1" xfId="9" applyNumberFormat="1" applyFont="1" applyFill="1" applyBorder="1" applyAlignment="1">
      <alignment horizontal="center"/>
    </xf>
    <xf numFmtId="167" fontId="10" fillId="2" borderId="1" xfId="31" applyNumberFormat="1" applyFont="1" applyFill="1" applyBorder="1" applyAlignment="1">
      <alignment horizontal="center" vertical="center" wrapText="1"/>
    </xf>
    <xf numFmtId="167" fontId="10" fillId="2" borderId="1" xfId="31" applyNumberFormat="1" applyFont="1" applyFill="1" applyBorder="1" applyAlignment="1">
      <alignment horizontal="center" vertical="center"/>
    </xf>
    <xf numFmtId="3" fontId="10" fillId="2" borderId="1" xfId="9" applyNumberFormat="1" applyFont="1" applyFill="1" applyBorder="1" applyAlignment="1">
      <alignment horizontal="center" vertical="center" wrapText="1"/>
    </xf>
    <xf numFmtId="166" fontId="10" fillId="2" borderId="1" xfId="9" applyNumberFormat="1" applyFont="1" applyFill="1" applyBorder="1" applyAlignment="1">
      <alignment horizontal="center" vertical="center" wrapText="1"/>
    </xf>
    <xf numFmtId="167" fontId="95" fillId="2" borderId="1" xfId="31" applyNumberFormat="1" applyFont="1" applyFill="1" applyBorder="1" applyAlignment="1">
      <alignment horizontal="center" vertical="center" wrapText="1"/>
    </xf>
    <xf numFmtId="167" fontId="25" fillId="2" borderId="0" xfId="31" applyNumberFormat="1" applyFont="1" applyFill="1" applyAlignment="1">
      <alignment horizontal="center" vertical="center"/>
    </xf>
    <xf numFmtId="3" fontId="10" fillId="2" borderId="1" xfId="9" applyNumberFormat="1" applyFont="1" applyFill="1" applyBorder="1" applyAlignment="1">
      <alignment horizontal="center" vertical="center"/>
    </xf>
    <xf numFmtId="3" fontId="93" fillId="2" borderId="1" xfId="9" applyNumberFormat="1" applyFont="1" applyFill="1" applyBorder="1" applyAlignment="1">
      <alignment horizontal="center" vertical="center" wrapText="1"/>
    </xf>
    <xf numFmtId="3" fontId="10" fillId="0" borderId="1" xfId="29" applyNumberFormat="1" applyFont="1" applyFill="1" applyBorder="1" applyAlignment="1">
      <alignment horizontal="right" vertical="center"/>
    </xf>
    <xf numFmtId="166" fontId="10" fillId="2" borderId="1" xfId="9" applyNumberFormat="1" applyFont="1" applyFill="1" applyBorder="1" applyAlignment="1">
      <alignment vertical="center"/>
    </xf>
    <xf numFmtId="3" fontId="10" fillId="2" borderId="1" xfId="9" applyNumberFormat="1" applyFont="1" applyFill="1" applyBorder="1" applyAlignment="1">
      <alignment horizontal="right" vertical="center" wrapText="1"/>
    </xf>
    <xf numFmtId="167" fontId="10" fillId="8" borderId="0" xfId="26" applyNumberFormat="1" applyFont="1" applyFill="1" applyAlignment="1">
      <alignment vertical="center"/>
    </xf>
    <xf numFmtId="3" fontId="25" fillId="2" borderId="1" xfId="9" applyNumberFormat="1" applyFont="1" applyFill="1" applyBorder="1" applyAlignment="1">
      <alignment horizontal="right" vertical="center"/>
    </xf>
    <xf numFmtId="167" fontId="96" fillId="2" borderId="0" xfId="31" applyNumberFormat="1" applyFont="1" applyFill="1" applyAlignment="1">
      <alignment vertical="center"/>
    </xf>
    <xf numFmtId="0" fontId="96" fillId="2" borderId="0" xfId="2" applyFont="1" applyFill="1" applyAlignment="1">
      <alignment vertical="center"/>
    </xf>
    <xf numFmtId="167" fontId="96" fillId="2" borderId="0" xfId="48" applyNumberFormat="1" applyFont="1" applyFill="1" applyAlignment="1">
      <alignment vertical="center"/>
    </xf>
    <xf numFmtId="0" fontId="10" fillId="2" borderId="1" xfId="2" applyFont="1" applyFill="1" applyBorder="1" applyAlignment="1">
      <alignment horizontal="center" vertical="center" wrapText="1"/>
    </xf>
    <xf numFmtId="0" fontId="10" fillId="2" borderId="1" xfId="2" applyFont="1" applyFill="1" applyBorder="1" applyAlignment="1">
      <alignment horizontal="center" vertical="center"/>
    </xf>
    <xf numFmtId="167" fontId="93" fillId="2" borderId="1" xfId="31" applyNumberFormat="1" applyFont="1" applyFill="1" applyBorder="1" applyAlignment="1">
      <alignment horizontal="center" vertical="center" wrapText="1"/>
    </xf>
    <xf numFmtId="167" fontId="10" fillId="2" borderId="0" xfId="48" applyNumberFormat="1" applyFont="1" applyFill="1" applyAlignment="1">
      <alignment horizontal="center" vertical="center"/>
    </xf>
    <xf numFmtId="3" fontId="10" fillId="2" borderId="1" xfId="9" applyNumberFormat="1" applyFont="1" applyFill="1" applyBorder="1" applyAlignment="1">
      <alignment vertical="center"/>
    </xf>
    <xf numFmtId="9" fontId="2" fillId="2" borderId="1" xfId="31" applyNumberFormat="1" applyFont="1" applyFill="1" applyBorder="1" applyAlignment="1">
      <alignment horizontal="center" vertical="center" wrapText="1"/>
    </xf>
    <xf numFmtId="3" fontId="10" fillId="2" borderId="1" xfId="9" applyNumberFormat="1" applyFont="1" applyFill="1" applyBorder="1" applyAlignment="1">
      <alignment horizontal="right" vertical="center"/>
    </xf>
    <xf numFmtId="3" fontId="93" fillId="2" borderId="1" xfId="9" applyNumberFormat="1" applyFont="1" applyFill="1" applyBorder="1" applyAlignment="1">
      <alignment vertical="center" wrapText="1"/>
    </xf>
    <xf numFmtId="3" fontId="93" fillId="2" borderId="1" xfId="9"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3" fontId="10" fillId="2" borderId="1" xfId="2" applyNumberFormat="1" applyFont="1" applyFill="1" applyBorder="1" applyAlignment="1">
      <alignment horizontal="center" vertical="center"/>
    </xf>
    <xf numFmtId="3" fontId="10" fillId="2" borderId="1" xfId="2" applyNumberFormat="1" applyFont="1" applyFill="1" applyBorder="1" applyAlignment="1">
      <alignment horizontal="right" vertical="center"/>
    </xf>
    <xf numFmtId="9" fontId="10" fillId="2" borderId="1" xfId="31" applyNumberFormat="1" applyFont="1" applyFill="1" applyBorder="1" applyAlignment="1">
      <alignment horizontal="center" vertical="center" wrapText="1" readingOrder="1"/>
    </xf>
    <xf numFmtId="164" fontId="93" fillId="2" borderId="1" xfId="30" applyFont="1" applyFill="1" applyBorder="1" applyAlignment="1">
      <alignment horizontal="center" vertical="center" wrapText="1"/>
    </xf>
    <xf numFmtId="178" fontId="10" fillId="2" borderId="1" xfId="11" applyNumberFormat="1" applyFont="1" applyFill="1" applyBorder="1" applyAlignment="1">
      <alignment horizontal="right" vertical="center"/>
    </xf>
    <xf numFmtId="167" fontId="25" fillId="2" borderId="1" xfId="31" applyNumberFormat="1" applyFont="1" applyFill="1" applyBorder="1" applyAlignment="1">
      <alignment horizontal="right" vertical="center" wrapText="1" readingOrder="1"/>
    </xf>
    <xf numFmtId="167" fontId="93" fillId="2" borderId="1" xfId="31" applyNumberFormat="1" applyFont="1" applyFill="1" applyBorder="1" applyAlignment="1">
      <alignment horizontal="center" vertical="center"/>
    </xf>
    <xf numFmtId="190" fontId="10" fillId="2" borderId="0" xfId="2" applyNumberFormat="1" applyFont="1" applyFill="1" applyAlignment="1">
      <alignment vertical="center"/>
    </xf>
    <xf numFmtId="9" fontId="10" fillId="2" borderId="1" xfId="31" applyNumberFormat="1" applyFont="1" applyFill="1" applyBorder="1" applyAlignment="1">
      <alignment horizontal="center" vertical="center" wrapText="1"/>
    </xf>
    <xf numFmtId="3" fontId="25" fillId="2" borderId="1" xfId="2" applyNumberFormat="1" applyFont="1" applyFill="1" applyBorder="1" applyAlignment="1">
      <alignment horizontal="right" vertical="center"/>
    </xf>
    <xf numFmtId="3" fontId="93" fillId="2" borderId="1" xfId="2" applyNumberFormat="1" applyFont="1" applyFill="1" applyBorder="1" applyAlignment="1">
      <alignment horizontal="center" vertical="center" wrapText="1"/>
    </xf>
    <xf numFmtId="3" fontId="25" fillId="2" borderId="1" xfId="31" applyNumberFormat="1" applyFont="1" applyFill="1" applyBorder="1" applyAlignment="1">
      <alignment horizontal="right" vertical="center" wrapText="1"/>
    </xf>
    <xf numFmtId="3" fontId="10" fillId="2" borderId="0" xfId="2" applyNumberFormat="1" applyFont="1" applyFill="1" applyAlignment="1">
      <alignment vertical="center"/>
    </xf>
    <xf numFmtId="0" fontId="25" fillId="2" borderId="0" xfId="2" applyFont="1" applyFill="1" applyAlignment="1">
      <alignment vertical="center"/>
    </xf>
    <xf numFmtId="167" fontId="25" fillId="2" borderId="0" xfId="48" applyNumberFormat="1" applyFont="1" applyFill="1" applyAlignment="1">
      <alignment vertical="center"/>
    </xf>
    <xf numFmtId="167" fontId="25" fillId="2" borderId="0" xfId="29" applyNumberFormat="1" applyFont="1" applyFill="1" applyAlignment="1">
      <alignment horizontal="center" vertical="center"/>
    </xf>
    <xf numFmtId="0" fontId="25" fillId="2" borderId="0" xfId="14" applyFont="1" applyFill="1" applyAlignment="1">
      <alignment vertical="center"/>
    </xf>
    <xf numFmtId="37" fontId="90" fillId="2" borderId="0" xfId="31" applyNumberFormat="1" applyFont="1" applyFill="1" applyBorder="1" applyAlignment="1">
      <alignment vertical="center" wrapText="1"/>
    </xf>
    <xf numFmtId="37" fontId="25" fillId="2" borderId="0" xfId="31" applyNumberFormat="1" applyFont="1" applyFill="1" applyBorder="1" applyAlignment="1">
      <alignment horizontal="left" vertical="center" wrapText="1"/>
    </xf>
    <xf numFmtId="167" fontId="25" fillId="2" borderId="0" xfId="29" applyNumberFormat="1" applyFont="1" applyFill="1" applyBorder="1" applyAlignment="1">
      <alignment vertical="center"/>
    </xf>
    <xf numFmtId="167" fontId="5" fillId="2" borderId="0" xfId="29" applyNumberFormat="1" applyFont="1" applyFill="1" applyAlignment="1">
      <alignment horizontal="center" vertical="center"/>
    </xf>
    <xf numFmtId="167" fontId="2" fillId="2" borderId="0" xfId="26" applyNumberFormat="1" applyFont="1" applyFill="1" applyAlignment="1">
      <alignment vertical="center"/>
    </xf>
    <xf numFmtId="167" fontId="25" fillId="2" borderId="0" xfId="29" applyNumberFormat="1" applyFont="1" applyFill="1" applyBorder="1" applyAlignment="1">
      <alignment vertical="center" wrapText="1"/>
    </xf>
    <xf numFmtId="0" fontId="10" fillId="2" borderId="0" xfId="14" applyFont="1" applyFill="1" applyAlignment="1">
      <alignment vertical="center"/>
    </xf>
    <xf numFmtId="167" fontId="5" fillId="2" borderId="0" xfId="29" applyNumberFormat="1" applyFont="1" applyFill="1" applyAlignment="1">
      <alignment vertical="center"/>
    </xf>
    <xf numFmtId="167" fontId="10" fillId="2" borderId="0" xfId="29" applyNumberFormat="1" applyFont="1" applyFill="1" applyAlignment="1">
      <alignment horizontal="center" vertical="center"/>
    </xf>
    <xf numFmtId="167" fontId="10" fillId="2" borderId="0" xfId="29" applyNumberFormat="1" applyFont="1" applyFill="1" applyAlignment="1">
      <alignment vertical="center"/>
    </xf>
    <xf numFmtId="166" fontId="10" fillId="2" borderId="0" xfId="29" applyNumberFormat="1" applyFont="1" applyFill="1" applyAlignment="1">
      <alignment vertical="center"/>
    </xf>
    <xf numFmtId="167" fontId="93" fillId="2" borderId="0" xfId="29" applyNumberFormat="1" applyFont="1" applyFill="1" applyAlignment="1">
      <alignment horizontal="center" vertical="center"/>
    </xf>
    <xf numFmtId="167" fontId="2" fillId="2" borderId="0" xfId="29" applyNumberFormat="1" applyFont="1" applyFill="1" applyAlignment="1">
      <alignment vertical="center"/>
    </xf>
    <xf numFmtId="0" fontId="93" fillId="2" borderId="0" xfId="2" applyFont="1" applyFill="1" applyAlignment="1">
      <alignment horizontal="center" vertical="center"/>
    </xf>
    <xf numFmtId="171" fontId="25" fillId="2" borderId="1" xfId="9" applyNumberFormat="1" applyFont="1" applyFill="1" applyBorder="1" applyAlignment="1">
      <alignment vertical="center"/>
    </xf>
    <xf numFmtId="168" fontId="10" fillId="2" borderId="1" xfId="26" applyNumberFormat="1" applyFont="1" applyFill="1" applyBorder="1" applyAlignment="1">
      <alignment horizontal="right" vertical="center"/>
    </xf>
    <xf numFmtId="167" fontId="10" fillId="2" borderId="1" xfId="26" applyNumberFormat="1" applyFont="1" applyFill="1" applyBorder="1" applyAlignment="1">
      <alignment horizontal="right" vertical="center"/>
    </xf>
    <xf numFmtId="168" fontId="25" fillId="2" borderId="1" xfId="31" applyNumberFormat="1" applyFont="1" applyFill="1" applyBorder="1" applyAlignment="1">
      <alignment horizontal="center" vertical="center" wrapText="1"/>
    </xf>
    <xf numFmtId="165" fontId="10" fillId="2" borderId="0" xfId="26" applyFont="1" applyFill="1" applyAlignment="1">
      <alignment vertical="center"/>
    </xf>
    <xf numFmtId="165" fontId="10" fillId="2" borderId="0" xfId="2" applyNumberFormat="1" applyFont="1" applyFill="1" applyAlignment="1">
      <alignment vertical="center"/>
    </xf>
    <xf numFmtId="189" fontId="10" fillId="2" borderId="0" xfId="26" applyNumberFormat="1" applyFont="1" applyFill="1" applyAlignment="1">
      <alignment vertical="center"/>
    </xf>
    <xf numFmtId="189" fontId="10" fillId="2" borderId="0" xfId="2" applyNumberFormat="1" applyFont="1" applyFill="1" applyAlignment="1">
      <alignment vertical="center"/>
    </xf>
    <xf numFmtId="37" fontId="95" fillId="2" borderId="1" xfId="31" applyNumberFormat="1" applyFont="1" applyFill="1" applyBorder="1" applyAlignment="1">
      <alignment vertical="center" wrapText="1"/>
    </xf>
    <xf numFmtId="178" fontId="10" fillId="2" borderId="0" xfId="2" applyNumberFormat="1" applyFont="1" applyFill="1" applyAlignment="1">
      <alignment vertical="center"/>
    </xf>
    <xf numFmtId="191" fontId="10" fillId="2" borderId="0" xfId="2" applyNumberFormat="1" applyFont="1" applyFill="1" applyAlignment="1">
      <alignment vertical="center"/>
    </xf>
    <xf numFmtId="37" fontId="95" fillId="2" borderId="1" xfId="31" applyNumberFormat="1" applyFont="1" applyFill="1" applyBorder="1" applyAlignment="1">
      <alignment horizontal="center" vertical="center" wrapText="1"/>
    </xf>
    <xf numFmtId="192" fontId="10" fillId="2" borderId="0" xfId="26" applyNumberFormat="1" applyFont="1" applyFill="1" applyAlignment="1">
      <alignment vertical="center"/>
    </xf>
    <xf numFmtId="167" fontId="25" fillId="2" borderId="0" xfId="29" applyNumberFormat="1" applyFont="1" applyFill="1" applyAlignment="1">
      <alignment vertical="center"/>
    </xf>
    <xf numFmtId="0" fontId="10" fillId="2" borderId="26" xfId="31" applyNumberFormat="1" applyFont="1" applyFill="1" applyBorder="1" applyAlignment="1">
      <alignment horizontal="center" vertical="center"/>
    </xf>
    <xf numFmtId="0" fontId="10" fillId="2" borderId="3" xfId="31" applyNumberFormat="1" applyFont="1" applyFill="1" applyBorder="1" applyAlignment="1">
      <alignment horizontal="center" vertical="center" wrapText="1"/>
    </xf>
    <xf numFmtId="172" fontId="25" fillId="2" borderId="1" xfId="9" applyNumberFormat="1" applyFont="1" applyFill="1" applyBorder="1" applyAlignment="1">
      <alignment vertical="center"/>
    </xf>
    <xf numFmtId="3" fontId="96" fillId="2" borderId="2" xfId="9" applyNumberFormat="1" applyFont="1" applyFill="1" applyBorder="1" applyAlignment="1">
      <alignment vertical="center"/>
    </xf>
    <xf numFmtId="3" fontId="96" fillId="2" borderId="5" xfId="9" applyNumberFormat="1" applyFont="1" applyFill="1" applyBorder="1" applyAlignment="1">
      <alignment vertical="center"/>
    </xf>
    <xf numFmtId="3" fontId="96" fillId="2" borderId="3" xfId="9" applyNumberFormat="1" applyFont="1" applyFill="1" applyBorder="1" applyAlignment="1">
      <alignment vertical="center"/>
    </xf>
    <xf numFmtId="3" fontId="96" fillId="2" borderId="33" xfId="9" applyNumberFormat="1" applyFont="1" applyFill="1" applyBorder="1" applyAlignment="1">
      <alignment horizontal="center" vertical="center" wrapText="1"/>
    </xf>
    <xf numFmtId="3" fontId="96" fillId="2" borderId="33" xfId="50" applyNumberFormat="1" applyFont="1" applyFill="1" applyBorder="1" applyAlignment="1">
      <alignment horizontal="center" vertical="center" wrapText="1"/>
    </xf>
    <xf numFmtId="3" fontId="10" fillId="2" borderId="4" xfId="9" applyNumberFormat="1" applyFont="1" applyFill="1" applyBorder="1" applyAlignment="1">
      <alignment horizontal="center" vertical="center" wrapText="1"/>
    </xf>
    <xf numFmtId="166" fontId="10" fillId="2" borderId="4" xfId="9" applyNumberFormat="1" applyFont="1" applyFill="1" applyBorder="1" applyAlignment="1">
      <alignment horizontal="center" vertical="center" wrapText="1"/>
    </xf>
    <xf numFmtId="3" fontId="25" fillId="2" borderId="3" xfId="9" applyNumberFormat="1" applyFont="1" applyFill="1" applyBorder="1" applyAlignment="1">
      <alignment vertical="center"/>
    </xf>
    <xf numFmtId="3" fontId="93" fillId="2" borderId="28" xfId="9" applyNumberFormat="1" applyFont="1" applyFill="1" applyBorder="1" applyAlignment="1">
      <alignment horizontal="center" vertical="center" wrapText="1"/>
    </xf>
    <xf numFmtId="187" fontId="10" fillId="2" borderId="0" xfId="26" applyNumberFormat="1" applyFont="1" applyFill="1" applyAlignment="1">
      <alignment vertical="center"/>
    </xf>
    <xf numFmtId="3" fontId="96" fillId="2" borderId="2" xfId="9" applyNumberFormat="1" applyFont="1" applyFill="1" applyBorder="1" applyAlignment="1">
      <alignment horizontal="center" vertical="center"/>
    </xf>
    <xf numFmtId="3" fontId="93" fillId="2" borderId="7" xfId="9" applyNumberFormat="1" applyFont="1" applyFill="1" applyBorder="1" applyAlignment="1">
      <alignment vertical="center" wrapText="1"/>
    </xf>
    <xf numFmtId="3" fontId="93" fillId="2" borderId="9" xfId="9" applyNumberFormat="1" applyFont="1" applyFill="1" applyBorder="1" applyAlignment="1">
      <alignment horizontal="center" vertical="center"/>
    </xf>
    <xf numFmtId="3" fontId="25" fillId="2" borderId="4" xfId="9" applyNumberFormat="1" applyFont="1" applyFill="1" applyBorder="1" applyAlignment="1">
      <alignment horizontal="center" vertical="center"/>
    </xf>
    <xf numFmtId="164" fontId="95" fillId="2" borderId="1" xfId="30" applyFont="1" applyFill="1" applyBorder="1" applyAlignment="1">
      <alignment horizontal="center" vertical="center" wrapText="1"/>
    </xf>
    <xf numFmtId="167" fontId="25" fillId="2" borderId="1" xfId="26" applyNumberFormat="1" applyFont="1" applyFill="1" applyBorder="1" applyAlignment="1">
      <alignment horizontal="right" vertical="center"/>
    </xf>
    <xf numFmtId="9" fontId="25" fillId="2" borderId="1" xfId="31" applyNumberFormat="1" applyFont="1" applyFill="1" applyBorder="1" applyAlignment="1">
      <alignment horizontal="center" vertical="center" wrapText="1" readingOrder="1"/>
    </xf>
    <xf numFmtId="167" fontId="25" fillId="2" borderId="0" xfId="26" applyNumberFormat="1" applyFont="1" applyFill="1" applyAlignment="1">
      <alignment vertical="center"/>
    </xf>
    <xf numFmtId="3" fontId="10" fillId="2" borderId="4" xfId="9" applyNumberFormat="1" applyFont="1" applyFill="1" applyBorder="1" applyAlignment="1">
      <alignment horizontal="center" vertical="center"/>
    </xf>
    <xf numFmtId="166" fontId="10" fillId="2" borderId="1" xfId="11" applyNumberFormat="1" applyFont="1" applyFill="1" applyBorder="1" applyAlignment="1">
      <alignment horizontal="right" vertical="center"/>
    </xf>
    <xf numFmtId="193" fontId="10" fillId="2" borderId="1" xfId="11" applyNumberFormat="1" applyFont="1" applyFill="1" applyBorder="1" applyAlignment="1">
      <alignment horizontal="right" vertical="center"/>
    </xf>
    <xf numFmtId="165" fontId="10" fillId="2" borderId="1" xfId="26" applyFont="1" applyFill="1" applyBorder="1" applyAlignment="1">
      <alignment horizontal="right" vertical="center"/>
    </xf>
    <xf numFmtId="187" fontId="10" fillId="2" borderId="1" xfId="26" applyNumberFormat="1" applyFont="1" applyFill="1" applyBorder="1" applyAlignment="1">
      <alignment horizontal="right" vertical="center"/>
    </xf>
    <xf numFmtId="194" fontId="10" fillId="2" borderId="1" xfId="26" applyNumberFormat="1" applyFont="1" applyFill="1" applyBorder="1" applyAlignment="1">
      <alignment horizontal="right" vertical="center"/>
    </xf>
    <xf numFmtId="189" fontId="10" fillId="2" borderId="1" xfId="26" applyNumberFormat="1" applyFont="1" applyFill="1" applyBorder="1" applyAlignment="1">
      <alignment horizontal="right" vertical="center"/>
    </xf>
    <xf numFmtId="192" fontId="10" fillId="2" borderId="1" xfId="26" applyNumberFormat="1" applyFont="1" applyFill="1" applyBorder="1" applyAlignment="1">
      <alignment horizontal="right" vertical="center"/>
    </xf>
    <xf numFmtId="167" fontId="10" fillId="2" borderId="5" xfId="31" applyNumberFormat="1" applyFont="1" applyFill="1" applyBorder="1" applyAlignment="1">
      <alignment vertical="center" wrapText="1"/>
    </xf>
    <xf numFmtId="167" fontId="10" fillId="2" borderId="1" xfId="31" applyNumberFormat="1" applyFont="1" applyFill="1" applyBorder="1" applyAlignment="1">
      <alignment vertical="center" wrapText="1"/>
    </xf>
    <xf numFmtId="171" fontId="10" fillId="2" borderId="1" xfId="11" applyNumberFormat="1" applyFont="1" applyFill="1" applyBorder="1" applyAlignment="1">
      <alignment horizontal="right" vertical="center"/>
    </xf>
    <xf numFmtId="195" fontId="10" fillId="2" borderId="1" xfId="11" applyNumberFormat="1" applyFont="1" applyFill="1" applyBorder="1" applyAlignment="1">
      <alignment horizontal="right" vertical="center"/>
    </xf>
    <xf numFmtId="3" fontId="10" fillId="2" borderId="1" xfId="2" applyNumberFormat="1" applyFont="1" applyFill="1" applyBorder="1" applyAlignment="1">
      <alignment horizontal="center" vertical="center" wrapText="1"/>
    </xf>
    <xf numFmtId="196" fontId="25" fillId="2" borderId="0" xfId="2" applyNumberFormat="1" applyFont="1" applyFill="1" applyAlignment="1">
      <alignment vertical="center"/>
    </xf>
    <xf numFmtId="190" fontId="25" fillId="2" borderId="0" xfId="2" applyNumberFormat="1" applyFont="1" applyFill="1" applyAlignment="1">
      <alignment vertical="center"/>
    </xf>
    <xf numFmtId="189" fontId="25" fillId="2" borderId="0" xfId="26" applyNumberFormat="1" applyFont="1" applyFill="1" applyAlignment="1">
      <alignment vertical="center"/>
    </xf>
    <xf numFmtId="39" fontId="10" fillId="2" borderId="0" xfId="26" applyNumberFormat="1" applyFont="1" applyFill="1" applyAlignment="1">
      <alignment vertical="center" wrapText="1"/>
    </xf>
    <xf numFmtId="166" fontId="25" fillId="2" borderId="0" xfId="2" applyNumberFormat="1" applyFont="1" applyFill="1" applyAlignment="1">
      <alignment vertical="center"/>
    </xf>
    <xf numFmtId="165" fontId="25" fillId="2" borderId="0" xfId="2" applyNumberFormat="1" applyFont="1" applyFill="1" applyAlignment="1">
      <alignment vertical="center"/>
    </xf>
    <xf numFmtId="197" fontId="25" fillId="2" borderId="0" xfId="2" applyNumberFormat="1" applyFont="1" applyFill="1" applyAlignment="1">
      <alignment vertical="center"/>
    </xf>
    <xf numFmtId="167" fontId="93" fillId="2" borderId="9" xfId="31" applyNumberFormat="1" applyFont="1" applyFill="1" applyBorder="1" applyAlignment="1">
      <alignment horizontal="center" vertical="center"/>
    </xf>
    <xf numFmtId="167" fontId="10" fillId="2" borderId="0" xfId="2" applyNumberFormat="1" applyFont="1" applyFill="1" applyAlignment="1">
      <alignment vertical="center"/>
    </xf>
    <xf numFmtId="0" fontId="76" fillId="2" borderId="0" xfId="3" applyFont="1" applyFill="1" applyAlignment="1">
      <alignment horizontal="right" vertical="center"/>
    </xf>
    <xf numFmtId="167" fontId="2" fillId="2" borderId="0" xfId="31" applyNumberFormat="1" applyFont="1" applyFill="1" applyAlignment="1">
      <alignment horizontal="center" vertical="center"/>
    </xf>
    <xf numFmtId="167" fontId="2" fillId="2" borderId="0" xfId="31" applyNumberFormat="1" applyFont="1" applyFill="1" applyAlignment="1">
      <alignment vertical="center"/>
    </xf>
    <xf numFmtId="167" fontId="2" fillId="2" borderId="0" xfId="48" applyNumberFormat="1" applyFont="1" applyFill="1" applyAlignment="1">
      <alignment vertical="center"/>
    </xf>
    <xf numFmtId="165" fontId="5" fillId="2" borderId="0" xfId="48" applyFont="1" applyFill="1" applyAlignment="1">
      <alignment vertical="center" wrapText="1"/>
    </xf>
    <xf numFmtId="167" fontId="9" fillId="2" borderId="0" xfId="31" applyNumberFormat="1" applyFont="1" applyFill="1" applyAlignment="1">
      <alignment vertical="center" wrapText="1"/>
    </xf>
    <xf numFmtId="167" fontId="5" fillId="2" borderId="0" xfId="48" applyNumberFormat="1" applyFont="1" applyFill="1" applyAlignment="1">
      <alignment vertical="center" wrapText="1"/>
    </xf>
    <xf numFmtId="167" fontId="5" fillId="2" borderId="0" xfId="31" applyNumberFormat="1" applyFont="1" applyFill="1" applyAlignment="1">
      <alignment vertical="center" wrapText="1"/>
    </xf>
    <xf numFmtId="167" fontId="2" fillId="2" borderId="0" xfId="48" applyNumberFormat="1" applyFont="1" applyFill="1" applyAlignment="1">
      <alignment vertical="center" wrapText="1"/>
    </xf>
    <xf numFmtId="167" fontId="2" fillId="2" borderId="0" xfId="3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167" fontId="2" fillId="2" borderId="0" xfId="31" applyNumberFormat="1" applyFont="1" applyFill="1" applyBorder="1" applyAlignment="1">
      <alignment vertical="center"/>
    </xf>
    <xf numFmtId="167" fontId="2" fillId="2" borderId="0" xfId="31" applyNumberFormat="1" applyFont="1" applyFill="1" applyBorder="1" applyAlignment="1">
      <alignment horizontal="center" vertical="center"/>
    </xf>
    <xf numFmtId="166" fontId="2" fillId="2" borderId="0" xfId="31" applyNumberFormat="1" applyFont="1" applyFill="1" applyBorder="1" applyAlignment="1">
      <alignment vertical="center"/>
    </xf>
    <xf numFmtId="167" fontId="17" fillId="2" borderId="0" xfId="31" applyNumberFormat="1" applyFont="1" applyFill="1" applyAlignment="1">
      <alignment horizontal="center" vertical="center"/>
    </xf>
    <xf numFmtId="167" fontId="2" fillId="2" borderId="0" xfId="31" quotePrefix="1" applyNumberFormat="1" applyFont="1" applyFill="1" applyBorder="1" applyAlignment="1">
      <alignment vertical="center"/>
    </xf>
    <xf numFmtId="165" fontId="2" fillId="2" borderId="0" xfId="26" applyFont="1" applyFill="1" applyBorder="1" applyAlignment="1">
      <alignment horizontal="right" vertical="center"/>
    </xf>
    <xf numFmtId="167" fontId="2" fillId="2" borderId="0" xfId="26" applyNumberFormat="1" applyFont="1" applyFill="1" applyAlignment="1">
      <alignment horizontal="left" vertical="center"/>
    </xf>
    <xf numFmtId="0" fontId="2" fillId="2" borderId="1" xfId="31" applyNumberFormat="1" applyFont="1" applyFill="1" applyBorder="1" applyAlignment="1">
      <alignment horizontal="center" vertical="center"/>
    </xf>
    <xf numFmtId="0" fontId="2" fillId="2" borderId="1" xfId="31" applyNumberFormat="1" applyFont="1" applyFill="1" applyBorder="1" applyAlignment="1">
      <alignment horizontal="center" vertical="center" wrapText="1"/>
    </xf>
    <xf numFmtId="0" fontId="2" fillId="2" borderId="1" xfId="29" applyNumberFormat="1" applyFont="1" applyFill="1" applyBorder="1" applyAlignment="1">
      <alignment horizontal="center" vertical="center" wrapText="1"/>
    </xf>
    <xf numFmtId="3" fontId="2" fillId="2" borderId="1" xfId="29" applyNumberFormat="1" applyFont="1" applyFill="1" applyBorder="1" applyAlignment="1">
      <alignment horizontal="right" vertical="center"/>
    </xf>
    <xf numFmtId="166" fontId="2" fillId="2" borderId="1" xfId="26" applyNumberFormat="1" applyFont="1" applyFill="1" applyBorder="1" applyAlignment="1">
      <alignment horizontal="right" vertical="center"/>
    </xf>
    <xf numFmtId="9" fontId="2" fillId="2" borderId="1" xfId="31" applyNumberFormat="1" applyFont="1" applyFill="1" applyBorder="1" applyAlignment="1">
      <alignment horizontal="center" vertical="center"/>
    </xf>
    <xf numFmtId="167" fontId="2" fillId="2" borderId="1" xfId="31" applyNumberFormat="1" applyFont="1" applyFill="1" applyBorder="1" applyAlignment="1">
      <alignment horizontal="right" vertical="center" wrapText="1" readingOrder="1"/>
    </xf>
    <xf numFmtId="167" fontId="15" fillId="2" borderId="1" xfId="31" applyNumberFormat="1" applyFont="1" applyFill="1" applyBorder="1" applyAlignment="1">
      <alignment horizontal="center" vertical="center" wrapText="1"/>
    </xf>
    <xf numFmtId="166" fontId="5" fillId="2" borderId="1" xfId="9" applyNumberFormat="1" applyFont="1" applyFill="1" applyBorder="1" applyAlignment="1">
      <alignment vertical="center"/>
    </xf>
    <xf numFmtId="1" fontId="2" fillId="2" borderId="1" xfId="31" applyNumberFormat="1" applyFont="1" applyFill="1" applyBorder="1" applyAlignment="1">
      <alignment horizontal="center" vertical="center"/>
    </xf>
    <xf numFmtId="3" fontId="5" fillId="2" borderId="1" xfId="31" applyNumberFormat="1" applyFont="1" applyFill="1" applyBorder="1" applyAlignment="1">
      <alignment horizontal="right" vertical="center"/>
    </xf>
    <xf numFmtId="0" fontId="17" fillId="2" borderId="1" xfId="31" applyNumberFormat="1" applyFont="1" applyFill="1" applyBorder="1" applyAlignment="1">
      <alignment horizontal="center" vertical="center" wrapText="1"/>
    </xf>
    <xf numFmtId="167" fontId="2" fillId="2" borderId="1" xfId="31" applyNumberFormat="1" applyFont="1" applyFill="1" applyBorder="1" applyAlignment="1">
      <alignment horizontal="center" vertical="center" wrapText="1"/>
    </xf>
    <xf numFmtId="167" fontId="2" fillId="2" borderId="1" xfId="31" applyNumberFormat="1" applyFont="1" applyFill="1" applyBorder="1" applyAlignment="1">
      <alignment horizontal="center" vertical="center"/>
    </xf>
    <xf numFmtId="166" fontId="2" fillId="2" borderId="1" xfId="9" applyNumberFormat="1" applyFill="1" applyBorder="1" applyAlignment="1">
      <alignment horizontal="center" vertical="center" wrapText="1"/>
    </xf>
    <xf numFmtId="167" fontId="14" fillId="2" borderId="1" xfId="31" applyNumberFormat="1" applyFont="1" applyFill="1" applyBorder="1" applyAlignment="1">
      <alignment horizontal="center" vertical="center" wrapText="1"/>
    </xf>
    <xf numFmtId="167" fontId="5" fillId="2" borderId="0" xfId="31" applyNumberFormat="1" applyFont="1" applyFill="1" applyAlignment="1">
      <alignment horizontal="center" vertical="center"/>
    </xf>
    <xf numFmtId="166" fontId="2" fillId="2" borderId="1" xfId="9" applyNumberFormat="1" applyFill="1" applyBorder="1" applyAlignment="1">
      <alignment vertical="center"/>
    </xf>
    <xf numFmtId="167" fontId="18" fillId="2" borderId="0" xfId="31" applyNumberFormat="1" applyFont="1" applyFill="1" applyAlignment="1">
      <alignment vertical="center"/>
    </xf>
    <xf numFmtId="167" fontId="18" fillId="2" borderId="0" xfId="48" applyNumberFormat="1" applyFont="1" applyFill="1" applyAlignment="1">
      <alignment vertical="center"/>
    </xf>
    <xf numFmtId="3" fontId="2" fillId="2" borderId="1" xfId="9" applyNumberFormat="1" applyFill="1" applyBorder="1" applyAlignment="1">
      <alignment horizontal="center" vertical="center" wrapText="1"/>
    </xf>
    <xf numFmtId="0" fontId="2" fillId="2" borderId="1" xfId="2" applyFill="1" applyBorder="1" applyAlignment="1">
      <alignment horizontal="center" vertical="center" wrapText="1"/>
    </xf>
    <xf numFmtId="0" fontId="2" fillId="2" borderId="1" xfId="2" applyFill="1" applyBorder="1" applyAlignment="1">
      <alignment horizontal="center" vertical="center"/>
    </xf>
    <xf numFmtId="167" fontId="17" fillId="2" borderId="1" xfId="31" applyNumberFormat="1" applyFont="1" applyFill="1" applyBorder="1" applyAlignment="1">
      <alignment horizontal="center" vertical="center" wrapText="1"/>
    </xf>
    <xf numFmtId="167" fontId="2" fillId="2" borderId="0" xfId="48" applyNumberFormat="1" applyFont="1" applyFill="1" applyAlignment="1">
      <alignment horizontal="center" vertical="center"/>
    </xf>
    <xf numFmtId="167" fontId="5" fillId="2" borderId="1" xfId="31" applyNumberFormat="1" applyFont="1" applyFill="1" applyBorder="1" applyAlignment="1">
      <alignment horizontal="center" vertical="center"/>
    </xf>
    <xf numFmtId="167" fontId="5" fillId="2" borderId="1" xfId="31" applyNumberFormat="1" applyFont="1" applyFill="1" applyBorder="1" applyAlignment="1">
      <alignment horizontal="center" vertical="center" wrapText="1"/>
    </xf>
    <xf numFmtId="166" fontId="5" fillId="2" borderId="1" xfId="31" applyNumberFormat="1" applyFont="1" applyFill="1" applyBorder="1" applyAlignment="1">
      <alignment horizontal="center" vertical="center" wrapText="1"/>
    </xf>
    <xf numFmtId="9" fontId="5" fillId="2" borderId="1" xfId="31" applyNumberFormat="1" applyFont="1" applyFill="1" applyBorder="1" applyAlignment="1">
      <alignment horizontal="center" vertical="center" wrapText="1"/>
    </xf>
    <xf numFmtId="178" fontId="2" fillId="2" borderId="1" xfId="11" applyNumberFormat="1" applyFont="1" applyFill="1" applyBorder="1" applyAlignment="1">
      <alignment horizontal="right" vertical="center"/>
    </xf>
    <xf numFmtId="9" fontId="2" fillId="2" borderId="1" xfId="31" applyNumberFormat="1" applyFont="1" applyFill="1" applyBorder="1" applyAlignment="1">
      <alignment horizontal="center" vertical="center" wrapText="1" readingOrder="1"/>
    </xf>
    <xf numFmtId="164" fontId="17" fillId="2" borderId="1" xfId="30" applyFont="1" applyFill="1" applyBorder="1" applyAlignment="1">
      <alignment horizontal="center" vertical="center" wrapText="1"/>
    </xf>
    <xf numFmtId="195" fontId="2" fillId="2" borderId="1" xfId="11" applyNumberFormat="1" applyFont="1" applyFill="1" applyBorder="1" applyAlignment="1">
      <alignment horizontal="right" vertical="center"/>
    </xf>
    <xf numFmtId="167" fontId="5" fillId="2" borderId="1" xfId="31" applyNumberFormat="1" applyFont="1" applyFill="1" applyBorder="1" applyAlignment="1">
      <alignment horizontal="right" vertical="center" wrapText="1" readingOrder="1"/>
    </xf>
    <xf numFmtId="167" fontId="17" fillId="2" borderId="1" xfId="31" applyNumberFormat="1" applyFont="1" applyFill="1" applyBorder="1" applyAlignment="1">
      <alignment horizontal="center" vertical="center"/>
    </xf>
    <xf numFmtId="172" fontId="2" fillId="2" borderId="1" xfId="11" applyFont="1" applyFill="1" applyBorder="1" applyAlignment="1">
      <alignment horizontal="center" vertical="center"/>
    </xf>
    <xf numFmtId="190" fontId="2" fillId="2" borderId="0" xfId="2" applyNumberFormat="1" applyFill="1" applyAlignment="1">
      <alignment vertical="center"/>
    </xf>
    <xf numFmtId="3" fontId="5" fillId="2" borderId="1" xfId="31" applyNumberFormat="1" applyFont="1" applyFill="1" applyBorder="1" applyAlignment="1">
      <alignment horizontal="right" vertical="center" wrapText="1"/>
    </xf>
    <xf numFmtId="167" fontId="5" fillId="2" borderId="0" xfId="48" applyNumberFormat="1" applyFont="1" applyFill="1" applyAlignment="1">
      <alignment vertical="center"/>
    </xf>
    <xf numFmtId="37" fontId="6" fillId="2" borderId="0" xfId="31" applyNumberFormat="1" applyFont="1" applyFill="1" applyBorder="1" applyAlignment="1">
      <alignment vertical="center" wrapText="1"/>
    </xf>
    <xf numFmtId="37" fontId="5" fillId="2" borderId="0" xfId="31" applyNumberFormat="1" applyFont="1" applyFill="1" applyBorder="1" applyAlignment="1">
      <alignment horizontal="left" vertical="center" wrapText="1"/>
    </xf>
    <xf numFmtId="167" fontId="5" fillId="2" borderId="0" xfId="29" applyNumberFormat="1" applyFont="1" applyFill="1" applyBorder="1" applyAlignment="1">
      <alignment vertical="center"/>
    </xf>
    <xf numFmtId="167" fontId="5" fillId="2" borderId="0" xfId="29" applyNumberFormat="1" applyFont="1" applyFill="1" applyBorder="1" applyAlignment="1">
      <alignment vertical="center" wrapText="1"/>
    </xf>
    <xf numFmtId="167" fontId="2" fillId="2" borderId="0" xfId="29" applyNumberFormat="1" applyFont="1" applyFill="1" applyAlignment="1">
      <alignment horizontal="center" vertical="center"/>
    </xf>
    <xf numFmtId="166" fontId="2" fillId="2" borderId="0" xfId="29" applyNumberFormat="1" applyFont="1" applyFill="1" applyAlignment="1">
      <alignment vertical="center"/>
    </xf>
    <xf numFmtId="167" fontId="17" fillId="2" borderId="0" xfId="29" applyNumberFormat="1" applyFont="1" applyFill="1" applyAlignment="1">
      <alignment horizontal="center" vertical="center"/>
    </xf>
    <xf numFmtId="167" fontId="5" fillId="2" borderId="0" xfId="29" applyNumberFormat="1" applyFont="1" applyFill="1" applyAlignment="1">
      <alignment horizontal="center" vertical="center"/>
    </xf>
    <xf numFmtId="0" fontId="2" fillId="0" borderId="1" xfId="29" applyNumberFormat="1" applyFont="1" applyFill="1" applyBorder="1" applyAlignment="1">
      <alignment horizontal="center" vertical="center" wrapText="1"/>
    </xf>
    <xf numFmtId="3" fontId="2" fillId="0" borderId="1" xfId="29" applyNumberFormat="1" applyFont="1" applyBorder="1" applyAlignment="1">
      <alignment horizontal="right" vertical="center"/>
    </xf>
    <xf numFmtId="3" fontId="2" fillId="0" borderId="1" xfId="29" applyNumberFormat="1" applyFont="1" applyFill="1" applyBorder="1" applyAlignment="1">
      <alignment horizontal="right" vertical="center"/>
    </xf>
    <xf numFmtId="167" fontId="2" fillId="2" borderId="1" xfId="31" applyNumberFormat="1" applyFont="1" applyFill="1" applyBorder="1" applyAlignment="1">
      <alignment vertical="center"/>
    </xf>
    <xf numFmtId="3" fontId="17" fillId="2" borderId="1" xfId="9" quotePrefix="1" applyNumberFormat="1" applyFont="1" applyFill="1" applyBorder="1" applyAlignment="1">
      <alignment horizontal="center" vertical="center" wrapText="1"/>
    </xf>
    <xf numFmtId="167" fontId="15" fillId="8" borderId="1" xfId="31" applyNumberFormat="1" applyFont="1" applyFill="1" applyBorder="1" applyAlignment="1">
      <alignment horizontal="center" vertical="center" wrapText="1"/>
    </xf>
    <xf numFmtId="167" fontId="2" fillId="2" borderId="0" xfId="5" quotePrefix="1" applyNumberFormat="1" applyFont="1" applyFill="1" applyBorder="1" applyAlignment="1">
      <alignment vertical="center"/>
    </xf>
    <xf numFmtId="167" fontId="2" fillId="0" borderId="1" xfId="6" applyNumberFormat="1" applyFont="1" applyFill="1" applyBorder="1" applyAlignment="1">
      <alignment horizontal="center" vertical="center" wrapText="1"/>
    </xf>
    <xf numFmtId="0" fontId="5" fillId="2" borderId="1" xfId="31" applyNumberFormat="1" applyFont="1" applyFill="1" applyBorder="1" applyAlignment="1">
      <alignment horizontal="center" vertical="center" wrapText="1"/>
    </xf>
    <xf numFmtId="3" fontId="5" fillId="2" borderId="1" xfId="9" applyNumberFormat="1" applyFont="1" applyFill="1" applyBorder="1" applyAlignment="1">
      <alignment horizontal="right" vertical="center" wrapText="1"/>
    </xf>
    <xf numFmtId="3" fontId="14" fillId="2" borderId="1" xfId="9" quotePrefix="1" applyNumberFormat="1" applyFont="1" applyFill="1" applyBorder="1" applyAlignment="1">
      <alignment horizontal="center" vertical="center" wrapText="1"/>
    </xf>
    <xf numFmtId="167" fontId="5" fillId="2" borderId="0" xfId="26" applyNumberFormat="1" applyFont="1" applyFill="1" applyAlignment="1">
      <alignment vertical="center"/>
    </xf>
    <xf numFmtId="167" fontId="15" fillId="2" borderId="1" xfId="31" applyNumberFormat="1" applyFont="1" applyFill="1" applyBorder="1" applyAlignment="1">
      <alignment horizontal="center" vertical="center" wrapText="1"/>
    </xf>
    <xf numFmtId="167" fontId="15" fillId="2" borderId="4" xfId="31" applyNumberFormat="1" applyFont="1" applyFill="1" applyBorder="1" applyAlignment="1">
      <alignment horizontal="center" vertical="center" wrapText="1"/>
    </xf>
    <xf numFmtId="0" fontId="100" fillId="0" borderId="1" xfId="0" applyFont="1" applyBorder="1" applyAlignment="1">
      <alignment horizontal="center" vertical="center"/>
    </xf>
    <xf numFmtId="0" fontId="100" fillId="2" borderId="9" xfId="0" applyFont="1" applyFill="1" applyBorder="1" applyAlignment="1">
      <alignment horizontal="center" vertical="center"/>
    </xf>
    <xf numFmtId="167" fontId="2" fillId="2" borderId="1" xfId="6" applyNumberFormat="1" applyFont="1" applyFill="1" applyBorder="1" applyAlignment="1">
      <alignment horizontal="center" vertical="center" wrapText="1"/>
    </xf>
    <xf numFmtId="0" fontId="100" fillId="2" borderId="1" xfId="0" applyFont="1" applyFill="1" applyBorder="1" applyAlignment="1">
      <alignment horizontal="center" vertical="center"/>
    </xf>
    <xf numFmtId="164" fontId="2" fillId="2" borderId="0" xfId="15" applyFont="1" applyFill="1" applyAlignment="1">
      <alignment vertical="center"/>
    </xf>
    <xf numFmtId="200" fontId="2" fillId="2" borderId="1" xfId="15" applyNumberFormat="1" applyFont="1" applyFill="1" applyBorder="1" applyAlignment="1">
      <alignment horizontal="center" vertical="center" wrapText="1"/>
    </xf>
    <xf numFmtId="164" fontId="2" fillId="2" borderId="1" xfId="15" applyFont="1" applyFill="1" applyBorder="1" applyAlignment="1">
      <alignment horizontal="right" vertical="center"/>
    </xf>
    <xf numFmtId="200" fontId="2" fillId="2" borderId="1" xfId="15" applyNumberFormat="1" applyFont="1" applyFill="1" applyBorder="1" applyAlignment="1">
      <alignment horizontal="right" vertical="center"/>
    </xf>
    <xf numFmtId="201" fontId="2" fillId="2" borderId="1" xfId="15" applyNumberFormat="1" applyFont="1" applyFill="1" applyBorder="1" applyAlignment="1">
      <alignment horizontal="right" vertical="center"/>
    </xf>
    <xf numFmtId="202" fontId="2" fillId="2" borderId="1" xfId="15" applyNumberFormat="1" applyFont="1" applyFill="1" applyBorder="1" applyAlignment="1">
      <alignment horizontal="right" vertical="center"/>
    </xf>
    <xf numFmtId="164" fontId="2" fillId="2" borderId="1" xfId="15" applyFont="1" applyFill="1" applyBorder="1" applyAlignment="1">
      <alignment horizontal="center" vertical="center"/>
    </xf>
    <xf numFmtId="167" fontId="10" fillId="2" borderId="7" xfId="17" applyNumberFormat="1" applyFont="1" applyFill="1" applyBorder="1" applyAlignment="1">
      <alignment vertical="center"/>
    </xf>
    <xf numFmtId="167" fontId="10" fillId="2" borderId="9" xfId="17" applyNumberFormat="1" applyFont="1" applyFill="1" applyBorder="1" applyAlignment="1">
      <alignment vertical="center"/>
    </xf>
    <xf numFmtId="3" fontId="29" fillId="2" borderId="7" xfId="16" applyNumberFormat="1" applyFont="1" applyFill="1" applyBorder="1" applyAlignment="1">
      <alignment horizontal="right" vertical="center" wrapText="1"/>
    </xf>
    <xf numFmtId="3" fontId="29" fillId="2" borderId="0" xfId="16" applyNumberFormat="1" applyFont="1" applyFill="1" applyBorder="1" applyAlignment="1">
      <alignment horizontal="right" vertical="center" wrapText="1"/>
    </xf>
    <xf numFmtId="3" fontId="29" fillId="2" borderId="4" xfId="16" applyNumberFormat="1" applyFont="1" applyFill="1" applyBorder="1" applyAlignment="1">
      <alignment horizontal="right" vertical="center" wrapText="1"/>
    </xf>
    <xf numFmtId="3" fontId="29" fillId="2" borderId="4" xfId="16" applyNumberFormat="1" applyFont="1" applyFill="1" applyBorder="1" applyAlignment="1">
      <alignment horizontal="center" vertical="center" wrapText="1"/>
    </xf>
    <xf numFmtId="3" fontId="29" fillId="2" borderId="7" xfId="16" applyNumberFormat="1" applyFont="1" applyFill="1" applyBorder="1" applyAlignment="1">
      <alignment horizontal="center" vertical="center" wrapText="1"/>
    </xf>
    <xf numFmtId="3" fontId="29" fillId="2" borderId="9" xfId="16" applyNumberFormat="1" applyFont="1" applyFill="1" applyBorder="1" applyAlignment="1">
      <alignment horizontal="center" vertical="center" wrapText="1"/>
    </xf>
    <xf numFmtId="167" fontId="10" fillId="2" borderId="7" xfId="17" applyNumberFormat="1" applyFont="1" applyFill="1" applyBorder="1" applyAlignment="1">
      <alignment vertical="center" wrapText="1"/>
    </xf>
    <xf numFmtId="0" fontId="10" fillId="2" borderId="0" xfId="16" applyFont="1" applyFill="1" applyAlignment="1">
      <alignment vertical="center" wrapText="1"/>
    </xf>
    <xf numFmtId="193" fontId="2" fillId="2" borderId="1" xfId="11" applyNumberFormat="1" applyFont="1" applyFill="1" applyBorder="1" applyAlignment="1">
      <alignment horizontal="right" vertical="center"/>
    </xf>
    <xf numFmtId="204" fontId="2" fillId="2" borderId="0" xfId="2" applyNumberFormat="1" applyFill="1" applyAlignment="1">
      <alignment vertical="center"/>
    </xf>
    <xf numFmtId="205" fontId="2" fillId="2" borderId="0" xfId="2" applyNumberFormat="1" applyFill="1" applyAlignment="1">
      <alignment vertical="center"/>
    </xf>
    <xf numFmtId="191" fontId="2" fillId="2" borderId="0" xfId="2" applyNumberFormat="1" applyFill="1" applyAlignment="1">
      <alignment vertical="center"/>
    </xf>
    <xf numFmtId="207" fontId="2" fillId="2" borderId="1" xfId="15" applyNumberFormat="1" applyFont="1" applyFill="1" applyBorder="1" applyAlignment="1">
      <alignment horizontal="right" vertical="center"/>
    </xf>
    <xf numFmtId="3" fontId="2" fillId="2" borderId="9" xfId="9" applyNumberFormat="1" applyFill="1" applyBorder="1" applyAlignment="1">
      <alignment horizontal="center" vertical="center"/>
    </xf>
    <xf numFmtId="2" fontId="2" fillId="2" borderId="0" xfId="2" applyNumberFormat="1" applyFill="1" applyAlignment="1">
      <alignment vertical="center"/>
    </xf>
    <xf numFmtId="167" fontId="2" fillId="2" borderId="0" xfId="26" applyNumberFormat="1" applyFont="1" applyFill="1" applyAlignment="1">
      <alignment horizontal="center" vertical="center"/>
    </xf>
    <xf numFmtId="201" fontId="2" fillId="2" borderId="0" xfId="15" applyNumberFormat="1" applyFont="1" applyFill="1" applyAlignment="1">
      <alignment vertical="center"/>
    </xf>
    <xf numFmtId="178" fontId="2" fillId="2" borderId="0" xfId="2" applyNumberFormat="1" applyFill="1" applyAlignment="1">
      <alignment vertical="center"/>
    </xf>
    <xf numFmtId="3" fontId="11" fillId="2" borderId="1" xfId="2" applyNumberFormat="1" applyFont="1" applyFill="1" applyBorder="1" applyAlignment="1">
      <alignment horizontal="center" vertical="center"/>
    </xf>
    <xf numFmtId="202" fontId="2" fillId="2" borderId="0" xfId="15" applyNumberFormat="1" applyFont="1" applyFill="1" applyAlignment="1">
      <alignment vertical="center"/>
    </xf>
    <xf numFmtId="206" fontId="2" fillId="2" borderId="0" xfId="2" applyNumberFormat="1" applyFill="1" applyAlignment="1">
      <alignment vertical="center"/>
    </xf>
    <xf numFmtId="208" fontId="2" fillId="2" borderId="0" xfId="2" applyNumberFormat="1" applyFill="1" applyAlignment="1">
      <alignment vertical="center"/>
    </xf>
    <xf numFmtId="203" fontId="2" fillId="2" borderId="1" xfId="11" applyNumberFormat="1" applyFont="1" applyFill="1" applyBorder="1" applyAlignment="1">
      <alignment vertical="center" wrapText="1"/>
    </xf>
    <xf numFmtId="203" fontId="2" fillId="2" borderId="1" xfId="11" applyNumberFormat="1" applyFont="1" applyFill="1" applyBorder="1" applyAlignment="1">
      <alignment horizontal="center" vertical="center" wrapText="1"/>
    </xf>
    <xf numFmtId="164" fontId="2" fillId="2" borderId="1" xfId="15" applyNumberFormat="1" applyFont="1" applyFill="1" applyBorder="1" applyAlignment="1">
      <alignment horizontal="right" vertical="center"/>
    </xf>
    <xf numFmtId="0" fontId="101" fillId="0" borderId="1" xfId="0" applyFont="1" applyBorder="1" applyAlignment="1">
      <alignment horizontal="center" vertical="center"/>
    </xf>
    <xf numFmtId="209" fontId="2" fillId="2" borderId="1" xfId="11" applyNumberFormat="1" applyFont="1" applyFill="1" applyBorder="1" applyAlignment="1">
      <alignment horizontal="right" vertical="center"/>
    </xf>
    <xf numFmtId="200" fontId="2" fillId="2" borderId="1" xfId="15" applyNumberFormat="1" applyFont="1" applyFill="1" applyBorder="1" applyAlignment="1">
      <alignment vertical="center" wrapText="1"/>
    </xf>
    <xf numFmtId="3" fontId="2" fillId="2" borderId="1" xfId="2" applyNumberFormat="1" applyFill="1" applyBorder="1" applyAlignment="1">
      <alignment horizontal="center" vertical="center"/>
    </xf>
    <xf numFmtId="3" fontId="2" fillId="2" borderId="1" xfId="9" applyNumberFormat="1" applyFill="1" applyBorder="1" applyAlignment="1">
      <alignment horizontal="center" vertical="center"/>
    </xf>
    <xf numFmtId="167" fontId="5" fillId="2" borderId="1" xfId="31"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3" fontId="2" fillId="2" borderId="1" xfId="2" applyNumberFormat="1" applyFill="1" applyBorder="1" applyAlignment="1">
      <alignment horizontal="right" vertical="center"/>
    </xf>
    <xf numFmtId="167" fontId="5" fillId="2" borderId="1" xfId="31" applyNumberFormat="1" applyFont="1" applyFill="1" applyBorder="1" applyAlignment="1">
      <alignment horizontal="center" vertical="center" wrapText="1"/>
    </xf>
    <xf numFmtId="167" fontId="15" fillId="2" borderId="1" xfId="31" applyNumberFormat="1" applyFont="1" applyFill="1" applyBorder="1" applyAlignment="1">
      <alignment horizontal="center" vertical="center" wrapText="1"/>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3" fontId="2" fillId="2" borderId="1" xfId="9" applyNumberFormat="1" applyFill="1" applyBorder="1" applyAlignment="1">
      <alignment horizontal="center" vertical="center"/>
    </xf>
    <xf numFmtId="3" fontId="2" fillId="2" borderId="1" xfId="2" applyNumberFormat="1" applyFill="1" applyBorder="1" applyAlignment="1">
      <alignment horizontal="center" vertical="center"/>
    </xf>
    <xf numFmtId="3" fontId="2" fillId="2" borderId="4" xfId="9" applyNumberFormat="1" applyFill="1" applyBorder="1" applyAlignment="1">
      <alignment horizontal="center" vertical="center"/>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167" fontId="5" fillId="2" borderId="1" xfId="31"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37" fontId="5" fillId="2" borderId="0" xfId="31" applyNumberFormat="1" applyFont="1" applyFill="1" applyBorder="1" applyAlignment="1">
      <alignment horizontal="left" vertical="center" wrapText="1"/>
    </xf>
    <xf numFmtId="167" fontId="5" fillId="2" borderId="0" xfId="29" applyNumberFormat="1" applyFont="1" applyFill="1" applyAlignment="1">
      <alignment horizontal="center" vertical="center"/>
    </xf>
    <xf numFmtId="167" fontId="5" fillId="2" borderId="1" xfId="31" applyNumberFormat="1" applyFont="1" applyFill="1" applyBorder="1" applyAlignment="1">
      <alignment horizontal="center" vertical="center" wrapText="1"/>
    </xf>
    <xf numFmtId="3" fontId="2" fillId="2" borderId="1" xfId="2" applyNumberFormat="1" applyFill="1" applyBorder="1" applyAlignment="1">
      <alignment horizontal="right" vertical="center"/>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3" fontId="2" fillId="2" borderId="1" xfId="9" applyNumberFormat="1" applyFill="1" applyBorder="1" applyAlignment="1">
      <alignment horizontal="center" vertical="center" wrapText="1"/>
    </xf>
    <xf numFmtId="167" fontId="5" fillId="2" borderId="0" xfId="31" applyNumberFormat="1" applyFont="1" applyFill="1" applyAlignment="1">
      <alignment horizontal="center" vertical="center"/>
    </xf>
    <xf numFmtId="3" fontId="2" fillId="2" borderId="1" xfId="2" applyNumberFormat="1" applyFill="1" applyBorder="1" applyAlignment="1">
      <alignment horizontal="center" vertical="center"/>
    </xf>
    <xf numFmtId="3" fontId="2" fillId="2" borderId="1" xfId="9" applyNumberFormat="1" applyFill="1" applyBorder="1" applyAlignment="1">
      <alignment horizontal="center" vertical="center"/>
    </xf>
    <xf numFmtId="3" fontId="5" fillId="2" borderId="1" xfId="9" applyNumberFormat="1" applyFont="1" applyFill="1" applyBorder="1" applyAlignment="1">
      <alignment horizontal="center" vertical="center" wrapText="1"/>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167" fontId="5" fillId="2" borderId="0" xfId="29" applyNumberFormat="1" applyFont="1" applyFill="1" applyAlignment="1">
      <alignment horizontal="center"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167" fontId="2" fillId="2" borderId="0" xfId="31" applyNumberFormat="1" applyFont="1" applyFill="1" applyBorder="1" applyAlignment="1">
      <alignment horizontal="left" vertical="center" wrapText="1"/>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xf>
    <xf numFmtId="3" fontId="2" fillId="2" borderId="1" xfId="2" applyNumberFormat="1" applyFill="1" applyBorder="1" applyAlignment="1">
      <alignment horizontal="right" vertical="center"/>
    </xf>
    <xf numFmtId="167" fontId="5" fillId="2" borderId="1" xfId="31" applyNumberFormat="1" applyFont="1" applyFill="1" applyBorder="1" applyAlignment="1">
      <alignment horizontal="center" vertical="center" wrapText="1"/>
    </xf>
    <xf numFmtId="167" fontId="15" fillId="2" borderId="1" xfId="31" applyNumberFormat="1" applyFont="1" applyFill="1" applyBorder="1" applyAlignment="1">
      <alignment horizontal="center" vertical="center" wrapText="1"/>
    </xf>
    <xf numFmtId="167" fontId="15" fillId="2" borderId="4" xfId="31" applyNumberFormat="1" applyFont="1" applyFill="1" applyBorder="1" applyAlignment="1">
      <alignment horizontal="center" vertical="center" wrapText="1"/>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0" fontId="11" fillId="2" borderId="1" xfId="16" applyFont="1" applyFill="1" applyBorder="1" applyAlignment="1">
      <alignment horizontal="center" vertical="center"/>
    </xf>
    <xf numFmtId="167" fontId="11" fillId="2" borderId="1" xfId="17" applyNumberFormat="1" applyFont="1" applyFill="1" applyBorder="1" applyAlignment="1">
      <alignment vertical="center"/>
    </xf>
    <xf numFmtId="0" fontId="11" fillId="2" borderId="0" xfId="16" applyFont="1" applyFill="1" applyAlignment="1">
      <alignment vertical="center" wrapText="1"/>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3" fontId="2" fillId="2" borderId="1" xfId="9" applyNumberFormat="1" applyFill="1" applyBorder="1" applyAlignment="1">
      <alignment horizontal="center" vertical="center"/>
    </xf>
    <xf numFmtId="3" fontId="2" fillId="2" borderId="1" xfId="2" applyNumberFormat="1" applyFill="1" applyBorder="1" applyAlignment="1">
      <alignment horizontal="center" vertical="center"/>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167" fontId="5" fillId="2" borderId="1" xfId="31"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37" fontId="5" fillId="2" borderId="0" xfId="31" applyNumberFormat="1" applyFont="1" applyFill="1" applyBorder="1" applyAlignment="1">
      <alignment horizontal="left" vertical="center" wrapText="1"/>
    </xf>
    <xf numFmtId="167" fontId="5" fillId="2" borderId="0" xfId="29" applyNumberFormat="1" applyFont="1" applyFill="1" applyAlignment="1">
      <alignment horizontal="center" vertical="center"/>
    </xf>
    <xf numFmtId="167" fontId="15" fillId="2" borderId="1" xfId="31" applyNumberFormat="1" applyFont="1" applyFill="1" applyBorder="1" applyAlignment="1">
      <alignment horizontal="center" vertical="center" wrapText="1"/>
    </xf>
    <xf numFmtId="167" fontId="5" fillId="2" borderId="1" xfId="31" applyNumberFormat="1" applyFont="1" applyFill="1" applyBorder="1" applyAlignment="1">
      <alignment horizontal="center" vertical="center" wrapText="1"/>
    </xf>
    <xf numFmtId="3" fontId="2" fillId="2" borderId="1" xfId="2" applyNumberFormat="1" applyFill="1" applyBorder="1" applyAlignment="1">
      <alignment horizontal="right" vertical="center"/>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169" fontId="5" fillId="2" borderId="0" xfId="31" applyNumberFormat="1" applyFont="1" applyFill="1" applyAlignment="1">
      <alignment vertical="top" wrapText="1"/>
    </xf>
    <xf numFmtId="174" fontId="2" fillId="2" borderId="0" xfId="2" applyNumberFormat="1" applyFill="1" applyAlignment="1">
      <alignment horizontal="left" vertical="center"/>
    </xf>
    <xf numFmtId="3" fontId="2" fillId="2" borderId="1" xfId="29" applyNumberFormat="1" applyFont="1" applyFill="1" applyBorder="1" applyAlignment="1">
      <alignment vertical="center"/>
    </xf>
    <xf numFmtId="167" fontId="2" fillId="2" borderId="1" xfId="1" applyNumberFormat="1" applyFont="1" applyFill="1" applyBorder="1" applyAlignment="1">
      <alignment horizontal="right" vertical="center"/>
    </xf>
    <xf numFmtId="164" fontId="5" fillId="2" borderId="1" xfId="15" applyFont="1" applyFill="1" applyBorder="1" applyAlignment="1">
      <alignment vertical="center"/>
    </xf>
    <xf numFmtId="0" fontId="2" fillId="2" borderId="0" xfId="2" applyFont="1" applyFill="1" applyAlignment="1">
      <alignment vertical="center"/>
    </xf>
    <xf numFmtId="167" fontId="2" fillId="0" borderId="1" xfId="1" applyNumberFormat="1" applyFont="1" applyBorder="1" applyAlignment="1">
      <alignment vertical="center"/>
    </xf>
    <xf numFmtId="167" fontId="10" fillId="0" borderId="1" xfId="1" applyNumberFormat="1" applyFont="1" applyBorder="1" applyAlignment="1">
      <alignment horizontal="right" vertical="center" wrapText="1"/>
    </xf>
    <xf numFmtId="0" fontId="2" fillId="2" borderId="0" xfId="2" applyFont="1" applyFill="1" applyAlignment="1">
      <alignment horizontal="left" vertical="center"/>
    </xf>
    <xf numFmtId="0" fontId="2" fillId="2" borderId="0" xfId="2" applyFont="1" applyFill="1" applyAlignment="1">
      <alignment horizontal="center" vertical="center"/>
    </xf>
    <xf numFmtId="0" fontId="2" fillId="2" borderId="1" xfId="31" applyNumberFormat="1" applyFont="1" applyFill="1" applyBorder="1" applyAlignment="1">
      <alignment horizontal="center" vertical="center"/>
    </xf>
    <xf numFmtId="167" fontId="18" fillId="2" borderId="4" xfId="31" applyNumberFormat="1" applyFont="1" applyFill="1" applyBorder="1" applyAlignment="1">
      <alignment horizontal="center" vertical="center" wrapText="1"/>
    </xf>
    <xf numFmtId="3" fontId="2" fillId="2" borderId="1" xfId="2" applyNumberFormat="1" applyFill="1" applyBorder="1" applyAlignment="1">
      <alignment horizontal="center" vertical="center"/>
    </xf>
    <xf numFmtId="3" fontId="2" fillId="2" borderId="1" xfId="9" applyNumberFormat="1" applyFill="1" applyBorder="1" applyAlignment="1">
      <alignment horizontal="center" vertical="center"/>
    </xf>
    <xf numFmtId="3" fontId="2" fillId="2" borderId="4" xfId="9" applyNumberFormat="1" applyFill="1" applyBorder="1" applyAlignment="1">
      <alignment horizontal="center" vertical="center"/>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167" fontId="5" fillId="2" borderId="0" xfId="29" applyNumberFormat="1" applyFont="1" applyFill="1" applyAlignment="1">
      <alignment horizontal="center"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167" fontId="2" fillId="2" borderId="0" xfId="31" applyNumberFormat="1" applyFont="1" applyFill="1" applyBorder="1" applyAlignment="1">
      <alignment horizontal="left" vertical="center" wrapText="1"/>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xf>
    <xf numFmtId="3" fontId="2" fillId="2" borderId="1" xfId="2" applyNumberFormat="1" applyFill="1" applyBorder="1" applyAlignment="1">
      <alignment horizontal="right" vertical="center"/>
    </xf>
    <xf numFmtId="167" fontId="5" fillId="2" borderId="1" xfId="31" applyNumberFormat="1" applyFont="1" applyFill="1" applyBorder="1" applyAlignment="1">
      <alignment horizontal="center" vertical="center" wrapText="1"/>
    </xf>
    <xf numFmtId="167" fontId="15" fillId="2" borderId="1" xfId="31" applyNumberFormat="1" applyFont="1" applyFill="1" applyBorder="1" applyAlignment="1">
      <alignment horizontal="center" vertical="center" wrapText="1"/>
    </xf>
    <xf numFmtId="167" fontId="15" fillId="2" borderId="4" xfId="31" applyNumberFormat="1" applyFont="1" applyFill="1" applyBorder="1" applyAlignment="1">
      <alignment horizontal="center" vertical="center" wrapText="1"/>
    </xf>
    <xf numFmtId="3" fontId="17" fillId="2" borderId="7" xfId="9" quotePrefix="1" applyNumberFormat="1" applyFont="1" applyFill="1" applyBorder="1" applyAlignment="1">
      <alignment horizontal="center" vertical="center" wrapText="1"/>
    </xf>
    <xf numFmtId="167" fontId="15" fillId="8" borderId="1" xfId="31" applyNumberFormat="1" applyFont="1" applyFill="1" applyBorder="1" applyAlignment="1">
      <alignment horizontal="center" vertical="center" wrapText="1"/>
    </xf>
    <xf numFmtId="0" fontId="2" fillId="2" borderId="4" xfId="31" applyNumberFormat="1" applyFont="1" applyFill="1" applyBorder="1" applyAlignment="1">
      <alignment horizontal="center" vertical="center"/>
    </xf>
    <xf numFmtId="0" fontId="2"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167" fontId="2" fillId="8" borderId="0" xfId="31" applyNumberFormat="1" applyFont="1" applyFill="1" applyAlignment="1">
      <alignment vertical="center"/>
    </xf>
    <xf numFmtId="167" fontId="100" fillId="0" borderId="1" xfId="1" applyNumberFormat="1" applyFont="1" applyFill="1" applyBorder="1" applyAlignment="1">
      <alignment horizontal="center" vertical="center"/>
    </xf>
    <xf numFmtId="174" fontId="2" fillId="10" borderId="0" xfId="2" applyNumberFormat="1" applyFill="1" applyAlignment="1">
      <alignment horizontal="left" vertical="center"/>
    </xf>
    <xf numFmtId="0" fontId="100" fillId="8" borderId="1" xfId="0" applyFont="1" applyFill="1" applyBorder="1" applyAlignment="1">
      <alignment horizontal="center" vertical="center"/>
    </xf>
    <xf numFmtId="167" fontId="100" fillId="2" borderId="1" xfId="1" applyNumberFormat="1" applyFont="1" applyFill="1" applyBorder="1" applyAlignment="1">
      <alignment horizontal="center" vertical="center"/>
    </xf>
    <xf numFmtId="174" fontId="2" fillId="8" borderId="0" xfId="2" applyNumberFormat="1" applyFill="1" applyAlignment="1">
      <alignment horizontal="left" vertical="center"/>
    </xf>
    <xf numFmtId="202" fontId="2" fillId="8" borderId="0" xfId="15" applyNumberFormat="1" applyFont="1" applyFill="1" applyAlignment="1">
      <alignment vertical="center"/>
    </xf>
    <xf numFmtId="0" fontId="100" fillId="2" borderId="1" xfId="0" applyFont="1" applyFill="1" applyBorder="1" applyAlignment="1">
      <alignment horizontal="center" vertical="center" wrapText="1"/>
    </xf>
    <xf numFmtId="0" fontId="100" fillId="0" borderId="1" xfId="0" applyFont="1" applyBorder="1" applyAlignment="1">
      <alignment horizontal="center" vertical="center" wrapText="1"/>
    </xf>
    <xf numFmtId="167" fontId="100" fillId="8" borderId="1" xfId="1" applyNumberFormat="1" applyFont="1" applyFill="1" applyBorder="1" applyAlignment="1">
      <alignment horizontal="center" vertical="center"/>
    </xf>
    <xf numFmtId="167" fontId="93" fillId="0" borderId="1" xfId="1" applyNumberFormat="1" applyFont="1" applyBorder="1" applyAlignment="1">
      <alignment horizontal="right" vertical="center" wrapText="1"/>
    </xf>
    <xf numFmtId="167" fontId="93" fillId="2" borderId="1" xfId="1" applyNumberFormat="1" applyFont="1" applyFill="1" applyBorder="1" applyAlignment="1">
      <alignment horizontal="right" vertical="center" wrapText="1"/>
    </xf>
    <xf numFmtId="0" fontId="2" fillId="8" borderId="1" xfId="31" applyNumberFormat="1" applyFont="1" applyFill="1" applyBorder="1" applyAlignment="1">
      <alignment horizontal="center" vertical="center"/>
    </xf>
    <xf numFmtId="0" fontId="2" fillId="8" borderId="1" xfId="5" applyNumberFormat="1" applyFont="1" applyFill="1" applyBorder="1" applyAlignment="1">
      <alignment horizontal="center" vertical="center"/>
    </xf>
    <xf numFmtId="167" fontId="2" fillId="8" borderId="1" xfId="6" applyNumberFormat="1" applyFont="1" applyFill="1" applyBorder="1" applyAlignment="1">
      <alignment horizontal="center" vertical="center" wrapText="1"/>
    </xf>
    <xf numFmtId="167" fontId="2" fillId="8" borderId="1" xfId="31" applyNumberFormat="1" applyFont="1" applyFill="1" applyBorder="1" applyAlignment="1">
      <alignment horizontal="right" vertical="center" wrapText="1" readingOrder="1"/>
    </xf>
    <xf numFmtId="169" fontId="5" fillId="8" borderId="0" xfId="31" applyNumberFormat="1" applyFont="1" applyFill="1" applyAlignment="1">
      <alignment vertical="top" wrapText="1"/>
    </xf>
    <xf numFmtId="0" fontId="2" fillId="8" borderId="0" xfId="2" applyFill="1" applyAlignment="1">
      <alignment horizontal="center" vertical="center"/>
    </xf>
    <xf numFmtId="0" fontId="2" fillId="0" borderId="1" xfId="0" applyFont="1" applyBorder="1" applyAlignment="1">
      <alignment horizontal="center" vertical="center"/>
    </xf>
    <xf numFmtId="167" fontId="2" fillId="2" borderId="1" xfId="1" applyNumberFormat="1" applyFont="1" applyFill="1" applyBorder="1" applyAlignment="1">
      <alignment horizontal="center" vertical="center"/>
    </xf>
    <xf numFmtId="174" fontId="2" fillId="2" borderId="0" xfId="2" applyNumberFormat="1" applyFont="1" applyFill="1" applyAlignment="1">
      <alignment horizontal="left" vertical="center"/>
    </xf>
    <xf numFmtId="167" fontId="8" fillId="2" borderId="0" xfId="2" applyNumberFormat="1" applyFont="1" applyFill="1" applyAlignment="1">
      <alignment horizontal="center" vertical="center"/>
    </xf>
    <xf numFmtId="3" fontId="6" fillId="2" borderId="0" xfId="2" applyNumberFormat="1" applyFont="1" applyFill="1" applyAlignment="1">
      <alignment horizontal="center" vertical="center"/>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167" fontId="5" fillId="2" borderId="0" xfId="29" applyNumberFormat="1" applyFont="1" applyFill="1" applyAlignment="1">
      <alignment horizontal="center" vertical="center"/>
    </xf>
    <xf numFmtId="167" fontId="15" fillId="2" borderId="1" xfId="31" applyNumberFormat="1" applyFont="1" applyFill="1" applyBorder="1" applyAlignment="1">
      <alignment horizontal="center" vertical="center" wrapText="1"/>
    </xf>
    <xf numFmtId="167" fontId="5" fillId="2" borderId="1" xfId="31" applyNumberFormat="1" applyFont="1" applyFill="1" applyBorder="1" applyAlignment="1">
      <alignment horizontal="center" vertical="center" wrapText="1"/>
    </xf>
    <xf numFmtId="0" fontId="2" fillId="2" borderId="1" xfId="31" applyNumberFormat="1" applyFont="1" applyFill="1" applyBorder="1" applyAlignment="1">
      <alignment horizontal="center" vertical="center"/>
    </xf>
    <xf numFmtId="3" fontId="2" fillId="2" borderId="1" xfId="2" applyNumberFormat="1" applyFill="1" applyBorder="1" applyAlignment="1">
      <alignment horizontal="center" vertical="center"/>
    </xf>
    <xf numFmtId="167" fontId="8" fillId="2" borderId="0" xfId="2" applyNumberFormat="1" applyFont="1" applyFill="1" applyAlignment="1">
      <alignment horizontal="center" vertical="center"/>
    </xf>
    <xf numFmtId="3" fontId="6" fillId="2" borderId="0" xfId="2" applyNumberFormat="1" applyFont="1" applyFill="1" applyAlignment="1">
      <alignment horizontal="center" vertical="center"/>
    </xf>
    <xf numFmtId="167" fontId="5" fillId="2" borderId="0" xfId="29" applyNumberFormat="1" applyFont="1" applyFill="1" applyAlignment="1">
      <alignment horizontal="center"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167" fontId="2" fillId="2" borderId="0" xfId="31" applyNumberFormat="1" applyFont="1" applyFill="1" applyBorder="1" applyAlignment="1">
      <alignment horizontal="left" vertical="center" wrapText="1"/>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xf>
    <xf numFmtId="167" fontId="5" fillId="2" borderId="1" xfId="31" applyNumberFormat="1" applyFont="1" applyFill="1" applyBorder="1" applyAlignment="1">
      <alignment horizontal="center" vertical="center" wrapText="1"/>
    </xf>
    <xf numFmtId="3" fontId="17" fillId="2" borderId="1" xfId="9" quotePrefix="1" applyNumberFormat="1" applyFont="1" applyFill="1" applyBorder="1" applyAlignment="1">
      <alignment horizontal="center" vertical="center" wrapText="1"/>
    </xf>
    <xf numFmtId="167" fontId="15" fillId="2" borderId="1" xfId="31" applyNumberFormat="1" applyFont="1" applyFill="1" applyBorder="1" applyAlignment="1">
      <alignment horizontal="center" vertical="center" wrapText="1"/>
    </xf>
    <xf numFmtId="167" fontId="15" fillId="2" borderId="4" xfId="31" applyNumberFormat="1" applyFont="1" applyFill="1" applyBorder="1" applyAlignment="1">
      <alignment horizontal="center" vertical="center" wrapText="1"/>
    </xf>
    <xf numFmtId="3" fontId="17" fillId="2" borderId="4" xfId="9" quotePrefix="1" applyNumberFormat="1" applyFont="1" applyFill="1" applyBorder="1" applyAlignment="1">
      <alignment horizontal="center" vertical="center" wrapText="1"/>
    </xf>
    <xf numFmtId="0" fontId="2" fillId="2" borderId="4" xfId="31" applyNumberFormat="1" applyFont="1" applyFill="1" applyBorder="1" applyAlignment="1">
      <alignment horizontal="center" vertical="center"/>
    </xf>
    <xf numFmtId="203" fontId="2" fillId="2" borderId="1" xfId="11" applyNumberFormat="1" applyFont="1" applyFill="1" applyBorder="1" applyAlignment="1">
      <alignment horizontal="center" vertical="center" wrapText="1"/>
    </xf>
    <xf numFmtId="0" fontId="2" fillId="2" borderId="1" xfId="31" applyNumberFormat="1" applyFont="1" applyFill="1" applyBorder="1" applyAlignment="1">
      <alignment horizontal="center" vertical="center"/>
    </xf>
    <xf numFmtId="166" fontId="2" fillId="2" borderId="0" xfId="2" applyNumberFormat="1" applyFont="1" applyFill="1" applyAlignment="1">
      <alignment vertical="center"/>
    </xf>
    <xf numFmtId="3" fontId="2" fillId="2" borderId="0" xfId="2" applyNumberFormat="1" applyFont="1" applyFill="1" applyAlignment="1">
      <alignment horizontal="center" vertical="center"/>
    </xf>
    <xf numFmtId="174" fontId="2" fillId="2" borderId="0" xfId="2" applyNumberFormat="1" applyFont="1" applyFill="1" applyAlignment="1">
      <alignment vertical="center"/>
    </xf>
    <xf numFmtId="167" fontId="2" fillId="2" borderId="1" xfId="1" applyNumberFormat="1" applyFont="1" applyFill="1" applyBorder="1" applyAlignment="1">
      <alignment horizontal="right" vertical="center" wrapText="1"/>
    </xf>
    <xf numFmtId="3" fontId="2" fillId="2" borderId="1" xfId="9" applyNumberFormat="1" applyFont="1" applyFill="1" applyBorder="1" applyAlignment="1">
      <alignment horizontal="center"/>
    </xf>
    <xf numFmtId="3" fontId="2" fillId="2" borderId="1" xfId="9" applyNumberFormat="1" applyFont="1" applyFill="1" applyBorder="1" applyAlignment="1">
      <alignment horizontal="center" vertical="center" wrapText="1"/>
    </xf>
    <xf numFmtId="3" fontId="2" fillId="2" borderId="1" xfId="9" applyNumberFormat="1" applyFont="1" applyFill="1" applyBorder="1" applyAlignment="1">
      <alignment horizontal="center" vertical="center" wrapText="1"/>
    </xf>
    <xf numFmtId="166" fontId="2" fillId="2" borderId="1" xfId="9" applyNumberFormat="1" applyFont="1" applyFill="1" applyBorder="1" applyAlignment="1">
      <alignment horizontal="center" vertical="center" wrapText="1"/>
    </xf>
    <xf numFmtId="3" fontId="2" fillId="2" borderId="1" xfId="9" applyNumberFormat="1" applyFont="1" applyFill="1" applyBorder="1" applyAlignment="1">
      <alignment horizontal="center" vertical="center"/>
    </xf>
    <xf numFmtId="166" fontId="2" fillId="2" borderId="1" xfId="9" applyNumberFormat="1" applyFont="1" applyFill="1" applyBorder="1" applyAlignment="1">
      <alignment vertical="center"/>
    </xf>
    <xf numFmtId="3" fontId="2" fillId="2" borderId="1" xfId="9" applyNumberFormat="1" applyFont="1" applyFill="1" applyBorder="1" applyAlignment="1">
      <alignment horizontal="right" vertical="center" wrapText="1"/>
    </xf>
    <xf numFmtId="0" fontId="2" fillId="2" borderId="1" xfId="2" applyFont="1" applyFill="1" applyBorder="1" applyAlignment="1">
      <alignment horizontal="center" vertical="center" wrapText="1"/>
    </xf>
    <xf numFmtId="0" fontId="2" fillId="2" borderId="1" xfId="2" applyFont="1" applyFill="1" applyBorder="1" applyAlignment="1">
      <alignment horizontal="center" vertical="center"/>
    </xf>
    <xf numFmtId="3" fontId="2" fillId="2" borderId="1" xfId="9" applyNumberFormat="1" applyFont="1" applyFill="1" applyBorder="1" applyAlignment="1">
      <alignment horizontal="center" vertical="center"/>
    </xf>
    <xf numFmtId="3" fontId="2" fillId="2" borderId="1" xfId="9" applyNumberFormat="1" applyFont="1" applyFill="1" applyBorder="1" applyAlignment="1">
      <alignment horizontal="right" vertical="center"/>
    </xf>
    <xf numFmtId="3" fontId="2" fillId="2" borderId="1" xfId="2" applyNumberFormat="1" applyFont="1" applyFill="1" applyBorder="1" applyAlignment="1">
      <alignment horizontal="center" vertical="center"/>
    </xf>
    <xf numFmtId="2" fontId="2" fillId="2" borderId="0" xfId="2" applyNumberFormat="1" applyFont="1" applyFill="1" applyAlignment="1">
      <alignment vertical="center"/>
    </xf>
    <xf numFmtId="206" fontId="2" fillId="2" borderId="0" xfId="2" applyNumberFormat="1" applyFont="1" applyFill="1" applyAlignment="1">
      <alignment vertical="center"/>
    </xf>
    <xf numFmtId="3" fontId="2" fillId="2" borderId="1" xfId="2" applyNumberFormat="1" applyFont="1" applyFill="1" applyBorder="1" applyAlignment="1">
      <alignment horizontal="right" vertical="center"/>
    </xf>
    <xf numFmtId="172" fontId="2" fillId="2" borderId="0" xfId="2" applyNumberFormat="1" applyFont="1" applyFill="1" applyAlignment="1">
      <alignment vertical="center"/>
    </xf>
    <xf numFmtId="208" fontId="2" fillId="2" borderId="0" xfId="2" applyNumberFormat="1" applyFont="1" applyFill="1" applyAlignment="1">
      <alignment vertical="center"/>
    </xf>
    <xf numFmtId="190" fontId="2" fillId="2" borderId="0" xfId="2" applyNumberFormat="1" applyFont="1" applyFill="1" applyAlignment="1">
      <alignment vertical="center"/>
    </xf>
    <xf numFmtId="204" fontId="2" fillId="2" borderId="0" xfId="2" applyNumberFormat="1" applyFont="1" applyFill="1" applyAlignment="1">
      <alignment vertical="center"/>
    </xf>
    <xf numFmtId="3" fontId="2" fillId="2" borderId="0" xfId="2" applyNumberFormat="1" applyFont="1" applyFill="1" applyAlignment="1">
      <alignment vertical="center"/>
    </xf>
    <xf numFmtId="0" fontId="2" fillId="2" borderId="0" xfId="14" applyFont="1" applyFill="1" applyAlignment="1">
      <alignment vertical="center"/>
    </xf>
    <xf numFmtId="43" fontId="2" fillId="2" borderId="1" xfId="1" applyFont="1" applyFill="1" applyBorder="1" applyAlignment="1">
      <alignment horizontal="center" vertical="center" wrapText="1"/>
    </xf>
    <xf numFmtId="43" fontId="10" fillId="2" borderId="1" xfId="1" applyFont="1" applyFill="1" applyBorder="1" applyAlignment="1">
      <alignment horizontal="center" vertical="center" wrapText="1"/>
    </xf>
    <xf numFmtId="168" fontId="2" fillId="2" borderId="0" xfId="2" applyNumberFormat="1" applyFont="1" applyFill="1" applyAlignment="1">
      <alignment vertical="center"/>
    </xf>
    <xf numFmtId="168" fontId="2" fillId="2" borderId="0" xfId="2" applyNumberFormat="1" applyFont="1" applyFill="1" applyAlignment="1">
      <alignment horizontal="center" vertical="center"/>
    </xf>
    <xf numFmtId="168" fontId="6" fillId="2" borderId="0" xfId="2" applyNumberFormat="1" applyFont="1" applyFill="1" applyAlignment="1">
      <alignment horizontal="center" vertical="center"/>
    </xf>
    <xf numFmtId="168" fontId="2" fillId="2" borderId="0" xfId="31" applyNumberFormat="1" applyFont="1" applyFill="1" applyAlignment="1">
      <alignment horizontal="center" vertical="center"/>
    </xf>
    <xf numFmtId="168" fontId="2" fillId="2" borderId="0" xfId="31" applyNumberFormat="1" applyFont="1" applyFill="1" applyBorder="1" applyAlignment="1">
      <alignment horizontal="left" vertical="center" wrapText="1"/>
    </xf>
    <xf numFmtId="168" fontId="2" fillId="2" borderId="0" xfId="31" applyNumberFormat="1" applyFont="1" applyFill="1" applyBorder="1" applyAlignment="1">
      <alignment vertical="center"/>
    </xf>
    <xf numFmtId="168" fontId="5" fillId="2" borderId="1" xfId="31" applyNumberFormat="1" applyFont="1" applyFill="1" applyBorder="1" applyAlignment="1">
      <alignment horizontal="center" vertical="center" wrapText="1"/>
    </xf>
    <xf numFmtId="168" fontId="2" fillId="2" borderId="1" xfId="15" applyNumberFormat="1" applyFont="1" applyFill="1" applyBorder="1" applyAlignment="1">
      <alignment horizontal="center" vertical="center"/>
    </xf>
    <xf numFmtId="168" fontId="2" fillId="2" borderId="0" xfId="14" applyNumberFormat="1" applyFont="1" applyFill="1" applyAlignment="1">
      <alignment vertical="center"/>
    </xf>
    <xf numFmtId="168" fontId="2" fillId="2" borderId="0" xfId="29" applyNumberFormat="1" applyFont="1" applyFill="1" applyAlignment="1">
      <alignment vertical="center"/>
    </xf>
    <xf numFmtId="43" fontId="2" fillId="2" borderId="1" xfId="15" applyNumberFormat="1" applyFont="1" applyFill="1" applyBorder="1" applyAlignment="1">
      <alignment horizontal="center" vertical="center" wrapText="1"/>
    </xf>
    <xf numFmtId="200" fontId="10" fillId="2" borderId="1" xfId="15" applyNumberFormat="1" applyFont="1" applyFill="1" applyBorder="1" applyAlignment="1">
      <alignment horizontal="center" vertical="center" wrapText="1"/>
    </xf>
    <xf numFmtId="201" fontId="2" fillId="2" borderId="1" xfId="15" applyNumberFormat="1" applyFont="1" applyFill="1" applyBorder="1" applyAlignment="1">
      <alignment horizontal="center" vertical="center" wrapText="1"/>
    </xf>
    <xf numFmtId="4" fontId="2" fillId="2" borderId="3" xfId="29" applyNumberFormat="1" applyFont="1" applyFill="1" applyBorder="1" applyAlignment="1">
      <alignment vertical="center"/>
    </xf>
    <xf numFmtId="167" fontId="8" fillId="2" borderId="0" xfId="2" applyNumberFormat="1" applyFont="1" applyFill="1" applyAlignment="1">
      <alignment horizontal="center" vertical="center"/>
    </xf>
    <xf numFmtId="3" fontId="6" fillId="2" borderId="0" xfId="2" applyNumberFormat="1" applyFont="1" applyFill="1" applyAlignment="1">
      <alignment horizontal="center" vertical="center"/>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167" fontId="5" fillId="2" borderId="0" xfId="29" applyNumberFormat="1" applyFont="1" applyFill="1" applyAlignment="1">
      <alignment horizontal="center" vertical="center"/>
    </xf>
    <xf numFmtId="167" fontId="15" fillId="2" borderId="1" xfId="31" applyNumberFormat="1" applyFont="1" applyFill="1" applyBorder="1" applyAlignment="1">
      <alignment horizontal="center" vertical="center" wrapText="1"/>
    </xf>
    <xf numFmtId="167" fontId="5" fillId="2" borderId="1" xfId="31" applyNumberFormat="1" applyFont="1" applyFill="1" applyBorder="1" applyAlignment="1">
      <alignment horizontal="center" vertical="center" wrapText="1"/>
    </xf>
    <xf numFmtId="167" fontId="15" fillId="2" borderId="4" xfId="31" applyNumberFormat="1" applyFont="1" applyFill="1" applyBorder="1" applyAlignment="1">
      <alignment horizontal="center" vertical="center" wrapText="1"/>
    </xf>
    <xf numFmtId="0" fontId="2" fillId="2" borderId="4" xfId="31" applyNumberFormat="1" applyFont="1" applyFill="1" applyBorder="1" applyAlignment="1">
      <alignment horizontal="center" vertical="center"/>
    </xf>
    <xf numFmtId="203" fontId="2" fillId="2" borderId="1" xfId="11" applyNumberFormat="1" applyFont="1" applyFill="1" applyBorder="1" applyAlignment="1">
      <alignment horizontal="center" vertical="center" wrapText="1"/>
    </xf>
    <xf numFmtId="3" fontId="2" fillId="2" borderId="0" xfId="2" applyNumberFormat="1" applyFont="1" applyFill="1" applyAlignment="1">
      <alignment horizontal="center" vertical="center"/>
    </xf>
    <xf numFmtId="3" fontId="2" fillId="2" borderId="1" xfId="9" applyNumberFormat="1" applyFont="1" applyFill="1" applyBorder="1" applyAlignment="1">
      <alignment horizontal="center" vertical="center" wrapText="1"/>
    </xf>
    <xf numFmtId="3" fontId="2" fillId="2" borderId="1" xfId="9" applyNumberFormat="1" applyFont="1" applyFill="1" applyBorder="1" applyAlignment="1">
      <alignment horizontal="center" vertical="center"/>
    </xf>
    <xf numFmtId="190" fontId="2" fillId="8" borderId="0" xfId="2" applyNumberFormat="1" applyFill="1" applyAlignment="1">
      <alignment vertical="center"/>
    </xf>
    <xf numFmtId="3" fontId="2" fillId="2" borderId="4" xfId="9" applyNumberFormat="1" applyFont="1" applyFill="1" applyBorder="1" applyAlignment="1">
      <alignment horizontal="center" vertical="center"/>
    </xf>
    <xf numFmtId="3" fontId="2" fillId="2" borderId="9" xfId="9" applyNumberFormat="1" applyFont="1" applyFill="1" applyBorder="1" applyAlignment="1">
      <alignment horizontal="center" vertical="center"/>
    </xf>
    <xf numFmtId="1" fontId="2" fillId="2" borderId="0" xfId="2" applyNumberFormat="1" applyFont="1" applyFill="1" applyAlignment="1">
      <alignment horizontal="center" vertical="center"/>
    </xf>
    <xf numFmtId="167" fontId="100" fillId="0" borderId="1" xfId="1" applyNumberFormat="1" applyFont="1" applyBorder="1" applyAlignment="1">
      <alignment vertical="center"/>
    </xf>
    <xf numFmtId="167" fontId="2" fillId="2" borderId="1" xfId="1" applyNumberFormat="1" applyFont="1" applyFill="1" applyBorder="1" applyAlignment="1">
      <alignment vertical="center"/>
    </xf>
    <xf numFmtId="167" fontId="29" fillId="0" borderId="1" xfId="1" applyNumberFormat="1" applyFont="1" applyBorder="1" applyAlignment="1">
      <alignment horizontal="right" vertical="center" wrapText="1"/>
    </xf>
    <xf numFmtId="167" fontId="29" fillId="2" borderId="1" xfId="1" applyNumberFormat="1" applyFont="1" applyFill="1" applyBorder="1" applyAlignment="1">
      <alignment horizontal="right" vertical="center" wrapText="1"/>
    </xf>
    <xf numFmtId="164" fontId="5" fillId="2" borderId="1" xfId="15" applyFont="1" applyFill="1" applyBorder="1" applyAlignment="1">
      <alignment horizontal="right" vertical="center"/>
    </xf>
    <xf numFmtId="167" fontId="2" fillId="2" borderId="2" xfId="5" applyNumberFormat="1" applyFont="1" applyFill="1" applyBorder="1" applyAlignment="1">
      <alignment vertical="center"/>
    </xf>
    <xf numFmtId="167" fontId="2" fillId="2" borderId="5" xfId="5" applyNumberFormat="1" applyFont="1" applyFill="1" applyBorder="1" applyAlignment="1">
      <alignment vertical="center"/>
    </xf>
    <xf numFmtId="167" fontId="2" fillId="2" borderId="3" xfId="5" applyNumberFormat="1" applyFont="1" applyFill="1" applyBorder="1" applyAlignment="1">
      <alignment vertical="center"/>
    </xf>
    <xf numFmtId="198" fontId="2" fillId="2" borderId="0" xfId="2" applyNumberFormat="1" applyFont="1" applyFill="1" applyAlignment="1">
      <alignment horizontal="center" vertical="center"/>
    </xf>
    <xf numFmtId="167" fontId="8" fillId="2" borderId="0" xfId="2" applyNumberFormat="1" applyFont="1" applyFill="1" applyAlignment="1">
      <alignment horizontal="center" vertical="center"/>
    </xf>
    <xf numFmtId="3" fontId="6" fillId="2" borderId="0" xfId="2" applyNumberFormat="1" applyFont="1" applyFill="1" applyAlignment="1">
      <alignment horizontal="center" vertical="center"/>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167" fontId="5" fillId="2" borderId="0" xfId="29" applyNumberFormat="1" applyFont="1" applyFill="1" applyAlignment="1">
      <alignment horizontal="center" vertical="center"/>
    </xf>
    <xf numFmtId="167" fontId="15" fillId="2" borderId="1" xfId="31" applyNumberFormat="1" applyFont="1" applyFill="1" applyBorder="1" applyAlignment="1">
      <alignment horizontal="center" vertical="center" wrapText="1"/>
    </xf>
    <xf numFmtId="167" fontId="5" fillId="2" borderId="1" xfId="31" applyNumberFormat="1" applyFont="1" applyFill="1" applyBorder="1" applyAlignment="1">
      <alignment horizontal="center" vertical="center" wrapText="1"/>
    </xf>
    <xf numFmtId="3" fontId="17" fillId="2" borderId="4" xfId="9" quotePrefix="1" applyNumberFormat="1" applyFont="1" applyFill="1" applyBorder="1" applyAlignment="1">
      <alignment horizontal="center" vertical="center" wrapText="1"/>
    </xf>
    <xf numFmtId="167" fontId="15" fillId="2" borderId="4" xfId="31" applyNumberFormat="1" applyFont="1" applyFill="1" applyBorder="1" applyAlignment="1">
      <alignment horizontal="center" vertical="center" wrapText="1"/>
    </xf>
    <xf numFmtId="0" fontId="2" fillId="2" borderId="4" xfId="31" applyNumberFormat="1" applyFont="1" applyFill="1" applyBorder="1" applyAlignment="1">
      <alignment horizontal="center" vertical="center"/>
    </xf>
    <xf numFmtId="3" fontId="2" fillId="2" borderId="0" xfId="2" applyNumberFormat="1" applyFont="1" applyFill="1" applyAlignment="1">
      <alignment horizontal="center" vertical="center"/>
    </xf>
    <xf numFmtId="3" fontId="2" fillId="2" borderId="1" xfId="9" applyNumberFormat="1" applyFont="1" applyFill="1" applyBorder="1" applyAlignment="1">
      <alignment horizontal="center" vertical="center" wrapText="1"/>
    </xf>
    <xf numFmtId="3" fontId="2" fillId="2" borderId="1" xfId="9" applyNumberFormat="1" applyFont="1" applyFill="1" applyBorder="1" applyAlignment="1">
      <alignment horizontal="center" vertical="center"/>
    </xf>
    <xf numFmtId="3" fontId="2" fillId="2" borderId="4" xfId="9" applyNumberFormat="1" applyFont="1" applyFill="1" applyBorder="1" applyAlignment="1">
      <alignment horizontal="center" vertical="center"/>
    </xf>
    <xf numFmtId="3" fontId="2" fillId="2" borderId="9" xfId="9" applyNumberFormat="1" applyFont="1" applyFill="1" applyBorder="1" applyAlignment="1">
      <alignment horizontal="center" vertical="center"/>
    </xf>
    <xf numFmtId="203" fontId="15" fillId="2" borderId="1" xfId="11" applyNumberFormat="1" applyFont="1" applyFill="1" applyBorder="1" applyAlignment="1">
      <alignment horizontal="center" vertical="center" wrapText="1"/>
    </xf>
    <xf numFmtId="0" fontId="2" fillId="8" borderId="1" xfId="5" applyNumberFormat="1" applyFont="1" applyFill="1" applyBorder="1" applyAlignment="1">
      <alignment horizontal="center" vertical="center" wrapText="1"/>
    </xf>
    <xf numFmtId="0" fontId="2" fillId="8" borderId="4" xfId="31" applyNumberFormat="1" applyFont="1" applyFill="1" applyBorder="1" applyAlignment="1">
      <alignment horizontal="center" vertical="center"/>
    </xf>
    <xf numFmtId="167" fontId="29" fillId="8" borderId="1" xfId="1" applyNumberFormat="1" applyFont="1" applyFill="1" applyBorder="1" applyAlignment="1">
      <alignment horizontal="right" vertical="center" wrapText="1"/>
    </xf>
    <xf numFmtId="43" fontId="2" fillId="8" borderId="1" xfId="1" applyFont="1" applyFill="1" applyBorder="1" applyAlignment="1">
      <alignment horizontal="center" vertical="center" wrapText="1"/>
    </xf>
    <xf numFmtId="174" fontId="2" fillId="8" borderId="0" xfId="2" applyNumberFormat="1" applyFont="1" applyFill="1" applyAlignment="1">
      <alignment horizontal="left" vertical="center"/>
    </xf>
    <xf numFmtId="0" fontId="2" fillId="8" borderId="0" xfId="2" applyFont="1" applyFill="1" applyAlignment="1">
      <alignment horizontal="center" vertical="center"/>
    </xf>
    <xf numFmtId="3" fontId="2" fillId="2" borderId="1" xfId="2" applyNumberFormat="1" applyFill="1" applyBorder="1" applyAlignment="1">
      <alignment horizontal="center" vertical="center"/>
    </xf>
    <xf numFmtId="3" fontId="2" fillId="2" borderId="1" xfId="9" applyNumberFormat="1" applyFill="1" applyBorder="1" applyAlignment="1">
      <alignment horizontal="center" vertical="center"/>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167" fontId="5" fillId="2" borderId="0" xfId="29" applyNumberFormat="1" applyFont="1" applyFill="1" applyAlignment="1">
      <alignment horizontal="center"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167" fontId="2" fillId="2" borderId="0" xfId="31" applyNumberFormat="1" applyFont="1" applyFill="1" applyBorder="1" applyAlignment="1">
      <alignment horizontal="left" vertical="center" wrapText="1"/>
    </xf>
    <xf numFmtId="167" fontId="5" fillId="2" borderId="0" xfId="31" applyNumberFormat="1" applyFont="1" applyFill="1" applyAlignment="1">
      <alignment horizontal="center" vertical="center"/>
    </xf>
    <xf numFmtId="167" fontId="2" fillId="2" borderId="0" xfId="31" applyNumberFormat="1" applyFont="1" applyFill="1" applyBorder="1" applyAlignment="1">
      <alignment horizontal="left" vertical="center"/>
    </xf>
    <xf numFmtId="3" fontId="2" fillId="2" borderId="1" xfId="2" applyNumberFormat="1" applyFill="1" applyBorder="1" applyAlignment="1">
      <alignment horizontal="right" vertical="center"/>
    </xf>
    <xf numFmtId="167" fontId="5" fillId="2" borderId="1" xfId="31" applyNumberFormat="1" applyFont="1" applyFill="1" applyBorder="1" applyAlignment="1">
      <alignment horizontal="center" vertical="center" wrapText="1"/>
    </xf>
    <xf numFmtId="3" fontId="17" fillId="2" borderId="1" xfId="9" quotePrefix="1" applyNumberFormat="1" applyFont="1" applyFill="1" applyBorder="1" applyAlignment="1">
      <alignment horizontal="center" vertical="center" wrapText="1"/>
    </xf>
    <xf numFmtId="167" fontId="15" fillId="2" borderId="1" xfId="31" applyNumberFormat="1" applyFont="1" applyFill="1" applyBorder="1" applyAlignment="1">
      <alignment horizontal="center" vertical="center" wrapText="1"/>
    </xf>
    <xf numFmtId="0" fontId="2" fillId="2" borderId="1" xfId="31" applyNumberFormat="1" applyFont="1" applyFill="1" applyBorder="1" applyAlignment="1">
      <alignment horizontal="center" vertical="center"/>
    </xf>
    <xf numFmtId="3" fontId="2" fillId="2" borderId="1" xfId="9" applyNumberFormat="1" applyFont="1" applyFill="1" applyBorder="1" applyAlignment="1">
      <alignment horizontal="center" vertical="center"/>
    </xf>
    <xf numFmtId="3" fontId="3" fillId="2" borderId="5" xfId="36" applyNumberFormat="1" applyFont="1" applyFill="1" applyBorder="1" applyAlignment="1">
      <alignment horizontal="center" vertical="center"/>
    </xf>
    <xf numFmtId="4" fontId="3" fillId="2" borderId="2" xfId="36" applyNumberFormat="1" applyFont="1" applyFill="1" applyBorder="1" applyAlignment="1">
      <alignment horizontal="center" vertical="center" wrapText="1"/>
    </xf>
    <xf numFmtId="0" fontId="3" fillId="2" borderId="5" xfId="36" applyFont="1" applyFill="1" applyBorder="1" applyAlignment="1">
      <alignment horizontal="center" vertical="center"/>
    </xf>
    <xf numFmtId="4" fontId="3" fillId="2" borderId="26" xfId="36" applyNumberFormat="1" applyFont="1" applyFill="1" applyBorder="1" applyAlignment="1">
      <alignment horizontal="center" vertical="center" wrapText="1"/>
    </xf>
    <xf numFmtId="0" fontId="68" fillId="2" borderId="0" xfId="36" applyFont="1" applyFill="1" applyAlignment="1">
      <alignment horizontal="center" vertical="center"/>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37" fontId="15" fillId="2" borderId="1" xfId="31" applyNumberFormat="1" applyFont="1" applyFill="1" applyBorder="1" applyAlignment="1">
      <alignment horizontal="center" vertical="center" wrapText="1"/>
    </xf>
    <xf numFmtId="37" fontId="15" fillId="2" borderId="4" xfId="31" applyNumberFormat="1" applyFont="1" applyFill="1" applyBorder="1" applyAlignment="1">
      <alignment horizontal="center" vertical="center" wrapText="1"/>
    </xf>
    <xf numFmtId="164" fontId="2" fillId="8" borderId="0" xfId="15" applyNumberFormat="1" applyFont="1" applyFill="1" applyAlignment="1">
      <alignment vertical="center"/>
    </xf>
    <xf numFmtId="178" fontId="2" fillId="8" borderId="1" xfId="11" applyNumberFormat="1" applyFont="1" applyFill="1" applyBorder="1" applyAlignment="1">
      <alignment horizontal="right" vertical="center"/>
    </xf>
    <xf numFmtId="9" fontId="2" fillId="8" borderId="1" xfId="31" applyNumberFormat="1" applyFont="1" applyFill="1" applyBorder="1" applyAlignment="1">
      <alignment horizontal="center" vertical="center" wrapText="1"/>
    </xf>
    <xf numFmtId="164" fontId="2" fillId="8" borderId="1" xfId="15" applyFont="1" applyFill="1" applyBorder="1" applyAlignment="1">
      <alignment horizontal="right" vertical="center"/>
    </xf>
    <xf numFmtId="172" fontId="2" fillId="8" borderId="0" xfId="2" applyNumberFormat="1" applyFont="1" applyFill="1" applyAlignment="1">
      <alignment vertical="center"/>
    </xf>
    <xf numFmtId="167" fontId="2" fillId="8" borderId="0" xfId="26" applyNumberFormat="1" applyFont="1" applyFill="1" applyAlignment="1">
      <alignment vertical="center"/>
    </xf>
    <xf numFmtId="208" fontId="2" fillId="8" borderId="0" xfId="2" applyNumberFormat="1" applyFont="1" applyFill="1" applyAlignment="1">
      <alignment vertical="center"/>
    </xf>
    <xf numFmtId="0" fontId="2" fillId="8" borderId="0" xfId="2" applyFont="1" applyFill="1" applyAlignment="1">
      <alignment vertical="center"/>
    </xf>
    <xf numFmtId="3" fontId="2" fillId="8" borderId="1" xfId="9" applyNumberFormat="1" applyFont="1" applyFill="1" applyBorder="1" applyAlignment="1">
      <alignment horizontal="center" vertical="center"/>
    </xf>
    <xf numFmtId="37" fontId="15" fillId="2" borderId="9" xfId="31" applyNumberFormat="1" applyFont="1" applyFill="1" applyBorder="1" applyAlignment="1">
      <alignment vertical="center" wrapText="1"/>
    </xf>
    <xf numFmtId="43" fontId="2" fillId="8" borderId="0" xfId="1" applyFont="1" applyFill="1" applyAlignment="1">
      <alignment vertical="center"/>
    </xf>
    <xf numFmtId="1" fontId="2" fillId="2" borderId="0" xfId="2" applyNumberFormat="1" applyFill="1" applyAlignment="1">
      <alignment vertical="center"/>
    </xf>
    <xf numFmtId="3" fontId="2" fillId="2" borderId="1" xfId="2" applyNumberFormat="1" applyFill="1" applyBorder="1" applyAlignment="1">
      <alignment horizontal="center" vertical="center"/>
    </xf>
    <xf numFmtId="3" fontId="2" fillId="2" borderId="1" xfId="9" applyNumberFormat="1" applyFill="1" applyBorder="1" applyAlignment="1">
      <alignment horizontal="center" vertical="center"/>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3" fontId="6" fillId="2" borderId="0" xfId="2" applyNumberFormat="1" applyFont="1" applyFill="1" applyAlignment="1">
      <alignment horizontal="center" vertical="center"/>
    </xf>
    <xf numFmtId="37" fontId="5" fillId="2" borderId="0" xfId="31" applyNumberFormat="1" applyFont="1" applyFill="1" applyBorder="1" applyAlignment="1">
      <alignment horizontal="left" vertical="center" wrapText="1"/>
    </xf>
    <xf numFmtId="167" fontId="5" fillId="2" borderId="0" xfId="29" applyNumberFormat="1" applyFont="1" applyFill="1" applyAlignment="1">
      <alignment horizontal="center" vertical="center"/>
    </xf>
    <xf numFmtId="167" fontId="5" fillId="2" borderId="1" xfId="31"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167" fontId="2" fillId="2" borderId="0" xfId="3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167" fontId="5" fillId="2" borderId="0" xfId="31" applyNumberFormat="1" applyFont="1" applyFill="1" applyAlignment="1">
      <alignment horizontal="center" vertical="center"/>
    </xf>
    <xf numFmtId="37" fontId="15" fillId="2" borderId="4" xfId="31" applyNumberFormat="1" applyFont="1" applyFill="1" applyBorder="1" applyAlignment="1">
      <alignment horizontal="center" vertical="center" wrapText="1"/>
    </xf>
    <xf numFmtId="3" fontId="2" fillId="2" borderId="4" xfId="9" applyNumberFormat="1" applyFont="1" applyFill="1" applyBorder="1" applyAlignment="1">
      <alignment horizontal="center" vertical="center"/>
    </xf>
    <xf numFmtId="37" fontId="15" fillId="2" borderId="7" xfId="31" applyNumberFormat="1" applyFont="1" applyFill="1" applyBorder="1" applyAlignment="1">
      <alignment horizontal="center" vertical="center" wrapText="1"/>
    </xf>
    <xf numFmtId="3" fontId="76" fillId="2" borderId="0" xfId="36" applyNumberFormat="1" applyFont="1" applyFill="1" applyAlignment="1">
      <alignment horizontal="center" vertical="center"/>
    </xf>
    <xf numFmtId="167" fontId="5" fillId="2" borderId="1" xfId="31" applyNumberFormat="1" applyFont="1" applyFill="1" applyBorder="1" applyAlignment="1">
      <alignment horizontal="center" vertical="center" wrapText="1"/>
    </xf>
    <xf numFmtId="3" fontId="17" fillId="2" borderId="1" xfId="9" quotePrefix="1" applyNumberFormat="1" applyFont="1" applyFill="1" applyBorder="1" applyAlignment="1">
      <alignment horizontal="center" vertical="center" wrapText="1"/>
    </xf>
    <xf numFmtId="0" fontId="2" fillId="2" borderId="1" xfId="31" applyNumberFormat="1" applyFont="1" applyFill="1" applyBorder="1" applyAlignment="1">
      <alignment horizontal="center" vertical="center"/>
    </xf>
    <xf numFmtId="3" fontId="2" fillId="2" borderId="1" xfId="9" applyNumberFormat="1" applyFont="1" applyFill="1" applyBorder="1" applyAlignment="1">
      <alignment horizontal="center" vertical="center"/>
    </xf>
    <xf numFmtId="0" fontId="10" fillId="2" borderId="1" xfId="16" applyFont="1" applyFill="1" applyBorder="1" applyAlignment="1">
      <alignment horizontal="center" vertical="center"/>
    </xf>
    <xf numFmtId="0" fontId="38" fillId="0" borderId="20" xfId="13" applyFont="1" applyBorder="1" applyAlignment="1">
      <alignment horizontal="center" vertical="center" wrapText="1"/>
    </xf>
    <xf numFmtId="167" fontId="25"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164" fontId="2" fillId="2" borderId="0" xfId="2" applyNumberFormat="1" applyFill="1" applyAlignment="1">
      <alignment vertical="center"/>
    </xf>
    <xf numFmtId="3" fontId="2" fillId="8" borderId="4" xfId="9" applyNumberFormat="1" applyFont="1" applyFill="1" applyBorder="1" applyAlignment="1">
      <alignment horizontal="center" vertical="center"/>
    </xf>
    <xf numFmtId="37" fontId="15" fillId="8" borderId="4" xfId="31" applyNumberFormat="1" applyFont="1" applyFill="1" applyBorder="1" applyAlignment="1">
      <alignment horizontal="center" vertical="center" wrapText="1"/>
    </xf>
    <xf numFmtId="195" fontId="2" fillId="8" borderId="1" xfId="11" applyNumberFormat="1" applyFont="1" applyFill="1" applyBorder="1" applyAlignment="1">
      <alignment horizontal="right" vertical="center"/>
    </xf>
    <xf numFmtId="209" fontId="2" fillId="8" borderId="1" xfId="11" applyNumberFormat="1" applyFont="1" applyFill="1" applyBorder="1" applyAlignment="1">
      <alignment horizontal="right" vertical="center"/>
    </xf>
    <xf numFmtId="164" fontId="2" fillId="2" borderId="0" xfId="15" applyNumberFormat="1" applyFont="1" applyFill="1" applyAlignment="1">
      <alignment vertical="center"/>
    </xf>
    <xf numFmtId="193" fontId="2" fillId="2" borderId="0" xfId="2" applyNumberFormat="1" applyFont="1" applyFill="1" applyAlignment="1">
      <alignment vertical="center"/>
    </xf>
    <xf numFmtId="0" fontId="2" fillId="8" borderId="0" xfId="2" applyFill="1" applyAlignment="1">
      <alignment vertical="center"/>
    </xf>
    <xf numFmtId="0" fontId="76" fillId="2" borderId="0" xfId="32" applyNumberFormat="1" applyFont="1" applyFill="1" applyBorder="1" applyAlignment="1">
      <alignment horizontal="center" vertical="center"/>
    </xf>
    <xf numFmtId="165" fontId="76" fillId="2" borderId="0" xfId="32" applyFont="1" applyFill="1" applyBorder="1" applyAlignment="1">
      <alignment horizontal="center" vertical="center"/>
    </xf>
    <xf numFmtId="178" fontId="76" fillId="2" borderId="0" xfId="34" applyNumberFormat="1" applyFont="1" applyFill="1" applyBorder="1" applyAlignment="1">
      <alignment horizontal="center" vertical="center"/>
    </xf>
    <xf numFmtId="165" fontId="77" fillId="2" borderId="0" xfId="32" applyFont="1" applyFill="1"/>
    <xf numFmtId="186" fontId="77" fillId="2" borderId="0" xfId="22" applyNumberFormat="1" applyFont="1" applyFill="1" applyAlignment="1"/>
    <xf numFmtId="0" fontId="77" fillId="2" borderId="0" xfId="32" applyNumberFormat="1" applyFont="1" applyFill="1" applyAlignment="1">
      <alignment horizontal="center"/>
    </xf>
    <xf numFmtId="177" fontId="77" fillId="2" borderId="0" xfId="22" applyFont="1" applyFill="1" applyAlignment="1"/>
    <xf numFmtId="165" fontId="77" fillId="2" borderId="0" xfId="33" applyNumberFormat="1" applyFont="1" applyFill="1" applyAlignment="1">
      <alignment horizontal="center"/>
    </xf>
    <xf numFmtId="3" fontId="2" fillId="8" borderId="1" xfId="9" applyNumberFormat="1" applyFill="1" applyBorder="1" applyAlignment="1">
      <alignment horizontal="center" vertical="center"/>
    </xf>
    <xf numFmtId="3" fontId="2" fillId="8" borderId="1" xfId="2" applyNumberFormat="1" applyFill="1" applyBorder="1" applyAlignment="1">
      <alignment horizontal="center" vertical="center"/>
    </xf>
    <xf numFmtId="9" fontId="2" fillId="8" borderId="1" xfId="31" applyNumberFormat="1" applyFont="1" applyFill="1" applyBorder="1" applyAlignment="1">
      <alignment horizontal="center" vertical="center" wrapText="1" readingOrder="1"/>
    </xf>
    <xf numFmtId="164" fontId="17" fillId="8" borderId="1" xfId="30" applyFont="1" applyFill="1" applyBorder="1" applyAlignment="1">
      <alignment horizontal="center" vertical="center" wrapText="1"/>
    </xf>
    <xf numFmtId="167" fontId="8" fillId="2" borderId="0" xfId="2" applyNumberFormat="1" applyFont="1" applyFill="1" applyAlignment="1">
      <alignment horizontal="center" vertical="center"/>
    </xf>
    <xf numFmtId="3" fontId="2" fillId="2" borderId="0" xfId="2" applyNumberFormat="1" applyFill="1" applyAlignment="1">
      <alignment horizontal="center" vertical="center"/>
    </xf>
    <xf numFmtId="167" fontId="5" fillId="2" borderId="0" xfId="5" applyNumberFormat="1" applyFont="1" applyFill="1" applyAlignment="1">
      <alignment horizontal="center" vertical="center"/>
    </xf>
    <xf numFmtId="3" fontId="6" fillId="2" borderId="0" xfId="2" applyNumberFormat="1" applyFont="1" applyFill="1" applyAlignment="1">
      <alignment horizontal="center" vertical="center"/>
    </xf>
    <xf numFmtId="167" fontId="7" fillId="2" borderId="0" xfId="6" applyNumberFormat="1" applyFont="1" applyFill="1" applyAlignment="1">
      <alignment horizontal="center" vertical="center"/>
    </xf>
    <xf numFmtId="167" fontId="8" fillId="2" borderId="0" xfId="5" applyNumberFormat="1" applyFont="1" applyFill="1" applyAlignment="1">
      <alignment horizontal="center" vertical="center"/>
    </xf>
    <xf numFmtId="0" fontId="2" fillId="2" borderId="0" xfId="5" applyNumberFormat="1" applyFont="1" applyFill="1" applyAlignment="1">
      <alignment horizontal="left" vertical="center" wrapText="1"/>
    </xf>
    <xf numFmtId="0" fontId="2" fillId="2" borderId="0" xfId="2" applyFill="1" applyAlignment="1">
      <alignment horizontal="left" vertical="center" wrapText="1"/>
    </xf>
    <xf numFmtId="167" fontId="13" fillId="2" borderId="0" xfId="5" applyNumberFormat="1" applyFont="1" applyFill="1" applyAlignment="1">
      <alignment horizontal="left" vertical="center"/>
    </xf>
    <xf numFmtId="167" fontId="5" fillId="2" borderId="1" xfId="8" applyNumberFormat="1" applyFont="1" applyFill="1" applyBorder="1" applyAlignment="1">
      <alignment horizontal="left" vertical="center" wrapText="1"/>
    </xf>
    <xf numFmtId="167" fontId="5" fillId="2" borderId="1" xfId="5" applyNumberFormat="1" applyFont="1" applyFill="1" applyBorder="1" applyAlignment="1">
      <alignment horizontal="center" vertical="center"/>
    </xf>
    <xf numFmtId="3" fontId="5" fillId="2" borderId="1" xfId="9" applyNumberFormat="1" applyFont="1" applyFill="1" applyBorder="1" applyAlignment="1">
      <alignment horizontal="left" vertical="center"/>
    </xf>
    <xf numFmtId="37" fontId="5" fillId="2" borderId="0" xfId="5" applyNumberFormat="1" applyFont="1" applyFill="1" applyAlignment="1">
      <alignment horizontal="center" vertical="center" wrapText="1"/>
    </xf>
    <xf numFmtId="167" fontId="2" fillId="2" borderId="0" xfId="5" applyNumberFormat="1" applyFont="1" applyFill="1" applyAlignment="1">
      <alignment horizontal="left" vertical="center" wrapText="1"/>
    </xf>
    <xf numFmtId="49" fontId="10" fillId="2" borderId="0" xfId="5" quotePrefix="1" applyNumberFormat="1" applyFont="1" applyFill="1" applyAlignment="1">
      <alignment horizontal="left" vertical="center"/>
    </xf>
    <xf numFmtId="167" fontId="2" fillId="2" borderId="0" xfId="5" applyNumberFormat="1" applyFont="1" applyFill="1" applyAlignment="1">
      <alignment horizontal="left" vertical="center"/>
    </xf>
    <xf numFmtId="10" fontId="2" fillId="2" borderId="1" xfId="10" applyNumberFormat="1" applyFont="1" applyFill="1" applyBorder="1" applyAlignment="1">
      <alignment horizontal="center" vertical="center"/>
    </xf>
    <xf numFmtId="3" fontId="2" fillId="2" borderId="1" xfId="9" applyNumberFormat="1" applyFill="1" applyBorder="1" applyAlignment="1">
      <alignment horizontal="center" vertical="center"/>
    </xf>
    <xf numFmtId="3" fontId="2" fillId="2" borderId="2" xfId="9" applyNumberFormat="1" applyFill="1" applyBorder="1" applyAlignment="1">
      <alignment horizontal="center" vertical="center"/>
    </xf>
    <xf numFmtId="3" fontId="2" fillId="2" borderId="3" xfId="9" applyNumberFormat="1" applyFill="1" applyBorder="1" applyAlignment="1">
      <alignment horizontal="center" vertical="center"/>
    </xf>
    <xf numFmtId="3" fontId="5" fillId="2" borderId="1" xfId="9" applyNumberFormat="1" applyFont="1" applyFill="1" applyBorder="1" applyAlignment="1">
      <alignment horizontal="center" vertical="center"/>
    </xf>
    <xf numFmtId="167" fontId="5" fillId="2" borderId="1" xfId="5" applyNumberFormat="1" applyFont="1" applyFill="1" applyBorder="1" applyAlignment="1">
      <alignment horizontal="left" vertical="center" wrapText="1"/>
    </xf>
    <xf numFmtId="167" fontId="5" fillId="2" borderId="1" xfId="5" applyNumberFormat="1" applyFont="1" applyFill="1" applyBorder="1" applyAlignment="1">
      <alignment horizontal="center" vertical="center" wrapText="1"/>
    </xf>
    <xf numFmtId="3" fontId="18" fillId="2" borderId="1" xfId="9" applyNumberFormat="1" applyFont="1" applyFill="1" applyBorder="1" applyAlignment="1">
      <alignment horizontal="center" vertical="center" wrapText="1"/>
    </xf>
    <xf numFmtId="3" fontId="5" fillId="2" borderId="1" xfId="9" applyNumberFormat="1" applyFont="1" applyFill="1" applyBorder="1" applyAlignment="1">
      <alignment horizontal="center" vertical="center" wrapText="1"/>
    </xf>
    <xf numFmtId="3" fontId="18" fillId="2" borderId="1" xfId="9" applyNumberFormat="1" applyFont="1" applyFill="1" applyBorder="1" applyAlignment="1">
      <alignment horizontal="left" vertical="center" wrapText="1"/>
    </xf>
    <xf numFmtId="170" fontId="18" fillId="2" borderId="1" xfId="9" applyNumberFormat="1"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3" fontId="2" fillId="2" borderId="1" xfId="2" applyNumberFormat="1" applyFill="1" applyBorder="1" applyAlignment="1">
      <alignment horizontal="center" vertical="center"/>
    </xf>
    <xf numFmtId="167" fontId="2" fillId="2" borderId="1" xfId="5" applyNumberFormat="1" applyFont="1" applyFill="1" applyBorder="1" applyAlignment="1">
      <alignment horizontal="left" vertical="center" wrapText="1"/>
    </xf>
    <xf numFmtId="167" fontId="2" fillId="2" borderId="1" xfId="5" applyNumberFormat="1" applyFont="1" applyFill="1" applyBorder="1" applyAlignment="1">
      <alignment vertical="center" wrapText="1"/>
    </xf>
    <xf numFmtId="3" fontId="2" fillId="2" borderId="4" xfId="9" applyNumberFormat="1" applyFill="1" applyBorder="1" applyAlignment="1">
      <alignment horizontal="center" vertical="center"/>
    </xf>
    <xf numFmtId="3" fontId="2" fillId="2" borderId="7" xfId="9" applyNumberFormat="1" applyFill="1" applyBorder="1" applyAlignment="1">
      <alignment horizontal="center" vertical="center"/>
    </xf>
    <xf numFmtId="167" fontId="2" fillId="2" borderId="2" xfId="5" applyNumberFormat="1" applyFont="1" applyFill="1" applyBorder="1" applyAlignment="1">
      <alignment horizontal="left" vertical="center" wrapText="1"/>
    </xf>
    <xf numFmtId="167" fontId="2" fillId="2" borderId="5" xfId="5" applyNumberFormat="1" applyFont="1" applyFill="1" applyBorder="1" applyAlignment="1">
      <alignment horizontal="left" vertical="center" wrapText="1"/>
    </xf>
    <xf numFmtId="167" fontId="2" fillId="2" borderId="5" xfId="5" applyNumberFormat="1" applyFont="1" applyFill="1" applyBorder="1" applyAlignment="1">
      <alignment horizontal="center" vertical="center"/>
    </xf>
    <xf numFmtId="167" fontId="2" fillId="2" borderId="3" xfId="5" applyNumberFormat="1" applyFont="1" applyFill="1" applyBorder="1" applyAlignment="1">
      <alignment horizontal="center" vertical="center"/>
    </xf>
    <xf numFmtId="167" fontId="5" fillId="2" borderId="4" xfId="5" applyNumberFormat="1" applyFont="1" applyFill="1" applyBorder="1" applyAlignment="1">
      <alignment horizontal="left" vertical="center" wrapText="1"/>
    </xf>
    <xf numFmtId="0" fontId="15" fillId="2" borderId="1" xfId="12" quotePrefix="1" applyNumberFormat="1" applyFont="1" applyFill="1" applyBorder="1" applyAlignment="1">
      <alignment horizontal="left" vertical="center" wrapText="1"/>
    </xf>
    <xf numFmtId="0" fontId="15" fillId="2" borderId="1" xfId="12" applyNumberFormat="1" applyFont="1" applyFill="1" applyBorder="1" applyAlignment="1">
      <alignment horizontal="left" vertical="center" wrapText="1"/>
    </xf>
    <xf numFmtId="3" fontId="19" fillId="0" borderId="1" xfId="13" applyNumberFormat="1" applyFont="1" applyBorder="1" applyAlignment="1">
      <alignment horizontal="center" vertical="center" wrapText="1"/>
    </xf>
    <xf numFmtId="3" fontId="2" fillId="2" borderId="3" xfId="2" applyNumberFormat="1" applyFill="1" applyBorder="1" applyAlignment="1">
      <alignment horizontal="center" vertical="center"/>
    </xf>
    <xf numFmtId="0" fontId="15" fillId="2" borderId="1" xfId="11" applyNumberFormat="1" applyFont="1" applyFill="1" applyBorder="1" applyAlignment="1">
      <alignment horizontal="center" vertical="center" wrapText="1"/>
    </xf>
    <xf numFmtId="0" fontId="15" fillId="2" borderId="4" xfId="11" quotePrefix="1" applyNumberFormat="1" applyFont="1" applyFill="1" applyBorder="1" applyAlignment="1">
      <alignment horizontal="center" vertical="center" wrapText="1"/>
    </xf>
    <xf numFmtId="0" fontId="15" fillId="2" borderId="7" xfId="11" quotePrefix="1" applyNumberFormat="1" applyFont="1" applyFill="1" applyBorder="1" applyAlignment="1">
      <alignment horizontal="center" vertical="center" wrapText="1"/>
    </xf>
    <xf numFmtId="37" fontId="5" fillId="2" borderId="0" xfId="5" applyNumberFormat="1" applyFont="1" applyFill="1" applyAlignment="1">
      <alignment horizontal="left" vertical="center" wrapText="1"/>
    </xf>
    <xf numFmtId="167" fontId="5" fillId="2" borderId="0" xfId="6" applyNumberFormat="1" applyFont="1" applyFill="1" applyAlignment="1">
      <alignment horizontal="center" vertical="center" wrapText="1"/>
    </xf>
    <xf numFmtId="167" fontId="5" fillId="2" borderId="0" xfId="6" applyNumberFormat="1" applyFont="1" applyFill="1" applyAlignment="1">
      <alignment horizontal="center" vertical="center"/>
    </xf>
    <xf numFmtId="167" fontId="5" fillId="2" borderId="9" xfId="5" applyNumberFormat="1" applyFont="1" applyFill="1" applyBorder="1" applyAlignment="1">
      <alignment horizontal="center" vertical="center"/>
    </xf>
    <xf numFmtId="167" fontId="5" fillId="2" borderId="2" xfId="5" applyNumberFormat="1" applyFont="1" applyFill="1" applyBorder="1" applyAlignment="1">
      <alignment horizontal="left" vertical="center" wrapText="1"/>
    </xf>
    <xf numFmtId="167" fontId="5" fillId="2" borderId="5" xfId="5" applyNumberFormat="1" applyFont="1" applyFill="1" applyBorder="1" applyAlignment="1">
      <alignment horizontal="left" vertical="center"/>
    </xf>
    <xf numFmtId="167" fontId="5" fillId="2" borderId="3" xfId="5" applyNumberFormat="1" applyFont="1" applyFill="1" applyBorder="1" applyAlignment="1">
      <alignment horizontal="left" vertical="center"/>
    </xf>
    <xf numFmtId="167" fontId="5" fillId="2" borderId="2" xfId="5" applyNumberFormat="1" applyFont="1" applyFill="1" applyBorder="1" applyAlignment="1">
      <alignment horizontal="center" vertical="center"/>
    </xf>
    <xf numFmtId="167" fontId="5" fillId="2" borderId="5" xfId="5" applyNumberFormat="1" applyFont="1" applyFill="1" applyBorder="1" applyAlignment="1">
      <alignment horizontal="center" vertical="center"/>
    </xf>
    <xf numFmtId="167" fontId="5" fillId="2" borderId="3" xfId="5" applyNumberFormat="1" applyFont="1" applyFill="1" applyBorder="1" applyAlignment="1">
      <alignment horizontal="center" vertical="center"/>
    </xf>
    <xf numFmtId="37" fontId="5" fillId="2" borderId="0" xfId="5" applyNumberFormat="1" applyFont="1" applyFill="1" applyBorder="1" applyAlignment="1">
      <alignment horizontal="left" vertical="center" wrapText="1"/>
    </xf>
    <xf numFmtId="0" fontId="26" fillId="2" borderId="4" xfId="16" applyFont="1" applyFill="1" applyBorder="1" applyAlignment="1">
      <alignment horizontal="center" vertical="center"/>
    </xf>
    <xf numFmtId="0" fontId="26" fillId="2" borderId="7" xfId="16" applyFont="1" applyFill="1" applyBorder="1" applyAlignment="1">
      <alignment horizontal="center" vertical="center"/>
    </xf>
    <xf numFmtId="0" fontId="26" fillId="2" borderId="1" xfId="16" applyFont="1" applyFill="1" applyBorder="1" applyAlignment="1">
      <alignment horizontal="center" vertical="center"/>
    </xf>
    <xf numFmtId="0" fontId="10" fillId="2" borderId="4" xfId="16" applyFont="1" applyFill="1" applyBorder="1" applyAlignment="1">
      <alignment horizontal="center" vertical="center"/>
    </xf>
    <xf numFmtId="0" fontId="10" fillId="2" borderId="7" xfId="16" applyFont="1" applyFill="1" applyBorder="1" applyAlignment="1">
      <alignment horizontal="center" vertical="center"/>
    </xf>
    <xf numFmtId="0" fontId="10" fillId="2" borderId="9" xfId="16" applyFont="1" applyFill="1" applyBorder="1" applyAlignment="1">
      <alignment horizontal="center" vertical="center"/>
    </xf>
    <xf numFmtId="0" fontId="27" fillId="2" borderId="1" xfId="16" applyFont="1" applyFill="1" applyBorder="1" applyAlignment="1">
      <alignment horizontal="center" vertical="center"/>
    </xf>
    <xf numFmtId="0" fontId="10" fillId="2" borderId="1" xfId="16" applyFont="1" applyFill="1" applyBorder="1" applyAlignment="1">
      <alignment horizontal="center" vertical="center"/>
    </xf>
    <xf numFmtId="0" fontId="24" fillId="2" borderId="10" xfId="16" applyFont="1" applyFill="1" applyBorder="1" applyAlignment="1">
      <alignment horizontal="center" vertical="center" wrapText="1"/>
    </xf>
    <xf numFmtId="0" fontId="24" fillId="2" borderId="10" xfId="16" applyFont="1" applyFill="1" applyBorder="1" applyAlignment="1">
      <alignment horizontal="center" vertical="center"/>
    </xf>
    <xf numFmtId="0" fontId="11" fillId="2" borderId="1" xfId="16" applyFont="1" applyFill="1" applyBorder="1" applyAlignment="1">
      <alignment horizontal="center" vertical="center"/>
    </xf>
    <xf numFmtId="0" fontId="26" fillId="2" borderId="1" xfId="16" applyFont="1" applyFill="1" applyBorder="1" applyAlignment="1">
      <alignment horizontal="center" vertical="center" wrapText="1"/>
    </xf>
    <xf numFmtId="0" fontId="26" fillId="2" borderId="7" xfId="16" applyFont="1" applyFill="1" applyBorder="1" applyAlignment="1">
      <alignment horizontal="center" vertical="center" wrapText="1"/>
    </xf>
    <xf numFmtId="0" fontId="26" fillId="2" borderId="9" xfId="16" applyFont="1" applyFill="1" applyBorder="1" applyAlignment="1">
      <alignment horizontal="center" vertical="center"/>
    </xf>
    <xf numFmtId="0" fontId="33" fillId="2" borderId="1" xfId="16" applyFont="1" applyFill="1" applyBorder="1" applyAlignment="1">
      <alignment horizontal="center" vertical="center"/>
    </xf>
    <xf numFmtId="0" fontId="26" fillId="2" borderId="4" xfId="16" applyFont="1" applyFill="1" applyBorder="1" applyAlignment="1">
      <alignment horizontal="center" vertical="center" wrapText="1"/>
    </xf>
    <xf numFmtId="0" fontId="26" fillId="2" borderId="9" xfId="16" applyFont="1" applyFill="1" applyBorder="1" applyAlignment="1">
      <alignment horizontal="center" vertical="center" wrapText="1"/>
    </xf>
    <xf numFmtId="0" fontId="29" fillId="2" borderId="4" xfId="16" applyFont="1" applyFill="1" applyBorder="1" applyAlignment="1">
      <alignment horizontal="center" vertical="center" wrapText="1"/>
    </xf>
    <xf numFmtId="0" fontId="29" fillId="2" borderId="7" xfId="16" applyFont="1" applyFill="1" applyBorder="1" applyAlignment="1">
      <alignment horizontal="center" vertical="center" wrapText="1"/>
    </xf>
    <xf numFmtId="0" fontId="29" fillId="2" borderId="9" xfId="16" applyFont="1" applyFill="1" applyBorder="1" applyAlignment="1">
      <alignment horizontal="center" vertical="center" wrapText="1"/>
    </xf>
    <xf numFmtId="0" fontId="29" fillId="2" borderId="1" xfId="16" applyFont="1" applyFill="1" applyBorder="1" applyAlignment="1">
      <alignment horizontal="center" vertical="center" wrapText="1"/>
    </xf>
    <xf numFmtId="0" fontId="29" fillId="2" borderId="11" xfId="16" applyFont="1" applyFill="1" applyBorder="1" applyAlignment="1">
      <alignment horizontal="center" vertical="center" wrapText="1"/>
    </xf>
    <xf numFmtId="0" fontId="29" fillId="2" borderId="12" xfId="16" applyFont="1" applyFill="1" applyBorder="1" applyAlignment="1">
      <alignment horizontal="center" vertical="center" wrapText="1"/>
    </xf>
    <xf numFmtId="0" fontId="29" fillId="2" borderId="13" xfId="16" applyFont="1" applyFill="1" applyBorder="1" applyAlignment="1">
      <alignment horizontal="center" vertical="center" wrapText="1"/>
    </xf>
    <xf numFmtId="0" fontId="29" fillId="2" borderId="14" xfId="16" applyFont="1" applyFill="1" applyBorder="1" applyAlignment="1">
      <alignment horizontal="center" vertical="center" wrapText="1"/>
    </xf>
    <xf numFmtId="0" fontId="25" fillId="2" borderId="4" xfId="16" applyFont="1" applyFill="1" applyBorder="1" applyAlignment="1">
      <alignment horizontal="center" vertical="center" wrapText="1"/>
    </xf>
    <xf numFmtId="0" fontId="25" fillId="2" borderId="7" xfId="16" applyFont="1" applyFill="1" applyBorder="1" applyAlignment="1">
      <alignment horizontal="center" vertical="center" wrapText="1"/>
    </xf>
    <xf numFmtId="0" fontId="25" fillId="2" borderId="9" xfId="16" applyFont="1" applyFill="1" applyBorder="1" applyAlignment="1">
      <alignment horizontal="center" vertical="center" wrapText="1"/>
    </xf>
    <xf numFmtId="0" fontId="33" fillId="0" borderId="15" xfId="20" applyFont="1" applyBorder="1" applyAlignment="1">
      <alignment horizontal="center" vertical="center"/>
    </xf>
    <xf numFmtId="0" fontId="33" fillId="0" borderId="15" xfId="20" applyFont="1" applyBorder="1" applyAlignment="1">
      <alignment horizontal="center" vertical="center" wrapText="1"/>
    </xf>
    <xf numFmtId="0" fontId="38" fillId="4" borderId="18" xfId="13" applyFont="1" applyFill="1" applyBorder="1" applyAlignment="1">
      <alignment horizontal="center" vertical="center" wrapText="1"/>
    </xf>
    <xf numFmtId="0" fontId="38" fillId="4" borderId="19" xfId="13" applyFont="1" applyFill="1" applyBorder="1" applyAlignment="1">
      <alignment horizontal="center" vertical="center" wrapText="1"/>
    </xf>
    <xf numFmtId="0" fontId="40" fillId="3" borderId="18" xfId="21" applyFont="1" applyFill="1" applyBorder="1" applyAlignment="1">
      <alignment horizontal="center" vertical="center" wrapText="1"/>
    </xf>
    <xf numFmtId="0" fontId="40" fillId="3" borderId="19" xfId="21" applyFont="1" applyFill="1" applyBorder="1" applyAlignment="1">
      <alignment horizontal="center" vertical="center" wrapText="1"/>
    </xf>
    <xf numFmtId="0" fontId="40" fillId="3" borderId="20" xfId="21" applyFont="1" applyFill="1" applyBorder="1" applyAlignment="1">
      <alignment horizontal="center" vertical="center" wrapText="1"/>
    </xf>
    <xf numFmtId="3" fontId="40" fillId="3" borderId="18" xfId="21" applyNumberFormat="1" applyFont="1" applyFill="1" applyBorder="1" applyAlignment="1">
      <alignment horizontal="center" vertical="center" wrapText="1"/>
    </xf>
    <xf numFmtId="3" fontId="40" fillId="3" borderId="19" xfId="21" applyNumberFormat="1" applyFont="1" applyFill="1" applyBorder="1" applyAlignment="1">
      <alignment horizontal="center" vertical="center" wrapText="1"/>
    </xf>
    <xf numFmtId="3" fontId="40" fillId="3" borderId="20" xfId="21" applyNumberFormat="1" applyFont="1" applyFill="1" applyBorder="1" applyAlignment="1">
      <alignment horizontal="center" vertical="center" wrapText="1"/>
    </xf>
    <xf numFmtId="0" fontId="40" fillId="3" borderId="21" xfId="21" applyFont="1" applyFill="1" applyBorder="1" applyAlignment="1">
      <alignment vertical="center" wrapText="1"/>
    </xf>
    <xf numFmtId="0" fontId="38" fillId="0" borderId="18" xfId="13" applyFont="1" applyBorder="1" applyAlignment="1">
      <alignment horizontal="center" vertical="center" wrapText="1"/>
    </xf>
    <xf numFmtId="0" fontId="38" fillId="0" borderId="19" xfId="13" applyFont="1" applyBorder="1" applyAlignment="1">
      <alignment horizontal="center" vertical="center" wrapText="1"/>
    </xf>
    <xf numFmtId="0" fontId="38" fillId="0" borderId="20" xfId="13" applyFont="1" applyBorder="1" applyAlignment="1">
      <alignment horizontal="center" vertical="center" wrapText="1"/>
    </xf>
    <xf numFmtId="0" fontId="40" fillId="9" borderId="18" xfId="21" applyFont="1" applyFill="1" applyBorder="1" applyAlignment="1">
      <alignment horizontal="center" vertical="center" wrapText="1"/>
    </xf>
    <xf numFmtId="0" fontId="40" fillId="9" borderId="19" xfId="21" applyFont="1" applyFill="1" applyBorder="1" applyAlignment="1">
      <alignment horizontal="center" vertical="center" wrapText="1"/>
    </xf>
    <xf numFmtId="3" fontId="40" fillId="9" borderId="18" xfId="21" applyNumberFormat="1" applyFont="1" applyFill="1" applyBorder="1" applyAlignment="1">
      <alignment horizontal="center" vertical="center" wrapText="1"/>
    </xf>
    <xf numFmtId="3" fontId="40" fillId="9" borderId="19" xfId="21" applyNumberFormat="1" applyFont="1" applyFill="1" applyBorder="1" applyAlignment="1">
      <alignment horizontal="center" vertical="center" wrapText="1"/>
    </xf>
    <xf numFmtId="0" fontId="40" fillId="9" borderId="21" xfId="21" applyFont="1" applyFill="1" applyBorder="1" applyAlignment="1">
      <alignment vertical="center" wrapText="1"/>
    </xf>
    <xf numFmtId="0" fontId="40" fillId="3" borderId="23" xfId="21" applyFont="1" applyFill="1" applyBorder="1" applyAlignment="1">
      <alignment horizontal="center" vertical="center" wrapText="1"/>
    </xf>
    <xf numFmtId="0" fontId="40" fillId="3" borderId="24" xfId="21" applyFont="1" applyFill="1" applyBorder="1" applyAlignment="1">
      <alignment horizontal="center" vertical="center" wrapText="1"/>
    </xf>
    <xf numFmtId="0" fontId="40" fillId="3" borderId="17" xfId="21" applyFont="1" applyFill="1" applyBorder="1" applyAlignment="1">
      <alignment horizontal="center" vertical="center" wrapText="1"/>
    </xf>
    <xf numFmtId="0" fontId="38" fillId="15" borderId="18" xfId="13" applyFont="1" applyFill="1" applyBorder="1" applyAlignment="1">
      <alignment horizontal="center" vertical="center" wrapText="1"/>
    </xf>
    <xf numFmtId="0" fontId="38" fillId="15" borderId="19" xfId="13" applyFont="1" applyFill="1" applyBorder="1" applyAlignment="1">
      <alignment horizontal="center" vertical="center" wrapText="1"/>
    </xf>
    <xf numFmtId="0" fontId="38" fillId="15" borderId="20" xfId="13" applyFont="1" applyFill="1" applyBorder="1" applyAlignment="1">
      <alignment horizontal="center" vertical="center" wrapText="1"/>
    </xf>
    <xf numFmtId="0" fontId="29" fillId="0" borderId="0" xfId="20" applyAlignment="1">
      <alignment horizontal="center" vertical="center"/>
    </xf>
    <xf numFmtId="0" fontId="8" fillId="2" borderId="0" xfId="36" applyFont="1" applyFill="1" applyAlignment="1">
      <alignment horizontal="center" vertical="center"/>
    </xf>
    <xf numFmtId="0" fontId="66" fillId="2" borderId="0" xfId="33" applyFont="1" applyFill="1" applyAlignment="1">
      <alignment horizontal="center"/>
    </xf>
    <xf numFmtId="0" fontId="63" fillId="2" borderId="0" xfId="36" applyFont="1" applyFill="1" applyAlignment="1">
      <alignment horizontal="center" vertical="center"/>
    </xf>
    <xf numFmtId="0" fontId="3" fillId="2" borderId="0" xfId="37" applyFont="1" applyFill="1" applyAlignment="1">
      <alignment horizontal="center" vertical="center"/>
    </xf>
    <xf numFmtId="0" fontId="67" fillId="2" borderId="0" xfId="36" applyFont="1" applyFill="1" applyAlignment="1">
      <alignment horizontal="center" vertical="center"/>
    </xf>
    <xf numFmtId="0" fontId="67" fillId="2" borderId="0" xfId="37" applyFont="1" applyFill="1" applyAlignment="1">
      <alignment horizontal="center" vertical="center"/>
    </xf>
    <xf numFmtId="0" fontId="3" fillId="2" borderId="2" xfId="36" applyFont="1" applyFill="1" applyBorder="1" applyAlignment="1">
      <alignment horizontal="center" vertical="center"/>
    </xf>
    <xf numFmtId="0" fontId="3" fillId="2" borderId="5" xfId="36" applyFont="1" applyFill="1" applyBorder="1" applyAlignment="1">
      <alignment horizontal="center" vertical="center"/>
    </xf>
    <xf numFmtId="0" fontId="69" fillId="2" borderId="0" xfId="37" applyFont="1" applyFill="1" applyAlignment="1">
      <alignment horizontal="center" vertical="center" wrapText="1"/>
    </xf>
    <xf numFmtId="3" fontId="70" fillId="2" borderId="10" xfId="36" applyNumberFormat="1" applyFont="1" applyFill="1" applyBorder="1" applyAlignment="1">
      <alignment horizontal="center" vertical="center"/>
    </xf>
    <xf numFmtId="0" fontId="3" fillId="2" borderId="4" xfId="32" applyNumberFormat="1" applyFont="1" applyFill="1" applyBorder="1" applyAlignment="1">
      <alignment horizontal="center" vertical="center" textRotation="255"/>
    </xf>
    <xf numFmtId="0" fontId="3" fillId="2" borderId="7" xfId="32" applyNumberFormat="1" applyFont="1" applyFill="1" applyBorder="1" applyAlignment="1">
      <alignment horizontal="center" vertical="center" textRotation="255"/>
    </xf>
    <xf numFmtId="0" fontId="3" fillId="2" borderId="9" xfId="32" applyNumberFormat="1" applyFont="1" applyFill="1" applyBorder="1" applyAlignment="1">
      <alignment horizontal="center" vertical="center" textRotation="255"/>
    </xf>
    <xf numFmtId="0" fontId="3" fillId="2" borderId="4" xfId="36" applyFont="1" applyFill="1" applyBorder="1" applyAlignment="1">
      <alignment horizontal="center" vertical="center" wrapText="1"/>
    </xf>
    <xf numFmtId="0" fontId="3" fillId="2" borderId="7" xfId="36" applyFont="1" applyFill="1" applyBorder="1" applyAlignment="1">
      <alignment horizontal="center" vertical="center" wrapText="1"/>
    </xf>
    <xf numFmtId="0" fontId="3" fillId="2" borderId="9" xfId="36" applyFont="1" applyFill="1" applyBorder="1" applyAlignment="1">
      <alignment horizontal="center" vertical="center" wrapText="1"/>
    </xf>
    <xf numFmtId="165" fontId="3" fillId="2" borderId="4" xfId="32" applyFont="1" applyFill="1" applyBorder="1" applyAlignment="1">
      <alignment horizontal="center" vertical="center" wrapText="1"/>
    </xf>
    <xf numFmtId="165" fontId="3" fillId="2" borderId="7" xfId="32" applyFont="1" applyFill="1" applyBorder="1" applyAlignment="1">
      <alignment horizontal="center" vertical="center" wrapText="1"/>
    </xf>
    <xf numFmtId="165" fontId="3" fillId="2" borderId="9" xfId="32" applyFont="1" applyFill="1" applyBorder="1" applyAlignment="1">
      <alignment horizontal="center" vertical="center" wrapText="1"/>
    </xf>
    <xf numFmtId="4" fontId="3" fillId="2" borderId="26" xfId="36" applyNumberFormat="1" applyFont="1" applyFill="1" applyBorder="1" applyAlignment="1">
      <alignment horizontal="center" vertical="center" wrapText="1"/>
    </xf>
    <xf numFmtId="4" fontId="3" fillId="2" borderId="27" xfId="36" applyNumberFormat="1" applyFont="1" applyFill="1" applyBorder="1" applyAlignment="1">
      <alignment horizontal="center" vertical="center" wrapText="1"/>
    </xf>
    <xf numFmtId="4" fontId="3" fillId="2" borderId="4" xfId="36" applyNumberFormat="1" applyFont="1" applyFill="1" applyBorder="1" applyAlignment="1">
      <alignment horizontal="center" vertical="center" wrapText="1"/>
    </xf>
    <xf numFmtId="4" fontId="3" fillId="2" borderId="7" xfId="36" applyNumberFormat="1" applyFont="1" applyFill="1" applyBorder="1" applyAlignment="1">
      <alignment horizontal="center" vertical="center" wrapText="1"/>
    </xf>
    <xf numFmtId="4" fontId="3" fillId="2" borderId="9" xfId="36" applyNumberFormat="1" applyFont="1" applyFill="1" applyBorder="1" applyAlignment="1">
      <alignment horizontal="center" vertical="center" wrapText="1"/>
    </xf>
    <xf numFmtId="178" fontId="3" fillId="2" borderId="4" xfId="34" applyNumberFormat="1" applyFont="1" applyFill="1" applyBorder="1" applyAlignment="1">
      <alignment horizontal="center" vertical="center" wrapText="1"/>
    </xf>
    <xf numFmtId="178" fontId="3" fillId="2" borderId="7" xfId="34" applyNumberFormat="1" applyFont="1" applyFill="1" applyBorder="1" applyAlignment="1">
      <alignment horizontal="center" vertical="center" wrapText="1"/>
    </xf>
    <xf numFmtId="178" fontId="3" fillId="2" borderId="9" xfId="34" applyNumberFormat="1" applyFont="1" applyFill="1" applyBorder="1" applyAlignment="1">
      <alignment horizontal="center" vertical="center" wrapText="1"/>
    </xf>
    <xf numFmtId="3" fontId="3" fillId="2" borderId="4" xfId="36" applyNumberFormat="1" applyFont="1" applyFill="1" applyBorder="1" applyAlignment="1">
      <alignment horizontal="center" vertical="center" wrapText="1"/>
    </xf>
    <xf numFmtId="3" fontId="3" fillId="2" borderId="7" xfId="36" applyNumberFormat="1" applyFont="1" applyFill="1" applyBorder="1" applyAlignment="1">
      <alignment horizontal="center" vertical="center" wrapText="1"/>
    </xf>
    <xf numFmtId="3" fontId="3" fillId="2" borderId="9" xfId="36" applyNumberFormat="1" applyFont="1" applyFill="1" applyBorder="1" applyAlignment="1">
      <alignment horizontal="center" vertical="center" wrapText="1"/>
    </xf>
    <xf numFmtId="167" fontId="3" fillId="2" borderId="4" xfId="26" applyNumberFormat="1" applyFont="1" applyFill="1" applyBorder="1" applyAlignment="1">
      <alignment horizontal="center" vertical="center" wrapText="1"/>
    </xf>
    <xf numFmtId="167" fontId="3" fillId="2" borderId="7" xfId="26" applyNumberFormat="1" applyFont="1" applyFill="1" applyBorder="1" applyAlignment="1">
      <alignment horizontal="center" vertical="center" wrapText="1"/>
    </xf>
    <xf numFmtId="167" fontId="3" fillId="2" borderId="9" xfId="26" applyNumberFormat="1" applyFont="1" applyFill="1" applyBorder="1" applyAlignment="1">
      <alignment horizontal="center" vertical="center" wrapText="1"/>
    </xf>
    <xf numFmtId="180" fontId="3" fillId="2" borderId="4" xfId="35" applyNumberFormat="1" applyFont="1" applyFill="1" applyBorder="1" applyAlignment="1">
      <alignment horizontal="center" vertical="center" wrapText="1"/>
    </xf>
    <xf numFmtId="180" fontId="3" fillId="2" borderId="7" xfId="35" applyNumberFormat="1" applyFont="1" applyFill="1" applyBorder="1" applyAlignment="1">
      <alignment horizontal="center" vertical="center" wrapText="1"/>
    </xf>
    <xf numFmtId="180" fontId="3" fillId="2" borderId="9" xfId="35" applyNumberFormat="1" applyFont="1" applyFill="1" applyBorder="1" applyAlignment="1">
      <alignment horizontal="center" vertical="center" wrapText="1"/>
    </xf>
    <xf numFmtId="181" fontId="3" fillId="2" borderId="2" xfId="36" applyNumberFormat="1" applyFont="1" applyFill="1" applyBorder="1" applyAlignment="1">
      <alignment horizontal="center" vertical="center" wrapText="1"/>
    </xf>
    <xf numFmtId="181" fontId="3" fillId="2" borderId="3" xfId="36" applyNumberFormat="1" applyFont="1" applyFill="1" applyBorder="1" applyAlignment="1">
      <alignment horizontal="center" vertical="center" wrapText="1"/>
    </xf>
    <xf numFmtId="4" fontId="3" fillId="2" borderId="2" xfId="36" applyNumberFormat="1" applyFont="1" applyFill="1" applyBorder="1" applyAlignment="1">
      <alignment horizontal="center" vertical="center" wrapText="1"/>
    </xf>
    <xf numFmtId="4" fontId="3" fillId="2" borderId="3" xfId="36" applyNumberFormat="1" applyFont="1" applyFill="1" applyBorder="1" applyAlignment="1">
      <alignment horizontal="center" vertical="center" wrapText="1"/>
    </xf>
    <xf numFmtId="165" fontId="3" fillId="2" borderId="2" xfId="32" applyFont="1" applyFill="1" applyBorder="1" applyAlignment="1">
      <alignment horizontal="center" vertical="center"/>
    </xf>
    <xf numFmtId="165" fontId="3" fillId="2" borderId="5" xfId="32" applyFont="1" applyFill="1" applyBorder="1" applyAlignment="1">
      <alignment horizontal="center" vertical="center"/>
    </xf>
    <xf numFmtId="170" fontId="3" fillId="2" borderId="4" xfId="36" applyNumberFormat="1" applyFont="1" applyFill="1" applyBorder="1" applyAlignment="1">
      <alignment horizontal="center" vertical="center" wrapText="1"/>
    </xf>
    <xf numFmtId="170" fontId="3" fillId="2" borderId="7" xfId="36" applyNumberFormat="1" applyFont="1" applyFill="1" applyBorder="1" applyAlignment="1">
      <alignment horizontal="center" vertical="center" wrapText="1"/>
    </xf>
    <xf numFmtId="170" fontId="3" fillId="2" borderId="9" xfId="36" applyNumberFormat="1" applyFont="1" applyFill="1" applyBorder="1" applyAlignment="1">
      <alignment horizontal="center" vertical="center" wrapText="1"/>
    </xf>
    <xf numFmtId="3" fontId="3" fillId="2" borderId="2" xfId="36" applyNumberFormat="1" applyFont="1" applyFill="1" applyBorder="1" applyAlignment="1">
      <alignment horizontal="center" vertical="center"/>
    </xf>
    <xf numFmtId="3" fontId="3" fillId="2" borderId="5" xfId="36" applyNumberFormat="1" applyFont="1" applyFill="1" applyBorder="1" applyAlignment="1">
      <alignment horizontal="center" vertical="center"/>
    </xf>
    <xf numFmtId="0" fontId="73" fillId="2" borderId="27" xfId="37" applyFont="1" applyFill="1" applyBorder="1" applyAlignment="1">
      <alignment horizontal="center" vertical="center"/>
    </xf>
    <xf numFmtId="0" fontId="76" fillId="2" borderId="0" xfId="33" applyFont="1" applyFill="1" applyAlignment="1">
      <alignment horizontal="center" vertical="center"/>
    </xf>
    <xf numFmtId="0" fontId="76" fillId="2" borderId="0" xfId="37" applyFont="1" applyFill="1" applyBorder="1" applyAlignment="1">
      <alignment horizontal="center" vertical="center"/>
    </xf>
    <xf numFmtId="0" fontId="76" fillId="2" borderId="0" xfId="36" applyFont="1" applyFill="1" applyAlignment="1">
      <alignment horizontal="center" vertical="center"/>
    </xf>
    <xf numFmtId="0" fontId="73" fillId="2" borderId="0" xfId="37" applyFont="1" applyFill="1" applyBorder="1" applyAlignment="1">
      <alignment horizontal="center" vertical="center"/>
    </xf>
    <xf numFmtId="0" fontId="8" fillId="2" borderId="0" xfId="33" applyFont="1" applyFill="1" applyAlignment="1">
      <alignment horizontal="center" vertical="center"/>
    </xf>
    <xf numFmtId="0" fontId="75" fillId="2" borderId="0" xfId="33" applyFont="1" applyFill="1" applyAlignment="1">
      <alignment horizontal="center" vertical="center"/>
    </xf>
    <xf numFmtId="3" fontId="76" fillId="2" borderId="0" xfId="36" applyNumberFormat="1" applyFont="1" applyFill="1" applyAlignment="1">
      <alignment horizontal="center" vertical="center"/>
    </xf>
    <xf numFmtId="0" fontId="76" fillId="2" borderId="0" xfId="33" applyFont="1" applyFill="1" applyAlignment="1">
      <alignment horizontal="center"/>
    </xf>
    <xf numFmtId="167" fontId="5" fillId="2" borderId="0" xfId="31" applyNumberFormat="1" applyFont="1" applyFill="1" applyAlignment="1">
      <alignment horizontal="center" vertical="center"/>
    </xf>
    <xf numFmtId="167" fontId="7" fillId="2" borderId="0" xfId="29" applyNumberFormat="1" applyFont="1" applyFill="1" applyAlignment="1">
      <alignment horizontal="right" vertical="center"/>
    </xf>
    <xf numFmtId="167" fontId="8" fillId="2" borderId="0" xfId="31" applyNumberFormat="1" applyFont="1" applyFill="1" applyAlignment="1">
      <alignment horizontal="center" vertical="center"/>
    </xf>
    <xf numFmtId="166" fontId="2" fillId="2" borderId="2" xfId="26" applyNumberFormat="1" applyFont="1" applyFill="1" applyBorder="1" applyAlignment="1">
      <alignment horizontal="center" vertical="center"/>
    </xf>
    <xf numFmtId="166" fontId="2" fillId="2" borderId="3" xfId="26" applyNumberFormat="1" applyFont="1" applyFill="1" applyBorder="1" applyAlignment="1">
      <alignment horizontal="center" vertical="center"/>
    </xf>
    <xf numFmtId="37" fontId="5" fillId="2" borderId="0" xfId="31" applyNumberFormat="1" applyFont="1" applyFill="1" applyAlignment="1">
      <alignment horizontal="center" vertical="center" wrapText="1"/>
    </xf>
    <xf numFmtId="167" fontId="2" fillId="2" borderId="0" xfId="31" applyNumberFormat="1" applyFont="1" applyFill="1" applyBorder="1" applyAlignment="1">
      <alignment horizontal="left" vertical="center" wrapText="1"/>
    </xf>
    <xf numFmtId="167" fontId="2" fillId="2" borderId="0" xfId="31" applyNumberFormat="1" applyFont="1" applyFill="1" applyAlignment="1">
      <alignment horizontal="left" vertical="center" wrapText="1"/>
    </xf>
    <xf numFmtId="167" fontId="2" fillId="2" borderId="0" xfId="31" quotePrefix="1" applyNumberFormat="1" applyFont="1" applyFill="1" applyBorder="1" applyAlignment="1">
      <alignment horizontal="left" vertical="center" wrapText="1"/>
    </xf>
    <xf numFmtId="167" fontId="2" fillId="2" borderId="0" xfId="31" applyNumberFormat="1" applyFont="1" applyFill="1" applyBorder="1" applyAlignment="1">
      <alignment horizontal="left" vertical="center"/>
    </xf>
    <xf numFmtId="37" fontId="2" fillId="2" borderId="0" xfId="31" applyNumberFormat="1" applyFont="1" applyFill="1" applyBorder="1" applyAlignment="1">
      <alignment horizontal="left" vertical="center" wrapText="1"/>
    </xf>
    <xf numFmtId="37" fontId="2" fillId="2" borderId="0" xfId="31" applyNumberFormat="1" applyFont="1" applyFill="1" applyBorder="1" applyAlignment="1">
      <alignment horizontal="left" vertical="center"/>
    </xf>
    <xf numFmtId="167" fontId="13" fillId="2" borderId="0" xfId="31" applyNumberFormat="1" applyFont="1" applyFill="1" applyAlignment="1">
      <alignment horizontal="left" vertical="center"/>
    </xf>
    <xf numFmtId="3" fontId="5" fillId="2" borderId="1" xfId="49" applyNumberFormat="1" applyFont="1" applyFill="1" applyBorder="1" applyAlignment="1">
      <alignment horizontal="left" vertical="center" wrapText="1"/>
    </xf>
    <xf numFmtId="166" fontId="25" fillId="2" borderId="2" xfId="31" applyNumberFormat="1" applyFont="1" applyFill="1" applyBorder="1" applyAlignment="1">
      <alignment horizontal="center" vertical="center" wrapText="1"/>
    </xf>
    <xf numFmtId="166" fontId="25" fillId="2" borderId="3" xfId="31" applyNumberFormat="1" applyFont="1" applyFill="1" applyBorder="1" applyAlignment="1">
      <alignment horizontal="center" vertical="center" wrapText="1"/>
    </xf>
    <xf numFmtId="167" fontId="5" fillId="2" borderId="2" xfId="31" applyNumberFormat="1" applyFont="1" applyFill="1" applyBorder="1" applyAlignment="1">
      <alignment horizontal="center" vertical="center"/>
    </xf>
    <xf numFmtId="167" fontId="5" fillId="2" borderId="5" xfId="31" applyNumberFormat="1" applyFont="1" applyFill="1" applyBorder="1" applyAlignment="1">
      <alignment horizontal="center" vertical="center"/>
    </xf>
    <xf numFmtId="167" fontId="5" fillId="2" borderId="3" xfId="31" applyNumberFormat="1" applyFont="1" applyFill="1" applyBorder="1" applyAlignment="1">
      <alignment horizontal="center" vertical="center"/>
    </xf>
    <xf numFmtId="166" fontId="5" fillId="2" borderId="2" xfId="26" applyNumberFormat="1" applyFont="1" applyFill="1" applyBorder="1" applyAlignment="1">
      <alignment horizontal="center" vertical="center"/>
    </xf>
    <xf numFmtId="166" fontId="5" fillId="2" borderId="3" xfId="26" applyNumberFormat="1" applyFont="1" applyFill="1" applyBorder="1" applyAlignment="1">
      <alignment horizontal="center" vertical="center"/>
    </xf>
    <xf numFmtId="3" fontId="5" fillId="2" borderId="1" xfId="9" applyNumberFormat="1" applyFont="1" applyFill="1" applyBorder="1" applyAlignment="1">
      <alignment horizontal="left" vertical="center" wrapText="1"/>
    </xf>
    <xf numFmtId="3" fontId="18" fillId="2" borderId="2" xfId="9" applyNumberFormat="1" applyFont="1" applyFill="1" applyBorder="1" applyAlignment="1">
      <alignment horizontal="left" vertical="center"/>
    </xf>
    <xf numFmtId="3" fontId="18" fillId="2" borderId="5" xfId="9" applyNumberFormat="1" applyFont="1" applyFill="1" applyBorder="1" applyAlignment="1">
      <alignment horizontal="left" vertical="center"/>
    </xf>
    <xf numFmtId="3" fontId="18" fillId="2" borderId="3" xfId="9" applyNumberFormat="1" applyFont="1" applyFill="1" applyBorder="1" applyAlignment="1">
      <alignment horizontal="left" vertical="center"/>
    </xf>
    <xf numFmtId="3" fontId="2" fillId="2" borderId="2" xfId="9" applyNumberFormat="1" applyFill="1" applyBorder="1" applyAlignment="1">
      <alignment horizontal="center" vertical="center" wrapText="1"/>
    </xf>
    <xf numFmtId="3" fontId="2" fillId="2" borderId="3" xfId="9" applyNumberFormat="1" applyFill="1" applyBorder="1" applyAlignment="1">
      <alignment horizontal="center" vertical="center" wrapText="1"/>
    </xf>
    <xf numFmtId="3" fontId="2" fillId="0" borderId="2" xfId="29" applyNumberFormat="1" applyFont="1" applyFill="1" applyBorder="1" applyAlignment="1">
      <alignment horizontal="right" vertical="center"/>
    </xf>
    <xf numFmtId="3" fontId="2" fillId="0" borderId="3" xfId="29" applyNumberFormat="1" applyFont="1" applyFill="1" applyBorder="1" applyAlignment="1">
      <alignment horizontal="right" vertical="center"/>
    </xf>
    <xf numFmtId="3" fontId="18" fillId="2" borderId="2" xfId="9" applyNumberFormat="1" applyFont="1" applyFill="1" applyBorder="1" applyAlignment="1">
      <alignment horizontal="left" vertical="center" wrapText="1"/>
    </xf>
    <xf numFmtId="3" fontId="18" fillId="2" borderId="5" xfId="9" applyNumberFormat="1" applyFont="1" applyFill="1" applyBorder="1" applyAlignment="1">
      <alignment horizontal="left" vertical="center" wrapText="1"/>
    </xf>
    <xf numFmtId="3" fontId="18" fillId="2" borderId="3" xfId="9" applyNumberFormat="1" applyFont="1" applyFill="1" applyBorder="1" applyAlignment="1">
      <alignment horizontal="left" vertical="center" wrapText="1"/>
    </xf>
    <xf numFmtId="170" fontId="18" fillId="2" borderId="1" xfId="9" applyNumberFormat="1" applyFont="1" applyFill="1" applyBorder="1" applyAlignment="1">
      <alignment horizontal="center" vertical="center"/>
    </xf>
    <xf numFmtId="3" fontId="2" fillId="2" borderId="1" xfId="9" applyNumberFormat="1" applyFill="1" applyBorder="1" applyAlignment="1">
      <alignment horizontal="center" vertical="center" wrapText="1"/>
    </xf>
    <xf numFmtId="3" fontId="5" fillId="2" borderId="1" xfId="31" applyNumberFormat="1" applyFont="1" applyFill="1" applyBorder="1" applyAlignment="1">
      <alignment horizontal="left" vertical="center" wrapText="1"/>
    </xf>
    <xf numFmtId="167" fontId="5" fillId="2" borderId="2" xfId="31" applyNumberFormat="1" applyFont="1" applyFill="1" applyBorder="1" applyAlignment="1">
      <alignment horizontal="center" vertical="center" wrapText="1"/>
    </xf>
    <xf numFmtId="167" fontId="5" fillId="2" borderId="5" xfId="31" applyNumberFormat="1" applyFont="1" applyFill="1" applyBorder="1" applyAlignment="1">
      <alignment horizontal="center" vertical="center" wrapText="1"/>
    </xf>
    <xf numFmtId="167" fontId="5" fillId="2" borderId="3" xfId="31" applyNumberFormat="1" applyFont="1" applyFill="1" applyBorder="1" applyAlignment="1">
      <alignment horizontal="center" vertical="center" wrapText="1"/>
    </xf>
    <xf numFmtId="167" fontId="2" fillId="2" borderId="2" xfId="31" applyNumberFormat="1" applyFont="1" applyFill="1" applyBorder="1" applyAlignment="1">
      <alignment horizontal="left" vertical="center" wrapText="1"/>
    </xf>
    <xf numFmtId="167" fontId="2" fillId="2" borderId="5" xfId="31" applyNumberFormat="1" applyFont="1" applyFill="1" applyBorder="1" applyAlignment="1">
      <alignment horizontal="left" vertical="center" wrapText="1"/>
    </xf>
    <xf numFmtId="167" fontId="2" fillId="2" borderId="3" xfId="31" applyNumberFormat="1" applyFont="1" applyFill="1" applyBorder="1" applyAlignment="1">
      <alignment horizontal="left" vertical="center" wrapText="1"/>
    </xf>
    <xf numFmtId="3" fontId="2" fillId="2" borderId="2" xfId="2" applyNumberFormat="1" applyFill="1" applyBorder="1" applyAlignment="1">
      <alignment horizontal="right" vertical="center"/>
    </xf>
    <xf numFmtId="3" fontId="2" fillId="2" borderId="3" xfId="2" applyNumberFormat="1" applyFill="1" applyBorder="1" applyAlignment="1">
      <alignment horizontal="right" vertical="center"/>
    </xf>
    <xf numFmtId="37" fontId="5" fillId="2" borderId="0" xfId="31" applyNumberFormat="1" applyFont="1" applyFill="1" applyBorder="1" applyAlignment="1">
      <alignment horizontal="left" vertical="center" wrapText="1"/>
    </xf>
    <xf numFmtId="167" fontId="5" fillId="2" borderId="1" xfId="31" applyNumberFormat="1" applyFont="1" applyFill="1" applyBorder="1" applyAlignment="1">
      <alignment horizontal="center" vertical="center"/>
    </xf>
    <xf numFmtId="167" fontId="5" fillId="2" borderId="1" xfId="31" applyNumberFormat="1" applyFont="1" applyFill="1" applyBorder="1" applyAlignment="1">
      <alignment horizontal="left" vertical="center" wrapText="1"/>
    </xf>
    <xf numFmtId="167" fontId="5" fillId="2" borderId="1" xfId="31" applyNumberFormat="1" applyFont="1" applyFill="1" applyBorder="1" applyAlignment="1">
      <alignment horizontal="left" vertical="center"/>
    </xf>
    <xf numFmtId="37" fontId="5" fillId="2" borderId="27" xfId="31" applyNumberFormat="1" applyFont="1" applyFill="1" applyBorder="1" applyAlignment="1">
      <alignment horizontal="left" vertical="center" wrapText="1"/>
    </xf>
    <xf numFmtId="167" fontId="5" fillId="2" borderId="0" xfId="29" applyNumberFormat="1" applyFont="1" applyFill="1" applyBorder="1" applyAlignment="1">
      <alignment horizontal="center" vertical="center" wrapText="1"/>
    </xf>
    <xf numFmtId="167" fontId="5" fillId="2" borderId="0" xfId="29" applyNumberFormat="1" applyFont="1" applyFill="1" applyBorder="1" applyAlignment="1">
      <alignment horizontal="center" vertical="center"/>
    </xf>
    <xf numFmtId="167" fontId="5" fillId="2" borderId="0" xfId="29" applyNumberFormat="1" applyFont="1" applyFill="1" applyAlignment="1">
      <alignment horizontal="center" vertical="center"/>
    </xf>
    <xf numFmtId="37" fontId="15" fillId="2" borderId="4" xfId="31" applyNumberFormat="1" applyFont="1" applyFill="1" applyBorder="1" applyAlignment="1">
      <alignment horizontal="center" vertical="center" wrapText="1"/>
    </xf>
    <xf numFmtId="37" fontId="15" fillId="2" borderId="9" xfId="31" applyNumberFormat="1" applyFont="1" applyFill="1" applyBorder="1" applyAlignment="1">
      <alignment horizontal="center" vertical="center" wrapText="1"/>
    </xf>
    <xf numFmtId="3" fontId="2" fillId="2" borderId="4" xfId="9" applyNumberFormat="1" applyFont="1" applyFill="1" applyBorder="1" applyAlignment="1">
      <alignment horizontal="center" vertical="center"/>
    </xf>
    <xf numFmtId="3" fontId="2" fillId="2" borderId="9" xfId="9" applyNumberFormat="1" applyFont="1" applyFill="1" applyBorder="1" applyAlignment="1">
      <alignment horizontal="center" vertical="center"/>
    </xf>
    <xf numFmtId="37" fontId="15" fillId="2" borderId="7" xfId="31" applyNumberFormat="1" applyFont="1" applyFill="1" applyBorder="1" applyAlignment="1">
      <alignment horizontal="center" vertical="center" wrapText="1"/>
    </xf>
    <xf numFmtId="167" fontId="2" fillId="8" borderId="2" xfId="31" applyNumberFormat="1" applyFont="1" applyFill="1" applyBorder="1" applyAlignment="1">
      <alignment horizontal="left" vertical="center" wrapText="1"/>
    </xf>
    <xf numFmtId="167" fontId="2" fillId="8" borderId="5" xfId="31" applyNumberFormat="1" applyFont="1" applyFill="1" applyBorder="1" applyAlignment="1">
      <alignment horizontal="left" vertical="center" wrapText="1"/>
    </xf>
    <xf numFmtId="167" fontId="2" fillId="8" borderId="3" xfId="31" applyNumberFormat="1" applyFont="1" applyFill="1" applyBorder="1" applyAlignment="1">
      <alignment horizontal="left" vertical="center" wrapText="1"/>
    </xf>
    <xf numFmtId="3" fontId="2" fillId="8" borderId="4" xfId="9" applyNumberFormat="1" applyFont="1" applyFill="1" applyBorder="1" applyAlignment="1">
      <alignment horizontal="center" vertical="center"/>
    </xf>
    <xf numFmtId="3" fontId="2" fillId="8" borderId="9" xfId="9" applyNumberFormat="1" applyFont="1" applyFill="1" applyBorder="1" applyAlignment="1">
      <alignment horizontal="center" vertical="center"/>
    </xf>
    <xf numFmtId="3" fontId="2" fillId="8" borderId="2" xfId="2" applyNumberFormat="1" applyFill="1" applyBorder="1" applyAlignment="1">
      <alignment horizontal="right" vertical="center"/>
    </xf>
    <xf numFmtId="3" fontId="2" fillId="8" borderId="3" xfId="2" applyNumberFormat="1" applyFill="1" applyBorder="1" applyAlignment="1">
      <alignment horizontal="right" vertical="center"/>
    </xf>
    <xf numFmtId="169" fontId="5" fillId="2" borderId="0" xfId="31" applyNumberFormat="1" applyFont="1" applyFill="1" applyAlignment="1">
      <alignment horizontal="left" vertical="top" wrapText="1"/>
    </xf>
    <xf numFmtId="167" fontId="15" fillId="2" borderId="1" xfId="31" applyNumberFormat="1" applyFont="1" applyFill="1" applyBorder="1" applyAlignment="1">
      <alignment horizontal="center" vertical="center" wrapText="1"/>
    </xf>
    <xf numFmtId="172" fontId="2" fillId="2" borderId="2" xfId="4" applyNumberFormat="1" applyFont="1" applyFill="1" applyBorder="1" applyAlignment="1">
      <alignment horizontal="center" vertical="center"/>
    </xf>
    <xf numFmtId="172" fontId="2" fillId="2" borderId="3" xfId="4" applyNumberFormat="1" applyFont="1" applyFill="1" applyBorder="1" applyAlignment="1">
      <alignment horizontal="center" vertical="center"/>
    </xf>
    <xf numFmtId="172" fontId="5" fillId="2" borderId="2" xfId="4" applyNumberFormat="1" applyFont="1" applyFill="1" applyBorder="1" applyAlignment="1">
      <alignment horizontal="center" vertical="center"/>
    </xf>
    <xf numFmtId="172" fontId="5" fillId="2" borderId="3" xfId="4" applyNumberFormat="1" applyFont="1" applyFill="1" applyBorder="1" applyAlignment="1">
      <alignment horizontal="center" vertical="center"/>
    </xf>
    <xf numFmtId="3" fontId="17" fillId="2" borderId="1" xfId="9" quotePrefix="1" applyNumberFormat="1" applyFont="1" applyFill="1" applyBorder="1" applyAlignment="1">
      <alignment horizontal="center" vertical="center" wrapText="1"/>
    </xf>
    <xf numFmtId="3" fontId="18" fillId="2" borderId="1" xfId="9" applyNumberFormat="1" applyFont="1" applyFill="1" applyBorder="1" applyAlignment="1">
      <alignment horizontal="left" vertical="center"/>
    </xf>
    <xf numFmtId="167" fontId="5" fillId="2" borderId="1" xfId="31" applyNumberFormat="1" applyFont="1" applyFill="1" applyBorder="1" applyAlignment="1">
      <alignment horizontal="center" vertical="center" wrapText="1"/>
    </xf>
    <xf numFmtId="167" fontId="2" fillId="2" borderId="1" xfId="31" applyNumberFormat="1" applyFont="1" applyFill="1" applyBorder="1" applyAlignment="1">
      <alignment horizontal="left" vertical="center" wrapText="1"/>
    </xf>
    <xf numFmtId="3" fontId="2" fillId="2" borderId="1" xfId="2" applyNumberFormat="1" applyFill="1" applyBorder="1" applyAlignment="1">
      <alignment horizontal="right" vertical="center"/>
    </xf>
    <xf numFmtId="2" fontId="100" fillId="0" borderId="2" xfId="0" applyNumberFormat="1" applyFont="1" applyBorder="1" applyAlignment="1">
      <alignment horizontal="right" vertical="center"/>
    </xf>
    <xf numFmtId="2" fontId="100" fillId="0" borderId="3" xfId="0" applyNumberFormat="1" applyFont="1" applyBorder="1" applyAlignment="1">
      <alignment horizontal="right" vertical="center"/>
    </xf>
    <xf numFmtId="2" fontId="102" fillId="0" borderId="2" xfId="0" applyNumberFormat="1" applyFont="1" applyBorder="1" applyAlignment="1">
      <alignment horizontal="right" vertical="center"/>
    </xf>
    <xf numFmtId="2" fontId="102" fillId="0" borderId="3" xfId="0" applyNumberFormat="1" applyFont="1" applyBorder="1" applyAlignment="1">
      <alignment horizontal="right" vertical="center"/>
    </xf>
    <xf numFmtId="3" fontId="5" fillId="2" borderId="2" xfId="9" applyNumberFormat="1" applyFont="1" applyFill="1" applyBorder="1" applyAlignment="1">
      <alignment horizontal="center" vertical="center"/>
    </xf>
    <xf numFmtId="3" fontId="5" fillId="2" borderId="5" xfId="9" applyNumberFormat="1" applyFont="1" applyFill="1" applyBorder="1" applyAlignment="1">
      <alignment horizontal="center" vertical="center"/>
    </xf>
    <xf numFmtId="3" fontId="5" fillId="2" borderId="3" xfId="9" applyNumberFormat="1" applyFont="1" applyFill="1" applyBorder="1" applyAlignment="1">
      <alignment horizontal="center" vertical="center"/>
    </xf>
    <xf numFmtId="2" fontId="100" fillId="2" borderId="2" xfId="0" applyNumberFormat="1" applyFont="1" applyFill="1" applyBorder="1" applyAlignment="1">
      <alignment horizontal="right" vertical="center"/>
    </xf>
    <xf numFmtId="2" fontId="100" fillId="2" borderId="3" xfId="0" applyNumberFormat="1" applyFont="1" applyFill="1" applyBorder="1" applyAlignment="1">
      <alignment horizontal="right" vertical="center"/>
    </xf>
    <xf numFmtId="2" fontId="102" fillId="2" borderId="2" xfId="0" applyNumberFormat="1" applyFont="1" applyFill="1" applyBorder="1" applyAlignment="1">
      <alignment horizontal="right" vertical="center"/>
    </xf>
    <xf numFmtId="2" fontId="102" fillId="2" borderId="3" xfId="0" applyNumberFormat="1" applyFont="1" applyFill="1" applyBorder="1" applyAlignment="1">
      <alignment horizontal="right" vertical="center"/>
    </xf>
    <xf numFmtId="3" fontId="17" fillId="2" borderId="4" xfId="9" quotePrefix="1" applyNumberFormat="1" applyFont="1" applyFill="1" applyBorder="1" applyAlignment="1">
      <alignment horizontal="center" vertical="center" wrapText="1"/>
    </xf>
    <xf numFmtId="3" fontId="17" fillId="2" borderId="9" xfId="9" quotePrefix="1" applyNumberFormat="1" applyFont="1" applyFill="1" applyBorder="1" applyAlignment="1">
      <alignment horizontal="center" vertical="center" wrapText="1"/>
    </xf>
    <xf numFmtId="167" fontId="15" fillId="2" borderId="4" xfId="31" applyNumberFormat="1" applyFont="1" applyFill="1" applyBorder="1" applyAlignment="1">
      <alignment horizontal="center" vertical="center" wrapText="1"/>
    </xf>
    <xf numFmtId="167" fontId="15" fillId="2" borderId="9" xfId="31" applyNumberFormat="1" applyFont="1" applyFill="1" applyBorder="1" applyAlignment="1">
      <alignment horizontal="center" vertical="center" wrapText="1"/>
    </xf>
    <xf numFmtId="199" fontId="100" fillId="2" borderId="2" xfId="0" applyNumberFormat="1" applyFont="1" applyFill="1" applyBorder="1" applyAlignment="1">
      <alignment horizontal="right" vertical="center"/>
    </xf>
    <xf numFmtId="199" fontId="100" fillId="2" borderId="3" xfId="0" applyNumberFormat="1" applyFont="1" applyFill="1" applyBorder="1" applyAlignment="1">
      <alignment horizontal="right" vertical="center"/>
    </xf>
    <xf numFmtId="199" fontId="102" fillId="2" borderId="2" xfId="0" applyNumberFormat="1" applyFont="1" applyFill="1" applyBorder="1" applyAlignment="1">
      <alignment horizontal="right" vertical="center"/>
    </xf>
    <xf numFmtId="199" fontId="102" fillId="2" borderId="3" xfId="0" applyNumberFormat="1" applyFont="1" applyFill="1" applyBorder="1" applyAlignment="1">
      <alignment horizontal="right" vertical="center"/>
    </xf>
    <xf numFmtId="3" fontId="17" fillId="2" borderId="7" xfId="9" quotePrefix="1" applyNumberFormat="1" applyFont="1" applyFill="1" applyBorder="1" applyAlignment="1">
      <alignment horizontal="center" vertical="center" wrapText="1"/>
    </xf>
    <xf numFmtId="167" fontId="15" fillId="2" borderId="7" xfId="31" applyNumberFormat="1" applyFont="1" applyFill="1" applyBorder="1" applyAlignment="1">
      <alignment horizontal="center" vertical="center" wrapText="1"/>
    </xf>
    <xf numFmtId="167" fontId="15" fillId="8" borderId="1" xfId="31" applyNumberFormat="1" applyFont="1" applyFill="1" applyBorder="1" applyAlignment="1">
      <alignment horizontal="center" vertical="center" wrapText="1"/>
    </xf>
    <xf numFmtId="3" fontId="2" fillId="2" borderId="0" xfId="31" applyNumberFormat="1" applyFont="1" applyFill="1" applyBorder="1" applyAlignment="1">
      <alignment horizontal="left" vertical="center" wrapText="1"/>
    </xf>
    <xf numFmtId="0" fontId="2" fillId="2" borderId="4" xfId="31" applyNumberFormat="1" applyFont="1" applyFill="1" applyBorder="1" applyAlignment="1">
      <alignment horizontal="center" vertical="center"/>
    </xf>
    <xf numFmtId="0" fontId="2" fillId="2" borderId="9" xfId="31" applyNumberFormat="1" applyFont="1" applyFill="1" applyBorder="1" applyAlignment="1">
      <alignment horizontal="center" vertical="center"/>
    </xf>
    <xf numFmtId="3" fontId="2" fillId="2" borderId="9" xfId="9" applyNumberFormat="1" applyFill="1" applyBorder="1" applyAlignment="1">
      <alignment horizontal="center" vertical="center"/>
    </xf>
    <xf numFmtId="167" fontId="2" fillId="2" borderId="2" xfId="31" applyNumberFormat="1" applyFont="1" applyFill="1" applyBorder="1" applyAlignment="1">
      <alignment horizontal="left" vertical="center"/>
    </xf>
    <xf numFmtId="167" fontId="2" fillId="2" borderId="5" xfId="31" applyNumberFormat="1" applyFont="1" applyFill="1" applyBorder="1" applyAlignment="1">
      <alignment horizontal="left" vertical="center"/>
    </xf>
    <xf numFmtId="167" fontId="2" fillId="2" borderId="3" xfId="31" applyNumberFormat="1" applyFont="1" applyFill="1" applyBorder="1" applyAlignment="1">
      <alignment horizontal="left" vertical="center"/>
    </xf>
    <xf numFmtId="203" fontId="2" fillId="2" borderId="4" xfId="11" applyNumberFormat="1" applyFont="1" applyFill="1" applyBorder="1" applyAlignment="1">
      <alignment horizontal="center" vertical="center" wrapText="1"/>
    </xf>
    <xf numFmtId="203" fontId="2" fillId="2" borderId="7" xfId="11" applyNumberFormat="1" applyFont="1" applyFill="1" applyBorder="1" applyAlignment="1">
      <alignment horizontal="center" vertical="center"/>
    </xf>
    <xf numFmtId="203" fontId="2" fillId="2" borderId="9" xfId="11" applyNumberFormat="1" applyFont="1" applyFill="1" applyBorder="1" applyAlignment="1">
      <alignment horizontal="center" vertical="center"/>
    </xf>
    <xf numFmtId="203" fontId="2" fillId="2" borderId="7" xfId="11" applyNumberFormat="1" applyFont="1" applyFill="1" applyBorder="1" applyAlignment="1">
      <alignment horizontal="center" vertical="center" wrapText="1"/>
    </xf>
    <xf numFmtId="203" fontId="2" fillId="2" borderId="1" xfId="11" applyNumberFormat="1" applyFont="1" applyFill="1" applyBorder="1" applyAlignment="1">
      <alignment horizontal="center" vertical="center" wrapText="1"/>
    </xf>
    <xf numFmtId="167" fontId="2" fillId="2" borderId="1" xfId="31" applyNumberFormat="1" applyFont="1" applyFill="1" applyBorder="1" applyAlignment="1">
      <alignment horizontal="left" vertical="center"/>
    </xf>
    <xf numFmtId="2" fontId="2" fillId="2" borderId="2" xfId="4" applyNumberFormat="1" applyFont="1" applyFill="1" applyBorder="1" applyAlignment="1">
      <alignment horizontal="right" vertical="center"/>
    </xf>
    <xf numFmtId="2" fontId="2" fillId="2" borderId="3" xfId="4" applyNumberFormat="1" applyFont="1" applyFill="1" applyBorder="1" applyAlignment="1">
      <alignment horizontal="right" vertical="center"/>
    </xf>
    <xf numFmtId="2" fontId="5" fillId="2" borderId="2" xfId="4" applyNumberFormat="1" applyFont="1" applyFill="1" applyBorder="1" applyAlignment="1">
      <alignment horizontal="right" vertical="center"/>
    </xf>
    <xf numFmtId="2" fontId="5" fillId="2" borderId="3" xfId="4" applyNumberFormat="1" applyFont="1" applyFill="1" applyBorder="1" applyAlignment="1">
      <alignment horizontal="right" vertical="center"/>
    </xf>
    <xf numFmtId="2" fontId="5" fillId="2" borderId="2" xfId="51" applyNumberFormat="1" applyFont="1" applyFill="1" applyBorder="1" applyAlignment="1">
      <alignment horizontal="right" vertical="center"/>
    </xf>
    <xf numFmtId="2" fontId="5" fillId="2" borderId="3" xfId="51" applyNumberFormat="1" applyFont="1" applyFill="1" applyBorder="1" applyAlignment="1">
      <alignment horizontal="right" vertical="center"/>
    </xf>
    <xf numFmtId="2" fontId="2" fillId="2" borderId="2" xfId="51" applyNumberFormat="1" applyFont="1" applyFill="1" applyBorder="1" applyAlignment="1">
      <alignment horizontal="right" vertical="center"/>
    </xf>
    <xf numFmtId="2" fontId="2" fillId="2" borderId="3" xfId="51" applyNumberFormat="1" applyFont="1" applyFill="1" applyBorder="1" applyAlignment="1">
      <alignment horizontal="right" vertical="center"/>
    </xf>
    <xf numFmtId="203" fontId="2" fillId="2" borderId="9" xfId="11" applyNumberFormat="1" applyFont="1" applyFill="1" applyBorder="1" applyAlignment="1">
      <alignment horizontal="center" vertical="center" wrapText="1"/>
    </xf>
    <xf numFmtId="172" fontId="2" fillId="2" borderId="2" xfId="51" applyNumberFormat="1" applyFont="1" applyFill="1" applyBorder="1" applyAlignment="1">
      <alignment horizontal="center" vertical="center"/>
    </xf>
    <xf numFmtId="172" fontId="2" fillId="2" borderId="3" xfId="51" applyNumberFormat="1" applyFont="1" applyFill="1" applyBorder="1" applyAlignment="1">
      <alignment horizontal="center" vertical="center"/>
    </xf>
    <xf numFmtId="172" fontId="5" fillId="2" borderId="2" xfId="51" applyNumberFormat="1" applyFont="1" applyFill="1" applyBorder="1" applyAlignment="1">
      <alignment horizontal="center" vertical="center"/>
    </xf>
    <xf numFmtId="172" fontId="5" fillId="2" borderId="3" xfId="51" applyNumberFormat="1" applyFont="1" applyFill="1" applyBorder="1" applyAlignment="1">
      <alignment horizontal="center" vertical="center"/>
    </xf>
    <xf numFmtId="3" fontId="2" fillId="0" borderId="1" xfId="29" applyNumberFormat="1" applyFont="1" applyFill="1" applyBorder="1" applyAlignment="1">
      <alignment horizontal="right" vertical="center"/>
    </xf>
    <xf numFmtId="0" fontId="2" fillId="2" borderId="1" xfId="31" applyNumberFormat="1" applyFont="1" applyFill="1" applyBorder="1" applyAlignment="1">
      <alignment horizontal="center" vertical="center"/>
    </xf>
    <xf numFmtId="3" fontId="2" fillId="0" borderId="1" xfId="29" applyNumberFormat="1" applyFont="1" applyFill="1" applyBorder="1" applyAlignment="1">
      <alignment horizontal="center" vertical="center"/>
    </xf>
    <xf numFmtId="3" fontId="2" fillId="2" borderId="0" xfId="2" applyNumberFormat="1" applyFont="1" applyFill="1" applyAlignment="1">
      <alignment horizontal="center" vertical="center"/>
    </xf>
    <xf numFmtId="166" fontId="5" fillId="2" borderId="2" xfId="31" applyNumberFormat="1" applyFont="1" applyFill="1" applyBorder="1" applyAlignment="1">
      <alignment horizontal="center" vertical="center" wrapText="1"/>
    </xf>
    <xf numFmtId="166" fontId="5" fillId="2" borderId="3" xfId="31" applyNumberFormat="1" applyFont="1" applyFill="1" applyBorder="1" applyAlignment="1">
      <alignment horizontal="center" vertical="center" wrapText="1"/>
    </xf>
    <xf numFmtId="3" fontId="2" fillId="2" borderId="1" xfId="9" applyNumberFormat="1" applyFont="1" applyFill="1" applyBorder="1" applyAlignment="1">
      <alignment horizontal="center" vertical="center" wrapText="1"/>
    </xf>
    <xf numFmtId="3" fontId="2" fillId="2" borderId="1" xfId="9" applyNumberFormat="1" applyFont="1" applyFill="1" applyBorder="1" applyAlignment="1">
      <alignment horizontal="center" vertical="center"/>
    </xf>
    <xf numFmtId="3" fontId="2" fillId="2" borderId="1" xfId="2" applyNumberFormat="1" applyFont="1" applyFill="1" applyBorder="1" applyAlignment="1">
      <alignment horizontal="right" vertical="center"/>
    </xf>
    <xf numFmtId="167" fontId="18" fillId="2" borderId="4" xfId="31" applyNumberFormat="1" applyFont="1" applyFill="1" applyBorder="1" applyAlignment="1">
      <alignment horizontal="center" vertical="center" wrapText="1"/>
    </xf>
    <xf numFmtId="167" fontId="18" fillId="2" borderId="7" xfId="31" applyNumberFormat="1" applyFont="1" applyFill="1" applyBorder="1" applyAlignment="1">
      <alignment horizontal="center" vertical="center" wrapText="1"/>
    </xf>
    <xf numFmtId="167" fontId="18" fillId="2" borderId="9" xfId="31" applyNumberFormat="1" applyFont="1" applyFill="1" applyBorder="1" applyAlignment="1">
      <alignment horizontal="center" vertical="center" wrapText="1"/>
    </xf>
    <xf numFmtId="2" fontId="2" fillId="0" borderId="2" xfId="0" applyNumberFormat="1" applyFont="1" applyBorder="1" applyAlignment="1">
      <alignment horizontal="right" vertical="center"/>
    </xf>
    <xf numFmtId="2" fontId="2" fillId="0" borderId="3" xfId="0" applyNumberFormat="1" applyFont="1" applyBorder="1" applyAlignment="1">
      <alignment horizontal="right" vertical="center"/>
    </xf>
    <xf numFmtId="2" fontId="5" fillId="0" borderId="2" xfId="0" applyNumberFormat="1" applyFont="1" applyBorder="1" applyAlignment="1">
      <alignment horizontal="right" vertical="center"/>
    </xf>
    <xf numFmtId="2" fontId="5" fillId="0" borderId="3" xfId="0" applyNumberFormat="1" applyFont="1" applyBorder="1" applyAlignment="1">
      <alignment horizontal="right" vertical="center"/>
    </xf>
    <xf numFmtId="167" fontId="17" fillId="2" borderId="2" xfId="31" applyNumberFormat="1" applyFont="1" applyFill="1" applyBorder="1" applyAlignment="1">
      <alignment horizontal="left" vertical="center" wrapText="1"/>
    </xf>
    <xf numFmtId="167" fontId="17" fillId="2" borderId="5" xfId="31" applyNumberFormat="1" applyFont="1" applyFill="1" applyBorder="1" applyAlignment="1">
      <alignment horizontal="left" vertical="center" wrapText="1"/>
    </xf>
    <xf numFmtId="167" fontId="17" fillId="2" borderId="3" xfId="31" applyNumberFormat="1" applyFont="1" applyFill="1" applyBorder="1" applyAlignment="1">
      <alignment horizontal="left" vertical="center" wrapText="1"/>
    </xf>
    <xf numFmtId="172" fontId="2" fillId="2" borderId="2" xfId="7" applyNumberFormat="1" applyFont="1" applyFill="1" applyBorder="1" applyAlignment="1">
      <alignment horizontal="center" vertical="center"/>
    </xf>
    <xf numFmtId="172" fontId="2" fillId="2" borderId="3" xfId="7" applyNumberFormat="1" applyFont="1" applyFill="1" applyBorder="1" applyAlignment="1">
      <alignment horizontal="center" vertical="center"/>
    </xf>
    <xf numFmtId="172" fontId="5" fillId="2" borderId="2" xfId="7" applyNumberFormat="1" applyFont="1" applyFill="1" applyBorder="1" applyAlignment="1">
      <alignment horizontal="center" vertical="center"/>
    </xf>
    <xf numFmtId="172" fontId="5" fillId="2" borderId="3" xfId="7" applyNumberFormat="1" applyFont="1" applyFill="1" applyBorder="1" applyAlignment="1">
      <alignment horizontal="center" vertical="center"/>
    </xf>
    <xf numFmtId="167" fontId="2" fillId="2" borderId="2" xfId="5" applyNumberFormat="1" applyFont="1" applyFill="1" applyBorder="1" applyAlignment="1">
      <alignment vertical="center" wrapText="1"/>
    </xf>
    <xf numFmtId="167" fontId="2" fillId="2" borderId="5" xfId="5" applyNumberFormat="1" applyFont="1" applyFill="1" applyBorder="1" applyAlignment="1">
      <alignment vertical="center" wrapText="1"/>
    </xf>
    <xf numFmtId="167" fontId="2" fillId="2" borderId="3" xfId="5" applyNumberFormat="1" applyFont="1" applyFill="1" applyBorder="1" applyAlignment="1">
      <alignment vertical="center" wrapText="1"/>
    </xf>
    <xf numFmtId="210" fontId="2" fillId="2" borderId="4" xfId="11" applyNumberFormat="1" applyFont="1" applyFill="1" applyBorder="1" applyAlignment="1">
      <alignment horizontal="center" vertical="center" wrapText="1"/>
    </xf>
    <xf numFmtId="210" fontId="2" fillId="2" borderId="7" xfId="11" applyNumberFormat="1" applyFont="1" applyFill="1" applyBorder="1" applyAlignment="1">
      <alignment horizontal="center" vertical="center" wrapText="1"/>
    </xf>
    <xf numFmtId="210" fontId="2" fillId="2" borderId="9" xfId="11" applyNumberFormat="1" applyFont="1" applyFill="1" applyBorder="1" applyAlignment="1">
      <alignment horizontal="center" vertical="center" wrapText="1"/>
    </xf>
    <xf numFmtId="166" fontId="2" fillId="2" borderId="2" xfId="7" applyNumberFormat="1" applyFont="1" applyFill="1" applyBorder="1" applyAlignment="1">
      <alignment horizontal="center" vertical="center"/>
    </xf>
    <xf numFmtId="166" fontId="2" fillId="2" borderId="3" xfId="7" applyNumberFormat="1" applyFont="1" applyFill="1" applyBorder="1" applyAlignment="1">
      <alignment horizontal="center" vertical="center"/>
    </xf>
    <xf numFmtId="166" fontId="5" fillId="2" borderId="2" xfId="7" applyNumberFormat="1" applyFont="1" applyFill="1" applyBorder="1" applyAlignment="1">
      <alignment horizontal="center" vertical="center"/>
    </xf>
    <xf numFmtId="166" fontId="5" fillId="2" borderId="3" xfId="7" applyNumberFormat="1" applyFont="1" applyFill="1" applyBorder="1" applyAlignment="1">
      <alignment horizontal="center" vertical="center"/>
    </xf>
    <xf numFmtId="166" fontId="2" fillId="8" borderId="2" xfId="7" applyNumberFormat="1" applyFont="1" applyFill="1" applyBorder="1" applyAlignment="1">
      <alignment horizontal="center" vertical="center"/>
    </xf>
    <xf numFmtId="166" fontId="2" fillId="8" borderId="3" xfId="7" applyNumberFormat="1" applyFont="1" applyFill="1" applyBorder="1" applyAlignment="1">
      <alignment horizontal="center" vertical="center"/>
    </xf>
    <xf numFmtId="167" fontId="17" fillId="2" borderId="4" xfId="31" applyNumberFormat="1" applyFont="1" applyFill="1" applyBorder="1" applyAlignment="1">
      <alignment horizontal="center" vertical="center" wrapText="1"/>
    </xf>
    <xf numFmtId="167" fontId="17" fillId="2" borderId="7" xfId="31" applyNumberFormat="1" applyFont="1" applyFill="1" applyBorder="1" applyAlignment="1">
      <alignment horizontal="center" vertical="center" wrapText="1"/>
    </xf>
    <xf numFmtId="167" fontId="17" fillId="2" borderId="9" xfId="31" applyNumberFormat="1" applyFont="1" applyFill="1" applyBorder="1" applyAlignment="1">
      <alignment horizontal="center" vertical="center" wrapText="1"/>
    </xf>
    <xf numFmtId="0" fontId="78" fillId="2" borderId="0" xfId="33" applyFont="1" applyFill="1" applyAlignment="1">
      <alignment horizontal="right"/>
    </xf>
    <xf numFmtId="0" fontId="69" fillId="2" borderId="0" xfId="37" applyFont="1" applyFill="1" applyAlignment="1">
      <alignment horizontal="center" vertical="center"/>
    </xf>
    <xf numFmtId="0" fontId="81" fillId="2" borderId="0" xfId="37" applyFont="1" applyFill="1" applyAlignment="1">
      <alignment horizontal="center" vertical="center"/>
    </xf>
    <xf numFmtId="0" fontId="8" fillId="2" borderId="0" xfId="37" applyFont="1" applyFill="1" applyAlignment="1">
      <alignment horizontal="center" vertical="center" wrapText="1"/>
    </xf>
    <xf numFmtId="0" fontId="82" fillId="2" borderId="0" xfId="37" applyFont="1" applyFill="1" applyAlignment="1">
      <alignment horizontal="center" vertical="center" wrapText="1"/>
    </xf>
    <xf numFmtId="0" fontId="83" fillId="2" borderId="10" xfId="37" applyFont="1" applyFill="1" applyBorder="1" applyAlignment="1">
      <alignment horizontal="right" vertical="center"/>
    </xf>
    <xf numFmtId="1" fontId="79" fillId="2" borderId="1" xfId="37" applyNumberFormat="1" applyFont="1" applyFill="1" applyBorder="1" applyAlignment="1">
      <alignment horizontal="center" vertical="center" wrapText="1"/>
    </xf>
    <xf numFmtId="167" fontId="79" fillId="2" borderId="1" xfId="44" applyNumberFormat="1" applyFont="1" applyFill="1" applyBorder="1" applyAlignment="1">
      <alignment horizontal="center" vertical="center" wrapText="1"/>
    </xf>
    <xf numFmtId="4" fontId="79" fillId="2" borderId="1" xfId="37" applyNumberFormat="1" applyFont="1" applyFill="1" applyBorder="1" applyAlignment="1">
      <alignment horizontal="center" vertical="center" wrapText="1"/>
    </xf>
    <xf numFmtId="165" fontId="69" fillId="2" borderId="4" xfId="42" applyFont="1" applyFill="1" applyBorder="1" applyAlignment="1">
      <alignment horizontal="center" vertical="center" wrapText="1"/>
    </xf>
    <xf numFmtId="165" fontId="69" fillId="2" borderId="9" xfId="42" applyFont="1" applyFill="1" applyBorder="1" applyAlignment="1">
      <alignment horizontal="center" vertical="center" wrapText="1"/>
    </xf>
    <xf numFmtId="4" fontId="79" fillId="2" borderId="2" xfId="37" applyNumberFormat="1" applyFont="1" applyFill="1" applyBorder="1" applyAlignment="1">
      <alignment horizontal="center" vertical="center" wrapText="1"/>
    </xf>
    <xf numFmtId="4" fontId="79" fillId="2" borderId="5" xfId="37" applyNumberFormat="1" applyFont="1" applyFill="1" applyBorder="1" applyAlignment="1">
      <alignment horizontal="center" vertical="center" wrapText="1"/>
    </xf>
    <xf numFmtId="4" fontId="79" fillId="2" borderId="3" xfId="37" applyNumberFormat="1" applyFont="1" applyFill="1" applyBorder="1" applyAlignment="1">
      <alignment horizontal="center" vertical="center" wrapText="1"/>
    </xf>
    <xf numFmtId="1" fontId="79" fillId="2" borderId="4" xfId="37" applyNumberFormat="1" applyFont="1" applyFill="1" applyBorder="1" applyAlignment="1">
      <alignment horizontal="center" vertical="center" wrapText="1"/>
    </xf>
    <xf numFmtId="1" fontId="79" fillId="2" borderId="9" xfId="37" applyNumberFormat="1" applyFont="1" applyFill="1" applyBorder="1" applyAlignment="1">
      <alignment horizontal="center" vertical="center" wrapText="1"/>
    </xf>
    <xf numFmtId="4" fontId="79" fillId="2" borderId="26" xfId="37" applyNumberFormat="1" applyFont="1" applyFill="1" applyBorder="1" applyAlignment="1">
      <alignment horizontal="center" vertical="center" wrapText="1"/>
    </xf>
    <xf numFmtId="4" fontId="79" fillId="2" borderId="27" xfId="37" applyNumberFormat="1" applyFont="1" applyFill="1" applyBorder="1" applyAlignment="1">
      <alignment horizontal="center" vertical="center" wrapText="1"/>
    </xf>
    <xf numFmtId="4" fontId="79" fillId="2" borderId="28" xfId="37" applyNumberFormat="1" applyFont="1" applyFill="1" applyBorder="1" applyAlignment="1">
      <alignment horizontal="center" vertical="center" wrapText="1"/>
    </xf>
    <xf numFmtId="4" fontId="79" fillId="2" borderId="29" xfId="37" applyNumberFormat="1" applyFont="1" applyFill="1" applyBorder="1" applyAlignment="1">
      <alignment horizontal="center" vertical="center" wrapText="1"/>
    </xf>
    <xf numFmtId="4" fontId="79" fillId="2" borderId="10" xfId="37" applyNumberFormat="1" applyFont="1" applyFill="1" applyBorder="1" applyAlignment="1">
      <alignment horizontal="center" vertical="center" wrapText="1"/>
    </xf>
    <xf numFmtId="4" fontId="79" fillId="2" borderId="30" xfId="37" applyNumberFormat="1" applyFont="1" applyFill="1" applyBorder="1" applyAlignment="1">
      <alignment horizontal="center" vertical="center" wrapText="1"/>
    </xf>
    <xf numFmtId="0" fontId="69" fillId="2" borderId="1" xfId="43" applyFont="1" applyFill="1" applyBorder="1" applyAlignment="1">
      <alignment horizontal="center" vertical="center" wrapText="1"/>
    </xf>
    <xf numFmtId="165" fontId="69" fillId="2" borderId="1" xfId="42" applyFont="1" applyFill="1" applyBorder="1" applyAlignment="1">
      <alignment horizontal="center" vertical="center" wrapText="1"/>
    </xf>
    <xf numFmtId="165" fontId="69" fillId="2" borderId="2" xfId="42" applyFont="1" applyFill="1" applyBorder="1" applyAlignment="1">
      <alignment horizontal="center" vertical="center" wrapText="1"/>
    </xf>
    <xf numFmtId="165" fontId="69" fillId="2" borderId="5" xfId="42" applyFont="1" applyFill="1" applyBorder="1" applyAlignment="1">
      <alignment horizontal="center" vertical="center" wrapText="1"/>
    </xf>
    <xf numFmtId="165" fontId="69" fillId="2" borderId="3" xfId="42" applyFont="1" applyFill="1" applyBorder="1" applyAlignment="1">
      <alignment horizontal="center" vertical="center" wrapText="1"/>
    </xf>
    <xf numFmtId="0" fontId="69" fillId="2" borderId="1" xfId="37" applyFont="1" applyFill="1" applyBorder="1" applyAlignment="1">
      <alignment horizontal="center" vertical="center" wrapText="1"/>
    </xf>
    <xf numFmtId="170" fontId="69" fillId="2" borderId="4" xfId="37" applyNumberFormat="1" applyFont="1" applyFill="1" applyBorder="1" applyAlignment="1">
      <alignment horizontal="center" vertical="center"/>
    </xf>
    <xf numFmtId="170" fontId="69" fillId="2" borderId="7" xfId="37" applyNumberFormat="1" applyFont="1" applyFill="1" applyBorder="1" applyAlignment="1">
      <alignment horizontal="center" vertical="center"/>
    </xf>
    <xf numFmtId="170" fontId="69" fillId="2" borderId="9" xfId="37" applyNumberFormat="1" applyFont="1" applyFill="1" applyBorder="1" applyAlignment="1">
      <alignment horizontal="center" vertical="center"/>
    </xf>
    <xf numFmtId="4" fontId="69" fillId="2" borderId="1" xfId="37" applyNumberFormat="1" applyFont="1" applyFill="1" applyBorder="1" applyAlignment="1">
      <alignment horizontal="center" vertical="center" wrapText="1"/>
    </xf>
    <xf numFmtId="4" fontId="79" fillId="2" borderId="1" xfId="37" applyNumberFormat="1" applyFont="1" applyFill="1" applyBorder="1" applyAlignment="1">
      <alignment vertical="center"/>
    </xf>
    <xf numFmtId="178" fontId="69" fillId="2" borderId="1" xfId="34" applyNumberFormat="1" applyFont="1" applyFill="1" applyBorder="1" applyAlignment="1">
      <alignment horizontal="center" vertical="center" wrapText="1"/>
    </xf>
    <xf numFmtId="167" fontId="69" fillId="2" borderId="1" xfId="42" applyNumberFormat="1" applyFont="1" applyFill="1" applyBorder="1" applyAlignment="1">
      <alignment horizontal="center" vertical="center" wrapText="1"/>
    </xf>
    <xf numFmtId="167" fontId="79" fillId="2" borderId="1" xfId="42" applyNumberFormat="1" applyFont="1" applyFill="1" applyBorder="1" applyAlignment="1">
      <alignment vertical="center"/>
    </xf>
    <xf numFmtId="0" fontId="69" fillId="2" borderId="1" xfId="42" applyNumberFormat="1" applyFont="1" applyFill="1" applyBorder="1" applyAlignment="1">
      <alignment horizontal="center" vertical="center" wrapText="1"/>
    </xf>
    <xf numFmtId="1" fontId="79" fillId="2" borderId="7" xfId="37" applyNumberFormat="1" applyFont="1" applyFill="1" applyBorder="1" applyAlignment="1">
      <alignment horizontal="center" vertical="center" wrapText="1"/>
    </xf>
    <xf numFmtId="165" fontId="79" fillId="2" borderId="4" xfId="26" applyFont="1" applyFill="1" applyBorder="1" applyAlignment="1">
      <alignment horizontal="center" vertical="center" wrapText="1"/>
    </xf>
    <xf numFmtId="165" fontId="79" fillId="2" borderId="7" xfId="26" applyFont="1" applyFill="1" applyBorder="1" applyAlignment="1">
      <alignment horizontal="center" vertical="center" wrapText="1"/>
    </xf>
    <xf numFmtId="165" fontId="79" fillId="2" borderId="9" xfId="26" applyFont="1" applyFill="1" applyBorder="1" applyAlignment="1">
      <alignment horizontal="center" vertical="center" wrapText="1"/>
    </xf>
    <xf numFmtId="167" fontId="79" fillId="2" borderId="4" xfId="44" applyNumberFormat="1" applyFont="1" applyFill="1" applyBorder="1" applyAlignment="1">
      <alignment horizontal="center" vertical="center" wrapText="1"/>
    </xf>
    <xf numFmtId="167" fontId="79" fillId="2" borderId="7" xfId="44" applyNumberFormat="1" applyFont="1" applyFill="1" applyBorder="1" applyAlignment="1">
      <alignment horizontal="center" vertical="center" wrapText="1"/>
    </xf>
    <xf numFmtId="167" fontId="79" fillId="2" borderId="9" xfId="44" applyNumberFormat="1" applyFont="1" applyFill="1" applyBorder="1" applyAlignment="1">
      <alignment horizontal="center" vertical="center" wrapText="1"/>
    </xf>
    <xf numFmtId="4" fontId="79" fillId="2" borderId="31" xfId="37" applyNumberFormat="1" applyFont="1" applyFill="1" applyBorder="1" applyAlignment="1">
      <alignment horizontal="center" vertical="center" wrapText="1"/>
    </xf>
    <xf numFmtId="4" fontId="79" fillId="2" borderId="0" xfId="37" applyNumberFormat="1" applyFont="1" applyFill="1" applyAlignment="1">
      <alignment horizontal="center" vertical="center" wrapText="1"/>
    </xf>
    <xf numFmtId="4" fontId="79" fillId="2" borderId="32" xfId="37" applyNumberFormat="1" applyFont="1" applyFill="1" applyBorder="1" applyAlignment="1">
      <alignment horizontal="center" vertical="center" wrapText="1"/>
    </xf>
    <xf numFmtId="37" fontId="79" fillId="2" borderId="4" xfId="44" applyNumberFormat="1" applyFont="1" applyFill="1" applyBorder="1" applyAlignment="1">
      <alignment horizontal="center" vertical="center" wrapText="1"/>
    </xf>
    <xf numFmtId="37" fontId="79" fillId="2" borderId="9" xfId="44" applyNumberFormat="1" applyFont="1" applyFill="1" applyBorder="1" applyAlignment="1">
      <alignment horizontal="center" vertical="center" wrapText="1"/>
    </xf>
    <xf numFmtId="1" fontId="79" fillId="2" borderId="26" xfId="37" applyNumberFormat="1" applyFont="1" applyFill="1" applyBorder="1" applyAlignment="1">
      <alignment horizontal="center" vertical="center" wrapText="1"/>
    </xf>
    <xf numFmtId="1" fontId="79" fillId="2" borderId="31" xfId="37" applyNumberFormat="1" applyFont="1" applyFill="1" applyBorder="1" applyAlignment="1">
      <alignment horizontal="center" vertical="center" wrapText="1"/>
    </xf>
    <xf numFmtId="1" fontId="79" fillId="2" borderId="29" xfId="37" applyNumberFormat="1" applyFont="1" applyFill="1" applyBorder="1" applyAlignment="1">
      <alignment horizontal="center" vertical="center" wrapText="1"/>
    </xf>
    <xf numFmtId="165" fontId="79" fillId="2" borderId="1" xfId="26" applyFont="1" applyFill="1" applyBorder="1" applyAlignment="1">
      <alignment horizontal="center" vertical="center" wrapText="1"/>
    </xf>
    <xf numFmtId="0" fontId="8" fillId="2" borderId="2" xfId="37" applyFont="1" applyFill="1" applyBorder="1" applyAlignment="1">
      <alignment horizontal="center" vertical="center"/>
    </xf>
    <xf numFmtId="0" fontId="8" fillId="2" borderId="5" xfId="37" applyFont="1" applyFill="1" applyBorder="1" applyAlignment="1">
      <alignment horizontal="center" vertical="center"/>
    </xf>
    <xf numFmtId="0" fontId="8" fillId="2" borderId="3" xfId="37" applyFont="1" applyFill="1" applyBorder="1" applyAlignment="1">
      <alignment horizontal="center" vertical="center"/>
    </xf>
    <xf numFmtId="3" fontId="8" fillId="2" borderId="2" xfId="37" applyNumberFormat="1" applyFont="1" applyFill="1" applyBorder="1" applyAlignment="1">
      <alignment horizontal="center" vertical="center"/>
    </xf>
    <xf numFmtId="3" fontId="8" fillId="2" borderId="5" xfId="37" applyNumberFormat="1" applyFont="1" applyFill="1" applyBorder="1" applyAlignment="1">
      <alignment horizontal="center" vertical="center"/>
    </xf>
    <xf numFmtId="3" fontId="8" fillId="2" borderId="3" xfId="37" applyNumberFormat="1" applyFont="1" applyFill="1" applyBorder="1" applyAlignment="1">
      <alignment horizontal="center" vertical="center"/>
    </xf>
    <xf numFmtId="165" fontId="76" fillId="2" borderId="0" xfId="42" applyFont="1" applyFill="1" applyAlignment="1">
      <alignment horizontal="center" vertical="center"/>
    </xf>
    <xf numFmtId="165" fontId="69" fillId="2" borderId="0" xfId="42" applyFont="1" applyFill="1" applyBorder="1" applyAlignment="1">
      <alignment horizontal="center" vertical="center"/>
    </xf>
    <xf numFmtId="165" fontId="80" fillId="2" borderId="0" xfId="42" applyFont="1" applyFill="1" applyBorder="1" applyAlignment="1">
      <alignment horizontal="center" vertical="center"/>
    </xf>
    <xf numFmtId="0" fontId="8" fillId="2" borderId="0" xfId="36" applyFont="1" applyFill="1" applyAlignment="1">
      <alignment horizontal="center" vertical="center" wrapText="1"/>
    </xf>
    <xf numFmtId="0" fontId="86" fillId="2" borderId="1" xfId="36" applyFont="1" applyFill="1" applyBorder="1" applyAlignment="1">
      <alignment horizontal="center" vertical="center" wrapText="1"/>
    </xf>
    <xf numFmtId="165" fontId="13" fillId="2" borderId="1" xfId="42" applyFont="1" applyFill="1" applyBorder="1" applyAlignment="1">
      <alignment horizontal="center" vertical="center" wrapText="1"/>
    </xf>
    <xf numFmtId="164" fontId="13" fillId="2" borderId="1" xfId="30" quotePrefix="1" applyFont="1" applyFill="1" applyBorder="1" applyAlignment="1">
      <alignment horizontal="center" vertical="center" wrapText="1"/>
    </xf>
    <xf numFmtId="0" fontId="13" fillId="2" borderId="1" xfId="36" applyFont="1" applyFill="1" applyBorder="1" applyAlignment="1">
      <alignment horizontal="center" vertical="center" wrapText="1"/>
    </xf>
    <xf numFmtId="0" fontId="82" fillId="2" borderId="0" xfId="36" applyFont="1" applyFill="1" applyAlignment="1">
      <alignment horizontal="center" vertical="center"/>
    </xf>
    <xf numFmtId="165" fontId="83" fillId="2" borderId="10" xfId="42" applyFont="1" applyFill="1" applyBorder="1" applyAlignment="1">
      <alignment horizontal="right" vertical="center"/>
    </xf>
    <xf numFmtId="165" fontId="68" fillId="2" borderId="1" xfId="44" quotePrefix="1" applyFont="1" applyFill="1" applyBorder="1" applyAlignment="1">
      <alignment horizontal="center" vertical="center" wrapText="1"/>
    </xf>
    <xf numFmtId="0" fontId="13" fillId="2" borderId="4" xfId="36" applyFont="1" applyFill="1" applyBorder="1" applyAlignment="1">
      <alignment horizontal="center" vertical="center" wrapText="1"/>
    </xf>
    <xf numFmtId="0" fontId="13" fillId="2" borderId="7" xfId="36" applyFont="1" applyFill="1" applyBorder="1" applyAlignment="1">
      <alignment horizontal="center" vertical="center" wrapText="1"/>
    </xf>
    <xf numFmtId="0" fontId="13" fillId="2" borderId="9" xfId="36" applyFont="1" applyFill="1" applyBorder="1" applyAlignment="1">
      <alignment horizontal="center" vertical="center" wrapText="1"/>
    </xf>
    <xf numFmtId="165" fontId="13" fillId="2" borderId="4" xfId="42" applyFont="1" applyFill="1" applyBorder="1" applyAlignment="1">
      <alignment horizontal="center" vertical="center" wrapText="1"/>
    </xf>
    <xf numFmtId="165" fontId="13" fillId="2" borderId="7" xfId="42" applyFont="1" applyFill="1" applyBorder="1" applyAlignment="1">
      <alignment horizontal="center" vertical="center" wrapText="1"/>
    </xf>
    <xf numFmtId="165" fontId="13" fillId="2" borderId="9" xfId="42" applyFont="1" applyFill="1" applyBorder="1" applyAlignment="1">
      <alignment horizontal="center" vertical="center" wrapText="1"/>
    </xf>
    <xf numFmtId="164" fontId="13" fillId="2" borderId="4" xfId="30" quotePrefix="1" applyFont="1" applyFill="1" applyBorder="1" applyAlignment="1">
      <alignment horizontal="center" vertical="center" wrapText="1"/>
    </xf>
    <xf numFmtId="164" fontId="13" fillId="2" borderId="7" xfId="30" quotePrefix="1" applyFont="1" applyFill="1" applyBorder="1" applyAlignment="1">
      <alignment horizontal="center" vertical="center" wrapText="1"/>
    </xf>
    <xf numFmtId="164" fontId="13" fillId="2" borderId="9" xfId="30" quotePrefix="1" applyFont="1" applyFill="1" applyBorder="1" applyAlignment="1">
      <alignment horizontal="center" vertical="center" wrapText="1"/>
    </xf>
    <xf numFmtId="0" fontId="3" fillId="2" borderId="0" xfId="36" applyFont="1" applyFill="1" applyAlignment="1">
      <alignment horizontal="center" vertical="center"/>
    </xf>
    <xf numFmtId="165" fontId="3" fillId="2" borderId="0" xfId="42" applyFont="1" applyFill="1" applyAlignment="1">
      <alignment horizontal="center" vertical="center"/>
    </xf>
    <xf numFmtId="165" fontId="68" fillId="2" borderId="1" xfId="42" applyFont="1" applyFill="1" applyBorder="1" applyAlignment="1">
      <alignment horizontal="center" vertical="center" wrapText="1"/>
    </xf>
    <xf numFmtId="0" fontId="66" fillId="2" borderId="0" xfId="33" applyFont="1" applyFill="1" applyAlignment="1">
      <alignment horizontal="right"/>
    </xf>
    <xf numFmtId="0" fontId="68" fillId="2" borderId="0" xfId="36" applyFont="1" applyFill="1" applyAlignment="1">
      <alignment horizontal="center" vertical="center"/>
    </xf>
    <xf numFmtId="167" fontId="82" fillId="2" borderId="10" xfId="42" applyNumberFormat="1" applyFont="1" applyFill="1" applyBorder="1" applyAlignment="1">
      <alignment horizontal="right" vertical="center"/>
    </xf>
    <xf numFmtId="0" fontId="69" fillId="2" borderId="1" xfId="36" applyFont="1" applyFill="1" applyBorder="1" applyAlignment="1">
      <alignment horizontal="center" vertical="center" wrapText="1"/>
    </xf>
    <xf numFmtId="0" fontId="69" fillId="2" borderId="1" xfId="36" applyFont="1" applyFill="1" applyBorder="1" applyAlignment="1">
      <alignment horizontal="center" vertical="center"/>
    </xf>
    <xf numFmtId="167" fontId="69" fillId="2" borderId="1" xfId="36" applyNumberFormat="1" applyFont="1" applyFill="1" applyBorder="1" applyAlignment="1">
      <alignment horizontal="center" vertical="center" wrapText="1"/>
    </xf>
    <xf numFmtId="167" fontId="69" fillId="2" borderId="1" xfId="42" applyNumberFormat="1" applyFont="1" applyFill="1" applyBorder="1" applyAlignment="1">
      <alignment horizontal="center" vertical="center"/>
    </xf>
    <xf numFmtId="10" fontId="69" fillId="2" borderId="1" xfId="36" applyNumberFormat="1" applyFont="1" applyFill="1" applyBorder="1" applyAlignment="1">
      <alignment horizontal="center" vertical="center" wrapText="1"/>
    </xf>
    <xf numFmtId="180" fontId="69" fillId="2" borderId="1" xfId="35" applyNumberFormat="1" applyFont="1" applyFill="1" applyBorder="1" applyAlignment="1">
      <alignment horizontal="center" vertical="center" wrapText="1"/>
    </xf>
    <xf numFmtId="177" fontId="69" fillId="2" borderId="1" xfId="45" applyFont="1" applyFill="1" applyBorder="1" applyAlignment="1">
      <alignment horizontal="center" vertical="center" wrapText="1"/>
    </xf>
    <xf numFmtId="0" fontId="69" fillId="2" borderId="2" xfId="36" applyFont="1" applyFill="1" applyBorder="1" applyAlignment="1">
      <alignment horizontal="center" vertical="center"/>
    </xf>
    <xf numFmtId="0" fontId="69" fillId="2" borderId="5" xfId="36" applyFont="1" applyFill="1" applyBorder="1" applyAlignment="1">
      <alignment horizontal="center" vertical="center"/>
    </xf>
    <xf numFmtId="0" fontId="69" fillId="2" borderId="3" xfId="36" applyFont="1" applyFill="1" applyBorder="1" applyAlignment="1">
      <alignment horizontal="center" vertical="center"/>
    </xf>
    <xf numFmtId="3" fontId="88" fillId="2" borderId="0" xfId="28" applyNumberFormat="1" applyFont="1" applyFill="1" applyBorder="1" applyAlignment="1">
      <alignment horizontal="center" vertical="center"/>
    </xf>
    <xf numFmtId="0" fontId="75" fillId="2" borderId="0" xfId="36" applyFont="1" applyFill="1" applyAlignment="1">
      <alignment horizontal="center" vertical="center"/>
    </xf>
    <xf numFmtId="3" fontId="75" fillId="2" borderId="0" xfId="36" applyNumberFormat="1" applyFont="1" applyFill="1" applyAlignment="1">
      <alignment horizontal="center" vertical="center"/>
    </xf>
    <xf numFmtId="3" fontId="8" fillId="2" borderId="0" xfId="36" applyNumberFormat="1" applyFont="1" applyFill="1" applyAlignment="1">
      <alignment horizontal="center" vertical="center"/>
    </xf>
    <xf numFmtId="167" fontId="91" fillId="2" borderId="0" xfId="31" applyNumberFormat="1" applyFont="1" applyFill="1" applyAlignment="1">
      <alignment horizontal="center" vertical="center"/>
    </xf>
    <xf numFmtId="3" fontId="10" fillId="2" borderId="0" xfId="2" applyNumberFormat="1" applyFont="1" applyFill="1" applyAlignment="1">
      <alignment horizontal="center" vertical="center"/>
    </xf>
    <xf numFmtId="167" fontId="25" fillId="2" borderId="0" xfId="31" applyNumberFormat="1" applyFont="1" applyFill="1" applyAlignment="1">
      <alignment horizontal="center" vertical="center"/>
    </xf>
    <xf numFmtId="3" fontId="90" fillId="2" borderId="0" xfId="2" applyNumberFormat="1" applyFont="1" applyFill="1" applyAlignment="1">
      <alignment horizontal="center" vertical="center"/>
    </xf>
    <xf numFmtId="169" fontId="25" fillId="2" borderId="0" xfId="31" applyNumberFormat="1" applyFont="1" applyFill="1" applyAlignment="1">
      <alignment horizontal="left" vertical="top" wrapText="1"/>
    </xf>
    <xf numFmtId="0" fontId="10" fillId="2" borderId="1" xfId="31" applyNumberFormat="1" applyFont="1" applyFill="1" applyBorder="1" applyAlignment="1">
      <alignment horizontal="center" vertical="center"/>
    </xf>
    <xf numFmtId="167" fontId="25" fillId="2" borderId="1" xfId="31" applyNumberFormat="1" applyFont="1" applyFill="1" applyBorder="1" applyAlignment="1">
      <alignment horizontal="center" vertical="center"/>
    </xf>
    <xf numFmtId="37" fontId="25" fillId="2" borderId="0" xfId="31" applyNumberFormat="1" applyFont="1" applyFill="1" applyAlignment="1">
      <alignment horizontal="center" vertical="center" wrapText="1"/>
    </xf>
    <xf numFmtId="167" fontId="10" fillId="2" borderId="0" xfId="31" applyNumberFormat="1" applyFont="1" applyFill="1" applyBorder="1" applyAlignment="1">
      <alignment horizontal="left" vertical="center" wrapText="1"/>
    </xf>
    <xf numFmtId="167" fontId="10" fillId="2" borderId="0" xfId="31" applyNumberFormat="1" applyFont="1" applyFill="1" applyAlignment="1">
      <alignment horizontal="left" vertical="center" wrapText="1"/>
    </xf>
    <xf numFmtId="167" fontId="10" fillId="2" borderId="0" xfId="31" quotePrefix="1" applyNumberFormat="1" applyFont="1" applyFill="1" applyBorder="1" applyAlignment="1">
      <alignment horizontal="left" vertical="center" wrapText="1"/>
    </xf>
    <xf numFmtId="167" fontId="10" fillId="2" borderId="0" xfId="31" applyNumberFormat="1" applyFont="1" applyFill="1" applyBorder="1" applyAlignment="1">
      <alignment horizontal="left" vertical="center"/>
    </xf>
    <xf numFmtId="167" fontId="91" fillId="2" borderId="0" xfId="2" applyNumberFormat="1" applyFont="1" applyFill="1" applyAlignment="1">
      <alignment horizontal="center" vertical="center"/>
    </xf>
    <xf numFmtId="10" fontId="10" fillId="2" borderId="1" xfId="10" applyNumberFormat="1" applyFont="1" applyFill="1" applyBorder="1" applyAlignment="1">
      <alignment horizontal="center" vertical="center"/>
    </xf>
    <xf numFmtId="37" fontId="10" fillId="2" borderId="0" xfId="31" applyNumberFormat="1" applyFont="1" applyFill="1" applyBorder="1" applyAlignment="1">
      <alignment horizontal="left" vertical="center" wrapText="1"/>
    </xf>
    <xf numFmtId="37" fontId="10" fillId="2" borderId="0" xfId="31" applyNumberFormat="1" applyFont="1" applyFill="1" applyBorder="1" applyAlignment="1">
      <alignment horizontal="left" vertical="center"/>
    </xf>
    <xf numFmtId="167" fontId="94" fillId="2" borderId="0" xfId="31" applyNumberFormat="1" applyFont="1" applyFill="1" applyAlignment="1">
      <alignment horizontal="left" vertical="center"/>
    </xf>
    <xf numFmtId="37" fontId="25" fillId="2" borderId="1" xfId="49" applyNumberFormat="1" applyFont="1" applyFill="1" applyBorder="1" applyAlignment="1">
      <alignment horizontal="left" vertical="center" wrapText="1"/>
    </xf>
    <xf numFmtId="3" fontId="25" fillId="2" borderId="1" xfId="9" applyNumberFormat="1" applyFont="1" applyFill="1" applyBorder="1" applyAlignment="1">
      <alignment horizontal="left" vertical="center"/>
    </xf>
    <xf numFmtId="3" fontId="96" fillId="2" borderId="1" xfId="9" applyNumberFormat="1" applyFont="1" applyFill="1" applyBorder="1" applyAlignment="1">
      <alignment horizontal="center" vertical="center" wrapText="1"/>
    </xf>
    <xf numFmtId="3" fontId="96" fillId="2" borderId="1" xfId="9" applyNumberFormat="1" applyFont="1" applyFill="1" applyBorder="1" applyAlignment="1">
      <alignment horizontal="left" vertical="center" wrapText="1"/>
    </xf>
    <xf numFmtId="3" fontId="96" fillId="2" borderId="1" xfId="9" applyNumberFormat="1" applyFont="1" applyFill="1" applyBorder="1" applyAlignment="1">
      <alignment horizontal="left" vertical="center"/>
    </xf>
    <xf numFmtId="170" fontId="96" fillId="2" borderId="1" xfId="9" applyNumberFormat="1" applyFont="1" applyFill="1" applyBorder="1" applyAlignment="1">
      <alignment horizontal="center" vertical="center" wrapText="1"/>
    </xf>
    <xf numFmtId="170" fontId="96" fillId="2" borderId="1" xfId="9" applyNumberFormat="1" applyFont="1" applyFill="1" applyBorder="1" applyAlignment="1">
      <alignment horizontal="center" vertical="center"/>
    </xf>
    <xf numFmtId="3" fontId="10" fillId="2" borderId="1" xfId="9" applyNumberFormat="1" applyFont="1" applyFill="1" applyBorder="1" applyAlignment="1">
      <alignment horizontal="center" vertical="center" wrapText="1"/>
    </xf>
    <xf numFmtId="167" fontId="25" fillId="2" borderId="1" xfId="31" applyNumberFormat="1" applyFont="1" applyFill="1" applyBorder="1" applyAlignment="1">
      <alignment horizontal="left" vertical="center" wrapText="1"/>
    </xf>
    <xf numFmtId="3" fontId="25" fillId="2" borderId="1" xfId="9" applyNumberFormat="1" applyFont="1" applyFill="1" applyBorder="1" applyAlignment="1">
      <alignment horizontal="center" vertical="center"/>
    </xf>
    <xf numFmtId="167" fontId="25" fillId="2" borderId="1" xfId="31" applyNumberFormat="1" applyFont="1" applyFill="1" applyBorder="1" applyAlignment="1">
      <alignment horizontal="center" vertical="center" wrapText="1"/>
    </xf>
    <xf numFmtId="167" fontId="10" fillId="2" borderId="1" xfId="31" applyNumberFormat="1" applyFont="1" applyFill="1" applyBorder="1" applyAlignment="1">
      <alignment horizontal="left" vertical="center" wrapText="1"/>
    </xf>
    <xf numFmtId="167" fontId="93" fillId="2" borderId="1" xfId="31" applyNumberFormat="1" applyFont="1" applyFill="1" applyBorder="1" applyAlignment="1">
      <alignment horizontal="left" vertical="center" wrapText="1"/>
    </xf>
    <xf numFmtId="37" fontId="95" fillId="2" borderId="1" xfId="31" applyNumberFormat="1" applyFont="1" applyFill="1" applyBorder="1" applyAlignment="1">
      <alignment horizontal="center" vertical="center" wrapText="1"/>
    </xf>
    <xf numFmtId="3" fontId="10" fillId="2" borderId="1" xfId="9" applyNumberFormat="1" applyFont="1" applyFill="1" applyBorder="1" applyAlignment="1">
      <alignment horizontal="center" vertical="center"/>
    </xf>
    <xf numFmtId="37" fontId="25" fillId="2" borderId="0" xfId="31" applyNumberFormat="1" applyFont="1" applyFill="1" applyBorder="1" applyAlignment="1">
      <alignment horizontal="left" vertical="center" wrapText="1"/>
    </xf>
    <xf numFmtId="167" fontId="25" fillId="2" borderId="1" xfId="31" applyNumberFormat="1" applyFont="1" applyFill="1" applyBorder="1" applyAlignment="1">
      <alignment horizontal="left" vertical="center"/>
    </xf>
    <xf numFmtId="37" fontId="25" fillId="2" borderId="27" xfId="31" applyNumberFormat="1" applyFont="1" applyFill="1" applyBorder="1" applyAlignment="1">
      <alignment horizontal="left" vertical="center" wrapText="1"/>
    </xf>
    <xf numFmtId="167" fontId="25" fillId="2" borderId="0" xfId="29" applyNumberFormat="1" applyFont="1" applyFill="1" applyBorder="1" applyAlignment="1">
      <alignment horizontal="center" vertical="center" wrapText="1"/>
    </xf>
    <xf numFmtId="167" fontId="25" fillId="2" borderId="0" xfId="29" applyNumberFormat="1" applyFont="1" applyFill="1" applyBorder="1" applyAlignment="1">
      <alignment horizontal="center" vertical="center"/>
    </xf>
    <xf numFmtId="167" fontId="25" fillId="2" borderId="0" xfId="29" applyNumberFormat="1" applyFont="1" applyFill="1" applyAlignment="1">
      <alignment horizontal="center" vertical="center"/>
    </xf>
    <xf numFmtId="0" fontId="10" fillId="2" borderId="4" xfId="31" applyNumberFormat="1" applyFont="1" applyFill="1" applyBorder="1" applyAlignment="1">
      <alignment horizontal="center" vertical="center"/>
    </xf>
    <xf numFmtId="0" fontId="10" fillId="2" borderId="9" xfId="31" applyNumberFormat="1" applyFont="1" applyFill="1" applyBorder="1" applyAlignment="1">
      <alignment horizontal="center" vertical="center"/>
    </xf>
    <xf numFmtId="167" fontId="25" fillId="2" borderId="2" xfId="31" applyNumberFormat="1" applyFont="1" applyFill="1" applyBorder="1" applyAlignment="1">
      <alignment horizontal="center" vertical="center"/>
    </xf>
    <xf numFmtId="167" fontId="25" fillId="2" borderId="5" xfId="31" applyNumberFormat="1" applyFont="1" applyFill="1" applyBorder="1" applyAlignment="1">
      <alignment horizontal="center" vertical="center"/>
    </xf>
    <xf numFmtId="167" fontId="25" fillId="2" borderId="3" xfId="31" applyNumberFormat="1" applyFont="1" applyFill="1" applyBorder="1" applyAlignment="1">
      <alignment horizontal="center" vertical="center"/>
    </xf>
    <xf numFmtId="3" fontId="25" fillId="2" borderId="2" xfId="9" applyNumberFormat="1" applyFont="1" applyFill="1" applyBorder="1" applyAlignment="1">
      <alignment horizontal="left" vertical="center" wrapText="1"/>
    </xf>
    <xf numFmtId="3" fontId="25" fillId="2" borderId="5" xfId="9" applyNumberFormat="1" applyFont="1" applyFill="1" applyBorder="1" applyAlignment="1">
      <alignment horizontal="left" vertical="center"/>
    </xf>
    <xf numFmtId="3" fontId="25" fillId="2" borderId="3" xfId="9" applyNumberFormat="1" applyFont="1" applyFill="1" applyBorder="1" applyAlignment="1">
      <alignment horizontal="left" vertical="center"/>
    </xf>
    <xf numFmtId="3" fontId="96" fillId="2" borderId="2" xfId="9" applyNumberFormat="1" applyFont="1" applyFill="1" applyBorder="1" applyAlignment="1">
      <alignment horizontal="center" vertical="center" wrapText="1"/>
    </xf>
    <xf numFmtId="3" fontId="96" fillId="2" borderId="5" xfId="9" applyNumberFormat="1" applyFont="1" applyFill="1" applyBorder="1" applyAlignment="1">
      <alignment horizontal="center" vertical="center" wrapText="1"/>
    </xf>
    <xf numFmtId="3" fontId="96" fillId="2" borderId="3" xfId="9" applyNumberFormat="1" applyFont="1" applyFill="1" applyBorder="1" applyAlignment="1">
      <alignment horizontal="center" vertical="center" wrapText="1"/>
    </xf>
    <xf numFmtId="3" fontId="93" fillId="2" borderId="4" xfId="9" applyNumberFormat="1" applyFont="1" applyFill="1" applyBorder="1" applyAlignment="1">
      <alignment horizontal="center" vertical="center" wrapText="1"/>
    </xf>
    <xf numFmtId="3" fontId="93" fillId="2" borderId="7" xfId="9" applyNumberFormat="1" applyFont="1" applyFill="1" applyBorder="1" applyAlignment="1">
      <alignment horizontal="center" vertical="center" wrapText="1"/>
    </xf>
    <xf numFmtId="3" fontId="93" fillId="2" borderId="9" xfId="9" applyNumberFormat="1" applyFont="1" applyFill="1" applyBorder="1" applyAlignment="1">
      <alignment horizontal="center" vertical="center" wrapText="1"/>
    </xf>
    <xf numFmtId="3" fontId="10" fillId="2" borderId="4" xfId="9" applyNumberFormat="1" applyFont="1" applyFill="1" applyBorder="1" applyAlignment="1">
      <alignment horizontal="center" vertical="center"/>
    </xf>
    <xf numFmtId="3" fontId="10" fillId="2" borderId="9" xfId="9" applyNumberFormat="1" applyFont="1" applyFill="1" applyBorder="1" applyAlignment="1">
      <alignment horizontal="center" vertical="center"/>
    </xf>
    <xf numFmtId="37" fontId="25" fillId="2" borderId="2" xfId="49" applyNumberFormat="1" applyFont="1" applyFill="1" applyBorder="1" applyAlignment="1">
      <alignment horizontal="left" vertical="center" wrapText="1"/>
    </xf>
    <xf numFmtId="37" fontId="25" fillId="2" borderId="5" xfId="49" applyNumberFormat="1" applyFont="1" applyFill="1" applyBorder="1" applyAlignment="1">
      <alignment horizontal="left" vertical="center" wrapText="1"/>
    </xf>
    <xf numFmtId="37" fontId="25" fillId="2" borderId="3" xfId="49" applyNumberFormat="1" applyFont="1" applyFill="1" applyBorder="1" applyAlignment="1">
      <alignment horizontal="left" vertical="center" wrapText="1"/>
    </xf>
    <xf numFmtId="167" fontId="25" fillId="2" borderId="2" xfId="31" applyNumberFormat="1" applyFont="1" applyFill="1" applyBorder="1" applyAlignment="1">
      <alignment horizontal="left" vertical="center" wrapText="1"/>
    </xf>
    <xf numFmtId="167" fontId="25" fillId="2" borderId="5" xfId="31" applyNumberFormat="1" applyFont="1" applyFill="1" applyBorder="1" applyAlignment="1">
      <alignment horizontal="left" vertical="center" wrapText="1"/>
    </xf>
    <xf numFmtId="167" fontId="25" fillId="2" borderId="3" xfId="31" applyNumberFormat="1" applyFont="1" applyFill="1" applyBorder="1" applyAlignment="1">
      <alignment horizontal="left" vertical="center" wrapText="1"/>
    </xf>
    <xf numFmtId="167" fontId="25" fillId="2" borderId="2" xfId="31" applyNumberFormat="1" applyFont="1" applyFill="1" applyBorder="1" applyAlignment="1">
      <alignment horizontal="center" vertical="center" wrapText="1"/>
    </xf>
    <xf numFmtId="167" fontId="25" fillId="2" borderId="5" xfId="31" applyNumberFormat="1" applyFont="1" applyFill="1" applyBorder="1" applyAlignment="1">
      <alignment horizontal="center" vertical="center" wrapText="1"/>
    </xf>
    <xf numFmtId="167" fontId="25" fillId="2" borderId="3" xfId="31" applyNumberFormat="1" applyFont="1" applyFill="1" applyBorder="1" applyAlignment="1">
      <alignment horizontal="center" vertical="center" wrapText="1"/>
    </xf>
    <xf numFmtId="167" fontId="10" fillId="2" borderId="2" xfId="31" applyNumberFormat="1" applyFont="1" applyFill="1" applyBorder="1" applyAlignment="1">
      <alignment horizontal="left" vertical="center" wrapText="1"/>
    </xf>
    <xf numFmtId="167" fontId="10" fillId="2" borderId="5" xfId="31" applyNumberFormat="1" applyFont="1" applyFill="1" applyBorder="1" applyAlignment="1">
      <alignment horizontal="left" vertical="center" wrapText="1"/>
    </xf>
    <xf numFmtId="167" fontId="10" fillId="2" borderId="3" xfId="31" applyNumberFormat="1" applyFont="1" applyFill="1" applyBorder="1" applyAlignment="1">
      <alignment horizontal="left" vertical="center" wrapText="1"/>
    </xf>
    <xf numFmtId="3" fontId="25" fillId="2" borderId="2" xfId="9" applyNumberFormat="1" applyFont="1" applyFill="1" applyBorder="1" applyAlignment="1">
      <alignment horizontal="center" vertical="center"/>
    </xf>
    <xf numFmtId="3" fontId="25" fillId="2" borderId="5" xfId="9" applyNumberFormat="1" applyFont="1" applyFill="1" applyBorder="1" applyAlignment="1">
      <alignment horizontal="center" vertical="center"/>
    </xf>
    <xf numFmtId="3" fontId="96" fillId="2" borderId="2" xfId="9" applyNumberFormat="1" applyFont="1" applyFill="1" applyBorder="1" applyAlignment="1">
      <alignment horizontal="left" vertical="center" wrapText="1"/>
    </xf>
    <xf numFmtId="3" fontId="96" fillId="2" borderId="5" xfId="9" applyNumberFormat="1" applyFont="1" applyFill="1" applyBorder="1" applyAlignment="1">
      <alignment horizontal="left" vertical="center"/>
    </xf>
    <xf numFmtId="3" fontId="96" fillId="2" borderId="3" xfId="9" applyNumberFormat="1" applyFont="1" applyFill="1" applyBorder="1" applyAlignment="1">
      <alignment horizontal="left" vertical="center"/>
    </xf>
    <xf numFmtId="170" fontId="96" fillId="2" borderId="5" xfId="9" applyNumberFormat="1" applyFont="1" applyFill="1" applyBorder="1" applyAlignment="1">
      <alignment horizontal="center" vertical="center" wrapText="1"/>
    </xf>
    <xf numFmtId="170" fontId="96" fillId="2" borderId="5" xfId="9" applyNumberFormat="1" applyFont="1" applyFill="1" applyBorder="1" applyAlignment="1">
      <alignment horizontal="center" vertical="center"/>
    </xf>
    <xf numFmtId="170" fontId="96" fillId="2" borderId="3" xfId="9" applyNumberFormat="1" applyFont="1" applyFill="1" applyBorder="1" applyAlignment="1">
      <alignment horizontal="center" vertical="center"/>
    </xf>
    <xf numFmtId="3" fontId="25" fillId="2" borderId="3" xfId="9" applyNumberFormat="1" applyFont="1" applyFill="1" applyBorder="1" applyAlignment="1">
      <alignment horizontal="center" vertical="center"/>
    </xf>
    <xf numFmtId="3" fontId="10" fillId="2" borderId="7" xfId="9" applyNumberFormat="1" applyFont="1" applyFill="1" applyBorder="1" applyAlignment="1">
      <alignment horizontal="center" vertical="center"/>
    </xf>
    <xf numFmtId="37" fontId="95" fillId="2" borderId="4" xfId="31" applyNumberFormat="1" applyFont="1" applyFill="1" applyBorder="1" applyAlignment="1">
      <alignment horizontal="center" vertical="center" wrapText="1"/>
    </xf>
    <xf numFmtId="37" fontId="95" fillId="2" borderId="7" xfId="31" applyNumberFormat="1" applyFont="1" applyFill="1" applyBorder="1" applyAlignment="1">
      <alignment horizontal="center" vertical="center" wrapText="1"/>
    </xf>
    <xf numFmtId="37" fontId="95" fillId="2" borderId="9" xfId="31" applyNumberFormat="1" applyFont="1" applyFill="1" applyBorder="1" applyAlignment="1">
      <alignment horizontal="center" vertical="center" wrapText="1"/>
    </xf>
    <xf numFmtId="167" fontId="10" fillId="2" borderId="0" xfId="26" applyNumberFormat="1" applyFont="1" applyFill="1" applyAlignment="1">
      <alignment horizontal="center" vertical="center"/>
    </xf>
    <xf numFmtId="39" fontId="10" fillId="2" borderId="0" xfId="26" applyNumberFormat="1" applyFont="1" applyFill="1" applyAlignment="1">
      <alignment horizontal="center" vertical="center" wrapText="1"/>
    </xf>
    <xf numFmtId="167" fontId="25" fillId="2" borderId="5" xfId="31" applyNumberFormat="1" applyFont="1" applyFill="1" applyBorder="1" applyAlignment="1">
      <alignment horizontal="left" vertical="center"/>
    </xf>
    <xf numFmtId="167" fontId="25" fillId="2" borderId="3" xfId="31" applyNumberFormat="1" applyFont="1" applyFill="1" applyBorder="1" applyAlignment="1">
      <alignment horizontal="left" vertical="center"/>
    </xf>
  </cellXfs>
  <cellStyles count="52">
    <cellStyle name="Comma" xfId="1" builtinId="3"/>
    <cellStyle name="Comma [0]" xfId="15" builtinId="6"/>
    <cellStyle name="Comma [0] 10 2 2" xfId="22"/>
    <cellStyle name="Comma [0] 10 2 2 5" xfId="47"/>
    <cellStyle name="Comma [0] 2" xfId="18"/>
    <cellStyle name="Comma [0] 20" xfId="12"/>
    <cellStyle name="Comma [0] 20 2" xfId="30"/>
    <cellStyle name="Comma [0] 21" xfId="41"/>
    <cellStyle name="Comma [0] 24" xfId="45"/>
    <cellStyle name="Comma 10 2" xfId="6"/>
    <cellStyle name="Comma 10 2 2" xfId="29"/>
    <cellStyle name="Comma 10 8" xfId="5"/>
    <cellStyle name="Comma 10 8 2" xfId="31"/>
    <cellStyle name="Comma 15 2 3" xfId="38"/>
    <cellStyle name="Comma 2 2 3 2" xfId="25"/>
    <cellStyle name="Comma 2 2 4 2 2 2 2" xfId="4"/>
    <cellStyle name="Comma 2 2 4 2 2 2 2 2" xfId="26"/>
    <cellStyle name="Comma 2 2 4 2 2 2 2 2 2" xfId="51"/>
    <cellStyle name="Comma 2 2 4 2 2 2 2 2 3" xfId="44"/>
    <cellStyle name="Comma 2 2 4 2 2 2 2 3" xfId="7"/>
    <cellStyle name="Comma 2 2 4 2 2 2 2 3 2" xfId="48"/>
    <cellStyle name="Comma 2 2 4 2 2 3 2" xfId="32"/>
    <cellStyle name="Comma 2 2 4 2 2 3 2 2" xfId="40"/>
    <cellStyle name="Comma 2 2 4 2 2 3 2 5" xfId="42"/>
    <cellStyle name="Comma 2 3 2 2" xfId="28"/>
    <cellStyle name="Comma 2 6 4" xfId="11"/>
    <cellStyle name="Comma 2 9" xfId="50"/>
    <cellStyle name="Comma 20 2 3" xfId="17"/>
    <cellStyle name="Comma 23 3" xfId="24"/>
    <cellStyle name="Comma 29 2 2" xfId="35"/>
    <cellStyle name="Comma 3 4 2" xfId="23"/>
    <cellStyle name="Comma 30 4" xfId="34"/>
    <cellStyle name="Comma 5 2 4" xfId="8"/>
    <cellStyle name="Comma 5 2 4 2" xfId="49"/>
    <cellStyle name="Hyperlink" xfId="19" builtinId="8"/>
    <cellStyle name="Normal" xfId="0" builtinId="0"/>
    <cellStyle name="Normal 127 2 2 2 2" xfId="16"/>
    <cellStyle name="Normal 2" xfId="21"/>
    <cellStyle name="Normal 2 3 3 3" xfId="13"/>
    <cellStyle name="Normal 2 4_áp gia mới (2) 2" xfId="9"/>
    <cellStyle name="Normal 2 6 2 2" xfId="14"/>
    <cellStyle name="Normal 2 6 2 7" xfId="2"/>
    <cellStyle name="Normal 2 6 2 7 2" xfId="3"/>
    <cellStyle name="Normal 4 3 2 2 2" xfId="37"/>
    <cellStyle name="Normal 5 2 8" xfId="20"/>
    <cellStyle name="Normal 6 5 2 2 2 3" xfId="36"/>
    <cellStyle name="Normal 73 2 2" xfId="33"/>
    <cellStyle name="Normal 76 2" xfId="27"/>
    <cellStyle name="Normal_Ap gia chi tiet 390ha 2" xfId="39"/>
    <cellStyle name="Normal_mau8,9,10" xfId="43"/>
    <cellStyle name="Percent 13 2 4" xfId="10"/>
    <cellStyle name="Percent 26"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microsoft.com/office/2017/06/relationships/rdRichValueTypes" Target="richData/rdRichValueTypes.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5.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6.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2.xml"/><Relationship Id="rId10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microsoft.com/office/2017/06/relationships/rdRichValue" Target="richData/rdrichvalue.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3.xml"/><Relationship Id="rId105"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10</xdr:col>
      <xdr:colOff>38100</xdr:colOff>
      <xdr:row>3</xdr:row>
      <xdr:rowOff>19050</xdr:rowOff>
    </xdr:from>
    <xdr:to>
      <xdr:col>11</xdr:col>
      <xdr:colOff>666750</xdr:colOff>
      <xdr:row>3</xdr:row>
      <xdr:rowOff>19050</xdr:rowOff>
    </xdr:to>
    <xdr:cxnSp macro="">
      <xdr:nvCxnSpPr>
        <xdr:cNvPr id="2" name="Straight Connector 1">
          <a:extLst>
            <a:ext uri="{FF2B5EF4-FFF2-40B4-BE49-F238E27FC236}">
              <a16:creationId xmlns:a16="http://schemas.microsoft.com/office/drawing/2014/main" id="{09211F6D-CD1C-48C2-9C98-A61F401797E7}"/>
            </a:ext>
          </a:extLst>
        </xdr:cNvPr>
        <xdr:cNvCxnSpPr/>
      </xdr:nvCxnSpPr>
      <xdr:spPr>
        <a:xfrm>
          <a:off x="6000750" y="590550"/>
          <a:ext cx="16573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38100</xdr:colOff>
      <xdr:row>3</xdr:row>
      <xdr:rowOff>19050</xdr:rowOff>
    </xdr:from>
    <xdr:to>
      <xdr:col>11</xdr:col>
      <xdr:colOff>666750</xdr:colOff>
      <xdr:row>3</xdr:row>
      <xdr:rowOff>19050</xdr:rowOff>
    </xdr:to>
    <xdr:cxnSp macro="">
      <xdr:nvCxnSpPr>
        <xdr:cNvPr id="3" name="Straight Connector 1">
          <a:extLst>
            <a:ext uri="{FF2B5EF4-FFF2-40B4-BE49-F238E27FC236}">
              <a16:creationId xmlns:a16="http://schemas.microsoft.com/office/drawing/2014/main" id="{A79F2E0E-4A2D-4703-B222-6A0D28B4D5D7}"/>
            </a:ext>
          </a:extLst>
        </xdr:cNvPr>
        <xdr:cNvCxnSpPr/>
      </xdr:nvCxnSpPr>
      <xdr:spPr>
        <a:xfrm>
          <a:off x="6000750" y="590550"/>
          <a:ext cx="16573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21982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21982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21982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21982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21982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21982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46747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46747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219825"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558165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DF63A5F9-675A-47C2-AA5B-49E8033FB63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FFACCABA-28DE-40A0-B9B8-BABDBFC8078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5A96DE45-77BD-463C-A8A5-3B30C58E8EDE}"/>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BED066BD-B7AE-4C6B-9FEA-FF3F79ACBBDA}"/>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F8E94431-678A-4D9A-B2CE-AE348BF974F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9FA41425-201C-4C37-A05B-CB1A26B0AF99}"/>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45D05C86-A477-4F43-B143-1E70846E3CFA}"/>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5E82117D-77AF-45B3-B846-367BB1540C01}"/>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4415475-5D6C-4077-AD70-2DEF3750649A}"/>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2967E377-EB3D-4301-837D-6586D0190E4B}"/>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99B20707-B70F-40BF-A806-A91D9654445B}"/>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964464C-784F-43FE-A8A6-BD9669AC577E}"/>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F0A8D241-F2BA-4707-89D5-B25D495E3E25}"/>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C7D0B659-78A1-4C14-B552-F1BA0A52AE6E}"/>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0AE399BB-80D4-4635-A87D-58BA6BE765F6}"/>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F3DAA97B-F997-4090-8172-2BCFF51B6318}"/>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A75CB50E-211D-4BBE-B871-6061E3F96D36}"/>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DF2014E-711D-4DF2-8AA5-1FF81C48A3CC}"/>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08F8065F-DABD-42DE-A14F-1438001D16F6}"/>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08D328E4-41F6-4E05-AD2A-B7CA6889A9E8}"/>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9B71FA37-C554-44D6-9765-EC51333001FC}"/>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0EF72713-EEFE-481F-B421-CC2C8059FFED}"/>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45F41F17-69CE-4A2D-A48D-9FC1C3B49DCF}"/>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C389BE2-AE63-48BD-BB8B-144CA76E9D6E}"/>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D6C65E59-A380-472B-8751-22BF598A99F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D03518DA-64E0-4207-B053-00DEC45F5DFC}"/>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A04A006-5DE7-4174-9F2B-18C371FAB20B}"/>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13E8F14-78B7-4615-99DB-F272EEFAA421}"/>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9EC41F6-A1F6-4493-82EC-E0C504E1B165}"/>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4D414E61-C009-4452-A4FA-3B54F9AE8DE9}"/>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25064EE0-C058-4498-BC0E-85F2950F178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27FB24D5-AA61-4955-B0AB-967922E3931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6B9AA68-1E4A-47D6-BAC2-EDA70C7719A4}"/>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71630959-BBF3-4B5E-9D71-5C283AD41D27}"/>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3C337D23-0AB8-48ED-BF9E-5420ACF9DCF1}"/>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81159A72-2ECC-4770-8D70-33184B62AF4D}"/>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F8239178-0CB1-4803-BD86-96453F01D663}"/>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A2C44644-3602-43C7-B69B-96E4A019CEC3}"/>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857E9ECD-67DD-4F6A-9ACC-C9F2AF7CB80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405993F-CED7-461C-9FAF-C1F8922DFBC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BF81C899-A5A9-4CE7-8965-613491FA6040}"/>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C0BB8949-DD26-4C6F-A5E2-B5A054FE6A68}"/>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25C61011-66E4-4D8C-A32B-97C6600252B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2F900272-63FF-462F-A255-AE6674E1A7D2}"/>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8A9FAAA-D33E-4875-8504-80C84610DFED}"/>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B78264A9-394A-458B-85D4-6422729E9C76}"/>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423E5254-66CD-418E-B68B-1F438C19D7E1}"/>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7FC80CD7-CD0E-402E-8095-27B6899B4E66}"/>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E1BCDEDD-D377-4C88-9067-0B2294FE16D2}"/>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DBE6D256-1AC8-4AE6-BAF5-963DC8C0CE7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4F5A2FFC-5D41-4D28-B949-DFE8338C3293}"/>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37645FA7-1F4D-44A9-B465-B145CF79AED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A80F7BF9-79CB-46A4-ABC7-01FB96810736}"/>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998620EA-6933-4249-94E8-3296C7C08C21}"/>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5CBE57DC-9EE9-4D21-A175-CE2311CAA0C2}"/>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024B214C-1636-4FF2-A8D5-F741FF78CB54}"/>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BD6D37D8-6F33-4DD7-82D0-E9903B259BAB}"/>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3B7BA1B7-190C-43D6-9B91-D2D2E1C5C0E7}"/>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0.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9A80AF75-0E49-4EA1-8481-989DDF130387}"/>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1.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A5501281-A090-41BE-98A6-B671855F2191}"/>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2.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5C489709-7B4A-4D87-89FD-D1B5CE04CDD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3.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CC1A8662-D0D8-4707-9501-DFAA33DF16A6}"/>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4.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394E1046-B41A-42F9-9F3F-8E65D9B7CB68}"/>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D839BD85-075B-4D53-A790-2672612D622E}"/>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6.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0C777BE7-4B02-4932-A88C-14144F971087}"/>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7.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F66D62BA-BA50-435C-A43A-593C66501618}"/>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8.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21C29134-E1F0-4089-AD03-A462DAC8CE9A}"/>
            </a:ext>
          </a:extLst>
        </xdr:cNvPr>
        <xdr:cNvCxnSpPr/>
      </xdr:nvCxnSpPr>
      <xdr:spPr>
        <a:xfrm>
          <a:off x="62103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D79640C6-0AF9-44B3-A5F8-BFC8EDA46EEF}"/>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161925</xdr:colOff>
      <xdr:row>3</xdr:row>
      <xdr:rowOff>0</xdr:rowOff>
    </xdr:from>
    <xdr:to>
      <xdr:col>11</xdr:col>
      <xdr:colOff>704850</xdr:colOff>
      <xdr:row>3</xdr:row>
      <xdr:rowOff>0</xdr:rowOff>
    </xdr:to>
    <xdr:cxnSp macro="">
      <xdr:nvCxnSpPr>
        <xdr:cNvPr id="2" name="Straight Connector 1">
          <a:extLst>
            <a:ext uri="{FF2B5EF4-FFF2-40B4-BE49-F238E27FC236}">
              <a16:creationId xmlns:a16="http://schemas.microsoft.com/office/drawing/2014/main" id="{1F199F0C-8BF7-4492-96FD-4A2A18E8DAC8}"/>
            </a:ext>
          </a:extLst>
        </xdr:cNvPr>
        <xdr:cNvCxnSpPr/>
      </xdr:nvCxnSpPr>
      <xdr:spPr>
        <a:xfrm>
          <a:off x="605790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0.xml><?xml version="1.0" encoding="utf-8"?>
<xdr:wsDr xmlns:xdr="http://schemas.openxmlformats.org/drawingml/2006/spreadsheetDrawing" xmlns:a="http://schemas.openxmlformats.org/drawingml/2006/main">
  <xdr:twoCellAnchor>
    <xdr:from>
      <xdr:col>19</xdr:col>
      <xdr:colOff>1357028</xdr:colOff>
      <xdr:row>3</xdr:row>
      <xdr:rowOff>9525</xdr:rowOff>
    </xdr:from>
    <xdr:to>
      <xdr:col>21</xdr:col>
      <xdr:colOff>432955</xdr:colOff>
      <xdr:row>3</xdr:row>
      <xdr:rowOff>9525</xdr:rowOff>
    </xdr:to>
    <xdr:cxnSp macro="">
      <xdr:nvCxnSpPr>
        <xdr:cNvPr id="2" name="Straight Connector 1">
          <a:extLst>
            <a:ext uri="{FF2B5EF4-FFF2-40B4-BE49-F238E27FC236}">
              <a16:creationId xmlns:a16="http://schemas.microsoft.com/office/drawing/2014/main" id="{3A3B64A4-C5D2-4B66-96B1-702E0D968672}"/>
            </a:ext>
          </a:extLst>
        </xdr:cNvPr>
        <xdr:cNvCxnSpPr/>
      </xdr:nvCxnSpPr>
      <xdr:spPr>
        <a:xfrm>
          <a:off x="23455028" y="971550"/>
          <a:ext cx="234300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1.xml><?xml version="1.0" encoding="utf-8"?>
<xdr:wsDr xmlns:xdr="http://schemas.openxmlformats.org/drawingml/2006/spreadsheetDrawing" xmlns:a="http://schemas.openxmlformats.org/drawingml/2006/main">
  <xdr:twoCellAnchor>
    <xdr:from>
      <xdr:col>9</xdr:col>
      <xdr:colOff>161925</xdr:colOff>
      <xdr:row>3</xdr:row>
      <xdr:rowOff>0</xdr:rowOff>
    </xdr:from>
    <xdr:to>
      <xdr:col>10</xdr:col>
      <xdr:colOff>704850</xdr:colOff>
      <xdr:row>3</xdr:row>
      <xdr:rowOff>0</xdr:rowOff>
    </xdr:to>
    <xdr:cxnSp macro="">
      <xdr:nvCxnSpPr>
        <xdr:cNvPr id="2" name="Straight Connector 1">
          <a:extLst>
            <a:ext uri="{FF2B5EF4-FFF2-40B4-BE49-F238E27FC236}">
              <a16:creationId xmlns:a16="http://schemas.microsoft.com/office/drawing/2014/main" id="{A9CA1177-73C6-4D04-AB0B-1ABC68D375F6}"/>
            </a:ext>
          </a:extLst>
        </xdr:cNvPr>
        <xdr:cNvCxnSpPr/>
      </xdr:nvCxnSpPr>
      <xdr:spPr>
        <a:xfrm>
          <a:off x="5695950" y="704850"/>
          <a:ext cx="15716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2.xml><?xml version="1.0" encoding="utf-8"?>
<xdr:wsDr xmlns:xdr="http://schemas.openxmlformats.org/drawingml/2006/spreadsheetDrawing" xmlns:a="http://schemas.openxmlformats.org/drawingml/2006/main">
  <xdr:twoCellAnchor>
    <xdr:from>
      <xdr:col>8</xdr:col>
      <xdr:colOff>355738</xdr:colOff>
      <xdr:row>3</xdr:row>
      <xdr:rowOff>0</xdr:rowOff>
    </xdr:from>
    <xdr:to>
      <xdr:col>10</xdr:col>
      <xdr:colOff>381829</xdr:colOff>
      <xdr:row>3</xdr:row>
      <xdr:rowOff>0</xdr:rowOff>
    </xdr:to>
    <xdr:cxnSp macro="">
      <xdr:nvCxnSpPr>
        <xdr:cNvPr id="2" name="Straight Connector 1">
          <a:extLst>
            <a:ext uri="{FF2B5EF4-FFF2-40B4-BE49-F238E27FC236}">
              <a16:creationId xmlns:a16="http://schemas.microsoft.com/office/drawing/2014/main" id="{04A57ADB-0875-4CEC-B5CB-E1C9D15AB33B}"/>
            </a:ext>
          </a:extLst>
        </xdr:cNvPr>
        <xdr:cNvCxnSpPr/>
      </xdr:nvCxnSpPr>
      <xdr:spPr>
        <a:xfrm>
          <a:off x="5661163" y="704850"/>
          <a:ext cx="159771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KC\OneDrive\Desktop\773\&#225;p%20gi&#225;%20XP%20T&#226;m%204.5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21\2021\2021\2021\c%20hoa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n&#259;m%202026/&#225;p%20gi&#225;%202026/&#225;p%20gi&#225;%20xu&#226;n%20ho&#224;%20773%20ng&#224;y%2010.5.2026%20(15h)%20x0,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n&#259;m%202026/&#225;p%20gi&#225;%202026/Xu&#226;n%20Ph&#250;%20(Ho&#224;ng)/file%20tr&#236;nh%2068%20h&#7891;%20s&#417;%20ng&#224;y%2026.12.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n&#259;m%202026/&#225;p%20gi&#225;%202026/Xu&#226;n%20Ph&#250;%20(Ho&#224;ng)/Xu&#226;n%20Ph&#250;%20x&#225;c%20nh&#7853;n%20ngu&#7891;n%20g&#7889;c-thu%20h&#7891;i%20&#273;&#7845;t/NG&#272;%20t&#7893;ng%20h&#7907;p%2068%20tr&#432;&#7901;ng%20h&#7907;p%20Xu&#226;n%20Ph&#25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n&#259;m%202026/&#225;p%20gi&#225;%202026/NG&#272;%20t&#7893;ng%20h&#7907;p%2068%20tr&#432;&#7901;ng%20h&#7907;p%20Xu&#226;n%20Ph&#250;%2013.5.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kim%20hoang\2022\763%20XTHO\763%20xu&#226;n%20th&#788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2022\&#273;&#432;&#7901;ng%20su&#7889;i%20r&#7871;t%20B\ap%20gia\dot%201\24%20ho%20%20trinh%20tham%20dinh.xlsx%20to%20trinh%2004.%20ngay%2015.1.2024.%20&#225;p%20200m2%20dat%20&#7903;%20cho%20b&#224;%20m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ẬT KIẾN TRÚC 2026 (Chan Chan)"/>
      <sheetName val="CÂY TRỒNG 2026 (Chan Chan)"/>
      <sheetName val=" 1. Nguyễn Đình Của"/>
      <sheetName val=" 2. Phạm Đình Quang"/>
      <sheetName val="3. Phạm Đình Đến"/>
      <sheetName val=" 4. Nguyễn Văn Kún"/>
      <sheetName val=" 5. Vòong A Nhì"/>
      <sheetName val=" 6. Hộ ông Lỷ Cún Mùi"/>
      <sheetName val=" 7. Lồng Cún Và"/>
      <sheetName val=" 8. Trần Văn Hiệu"/>
      <sheetName val=" 9. Võ Thị Thùy Giang"/>
      <sheetName val=" 10. Lâm Sỳ Phát"/>
      <sheetName val="11. Nguyễn Quốc Bảo"/>
      <sheetName val="12. Lý Văn Minh"/>
      <sheetName val=" 13. Phạm Nguyễn Nhật Uyên"/>
      <sheetName val=" 14. Nguyễn Anh Khoa"/>
      <sheetName val=" 15. Phạm Văn Tiến"/>
      <sheetName val=" 16. Đinh Trí Dũng"/>
      <sheetName val=" 17. Nguyễn Đình Niên"/>
      <sheetName val=" 18. Nguyễn Thị Thu"/>
      <sheetName val=" 19. Hộ ông Phạm Văn Nam"/>
      <sheetName val=" 20. Phạm Đình Sáng (tài sản)"/>
      <sheetName val=" 21. Hồ Thị Hòe"/>
      <sheetName val=" 22. Trần Văn Linh"/>
      <sheetName val=" 23. Lý Phốc Sầu"/>
      <sheetName val=" 24. Hộ ông Nguyễn Xuân"/>
      <sheetName val=" 25. Nguyễn Phú sử dụng đất"/>
      <sheetName val="mẫu 6 TH"/>
      <sheetName val="CÂY TRỒNG 2026"/>
      <sheetName val="VẬT KIẾN TRÚC 2026"/>
      <sheetName val="Số liệu Tâm"/>
    </sheetNames>
    <sheetDataSet>
      <sheetData sheetId="0">
        <row r="33">
          <cell r="B33" t="str">
            <v>Giếng khoan Φ140 có ống chống nhựa</v>
          </cell>
          <cell r="D33">
            <v>864000</v>
          </cell>
        </row>
        <row r="34">
          <cell r="D34">
            <v>864000</v>
          </cell>
        </row>
        <row r="64">
          <cell r="B64" t="str">
            <v>Nền ciment đá dăm dày 10cm</v>
          </cell>
          <cell r="C64" t="str">
            <v>m²</v>
          </cell>
          <cell r="D64">
            <v>163000</v>
          </cell>
        </row>
        <row r="65">
          <cell r="B65" t="str">
            <v>Nền ciment đá dăm dày 25cm</v>
          </cell>
          <cell r="C65" t="str">
            <v>m²</v>
          </cell>
          <cell r="D65">
            <v>407500</v>
          </cell>
        </row>
        <row r="66">
          <cell r="B66" t="str">
            <v>Nền xi măng đá dăm dày 3cm</v>
          </cell>
          <cell r="C66" t="str">
            <v>m²</v>
          </cell>
          <cell r="D66">
            <v>81500</v>
          </cell>
        </row>
        <row r="67">
          <cell r="B67" t="str">
            <v>Nền lát gạch ceramic</v>
          </cell>
          <cell r="C67" t="str">
            <v>m²</v>
          </cell>
          <cell r="D67">
            <v>202000</v>
          </cell>
        </row>
        <row r="68">
          <cell r="B68" t="str">
            <v>Nền ceramic</v>
          </cell>
          <cell r="C68" t="str">
            <v>m²</v>
          </cell>
          <cell r="D68">
            <v>202000</v>
          </cell>
        </row>
        <row r="69">
          <cell r="B69" t="str">
            <v>Nền lát gạch bông</v>
          </cell>
          <cell r="C69" t="str">
            <v>m²</v>
          </cell>
          <cell r="D69">
            <v>202000</v>
          </cell>
        </row>
        <row r="70">
          <cell r="B70" t="str">
            <v>Ốp ceramic</v>
          </cell>
          <cell r="C70" t="str">
            <v>m²</v>
          </cell>
          <cell r="D70">
            <v>202000</v>
          </cell>
        </row>
        <row r="71">
          <cell r="B71" t="str">
            <v>Gạch ceramic ốp cổng</v>
          </cell>
          <cell r="C71" t="str">
            <v>m²</v>
          </cell>
          <cell r="D71">
            <v>202000</v>
          </cell>
        </row>
        <row r="72">
          <cell r="B72" t="str">
            <v>Ốp đá 1 mặt</v>
          </cell>
          <cell r="C72" t="str">
            <v>m²</v>
          </cell>
          <cell r="D72">
            <v>202000</v>
          </cell>
        </row>
        <row r="73">
          <cell r="B73" t="str">
            <v>Ốp đá</v>
          </cell>
          <cell r="C73" t="str">
            <v>m²</v>
          </cell>
          <cell r="D73">
            <v>202000</v>
          </cell>
        </row>
        <row r="74">
          <cell r="B74" t="str">
            <v>Đá ốp hàng rào</v>
          </cell>
          <cell r="C74" t="str">
            <v>m²</v>
          </cell>
          <cell r="D74">
            <v>202000</v>
          </cell>
        </row>
        <row r="75">
          <cell r="B75" t="str">
            <v>Đá ốp</v>
          </cell>
          <cell r="C75" t="str">
            <v>m²</v>
          </cell>
          <cell r="D75">
            <v>202000</v>
          </cell>
        </row>
        <row r="76">
          <cell r="B76" t="str">
            <v>Ốp 1 mặt</v>
          </cell>
          <cell r="C76" t="str">
            <v>m²</v>
          </cell>
          <cell r="D76">
            <v>202000</v>
          </cell>
        </row>
        <row r="77">
          <cell r="B77" t="str">
            <v>Ốp đá 3 mặt</v>
          </cell>
          <cell r="C77" t="str">
            <v>m²</v>
          </cell>
          <cell r="D77">
            <v>202000</v>
          </cell>
        </row>
        <row r="78">
          <cell r="B78" t="str">
            <v>Trụ ốp đá, gạch Ceramic</v>
          </cell>
          <cell r="C78" t="str">
            <v>m²</v>
          </cell>
          <cell r="D78">
            <v>202000</v>
          </cell>
        </row>
        <row r="79">
          <cell r="B79" t="str">
            <v>Nền lát gạch con sâu, gạch Terrazzo</v>
          </cell>
          <cell r="C79" t="str">
            <v>m²</v>
          </cell>
          <cell r="D79">
            <v>288000</v>
          </cell>
        </row>
        <row r="80">
          <cell r="B80" t="str">
            <v>Nền terrazzo</v>
          </cell>
          <cell r="C80" t="str">
            <v>m²</v>
          </cell>
          <cell r="D80">
            <v>288000</v>
          </cell>
        </row>
        <row r="81">
          <cell r="B81" t="str">
            <v>Đá da</v>
          </cell>
          <cell r="C81" t="str">
            <v>m²</v>
          </cell>
          <cell r="D81">
            <v>202000</v>
          </cell>
        </row>
        <row r="82">
          <cell r="B82" t="str">
            <v>Nền đá chẻ</v>
          </cell>
          <cell r="C82" t="str">
            <v>m²</v>
          </cell>
          <cell r="D82">
            <v>202000</v>
          </cell>
        </row>
        <row r="83">
          <cell r="B83" t="str">
            <v xml:space="preserve">Đá granite </v>
          </cell>
          <cell r="C83" t="str">
            <v>m²</v>
          </cell>
          <cell r="D83">
            <v>1250000</v>
          </cell>
        </row>
        <row r="84">
          <cell r="B84" t="str">
            <v>Đá hoa cương</v>
          </cell>
          <cell r="C84" t="str">
            <v>m²</v>
          </cell>
          <cell r="D84">
            <v>1250000</v>
          </cell>
        </row>
        <row r="85">
          <cell r="B85" t="str">
            <v>Mái che, mái hiên</v>
          </cell>
          <cell r="C85" t="str">
            <v>m²</v>
          </cell>
          <cell r="D85" t="str">
            <v>259.000 - 720.000</v>
          </cell>
        </row>
        <row r="86">
          <cell r="B86" t="str">
            <v>Mái che: mái tôn, khung cột sắt</v>
          </cell>
          <cell r="C86" t="str">
            <v>m²</v>
          </cell>
          <cell r="D86">
            <v>720000</v>
          </cell>
        </row>
        <row r="87">
          <cell r="B87" t="str">
            <v>Mái che: mái tôn, khung cột sắt</v>
          </cell>
          <cell r="C87" t="str">
            <v>m²</v>
          </cell>
          <cell r="D87">
            <v>720000</v>
          </cell>
        </row>
        <row r="88">
          <cell r="B88" t="str">
            <v>Mái che: mái ngói, khung cột sắt</v>
          </cell>
          <cell r="C88" t="str">
            <v>m²</v>
          </cell>
          <cell r="D88">
            <v>720000</v>
          </cell>
        </row>
        <row r="89">
          <cell r="B89" t="str">
            <v>Mái che: mái ngói, khung cột sắt</v>
          </cell>
          <cell r="C89" t="str">
            <v>m²</v>
          </cell>
          <cell r="D89">
            <v>720000</v>
          </cell>
        </row>
        <row r="90">
          <cell r="B90" t="str">
            <v>Mái che: mái tôn, khung cột BTCT</v>
          </cell>
          <cell r="C90" t="str">
            <v>m²</v>
          </cell>
          <cell r="D90">
            <v>720000</v>
          </cell>
        </row>
        <row r="91">
          <cell r="B91" t="str">
            <v>Mái che: mái ngói, khung cột BTCT</v>
          </cell>
          <cell r="C91" t="str">
            <v>m²</v>
          </cell>
          <cell r="D91">
            <v>720000</v>
          </cell>
        </row>
        <row r="92">
          <cell r="B92" t="str">
            <v>Mái che: Mái tôn, khung cây + sắt, cột gạch</v>
          </cell>
          <cell r="C92" t="str">
            <v>m²</v>
          </cell>
          <cell r="D92">
            <v>720000</v>
          </cell>
        </row>
        <row r="93">
          <cell r="B93" t="str">
            <v>Mái che: Mái tôn, khung gỗ, cột xây gạch</v>
          </cell>
          <cell r="C93" t="str">
            <v>m²</v>
          </cell>
          <cell r="D93">
            <v>720000</v>
          </cell>
        </row>
        <row r="94">
          <cell r="B94" t="str">
            <v>Mái che: mái tôn, khung cột  sắt + cây</v>
          </cell>
          <cell r="C94" t="str">
            <v>m²</v>
          </cell>
          <cell r="D94">
            <v>720000</v>
          </cell>
        </row>
        <row r="95">
          <cell r="B95" t="str">
            <v>Mái che: mái tôn, khung sắt, cột gạch</v>
          </cell>
          <cell r="C95" t="str">
            <v>m²</v>
          </cell>
          <cell r="D95">
            <v>720000</v>
          </cell>
        </row>
        <row r="96">
          <cell r="B96" t="str">
            <v>Mái che: mái tôn, khung cột gạch</v>
          </cell>
          <cell r="C96" t="str">
            <v>m²</v>
          </cell>
          <cell r="D96">
            <v>720000</v>
          </cell>
        </row>
        <row r="97">
          <cell r="B97" t="str">
            <v>Mái che: mái tôn, khung cây, cột Bê tông cốt thép</v>
          </cell>
          <cell r="C97" t="str">
            <v>m²</v>
          </cell>
          <cell r="D97">
            <v>720000</v>
          </cell>
        </row>
        <row r="98">
          <cell r="B98" t="str">
            <v>Mái che: khung cột sắt, mái ngói, trụ BTCT</v>
          </cell>
          <cell r="C98" t="str">
            <v>m²</v>
          </cell>
          <cell r="D98">
            <v>720000</v>
          </cell>
        </row>
        <row r="99">
          <cell r="B99" t="str">
            <v>Mái che: khung cột sắt, mái ngói</v>
          </cell>
          <cell r="C99" t="str">
            <v>m²</v>
          </cell>
          <cell r="D99">
            <v>720000</v>
          </cell>
        </row>
        <row r="100">
          <cell r="B100" t="str">
            <v>Mái che: mái tôn, khung cột cây</v>
          </cell>
          <cell r="C100" t="str">
            <v>m²</v>
          </cell>
          <cell r="D100">
            <v>259000</v>
          </cell>
        </row>
        <row r="101">
          <cell r="B101" t="str">
            <v>Mái che: mái lưới nhựa đen, khung cột sắt</v>
          </cell>
          <cell r="C101" t="str">
            <v>m²</v>
          </cell>
          <cell r="D101">
            <v>259000</v>
          </cell>
        </row>
        <row r="102">
          <cell r="B102" t="str">
            <v>Mái che: mái tôn, khung cột gỗ</v>
          </cell>
          <cell r="C102" t="str">
            <v>m²</v>
          </cell>
          <cell r="D102">
            <v>259000</v>
          </cell>
        </row>
        <row r="103">
          <cell r="B103" t="str">
            <v>Mái che: mái tôn, khung cây</v>
          </cell>
          <cell r="C103" t="str">
            <v>m²</v>
          </cell>
          <cell r="D103">
            <v>259000</v>
          </cell>
        </row>
        <row r="104">
          <cell r="B104" t="str">
            <v>Mái che: mái tôn, khung cây, cột sắt</v>
          </cell>
          <cell r="C104" t="str">
            <v>m²</v>
          </cell>
          <cell r="D104">
            <v>259000</v>
          </cell>
        </row>
        <row r="105">
          <cell r="B105" t="str">
            <v>Mái che: mái tôn firo ciment, khung cột gỗ</v>
          </cell>
          <cell r="C105" t="str">
            <v>m²</v>
          </cell>
          <cell r="D105">
            <v>259000</v>
          </cell>
        </row>
        <row r="106">
          <cell r="B106" t="str">
            <v>Mái che: mái bạt, khung cây</v>
          </cell>
          <cell r="C106" t="str">
            <v>m²</v>
          </cell>
          <cell r="D106">
            <v>259000</v>
          </cell>
        </row>
        <row r="107">
          <cell r="B107" t="str">
            <v>Mái che: mái bạt, khung cột cây</v>
          </cell>
          <cell r="C107" t="str">
            <v>m²</v>
          </cell>
          <cell r="D107">
            <v>259000</v>
          </cell>
        </row>
        <row r="108">
          <cell r="B108" t="str">
            <v>Mái che: mái bạt, khung cột sắt</v>
          </cell>
          <cell r="C108" t="str">
            <v>m²</v>
          </cell>
          <cell r="D108">
            <v>259000</v>
          </cell>
        </row>
        <row r="109">
          <cell r="B109" t="str">
            <v>Mái bạt di động</v>
          </cell>
          <cell r="C109" t="str">
            <v>m²</v>
          </cell>
          <cell r="D109">
            <v>259000</v>
          </cell>
        </row>
        <row r="110">
          <cell r="B110" t="str">
            <v>Mái bạt quay</v>
          </cell>
          <cell r="C110" t="str">
            <v>m²</v>
          </cell>
          <cell r="D110">
            <v>259000</v>
          </cell>
        </row>
        <row r="111">
          <cell r="B111" t="str">
            <v>Mái hiên di động</v>
          </cell>
          <cell r="C111" t="str">
            <v>m²</v>
          </cell>
          <cell r="D111">
            <v>259000</v>
          </cell>
        </row>
        <row r="112">
          <cell r="B112" t="str">
            <v>Vách tôn</v>
          </cell>
          <cell r="C112" t="str">
            <v>m²</v>
          </cell>
          <cell r="D112">
            <v>259000</v>
          </cell>
        </row>
        <row r="113">
          <cell r="B113" t="str">
            <v>Vách tôn + thép</v>
          </cell>
          <cell r="C113" t="str">
            <v>m²</v>
          </cell>
          <cell r="D113">
            <v>259001</v>
          </cell>
        </row>
        <row r="114">
          <cell r="B114" t="str">
            <v>Vách tôn + khung sắt</v>
          </cell>
          <cell r="C114" t="str">
            <v>m²</v>
          </cell>
          <cell r="D114">
            <v>259000</v>
          </cell>
        </row>
        <row r="115">
          <cell r="B115" t="str">
            <v>Khung sắt + Vách tôn</v>
          </cell>
          <cell r="C115" t="str">
            <v>m²</v>
          </cell>
          <cell r="D115">
            <v>259001</v>
          </cell>
        </row>
        <row r="116">
          <cell r="B116" t="str">
            <v>Khung sắt + tôn kẽm</v>
          </cell>
          <cell r="C116" t="str">
            <v>m²</v>
          </cell>
          <cell r="D116">
            <v>259002</v>
          </cell>
        </row>
        <row r="117">
          <cell r="B117" t="str">
            <v>Khung sắt  bọc tôn</v>
          </cell>
          <cell r="C117" t="str">
            <v>m²</v>
          </cell>
          <cell r="D117">
            <v>259003</v>
          </cell>
        </row>
        <row r="118">
          <cell r="B118" t="str">
            <v>Vách ngăn: Khung sắt + tôn</v>
          </cell>
          <cell r="C118" t="str">
            <v>m²</v>
          </cell>
          <cell r="D118">
            <v>259004</v>
          </cell>
        </row>
        <row r="120">
          <cell r="B120" t="str">
            <v>Tường rào có móng đá chẻ (hoặc móng gạch), cột gạch (hoặc BTCT), giằng bằng BTCT, tường xây gạch dày 10cm có tô trát</v>
          </cell>
          <cell r="C120" t="str">
            <v>đồng/m²</v>
          </cell>
          <cell r="D120">
            <v>532000</v>
          </cell>
        </row>
        <row r="121">
          <cell r="B121" t="str">
            <v>Tường rào có móng đá chẻ, cột gạch, khung bao song sắt</v>
          </cell>
          <cell r="C121" t="str">
            <v>đồng/m²</v>
          </cell>
          <cell r="D121">
            <v>481000</v>
          </cell>
        </row>
        <row r="122">
          <cell r="B122" t="str">
            <v>Tường xây, móng đá chẻ</v>
          </cell>
          <cell r="C122" t="str">
            <v>đồng/m²</v>
          </cell>
          <cell r="D122">
            <v>481000</v>
          </cell>
        </row>
        <row r="123">
          <cell r="B123" t="str">
            <v>Tường rào có móng, cột, đà bằng BTCT; tường xây gạch dày 10cm có tô trát</v>
          </cell>
          <cell r="C123" t="str">
            <v>đồng/m²</v>
          </cell>
          <cell r="D123">
            <v>581000</v>
          </cell>
        </row>
        <row r="124">
          <cell r="B124" t="str">
            <v>Tường rào có móng, cột, đà bằng BTCT; tường xây gạch dày 20cm có tô trát</v>
          </cell>
          <cell r="C124" t="str">
            <v>đồng/m²</v>
          </cell>
          <cell r="D124">
            <v>673000</v>
          </cell>
        </row>
        <row r="125">
          <cell r="B125" t="str">
            <v>Tường rào xây gạch hoặc xây gạch có khung lưới B40 (có tô, trát)</v>
          </cell>
          <cell r="C125" t="str">
            <v>đồng/m²</v>
          </cell>
          <cell r="D125">
            <v>382000</v>
          </cell>
        </row>
        <row r="126">
          <cell r="B126" t="str">
            <v>Tường rào xây gạch cao</v>
          </cell>
          <cell r="C126" t="str">
            <v>đồng/m²</v>
          </cell>
          <cell r="D126">
            <v>382000</v>
          </cell>
        </row>
        <row r="127">
          <cell r="B127" t="str">
            <v>Tường rào xây gạch cao dưới 1,6m</v>
          </cell>
          <cell r="C127" t="str">
            <v>đồng/m²</v>
          </cell>
          <cell r="D127">
            <v>382000</v>
          </cell>
        </row>
        <row r="128">
          <cell r="B128" t="str">
            <v>Tường rào xây gạch</v>
          </cell>
          <cell r="C128" t="str">
            <v>đồng/m²</v>
          </cell>
          <cell r="D128">
            <v>382000</v>
          </cell>
        </row>
        <row r="129">
          <cell r="B129" t="str">
            <v>Tường rào xây gạch, có tô trát</v>
          </cell>
          <cell r="C129" t="str">
            <v>đồng/m²</v>
          </cell>
          <cell r="D129">
            <v>382000</v>
          </cell>
        </row>
        <row r="130">
          <cell r="B130" t="str">
            <v>Tường trang trí đẹp ốp gạch Ceramic</v>
          </cell>
          <cell r="C130" t="str">
            <v>đồng/m²</v>
          </cell>
          <cell r="D130">
            <v>382000</v>
          </cell>
        </row>
        <row r="131">
          <cell r="B131" t="str">
            <v>Tường rào xây gạch không tô trát hoặc rào khung lưới B40, trụ các loại có khung</v>
          </cell>
          <cell r="C131" t="str">
            <v>đồng/m²</v>
          </cell>
          <cell r="D131">
            <v>221000</v>
          </cell>
        </row>
        <row r="132">
          <cell r="B132" t="str">
            <v>Trụ cổng, bờ kè và các loại tài sản khác có kết cấu:</v>
          </cell>
        </row>
        <row r="133">
          <cell r="B133" t="str">
            <v>Bằng bê tông không có cốt thép</v>
          </cell>
          <cell r="C133" t="str">
            <v>m³</v>
          </cell>
          <cell r="D133">
            <v>2246000</v>
          </cell>
        </row>
        <row r="134">
          <cell r="B134" t="str">
            <v>Bằng bê tông cốt thép</v>
          </cell>
          <cell r="C134" t="str">
            <v>m³</v>
          </cell>
          <cell r="D134">
            <v>4493000</v>
          </cell>
        </row>
        <row r="135">
          <cell r="B135" t="str">
            <v>- Bằng gạch xây tô, xây đá</v>
          </cell>
          <cell r="C135" t="str">
            <v>m³</v>
          </cell>
          <cell r="D135">
            <v>1798000</v>
          </cell>
        </row>
        <row r="136">
          <cell r="B136" t="str">
            <v>Trụ cổng, bờ kè và các loại tài sản khác có kết cấu:</v>
          </cell>
        </row>
        <row r="137">
          <cell r="B137" t="str">
            <v>- Bằng bê tông không có cốt thép</v>
          </cell>
          <cell r="C137" t="str">
            <v>m³</v>
          </cell>
          <cell r="D137">
            <v>2246000</v>
          </cell>
        </row>
        <row r="138">
          <cell r="B138" t="str">
            <v>Nền bê tông không cốt thép</v>
          </cell>
          <cell r="C138" t="str">
            <v>m³</v>
          </cell>
          <cell r="D138">
            <v>2246000</v>
          </cell>
        </row>
        <row r="139">
          <cell r="B139" t="str">
            <v>Móng trụ cổng BTKT</v>
          </cell>
          <cell r="C139" t="str">
            <v>m³</v>
          </cell>
          <cell r="D139">
            <v>2246000</v>
          </cell>
        </row>
        <row r="140">
          <cell r="B140" t="str">
            <v>Nền bê tông không cốt thép dày 0,1m</v>
          </cell>
          <cell r="C140" t="str">
            <v>m³</v>
          </cell>
          <cell r="D140">
            <v>2246000</v>
          </cell>
        </row>
        <row r="141">
          <cell r="B141" t="str">
            <v>Nền bê tông không cốt thép dày 10cm</v>
          </cell>
          <cell r="C141" t="str">
            <v>m³</v>
          </cell>
          <cell r="D141">
            <v>2246000</v>
          </cell>
        </row>
        <row r="142">
          <cell r="B142" t="str">
            <v>Nền bê tông ciment dày 10 cm</v>
          </cell>
          <cell r="C142" t="str">
            <v>m³</v>
          </cell>
          <cell r="D142">
            <v>2246000</v>
          </cell>
        </row>
        <row r="143">
          <cell r="B143" t="str">
            <v>Nền bê tông không cốt thép</v>
          </cell>
          <cell r="C143" t="str">
            <v>m³</v>
          </cell>
          <cell r="D143">
            <v>2246000</v>
          </cell>
        </row>
        <row r="144">
          <cell r="B144" t="str">
            <v>Nền bê tông không cốt thép dày 0,15m</v>
          </cell>
          <cell r="C144" t="str">
            <v>m³</v>
          </cell>
          <cell r="D144">
            <v>2246000</v>
          </cell>
        </row>
        <row r="145">
          <cell r="B145" t="str">
            <v>Nền bê tông không cốt thép dày 0,2m</v>
          </cell>
          <cell r="C145" t="str">
            <v>m³</v>
          </cell>
          <cell r="D145">
            <v>2246000</v>
          </cell>
        </row>
        <row r="146">
          <cell r="B146" t="str">
            <v>Sân bê tông không cốt thép dày 0,2m</v>
          </cell>
          <cell r="C146" t="str">
            <v>m³</v>
          </cell>
          <cell r="D146">
            <v>2246000</v>
          </cell>
        </row>
        <row r="147">
          <cell r="B147" t="str">
            <v>Nền bê tông không cốt thép dày 0,3m</v>
          </cell>
          <cell r="C147" t="str">
            <v>m³</v>
          </cell>
          <cell r="D147">
            <v>2246000</v>
          </cell>
        </row>
        <row r="148">
          <cell r="B148" t="str">
            <v>Nền bê tông không cốt thép dày 0,13m</v>
          </cell>
          <cell r="C148" t="str">
            <v>m³</v>
          </cell>
          <cell r="D148">
            <v>2246000</v>
          </cell>
        </row>
        <row r="149">
          <cell r="B149" t="str">
            <v>Nền bê tông không cốt thép dày 0,03m</v>
          </cell>
          <cell r="C149" t="str">
            <v>m³</v>
          </cell>
          <cell r="D149">
            <v>2246000</v>
          </cell>
        </row>
        <row r="150">
          <cell r="B150" t="str">
            <v>Nền bê tông không cốt thép dày 0,07m</v>
          </cell>
          <cell r="C150" t="str">
            <v>m³</v>
          </cell>
          <cell r="D150">
            <v>2246000</v>
          </cell>
        </row>
        <row r="151">
          <cell r="B151" t="str">
            <v>Nền bê tông không cốt thép dày 0,08m</v>
          </cell>
          <cell r="C151" t="str">
            <v>m³</v>
          </cell>
          <cell r="D151">
            <v>2246000</v>
          </cell>
        </row>
        <row r="152">
          <cell r="B152" t="str">
            <v>Nền bê tông không cốt thép dày 0,09m</v>
          </cell>
          <cell r="C152" t="str">
            <v>m³</v>
          </cell>
          <cell r="D152">
            <v>2246000</v>
          </cell>
        </row>
        <row r="153">
          <cell r="B153" t="str">
            <v>Nền bê tông cốt không thép dày 0,06m</v>
          </cell>
          <cell r="C153" t="str">
            <v>m³</v>
          </cell>
          <cell r="D153">
            <v>2246000</v>
          </cell>
        </row>
        <row r="154">
          <cell r="B154" t="str">
            <v>Nền bê tông không cốt thép dày 0,05m</v>
          </cell>
          <cell r="C154" t="str">
            <v>m³</v>
          </cell>
          <cell r="D154">
            <v>2246000</v>
          </cell>
        </row>
        <row r="155">
          <cell r="B155" t="str">
            <v>Trụ bê tông không thép</v>
          </cell>
          <cell r="C155" t="str">
            <v>m³</v>
          </cell>
          <cell r="D155">
            <v>2246000</v>
          </cell>
        </row>
        <row r="156">
          <cell r="B156" t="str">
            <v>Trụ bê tông xây gạch Block không cốt thép</v>
          </cell>
          <cell r="C156" t="str">
            <v>m³</v>
          </cell>
          <cell r="D156">
            <v>2246000</v>
          </cell>
        </row>
        <row r="157">
          <cell r="B157" t="str">
            <v>- Bằng bê tông cốt thép</v>
          </cell>
          <cell r="C157" t="str">
            <v>m³</v>
          </cell>
          <cell r="D157">
            <v>4493000</v>
          </cell>
        </row>
        <row r="158">
          <cell r="B158" t="str">
            <v>Thanh bê tông cốt thép</v>
          </cell>
          <cell r="C158" t="str">
            <v>m³</v>
          </cell>
          <cell r="D158">
            <v>4493000</v>
          </cell>
        </row>
        <row r="159">
          <cell r="B159" t="str">
            <v>Nền bê tông cốt thép</v>
          </cell>
          <cell r="C159" t="str">
            <v>m³</v>
          </cell>
          <cell r="D159">
            <v>4493000</v>
          </cell>
        </row>
        <row r="160">
          <cell r="B160" t="str">
            <v>trong đó bê tông cốt thép</v>
          </cell>
          <cell r="C160" t="str">
            <v>m³</v>
          </cell>
          <cell r="D160">
            <v>4493000</v>
          </cell>
        </row>
        <row r="161">
          <cell r="B161" t="str">
            <v>Tấm bê tông cốt thép</v>
          </cell>
          <cell r="C161" t="str">
            <v>m³</v>
          </cell>
          <cell r="D161">
            <v>4493000</v>
          </cell>
        </row>
        <row r="162">
          <cell r="B162" t="str">
            <v>Trụ cổng xây gạch (chứa BTCT)</v>
          </cell>
          <cell r="C162" t="str">
            <v>m³</v>
          </cell>
          <cell r="D162">
            <v>4493000</v>
          </cell>
        </row>
        <row r="163">
          <cell r="B163" t="str">
            <v xml:space="preserve">Tấm đan bê tông cốt thép </v>
          </cell>
          <cell r="C163" t="str">
            <v>m³</v>
          </cell>
          <cell r="D163">
            <v>4493000</v>
          </cell>
        </row>
        <row r="164">
          <cell r="B164" t="str">
            <v xml:space="preserve">Tấm bê tông cốt thép </v>
          </cell>
          <cell r="C164" t="str">
            <v>m³</v>
          </cell>
          <cell r="D164">
            <v>4493000</v>
          </cell>
        </row>
        <row r="165">
          <cell r="B165" t="str">
            <v>Đà bê tông cốt thép</v>
          </cell>
          <cell r="C165" t="str">
            <v>m³</v>
          </cell>
          <cell r="D165">
            <v>4493000</v>
          </cell>
        </row>
        <row r="166">
          <cell r="B166" t="str">
            <v>Đà kiềng bê tông cốt thép</v>
          </cell>
          <cell r="C166" t="str">
            <v>m³</v>
          </cell>
          <cell r="D166">
            <v>4493000</v>
          </cell>
        </row>
        <row r="167">
          <cell r="B167" t="str">
            <v>Trụ  BTCT+ ốp ceramic 4 mặt</v>
          </cell>
          <cell r="C167" t="str">
            <v>m³</v>
          </cell>
          <cell r="D167">
            <v>4493000</v>
          </cell>
        </row>
        <row r="168">
          <cell r="B168" t="str">
            <v>Trụ  BTCT</v>
          </cell>
          <cell r="C168" t="str">
            <v>m³</v>
          </cell>
          <cell r="D168">
            <v>4493000</v>
          </cell>
        </row>
        <row r="169">
          <cell r="B169" t="str">
            <v>Trụ bê tông cốt thép</v>
          </cell>
          <cell r="C169" t="str">
            <v>m³</v>
          </cell>
          <cell r="D169">
            <v>4493000</v>
          </cell>
        </row>
        <row r="170">
          <cell r="B170" t="str">
            <v>Trụ cổng BTCT</v>
          </cell>
          <cell r="C170" t="str">
            <v>m³</v>
          </cell>
          <cell r="D170">
            <v>4493000</v>
          </cell>
        </row>
        <row r="171">
          <cell r="B171" t="str">
            <v>Trụ cổng BTCT + xây gạch</v>
          </cell>
          <cell r="C171" t="str">
            <v>m³</v>
          </cell>
          <cell r="D171">
            <v>4493000</v>
          </cell>
        </row>
        <row r="172">
          <cell r="B172" t="str">
            <v>Trụ BTCT + xây gạch</v>
          </cell>
          <cell r="C172" t="str">
            <v>m³</v>
          </cell>
          <cell r="D172">
            <v>4493000</v>
          </cell>
        </row>
        <row r="173">
          <cell r="B173" t="str">
            <v>Trụ cổng BTCT + ốp đá</v>
          </cell>
          <cell r="C173" t="str">
            <v>m³</v>
          </cell>
          <cell r="D173">
            <v>4493000</v>
          </cell>
        </row>
        <row r="174">
          <cell r="B174" t="str">
            <v>Trụ cổng BTCT + ốp ceramic</v>
          </cell>
          <cell r="C174" t="str">
            <v>m³</v>
          </cell>
          <cell r="D174">
            <v>4493000</v>
          </cell>
        </row>
        <row r="175">
          <cell r="B175" t="str">
            <v>Trụ xây gạch bê tông cốt thép</v>
          </cell>
          <cell r="C175" t="str">
            <v>m³</v>
          </cell>
          <cell r="D175">
            <v>4493000</v>
          </cell>
        </row>
        <row r="176">
          <cell r="B176" t="str">
            <v>Dầm BTCT</v>
          </cell>
          <cell r="C176" t="str">
            <v>m³</v>
          </cell>
          <cell r="D176">
            <v>4493000</v>
          </cell>
        </row>
        <row r="177">
          <cell r="B177" t="str">
            <v>Đà dằn BTCT</v>
          </cell>
          <cell r="C177" t="str">
            <v>m³</v>
          </cell>
          <cell r="D177">
            <v>4493000</v>
          </cell>
        </row>
        <row r="178">
          <cell r="B178" t="str">
            <v>Lam BTCT</v>
          </cell>
          <cell r="C178" t="str">
            <v>m³</v>
          </cell>
          <cell r="D178">
            <v>4493000</v>
          </cell>
        </row>
        <row r="179">
          <cell r="B179" t="str">
            <v>Đá chân cột BTCT</v>
          </cell>
          <cell r="C179" t="str">
            <v>m³</v>
          </cell>
          <cell r="D179">
            <v>4493000</v>
          </cell>
        </row>
        <row r="180">
          <cell r="B180" t="str">
            <v>- Bằng gạch xây tô, xây đá</v>
          </cell>
          <cell r="C180" t="str">
            <v>m³</v>
          </cell>
          <cell r="D180">
            <v>1798000</v>
          </cell>
        </row>
        <row r="181">
          <cell r="B181" t="str">
            <v>Tường gạch xây tô, xây đá</v>
          </cell>
          <cell r="C181" t="str">
            <v>m³</v>
          </cell>
          <cell r="D181">
            <v>1798000</v>
          </cell>
        </row>
        <row r="182">
          <cell r="B182" t="str">
            <v>Tường xây gạch</v>
          </cell>
          <cell r="C182" t="str">
            <v>m³</v>
          </cell>
          <cell r="D182">
            <v>1798000</v>
          </cell>
        </row>
        <row r="183">
          <cell r="B183" t="str">
            <v>Cột xây gạch</v>
          </cell>
          <cell r="C183" t="str">
            <v>m³</v>
          </cell>
          <cell r="D183">
            <v>1798000</v>
          </cell>
        </row>
        <row r="184">
          <cell r="B184" t="str">
            <v>Bờ kè xây đá chẻ</v>
          </cell>
          <cell r="C184" t="str">
            <v>m³</v>
          </cell>
          <cell r="D184">
            <v>1798000</v>
          </cell>
        </row>
        <row r="185">
          <cell r="B185" t="str">
            <v>Bờ kè xây gạch</v>
          </cell>
          <cell r="C185" t="str">
            <v>m³</v>
          </cell>
          <cell r="D185">
            <v>1798000</v>
          </cell>
        </row>
        <row r="186">
          <cell r="B186" t="str">
            <v>Bờ kè xây đá</v>
          </cell>
          <cell r="C186" t="str">
            <v>m³</v>
          </cell>
          <cell r="D186">
            <v>1798000</v>
          </cell>
        </row>
        <row r="187">
          <cell r="B187" t="str">
            <v xml:space="preserve">Đá chẻ xây quanh giếng </v>
          </cell>
          <cell r="C187" t="str">
            <v>m³</v>
          </cell>
          <cell r="D187">
            <v>1798000</v>
          </cell>
        </row>
        <row r="188">
          <cell r="B188" t="str">
            <v>Bờ kè xây gạch</v>
          </cell>
          <cell r="C188" t="str">
            <v>m³</v>
          </cell>
          <cell r="D188">
            <v>1798000</v>
          </cell>
        </row>
        <row r="189">
          <cell r="B189" t="str">
            <v>Trụ cổng xây gạch + BTCT</v>
          </cell>
          <cell r="C189" t="str">
            <v>m³</v>
          </cell>
          <cell r="D189">
            <v>1798000</v>
          </cell>
        </row>
        <row r="190">
          <cell r="B190" t="str">
            <v>Trụ cổng  BTCT + xây gạch.</v>
          </cell>
          <cell r="C190" t="str">
            <v>m³</v>
          </cell>
          <cell r="D190">
            <v>1798000</v>
          </cell>
        </row>
        <row r="191">
          <cell r="B191" t="str">
            <v>Trụ xây gạch + BTCT</v>
          </cell>
          <cell r="C191" t="str">
            <v>m³</v>
          </cell>
          <cell r="D191">
            <v>1798000</v>
          </cell>
        </row>
        <row r="192">
          <cell r="B192" t="str">
            <v>Trụ cổng xây gạch + BTCT+ sơn nước</v>
          </cell>
          <cell r="C192" t="str">
            <v>m³</v>
          </cell>
          <cell r="D192">
            <v>1798000</v>
          </cell>
        </row>
        <row r="193">
          <cell r="B193" t="str">
            <v>Trụ cổng xây đá + BTCT</v>
          </cell>
          <cell r="C193" t="str">
            <v>m³</v>
          </cell>
          <cell r="D193">
            <v>1798000</v>
          </cell>
        </row>
        <row r="194">
          <cell r="B194" t="str">
            <v>Trụ cổng xây gạch</v>
          </cell>
          <cell r="C194" t="str">
            <v>m³</v>
          </cell>
          <cell r="D194">
            <v>1798000</v>
          </cell>
        </row>
        <row r="195">
          <cell r="B195" t="str">
            <v>Trụ xây gạch + BTCT ốp ceramic 4 mặt</v>
          </cell>
          <cell r="C195" t="str">
            <v>m³</v>
          </cell>
          <cell r="D195">
            <v>1798000</v>
          </cell>
        </row>
        <row r="196">
          <cell r="B196" t="str">
            <v>Trụ xây gạch ốp ceramic 4 mặt</v>
          </cell>
          <cell r="C196" t="str">
            <v>m³</v>
          </cell>
          <cell r="D196">
            <v>1798000</v>
          </cell>
        </row>
        <row r="197">
          <cell r="B197" t="str">
            <v>Trụ xây gạch + BTCT</v>
          </cell>
          <cell r="C197" t="str">
            <v>m³</v>
          </cell>
          <cell r="D197">
            <v>1798000</v>
          </cell>
        </row>
        <row r="198">
          <cell r="B198" t="str">
            <v>Trụ BTCT + xây gạch.</v>
          </cell>
          <cell r="C198" t="str">
            <v>m³</v>
          </cell>
          <cell r="D198">
            <v>1798000</v>
          </cell>
        </row>
        <row r="199">
          <cell r="B199" t="str">
            <v>Trụ xây đá + BTCT</v>
          </cell>
          <cell r="C199" t="str">
            <v>m³</v>
          </cell>
          <cell r="D199">
            <v>1798000</v>
          </cell>
        </row>
        <row r="200">
          <cell r="B200" t="str">
            <v>Trụ xây đá</v>
          </cell>
          <cell r="C200" t="str">
            <v>m³</v>
          </cell>
          <cell r="D200">
            <v>1798000</v>
          </cell>
        </row>
        <row r="201">
          <cell r="B201" t="str">
            <v>Móng xây đá</v>
          </cell>
          <cell r="C201" t="str">
            <v>m³</v>
          </cell>
          <cell r="D201">
            <v>1798000</v>
          </cell>
        </row>
        <row r="202">
          <cell r="B202" t="str">
            <v>Tường xây đá</v>
          </cell>
          <cell r="C202" t="str">
            <v>m³</v>
          </cell>
          <cell r="D202">
            <v>1798000</v>
          </cell>
        </row>
        <row r="203">
          <cell r="B203" t="str">
            <v>Trụ xây gạch</v>
          </cell>
          <cell r="C203" t="str">
            <v>m³</v>
          </cell>
          <cell r="D203">
            <v>1798000</v>
          </cell>
        </row>
        <row r="204">
          <cell r="B204" t="str">
            <v>Trụ xây gạch Block không BTCT</v>
          </cell>
          <cell r="C204" t="str">
            <v>m³</v>
          </cell>
          <cell r="D204">
            <v>1798000</v>
          </cell>
        </row>
        <row r="205">
          <cell r="B205" t="str">
            <v>Trụ xây gạch Block</v>
          </cell>
          <cell r="C205" t="str">
            <v>m³</v>
          </cell>
          <cell r="D205">
            <v>1798000</v>
          </cell>
        </row>
        <row r="206">
          <cell r="B206" t="str">
            <v>Tường  xây gạch</v>
          </cell>
          <cell r="C206" t="str">
            <v>m³</v>
          </cell>
          <cell r="D206">
            <v>1798000</v>
          </cell>
        </row>
        <row r="207">
          <cell r="B207" t="str">
            <v>Tam cấp xây gạch</v>
          </cell>
          <cell r="C207" t="str">
            <v>m³</v>
          </cell>
          <cell r="D207">
            <v>1798000</v>
          </cell>
        </row>
        <row r="208">
          <cell r="B208" t="str">
            <v>Trụ cổng xây gạch, ốp ceramic 4 mặt</v>
          </cell>
          <cell r="C208" t="str">
            <v>m³</v>
          </cell>
          <cell r="D208">
            <v>1798000</v>
          </cell>
        </row>
        <row r="209">
          <cell r="B209" t="str">
            <v>Trụ cổng xây gạch + BTCT+ ốp đá</v>
          </cell>
          <cell r="C209" t="str">
            <v>m³</v>
          </cell>
          <cell r="D209">
            <v>1798000</v>
          </cell>
        </row>
        <row r="210">
          <cell r="B210" t="str">
            <v>Trụ cổng xây gạch + BTCT+ ốp gạch</v>
          </cell>
          <cell r="C210" t="str">
            <v>m³</v>
          </cell>
          <cell r="D210">
            <v>1798000</v>
          </cell>
        </row>
        <row r="211">
          <cell r="B211" t="str">
            <v>Trụ cổng xây gạch + ốp đá</v>
          </cell>
          <cell r="C211" t="str">
            <v>m³</v>
          </cell>
          <cell r="D211">
            <v>1798000</v>
          </cell>
        </row>
        <row r="212">
          <cell r="B212" t="str">
            <v>Trụ cổng xây gạch + BTCT+ ốp ceramic</v>
          </cell>
          <cell r="C212" t="str">
            <v>m³</v>
          </cell>
          <cell r="D212">
            <v>1798000</v>
          </cell>
        </row>
        <row r="213">
          <cell r="B213" t="str">
            <v>Trụ xây gạch + BTCT+ ốp ceramic</v>
          </cell>
          <cell r="C213" t="str">
            <v>m³</v>
          </cell>
          <cell r="D213">
            <v>1798000</v>
          </cell>
        </row>
        <row r="214">
          <cell r="B214" t="str">
            <v>Trụ xây gạch + BTCT+ ốp đá</v>
          </cell>
          <cell r="C214" t="str">
            <v>m³</v>
          </cell>
          <cell r="D214">
            <v>1798000</v>
          </cell>
        </row>
        <row r="215">
          <cell r="B215" t="str">
            <v>Trụ cổng xây gạch + BTCT+ ốp ceramic</v>
          </cell>
          <cell r="C215" t="str">
            <v>m³</v>
          </cell>
          <cell r="D215">
            <v>1798000</v>
          </cell>
        </row>
        <row r="216">
          <cell r="B216" t="str">
            <v>Trụ cổng xây gạch + ốp ceramic</v>
          </cell>
          <cell r="C216" t="str">
            <v>m³</v>
          </cell>
          <cell r="D216">
            <v>1798000</v>
          </cell>
        </row>
        <row r="217">
          <cell r="B217" t="str">
            <v>Trụ cổng xây gạch + BTCT</v>
          </cell>
          <cell r="C217" t="str">
            <v>m³</v>
          </cell>
          <cell r="D217">
            <v>1798000</v>
          </cell>
        </row>
        <row r="218">
          <cell r="B218" t="str">
            <v>Trụ cổng xây gạch</v>
          </cell>
          <cell r="C218" t="str">
            <v>m³</v>
          </cell>
          <cell r="D218">
            <v>1798000</v>
          </cell>
        </row>
        <row r="219">
          <cell r="B219" t="str">
            <v>Trụ cổng xây đá</v>
          </cell>
          <cell r="C219" t="str">
            <v>m³</v>
          </cell>
          <cell r="D219">
            <v>1798000</v>
          </cell>
        </row>
        <row r="220">
          <cell r="B220" t="str">
            <v>Trụ xây gạch + ốp đả chẻ</v>
          </cell>
          <cell r="C220" t="str">
            <v>m³</v>
          </cell>
          <cell r="D220">
            <v>1798000</v>
          </cell>
        </row>
        <row r="221">
          <cell r="B221" t="str">
            <v>Bậc tam cấp xây gạch</v>
          </cell>
          <cell r="C221" t="str">
            <v>m³</v>
          </cell>
          <cell r="D221">
            <v>1798000</v>
          </cell>
        </row>
        <row r="222">
          <cell r="B222" t="str">
            <v>Móng xây đá chẻ</v>
          </cell>
          <cell r="C222" t="str">
            <v>m³</v>
          </cell>
          <cell r="D222">
            <v>1798000</v>
          </cell>
        </row>
        <row r="223">
          <cell r="B223" t="str">
            <v>Móng xây gạch</v>
          </cell>
          <cell r="C223" t="str">
            <v>m³</v>
          </cell>
          <cell r="D223">
            <v>1798000</v>
          </cell>
        </row>
        <row r="224">
          <cell r="B224" t="str">
            <v>Móng xây gạch + đá chẻ</v>
          </cell>
          <cell r="C224" t="str">
            <v>m³</v>
          </cell>
          <cell r="D224">
            <v>1798000</v>
          </cell>
        </row>
        <row r="225">
          <cell r="B225" t="str">
            <v>Bếp xây gạch</v>
          </cell>
          <cell r="C225" t="str">
            <v>m³</v>
          </cell>
          <cell r="D225">
            <v>1798000</v>
          </cell>
        </row>
        <row r="226">
          <cell r="B226" t="str">
            <v>Bồn tiêu xây gạch</v>
          </cell>
          <cell r="C226" t="str">
            <v>m³</v>
          </cell>
          <cell r="D226">
            <v>1798000</v>
          </cell>
        </row>
        <row r="227">
          <cell r="B227" t="str">
            <v>Thành giếng xây gạch Ø1,3 m</v>
          </cell>
          <cell r="C227" t="str">
            <v>m³</v>
          </cell>
          <cell r="D227">
            <v>1798000</v>
          </cell>
        </row>
        <row r="228">
          <cell r="B228" t="str">
            <v>Thành giếng xây gạch Ø1,6 m</v>
          </cell>
          <cell r="C228" t="str">
            <v>m³</v>
          </cell>
          <cell r="D228">
            <v>1798000</v>
          </cell>
        </row>
        <row r="229">
          <cell r="B229" t="str">
            <v>Thành giếng xây gạch Ø 2,5 m</v>
          </cell>
          <cell r="C229" t="str">
            <v>m³</v>
          </cell>
          <cell r="D229">
            <v>1798000</v>
          </cell>
        </row>
        <row r="230">
          <cell r="B230" t="str">
            <v>Trụ bê tông cắm ranh hàng rào cao 1,2 đến 2,2m</v>
          </cell>
          <cell r="C230" t="str">
            <v>trụ</v>
          </cell>
          <cell r="D230">
            <v>58000</v>
          </cell>
        </row>
        <row r="231">
          <cell r="B231" t="str">
            <v>Trụ cổng khung sắt kẽm</v>
          </cell>
          <cell r="C231" t="str">
            <v>trụ</v>
          </cell>
          <cell r="D231">
            <v>58000</v>
          </cell>
        </row>
        <row r="232">
          <cell r="B232" t="str">
            <v>Trụ bê tông cắm ranh</v>
          </cell>
          <cell r="C232" t="str">
            <v>trụ</v>
          </cell>
          <cell r="D232">
            <v>58000</v>
          </cell>
        </row>
        <row r="233">
          <cell r="B233" t="str">
            <v>Trụ bê tông cắm ranh hàng rào cao 1,2m</v>
          </cell>
          <cell r="C233" t="str">
            <v>trụ</v>
          </cell>
          <cell r="D233">
            <v>58000</v>
          </cell>
        </row>
        <row r="234">
          <cell r="B234" t="str">
            <v>Trụ bê tông cắm ranh hàng rào cao 1,6m</v>
          </cell>
          <cell r="C234" t="str">
            <v>trụ</v>
          </cell>
          <cell r="D234">
            <v>58000</v>
          </cell>
        </row>
        <row r="235">
          <cell r="B235" t="str">
            <v>Trụ bê tông cắm ranh hàng rào cao 2,2m</v>
          </cell>
          <cell r="C235" t="str">
            <v>trụ</v>
          </cell>
          <cell r="D235">
            <v>58000</v>
          </cell>
        </row>
        <row r="236">
          <cell r="B236" t="str">
            <v>Trụ bê tông cắm ranh hàng rào cao 2,5m</v>
          </cell>
          <cell r="C236" t="str">
            <v>trụ</v>
          </cell>
          <cell r="D236">
            <v>65909.090909090897</v>
          </cell>
        </row>
        <row r="237">
          <cell r="B237" t="str">
            <v>Trụ bê tông cắm ranh hàng rào cao 1,2m - 2,2m</v>
          </cell>
          <cell r="C237" t="str">
            <v>trụ</v>
          </cell>
          <cell r="D237">
            <v>58000</v>
          </cell>
        </row>
        <row r="238">
          <cell r="B238" t="str">
            <v>Mảng rào dây kẽm gai</v>
          </cell>
          <cell r="C238" t="str">
            <v>mét/sợi</v>
          </cell>
          <cell r="D238">
            <v>4000</v>
          </cell>
        </row>
        <row r="239">
          <cell r="B239" t="str">
            <v>Hàng rào lưới B40</v>
          </cell>
          <cell r="C239" t="str">
            <v>m²</v>
          </cell>
          <cell r="D239">
            <v>101000</v>
          </cell>
        </row>
        <row r="240">
          <cell r="B240" t="str">
            <v>Lưới B40</v>
          </cell>
          <cell r="C240" t="str">
            <v>m²</v>
          </cell>
          <cell r="D240">
            <v>101000</v>
          </cell>
        </row>
        <row r="241">
          <cell r="B241" t="str">
            <v>Khung sắt + lưới b40</v>
          </cell>
          <cell r="C241" t="str">
            <v>m²</v>
          </cell>
          <cell r="D241">
            <v>101000</v>
          </cell>
        </row>
        <row r="242">
          <cell r="B242" t="str">
            <v>Hàng rào khung sắt + lưới b40</v>
          </cell>
          <cell r="C242" t="str">
            <v>m²</v>
          </cell>
          <cell r="D242">
            <v>101000</v>
          </cell>
        </row>
        <row r="243">
          <cell r="B243" t="str">
            <v>Di dời hàng rào khung sắt</v>
          </cell>
          <cell r="C243" t="str">
            <v>m</v>
          </cell>
          <cell r="D243">
            <v>26000</v>
          </cell>
        </row>
        <row r="244">
          <cell r="B244" t="str">
            <v>Di dời kính khung nhôm</v>
          </cell>
          <cell r="C244" t="str">
            <v>m</v>
          </cell>
          <cell r="D244">
            <v>26000</v>
          </cell>
        </row>
        <row r="245">
          <cell r="B245" t="str">
            <v>Di dời cổng sắt (rộng 2-5 mét, cao trên 2 mét)</v>
          </cell>
          <cell r="C245" t="str">
            <v>cánh</v>
          </cell>
          <cell r="D245">
            <v>173000</v>
          </cell>
        </row>
        <row r="246">
          <cell r="B246" t="str">
            <v>Di dời cánh cổng sắt cao 1,65 m x ngang 1,2 m</v>
          </cell>
          <cell r="C246" t="str">
            <v>cánh</v>
          </cell>
          <cell r="D246">
            <v>173000</v>
          </cell>
        </row>
        <row r="247">
          <cell r="B247" t="str">
            <v>Di dời trụ cổng khung sắt kẽm</v>
          </cell>
          <cell r="C247" t="str">
            <v>cánh</v>
          </cell>
          <cell r="D247">
            <v>173000</v>
          </cell>
        </row>
        <row r="248">
          <cell r="B248" t="str">
            <v>Di dời bảng hiệu</v>
          </cell>
          <cell r="C248" t="str">
            <v>cái</v>
          </cell>
          <cell r="D248">
            <v>173000</v>
          </cell>
        </row>
        <row r="249">
          <cell r="B249" t="str">
            <v>Bông sắt hàng rào trên đầu tường</v>
          </cell>
          <cell r="C249" t="str">
            <v>m²</v>
          </cell>
          <cell r="D249">
            <v>432000</v>
          </cell>
        </row>
        <row r="250">
          <cell r="B250" t="str">
            <v>Hàng rào khung sắt kiên cố</v>
          </cell>
          <cell r="C250" t="str">
            <v>m²</v>
          </cell>
          <cell r="D250">
            <v>1008000</v>
          </cell>
        </row>
        <row r="251">
          <cell r="B251" t="str">
            <v>Khung sắt kiên cố</v>
          </cell>
          <cell r="C251" t="str">
            <v>m²</v>
          </cell>
          <cell r="D251">
            <v>1008000</v>
          </cell>
        </row>
        <row r="252">
          <cell r="B252" t="str">
            <v>Trụ cổng sắt hộp cao 2,7m</v>
          </cell>
          <cell r="C252" t="str">
            <v>m²</v>
          </cell>
          <cell r="D252">
            <v>1008000</v>
          </cell>
        </row>
        <row r="253">
          <cell r="B253" t="str">
            <v>Cổng sắt kiên cố</v>
          </cell>
          <cell r="C253" t="str">
            <v>m²</v>
          </cell>
          <cell r="D253">
            <v>1008000</v>
          </cell>
        </row>
        <row r="254">
          <cell r="B254" t="str">
            <v>Cánh cổng khung sắt + lưới B40</v>
          </cell>
          <cell r="C254" t="str">
            <v>m²</v>
          </cell>
          <cell r="D254">
            <v>1008000</v>
          </cell>
        </row>
        <row r="255">
          <cell r="B255" t="str">
            <v>Cánh cổng khung sắt</v>
          </cell>
          <cell r="C255" t="str">
            <v>m²</v>
          </cell>
          <cell r="D255">
            <v>1008000</v>
          </cell>
        </row>
        <row r="256">
          <cell r="B256" t="str">
            <v>Hàng rào khung sắt</v>
          </cell>
          <cell r="C256" t="str">
            <v>m²</v>
          </cell>
          <cell r="D256">
            <v>1008000</v>
          </cell>
        </row>
        <row r="257">
          <cell r="B257" t="str">
            <v>Song sắt hộp</v>
          </cell>
          <cell r="C257" t="str">
            <v>m²</v>
          </cell>
          <cell r="D257">
            <v>1008000</v>
          </cell>
        </row>
        <row r="258">
          <cell r="B258" t="str">
            <v>Khung sắt + Vách kính</v>
          </cell>
          <cell r="C258" t="str">
            <v>m²</v>
          </cell>
          <cell r="D258">
            <v>1008000</v>
          </cell>
        </row>
        <row r="259">
          <cell r="B259" t="str">
            <v>Khung sắt bọc nhôm kính</v>
          </cell>
          <cell r="C259" t="str">
            <v>m²</v>
          </cell>
          <cell r="D259">
            <v>1008000</v>
          </cell>
        </row>
        <row r="260">
          <cell r="B260" t="str">
            <v>Cánh cổng sắt</v>
          </cell>
          <cell r="C260" t="str">
            <v>m²</v>
          </cell>
          <cell r="D260">
            <v>1008000</v>
          </cell>
        </row>
        <row r="261">
          <cell r="B261" t="str">
            <v>Cửa sắt cuốn</v>
          </cell>
          <cell r="C261" t="str">
            <v>m²</v>
          </cell>
          <cell r="D261">
            <v>1008000</v>
          </cell>
        </row>
        <row r="262">
          <cell r="B262" t="str">
            <v>Cửa sắt</v>
          </cell>
          <cell r="C262" t="str">
            <v>m²</v>
          </cell>
          <cell r="D262">
            <v>1008000</v>
          </cell>
        </row>
        <row r="263">
          <cell r="B263" t="str">
            <v>Cửa sắt xếp</v>
          </cell>
          <cell r="C263" t="str">
            <v>m²</v>
          </cell>
          <cell r="D263">
            <v>1008000</v>
          </cell>
        </row>
        <row r="264">
          <cell r="B264" t="str">
            <v>Hộp quảng cáo Alu + khung sắt trang trí đèn</v>
          </cell>
          <cell r="C264" t="str">
            <v>m²</v>
          </cell>
          <cell r="D264">
            <v>1008000</v>
          </cell>
        </row>
        <row r="265">
          <cell r="B265" t="str">
            <v>Bảng hiệu Alu</v>
          </cell>
          <cell r="C265" t="str">
            <v>m²</v>
          </cell>
          <cell r="D265">
            <v>1008000</v>
          </cell>
        </row>
        <row r="266">
          <cell r="B266" t="str">
            <v>Bảng hiệu hộp đèn</v>
          </cell>
          <cell r="C266" t="str">
            <v>m²</v>
          </cell>
          <cell r="D266">
            <v>1008000</v>
          </cell>
        </row>
        <row r="267">
          <cell r="B267" t="str">
            <v>Bảng hiệu khung sắt + tôn</v>
          </cell>
          <cell r="C267" t="str">
            <v>m²</v>
          </cell>
          <cell r="D267">
            <v>720000</v>
          </cell>
        </row>
        <row r="268">
          <cell r="B268" t="str">
            <v>Bảng hiệu khung sắt</v>
          </cell>
          <cell r="C268" t="str">
            <v>m²</v>
          </cell>
          <cell r="D268">
            <v>720000</v>
          </cell>
        </row>
        <row r="269">
          <cell r="B269" t="str">
            <v>Bảng hiệu (khung sắt + bạt)</v>
          </cell>
          <cell r="C269" t="str">
            <v>m²</v>
          </cell>
          <cell r="D269">
            <v>259000</v>
          </cell>
        </row>
        <row r="270">
          <cell r="B270" t="str">
            <v>Trụ điện bê tông cao 5-7 mét</v>
          </cell>
          <cell r="C270" t="str">
            <v>cái</v>
          </cell>
          <cell r="D270">
            <v>1296000</v>
          </cell>
        </row>
        <row r="271">
          <cell r="B271" t="str">
            <v>Trụ điện bê tông cao 9 mét</v>
          </cell>
          <cell r="C271" t="str">
            <v>cái</v>
          </cell>
          <cell r="D271">
            <v>1666285.7142857143</v>
          </cell>
        </row>
        <row r="272">
          <cell r="B272" t="str">
            <v>Cột bê tông D0,2 cao 4,4 mét</v>
          </cell>
          <cell r="C272" t="str">
            <v>cột</v>
          </cell>
          <cell r="D272">
            <v>814628.57142857148</v>
          </cell>
        </row>
        <row r="273">
          <cell r="B273" t="str">
            <v>Trụ điện bê tông cao 8 mét</v>
          </cell>
          <cell r="C273" t="str">
            <v>cái</v>
          </cell>
          <cell r="D273">
            <v>1481142.857142857</v>
          </cell>
        </row>
        <row r="274">
          <cell r="B274" t="str">
            <v>Trụ điện bằng ống sắt tráng kẽm D90</v>
          </cell>
          <cell r="C274" t="str">
            <v>cái</v>
          </cell>
          <cell r="D274">
            <v>864000</v>
          </cell>
        </row>
        <row r="275">
          <cell r="B275" t="str">
            <v>Trụ điện bằng ống sắt tráng kẽm Φ90 cao 6m</v>
          </cell>
          <cell r="C275" t="str">
            <v>cái</v>
          </cell>
          <cell r="D275">
            <v>864000</v>
          </cell>
        </row>
        <row r="276">
          <cell r="B276" t="str">
            <v>Trụ sắt tráng kẽm D90 cao 6m</v>
          </cell>
          <cell r="C276" t="str">
            <v>trụ</v>
          </cell>
          <cell r="D276">
            <v>864000</v>
          </cell>
        </row>
        <row r="277">
          <cell r="B277" t="str">
            <v>Trụ sắt tráng kẽm D90 cao 10m</v>
          </cell>
          <cell r="C277" t="str">
            <v>trụ</v>
          </cell>
          <cell r="D277">
            <v>1440000</v>
          </cell>
        </row>
        <row r="278">
          <cell r="B278" t="str">
            <v>Trụ sắt tráng kẽm D114 cao 6m</v>
          </cell>
          <cell r="C278" t="str">
            <v>trụ</v>
          </cell>
          <cell r="D278">
            <v>1094400</v>
          </cell>
        </row>
        <row r="279">
          <cell r="B279" t="str">
            <v>Trụ sắt tráng kẽm D49 cao 6m</v>
          </cell>
          <cell r="C279" t="str">
            <v>trụ</v>
          </cell>
          <cell r="D279">
            <v>470400</v>
          </cell>
        </row>
        <row r="280">
          <cell r="B280" t="str">
            <v>Trụ sắt tráng kẽm D42 cao 6m</v>
          </cell>
          <cell r="C280" t="str">
            <v>trụ</v>
          </cell>
          <cell r="D280">
            <v>403200</v>
          </cell>
        </row>
        <row r="281">
          <cell r="B281" t="str">
            <v>Trụ sắt tráng kẽm D90 cao 3m</v>
          </cell>
          <cell r="C281" t="str">
            <v>trụ</v>
          </cell>
          <cell r="D281">
            <v>432000</v>
          </cell>
        </row>
        <row r="282">
          <cell r="B282" t="str">
            <v>Sắt hộp 50x100 cao 3m</v>
          </cell>
          <cell r="C282" t="str">
            <v>trụ</v>
          </cell>
          <cell r="D282">
            <v>432000</v>
          </cell>
        </row>
        <row r="283">
          <cell r="B283" t="str">
            <v>Trụ sắt tráng kẽm D60 cao 3m</v>
          </cell>
          <cell r="C283" t="str">
            <v>trụ</v>
          </cell>
          <cell r="D283">
            <v>288000</v>
          </cell>
        </row>
        <row r="284">
          <cell r="B284" t="str">
            <v>Trụ sắt tráng kẽm D60 cao 1,5m</v>
          </cell>
          <cell r="C284" t="str">
            <v>trụ</v>
          </cell>
          <cell r="D284">
            <v>144000</v>
          </cell>
        </row>
        <row r="285">
          <cell r="B285" t="str">
            <v>Trụ sắt tráng kẽm D60 cao 2m</v>
          </cell>
          <cell r="C285" t="str">
            <v>trụ</v>
          </cell>
          <cell r="D285">
            <v>192000</v>
          </cell>
        </row>
        <row r="286">
          <cell r="B286" t="str">
            <v>Trụ sắt tráng kẽm D60 cao 2,2m</v>
          </cell>
          <cell r="C286" t="str">
            <v>trụ</v>
          </cell>
          <cell r="D286">
            <v>352000.00000000012</v>
          </cell>
        </row>
        <row r="287">
          <cell r="B287" t="str">
            <v>Trụ sắt tráng kẽm D60 cao 6m</v>
          </cell>
          <cell r="C287" t="str">
            <v>trụ</v>
          </cell>
          <cell r="D287">
            <v>576000</v>
          </cell>
        </row>
        <row r="288">
          <cell r="B288" t="str">
            <v>Trụ sắt tráng kẽm D76 cao 6m</v>
          </cell>
          <cell r="C288" t="str">
            <v>trụ</v>
          </cell>
          <cell r="D288">
            <v>729600</v>
          </cell>
        </row>
        <row r="289">
          <cell r="B289" t="str">
            <v>Trụ sắt tráng kẽm D76 cao 3,5m</v>
          </cell>
          <cell r="C289" t="str">
            <v>trụ</v>
          </cell>
          <cell r="D289">
            <v>425600</v>
          </cell>
        </row>
        <row r="290">
          <cell r="B290" t="str">
            <v>Trụ sắt tráng kẽm D90 cao 4m</v>
          </cell>
          <cell r="C290" t="str">
            <v>trụ</v>
          </cell>
          <cell r="D290">
            <v>576000</v>
          </cell>
        </row>
        <row r="291">
          <cell r="B291" t="str">
            <v>Trụ sắt tráng kẽm D60 cao 4m</v>
          </cell>
          <cell r="C291" t="str">
            <v>trụ</v>
          </cell>
          <cell r="D291">
            <v>384000</v>
          </cell>
        </row>
        <row r="292">
          <cell r="B292" t="str">
            <v>Trụ sắt tráng kẽm D90 cao 2m</v>
          </cell>
          <cell r="C292" t="str">
            <v>trụ</v>
          </cell>
          <cell r="D292">
            <v>288000</v>
          </cell>
        </row>
        <row r="293">
          <cell r="B293" t="str">
            <v>Trụ sắt tráng kẽm D90 cao 2,5m</v>
          </cell>
          <cell r="C293" t="str">
            <v>trụ</v>
          </cell>
          <cell r="D293">
            <v>360000</v>
          </cell>
        </row>
        <row r="294">
          <cell r="B294" t="str">
            <v>Trụ sắt tráng kẽm D110 cao 3,5m</v>
          </cell>
          <cell r="C294" t="str">
            <v>trụ</v>
          </cell>
          <cell r="D294">
            <v>616000</v>
          </cell>
        </row>
        <row r="295">
          <cell r="B295" t="str">
            <v>Trụ sắt tráng kẽm D110 cao 3,0m</v>
          </cell>
          <cell r="C295" t="str">
            <v>trụ</v>
          </cell>
          <cell r="D295">
            <v>528000</v>
          </cell>
        </row>
        <row r="296">
          <cell r="B296" t="str">
            <v>Trụ sắt tráng kẽm C40x80 cao 2m</v>
          </cell>
          <cell r="C296" t="str">
            <v>trụ</v>
          </cell>
          <cell r="D296">
            <v>288000</v>
          </cell>
        </row>
        <row r="297">
          <cell r="B297" t="str">
            <v>Trụ sắt tráng kẽm D90 cao 1,7m</v>
          </cell>
          <cell r="C297" t="str">
            <v>trụ</v>
          </cell>
          <cell r="D297">
            <v>244800</v>
          </cell>
        </row>
        <row r="298">
          <cell r="B298" t="str">
            <v>Trụ sắt tráng kẽm D80 cao 2m</v>
          </cell>
          <cell r="C298" t="str">
            <v>trụ</v>
          </cell>
          <cell r="D298">
            <v>256000</v>
          </cell>
        </row>
        <row r="299">
          <cell r="B299" t="str">
            <v>Trụ sắt tráng kẽm D90 cao 2,5m</v>
          </cell>
          <cell r="C299" t="str">
            <v>trụ</v>
          </cell>
          <cell r="D299">
            <v>360000</v>
          </cell>
        </row>
        <row r="300">
          <cell r="B300" t="str">
            <v>Trụ sắt tráng kẽm D90 cao 2,7m</v>
          </cell>
          <cell r="C300" t="str">
            <v>trụ</v>
          </cell>
          <cell r="D300">
            <v>388800</v>
          </cell>
        </row>
        <row r="301">
          <cell r="B301" t="str">
            <v>ống sắt tráng kẽm D90</v>
          </cell>
          <cell r="C301" t="str">
            <v>cái</v>
          </cell>
          <cell r="D301">
            <v>864000</v>
          </cell>
        </row>
        <row r="302">
          <cell r="B302" t="str">
            <v>ống sắt tráng kẽm D90 cao 3m</v>
          </cell>
          <cell r="C302" t="str">
            <v>cái</v>
          </cell>
          <cell r="D302">
            <v>432000</v>
          </cell>
        </row>
        <row r="303">
          <cell r="B303" t="str">
            <v>ống sắt tráng kẽm D39 cao 3m</v>
          </cell>
          <cell r="C303" t="str">
            <v>cái</v>
          </cell>
          <cell r="D303">
            <v>187200</v>
          </cell>
        </row>
        <row r="304">
          <cell r="B304" t="str">
            <v>Trụ sắt tráng kẽm D76 cao 2,2m</v>
          </cell>
          <cell r="C304" t="str">
            <v>cái</v>
          </cell>
          <cell r="D304">
            <v>267520.00000000006</v>
          </cell>
        </row>
        <row r="305">
          <cell r="B305" t="str">
            <v>Trụ sắt tráng kẽm D76 cao 3m</v>
          </cell>
          <cell r="C305" t="str">
            <v>cái</v>
          </cell>
          <cell r="D305">
            <v>364800</v>
          </cell>
        </row>
        <row r="306">
          <cell r="B306" t="str">
            <v>Ống sắt mạ kẽm ø90 x3m</v>
          </cell>
          <cell r="C306" t="str">
            <v>cái</v>
          </cell>
          <cell r="D306">
            <v>432000</v>
          </cell>
        </row>
        <row r="307">
          <cell r="B307" t="str">
            <v>Ống sắt mạ kẽm ø60 x6m</v>
          </cell>
          <cell r="C307" t="str">
            <v>cái</v>
          </cell>
          <cell r="D307">
            <v>576000</v>
          </cell>
        </row>
        <row r="308">
          <cell r="B308" t="str">
            <v>Ống sắt mạ kẽm ø60 x1,8m</v>
          </cell>
          <cell r="C308" t="str">
            <v>cái</v>
          </cell>
          <cell r="D308">
            <v>172800</v>
          </cell>
        </row>
        <row r="309">
          <cell r="B309" t="str">
            <v>Ống sắt mạ kẽm ø60 x1,5m</v>
          </cell>
          <cell r="C309" t="str">
            <v>cái</v>
          </cell>
          <cell r="D309">
            <v>144000</v>
          </cell>
        </row>
        <row r="310">
          <cell r="B310" t="str">
            <v>Trụ sắt tráng kẽm ø60 cao 1,5m</v>
          </cell>
          <cell r="C310" t="str">
            <v>Trụ</v>
          </cell>
          <cell r="D310">
            <v>144000</v>
          </cell>
        </row>
        <row r="311">
          <cell r="B311" t="str">
            <v>Bồn hoa xây gạch</v>
          </cell>
          <cell r="C311" t="str">
            <v>m³</v>
          </cell>
          <cell r="D311">
            <v>432000</v>
          </cell>
        </row>
        <row r="312">
          <cell r="B312" t="str">
            <v>Hòn non bộ</v>
          </cell>
          <cell r="C312" t="str">
            <v>m³</v>
          </cell>
          <cell r="D312">
            <v>1440000</v>
          </cell>
        </row>
        <row r="313">
          <cell r="B313" t="str">
            <v>Đá nguyên Khối</v>
          </cell>
          <cell r="C313" t="str">
            <v>m³</v>
          </cell>
          <cell r="D313">
            <v>1440000</v>
          </cell>
        </row>
        <row r="314">
          <cell r="B314" t="str">
            <v>Đất san nền</v>
          </cell>
          <cell r="C314" t="str">
            <v>m³</v>
          </cell>
          <cell r="D314">
            <v>68000</v>
          </cell>
        </row>
        <row r="315">
          <cell r="B315" t="str">
            <v>Công đào (ao nuôi trồng thủy sản hoặc làm hầm chứa nước, ao do cải tạo từ lòng suối, từ đầm phá, từ hố bom để thành ao nuôi trồng thủy sản hoặc làm hầm chứa nước tưới)</v>
          </cell>
          <cell r="C315" t="str">
            <v>đồng/m³</v>
          </cell>
          <cell r="D315">
            <v>42000</v>
          </cell>
        </row>
        <row r="316">
          <cell r="B316" t="str">
            <v>Ao đào đất (công đào)</v>
          </cell>
          <cell r="C316" t="str">
            <v>đồng/m³</v>
          </cell>
          <cell r="D316">
            <v>42000</v>
          </cell>
        </row>
        <row r="317">
          <cell r="B317" t="str">
            <v>Chuồng heo, chuồng bò, gà, vịt:</v>
          </cell>
        </row>
        <row r="318">
          <cell r="B318" t="str">
            <v>Chuồng heo Xây cao 1m, nền bê tông kiên cố, lợp ngói hoặc tole fibro ciment</v>
          </cell>
          <cell r="C318" t="str">
            <v>m²</v>
          </cell>
          <cell r="D318">
            <v>961000</v>
          </cell>
        </row>
        <row r="319">
          <cell r="B319" t="str">
            <v>Chuồng heo: khung cột gạch, mái tôn, nền bê tông, tường xây cao 1m</v>
          </cell>
          <cell r="C319" t="str">
            <v>m²</v>
          </cell>
          <cell r="D319">
            <v>961000</v>
          </cell>
        </row>
        <row r="320">
          <cell r="B320" t="str">
            <v>Chuồng gà: khung cột gạch, tường xây gạch, mái tôn, nền bê tông, cửa sắt</v>
          </cell>
          <cell r="C320" t="str">
            <v>m²</v>
          </cell>
          <cell r="D320">
            <v>961000</v>
          </cell>
        </row>
        <row r="321">
          <cell r="B321" t="str">
            <v>Chuồng bò kiên cố, mái tôn, khung cột bê tông, nền bê tông</v>
          </cell>
          <cell r="C321" t="str">
            <v>m²</v>
          </cell>
          <cell r="D321">
            <v>961000</v>
          </cell>
        </row>
        <row r="322">
          <cell r="B322" t="str">
            <v>Chuồng bò khung cột sắt, mái tôn, nền bê tông, tường xây gạch  + tôn</v>
          </cell>
          <cell r="C322" t="str">
            <v>m²</v>
          </cell>
          <cell r="D322">
            <v>961000</v>
          </cell>
        </row>
        <row r="323">
          <cell r="B323" t="str">
            <v>Chuồng bò  mái tôn, khung cột sắt + bê tông, nền bê tông xi măng</v>
          </cell>
          <cell r="C323" t="str">
            <v>m²</v>
          </cell>
          <cell r="D323">
            <v>961000</v>
          </cell>
        </row>
        <row r="324">
          <cell r="B324" t="str">
            <v>Chuồng heo xây gạch cao 1 m, nền bê tông, lợp tole fibro ciment</v>
          </cell>
          <cell r="C324" t="str">
            <v>m²</v>
          </cell>
          <cell r="D324">
            <v>961000</v>
          </cell>
        </row>
        <row r="325">
          <cell r="B325" t="str">
            <v>Chuồng dê: khung cột gạch, mái tôn, nền bê tông, tường xây gạch cao 1m, lưới B40</v>
          </cell>
          <cell r="C325" t="str">
            <v>m²</v>
          </cell>
          <cell r="D325">
            <v>961000</v>
          </cell>
        </row>
        <row r="326">
          <cell r="B326" t="str">
            <v>Chuồng gà: khung cột sắt + bê tông, mái tôn, vách lưới B40</v>
          </cell>
          <cell r="C326" t="str">
            <v>m²</v>
          </cell>
          <cell r="D326">
            <v>961000</v>
          </cell>
        </row>
        <row r="327">
          <cell r="B327" t="str">
            <v>Xây cao 1m, bán kiên cố, lợp ngói hoặc tole fibro ciment</v>
          </cell>
          <cell r="C327" t="str">
            <v>m²</v>
          </cell>
          <cell r="D327">
            <v>598000</v>
          </cell>
        </row>
        <row r="328">
          <cell r="B328" t="str">
            <v>Chuồng heo, bò lợp lá, bán kiên cố</v>
          </cell>
          <cell r="C328" t="str">
            <v>m²</v>
          </cell>
          <cell r="D328" t="str">
            <v>259.000 - 598.000</v>
          </cell>
        </row>
        <row r="329">
          <cell r="B329" t="str">
            <v>Chuồng trại: không trần, sàn gỗ, khung cột cây, vách cây</v>
          </cell>
          <cell r="C329" t="str">
            <v>m²</v>
          </cell>
          <cell r="D329">
            <v>259000</v>
          </cell>
        </row>
        <row r="330">
          <cell r="B330" t="str">
            <v>Chuồng chim: khung sắt lưới mắt cáo, mái tôn, nền ciment</v>
          </cell>
          <cell r="C330" t="str">
            <v>m²</v>
          </cell>
          <cell r="D330">
            <v>598000</v>
          </cell>
        </row>
        <row r="331">
          <cell r="B331" t="str">
            <v>Chuồng gà: khung cột gạch, mái tôn, nền ciment, tường xây gạch</v>
          </cell>
          <cell r="C331" t="str">
            <v>m²</v>
          </cell>
          <cell r="D331">
            <v>598000</v>
          </cell>
        </row>
        <row r="332">
          <cell r="B332" t="str">
            <v>Chuồng gà: khung cột gạch, mái tôn, nền đất, vách tôn</v>
          </cell>
          <cell r="C332" t="str">
            <v>m²</v>
          </cell>
          <cell r="D332">
            <v>598000</v>
          </cell>
        </row>
        <row r="333">
          <cell r="B333" t="str">
            <v>Chuồng gà: khung cột cây, mái tôn, nền bê tông, vách bạt</v>
          </cell>
          <cell r="C333" t="str">
            <v>m²</v>
          </cell>
          <cell r="D333">
            <v>598000</v>
          </cell>
        </row>
        <row r="334">
          <cell r="B334" t="str">
            <v>Chuồng gà: khung cột sắt, mái tôn, nền sắt lưới, vách tôn</v>
          </cell>
          <cell r="C334" t="str">
            <v>m²</v>
          </cell>
          <cell r="D334">
            <v>598000</v>
          </cell>
        </row>
        <row r="335">
          <cell r="B335" t="str">
            <v>Chuồng gà: khung cột sắt, mái tôn, vách tôn, nền ciment, cửa sắt tôn</v>
          </cell>
          <cell r="C335" t="str">
            <v>m²</v>
          </cell>
          <cell r="D335">
            <v>598001</v>
          </cell>
        </row>
        <row r="336">
          <cell r="B336" t="str">
            <v>Chuồng chim: khung cột cây, mái tôn, vách lưới + phủ bạt nhựa bên ngoài</v>
          </cell>
          <cell r="C336" t="str">
            <v>m²</v>
          </cell>
          <cell r="D336">
            <v>598000</v>
          </cell>
        </row>
        <row r="337">
          <cell r="B337" t="str">
            <v>Chuồng chó: mái tôn, khung sắt, nền bê tông, vách sắt, cửa sắt</v>
          </cell>
          <cell r="C337" t="str">
            <v>m²</v>
          </cell>
          <cell r="D337">
            <v>598000</v>
          </cell>
        </row>
        <row r="338">
          <cell r="B338" t="str">
            <v>Chuồng chó: khung cột sắt, mái tôn, nền khung sắt</v>
          </cell>
          <cell r="C338" t="str">
            <v>m²</v>
          </cell>
          <cell r="D338">
            <v>598000</v>
          </cell>
        </row>
        <row r="339">
          <cell r="B339" t="str">
            <v>Chuồng chó: mái tôn, khung cột sắt, vách sắt</v>
          </cell>
          <cell r="C339" t="str">
            <v>m²</v>
          </cell>
          <cell r="D339">
            <v>598000</v>
          </cell>
        </row>
        <row r="340">
          <cell r="B340" t="str">
            <v>Chuồng chó: mái tôn, khung cột sắt, vách tôn</v>
          </cell>
          <cell r="C340" t="str">
            <v>m²</v>
          </cell>
          <cell r="D340">
            <v>598000</v>
          </cell>
        </row>
        <row r="341">
          <cell r="B341" t="str">
            <v>Chuồng chó: mái tôn, khung sắt, nền đất, vách tôn + lưới B40, cửa sắt</v>
          </cell>
          <cell r="C341" t="str">
            <v>m²</v>
          </cell>
          <cell r="D341">
            <v>598000</v>
          </cell>
        </row>
        <row r="342">
          <cell r="B342" t="str">
            <v>Chuồng chim: mái tôn, khung sắt, nền bê tông, vách sắt, cửa sắt, trần không</v>
          </cell>
          <cell r="C342" t="str">
            <v>m²</v>
          </cell>
          <cell r="D342">
            <v>598000</v>
          </cell>
        </row>
        <row r="343">
          <cell r="B343" t="str">
            <v>Chuồng dê: khung cột sắt, mái tôn, vách khung sắt, sàn gỗ</v>
          </cell>
          <cell r="C343" t="str">
            <v>m²</v>
          </cell>
          <cell r="D343">
            <v>598000</v>
          </cell>
        </row>
        <row r="344">
          <cell r="B344" t="str">
            <v>Chuồng dê: khung cột gỗ, mái tôn, vách gỗ, sàn gỗ</v>
          </cell>
          <cell r="C344" t="str">
            <v>m²</v>
          </cell>
          <cell r="D344">
            <v>598000</v>
          </cell>
        </row>
        <row r="345">
          <cell r="B345" t="str">
            <v>Chuồng dê: khung cột gạch, mái tôn, vách gỗ, sàn gỗ</v>
          </cell>
          <cell r="C345" t="str">
            <v>m²</v>
          </cell>
          <cell r="D345">
            <v>598000</v>
          </cell>
        </row>
        <row r="346">
          <cell r="B346" t="str">
            <v>Chuồng gà, vịt thô sơ</v>
          </cell>
          <cell r="C346" t="str">
            <v>m²</v>
          </cell>
          <cell r="D346" t="str">
            <v>138.000 - 259.000</v>
          </cell>
        </row>
        <row r="347">
          <cell r="B347" t="str">
            <v>Khung cây, mái lá, nền đất</v>
          </cell>
          <cell r="C347" t="str">
            <v>m²</v>
          </cell>
          <cell r="D347">
            <v>337000</v>
          </cell>
        </row>
        <row r="348">
          <cell r="B348" t="str">
            <v>Khung cây, mái tôn, nền đất</v>
          </cell>
          <cell r="C348" t="str">
            <v>m²</v>
          </cell>
          <cell r="D348">
            <v>508000</v>
          </cell>
        </row>
        <row r="349">
          <cell r="B349" t="str">
            <v>Chuồng gà: khung cột cây, mái tôn, lưới B40, nền đất</v>
          </cell>
          <cell r="C349" t="str">
            <v>m²</v>
          </cell>
          <cell r="D349">
            <v>508000</v>
          </cell>
        </row>
        <row r="350">
          <cell r="B350" t="str">
            <v>Chuồng gà: khung cột gỗ, nền đất, vách tôn, mái tôn</v>
          </cell>
          <cell r="C350" t="str">
            <v>m²</v>
          </cell>
          <cell r="D350">
            <v>508000</v>
          </cell>
        </row>
        <row r="351">
          <cell r="B351" t="str">
            <v>Chuồng dê: khung cột cây, mái tôn, nền đất</v>
          </cell>
          <cell r="C351" t="str">
            <v>m²</v>
          </cell>
          <cell r="D351">
            <v>508000</v>
          </cell>
        </row>
        <row r="352">
          <cell r="B352" t="str">
            <v>Khung đỡ bồn nước cao dưới 3 mét</v>
          </cell>
          <cell r="C352" t="str">
            <v>Cái</v>
          </cell>
          <cell r="D352">
            <v>1440000</v>
          </cell>
        </row>
        <row r="353">
          <cell r="B353" t="str">
            <v>Khung đỡ bồn nước cao trên 3 mét</v>
          </cell>
          <cell r="C353" t="str">
            <v>Cái</v>
          </cell>
          <cell r="D353">
            <v>2160000</v>
          </cell>
        </row>
        <row r="354">
          <cell r="B354" t="str">
            <v>Ống thoát nước Amiăng:</v>
          </cell>
        </row>
        <row r="355">
          <cell r="B355" t="str">
            <v>Ф200 mm</v>
          </cell>
          <cell r="C355" t="str">
            <v>mét</v>
          </cell>
          <cell r="D355">
            <v>53000</v>
          </cell>
        </row>
        <row r="356">
          <cell r="B356" t="str">
            <v>Ф250 mm</v>
          </cell>
          <cell r="C356" t="str">
            <v>mét</v>
          </cell>
          <cell r="D356">
            <v>61000</v>
          </cell>
        </row>
        <row r="357">
          <cell r="B357" t="str">
            <v>Ф300 mm</v>
          </cell>
          <cell r="C357" t="str">
            <v>mét</v>
          </cell>
          <cell r="D357">
            <v>70000</v>
          </cell>
        </row>
        <row r="358">
          <cell r="B358" t="str">
            <v>Ống thoát nước sành:</v>
          </cell>
          <cell r="C358" t="str">
            <v>mét</v>
          </cell>
        </row>
        <row r="359">
          <cell r="B359" t="str">
            <v>Ф200 mm</v>
          </cell>
          <cell r="C359" t="str">
            <v>mét</v>
          </cell>
          <cell r="D359">
            <v>26000</v>
          </cell>
        </row>
        <row r="360">
          <cell r="B360" t="str">
            <v>Ф250 mm</v>
          </cell>
          <cell r="C360" t="str">
            <v>mét</v>
          </cell>
          <cell r="D360">
            <v>35000</v>
          </cell>
        </row>
        <row r="361">
          <cell r="B361" t="str">
            <v>Ф300 mm</v>
          </cell>
          <cell r="C361" t="str">
            <v>mét</v>
          </cell>
          <cell r="D361">
            <v>43000</v>
          </cell>
        </row>
        <row r="362">
          <cell r="B362" t="str">
            <v>Ống cống bê tông:</v>
          </cell>
        </row>
        <row r="363">
          <cell r="B363" t="str">
            <v>Ống cống bê tông Ф1,2m</v>
          </cell>
          <cell r="C363" t="str">
            <v>mét</v>
          </cell>
          <cell r="D363">
            <v>518000</v>
          </cell>
        </row>
        <row r="364">
          <cell r="B364" t="str">
            <v>Bi xi măng đựng nước Ф1,2m</v>
          </cell>
          <cell r="C364" t="str">
            <v>mét</v>
          </cell>
          <cell r="D364">
            <v>518000</v>
          </cell>
        </row>
        <row r="365">
          <cell r="B365" t="str">
            <v>Cồng bi đựng nước Ф1,2m</v>
          </cell>
          <cell r="C365" t="str">
            <v>mét</v>
          </cell>
          <cell r="D365">
            <v>518000</v>
          </cell>
        </row>
        <row r="366">
          <cell r="B366" t="str">
            <v>Ống cống bê tông Ф1,0m</v>
          </cell>
          <cell r="C366" t="str">
            <v>mét</v>
          </cell>
          <cell r="D366">
            <v>432000</v>
          </cell>
        </row>
        <row r="367">
          <cell r="B367" t="str">
            <v>Ống cống bê tông 1m Ø90</v>
          </cell>
          <cell r="C367" t="str">
            <v>mét</v>
          </cell>
          <cell r="D367">
            <v>388800</v>
          </cell>
        </row>
        <row r="368">
          <cell r="B368" t="str">
            <v>Phi chứa nước BTCT có Đóng BTCT Φ1,1m cao 1,0m</v>
          </cell>
          <cell r="C368" t="str">
            <v>mét</v>
          </cell>
          <cell r="D368">
            <v>475200.00000000006</v>
          </cell>
        </row>
        <row r="369">
          <cell r="B369" t="str">
            <v>Phi chứa nước BTCT có Đóng BTCT Φ1,4m cao 0,95m</v>
          </cell>
          <cell r="C369" t="str">
            <v>mét</v>
          </cell>
          <cell r="D369">
            <v>604800</v>
          </cell>
        </row>
        <row r="370">
          <cell r="B370" t="str">
            <v>Cống bi đựng nước Φ1,4m</v>
          </cell>
          <cell r="C370" t="str">
            <v>mét</v>
          </cell>
          <cell r="D370">
            <v>604800</v>
          </cell>
        </row>
        <row r="371">
          <cell r="B371" t="str">
            <v>Cống bê tông Ф80</v>
          </cell>
          <cell r="C371" t="str">
            <v>mét</v>
          </cell>
          <cell r="D371">
            <v>346000</v>
          </cell>
        </row>
        <row r="372">
          <cell r="B372" t="str">
            <v>Cống bê tông Ф70</v>
          </cell>
          <cell r="C372" t="str">
            <v>mét</v>
          </cell>
          <cell r="D372">
            <v>302750</v>
          </cell>
        </row>
        <row r="373">
          <cell r="B373" t="str">
            <v>Cống Bê tông Ф0,6m</v>
          </cell>
          <cell r="C373" t="str">
            <v>mét</v>
          </cell>
          <cell r="D373">
            <v>259000</v>
          </cell>
        </row>
        <row r="374">
          <cell r="B374" t="str">
            <v>Ống cống Bê tông ø50</v>
          </cell>
          <cell r="C374" t="str">
            <v>mét</v>
          </cell>
          <cell r="D374">
            <v>191000</v>
          </cell>
        </row>
        <row r="375">
          <cell r="B375" t="str">
            <v>Ống cống Bê tông Ф0,4m</v>
          </cell>
          <cell r="C375" t="str">
            <v>mét</v>
          </cell>
          <cell r="D375">
            <v>139000</v>
          </cell>
        </row>
        <row r="376">
          <cell r="B376" t="str">
            <v>Ống cống Bê tông Ф0,3m</v>
          </cell>
          <cell r="C376" t="str">
            <v>mét</v>
          </cell>
          <cell r="D376">
            <v>96000</v>
          </cell>
        </row>
        <row r="377">
          <cell r="B377" t="str">
            <v>Di dời bồn nước</v>
          </cell>
        </row>
        <row r="378">
          <cell r="B378" t="str">
            <v>a) Bồn nhựa</v>
          </cell>
        </row>
        <row r="379">
          <cell r="B379" t="str">
            <v>- Dưới 1.000 lít</v>
          </cell>
          <cell r="C379" t="str">
            <v>cái</v>
          </cell>
          <cell r="D379">
            <v>173000</v>
          </cell>
        </row>
        <row r="380">
          <cell r="B380" t="str">
            <v>Di dời bồn nước nhựa dưới 1000 lít</v>
          </cell>
          <cell r="C380" t="str">
            <v>cái</v>
          </cell>
          <cell r="D380">
            <v>173000</v>
          </cell>
        </row>
        <row r="381">
          <cell r="B381" t="str">
            <v>Từ 1.000 lít - 2.000 lít</v>
          </cell>
          <cell r="C381" t="str">
            <v>cái</v>
          </cell>
          <cell r="D381">
            <v>346000</v>
          </cell>
        </row>
        <row r="382">
          <cell r="B382" t="str">
            <v>Từ 1.000 lít - 2.000 lít</v>
          </cell>
          <cell r="C382" t="str">
            <v>cái</v>
          </cell>
          <cell r="D382">
            <v>346000</v>
          </cell>
        </row>
        <row r="383">
          <cell r="B383" t="str">
            <v>Di dời bồn nước nhựa 1500 lít</v>
          </cell>
          <cell r="C383" t="str">
            <v>cái</v>
          </cell>
          <cell r="D383">
            <v>346000</v>
          </cell>
        </row>
        <row r="384">
          <cell r="B384" t="str">
            <v>di dời bồn nước nhựa Trên 2.000 lít</v>
          </cell>
          <cell r="C384" t="str">
            <v>cái</v>
          </cell>
          <cell r="D384">
            <v>518000</v>
          </cell>
        </row>
        <row r="385">
          <cell r="B385" t="str">
            <v>b) Bồn inox</v>
          </cell>
        </row>
        <row r="386">
          <cell r="B386" t="str">
            <v>- Dưới 1.000 lít</v>
          </cell>
          <cell r="C386" t="str">
            <v>cái</v>
          </cell>
          <cell r="D386">
            <v>259000</v>
          </cell>
        </row>
        <row r="387">
          <cell r="B387" t="str">
            <v>Di dời Bồn nước sắt 200lít</v>
          </cell>
          <cell r="C387" t="str">
            <v>cái</v>
          </cell>
          <cell r="D387">
            <v>259000</v>
          </cell>
        </row>
        <row r="388">
          <cell r="B388" t="str">
            <v>Di dời Bồn nước inox 500lít</v>
          </cell>
          <cell r="C388" t="str">
            <v>cái</v>
          </cell>
          <cell r="D388">
            <v>259000</v>
          </cell>
        </row>
        <row r="389">
          <cell r="B389" t="str">
            <v>- Từ 1.000 lít - 2.000 lít</v>
          </cell>
          <cell r="C389" t="str">
            <v>cái</v>
          </cell>
          <cell r="D389">
            <v>518000</v>
          </cell>
        </row>
        <row r="390">
          <cell r="B390" t="str">
            <v xml:space="preserve"> Di dời Bồn nước inox 1000 lít</v>
          </cell>
          <cell r="C390" t="str">
            <v>cái</v>
          </cell>
          <cell r="D390">
            <v>518000</v>
          </cell>
        </row>
        <row r="391">
          <cell r="B391" t="str">
            <v xml:space="preserve"> Di dời Bồn nước inox 1500 lít</v>
          </cell>
          <cell r="C391" t="str">
            <v>cái</v>
          </cell>
          <cell r="D391">
            <v>518000</v>
          </cell>
        </row>
        <row r="392">
          <cell r="B392" t="str">
            <v xml:space="preserve"> Di dời Bồn nước inox 2000 lít</v>
          </cell>
          <cell r="C392" t="str">
            <v>cái</v>
          </cell>
          <cell r="D392">
            <v>518000</v>
          </cell>
        </row>
        <row r="393">
          <cell r="B393" t="str">
            <v xml:space="preserve"> Di dời Bồn nước sắt 28000 lít</v>
          </cell>
          <cell r="C393" t="str">
            <v>cái</v>
          </cell>
          <cell r="D393">
            <v>778000</v>
          </cell>
        </row>
        <row r="394">
          <cell r="B394" t="str">
            <v xml:space="preserve"> Di dời Bồn nước sắt 6600 lít</v>
          </cell>
          <cell r="C394" t="str">
            <v>cái</v>
          </cell>
          <cell r="D394">
            <v>778000</v>
          </cell>
        </row>
        <row r="395">
          <cell r="B395" t="str">
            <v xml:space="preserve"> Di dời Bồn nước sắt 5000 lít</v>
          </cell>
          <cell r="C395" t="str">
            <v>cái</v>
          </cell>
          <cell r="D395">
            <v>778000</v>
          </cell>
        </row>
        <row r="396">
          <cell r="B396" t="str">
            <v>- Trên 2.000 lít</v>
          </cell>
          <cell r="C396" t="str">
            <v>cái</v>
          </cell>
          <cell r="D396">
            <v>778000</v>
          </cell>
        </row>
        <row r="398">
          <cell r="B398" t="str">
            <v>Mộ xây ốp đá hoa cương</v>
          </cell>
          <cell r="C398" t="str">
            <v>đồng/mộ</v>
          </cell>
          <cell r="D398">
            <v>36700000</v>
          </cell>
        </row>
        <row r="399">
          <cell r="B399" t="str">
            <v>Mộ xây ốp gạch ceramic</v>
          </cell>
          <cell r="C399" t="str">
            <v>đồng/mộ</v>
          </cell>
          <cell r="D399">
            <v>21200000</v>
          </cell>
        </row>
        <row r="400">
          <cell r="B400" t="str">
            <v>Mộ đất</v>
          </cell>
          <cell r="C400" t="str">
            <v>đồng/mộ</v>
          </cell>
          <cell r="D400">
            <v>12000000</v>
          </cell>
        </row>
        <row r="401">
          <cell r="B401" t="str">
            <v>Mộ đá ong hoặc mộ xây đơn giản</v>
          </cell>
          <cell r="C401" t="str">
            <v>đồng/mộ</v>
          </cell>
          <cell r="D401">
            <v>20000000</v>
          </cell>
        </row>
        <row r="402">
          <cell r="B402" t="str">
            <v>Miếu thờ dọc đường, bàn thiên</v>
          </cell>
          <cell r="C402" t="str">
            <v>đồng/cái</v>
          </cell>
          <cell r="D402">
            <v>950000</v>
          </cell>
        </row>
        <row r="403">
          <cell r="B403" t="str">
            <v>bàn thiên</v>
          </cell>
          <cell r="C403" t="str">
            <v>đồng/cái</v>
          </cell>
          <cell r="D403">
            <v>950000</v>
          </cell>
        </row>
        <row r="405">
          <cell r="B405" t="str">
            <v>Mộ xây ốp đá hoa cương</v>
          </cell>
          <cell r="C405" t="str">
            <v>đồng/mộ</v>
          </cell>
          <cell r="D405">
            <v>31700000</v>
          </cell>
        </row>
        <row r="406">
          <cell r="B406" t="str">
            <v>Mộ xây ốp gạch ceramic</v>
          </cell>
          <cell r="C406" t="str">
            <v>đồng/mộ</v>
          </cell>
          <cell r="D406">
            <v>16200000</v>
          </cell>
        </row>
        <row r="407">
          <cell r="B407" t="str">
            <v>Mộ đất</v>
          </cell>
          <cell r="C407" t="str">
            <v>đồng/mộ</v>
          </cell>
          <cell r="D407">
            <v>8000000</v>
          </cell>
        </row>
        <row r="408">
          <cell r="B408" t="str">
            <v>Mộ đá ong hoặc mộ xây đơn giản</v>
          </cell>
          <cell r="C408" t="str">
            <v>đồng/mộ</v>
          </cell>
          <cell r="D408">
            <v>15850000</v>
          </cell>
        </row>
        <row r="409">
          <cell r="B409" t="str">
            <v>Miếu thờ dọc đường, bàn thiên</v>
          </cell>
          <cell r="C409" t="str">
            <v>đồng/cái</v>
          </cell>
          <cell r="D409">
            <v>950000</v>
          </cell>
        </row>
        <row r="410">
          <cell r="B410" t="str">
            <v>Miếu thờ</v>
          </cell>
          <cell r="C410" t="str">
            <v>đồng/cái</v>
          </cell>
          <cell r="D410">
            <v>950000</v>
          </cell>
        </row>
        <row r="411">
          <cell r="B411" t="str">
            <v>Bàn thiên</v>
          </cell>
          <cell r="C411" t="str">
            <v>đồng/cái</v>
          </cell>
          <cell r="D411">
            <v>950000</v>
          </cell>
        </row>
        <row r="412">
          <cell r="B412" t="str">
            <v>Tuợng phật</v>
          </cell>
          <cell r="C412" t="str">
            <v>tượng</v>
          </cell>
          <cell r="D412">
            <v>950000</v>
          </cell>
        </row>
        <row r="413">
          <cell r="B413" t="str">
            <v>Nhà từ 05 tầng trở lên kết cấu loại 1</v>
          </cell>
          <cell r="C413" t="str">
            <v>đồng/m² sàn</v>
          </cell>
          <cell r="D413">
            <v>9445000</v>
          </cell>
        </row>
        <row r="414">
          <cell r="B414" t="str">
            <v>Nhà từ 05 tầng trở lên kết cấu loại 2</v>
          </cell>
          <cell r="C414" t="str">
            <v>đồng/m²
 sàn</v>
          </cell>
          <cell r="D414">
            <v>8501000</v>
          </cell>
        </row>
        <row r="415">
          <cell r="B415" t="str">
            <v>Nhà từ 05 tầng trở lên kết cấu loại 3</v>
          </cell>
          <cell r="C415" t="str">
            <v>đồng/m²
 sàn</v>
          </cell>
          <cell r="D415">
            <v>7556000</v>
          </cell>
        </row>
        <row r="416">
          <cell r="B416" t="str">
            <v>Nhà từ 05 tầng trở lên kết cấu loại 4</v>
          </cell>
          <cell r="C416" t="str">
            <v>đồng/m²
 sàn</v>
          </cell>
          <cell r="D416">
            <v>6612000</v>
          </cell>
        </row>
        <row r="417">
          <cell r="B417" t="str">
            <v>Nhà từ 03 tầng đến 04 tầng kết cấu loại 1</v>
          </cell>
          <cell r="C417" t="str">
            <v>đồng/m²
 sàn</v>
          </cell>
          <cell r="D417">
            <v>7760000</v>
          </cell>
        </row>
        <row r="418">
          <cell r="B418" t="str">
            <v>Nhà từ 03 tầng đến 04 tầng kết cấu loại 2</v>
          </cell>
          <cell r="C418" t="str">
            <v>đồng/m²
 sàn</v>
          </cell>
          <cell r="D418">
            <v>6983000</v>
          </cell>
        </row>
        <row r="419">
          <cell r="B419" t="str">
            <v>Nhà từ 03 tầng đến 04 tầng kết cấu loại 3</v>
          </cell>
          <cell r="C419" t="str">
            <v>đồng/m²
 sàn</v>
          </cell>
          <cell r="D419">
            <v>6208000</v>
          </cell>
        </row>
        <row r="420">
          <cell r="B420" t="str">
            <v>Nhà từ 03 tầng đến 04 tầng kết cấu loại 4</v>
          </cell>
          <cell r="C420" t="str">
            <v>đồng/m²
 sàn</v>
          </cell>
          <cell r="D420">
            <v>5432000</v>
          </cell>
        </row>
        <row r="421">
          <cell r="B421" t="str">
            <v>Nhà 01 tầng đến 02 tầng kết cấu loại 1</v>
          </cell>
          <cell r="C421" t="str">
            <v>đồng/m²
 sàn</v>
          </cell>
          <cell r="D421">
            <v>7107000</v>
          </cell>
        </row>
        <row r="422">
          <cell r="B422" t="str">
            <v>Nhà 01 tầng đến 02 tầng kết cấu loại 2</v>
          </cell>
          <cell r="C422" t="str">
            <v>đồng/m²
 sàn</v>
          </cell>
          <cell r="D422">
            <v>6396000</v>
          </cell>
        </row>
        <row r="423">
          <cell r="B423" t="str">
            <v>Nhà 01 tầng đến 02 tầng kết cấu loại 3</v>
          </cell>
          <cell r="C423" t="str">
            <v>đồng/m²
 sàn</v>
          </cell>
          <cell r="D423">
            <v>5685000</v>
          </cell>
        </row>
        <row r="424">
          <cell r="B424" t="str">
            <v>Nhà 01 tầng đến 02 tầng kết cấu loại 4</v>
          </cell>
          <cell r="C424" t="str">
            <v>đồng/m²
 sàn</v>
          </cell>
          <cell r="D424">
            <v>4975000</v>
          </cell>
        </row>
        <row r="425">
          <cell r="B425" t="str">
            <v>Nhà 01 tầng kết cấu loại 1</v>
          </cell>
          <cell r="C425" t="str">
            <v>đồng/m²
 sàn</v>
          </cell>
          <cell r="D425">
            <v>4363000</v>
          </cell>
        </row>
        <row r="426">
          <cell r="B426" t="str">
            <v>Nhà 01 tầng kết cấu loại 2</v>
          </cell>
          <cell r="C426" t="str">
            <v>đồng/m²
 sàn</v>
          </cell>
          <cell r="D426">
            <v>3925000</v>
          </cell>
        </row>
        <row r="427">
          <cell r="B427" t="str">
            <v>Nhà 01 tầng kết cấu loại 3</v>
          </cell>
          <cell r="C427" t="str">
            <v>đồng/m²
 sàn</v>
          </cell>
          <cell r="D427">
            <v>3489000</v>
          </cell>
        </row>
        <row r="428">
          <cell r="B428" t="str">
            <v>Nhà 01 tầng kết cấu loại 4</v>
          </cell>
          <cell r="C428" t="str">
            <v>đồng/m²
 sàn</v>
          </cell>
          <cell r="D428">
            <v>3054000</v>
          </cell>
        </row>
        <row r="429">
          <cell r="B429" t="str">
            <v>Nhà bán kiên cố</v>
          </cell>
          <cell r="C429" t="str">
            <v>đồng/m²
 sàn</v>
          </cell>
          <cell r="D429">
            <v>1854000</v>
          </cell>
        </row>
        <row r="430">
          <cell r="B430" t="str">
            <v>Nhà tạm</v>
          </cell>
          <cell r="C430" t="str">
            <v>m²</v>
          </cell>
          <cell r="D430">
            <v>576000</v>
          </cell>
        </row>
        <row r="431">
          <cell r="B431" t="str">
            <v xml:space="preserve">Nhà chòi </v>
          </cell>
          <cell r="C431" t="str">
            <v>m²</v>
          </cell>
          <cell r="D431">
            <v>576000</v>
          </cell>
        </row>
        <row r="432">
          <cell r="B432" t="str">
            <v>Trần gỗ trong nhà</v>
          </cell>
          <cell r="C432" t="str">
            <v>đồng/m²</v>
          </cell>
          <cell r="D432">
            <v>615000</v>
          </cell>
        </row>
        <row r="433">
          <cell r="B433" t="str">
            <v>Trần thạch cao hoặc nhựa</v>
          </cell>
          <cell r="C433" t="str">
            <v>đồng/m²</v>
          </cell>
          <cell r="D433">
            <v>154000</v>
          </cell>
        </row>
        <row r="434">
          <cell r="B434" t="str">
            <v>Trần tôn</v>
          </cell>
          <cell r="C434" t="str">
            <v>đồng/m²</v>
          </cell>
          <cell r="D434">
            <v>170000</v>
          </cell>
        </row>
        <row r="435">
          <cell r="B435" t="str">
            <v>Đồng hồ điện chính</v>
          </cell>
          <cell r="C435" t="str">
            <v>cái</v>
          </cell>
          <cell r="D435">
            <v>1500000</v>
          </cell>
        </row>
        <row r="436">
          <cell r="B436" t="str">
            <v>Đồng hồ điện phụ</v>
          </cell>
          <cell r="C436" t="str">
            <v>cái</v>
          </cell>
          <cell r="D436">
            <v>750000</v>
          </cell>
        </row>
        <row r="437">
          <cell r="B437" t="str">
            <v>Đồng hồ nước chính</v>
          </cell>
          <cell r="C437" t="str">
            <v>cái</v>
          </cell>
          <cell r="D437">
            <v>3600000</v>
          </cell>
        </row>
        <row r="438">
          <cell r="B438" t="str">
            <v>Đồng hồ nước phụ</v>
          </cell>
          <cell r="C438" t="str">
            <v>cái</v>
          </cell>
          <cell r="D438">
            <v>1150000</v>
          </cell>
        </row>
        <row r="439">
          <cell r="B439" t="str">
            <v>Điện thoại bàn hữu tuyến thuê bao</v>
          </cell>
          <cell r="C439" t="str">
            <v>cái</v>
          </cell>
          <cell r="D439">
            <v>320000</v>
          </cell>
        </row>
        <row r="440">
          <cell r="B440" t="str">
            <v>Ống nhựa PVC D34</v>
          </cell>
          <cell r="C440" t="str">
            <v>m</v>
          </cell>
          <cell r="D440">
            <v>14200</v>
          </cell>
        </row>
        <row r="441">
          <cell r="B441" t="str">
            <v>Ống nhựa PVC D60</v>
          </cell>
          <cell r="C441" t="str">
            <v>m</v>
          </cell>
          <cell r="D441">
            <v>25900</v>
          </cell>
        </row>
        <row r="442">
          <cell r="B442" t="str">
            <v>Ống nhựa PVC D21</v>
          </cell>
          <cell r="C442" t="str">
            <v>m</v>
          </cell>
          <cell r="D442">
            <v>7400</v>
          </cell>
        </row>
        <row r="443">
          <cell r="B443" t="str">
            <v>Ống nhựa PVC D27</v>
          </cell>
          <cell r="C443" t="str">
            <v>m</v>
          </cell>
          <cell r="D443">
            <v>10100</v>
          </cell>
        </row>
        <row r="444">
          <cell r="B444" t="str">
            <v>Ống nhựa PVC D42</v>
          </cell>
          <cell r="C444" t="str">
            <v>m</v>
          </cell>
          <cell r="D444">
            <v>18800</v>
          </cell>
        </row>
        <row r="445">
          <cell r="B445" t="str">
            <v>Ống nhựa đen D50</v>
          </cell>
          <cell r="C445" t="str">
            <v>m</v>
          </cell>
          <cell r="D445">
            <v>30730</v>
          </cell>
        </row>
        <row r="446">
          <cell r="B446" t="str">
            <v>Ống nhựa PVC D76</v>
          </cell>
          <cell r="C446" t="str">
            <v>m</v>
          </cell>
          <cell r="D446">
            <v>36200</v>
          </cell>
        </row>
        <row r="447">
          <cell r="B447" t="str">
            <v>Ống nhựa PVC D90</v>
          </cell>
          <cell r="C447" t="str">
            <v>m</v>
          </cell>
          <cell r="D447">
            <v>55900</v>
          </cell>
        </row>
        <row r="448">
          <cell r="B448" t="str">
            <v>Ống nhựa PVC D114</v>
          </cell>
          <cell r="C448" t="str">
            <v>m</v>
          </cell>
          <cell r="D448">
            <v>78800</v>
          </cell>
        </row>
        <row r="449">
          <cell r="B449" t="str">
            <v>Ống nhựa PVC D 140</v>
          </cell>
          <cell r="C449" t="str">
            <v>m</v>
          </cell>
          <cell r="D449">
            <v>78800</v>
          </cell>
        </row>
        <row r="450">
          <cell r="B450" t="str">
            <v>Ống nhựa PVC D168</v>
          </cell>
          <cell r="C450" t="str">
            <v>m</v>
          </cell>
          <cell r="D450">
            <v>155600</v>
          </cell>
        </row>
        <row r="451">
          <cell r="B451" t="str">
            <v xml:space="preserve">Dây điện nhôm 3.5mm² </v>
          </cell>
          <cell r="C451" t="str">
            <v>m</v>
          </cell>
          <cell r="D451">
            <v>45610</v>
          </cell>
        </row>
        <row r="452">
          <cell r="B452" t="str">
            <v xml:space="preserve">Dây điện nhôm 2.5mm² </v>
          </cell>
          <cell r="C452" t="str">
            <v>m</v>
          </cell>
          <cell r="D452">
            <v>29150</v>
          </cell>
        </row>
        <row r="453">
          <cell r="B453" t="str">
            <v>Dây điện D 2.5 lõi thép</v>
          </cell>
          <cell r="C453" t="str">
            <v>m</v>
          </cell>
          <cell r="D453">
            <v>29150</v>
          </cell>
        </row>
        <row r="454">
          <cell r="B454" t="str">
            <v xml:space="preserve">Bồn Nước Nhựa 500L </v>
          </cell>
          <cell r="C454" t="str">
            <v>bồn</v>
          </cell>
          <cell r="D454">
            <v>1400000</v>
          </cell>
        </row>
        <row r="455">
          <cell r="B455" t="str">
            <v>Béc tưới</v>
          </cell>
          <cell r="C455" t="str">
            <v>cái</v>
          </cell>
          <cell r="D455">
            <v>13900</v>
          </cell>
        </row>
        <row r="456">
          <cell r="B456" t="str">
            <v>T béc tưới</v>
          </cell>
          <cell r="C456" t="str">
            <v>cái</v>
          </cell>
          <cell r="D456">
            <v>10000</v>
          </cell>
        </row>
        <row r="457">
          <cell r="B457" t="str">
            <v>Nhà kho</v>
          </cell>
          <cell r="C457" t="str">
            <v>m²</v>
          </cell>
          <cell r="D457">
            <v>1854000</v>
          </cell>
        </row>
        <row r="458">
          <cell r="B458" t="str">
            <v>Nhà vệ sinh</v>
          </cell>
          <cell r="C458" t="str">
            <v>m²</v>
          </cell>
          <cell r="D458">
            <v>1854000</v>
          </cell>
        </row>
        <row r="459">
          <cell r="B459" t="str">
            <v>Co Φ27</v>
          </cell>
          <cell r="C459" t="str">
            <v>cái</v>
          </cell>
          <cell r="D459">
            <v>5940</v>
          </cell>
        </row>
      </sheetData>
      <sheetData sheetId="1">
        <row r="3">
          <cell r="B3" t="str">
            <v>Cây lúa Đông Xuân</v>
          </cell>
          <cell r="C3" t="str">
            <v>ha</v>
          </cell>
          <cell r="D3">
            <v>37050000</v>
          </cell>
        </row>
        <row r="4">
          <cell r="B4" t="str">
            <v>Cây lúa Hè Thu, Mùa</v>
          </cell>
          <cell r="C4" t="str">
            <v>ha</v>
          </cell>
          <cell r="D4">
            <v>25500000</v>
          </cell>
        </row>
        <row r="5">
          <cell r="B5" t="str">
            <v>Cây bắp Đông Xuân</v>
          </cell>
          <cell r="C5" t="str">
            <v>ha</v>
          </cell>
          <cell r="D5">
            <v>40000000</v>
          </cell>
        </row>
        <row r="6">
          <cell r="B6" t="str">
            <v>Cây bắp Hè Thu</v>
          </cell>
          <cell r="C6" t="str">
            <v>ha</v>
          </cell>
          <cell r="D6">
            <v>40000000</v>
          </cell>
        </row>
        <row r="7">
          <cell r="B7" t="str">
            <v>Cây Khoai lang</v>
          </cell>
          <cell r="C7" t="str">
            <v>ha</v>
          </cell>
          <cell r="D7">
            <v>240000000</v>
          </cell>
        </row>
        <row r="8">
          <cell r="B8" t="str">
            <v>Cây khoai mì</v>
          </cell>
          <cell r="C8" t="str">
            <v>ha</v>
          </cell>
          <cell r="D8">
            <v>90000000</v>
          </cell>
        </row>
        <row r="9">
          <cell r="B9" t="str">
            <v>Cây khoai mỡ</v>
          </cell>
          <cell r="C9" t="str">
            <v>ha</v>
          </cell>
          <cell r="D9">
            <v>238000000</v>
          </cell>
        </row>
        <row r="10">
          <cell r="B10" t="str">
            <v>Khoai môn</v>
          </cell>
          <cell r="C10" t="str">
            <v>ha</v>
          </cell>
          <cell r="D10">
            <v>238000000</v>
          </cell>
        </row>
        <row r="11">
          <cell r="B11" t="str">
            <v>Bình tinh</v>
          </cell>
          <cell r="C11" t="str">
            <v>ha</v>
          </cell>
          <cell r="D11">
            <v>238000000</v>
          </cell>
        </row>
        <row r="12">
          <cell r="B12" t="str">
            <v>Cây trinh nữ hoàng cung</v>
          </cell>
          <cell r="C12" t="str">
            <v>ha</v>
          </cell>
          <cell r="D12">
            <v>299492000</v>
          </cell>
        </row>
        <row r="13">
          <cell r="B13" t="str">
            <v>Cây cải xanh</v>
          </cell>
          <cell r="C13" t="str">
            <v>ha</v>
          </cell>
          <cell r="D13">
            <v>360000000</v>
          </cell>
        </row>
        <row r="14">
          <cell r="B14" t="str">
            <v>Cải ngọt</v>
          </cell>
          <cell r="C14" t="str">
            <v>ha</v>
          </cell>
          <cell r="D14">
            <v>360000000</v>
          </cell>
        </row>
        <row r="15">
          <cell r="B15" t="str">
            <v>Cải thìa</v>
          </cell>
          <cell r="C15" t="str">
            <v>ha</v>
          </cell>
          <cell r="D15">
            <v>360000000</v>
          </cell>
        </row>
        <row r="16">
          <cell r="B16" t="str">
            <v>Họ cải các loại</v>
          </cell>
          <cell r="C16" t="str">
            <v>ha</v>
          </cell>
          <cell r="D16">
            <v>360000000</v>
          </cell>
        </row>
        <row r="17">
          <cell r="B17" t="str">
            <v>Cây hành lá</v>
          </cell>
          <cell r="C17" t="str">
            <v>ha</v>
          </cell>
          <cell r="D17">
            <v>300000000</v>
          </cell>
        </row>
        <row r="18">
          <cell r="B18" t="str">
            <v>Cây hẹ</v>
          </cell>
          <cell r="C18" t="str">
            <v>ha</v>
          </cell>
          <cell r="D18">
            <v>150000000</v>
          </cell>
        </row>
        <row r="19">
          <cell r="B19" t="str">
            <v>Cây rau dền</v>
          </cell>
          <cell r="C19" t="str">
            <v>ha</v>
          </cell>
          <cell r="D19">
            <v>280000000</v>
          </cell>
        </row>
        <row r="20">
          <cell r="B20" t="str">
            <v>Cây rau đay</v>
          </cell>
          <cell r="C20" t="str">
            <v>ha</v>
          </cell>
          <cell r="D20">
            <v>260000000</v>
          </cell>
        </row>
        <row r="21">
          <cell r="B21" t="str">
            <v>Cây rau mồng tơi</v>
          </cell>
          <cell r="C21" t="str">
            <v>ha</v>
          </cell>
          <cell r="D21">
            <v>360000000</v>
          </cell>
        </row>
        <row r="22">
          <cell r="B22" t="str">
            <v>Cây cần nước</v>
          </cell>
          <cell r="C22" t="str">
            <v>ha</v>
          </cell>
          <cell r="D22">
            <v>450000000</v>
          </cell>
        </row>
        <row r="23">
          <cell r="B23" t="str">
            <v>Cây xà lách</v>
          </cell>
          <cell r="C23" t="str">
            <v>ha</v>
          </cell>
          <cell r="D23">
            <v>450000000</v>
          </cell>
        </row>
        <row r="24">
          <cell r="B24" t="str">
            <v>Cây bầu</v>
          </cell>
          <cell r="C24" t="str">
            <v>ha</v>
          </cell>
          <cell r="D24">
            <v>225000000</v>
          </cell>
        </row>
        <row r="25">
          <cell r="B25" t="str">
            <v>Cây bí đỏ</v>
          </cell>
          <cell r="C25" t="str">
            <v>ha</v>
          </cell>
          <cell r="D25">
            <v>375000000</v>
          </cell>
        </row>
        <row r="26">
          <cell r="B26" t="str">
            <v>Cây bí xanh</v>
          </cell>
          <cell r="C26" t="str">
            <v>ha</v>
          </cell>
          <cell r="D26">
            <v>225000000</v>
          </cell>
        </row>
        <row r="27">
          <cell r="B27" t="str">
            <v>Cây mướp</v>
          </cell>
          <cell r="C27" t="str">
            <v>ha</v>
          </cell>
          <cell r="D27">
            <v>525000000</v>
          </cell>
        </row>
        <row r="28">
          <cell r="B28" t="str">
            <v>Cây đậu cô ve</v>
          </cell>
          <cell r="C28" t="str">
            <v>ha</v>
          </cell>
          <cell r="D28">
            <v>225000000</v>
          </cell>
        </row>
        <row r="29">
          <cell r="B29" t="str">
            <v>Cây đậu rồng</v>
          </cell>
          <cell r="C29" t="str">
            <v>ha</v>
          </cell>
          <cell r="D29">
            <v>225000000</v>
          </cell>
        </row>
        <row r="30">
          <cell r="B30" t="str">
            <v>Cây đậu ván</v>
          </cell>
          <cell r="C30" t="str">
            <v>ha</v>
          </cell>
          <cell r="D30">
            <v>225000000</v>
          </cell>
        </row>
        <row r="31">
          <cell r="B31" t="str">
            <v>Cây đậu đũa</v>
          </cell>
          <cell r="C31" t="str">
            <v>ha</v>
          </cell>
          <cell r="D31">
            <v>156000000</v>
          </cell>
        </row>
        <row r="32">
          <cell r="B32" t="str">
            <v>Cây đậu bắp</v>
          </cell>
          <cell r="C32" t="str">
            <v>ha</v>
          </cell>
          <cell r="D32">
            <v>156000000</v>
          </cell>
        </row>
        <row r="33">
          <cell r="B33" t="str">
            <v>Cây khổ qua</v>
          </cell>
          <cell r="C33" t="str">
            <v>ha</v>
          </cell>
          <cell r="D33">
            <v>300000000</v>
          </cell>
        </row>
        <row r="34">
          <cell r="B34" t="str">
            <v>Cây dưa leo</v>
          </cell>
          <cell r="C34" t="str">
            <v>ha</v>
          </cell>
          <cell r="D34">
            <v>400000000</v>
          </cell>
        </row>
        <row r="35">
          <cell r="B35" t="str">
            <v>Cây dưa tây</v>
          </cell>
          <cell r="C35" t="str">
            <v>ha</v>
          </cell>
          <cell r="D35">
            <v>300000000</v>
          </cell>
        </row>
        <row r="36">
          <cell r="B36" t="str">
            <v>Cây củ đậu</v>
          </cell>
          <cell r="C36" t="str">
            <v>ha</v>
          </cell>
          <cell r="D36">
            <v>75000000</v>
          </cell>
        </row>
        <row r="37">
          <cell r="B37" t="str">
            <v>Củ sắn</v>
          </cell>
          <cell r="C37" t="str">
            <v>ha</v>
          </cell>
          <cell r="D37">
            <v>75000000</v>
          </cell>
        </row>
        <row r="38">
          <cell r="B38" t="str">
            <v>Cà chua</v>
          </cell>
          <cell r="C38" t="str">
            <v>ha</v>
          </cell>
          <cell r="D38">
            <v>145000000</v>
          </cell>
        </row>
        <row r="39">
          <cell r="B39" t="str">
            <v>Cà pháo</v>
          </cell>
          <cell r="C39" t="str">
            <v>ha</v>
          </cell>
          <cell r="D39">
            <v>145000000</v>
          </cell>
        </row>
        <row r="40">
          <cell r="B40" t="str">
            <v>Cà tím</v>
          </cell>
          <cell r="C40" t="str">
            <v>ha</v>
          </cell>
          <cell r="D40">
            <v>145000000</v>
          </cell>
        </row>
        <row r="41">
          <cell r="B41" t="str">
            <v>Ớt</v>
          </cell>
          <cell r="C41" t="str">
            <v>ha</v>
          </cell>
          <cell r="D41">
            <v>145000000</v>
          </cell>
        </row>
        <row r="42">
          <cell r="B42" t="str">
            <v>Cây hoa huệ</v>
          </cell>
          <cell r="C42" t="str">
            <v>ha</v>
          </cell>
          <cell r="D42">
            <v>284497000</v>
          </cell>
        </row>
        <row r="43">
          <cell r="B43" t="str">
            <v>Cây hoa đồng tiền</v>
          </cell>
          <cell r="C43" t="str">
            <v>ha</v>
          </cell>
          <cell r="D43">
            <v>92214000</v>
          </cell>
        </row>
        <row r="44">
          <cell r="B44" t="str">
            <v>Cây hoa thạch thảo</v>
          </cell>
          <cell r="C44" t="str">
            <v>ha</v>
          </cell>
          <cell r="D44">
            <v>44589800</v>
          </cell>
        </row>
        <row r="45">
          <cell r="B45" t="str">
            <v>Cây hoa cúc</v>
          </cell>
          <cell r="C45" t="str">
            <v>ha</v>
          </cell>
          <cell r="D45">
            <v>30587746</v>
          </cell>
        </row>
        <row r="46">
          <cell r="B46" t="str">
            <v>Cây hoa vạn thọ</v>
          </cell>
          <cell r="C46" t="str">
            <v>ha</v>
          </cell>
          <cell r="D46">
            <v>144472400</v>
          </cell>
        </row>
        <row r="47">
          <cell r="B47" t="str">
            <v>Cây hoa sao nhái</v>
          </cell>
          <cell r="C47" t="str">
            <v>ha</v>
          </cell>
          <cell r="D47">
            <v>22536800</v>
          </cell>
        </row>
        <row r="48">
          <cell r="B48" t="str">
            <v>Cây hoa mào gà</v>
          </cell>
          <cell r="C48" t="str">
            <v>ha</v>
          </cell>
          <cell r="D48">
            <v>24010000</v>
          </cell>
        </row>
        <row r="49">
          <cell r="B49" t="str">
            <v>cây hoa lay ơn</v>
          </cell>
          <cell r="C49" t="str">
            <v>ha</v>
          </cell>
          <cell r="D49">
            <v>328697000</v>
          </cell>
        </row>
        <row r="50">
          <cell r="B50" t="str">
            <v>Cây hoa hướng dương</v>
          </cell>
          <cell r="C50" t="str">
            <v>ha</v>
          </cell>
          <cell r="D50">
            <v>87430000</v>
          </cell>
        </row>
        <row r="51">
          <cell r="B51" t="str">
            <v>Cây hoa hồng</v>
          </cell>
          <cell r="C51" t="str">
            <v>ha</v>
          </cell>
          <cell r="D51">
            <v>355222000</v>
          </cell>
        </row>
        <row r="52">
          <cell r="B52" t="str">
            <v>Cây hoa sen</v>
          </cell>
          <cell r="C52" t="str">
            <v>ha</v>
          </cell>
          <cell r="D52">
            <v>125570000</v>
          </cell>
        </row>
        <row r="53">
          <cell r="B53" t="str">
            <v>Cây hoa súng</v>
          </cell>
          <cell r="C53" t="str">
            <v>ha</v>
          </cell>
          <cell r="D53">
            <v>89508457</v>
          </cell>
        </row>
        <row r="54">
          <cell r="B54" t="str">
            <v>Cây mía</v>
          </cell>
          <cell r="C54" t="str">
            <v>ha</v>
          </cell>
          <cell r="D54">
            <v>86050000</v>
          </cell>
        </row>
        <row r="55">
          <cell r="B55" t="str">
            <v>Cây thuốc lá</v>
          </cell>
          <cell r="C55" t="str">
            <v>ha</v>
          </cell>
          <cell r="D55">
            <v>50180000</v>
          </cell>
        </row>
        <row r="56">
          <cell r="B56" t="str">
            <v>Cây đậu phộng</v>
          </cell>
          <cell r="C56" t="str">
            <v>ha</v>
          </cell>
          <cell r="D56">
            <v>64000000</v>
          </cell>
        </row>
        <row r="57">
          <cell r="B57" t="str">
            <v>Cây đậu đen</v>
          </cell>
          <cell r="C57" t="str">
            <v>ha</v>
          </cell>
          <cell r="D57">
            <v>150000000</v>
          </cell>
        </row>
        <row r="58">
          <cell r="B58" t="str">
            <v>Cây đậu xanh</v>
          </cell>
          <cell r="C58" t="str">
            <v>ha</v>
          </cell>
          <cell r="D58">
            <v>150000000</v>
          </cell>
        </row>
        <row r="59">
          <cell r="B59" t="str">
            <v>Cây đậu đỏ</v>
          </cell>
          <cell r="C59" t="str">
            <v>ha</v>
          </cell>
          <cell r="D59">
            <v>150000000</v>
          </cell>
        </row>
        <row r="60">
          <cell r="B60" t="str">
            <v>Cây đậu nành</v>
          </cell>
          <cell r="C60" t="str">
            <v>ha</v>
          </cell>
          <cell r="D60">
            <v>150000000</v>
          </cell>
        </row>
        <row r="61">
          <cell r="B61" t="str">
            <v>Cây chuối</v>
          </cell>
          <cell r="C61" t="str">
            <v>ha</v>
          </cell>
          <cell r="D61">
            <v>280000000</v>
          </cell>
        </row>
        <row r="62">
          <cell r="B62" t="str">
            <v>Chuối</v>
          </cell>
          <cell r="C62" t="str">
            <v>ha</v>
          </cell>
          <cell r="D62">
            <v>280000000</v>
          </cell>
        </row>
        <row r="63">
          <cell r="B63" t="str">
            <v>Cỏ thức ăn chăn nuôi</v>
          </cell>
          <cell r="C63" t="str">
            <v>ha</v>
          </cell>
          <cell r="D63">
            <v>68000000</v>
          </cell>
        </row>
        <row r="64">
          <cell r="B64" t="str">
            <v>Cỏ chăn nuôi</v>
          </cell>
          <cell r="C64" t="str">
            <v>ha</v>
          </cell>
          <cell r="D64">
            <v>68000000</v>
          </cell>
        </row>
        <row r="65">
          <cell r="B65" t="str">
            <v>Cây rau gia vị các loại</v>
          </cell>
          <cell r="C65" t="str">
            <v>ha</v>
          </cell>
          <cell r="D65">
            <v>145000000</v>
          </cell>
        </row>
        <row r="66">
          <cell r="B66" t="str">
            <v>Nghệ</v>
          </cell>
          <cell r="C66" t="str">
            <v>ha</v>
          </cell>
          <cell r="D66">
            <v>145000000</v>
          </cell>
        </row>
        <row r="67">
          <cell r="B67" t="str">
            <v>Cây sả</v>
          </cell>
          <cell r="C67" t="str">
            <v>ha</v>
          </cell>
          <cell r="D67">
            <v>145000000</v>
          </cell>
        </row>
        <row r="68">
          <cell r="B68" t="str">
            <v>Gừng</v>
          </cell>
          <cell r="C68" t="str">
            <v>ha</v>
          </cell>
          <cell r="D68">
            <v>145000000</v>
          </cell>
        </row>
        <row r="69">
          <cell r="B69" t="str">
            <v>Riềng</v>
          </cell>
          <cell r="C69" t="str">
            <v>ha</v>
          </cell>
          <cell r="D69">
            <v>145000000</v>
          </cell>
        </row>
        <row r="70">
          <cell r="B70" t="str">
            <v>Cây chùm nụm</v>
          </cell>
          <cell r="C70" t="str">
            <v>m²</v>
          </cell>
          <cell r="D70">
            <v>72300</v>
          </cell>
        </row>
        <row r="71">
          <cell r="B71" t="str">
            <v>Hàng rào cây xanh</v>
          </cell>
          <cell r="C71" t="str">
            <v>m</v>
          </cell>
          <cell r="D71">
            <v>17000</v>
          </cell>
        </row>
        <row r="72">
          <cell r="B72" t="str">
            <v>Cây bông trang</v>
          </cell>
          <cell r="C72" t="str">
            <v>m²</v>
          </cell>
          <cell r="D72">
            <v>193000</v>
          </cell>
        </row>
        <row r="73">
          <cell r="B73" t="str">
            <v>Cây chuỗi ngọc nhỏ</v>
          </cell>
          <cell r="C73" t="str">
            <v>m²</v>
          </cell>
          <cell r="D73">
            <v>163000</v>
          </cell>
        </row>
        <row r="74">
          <cell r="B74" t="str">
            <v>Cây Ắc ó (Óc ó)</v>
          </cell>
          <cell r="C74" t="str">
            <v>m²</v>
          </cell>
          <cell r="D74">
            <v>61000</v>
          </cell>
        </row>
        <row r="75">
          <cell r="B75" t="str">
            <v>Cây Ắc ó</v>
          </cell>
          <cell r="C75" t="str">
            <v>m²</v>
          </cell>
          <cell r="D75">
            <v>61000</v>
          </cell>
        </row>
        <row r="76">
          <cell r="B76" t="str">
            <v>Cây Óc ó</v>
          </cell>
          <cell r="C76" t="str">
            <v>m²</v>
          </cell>
          <cell r="D76">
            <v>61000</v>
          </cell>
        </row>
        <row r="77">
          <cell r="B77" t="str">
            <v>Hoa giấy, Ti gôn (trồng theo cụm, bụi, trồng hàng rào)</v>
          </cell>
          <cell r="C77" t="str">
            <v>m²</v>
          </cell>
          <cell r="D77">
            <v>12000</v>
          </cell>
        </row>
        <row r="78">
          <cell r="B78" t="str">
            <v>Hoa giấy</v>
          </cell>
          <cell r="C78" t="str">
            <v>m²</v>
          </cell>
          <cell r="D78">
            <v>12000</v>
          </cell>
        </row>
        <row r="79">
          <cell r="B79" t="str">
            <v>Ti gôn</v>
          </cell>
          <cell r="C79" t="str">
            <v>m²</v>
          </cell>
          <cell r="D79">
            <v>12000</v>
          </cell>
        </row>
        <row r="80">
          <cell r="B80" t="str">
            <v>Lưỡi hổ</v>
          </cell>
          <cell r="C80" t="str">
            <v>m²</v>
          </cell>
          <cell r="D80">
            <v>12000</v>
          </cell>
        </row>
        <row r="81">
          <cell r="B81" t="str">
            <v>Cây trầu không</v>
          </cell>
          <cell r="C81" t="str">
            <v>cây</v>
          </cell>
          <cell r="D81">
            <v>8000</v>
          </cell>
        </row>
        <row r="82">
          <cell r="B82" t="str">
            <v xml:space="preserve">Cây Bã đậu, Phượng, Phi lao, Hoa lài, Ô môi, Trứng cá, Đinh hương, Liễu. </v>
          </cell>
          <cell r="C82" t="str">
            <v>cây</v>
          </cell>
          <cell r="D82">
            <v>79000</v>
          </cell>
        </row>
        <row r="83">
          <cell r="B83" t="str">
            <v>Cây Bã đậu</v>
          </cell>
          <cell r="C83" t="str">
            <v>cây</v>
          </cell>
          <cell r="D83">
            <v>79000</v>
          </cell>
        </row>
        <row r="84">
          <cell r="B84" t="str">
            <v>Cây Phượng</v>
          </cell>
          <cell r="C84" t="str">
            <v>cây</v>
          </cell>
          <cell r="D84">
            <v>79000</v>
          </cell>
        </row>
        <row r="85">
          <cell r="B85" t="str">
            <v>Cây Phi lao</v>
          </cell>
          <cell r="C85" t="str">
            <v>cây</v>
          </cell>
          <cell r="D85">
            <v>79000</v>
          </cell>
        </row>
        <row r="86">
          <cell r="B86" t="str">
            <v>Cây Hoa lài</v>
          </cell>
          <cell r="C86" t="str">
            <v>cây</v>
          </cell>
          <cell r="D86">
            <v>79000</v>
          </cell>
        </row>
        <row r="87">
          <cell r="B87" t="str">
            <v>Cây Ô môi</v>
          </cell>
          <cell r="C87" t="str">
            <v>cây</v>
          </cell>
          <cell r="D87">
            <v>79000</v>
          </cell>
        </row>
        <row r="88">
          <cell r="B88" t="str">
            <v>Cây Trứng cá</v>
          </cell>
          <cell r="C88" t="str">
            <v>cây</v>
          </cell>
          <cell r="D88">
            <v>79000</v>
          </cell>
        </row>
        <row r="89">
          <cell r="B89" t="str">
            <v>Cây Đinh hương</v>
          </cell>
          <cell r="C89" t="str">
            <v>cây</v>
          </cell>
          <cell r="D89">
            <v>79000</v>
          </cell>
        </row>
        <row r="90">
          <cell r="B90" t="str">
            <v>Cây Liễu</v>
          </cell>
          <cell r="C90" t="str">
            <v>cây</v>
          </cell>
          <cell r="D90">
            <v>79000</v>
          </cell>
        </row>
        <row r="91">
          <cell r="B91" t="str">
            <v>Cau, Cau kiểng, Cau bầu, Dừa kiểng, Sứ kiểng, Ngâu, Liễu, Đủng đỉnh, Chuỗi ngọc lớn, Hoàng anh, Hoàng nam, Mai chiếu thủy, Nguyệt quế, Mai nhật (Bò cạp vàng, Osaka); Mai, Sò do cam, Long não</v>
          </cell>
          <cell r="C91" t="str">
            <v>cây</v>
          </cell>
          <cell r="D91">
            <v>187000</v>
          </cell>
        </row>
        <row r="92">
          <cell r="B92" t="str">
            <v>Cau</v>
          </cell>
          <cell r="C92" t="str">
            <v>cây</v>
          </cell>
          <cell r="D92">
            <v>187000</v>
          </cell>
        </row>
        <row r="93">
          <cell r="B93" t="str">
            <v>Cau kiểng</v>
          </cell>
          <cell r="C93" t="str">
            <v>cây</v>
          </cell>
          <cell r="D93">
            <v>187000</v>
          </cell>
        </row>
        <row r="94">
          <cell r="B94" t="str">
            <v>Cau bầu</v>
          </cell>
          <cell r="C94" t="str">
            <v>cây</v>
          </cell>
          <cell r="D94">
            <v>187000</v>
          </cell>
        </row>
        <row r="95">
          <cell r="B95" t="str">
            <v>Dừa kiểng</v>
          </cell>
          <cell r="C95" t="str">
            <v>cây</v>
          </cell>
          <cell r="D95">
            <v>187000</v>
          </cell>
        </row>
        <row r="96">
          <cell r="B96" t="str">
            <v>Sứ kiểng</v>
          </cell>
          <cell r="C96" t="str">
            <v>cây</v>
          </cell>
          <cell r="D96">
            <v>187000</v>
          </cell>
        </row>
        <row r="97">
          <cell r="B97" t="str">
            <v>Ngâu</v>
          </cell>
          <cell r="C97" t="str">
            <v>cây</v>
          </cell>
          <cell r="D97">
            <v>187000</v>
          </cell>
        </row>
        <row r="98">
          <cell r="B98" t="str">
            <v>Liễu</v>
          </cell>
          <cell r="C98" t="str">
            <v>cây</v>
          </cell>
          <cell r="D98">
            <v>187000</v>
          </cell>
        </row>
        <row r="99">
          <cell r="B99" t="str">
            <v>Đủng đỉnh</v>
          </cell>
          <cell r="C99" t="str">
            <v>cây</v>
          </cell>
          <cell r="D99">
            <v>187000</v>
          </cell>
        </row>
        <row r="100">
          <cell r="B100" t="str">
            <v>Chuỗi ngọc lớn</v>
          </cell>
          <cell r="C100" t="str">
            <v>cây</v>
          </cell>
          <cell r="D100">
            <v>187000</v>
          </cell>
        </row>
        <row r="101">
          <cell r="B101" t="str">
            <v>Hoàng anh</v>
          </cell>
          <cell r="C101" t="str">
            <v>cây</v>
          </cell>
          <cell r="D101">
            <v>187000</v>
          </cell>
        </row>
        <row r="102">
          <cell r="B102" t="str">
            <v>Hoàng nam</v>
          </cell>
          <cell r="C102" t="str">
            <v>cây</v>
          </cell>
          <cell r="D102">
            <v>187000</v>
          </cell>
        </row>
        <row r="103">
          <cell r="B103" t="str">
            <v>Mai chiếu thủy</v>
          </cell>
          <cell r="C103" t="str">
            <v>cây</v>
          </cell>
          <cell r="D103">
            <v>187000</v>
          </cell>
        </row>
        <row r="104">
          <cell r="B104" t="str">
            <v>Nguyệt quế</v>
          </cell>
          <cell r="C104" t="str">
            <v>cây</v>
          </cell>
          <cell r="D104">
            <v>187000</v>
          </cell>
        </row>
        <row r="105">
          <cell r="B105" t="str">
            <v>Mai</v>
          </cell>
          <cell r="C105" t="str">
            <v>cây</v>
          </cell>
          <cell r="D105">
            <v>187000</v>
          </cell>
        </row>
        <row r="106">
          <cell r="B106" t="str">
            <v>Mai nhật</v>
          </cell>
          <cell r="C106" t="str">
            <v>cây</v>
          </cell>
          <cell r="D106">
            <v>187000</v>
          </cell>
        </row>
        <row r="107">
          <cell r="B107" t="str">
            <v>Bò cạp vàng</v>
          </cell>
          <cell r="C107" t="str">
            <v>cây</v>
          </cell>
          <cell r="D107">
            <v>187000</v>
          </cell>
        </row>
        <row r="108">
          <cell r="B108" t="str">
            <v>Osaka</v>
          </cell>
          <cell r="C108" t="str">
            <v>cây</v>
          </cell>
          <cell r="D108">
            <v>187000</v>
          </cell>
        </row>
        <row r="109">
          <cell r="B109" t="str">
            <v>Sò do cam</v>
          </cell>
          <cell r="C109" t="str">
            <v>cây</v>
          </cell>
          <cell r="D109">
            <v>187000</v>
          </cell>
        </row>
        <row r="110">
          <cell r="B110" t="str">
            <v>Long não</v>
          </cell>
          <cell r="C110" t="str">
            <v>cây</v>
          </cell>
          <cell r="D110">
            <v>187000</v>
          </cell>
        </row>
        <row r="111">
          <cell r="B111" t="str">
            <v>Thiên tuế, Cọ, Kè Wasington, Chà là, thốt nốt</v>
          </cell>
          <cell r="C111" t="str">
            <v>cây</v>
          </cell>
          <cell r="D111">
            <v>378000</v>
          </cell>
        </row>
        <row r="112">
          <cell r="B112" t="str">
            <v>Thiên tuế</v>
          </cell>
          <cell r="C112" t="str">
            <v>cây</v>
          </cell>
          <cell r="D112">
            <v>378000</v>
          </cell>
        </row>
        <row r="113">
          <cell r="B113" t="str">
            <v>Cọ</v>
          </cell>
          <cell r="C113" t="str">
            <v>cây</v>
          </cell>
          <cell r="D113">
            <v>378000</v>
          </cell>
        </row>
        <row r="114">
          <cell r="B114" t="str">
            <v>Kè Wasington</v>
          </cell>
          <cell r="C114" t="str">
            <v>cây</v>
          </cell>
          <cell r="D114">
            <v>378000</v>
          </cell>
        </row>
        <row r="115">
          <cell r="B115" t="str">
            <v>Chà là</v>
          </cell>
          <cell r="C115" t="str">
            <v>cây</v>
          </cell>
          <cell r="D115">
            <v>378000</v>
          </cell>
        </row>
        <row r="116">
          <cell r="B116" t="str">
            <v>Thốt nốt</v>
          </cell>
          <cell r="C116" t="str">
            <v>cây</v>
          </cell>
          <cell r="D116">
            <v>378000</v>
          </cell>
        </row>
        <row r="117">
          <cell r="B117" t="str">
            <v>Cây Điệp, Anh đào, bông giấy, Cua đồng, Bướm bạc</v>
          </cell>
          <cell r="C117" t="str">
            <v>cây</v>
          </cell>
          <cell r="D117">
            <v>53000</v>
          </cell>
        </row>
        <row r="118">
          <cell r="B118" t="str">
            <v>Bông giấy</v>
          </cell>
          <cell r="C118" t="str">
            <v>cây</v>
          </cell>
          <cell r="D118">
            <v>53000</v>
          </cell>
        </row>
        <row r="119">
          <cell r="B119" t="str">
            <v>Cây Điệp</v>
          </cell>
          <cell r="C119" t="str">
            <v>cây</v>
          </cell>
          <cell r="D119">
            <v>53000</v>
          </cell>
        </row>
        <row r="120">
          <cell r="B120" t="str">
            <v>Anh đào</v>
          </cell>
          <cell r="C120" t="str">
            <v>cây</v>
          </cell>
          <cell r="D120">
            <v>53000</v>
          </cell>
        </row>
        <row r="121">
          <cell r="B121" t="str">
            <v>Ôliu, Mù u, Hoa sữa</v>
          </cell>
          <cell r="C121" t="str">
            <v>cây</v>
          </cell>
          <cell r="D121">
            <v>275000</v>
          </cell>
        </row>
        <row r="122">
          <cell r="B122" t="str">
            <v>Ôliu</v>
          </cell>
          <cell r="C122" t="str">
            <v>cây</v>
          </cell>
          <cell r="D122">
            <v>275000</v>
          </cell>
        </row>
        <row r="123">
          <cell r="B123" t="str">
            <v>Mù u</v>
          </cell>
          <cell r="C123" t="str">
            <v>cây</v>
          </cell>
          <cell r="D123">
            <v>275000</v>
          </cell>
        </row>
        <row r="124">
          <cell r="B124" t="str">
            <v>Hoa sữa</v>
          </cell>
          <cell r="C124" t="str">
            <v>cây</v>
          </cell>
          <cell r="D124">
            <v>275000</v>
          </cell>
        </row>
        <row r="125">
          <cell r="B125" t="str">
            <v>Ngũ trảo, Nhàu</v>
          </cell>
          <cell r="C125" t="str">
            <v>cây</v>
          </cell>
          <cell r="D125">
            <v>120000</v>
          </cell>
        </row>
        <row r="126">
          <cell r="B126" t="str">
            <v>Ngũ trảo</v>
          </cell>
          <cell r="C126" t="str">
            <v>cây</v>
          </cell>
          <cell r="D126">
            <v>120000</v>
          </cell>
        </row>
        <row r="127">
          <cell r="B127" t="str">
            <v>Nhàu</v>
          </cell>
          <cell r="C127" t="str">
            <v>cây</v>
          </cell>
          <cell r="D127">
            <v>120000</v>
          </cell>
        </row>
        <row r="128">
          <cell r="B128" t="str">
            <v>Thầu dầu</v>
          </cell>
          <cell r="C128" t="str">
            <v>cây</v>
          </cell>
          <cell r="D128">
            <v>43000</v>
          </cell>
        </row>
        <row r="129">
          <cell r="B129" t="str">
            <v>Tắc</v>
          </cell>
          <cell r="C129" t="str">
            <v>cây</v>
          </cell>
          <cell r="D129">
            <v>172000</v>
          </cell>
        </row>
        <row r="130">
          <cell r="B130" t="str">
            <v>Móng bò</v>
          </cell>
          <cell r="C130" t="str">
            <v>cây</v>
          </cell>
          <cell r="D130">
            <v>515000</v>
          </cell>
        </row>
        <row r="131">
          <cell r="B131" t="str">
            <v>Cây trúc cảnh</v>
          </cell>
        </row>
        <row r="132">
          <cell r="B132" t="str">
            <v>Cây trúc cảnh Khóm (bụi) khoảng &lt;8 cây, thời gian trồng trên 4 năm</v>
          </cell>
          <cell r="C132" t="str">
            <v>khóm (bụi)</v>
          </cell>
          <cell r="D132">
            <v>91000</v>
          </cell>
        </row>
        <row r="133">
          <cell r="B133" t="str">
            <v>Cây trúc cảnh Khóm (bụi) khoảng &gt;=8 cây, thời gian trồng trên 4 năm</v>
          </cell>
          <cell r="C133" t="str">
            <v>khóm (bụi)</v>
          </cell>
          <cell r="D133">
            <v>114000</v>
          </cell>
        </row>
        <row r="134">
          <cell r="B134" t="str">
            <v>Cây trúc cảnh Khóm (bụi) khoảng &lt;=6 cây, thời gian trồng từ 2 năm đến nhỏ hơn 4 năm</v>
          </cell>
          <cell r="C134" t="str">
            <v>khóm (bụi)</v>
          </cell>
          <cell r="D134">
            <v>57000</v>
          </cell>
        </row>
        <row r="135">
          <cell r="B135" t="str">
            <v>Cây trúc cảnh Trường hợp dưới 1 năm tuổi thì hỗ trợ di dời</v>
          </cell>
          <cell r="C135" t="str">
            <v>khóm (bụi)</v>
          </cell>
          <cell r="D135">
            <v>23000</v>
          </cell>
        </row>
        <row r="136">
          <cell r="B136" t="str">
            <v>Vạn tuế cây giống trong vườn ươm</v>
          </cell>
          <cell r="C136" t="str">
            <v>cây</v>
          </cell>
          <cell r="D136">
            <v>8000</v>
          </cell>
        </row>
        <row r="137">
          <cell r="B137" t="str">
            <v>Vạn tuế đường kính thân &lt;= 10cm, chiều cao &gt;1.0m</v>
          </cell>
          <cell r="C137" t="str">
            <v>cây</v>
          </cell>
          <cell r="D137">
            <v>126000</v>
          </cell>
        </row>
        <row r="138">
          <cell r="B138" t="str">
            <v>Vạn tuế 10 cm &lt;=đường kính thân &lt;= 20cm, chiều cao &gt;1.0m</v>
          </cell>
          <cell r="C138" t="str">
            <v>cây</v>
          </cell>
          <cell r="D138">
            <v>174000</v>
          </cell>
        </row>
        <row r="139">
          <cell r="B139" t="str">
            <v>Vạn tuế 20 cm &lt;=đường kính thân &lt;= 30cm, chiều cao &gt;1.0m</v>
          </cell>
          <cell r="C139" t="str">
            <v>cây</v>
          </cell>
          <cell r="D139">
            <v>243000</v>
          </cell>
        </row>
        <row r="140">
          <cell r="B140" t="str">
            <v>Vạn tuế đường kính thân &gt;30cm, chiều cao &gt;1.0m</v>
          </cell>
          <cell r="C140" t="str">
            <v>cây</v>
          </cell>
          <cell r="D140">
            <v>300000</v>
          </cell>
        </row>
        <row r="141">
          <cell r="B141" t="str">
            <v>Thiên tuế cây giống trong vườn ươm</v>
          </cell>
          <cell r="C141" t="str">
            <v>cây</v>
          </cell>
          <cell r="D141">
            <v>8000</v>
          </cell>
        </row>
        <row r="142">
          <cell r="B142" t="str">
            <v>Thiên tuế đường kính thân &lt;= 10cm, chiều cao &gt;1.0m</v>
          </cell>
          <cell r="C142" t="str">
            <v>cây</v>
          </cell>
          <cell r="D142">
            <v>126000</v>
          </cell>
        </row>
        <row r="143">
          <cell r="B143" t="str">
            <v>Thiên tuế 10 cm &lt;=đường kính thân &lt;= 20cm, chiều cao &gt;1.0m</v>
          </cell>
          <cell r="C143" t="str">
            <v>cây</v>
          </cell>
          <cell r="D143">
            <v>174000</v>
          </cell>
        </row>
        <row r="144">
          <cell r="B144" t="str">
            <v>Thiên tuế 20 cm &lt;=đường kính thân &lt;= 30cm, chiều cao &gt;1.0m</v>
          </cell>
          <cell r="C144" t="str">
            <v>cây</v>
          </cell>
          <cell r="D144">
            <v>243000</v>
          </cell>
        </row>
        <row r="145">
          <cell r="B145" t="str">
            <v>Thiên tuế đường kính thân &gt;30cm, chiều cao &gt;1.0m</v>
          </cell>
          <cell r="C145" t="str">
            <v>cây</v>
          </cell>
          <cell r="D145">
            <v>300000</v>
          </cell>
        </row>
        <row r="146">
          <cell r="B146" t="str">
            <v>Cây phát tài lớn cây cao &lt;1m</v>
          </cell>
          <cell r="C146" t="str">
            <v>cây</v>
          </cell>
          <cell r="D146">
            <v>7000</v>
          </cell>
        </row>
        <row r="147">
          <cell r="B147" t="str">
            <v>Cây phát tài lớn cây cao từ 1m đến &lt;1.5m</v>
          </cell>
          <cell r="C147" t="str">
            <v>cây</v>
          </cell>
          <cell r="D147">
            <v>20000</v>
          </cell>
        </row>
        <row r="148">
          <cell r="B148" t="str">
            <v>Cây phát tài lớn cây cao từ 1.5m đến &lt;2m</v>
          </cell>
          <cell r="C148" t="str">
            <v>cây</v>
          </cell>
          <cell r="D148">
            <v>30000</v>
          </cell>
        </row>
        <row r="149">
          <cell r="B149" t="str">
            <v>Cây phát tài lớn cây cao từ 2m trở lên</v>
          </cell>
          <cell r="C149" t="str">
            <v>cây</v>
          </cell>
          <cell r="D149">
            <v>50000</v>
          </cell>
        </row>
        <row r="150">
          <cell r="B150" t="str">
            <v>Si cảnh 5cm&lt;=Đk thân&lt;= 10cm, đường kính tán&gt; 1.5m, chiều cao&gt;2.0m</v>
          </cell>
          <cell r="C150" t="str">
            <v>cây</v>
          </cell>
          <cell r="D150">
            <v>233000</v>
          </cell>
        </row>
        <row r="151">
          <cell r="B151" t="str">
            <v>Si cảnh 10cm&lt;=Đk thân&lt;= 20cm, đường kính tán&gt; 1.5m, chiều cao&gt;2.0m</v>
          </cell>
          <cell r="C151" t="str">
            <v>cây</v>
          </cell>
          <cell r="D151">
            <v>377000</v>
          </cell>
        </row>
        <row r="152">
          <cell r="B152" t="str">
            <v>Si cảnh 20cm&lt;=Đk thân&lt;= 30cm, đường kính tán&gt; 1.5m, chiều cao&gt;2.0m</v>
          </cell>
          <cell r="C152" t="str">
            <v>cây</v>
          </cell>
          <cell r="D152">
            <v>394000</v>
          </cell>
        </row>
        <row r="153">
          <cell r="B153" t="str">
            <v>Si cảnh 30cm&lt;=Đk thân&lt;= 40cm, đường kính tán&gt; 1.5m, chiều cao&gt;2.0m</v>
          </cell>
          <cell r="C153" t="str">
            <v>cây</v>
          </cell>
          <cell r="D153">
            <v>728000</v>
          </cell>
        </row>
        <row r="154">
          <cell r="B154" t="str">
            <v>Si cảnh 40cm&lt;=Đk thân&lt;= 50cm, đường kính tán&gt; 1.5m, chiều cao&gt;2.0m</v>
          </cell>
          <cell r="C154" t="str">
            <v>cây</v>
          </cell>
          <cell r="D154">
            <v>1011000</v>
          </cell>
        </row>
        <row r="155">
          <cell r="B155" t="str">
            <v>Si cảnh 50cm&lt;=Đk thân&lt;= 60cm, đường kính tán&gt; 1.5m, chiều cao&gt;2.0m</v>
          </cell>
          <cell r="C155" t="str">
            <v>cây</v>
          </cell>
          <cell r="D155">
            <v>1405000</v>
          </cell>
        </row>
        <row r="156">
          <cell r="B156" t="str">
            <v>Si cảnh 60cm&lt;=Đk thân&lt;= 80cm, đường kính tán&gt; 1.5m, chiều cao&gt;2.0m</v>
          </cell>
          <cell r="C156" t="str">
            <v>cây</v>
          </cell>
          <cell r="D156">
            <v>1954000</v>
          </cell>
        </row>
        <row r="157">
          <cell r="B157" t="str">
            <v>Si cảnh Đk thân &gt; 80cm, đường kính tán&gt; 1.5m, chiều cao&gt;2.0m</v>
          </cell>
          <cell r="C157" t="str">
            <v>cây</v>
          </cell>
          <cell r="D157">
            <v>2716000</v>
          </cell>
        </row>
        <row r="158">
          <cell r="B158" t="str">
            <v>Xanh cảnh 5cm&lt;=Đk thân&lt;= 10cm, đường kính tán&gt; 1.5m, chiều cao&gt;2.0m</v>
          </cell>
          <cell r="C158" t="str">
            <v>cây</v>
          </cell>
          <cell r="D158">
            <v>233000</v>
          </cell>
        </row>
        <row r="159">
          <cell r="B159" t="str">
            <v>Xanh cảnh 10cm&lt;=Đk thân&lt;= 20cm, đường kính tán&gt; 1.5m, chiều cao&gt;2.0m</v>
          </cell>
          <cell r="C159" t="str">
            <v>cây</v>
          </cell>
          <cell r="D159">
            <v>377000</v>
          </cell>
        </row>
        <row r="160">
          <cell r="B160" t="str">
            <v>Xanh cảnh 20cm&lt;=Đk thân&lt;= 30cm, đường kính tán&gt; 1.5m, chiều cao&gt;2.0m</v>
          </cell>
          <cell r="C160" t="str">
            <v>cây</v>
          </cell>
          <cell r="D160">
            <v>394000</v>
          </cell>
        </row>
        <row r="161">
          <cell r="B161" t="str">
            <v>Xanh cảnh 30cm&lt;=Đk thân&lt;= 40cm, đường kính tán&gt; 1.5m, chiều cao&gt;2.0m</v>
          </cell>
          <cell r="C161" t="str">
            <v>cây</v>
          </cell>
          <cell r="D161">
            <v>728000</v>
          </cell>
        </row>
        <row r="162">
          <cell r="B162" t="str">
            <v>Xanh cảnh 40cm&lt;=Đk thân&lt;= 50cm, đường kính tán&gt; 1.5m, chiều cao&gt;2.0m</v>
          </cell>
          <cell r="C162" t="str">
            <v>cây</v>
          </cell>
          <cell r="D162">
            <v>1011000</v>
          </cell>
        </row>
        <row r="163">
          <cell r="B163" t="str">
            <v>Xanh cảnh 50cm&lt;=Đk thân&lt;= 60cm, đường kính tán&gt; 1.5m, chiều cao&gt;2.0m</v>
          </cell>
          <cell r="C163" t="str">
            <v>cây</v>
          </cell>
          <cell r="D163">
            <v>1405000</v>
          </cell>
        </row>
        <row r="164">
          <cell r="B164" t="str">
            <v>Xanh cảnh 60cm&lt;=Đk thân&lt;= 80cm, đường kính tán&gt; 1.5m, chiều cao&gt;2.0m</v>
          </cell>
          <cell r="C164" t="str">
            <v>cây</v>
          </cell>
          <cell r="D164">
            <v>1954000</v>
          </cell>
        </row>
        <row r="165">
          <cell r="B165" t="str">
            <v>Xanh cảnh Đk thân &gt; 80cm, đường kính tán&gt; 1.5m, chiều cao&gt;2.0m</v>
          </cell>
          <cell r="C165" t="str">
            <v>cây</v>
          </cell>
          <cell r="D165">
            <v>2716000</v>
          </cell>
        </row>
        <row r="166">
          <cell r="B166" t="str">
            <v>Sung cảnh 5cm&lt;=Đk thân&lt;= 10cm, đường kính tán&gt; 1.5m, chiều cao&gt;2.0m</v>
          </cell>
          <cell r="C166" t="str">
            <v>cây</v>
          </cell>
          <cell r="D166">
            <v>233000</v>
          </cell>
        </row>
        <row r="167">
          <cell r="B167" t="str">
            <v>Sung cảnh 10cm&lt;=Đk thân&lt;= 20cm, đường kính tán&gt; 1.5m, chiều cao&gt;2.0m</v>
          </cell>
          <cell r="C167" t="str">
            <v>cây</v>
          </cell>
          <cell r="D167">
            <v>377000</v>
          </cell>
        </row>
        <row r="168">
          <cell r="B168" t="str">
            <v>Sung cảnh 20cm&lt;=Đk thân&lt;= 30cm, đường kính tán&gt; 1.5m, chiều cao&gt;2.0m</v>
          </cell>
          <cell r="C168" t="str">
            <v>cây</v>
          </cell>
          <cell r="D168">
            <v>394000</v>
          </cell>
        </row>
        <row r="169">
          <cell r="B169" t="str">
            <v>Sung cảnh 30cm&lt;=Đk thân&lt;= 40cm, đường kính tán&gt; 1.5m, chiều cao&gt;2.0m</v>
          </cell>
          <cell r="C169" t="str">
            <v>cây</v>
          </cell>
          <cell r="D169">
            <v>728000</v>
          </cell>
        </row>
        <row r="170">
          <cell r="B170" t="str">
            <v>Sung cảnh 40cm&lt;=Đk thân&lt;= 50cm, đường kính tán&gt; 1.5m, chiều cao&gt;2.0m</v>
          </cell>
          <cell r="C170" t="str">
            <v>cây</v>
          </cell>
          <cell r="D170">
            <v>1011000</v>
          </cell>
        </row>
        <row r="171">
          <cell r="B171" t="str">
            <v>Sung cảnh 50cm&lt;=Đk thân&lt;= 60cm, đường kính tán&gt; 1.5m, chiều cao&gt;2.0m</v>
          </cell>
          <cell r="C171" t="str">
            <v>cây</v>
          </cell>
          <cell r="D171">
            <v>1405000</v>
          </cell>
        </row>
        <row r="172">
          <cell r="B172" t="str">
            <v>Sung cảnh 60cm&lt;=Đk thân&lt;= 80cm, đường kính tán&gt; 1.5m, chiều cao&gt;2.0m</v>
          </cell>
          <cell r="C172" t="str">
            <v>cây</v>
          </cell>
          <cell r="D172">
            <v>1954000</v>
          </cell>
        </row>
        <row r="173">
          <cell r="B173" t="str">
            <v>Sung cảnh Đk thân &gt; 80cm, đường kính tán&gt; 1.5m, chiều cao&gt;2.0m</v>
          </cell>
          <cell r="C173" t="str">
            <v>cây</v>
          </cell>
          <cell r="D173">
            <v>2716000</v>
          </cell>
        </row>
        <row r="174">
          <cell r="B174" t="str">
            <v>Lộc vừng 5cm&lt;=Đk thân&lt;= 10cm, đường kính tán&gt; 1.5m, chiều cao&gt;2.0m</v>
          </cell>
          <cell r="C174" t="str">
            <v>cây</v>
          </cell>
          <cell r="D174">
            <v>233000</v>
          </cell>
        </row>
        <row r="175">
          <cell r="B175" t="str">
            <v>Lộc vừng 10cm&lt;=Đk thân&lt;= 20cm, đường kính tán&gt; 1.5m, chiều cao&gt;2.0m</v>
          </cell>
          <cell r="C175" t="str">
            <v>cây</v>
          </cell>
          <cell r="D175">
            <v>377000</v>
          </cell>
        </row>
        <row r="176">
          <cell r="B176" t="str">
            <v>Lộc vừng 20cm&lt;=Đk thân&lt;= 30cm, đường kính tán&gt; 1.5m, chiều cao&gt;2.0m</v>
          </cell>
          <cell r="C176" t="str">
            <v>cây</v>
          </cell>
          <cell r="D176">
            <v>394000</v>
          </cell>
        </row>
        <row r="177">
          <cell r="B177" t="str">
            <v>Lộc vừng 30cm&lt;=Đk thân&lt;= 40cm, đường kính tán&gt; 1.5m, chiều cao&gt;2.0m</v>
          </cell>
          <cell r="C177" t="str">
            <v>cây</v>
          </cell>
          <cell r="D177">
            <v>728000</v>
          </cell>
        </row>
        <row r="178">
          <cell r="B178" t="str">
            <v>Lộc vừng 40cm&lt;=Đk thân&lt;= 50cm, đường kính tán&gt; 1.5m, chiều cao&gt;2.0m</v>
          </cell>
          <cell r="C178" t="str">
            <v>cây</v>
          </cell>
          <cell r="D178">
            <v>1011000</v>
          </cell>
        </row>
        <row r="179">
          <cell r="B179" t="str">
            <v>Lộc vừng 50cm&lt;=Đk thân&lt;= 60cm, đường kính tán&gt; 1.5m, chiều cao&gt;2.0m</v>
          </cell>
          <cell r="C179" t="str">
            <v>cây</v>
          </cell>
          <cell r="D179">
            <v>1405000</v>
          </cell>
        </row>
        <row r="180">
          <cell r="B180" t="str">
            <v>Lộc vừng 60cm&lt;=Đk thân&lt;= 80cm, đường kính tán&gt; 1.5m, chiều cao&gt;2.0m</v>
          </cell>
          <cell r="C180" t="str">
            <v>cây</v>
          </cell>
          <cell r="D180">
            <v>1954000</v>
          </cell>
        </row>
        <row r="181">
          <cell r="B181" t="str">
            <v>Lộc vừng Đk thân &gt; 80cm, đường kính tán&gt; 1.5m, chiều cao&gt;2.0m</v>
          </cell>
          <cell r="C181" t="str">
            <v>cây</v>
          </cell>
          <cell r="D181">
            <v>2716000</v>
          </cell>
        </row>
        <row r="182">
          <cell r="B182" t="str">
            <v>Đa cảnh 5cm&lt;=Đk thân&lt;= 10cm, đường kính tán&gt; 1.5m, chiều cao&gt;2.0m</v>
          </cell>
          <cell r="C182" t="str">
            <v>cây</v>
          </cell>
          <cell r="D182">
            <v>233000</v>
          </cell>
        </row>
        <row r="183">
          <cell r="B183" t="str">
            <v>Đa cảnh 10cm&lt;=Đk thân&lt;= 20cm, đường kính tán&gt; 1.5m, chiều cao&gt;2.0m</v>
          </cell>
          <cell r="C183" t="str">
            <v>cây</v>
          </cell>
          <cell r="D183">
            <v>377000</v>
          </cell>
        </row>
        <row r="184">
          <cell r="B184" t="str">
            <v>Đa cảnh 20cm&lt;=Đk thân&lt;= 30cm, đường kính tán&gt; 1.5m, chiều cao&gt;2.0m</v>
          </cell>
          <cell r="C184" t="str">
            <v>cây</v>
          </cell>
          <cell r="D184">
            <v>394000</v>
          </cell>
        </row>
        <row r="185">
          <cell r="B185" t="str">
            <v>Đa cảnh 30cm&lt;=Đk thân&lt;= 40cm, đường kính tán&gt; 1.5m, chiều cao&gt;2.0m</v>
          </cell>
          <cell r="C185" t="str">
            <v>cây</v>
          </cell>
          <cell r="D185">
            <v>728000</v>
          </cell>
        </row>
        <row r="186">
          <cell r="B186" t="str">
            <v>Đa cảnh 40cm&lt;=Đk thân&lt;= 50cm, đường kính tán&gt; 1.5m, chiều cao&gt;2.0m</v>
          </cell>
          <cell r="C186" t="str">
            <v>cây</v>
          </cell>
          <cell r="D186">
            <v>1011000</v>
          </cell>
        </row>
        <row r="187">
          <cell r="B187" t="str">
            <v>Đa cảnh 50cm&lt;=Đk thân&lt;= 60cm, đường kính tán&gt; 1.5m, chiều cao&gt;2.0m</v>
          </cell>
          <cell r="C187" t="str">
            <v>cây</v>
          </cell>
          <cell r="D187">
            <v>1405000</v>
          </cell>
        </row>
        <row r="188">
          <cell r="B188" t="str">
            <v>Đa cảnh 60cm&lt;=Đk thân&lt;= 80cm, đường kính tán&gt; 1.5m, chiều cao&gt;2.0m</v>
          </cell>
          <cell r="C188" t="str">
            <v>cây</v>
          </cell>
          <cell r="D188">
            <v>1954000</v>
          </cell>
        </row>
        <row r="189">
          <cell r="B189" t="str">
            <v>Đa cảnh Đk thân &gt; 80cm, đường kính tán&gt; 1.5m, chiều cao&gt;2.0m</v>
          </cell>
          <cell r="C189" t="str">
            <v>cây</v>
          </cell>
          <cell r="D189">
            <v>2716000</v>
          </cell>
        </row>
        <row r="190">
          <cell r="B190" t="str">
            <v>Hoa giấy từ năm thứ nhất đến năm thứ 4</v>
          </cell>
          <cell r="C190" t="str">
            <v>cây</v>
          </cell>
          <cell r="D190">
            <v>36700</v>
          </cell>
        </row>
        <row r="191">
          <cell r="B191" t="str">
            <v>Hoa giấy từ năm thứ 5 đến năm thứ 10</v>
          </cell>
          <cell r="C191" t="str">
            <v>cây</v>
          </cell>
          <cell r="D191">
            <v>72300</v>
          </cell>
        </row>
        <row r="192">
          <cell r="B192" t="str">
            <v>Hoa giấy từ năm thứ 11 đến năm thứ 15</v>
          </cell>
          <cell r="C192" t="str">
            <v>cây</v>
          </cell>
          <cell r="D192">
            <v>128500</v>
          </cell>
        </row>
        <row r="193">
          <cell r="B193" t="str">
            <v>Hoa giấy trên 15 năm tuổi</v>
          </cell>
          <cell r="C193" t="str">
            <v>cây</v>
          </cell>
          <cell r="D193">
            <v>256000</v>
          </cell>
        </row>
        <row r="194">
          <cell r="B194" t="str">
            <v>Đinh lăng từ năm thứ nhất đến năm thứ 4</v>
          </cell>
          <cell r="C194" t="str">
            <v>cây</v>
          </cell>
          <cell r="D194">
            <v>36700</v>
          </cell>
        </row>
        <row r="195">
          <cell r="B195" t="str">
            <v>Đinh lăng từ năm thứ 5 đến năm thứ 10</v>
          </cell>
          <cell r="C195" t="str">
            <v>cây</v>
          </cell>
          <cell r="D195">
            <v>72300</v>
          </cell>
        </row>
        <row r="196">
          <cell r="B196" t="str">
            <v>Đinh lăng từ năm thứ 11 đến năm thứ 15</v>
          </cell>
          <cell r="C196" t="str">
            <v>cây</v>
          </cell>
          <cell r="D196">
            <v>128500</v>
          </cell>
        </row>
        <row r="197">
          <cell r="B197" t="str">
            <v>Đinh lăng trên 15 năm tuổi</v>
          </cell>
          <cell r="C197" t="str">
            <v>cây</v>
          </cell>
          <cell r="D197">
            <v>256000</v>
          </cell>
        </row>
        <row r="198">
          <cell r="B198" t="str">
            <v>Họ cây mai từ năm thứ nhất đến năm thứ 4</v>
          </cell>
          <cell r="C198" t="str">
            <v>cây</v>
          </cell>
          <cell r="D198">
            <v>36700</v>
          </cell>
        </row>
        <row r="199">
          <cell r="B199" t="str">
            <v>Họ cây mai từ năm thứ 5 đến năm thứ 10</v>
          </cell>
          <cell r="C199" t="str">
            <v>cây</v>
          </cell>
          <cell r="D199">
            <v>72300</v>
          </cell>
        </row>
        <row r="200">
          <cell r="B200" t="str">
            <v>Họ cây mai từ năm thứ 11 đến năm thứ 15</v>
          </cell>
          <cell r="C200" t="str">
            <v>cây</v>
          </cell>
          <cell r="D200">
            <v>128500</v>
          </cell>
        </row>
        <row r="201">
          <cell r="B201" t="str">
            <v>Họ cây mai trên 15 năm tuổi</v>
          </cell>
          <cell r="C201" t="str">
            <v>cây</v>
          </cell>
          <cell r="D201">
            <v>256000</v>
          </cell>
        </row>
        <row r="202">
          <cell r="B202" t="str">
            <v>Nguyệt quế từ năm thứ nhất đến năm thứ 4</v>
          </cell>
          <cell r="C202" t="str">
            <v>cây</v>
          </cell>
          <cell r="D202">
            <v>36700</v>
          </cell>
        </row>
        <row r="203">
          <cell r="B203" t="str">
            <v>Nguyệt quế từ năm thứ 5 đến năm thứ 10</v>
          </cell>
          <cell r="C203" t="str">
            <v>cây</v>
          </cell>
          <cell r="D203">
            <v>72300</v>
          </cell>
        </row>
        <row r="204">
          <cell r="B204" t="str">
            <v>Nguyệt quế từ năm thứ 11 đến năm thứ 15</v>
          </cell>
          <cell r="C204" t="str">
            <v>cây</v>
          </cell>
          <cell r="D204">
            <v>128500</v>
          </cell>
        </row>
        <row r="205">
          <cell r="B205" t="str">
            <v>Nguyệt quế trên 15 năm tuổi</v>
          </cell>
          <cell r="C205" t="str">
            <v>cây</v>
          </cell>
          <cell r="D205">
            <v>256000</v>
          </cell>
        </row>
        <row r="206">
          <cell r="B206" t="str">
            <v>Cây dâm bụt ghép từ năm thứ nhất đến năm thứ 4</v>
          </cell>
          <cell r="C206" t="str">
            <v>cây</v>
          </cell>
          <cell r="D206">
            <v>36700</v>
          </cell>
        </row>
        <row r="207">
          <cell r="B207" t="str">
            <v>Cây dâm bụt ghép từ năm 5 đến năm thứ 10</v>
          </cell>
          <cell r="C207" t="str">
            <v>cây</v>
          </cell>
          <cell r="D207">
            <v>72300</v>
          </cell>
        </row>
        <row r="208">
          <cell r="B208" t="str">
            <v>Cây dâm bụt ghép từ năm 11 đến năm thứ 15</v>
          </cell>
          <cell r="C208" t="str">
            <v>cây</v>
          </cell>
          <cell r="D208">
            <v>146800</v>
          </cell>
        </row>
        <row r="209">
          <cell r="B209" t="str">
            <v>Cây dâm bụt ghép trên 15 năm tuổi</v>
          </cell>
          <cell r="C209" t="str">
            <v>cây</v>
          </cell>
          <cell r="D209">
            <v>220200</v>
          </cell>
        </row>
        <row r="210">
          <cell r="B210" t="str">
            <v>Phong lan trồng dưới đất</v>
          </cell>
          <cell r="C210" t="str">
            <v>m²</v>
          </cell>
          <cell r="D210">
            <v>11400</v>
          </cell>
        </row>
        <row r="211">
          <cell r="B211" t="str">
            <v>Cây huyết dụ (trồng dạng cụm, bụi)</v>
          </cell>
          <cell r="C211" t="str">
            <v>m²</v>
          </cell>
          <cell r="D211">
            <v>11400</v>
          </cell>
        </row>
        <row r="212">
          <cell r="B212" t="str">
            <v>cây kim phát tài</v>
          </cell>
          <cell r="C212" t="str">
            <v>m²</v>
          </cell>
          <cell r="D212">
            <v>11400</v>
          </cell>
        </row>
        <row r="213">
          <cell r="B213" t="str">
            <v>Cây phát tài nhỏ (trồng dạng cụm, bụi)</v>
          </cell>
          <cell r="C213" t="str">
            <v>m²</v>
          </cell>
          <cell r="D213">
            <v>11400</v>
          </cell>
        </row>
        <row r="214">
          <cell r="B214" t="str">
            <v>Cỏ lá gừng</v>
          </cell>
          <cell r="C214" t="str">
            <v>m²</v>
          </cell>
          <cell r="D214">
            <v>23000</v>
          </cell>
        </row>
        <row r="215">
          <cell r="B215" t="str">
            <v>Cỏ đậu</v>
          </cell>
          <cell r="C215" t="str">
            <v>m²</v>
          </cell>
          <cell r="D215">
            <v>23000</v>
          </cell>
        </row>
        <row r="216">
          <cell r="B216" t="str">
            <v>Cỏ</v>
          </cell>
          <cell r="C216" t="str">
            <v>m²</v>
          </cell>
          <cell r="D216">
            <v>23000</v>
          </cell>
        </row>
        <row r="217">
          <cell r="B217" t="str">
            <v>Cỏ lông heo</v>
          </cell>
          <cell r="C217" t="str">
            <v>m²</v>
          </cell>
          <cell r="D217">
            <v>57000</v>
          </cell>
        </row>
        <row r="218">
          <cell r="B218" t="str">
            <v>Cỏ nhung</v>
          </cell>
          <cell r="C218" t="str">
            <v>m²</v>
          </cell>
          <cell r="D218">
            <v>57000</v>
          </cell>
        </row>
        <row r="219">
          <cell r="B219" t="str">
            <v>Môn kiểng các loại</v>
          </cell>
          <cell r="C219" t="str">
            <v>m²</v>
          </cell>
          <cell r="D219">
            <v>72300</v>
          </cell>
        </row>
        <row r="220">
          <cell r="B220" t="str">
            <v>Bạc hà</v>
          </cell>
          <cell r="C220" t="str">
            <v>m²</v>
          </cell>
          <cell r="D220">
            <v>72300</v>
          </cell>
        </row>
        <row r="221">
          <cell r="B221" t="str">
            <v>Kiểng khác</v>
          </cell>
          <cell r="C221" t="str">
            <v>m²</v>
          </cell>
          <cell r="D221">
            <v>72300</v>
          </cell>
        </row>
        <row r="222">
          <cell r="B222" t="str">
            <v>Hỗ trợ di chuyển chậu kiểng (có trồng cây) bằng sành, xi măng, sắt, nhựa
 trường hợp dưới 100 chậu/ hộ chậu có đường kính &lt; 10cm</v>
          </cell>
          <cell r="C222" t="str">
            <v>chậu</v>
          </cell>
          <cell r="D222">
            <v>2600</v>
          </cell>
        </row>
        <row r="223">
          <cell r="B223" t="str">
            <v>Hỗ trợ di chuyển chậu kiểng (có trồng cây) bằng sành, xi măng, sắt, nhựa
 trường hợp dưới 100 chậu/ hộ chậu có đường kính từ 10cm đến &lt;20cm</v>
          </cell>
          <cell r="C223" t="str">
            <v>chậu</v>
          </cell>
          <cell r="D223">
            <v>13000</v>
          </cell>
        </row>
        <row r="224">
          <cell r="B224" t="str">
            <v>Hỗ trợ di chuyển chậu kiểng (có trồng cây) bằng sành, xi măng, sắt, nhựa
 trường hợp dưới 100 chậu/ hộ chậu có đường kính từ 20cm đến &lt;30cm</v>
          </cell>
          <cell r="C224" t="str">
            <v>chậu</v>
          </cell>
          <cell r="D224">
            <v>33500</v>
          </cell>
        </row>
        <row r="225">
          <cell r="B225" t="str">
            <v>Hỗ trợ di chuyển chậu kiểng (có trồng cây) bằng sành, xi măng, sắt, nhựa
 trường hợp dưới 100 chậu/ hộ chậu có đường kính từ 30cm đến &lt;45cm</v>
          </cell>
          <cell r="C225" t="str">
            <v>chậu</v>
          </cell>
          <cell r="D225">
            <v>58300</v>
          </cell>
        </row>
        <row r="226">
          <cell r="B226" t="str">
            <v>Hỗ trợ di chuyển chậu kiểng (có trồng cây) bằng sành, xi măng, sắt, nhựa
 trường hợp dưới 100 chậu/ hộ chậu có đường kính từ 45cm đến &lt;60cm</v>
          </cell>
          <cell r="C226" t="str">
            <v>chậu</v>
          </cell>
          <cell r="D226">
            <v>84200</v>
          </cell>
        </row>
        <row r="227">
          <cell r="B227" t="str">
            <v>Hỗ trợ di chuyển chậu kiểng (có trồng cây) bằng sành, xi măng, sắt, nhựa
 trường hợp dưới 100 chậu/ hộ chậu có đường kính từ 60cm đến &lt;80cm</v>
          </cell>
          <cell r="C227" t="str">
            <v>chậu</v>
          </cell>
          <cell r="D227">
            <v>116400</v>
          </cell>
        </row>
        <row r="228">
          <cell r="B228" t="str">
            <v>Hỗ trợ di chuyển chậu kiểng (có trồng cây) bằng sành, xi măng, sắt, nhựa
 trường hợp dưới 100 chậu/ hộ chậu có đường kính &gt;80cm</v>
          </cell>
          <cell r="C228" t="str">
            <v>chậu</v>
          </cell>
          <cell r="D228">
            <v>168400</v>
          </cell>
        </row>
        <row r="229">
          <cell r="B229" t="str">
            <v>Hỗ trợ di chuyển chậu kiểng (có trồng cây) bằng sành, xi măng, sắt, nhựa
 trường hợp trên 100 chậu/ hộ chậu số lượng từ 100 đến &lt;110 chậu hỗ trợ 95%</v>
          </cell>
          <cell r="C229" t="str">
            <v>chậu</v>
          </cell>
        </row>
        <row r="230">
          <cell r="B230" t="str">
            <v>Hỗ trợ di chuyển chậu kiểng (có trồng cây) bằng sành, xi măng, sắt, nhựa
 trường hợp trên 100 chậu/ hộ chậu số lượng từ 110 đến &lt;120 chậu hỗ trợ 90%</v>
          </cell>
          <cell r="C230" t="str">
            <v>chậu</v>
          </cell>
        </row>
        <row r="231">
          <cell r="B231" t="str">
            <v>Hỗ trợ di chuyển chậu kiểng (có trồng cây) bằng sành, xi măng, sắt, nhựa
 trường hợp trên 100 chậu/ hộ chậu số lượng từ 120 đến &lt;130 chậu hỗ trợ 85%</v>
          </cell>
          <cell r="C231" t="str">
            <v>chậu</v>
          </cell>
        </row>
        <row r="232">
          <cell r="B232" t="str">
            <v>Hỗ trợ di chuyển chậu kiểng (có trồng cây) bằng sành, xi măng, sắt, nhựa
 trường hợp trên 100 chậu/ hộ chậu số lượng từ 130 đến &lt;140 chậu hỗ trợ 80%</v>
          </cell>
          <cell r="C232" t="str">
            <v>chậu</v>
          </cell>
        </row>
        <row r="233">
          <cell r="B233" t="str">
            <v>Hỗ trợ di chuyển chậu kiểng (có trồng cây) bằng sành, xi măng, sắt, nhựa
 trường hợp trên 100 chậu/ hộ chậu số lượng từ 140 đến &lt;150 chậu hỗ trợ 75%</v>
          </cell>
          <cell r="C233" t="str">
            <v>chậu</v>
          </cell>
        </row>
        <row r="234">
          <cell r="B234" t="str">
            <v>Hỗ trợ di chuyển chậu kiểng (có trồng cây) bằng sành, xi măng, sắt, nhựa
 trường hợp trên 100 chậu/ hộ chậu số lượng từ 150 đến &lt;200 chậu hỗ trợ 70%</v>
          </cell>
          <cell r="C234" t="str">
            <v>chậu</v>
          </cell>
        </row>
        <row r="235">
          <cell r="B235" t="str">
            <v>Hỗ trợ di chuyển chậu kiểng (có trồng cây) bằng sành, xi măng, sắt, nhựa
 trường hợp trên 100 chậu/ hộ chậu số lượng từ 200 đến &lt;300 chậu hỗ trợ 65%</v>
          </cell>
          <cell r="C235" t="str">
            <v>chậu</v>
          </cell>
        </row>
        <row r="236">
          <cell r="B236" t="str">
            <v>Hỗ trợ di chuyển chậu kiểng (có trồng cây) bằng sành, xi măng, sắt, nhựa
 trường hợp trên 100 chậu/ hộ chậu số lượng từ 300 đến &lt;500 chậu hỗ trợ 60%</v>
          </cell>
          <cell r="C236" t="str">
            <v>chậu</v>
          </cell>
        </row>
        <row r="237">
          <cell r="B237" t="str">
            <v>Hỗ trợ di chuyển chậu kiểng (có trồng cây) bằng sành, xi măng, sắt, nhựa
 trường hợp trên 100 chậu/ hộ chậu số lượng từ 500 đến &lt;1000 chậu hỗ trợ 55%</v>
          </cell>
          <cell r="C237" t="str">
            <v>chậu</v>
          </cell>
        </row>
        <row r="238">
          <cell r="B238" t="str">
            <v>Hỗ trợ di chuyển chậu kiểng (có trồng cây) bằng sành, xi măng, sắt, nhựa
 trường hợp trên 100 chậu/ hộ chậu số lượng trên 1000 chậu hỗ trợ 50%</v>
          </cell>
          <cell r="C238" t="str">
            <v>chậu</v>
          </cell>
        </row>
        <row r="239">
          <cell r="B239" t="str">
            <v>Hỗ trợ di chuyển chậu kiểng (có trồng cây) bằng sành, xi măng, sắt, nhựa
mức hỗ trợ tối đa</v>
          </cell>
          <cell r="C239" t="str">
            <v>hộ</v>
          </cell>
          <cell r="D239">
            <v>30000000</v>
          </cell>
        </row>
        <row r="240">
          <cell r="B240" t="str">
            <v>Hỗ trợ di dời chậu kiểng (có trồng cây) đan bằng tre, chậu nhựa dẻo, túi bầu</v>
          </cell>
          <cell r="C240" t="str">
            <v>chậu/túi</v>
          </cell>
          <cell r="D240">
            <v>3000</v>
          </cell>
        </row>
        <row r="241">
          <cell r="B241" t="str">
            <v>Cây bưởi Năm thứ 1</v>
          </cell>
          <cell r="C241" t="str">
            <v>cây</v>
          </cell>
          <cell r="D241">
            <v>313119</v>
          </cell>
        </row>
        <row r="242">
          <cell r="B242" t="str">
            <v>Cây bưởi Năm thứ 2</v>
          </cell>
          <cell r="C242" t="str">
            <v>cây</v>
          </cell>
          <cell r="D242">
            <v>527443</v>
          </cell>
        </row>
        <row r="243">
          <cell r="B243" t="str">
            <v>Cây bưởi Năm thứ 3</v>
          </cell>
          <cell r="C243" t="str">
            <v>cây</v>
          </cell>
          <cell r="D243">
            <v>799338</v>
          </cell>
        </row>
        <row r="244">
          <cell r="B244" t="str">
            <v>Cây bưởi Năm thu hoạch thứ 1</v>
          </cell>
          <cell r="C244" t="str">
            <v>cây</v>
          </cell>
          <cell r="D244">
            <v>1354576</v>
          </cell>
        </row>
        <row r="245">
          <cell r="B245" t="str">
            <v>Cây bưởi Năm thu hoạch thứ 2</v>
          </cell>
          <cell r="C245" t="str">
            <v>cây</v>
          </cell>
          <cell r="D245">
            <v>1354576</v>
          </cell>
        </row>
        <row r="246">
          <cell r="B246" t="str">
            <v>Cây bưởi Năm thu hoạch thứ 3</v>
          </cell>
          <cell r="C246" t="str">
            <v>cây</v>
          </cell>
          <cell r="D246">
            <v>1354576</v>
          </cell>
        </row>
        <row r="247">
          <cell r="B247" t="str">
            <v>Cây bưởi Năm thu hoạch thứ 4</v>
          </cell>
          <cell r="C247" t="str">
            <v>cây</v>
          </cell>
          <cell r="D247">
            <v>1354576</v>
          </cell>
        </row>
        <row r="248">
          <cell r="B248" t="str">
            <v>Cây bưởi Năm thu hoạch thứ 5</v>
          </cell>
          <cell r="C248" t="str">
            <v>cây</v>
          </cell>
          <cell r="D248">
            <v>1354576</v>
          </cell>
        </row>
        <row r="249">
          <cell r="B249" t="str">
            <v>Cây bưởi Năm thu hoạch thứ 6</v>
          </cell>
          <cell r="C249" t="str">
            <v>cây</v>
          </cell>
          <cell r="D249">
            <v>1784100</v>
          </cell>
        </row>
        <row r="250">
          <cell r="B250" t="str">
            <v>Cây bưởi Năm thu hoạch thứ 7</v>
          </cell>
          <cell r="C250" t="str">
            <v>cây</v>
          </cell>
          <cell r="D250">
            <v>1784100</v>
          </cell>
        </row>
        <row r="251">
          <cell r="B251" t="str">
            <v>Cây bưởi Năm thu hoạch thứ 8</v>
          </cell>
          <cell r="C251" t="str">
            <v>cây</v>
          </cell>
          <cell r="D251">
            <v>1784100</v>
          </cell>
        </row>
        <row r="252">
          <cell r="B252" t="str">
            <v>Cây bưởi Năm thu hoạch thứ 9</v>
          </cell>
          <cell r="C252" t="str">
            <v>cây</v>
          </cell>
          <cell r="D252">
            <v>1784100</v>
          </cell>
        </row>
        <row r="253">
          <cell r="B253" t="str">
            <v>Cây bưởi Năm thu hoạch thứ 10</v>
          </cell>
          <cell r="C253" t="str">
            <v>cây</v>
          </cell>
          <cell r="D253">
            <v>1784100</v>
          </cell>
        </row>
        <row r="254">
          <cell r="B254" t="str">
            <v>Cây bưởi Năm thu hoạch thứ 11 trở đi</v>
          </cell>
          <cell r="C254" t="str">
            <v>cây</v>
          </cell>
          <cell r="D254">
            <v>1302195</v>
          </cell>
        </row>
        <row r="255">
          <cell r="B255" t="str">
            <v>Cây chanh Năm thứ 1</v>
          </cell>
          <cell r="C255" t="str">
            <v>cây</v>
          </cell>
          <cell r="D255">
            <v>130977</v>
          </cell>
        </row>
        <row r="256">
          <cell r="B256" t="str">
            <v>Cây chanh Năm thứ 2</v>
          </cell>
          <cell r="C256" t="str">
            <v>cây</v>
          </cell>
          <cell r="D256">
            <v>203571</v>
          </cell>
        </row>
        <row r="257">
          <cell r="B257" t="str">
            <v>Cây chanh Năm thu hoạch thứ 1</v>
          </cell>
          <cell r="C257" t="str">
            <v>cây</v>
          </cell>
          <cell r="D257">
            <v>642591</v>
          </cell>
        </row>
        <row r="258">
          <cell r="B258" t="str">
            <v>Cây chanh Năm thu hoạch thứ 2</v>
          </cell>
          <cell r="C258" t="str">
            <v>cây</v>
          </cell>
          <cell r="D258">
            <v>642591</v>
          </cell>
        </row>
        <row r="259">
          <cell r="B259" t="str">
            <v>Cây chanh Năm thu hoạch thứ 3</v>
          </cell>
          <cell r="C259" t="str">
            <v>cây</v>
          </cell>
          <cell r="D259">
            <v>642591</v>
          </cell>
        </row>
        <row r="260">
          <cell r="B260" t="str">
            <v>Cây chanh Năm thu hoạch thứ 4</v>
          </cell>
          <cell r="C260" t="str">
            <v>cây</v>
          </cell>
          <cell r="D260">
            <v>783571</v>
          </cell>
        </row>
        <row r="261">
          <cell r="B261" t="str">
            <v>Cây chanh Năm thu hoạch thứ 5</v>
          </cell>
          <cell r="C261" t="str">
            <v>cây</v>
          </cell>
          <cell r="D261">
            <v>783571</v>
          </cell>
        </row>
        <row r="262">
          <cell r="B262" t="str">
            <v>Cây chanh Năm thu hoạch thứ 6</v>
          </cell>
          <cell r="C262" t="str">
            <v>cây</v>
          </cell>
          <cell r="D262">
            <v>783571</v>
          </cell>
        </row>
        <row r="263">
          <cell r="B263" t="str">
            <v>Cây chanh Năm thu hoạch thứ 7</v>
          </cell>
          <cell r="C263" t="str">
            <v>cây</v>
          </cell>
          <cell r="D263">
            <v>691371</v>
          </cell>
        </row>
        <row r="264">
          <cell r="B264" t="str">
            <v>Cây chanh Năm thu hoạch thứ 8</v>
          </cell>
          <cell r="C264" t="str">
            <v>cây</v>
          </cell>
          <cell r="D264">
            <v>691371</v>
          </cell>
        </row>
        <row r="265">
          <cell r="B265" t="str">
            <v>Cây chanh Năm thu hoạch thứ 9</v>
          </cell>
          <cell r="C265" t="str">
            <v>cây</v>
          </cell>
          <cell r="D265">
            <v>691371</v>
          </cell>
        </row>
        <row r="266">
          <cell r="B266" t="str">
            <v>Cây chanh Năm thu hoạch thứ 10 trở đi</v>
          </cell>
          <cell r="C266" t="str">
            <v>cây</v>
          </cell>
          <cell r="D266">
            <v>597231</v>
          </cell>
        </row>
        <row r="267">
          <cell r="B267" t="str">
            <v>Cây cam Năm thứ 1</v>
          </cell>
          <cell r="C267" t="str">
            <v>cây</v>
          </cell>
          <cell r="D267">
            <v>80593</v>
          </cell>
        </row>
        <row r="268">
          <cell r="B268" t="str">
            <v>Cây cam Năm thứ 2</v>
          </cell>
          <cell r="C268" t="str">
            <v>cây</v>
          </cell>
          <cell r="D268">
            <v>127870</v>
          </cell>
        </row>
        <row r="269">
          <cell r="B269" t="str">
            <v>Cây cam Năm thứ 3</v>
          </cell>
          <cell r="C269" t="str">
            <v>cây</v>
          </cell>
          <cell r="D269">
            <v>127870</v>
          </cell>
        </row>
        <row r="270">
          <cell r="B270" t="str">
            <v>Cây cam Năm thu hoạch thứ 1</v>
          </cell>
          <cell r="C270" t="str">
            <v>cây</v>
          </cell>
          <cell r="D270">
            <v>189290</v>
          </cell>
        </row>
        <row r="271">
          <cell r="B271" t="str">
            <v>Cây cam Năm thu hoạch thứ 2</v>
          </cell>
          <cell r="C271" t="str">
            <v>cây</v>
          </cell>
          <cell r="D271">
            <v>189290</v>
          </cell>
        </row>
        <row r="272">
          <cell r="B272" t="str">
            <v>Cây cam Năm thu hoạch thứ 3</v>
          </cell>
          <cell r="C272" t="str">
            <v>cây</v>
          </cell>
          <cell r="D272">
            <v>189290</v>
          </cell>
        </row>
        <row r="273">
          <cell r="B273" t="str">
            <v>Cây cam Năm thu hoạch thứ 4</v>
          </cell>
          <cell r="C273" t="str">
            <v>cây</v>
          </cell>
          <cell r="D273">
            <v>301801</v>
          </cell>
        </row>
        <row r="274">
          <cell r="B274" t="str">
            <v>Cây cam Năm thu hoạch thứ 5</v>
          </cell>
          <cell r="C274" t="str">
            <v>cây</v>
          </cell>
          <cell r="D274">
            <v>301801</v>
          </cell>
        </row>
        <row r="275">
          <cell r="B275" t="str">
            <v>Cây cam Năm thu hoạch thứ 6</v>
          </cell>
          <cell r="C275" t="str">
            <v>cây</v>
          </cell>
          <cell r="D275">
            <v>301801</v>
          </cell>
        </row>
        <row r="276">
          <cell r="B276" t="str">
            <v>Cây cam Năm thu hoạch thứ 7</v>
          </cell>
          <cell r="C276" t="str">
            <v>cây</v>
          </cell>
          <cell r="D276">
            <v>346806</v>
          </cell>
        </row>
        <row r="277">
          <cell r="B277" t="str">
            <v>Cây cam Năm thu hoạch thứ 8</v>
          </cell>
          <cell r="C277" t="str">
            <v>cây</v>
          </cell>
          <cell r="D277">
            <v>346806</v>
          </cell>
        </row>
        <row r="278">
          <cell r="B278" t="str">
            <v>Cây cam Năm thu hoạch thứ 9</v>
          </cell>
          <cell r="C278" t="str">
            <v>cây</v>
          </cell>
          <cell r="D278">
            <v>346806</v>
          </cell>
        </row>
        <row r="279">
          <cell r="B279" t="str">
            <v>Cây cam Năm thu hoạch thứ 10 trở đi</v>
          </cell>
          <cell r="C279" t="str">
            <v>cây</v>
          </cell>
          <cell r="D279">
            <v>324304</v>
          </cell>
        </row>
        <row r="280">
          <cell r="B280" t="str">
            <v>Cây quýt Năm thứ 1</v>
          </cell>
          <cell r="C280" t="str">
            <v>cây</v>
          </cell>
          <cell r="D280">
            <v>92294</v>
          </cell>
        </row>
        <row r="281">
          <cell r="B281" t="str">
            <v>Cây quýt Năm thứ 2</v>
          </cell>
          <cell r="C281" t="str">
            <v>cây</v>
          </cell>
          <cell r="D281">
            <v>147222</v>
          </cell>
        </row>
        <row r="282">
          <cell r="B282" t="str">
            <v>Cây quýt Năm thứ 3</v>
          </cell>
          <cell r="C282" t="str">
            <v>cây</v>
          </cell>
          <cell r="D282">
            <v>216293</v>
          </cell>
        </row>
        <row r="283">
          <cell r="B283" t="str">
            <v>Cây quýt Năm thu hoạch thứ 1</v>
          </cell>
          <cell r="C283" t="str">
            <v>cây</v>
          </cell>
          <cell r="D283">
            <v>553826</v>
          </cell>
        </row>
        <row r="284">
          <cell r="B284" t="str">
            <v>Cây quýt Năm thu hoạch thứ 2</v>
          </cell>
          <cell r="C284" t="str">
            <v>cây</v>
          </cell>
          <cell r="D284">
            <v>553826</v>
          </cell>
        </row>
        <row r="285">
          <cell r="B285" t="str">
            <v>Cây quýt Năm thu hoạch thứ 3</v>
          </cell>
          <cell r="C285" t="str">
            <v>cây</v>
          </cell>
          <cell r="D285">
            <v>553826</v>
          </cell>
        </row>
        <row r="286">
          <cell r="B286" t="str">
            <v>Cây quýt Năm thu hoạch thứ 4</v>
          </cell>
          <cell r="C286" t="str">
            <v>cây</v>
          </cell>
          <cell r="D286">
            <v>621333</v>
          </cell>
        </row>
        <row r="287">
          <cell r="B287" t="str">
            <v>Cây quýt Năm thu hoạch thứ 5</v>
          </cell>
          <cell r="C287" t="str">
            <v>cây</v>
          </cell>
          <cell r="D287">
            <v>621333</v>
          </cell>
        </row>
        <row r="288">
          <cell r="B288" t="str">
            <v>Cây quýt Năm thu hoạch thứ 6</v>
          </cell>
          <cell r="C288" t="str">
            <v>cây</v>
          </cell>
          <cell r="D288">
            <v>621333</v>
          </cell>
        </row>
        <row r="289">
          <cell r="B289" t="str">
            <v>Cây quýt Năm thu hoạch thứ 7</v>
          </cell>
          <cell r="C289" t="str">
            <v>cây</v>
          </cell>
          <cell r="D289">
            <v>688840</v>
          </cell>
        </row>
        <row r="290">
          <cell r="B290" t="str">
            <v>Cây quýt Năm thu hoạch thứ 8</v>
          </cell>
          <cell r="C290" t="str">
            <v>cây</v>
          </cell>
          <cell r="D290">
            <v>688840</v>
          </cell>
        </row>
        <row r="291">
          <cell r="B291" t="str">
            <v>Cây quýt Năm thu hoạch thứ 9</v>
          </cell>
          <cell r="C291" t="str">
            <v>cây</v>
          </cell>
          <cell r="D291">
            <v>688840</v>
          </cell>
        </row>
        <row r="292">
          <cell r="B292" t="str">
            <v>Cây cam Năm thu hoạch thứ 10 trở đi</v>
          </cell>
          <cell r="C292" t="str">
            <v>cây</v>
          </cell>
          <cell r="D292">
            <v>621333</v>
          </cell>
        </row>
        <row r="293">
          <cell r="B293" t="str">
            <v>Cây bơ Năm thứ 1</v>
          </cell>
          <cell r="C293" t="str">
            <v>cây</v>
          </cell>
          <cell r="D293">
            <v>357571</v>
          </cell>
        </row>
        <row r="294">
          <cell r="B294" t="str">
            <v>Cây bơ Năm thứ 2</v>
          </cell>
          <cell r="C294" t="str">
            <v>cây</v>
          </cell>
          <cell r="D294">
            <v>597872</v>
          </cell>
        </row>
        <row r="295">
          <cell r="B295" t="str">
            <v>Cây bơ Năm thu hoạch thứ 1</v>
          </cell>
          <cell r="C295" t="str">
            <v>cây</v>
          </cell>
          <cell r="D295">
            <v>886689</v>
          </cell>
        </row>
        <row r="296">
          <cell r="B296" t="str">
            <v>Cây bơ Năm thu hoạch thứ 2</v>
          </cell>
          <cell r="C296" t="str">
            <v>cây</v>
          </cell>
          <cell r="D296">
            <v>1677012</v>
          </cell>
        </row>
        <row r="297">
          <cell r="B297" t="str">
            <v>Cây bơ Năm thu hoạch thứ 3</v>
          </cell>
          <cell r="C297" t="str">
            <v>cây</v>
          </cell>
          <cell r="D297">
            <v>1677012</v>
          </cell>
        </row>
        <row r="298">
          <cell r="B298" t="str">
            <v>Cây bơ Năm thu hoạch thứ 4</v>
          </cell>
          <cell r="C298" t="str">
            <v>cây</v>
          </cell>
          <cell r="D298">
            <v>1677012</v>
          </cell>
        </row>
        <row r="299">
          <cell r="B299" t="str">
            <v>Cây bơ Năm thu hoạch thứ 5</v>
          </cell>
          <cell r="C299" t="str">
            <v>cây</v>
          </cell>
          <cell r="D299">
            <v>1677012</v>
          </cell>
        </row>
        <row r="300">
          <cell r="B300" t="str">
            <v>Cây bơ Năm thu hoạch thứ 6</v>
          </cell>
          <cell r="C300" t="str">
            <v>cây</v>
          </cell>
          <cell r="D300">
            <v>2531851</v>
          </cell>
        </row>
        <row r="301">
          <cell r="B301" t="str">
            <v>Cây bơ Năm thu hoạch thứ 7</v>
          </cell>
          <cell r="C301" t="str">
            <v>cây</v>
          </cell>
          <cell r="D301">
            <v>2531851</v>
          </cell>
        </row>
        <row r="302">
          <cell r="B302" t="str">
            <v>Cây bơ Năm thu hoạch thứ 8</v>
          </cell>
          <cell r="C302" t="str">
            <v>cây</v>
          </cell>
          <cell r="D302">
            <v>2531851</v>
          </cell>
        </row>
        <row r="303">
          <cell r="B303" t="str">
            <v>Cây bơ Năm thu hoạch thứ 9</v>
          </cell>
          <cell r="C303" t="str">
            <v>cây</v>
          </cell>
          <cell r="D303">
            <v>2531851</v>
          </cell>
        </row>
        <row r="304">
          <cell r="B304" t="str">
            <v>Cây bơ Năm thu hoạch thứ 10</v>
          </cell>
          <cell r="C304" t="str">
            <v>cây</v>
          </cell>
          <cell r="D304">
            <v>2531851</v>
          </cell>
        </row>
        <row r="305">
          <cell r="B305" t="str">
            <v>Cây bơ Năm thu hoạch thứ 11</v>
          </cell>
          <cell r="C305" t="str">
            <v>cây</v>
          </cell>
          <cell r="D305">
            <v>2225399</v>
          </cell>
        </row>
        <row r="306">
          <cell r="B306" t="str">
            <v>Cây bơ Năm thu hoạch thứ 12</v>
          </cell>
          <cell r="C306" t="str">
            <v>cây</v>
          </cell>
          <cell r="D306">
            <v>2225399</v>
          </cell>
        </row>
        <row r="307">
          <cell r="B307" t="str">
            <v>Cây bơ Năm thu hoạch thứ 13</v>
          </cell>
          <cell r="C307" t="str">
            <v>cây</v>
          </cell>
          <cell r="D307">
            <v>2225399</v>
          </cell>
        </row>
        <row r="308">
          <cell r="B308" t="str">
            <v>Cây bơ Năm thu hoạch thứ 14</v>
          </cell>
          <cell r="C308" t="str">
            <v>cây</v>
          </cell>
          <cell r="D308">
            <v>2225399</v>
          </cell>
        </row>
        <row r="309">
          <cell r="B309" t="str">
            <v>Cây bơ Năm thu hoạch thứ 15</v>
          </cell>
          <cell r="C309" t="str">
            <v>cây</v>
          </cell>
          <cell r="D309">
            <v>2225399</v>
          </cell>
        </row>
        <row r="310">
          <cell r="B310" t="str">
            <v>Cây bơ Năm thu hoạch thứ 16 trở đi</v>
          </cell>
          <cell r="C310" t="str">
            <v>cây</v>
          </cell>
          <cell r="D310">
            <v>1467334</v>
          </cell>
        </row>
        <row r="311">
          <cell r="B311" t="str">
            <v>Cây chôm chôm Năm thứ 1</v>
          </cell>
          <cell r="C311" t="str">
            <v>cây</v>
          </cell>
          <cell r="D311">
            <v>347580</v>
          </cell>
        </row>
        <row r="312">
          <cell r="B312" t="str">
            <v>Cây chôm chôm Năm thứ 2</v>
          </cell>
          <cell r="C312" t="str">
            <v>cây</v>
          </cell>
          <cell r="D312">
            <v>630312</v>
          </cell>
        </row>
        <row r="313">
          <cell r="B313" t="str">
            <v>Cây chôm chôm Năm thứ 3</v>
          </cell>
          <cell r="C313" t="str">
            <v>cây</v>
          </cell>
          <cell r="D313">
            <v>969591</v>
          </cell>
        </row>
        <row r="314">
          <cell r="B314" t="str">
            <v>Cây chôm chôm Năm thu hoạch thứ 1</v>
          </cell>
          <cell r="C314" t="str">
            <v>cây</v>
          </cell>
          <cell r="D314">
            <v>2178649</v>
          </cell>
        </row>
        <row r="315">
          <cell r="B315" t="str">
            <v>Cây chôm chôm Năm thu hoạch thứ 2</v>
          </cell>
          <cell r="C315" t="str">
            <v>cây</v>
          </cell>
          <cell r="D315">
            <v>2178649</v>
          </cell>
        </row>
        <row r="316">
          <cell r="B316" t="str">
            <v>Cây chôm chôm Năm thu hoạch thứ 3</v>
          </cell>
          <cell r="C316" t="str">
            <v>cây</v>
          </cell>
          <cell r="D316">
            <v>2178649</v>
          </cell>
        </row>
        <row r="317">
          <cell r="B317" t="str">
            <v>Cây chôm chôm Năm thu hoạch thứ 4</v>
          </cell>
          <cell r="C317" t="str">
            <v>cây</v>
          </cell>
          <cell r="D317">
            <v>2178649</v>
          </cell>
        </row>
        <row r="318">
          <cell r="B318" t="str">
            <v>Cây chôm chôm Năm thu hoạch thứ 5</v>
          </cell>
          <cell r="C318" t="str">
            <v>cây</v>
          </cell>
          <cell r="D318">
            <v>2178649</v>
          </cell>
        </row>
        <row r="319">
          <cell r="B319" t="str">
            <v>Cây chôm chôm Năm thu hoạch thứ 6</v>
          </cell>
          <cell r="C319" t="str">
            <v>cây</v>
          </cell>
          <cell r="D319">
            <v>3017141</v>
          </cell>
        </row>
        <row r="320">
          <cell r="B320" t="str">
            <v>Cây chôm chôm Năm thu hoạch thứ 7</v>
          </cell>
          <cell r="C320" t="str">
            <v>cây</v>
          </cell>
          <cell r="D320">
            <v>3017141</v>
          </cell>
        </row>
        <row r="321">
          <cell r="B321" t="str">
            <v>Cây chôm chôm Năm thu hoạch thứ 8</v>
          </cell>
          <cell r="C321" t="str">
            <v>cây</v>
          </cell>
          <cell r="D321">
            <v>3017141</v>
          </cell>
        </row>
        <row r="322">
          <cell r="B322" t="str">
            <v>Cây chôm chôm Năm thu hoạch thứ 9</v>
          </cell>
          <cell r="C322" t="str">
            <v>cây</v>
          </cell>
          <cell r="D322">
            <v>3017141</v>
          </cell>
        </row>
        <row r="323">
          <cell r="B323" t="str">
            <v>Cây chôm chôm Năm thu hoạch thứ 10</v>
          </cell>
          <cell r="C323" t="str">
            <v>cây</v>
          </cell>
          <cell r="D323">
            <v>3017141</v>
          </cell>
        </row>
        <row r="324">
          <cell r="B324" t="str">
            <v>Cây chôm chôm Năm thu hoạch thứ 11</v>
          </cell>
          <cell r="C324" t="str">
            <v>cây</v>
          </cell>
          <cell r="D324">
            <v>3017141</v>
          </cell>
        </row>
        <row r="325">
          <cell r="B325" t="str">
            <v>Cây chôm chôm Năm thu hoạch thứ 12</v>
          </cell>
          <cell r="C325" t="str">
            <v>cây</v>
          </cell>
          <cell r="D325">
            <v>3017141</v>
          </cell>
        </row>
        <row r="326">
          <cell r="B326" t="str">
            <v>Cây chôm chôm Năm thu hoạch thứ 13</v>
          </cell>
          <cell r="C326" t="str">
            <v>cây</v>
          </cell>
          <cell r="D326">
            <v>3017141</v>
          </cell>
        </row>
        <row r="327">
          <cell r="B327" t="str">
            <v>Cây chôm chôm Năm thu hoạch thứ 14</v>
          </cell>
          <cell r="C327" t="str">
            <v>cây</v>
          </cell>
          <cell r="D327">
            <v>3017141</v>
          </cell>
        </row>
        <row r="328">
          <cell r="B328" t="str">
            <v>Cây chôm chôm Năm thu hoạch thứ 15</v>
          </cell>
          <cell r="C328" t="str">
            <v>cây</v>
          </cell>
          <cell r="D328">
            <v>3017141</v>
          </cell>
        </row>
        <row r="329">
          <cell r="B329" t="str">
            <v>Cây chôm chôm Năm thu hoạch thứ 16 trở đi</v>
          </cell>
          <cell r="C329" t="str">
            <v>cây</v>
          </cell>
          <cell r="D329">
            <v>2178649</v>
          </cell>
        </row>
        <row r="330">
          <cell r="B330" t="str">
            <v>Cây nhãn Năm thứ 1</v>
          </cell>
          <cell r="C330" t="str">
            <v>cây</v>
          </cell>
          <cell r="D330">
            <v>192398</v>
          </cell>
        </row>
        <row r="331">
          <cell r="B331" t="str">
            <v>Cây nhãn Năm thứ 2</v>
          </cell>
          <cell r="C331" t="str">
            <v>cây</v>
          </cell>
          <cell r="D331">
            <v>308546</v>
          </cell>
        </row>
        <row r="332">
          <cell r="B332" t="str">
            <v>Cây nhãn Năm thứ 3</v>
          </cell>
          <cell r="C332" t="str">
            <v>cây</v>
          </cell>
          <cell r="D332">
            <v>437746</v>
          </cell>
        </row>
        <row r="333">
          <cell r="B333" t="str">
            <v>Cây nhãn Năm thu hoạch thứ 1</v>
          </cell>
          <cell r="C333" t="str">
            <v>cây</v>
          </cell>
          <cell r="D333">
            <v>1329496</v>
          </cell>
        </row>
        <row r="334">
          <cell r="B334" t="str">
            <v>Cây nhãn Năm thu hoạch thứ 2</v>
          </cell>
          <cell r="C334" t="str">
            <v>cây</v>
          </cell>
          <cell r="D334">
            <v>1329496</v>
          </cell>
        </row>
        <row r="335">
          <cell r="B335" t="str">
            <v>Cây nhãn Năm thu hoạch thứ 3</v>
          </cell>
          <cell r="C335" t="str">
            <v>cây</v>
          </cell>
          <cell r="D335">
            <v>1329496</v>
          </cell>
        </row>
        <row r="336">
          <cell r="B336" t="str">
            <v>Cây nhãn Năm thu hoạch thứ 4</v>
          </cell>
          <cell r="C336" t="str">
            <v>cây</v>
          </cell>
          <cell r="D336">
            <v>1329496</v>
          </cell>
        </row>
        <row r="337">
          <cell r="B337" t="str">
            <v>Cây nhãn Năm thu hoạch thứ 5</v>
          </cell>
          <cell r="C337" t="str">
            <v>cây</v>
          </cell>
          <cell r="D337">
            <v>1329496</v>
          </cell>
        </row>
        <row r="338">
          <cell r="B338" t="str">
            <v>Cây nhãn Năm thu hoạch thứ 6</v>
          </cell>
          <cell r="C338" t="str">
            <v>cây</v>
          </cell>
          <cell r="D338">
            <v>1554996</v>
          </cell>
        </row>
        <row r="339">
          <cell r="B339" t="str">
            <v>Cây nhãn Năm thu hoạch thứ 7</v>
          </cell>
          <cell r="C339" t="str">
            <v>cây</v>
          </cell>
          <cell r="D339">
            <v>1554996</v>
          </cell>
        </row>
        <row r="340">
          <cell r="B340" t="str">
            <v>Cây nhãn Năm thu hoạch thứ 8</v>
          </cell>
          <cell r="C340" t="str">
            <v>cây</v>
          </cell>
          <cell r="D340">
            <v>1554996</v>
          </cell>
        </row>
        <row r="341">
          <cell r="B341" t="str">
            <v>Cây nhãn Năm thu hoạch thứ 9</v>
          </cell>
          <cell r="C341" t="str">
            <v>cây</v>
          </cell>
          <cell r="D341">
            <v>1554996</v>
          </cell>
        </row>
        <row r="342">
          <cell r="B342" t="str">
            <v>Cây nhãn Năm thu hoạch thứ 10</v>
          </cell>
          <cell r="C342" t="str">
            <v>cây</v>
          </cell>
          <cell r="D342">
            <v>1554996</v>
          </cell>
        </row>
        <row r="343">
          <cell r="B343" t="str">
            <v>Cây nhãn Năm thu hoạch thứ 11</v>
          </cell>
          <cell r="C343" t="str">
            <v>cây</v>
          </cell>
          <cell r="D343">
            <v>1821496</v>
          </cell>
        </row>
        <row r="344">
          <cell r="B344" t="str">
            <v>Cây nhãn Năm thu hoạch thứ 12</v>
          </cell>
          <cell r="C344" t="str">
            <v>cây</v>
          </cell>
          <cell r="D344">
            <v>1821496</v>
          </cell>
        </row>
        <row r="345">
          <cell r="B345" t="str">
            <v>Cây nhãn Năm thu hoạch thứ 13</v>
          </cell>
          <cell r="C345" t="str">
            <v>cây</v>
          </cell>
          <cell r="D345">
            <v>1821496</v>
          </cell>
        </row>
        <row r="346">
          <cell r="B346" t="str">
            <v>Cây nhãn Năm thu hoạch thứ 14</v>
          </cell>
          <cell r="C346" t="str">
            <v>cây</v>
          </cell>
          <cell r="D346">
            <v>1821496</v>
          </cell>
        </row>
        <row r="347">
          <cell r="B347" t="str">
            <v>Cây nhãn Năm thu hoạch thứ 15</v>
          </cell>
          <cell r="C347" t="str">
            <v>cây</v>
          </cell>
          <cell r="D347">
            <v>1821496</v>
          </cell>
        </row>
        <row r="348">
          <cell r="B348" t="str">
            <v>Cây nhãn Năm thu hoạch thứ 16 trở đi</v>
          </cell>
          <cell r="C348" t="str">
            <v>cây</v>
          </cell>
          <cell r="D348">
            <v>1556704</v>
          </cell>
        </row>
        <row r="349">
          <cell r="B349" t="str">
            <v>Cây vải thiều Năm thứ 1</v>
          </cell>
          <cell r="C349" t="str">
            <v>cây</v>
          </cell>
          <cell r="D349">
            <v>200918</v>
          </cell>
        </row>
        <row r="350">
          <cell r="B350" t="str">
            <v>Cây vải thiều Năm thứ 2</v>
          </cell>
          <cell r="C350" t="str">
            <v>cây</v>
          </cell>
          <cell r="D350">
            <v>325252</v>
          </cell>
        </row>
        <row r="351">
          <cell r="B351" t="str">
            <v>Cây vải thiều Năm thứ 3</v>
          </cell>
          <cell r="C351" t="str">
            <v>cây</v>
          </cell>
          <cell r="D351">
            <v>456100</v>
          </cell>
        </row>
        <row r="352">
          <cell r="B352" t="str">
            <v>Cây vải thiều Năm thu hoạch thứ 1</v>
          </cell>
          <cell r="C352" t="str">
            <v>cây</v>
          </cell>
          <cell r="D352">
            <v>774282</v>
          </cell>
        </row>
        <row r="353">
          <cell r="B353" t="str">
            <v>Cây vải thiều Năm thu hoạch thứ 2</v>
          </cell>
          <cell r="C353" t="str">
            <v>cây</v>
          </cell>
          <cell r="D353">
            <v>774282</v>
          </cell>
        </row>
        <row r="354">
          <cell r="B354" t="str">
            <v>Cây vải thiều Năm thu hoạch thứ 3</v>
          </cell>
          <cell r="C354" t="str">
            <v>cây</v>
          </cell>
          <cell r="D354">
            <v>774282</v>
          </cell>
        </row>
        <row r="355">
          <cell r="B355" t="str">
            <v>Cây vải thiều Năm thu hoạch thứ 4</v>
          </cell>
          <cell r="C355" t="str">
            <v>cây</v>
          </cell>
          <cell r="D355">
            <v>774282</v>
          </cell>
        </row>
        <row r="356">
          <cell r="B356" t="str">
            <v>Cây vải thiều Năm thu hoạch thứ 5</v>
          </cell>
          <cell r="C356" t="str">
            <v>cây</v>
          </cell>
          <cell r="D356">
            <v>774282</v>
          </cell>
        </row>
        <row r="357">
          <cell r="B357" t="str">
            <v>Cây vải thiều Năm thu hoạch thứ 6</v>
          </cell>
          <cell r="C357" t="str">
            <v>cây</v>
          </cell>
          <cell r="D357">
            <v>922767</v>
          </cell>
        </row>
        <row r="358">
          <cell r="B358" t="str">
            <v>Cây vải thiều Năm thu hoạch thứ 7</v>
          </cell>
          <cell r="C358" t="str">
            <v>cây</v>
          </cell>
          <cell r="D358">
            <v>922767</v>
          </cell>
        </row>
        <row r="359">
          <cell r="B359" t="str">
            <v>Cây vải thiều Năm thu hoạch thứ 8</v>
          </cell>
          <cell r="C359" t="str">
            <v>cây</v>
          </cell>
          <cell r="D359">
            <v>922767</v>
          </cell>
        </row>
        <row r="360">
          <cell r="B360" t="str">
            <v>Cây vải thiều Năm thu hoạch thứ 9</v>
          </cell>
          <cell r="C360" t="str">
            <v>cây</v>
          </cell>
          <cell r="D360">
            <v>922767</v>
          </cell>
        </row>
        <row r="361">
          <cell r="B361" t="str">
            <v>Cây vải thiều Năm thu hoạch thứ 10</v>
          </cell>
          <cell r="C361" t="str">
            <v>cây</v>
          </cell>
          <cell r="D361">
            <v>922767</v>
          </cell>
        </row>
        <row r="362">
          <cell r="B362" t="str">
            <v>Cây vải thiều Năm thu hoạch thứ 11</v>
          </cell>
          <cell r="C362" t="str">
            <v>cây</v>
          </cell>
          <cell r="D362">
            <v>1028827</v>
          </cell>
        </row>
        <row r="363">
          <cell r="B363" t="str">
            <v>Cây vải thiều Năm thu hoạch thứ 12</v>
          </cell>
          <cell r="C363" t="str">
            <v>cây</v>
          </cell>
          <cell r="D363">
            <v>1028827</v>
          </cell>
        </row>
        <row r="364">
          <cell r="B364" t="str">
            <v>Cây vải thiều Năm thu hoạch thứ 13</v>
          </cell>
          <cell r="C364" t="str">
            <v>cây</v>
          </cell>
          <cell r="D364">
            <v>1028827</v>
          </cell>
        </row>
        <row r="365">
          <cell r="B365" t="str">
            <v>Cây vải thiều Năm thu hoạch thứ 14</v>
          </cell>
          <cell r="C365" t="str">
            <v>cây</v>
          </cell>
          <cell r="D365">
            <v>1028827</v>
          </cell>
        </row>
        <row r="366">
          <cell r="B366" t="str">
            <v>Cây vải thiều Năm thu hoạch thứ 15</v>
          </cell>
          <cell r="C366" t="str">
            <v>cây</v>
          </cell>
          <cell r="D366">
            <v>1028827</v>
          </cell>
        </row>
        <row r="367">
          <cell r="B367" t="str">
            <v>Cây vải thiều Năm thu hoạch thứ 16 trở đi</v>
          </cell>
          <cell r="C367" t="str">
            <v>cây</v>
          </cell>
          <cell r="D367">
            <v>827312</v>
          </cell>
        </row>
        <row r="368">
          <cell r="B368" t="str">
            <v>Cây dâu da Năm thứ 1</v>
          </cell>
          <cell r="C368" t="str">
            <v>cây</v>
          </cell>
          <cell r="D368">
            <v>177900</v>
          </cell>
        </row>
        <row r="369">
          <cell r="B369" t="str">
            <v>Cây dâu da Năm thứ 2</v>
          </cell>
          <cell r="C369" t="str">
            <v>cây</v>
          </cell>
          <cell r="D369">
            <v>305391</v>
          </cell>
        </row>
        <row r="370">
          <cell r="B370" t="str">
            <v>Cây dâu da Năm thứ 3</v>
          </cell>
          <cell r="C370" t="str">
            <v>cây</v>
          </cell>
          <cell r="D370">
            <v>454686</v>
          </cell>
        </row>
        <row r="371">
          <cell r="B371" t="str">
            <v>Cây dâu da Năm thu hoạch thứ 1</v>
          </cell>
          <cell r="C371" t="str">
            <v>cây</v>
          </cell>
          <cell r="D371">
            <v>880042</v>
          </cell>
        </row>
        <row r="372">
          <cell r="B372" t="str">
            <v>Cây dâu da Năm thu hoạch thứ 2</v>
          </cell>
          <cell r="C372" t="str">
            <v>cây</v>
          </cell>
          <cell r="D372">
            <v>880042</v>
          </cell>
        </row>
        <row r="373">
          <cell r="B373" t="str">
            <v>Cây dâu da Năm thu hoạch thứ 3</v>
          </cell>
          <cell r="C373" t="str">
            <v>cây</v>
          </cell>
          <cell r="D373">
            <v>880042</v>
          </cell>
        </row>
        <row r="374">
          <cell r="B374" t="str">
            <v>Cây dâu da Năm thu hoạch thứ 4</v>
          </cell>
          <cell r="C374" t="str">
            <v>cây</v>
          </cell>
          <cell r="D374">
            <v>880042</v>
          </cell>
        </row>
        <row r="375">
          <cell r="B375" t="str">
            <v>Cây dâu da Năm thu hoạch thứ 5</v>
          </cell>
          <cell r="C375" t="str">
            <v>cây</v>
          </cell>
          <cell r="D375">
            <v>880042</v>
          </cell>
        </row>
        <row r="376">
          <cell r="B376" t="str">
            <v>Cây dâu da Năm thu hoạch thứ 6</v>
          </cell>
          <cell r="C376" t="str">
            <v>cây</v>
          </cell>
          <cell r="D376">
            <v>1004398</v>
          </cell>
        </row>
        <row r="377">
          <cell r="B377" t="str">
            <v>Cây dâu da Năm thu hoạch thứ 7</v>
          </cell>
          <cell r="C377" t="str">
            <v>cây</v>
          </cell>
          <cell r="D377">
            <v>1004398</v>
          </cell>
        </row>
        <row r="378">
          <cell r="B378" t="str">
            <v>Cây dâu da Năm thu hoạch thứ 8</v>
          </cell>
          <cell r="C378" t="str">
            <v>cây</v>
          </cell>
          <cell r="D378">
            <v>1004398</v>
          </cell>
        </row>
        <row r="379">
          <cell r="B379" t="str">
            <v>Cây dâu da Năm thu hoạch thứ 9</v>
          </cell>
          <cell r="C379" t="str">
            <v>cây</v>
          </cell>
          <cell r="D379">
            <v>1004398</v>
          </cell>
        </row>
        <row r="380">
          <cell r="B380" t="str">
            <v>Cây dâu da Năm thu hoạch thứ 10</v>
          </cell>
          <cell r="C380" t="str">
            <v>cây</v>
          </cell>
          <cell r="D380">
            <v>1004398</v>
          </cell>
        </row>
        <row r="381">
          <cell r="B381" t="str">
            <v>Cây dâu da Năm thu hoạch thứ 11</v>
          </cell>
          <cell r="C381" t="str">
            <v>cây</v>
          </cell>
          <cell r="D381">
            <v>952240</v>
          </cell>
        </row>
        <row r="382">
          <cell r="B382" t="str">
            <v>Cây dâu da Năm thu hoạch thứ 12</v>
          </cell>
          <cell r="C382" t="str">
            <v>cây</v>
          </cell>
          <cell r="D382">
            <v>952240</v>
          </cell>
        </row>
        <row r="383">
          <cell r="B383" t="str">
            <v>Cây dâu da Năm thu hoạch thứ 13</v>
          </cell>
          <cell r="C383" t="str">
            <v>cây</v>
          </cell>
          <cell r="D383">
            <v>952240</v>
          </cell>
        </row>
        <row r="384">
          <cell r="B384" t="str">
            <v>Cây dâu da Năm thu hoạch thứ 14</v>
          </cell>
          <cell r="C384" t="str">
            <v>cây</v>
          </cell>
          <cell r="D384">
            <v>952240</v>
          </cell>
        </row>
        <row r="385">
          <cell r="B385" t="str">
            <v>Cây dâu da Năm thu hoạch thứ 15</v>
          </cell>
          <cell r="C385" t="str">
            <v>cây</v>
          </cell>
          <cell r="D385">
            <v>952240</v>
          </cell>
        </row>
        <row r="386">
          <cell r="B386" t="str">
            <v>Cây dâu da Năm thu hoạch thứ 16 trở đi</v>
          </cell>
          <cell r="C386" t="str">
            <v>cây</v>
          </cell>
          <cell r="D386">
            <v>748487</v>
          </cell>
        </row>
        <row r="387">
          <cell r="B387" t="str">
            <v>Cây đào ăn quả Năm thứ 1</v>
          </cell>
          <cell r="C387" t="str">
            <v>cây</v>
          </cell>
          <cell r="D387">
            <v>151010</v>
          </cell>
        </row>
        <row r="388">
          <cell r="B388" t="str">
            <v>Cây đào ăn quả Năm thứ 2</v>
          </cell>
          <cell r="C388" t="str">
            <v>cây</v>
          </cell>
          <cell r="D388">
            <v>231684</v>
          </cell>
        </row>
        <row r="389">
          <cell r="B389" t="str">
            <v>Cây đào ăn quả Năm thứ 3</v>
          </cell>
          <cell r="C389" t="str">
            <v>cây</v>
          </cell>
          <cell r="D389">
            <v>312358</v>
          </cell>
        </row>
        <row r="390">
          <cell r="B390" t="str">
            <v>Cây đào ăn quả Năm thu hoạch thứ 1</v>
          </cell>
          <cell r="C390" t="str">
            <v>cây</v>
          </cell>
          <cell r="D390">
            <v>489501</v>
          </cell>
        </row>
        <row r="391">
          <cell r="B391" t="str">
            <v>Cây đào ăn quả Năm thu hoạch thứ 2</v>
          </cell>
          <cell r="C391" t="str">
            <v>cây</v>
          </cell>
          <cell r="D391">
            <v>489501</v>
          </cell>
        </row>
        <row r="392">
          <cell r="B392" t="str">
            <v>Cây đào ăn quả Năm thu hoạch thứ 3</v>
          </cell>
          <cell r="C392" t="str">
            <v>cây</v>
          </cell>
          <cell r="D392">
            <v>489501</v>
          </cell>
        </row>
        <row r="393">
          <cell r="B393" t="str">
            <v>Cây đào ăn quả Năm thu hoạch thứ 4</v>
          </cell>
          <cell r="C393" t="str">
            <v>cây</v>
          </cell>
          <cell r="D393">
            <v>489501</v>
          </cell>
        </row>
        <row r="394">
          <cell r="B394" t="str">
            <v>Cây đào ăn quả Năm thu hoạch thứ 5</v>
          </cell>
          <cell r="C394" t="str">
            <v>cây</v>
          </cell>
          <cell r="D394">
            <v>489501</v>
          </cell>
        </row>
        <row r="395">
          <cell r="B395" t="str">
            <v>Cây đào ăn quả Năm thu hoạch thứ 6</v>
          </cell>
          <cell r="C395" t="str">
            <v>cây</v>
          </cell>
          <cell r="D395">
            <v>674072</v>
          </cell>
        </row>
        <row r="396">
          <cell r="B396" t="str">
            <v>Cây đào ăn quả Năm thu hoạch thứ 7</v>
          </cell>
          <cell r="C396" t="str">
            <v>cây</v>
          </cell>
          <cell r="D396">
            <v>674072</v>
          </cell>
        </row>
        <row r="397">
          <cell r="B397" t="str">
            <v>Cây đào ăn quả Năm thu hoạch thứ 8</v>
          </cell>
          <cell r="C397" t="str">
            <v>cây</v>
          </cell>
          <cell r="D397">
            <v>674072</v>
          </cell>
        </row>
        <row r="398">
          <cell r="B398" t="str">
            <v>Cây đào ăn quả Năm thu hoạch thứ 9</v>
          </cell>
          <cell r="C398" t="str">
            <v>cây</v>
          </cell>
          <cell r="D398">
            <v>674072</v>
          </cell>
        </row>
        <row r="399">
          <cell r="B399" t="str">
            <v>Cây đào ăn quả Năm thu hoạch thứ 10</v>
          </cell>
          <cell r="C399" t="str">
            <v>cây</v>
          </cell>
          <cell r="D399">
            <v>674072</v>
          </cell>
        </row>
        <row r="400">
          <cell r="B400" t="str">
            <v>Cây đào ăn quả Năm thu hoạch thứ 11</v>
          </cell>
          <cell r="C400" t="str">
            <v>cây</v>
          </cell>
          <cell r="D400">
            <v>660930</v>
          </cell>
        </row>
        <row r="401">
          <cell r="B401" t="str">
            <v>Cây đào ăn quả Năm thu hoạch thứ 12</v>
          </cell>
          <cell r="C401" t="str">
            <v>cây</v>
          </cell>
          <cell r="D401">
            <v>660930</v>
          </cell>
        </row>
        <row r="402">
          <cell r="B402" t="str">
            <v>Cây đào ăn quả Năm thu hoạch thứ 13</v>
          </cell>
          <cell r="C402" t="str">
            <v>cây</v>
          </cell>
          <cell r="D402">
            <v>660930</v>
          </cell>
        </row>
        <row r="403">
          <cell r="B403" t="str">
            <v>Cây đào ăn quả Năm thu hoạch thứ 14</v>
          </cell>
          <cell r="C403" t="str">
            <v>cây</v>
          </cell>
          <cell r="D403">
            <v>660930</v>
          </cell>
        </row>
        <row r="404">
          <cell r="B404" t="str">
            <v>Cây đào ăn quả Năm thu hoạch thứ 15</v>
          </cell>
          <cell r="C404" t="str">
            <v>cây</v>
          </cell>
          <cell r="D404">
            <v>660930</v>
          </cell>
        </row>
        <row r="405">
          <cell r="B405" t="str">
            <v>Cây đào ăn quả Năm thu hoạch thứ 16 trở đi</v>
          </cell>
          <cell r="C405" t="str">
            <v>cây</v>
          </cell>
          <cell r="D405">
            <v>449501</v>
          </cell>
        </row>
        <row r="406">
          <cell r="B406" t="str">
            <v>Cây mận Năm thứ 1</v>
          </cell>
          <cell r="C406" t="str">
            <v>cây</v>
          </cell>
          <cell r="D406">
            <v>108225</v>
          </cell>
        </row>
        <row r="407">
          <cell r="B407" t="str">
            <v>Cây mận Năm thứ 2</v>
          </cell>
          <cell r="C407" t="str">
            <v>cây</v>
          </cell>
          <cell r="D407">
            <v>146034</v>
          </cell>
        </row>
        <row r="408">
          <cell r="B408" t="str">
            <v>Cây mận Năm thu hoạch thứ 1</v>
          </cell>
          <cell r="C408" t="str">
            <v>cây</v>
          </cell>
          <cell r="D408">
            <v>332647</v>
          </cell>
        </row>
        <row r="409">
          <cell r="B409" t="str">
            <v>Cây mận Năm thu hoạch thứ 2</v>
          </cell>
          <cell r="C409" t="str">
            <v>cây</v>
          </cell>
          <cell r="D409">
            <v>332647</v>
          </cell>
        </row>
        <row r="410">
          <cell r="B410" t="str">
            <v>Cây mận Năm thu hoạch thứ 3</v>
          </cell>
          <cell r="C410" t="str">
            <v>cây</v>
          </cell>
          <cell r="D410">
            <v>332647</v>
          </cell>
        </row>
        <row r="411">
          <cell r="B411" t="str">
            <v>Cây mận Năm thu hoạch thứ 4</v>
          </cell>
          <cell r="C411" t="str">
            <v>cây</v>
          </cell>
          <cell r="D411">
            <v>343803</v>
          </cell>
        </row>
        <row r="412">
          <cell r="B412" t="str">
            <v>Cây mận Năm thu hoạch thứ 5</v>
          </cell>
          <cell r="C412" t="str">
            <v>cây</v>
          </cell>
          <cell r="D412">
            <v>343803</v>
          </cell>
        </row>
        <row r="413">
          <cell r="B413" t="str">
            <v>Cây mận Năm thu hoạch thứ 6</v>
          </cell>
          <cell r="C413" t="str">
            <v>cây</v>
          </cell>
          <cell r="D413">
            <v>343803</v>
          </cell>
        </row>
        <row r="414">
          <cell r="B414" t="str">
            <v>Cây mận Năm thu hoạch thứ 7</v>
          </cell>
          <cell r="C414" t="str">
            <v>cây</v>
          </cell>
          <cell r="D414">
            <v>321491</v>
          </cell>
        </row>
        <row r="415">
          <cell r="B415" t="str">
            <v>Cây mận Năm thu hoạch thứ 8</v>
          </cell>
          <cell r="C415" t="str">
            <v>cây</v>
          </cell>
          <cell r="D415">
            <v>321491</v>
          </cell>
        </row>
        <row r="416">
          <cell r="B416" t="str">
            <v>Cây mận Năm thu hoạch thứ 9</v>
          </cell>
          <cell r="C416" t="str">
            <v>cây</v>
          </cell>
          <cell r="D416">
            <v>321491</v>
          </cell>
        </row>
        <row r="417">
          <cell r="B417" t="str">
            <v>Cây mận Năm thu hoạch thứ 10 trở đi</v>
          </cell>
          <cell r="C417" t="str">
            <v>cây</v>
          </cell>
          <cell r="D417">
            <v>292079</v>
          </cell>
        </row>
        <row r="418">
          <cell r="B418" t="str">
            <v>Cây lý Năm thứ 1</v>
          </cell>
          <cell r="C418" t="str">
            <v>cây</v>
          </cell>
          <cell r="D418">
            <v>158640</v>
          </cell>
        </row>
        <row r="419">
          <cell r="B419" t="str">
            <v>Cây lý Năm thứ 2</v>
          </cell>
          <cell r="C419" t="str">
            <v>cây</v>
          </cell>
          <cell r="D419">
            <v>270860</v>
          </cell>
        </row>
        <row r="420">
          <cell r="B420" t="str">
            <v>Cây lý Năm thứ 3</v>
          </cell>
          <cell r="C420" t="str">
            <v>cây</v>
          </cell>
          <cell r="D420">
            <v>391740</v>
          </cell>
        </row>
        <row r="421">
          <cell r="B421" t="str">
            <v>Cây lý Năm thu hoạch thứ 1</v>
          </cell>
          <cell r="C421" t="str">
            <v>cây</v>
          </cell>
          <cell r="D421">
            <v>1863740</v>
          </cell>
        </row>
        <row r="422">
          <cell r="B422" t="str">
            <v>Cây lý Năm thu hoạch thứ 2</v>
          </cell>
          <cell r="C422" t="str">
            <v>cây</v>
          </cell>
          <cell r="D422">
            <v>1863740</v>
          </cell>
        </row>
        <row r="423">
          <cell r="B423" t="str">
            <v>Cây lý Năm thu hoạch thứ 3</v>
          </cell>
          <cell r="C423" t="str">
            <v>cây</v>
          </cell>
          <cell r="D423">
            <v>1863740</v>
          </cell>
        </row>
        <row r="424">
          <cell r="B424" t="str">
            <v>Cây lý Năm thu hoạch thứ 4</v>
          </cell>
          <cell r="C424" t="str">
            <v>cây</v>
          </cell>
          <cell r="D424">
            <v>1863740</v>
          </cell>
        </row>
        <row r="425">
          <cell r="B425" t="str">
            <v>Cây lý Năm thu hoạch thứ 5</v>
          </cell>
          <cell r="C425" t="str">
            <v>cây</v>
          </cell>
          <cell r="D425">
            <v>1863740</v>
          </cell>
        </row>
        <row r="426">
          <cell r="B426" t="str">
            <v>Cây lý Năm thu hoạch thứ 6</v>
          </cell>
          <cell r="C426" t="str">
            <v>cây</v>
          </cell>
          <cell r="D426">
            <v>2199740</v>
          </cell>
        </row>
        <row r="427">
          <cell r="B427" t="str">
            <v>Cây lý Năm thu hoạch thứ 7</v>
          </cell>
          <cell r="C427" t="str">
            <v>cây</v>
          </cell>
          <cell r="D427">
            <v>2199740</v>
          </cell>
        </row>
        <row r="428">
          <cell r="B428" t="str">
            <v>Cây lý Năm thu hoạch thứ 8</v>
          </cell>
          <cell r="C428" t="str">
            <v>cây</v>
          </cell>
          <cell r="D428">
            <v>2199740</v>
          </cell>
        </row>
        <row r="429">
          <cell r="B429" t="str">
            <v>Cây lý Năm thu hoạch thứ 9</v>
          </cell>
          <cell r="C429" t="str">
            <v>cây</v>
          </cell>
          <cell r="D429">
            <v>2199740</v>
          </cell>
        </row>
        <row r="430">
          <cell r="B430" t="str">
            <v>Cây lý Năm thu hoạch thứ 10</v>
          </cell>
          <cell r="C430" t="str">
            <v>cây</v>
          </cell>
          <cell r="D430">
            <v>2199740</v>
          </cell>
        </row>
        <row r="431">
          <cell r="B431" t="str">
            <v>Cây lý Năm thu hoạch thứ 11 trở đi</v>
          </cell>
          <cell r="C431" t="str">
            <v>cây</v>
          </cell>
          <cell r="D431">
            <v>1071740</v>
          </cell>
        </row>
        <row r="432">
          <cell r="B432" t="str">
            <v>Cây hồng quân Năm thứ 1</v>
          </cell>
          <cell r="C432" t="str">
            <v>cây</v>
          </cell>
          <cell r="D432">
            <v>151080</v>
          </cell>
        </row>
        <row r="433">
          <cell r="B433" t="str">
            <v>Cây hồng quân Năm thứ 2</v>
          </cell>
          <cell r="C433" t="str">
            <v>cây</v>
          </cell>
          <cell r="D433">
            <v>241260</v>
          </cell>
        </row>
        <row r="434">
          <cell r="B434" t="str">
            <v>Cây hồng quân Năm thứ 3</v>
          </cell>
          <cell r="C434" t="str">
            <v>cây</v>
          </cell>
          <cell r="D434">
            <v>342020</v>
          </cell>
        </row>
        <row r="435">
          <cell r="B435" t="str">
            <v>Cây hồng quân Năm thu hoạch thứ 1</v>
          </cell>
          <cell r="C435" t="str">
            <v>cây</v>
          </cell>
          <cell r="D435">
            <v>767727</v>
          </cell>
        </row>
        <row r="436">
          <cell r="B436" t="str">
            <v>Cây hồng quân Năm thu hoạch thứ 2</v>
          </cell>
          <cell r="C436" t="str">
            <v>cây</v>
          </cell>
          <cell r="D436">
            <v>767727</v>
          </cell>
        </row>
        <row r="437">
          <cell r="B437" t="str">
            <v>Cây hồng quân Năm thu hoạch thứ 3</v>
          </cell>
          <cell r="C437" t="str">
            <v>cây</v>
          </cell>
          <cell r="D437">
            <v>767727</v>
          </cell>
        </row>
        <row r="438">
          <cell r="B438" t="str">
            <v>Cây hồng quân Năm thu hoạch thứ 4</v>
          </cell>
          <cell r="C438" t="str">
            <v>cây</v>
          </cell>
          <cell r="D438">
            <v>767727</v>
          </cell>
        </row>
        <row r="439">
          <cell r="B439" t="str">
            <v>Cây hồng quân Năm thu hoạch thứ 5</v>
          </cell>
          <cell r="C439" t="str">
            <v>cây</v>
          </cell>
          <cell r="D439">
            <v>767727</v>
          </cell>
        </row>
        <row r="440">
          <cell r="B440" t="str">
            <v>Cây hồng quân Năm thu hoạch thứ 6</v>
          </cell>
          <cell r="C440" t="str">
            <v>cây</v>
          </cell>
          <cell r="D440">
            <v>892185</v>
          </cell>
        </row>
        <row r="441">
          <cell r="B441" t="str">
            <v>Cây hồng quân Năm thu hoạch thứ 7</v>
          </cell>
          <cell r="C441" t="str">
            <v>cây</v>
          </cell>
          <cell r="D441">
            <v>892185</v>
          </cell>
        </row>
        <row r="442">
          <cell r="B442" t="str">
            <v>Cây hồng quân Năm thu hoạch thứ 8</v>
          </cell>
          <cell r="C442" t="str">
            <v>cây</v>
          </cell>
          <cell r="D442">
            <v>892185</v>
          </cell>
        </row>
        <row r="443">
          <cell r="B443" t="str">
            <v>Cây hồng quân Năm thu hoạch thứ 9</v>
          </cell>
          <cell r="C443" t="str">
            <v>cây</v>
          </cell>
          <cell r="D443">
            <v>892185</v>
          </cell>
        </row>
        <row r="444">
          <cell r="B444" t="str">
            <v>Cây hồng quân Năm thu hoạch thứ 10</v>
          </cell>
          <cell r="C444" t="str">
            <v>cây</v>
          </cell>
          <cell r="D444">
            <v>892185</v>
          </cell>
        </row>
        <row r="445">
          <cell r="B445" t="str">
            <v>Cây hồng quân Năm thu hoạch thứ 11</v>
          </cell>
          <cell r="C445" t="str">
            <v>cây</v>
          </cell>
          <cell r="D445">
            <v>982020</v>
          </cell>
        </row>
        <row r="446">
          <cell r="B446" t="str">
            <v>Cây hồng quân Năm thu hoạch thứ 12</v>
          </cell>
          <cell r="C446" t="str">
            <v>cây</v>
          </cell>
          <cell r="D446">
            <v>982020</v>
          </cell>
        </row>
        <row r="447">
          <cell r="B447" t="str">
            <v>Cây hồng quân Năm thu hoạch thứ 13</v>
          </cell>
          <cell r="C447" t="str">
            <v>cây</v>
          </cell>
          <cell r="D447">
            <v>982020</v>
          </cell>
        </row>
        <row r="448">
          <cell r="B448" t="str">
            <v>Cây hồng quân Năm thu hoạch thứ 14</v>
          </cell>
          <cell r="C448" t="str">
            <v>cây</v>
          </cell>
          <cell r="D448">
            <v>982020</v>
          </cell>
        </row>
        <row r="449">
          <cell r="B449" t="str">
            <v>Cây hồng quân Năm thu hoạch thứ 15</v>
          </cell>
          <cell r="C449" t="str">
            <v>cây</v>
          </cell>
          <cell r="D449">
            <v>982020</v>
          </cell>
        </row>
        <row r="450">
          <cell r="B450" t="str">
            <v>Cây hồng quân Năm thu hoạch thứ 16</v>
          </cell>
          <cell r="C450" t="str">
            <v>cây</v>
          </cell>
          <cell r="D450">
            <v>813776</v>
          </cell>
        </row>
        <row r="451">
          <cell r="B451" t="str">
            <v>Cây hồng quân Năm thu hoạch thứ 17</v>
          </cell>
          <cell r="C451" t="str">
            <v>cây</v>
          </cell>
          <cell r="D451">
            <v>813776</v>
          </cell>
        </row>
        <row r="452">
          <cell r="B452" t="str">
            <v>Cây hồng quân Năm thu hoạch thứ 18</v>
          </cell>
          <cell r="C452" t="str">
            <v>cây</v>
          </cell>
          <cell r="D452">
            <v>813776</v>
          </cell>
        </row>
        <row r="453">
          <cell r="B453" t="str">
            <v>Cây hồng quân Năm thu hoạch thứ 19</v>
          </cell>
          <cell r="C453" t="str">
            <v>cây</v>
          </cell>
          <cell r="D453">
            <v>813776</v>
          </cell>
        </row>
        <row r="454">
          <cell r="B454" t="str">
            <v>Cây hồng quân Năm thu hoạch thứ 20</v>
          </cell>
          <cell r="C454" t="str">
            <v>cây</v>
          </cell>
          <cell r="D454">
            <v>813776</v>
          </cell>
        </row>
        <row r="455">
          <cell r="B455" t="str">
            <v>Cây hồng quân Năm thu hoạch thứ 21 trở đi</v>
          </cell>
          <cell r="C455" t="str">
            <v>cây</v>
          </cell>
          <cell r="D455">
            <v>620587</v>
          </cell>
        </row>
        <row r="456">
          <cell r="B456" t="str">
            <v>Cây nho thân gỗ Năm thứ 1</v>
          </cell>
          <cell r="C456" t="str">
            <v>cây</v>
          </cell>
          <cell r="D456">
            <v>191380</v>
          </cell>
        </row>
        <row r="457">
          <cell r="B457" t="str">
            <v>Cây nho thân gỗ Năm thứ 2</v>
          </cell>
          <cell r="C457" t="str">
            <v>cây</v>
          </cell>
          <cell r="D457">
            <v>225630</v>
          </cell>
        </row>
        <row r="458">
          <cell r="B458" t="str">
            <v>Cây nho thân gỗ Năm thứ 3</v>
          </cell>
          <cell r="C458" t="str">
            <v>cây</v>
          </cell>
          <cell r="D458">
            <v>263167</v>
          </cell>
        </row>
        <row r="459">
          <cell r="B459" t="str">
            <v>Cây nho thân gỗ Năm thu hoạch thứ 1</v>
          </cell>
          <cell r="C459" t="str">
            <v>cây</v>
          </cell>
          <cell r="D459">
            <v>538595</v>
          </cell>
        </row>
        <row r="460">
          <cell r="B460" t="str">
            <v>Cây nho thân gỗ Năm thu hoạch thứ 2</v>
          </cell>
          <cell r="C460" t="str">
            <v>cây</v>
          </cell>
          <cell r="D460">
            <v>538595</v>
          </cell>
        </row>
        <row r="461">
          <cell r="B461" t="str">
            <v>Cây nho thân gỗ Năm thu hoạch thứ 3</v>
          </cell>
          <cell r="C461" t="str">
            <v>cây</v>
          </cell>
          <cell r="D461">
            <v>538595</v>
          </cell>
        </row>
        <row r="462">
          <cell r="B462" t="str">
            <v>Cây nho thân gỗ Năm thu hoạch thứ 4</v>
          </cell>
          <cell r="C462" t="str">
            <v>cây</v>
          </cell>
          <cell r="D462">
            <v>538595</v>
          </cell>
        </row>
        <row r="463">
          <cell r="B463" t="str">
            <v>Cây nho thân gỗ Năm thu hoạch thứ 5</v>
          </cell>
          <cell r="C463" t="str">
            <v>cây</v>
          </cell>
          <cell r="D463">
            <v>538595</v>
          </cell>
        </row>
        <row r="464">
          <cell r="B464" t="str">
            <v>Cây nho thân gỗ Năm thu hoạch thứ 6</v>
          </cell>
          <cell r="C464" t="str">
            <v>cây</v>
          </cell>
          <cell r="D464">
            <v>781619</v>
          </cell>
        </row>
        <row r="465">
          <cell r="B465" t="str">
            <v>Cây nho thân gỗ Năm thu hoạch thứ 7</v>
          </cell>
          <cell r="C465" t="str">
            <v>cây</v>
          </cell>
          <cell r="D465">
            <v>781619</v>
          </cell>
        </row>
        <row r="466">
          <cell r="B466" t="str">
            <v>Cây nho thân gỗ Năm thu hoạch thứ 8</v>
          </cell>
          <cell r="C466" t="str">
            <v>cây</v>
          </cell>
          <cell r="D466">
            <v>781619</v>
          </cell>
        </row>
        <row r="467">
          <cell r="B467" t="str">
            <v>Cây nho thân gỗ Năm thu hoạch thứ 9</v>
          </cell>
          <cell r="C467" t="str">
            <v>cây</v>
          </cell>
          <cell r="D467">
            <v>781619</v>
          </cell>
        </row>
        <row r="468">
          <cell r="B468" t="str">
            <v>Cây nho thân gỗ Năm thu hoạch thứ 10</v>
          </cell>
          <cell r="C468" t="str">
            <v>cây</v>
          </cell>
          <cell r="D468">
            <v>781619</v>
          </cell>
        </row>
        <row r="469">
          <cell r="B469" t="str">
            <v>Cây nho thân gỗ Năm thu hoạch thứ 11</v>
          </cell>
          <cell r="C469" t="str">
            <v>cây</v>
          </cell>
          <cell r="D469">
            <v>760017</v>
          </cell>
        </row>
        <row r="470">
          <cell r="B470" t="str">
            <v>Cây nho thân gỗ Năm thu hoạch thứ 12</v>
          </cell>
          <cell r="C470" t="str">
            <v>cây</v>
          </cell>
          <cell r="D470">
            <v>760017</v>
          </cell>
        </row>
        <row r="471">
          <cell r="B471" t="str">
            <v>Cây nho thân gỗ Năm thu hoạch thứ 13</v>
          </cell>
          <cell r="C471" t="str">
            <v>cây</v>
          </cell>
          <cell r="D471">
            <v>760017</v>
          </cell>
        </row>
        <row r="472">
          <cell r="B472" t="str">
            <v>Cây nho thân gỗ Năm thu hoạch thứ 14</v>
          </cell>
          <cell r="C472" t="str">
            <v>cây</v>
          </cell>
          <cell r="D472">
            <v>760017</v>
          </cell>
        </row>
        <row r="473">
          <cell r="B473" t="str">
            <v>Cây nho thân gỗ Năm thu hoạch thứ 15</v>
          </cell>
          <cell r="C473" t="str">
            <v>cây</v>
          </cell>
          <cell r="D473">
            <v>760017</v>
          </cell>
        </row>
        <row r="474">
          <cell r="B474" t="str">
            <v>Cây nho thân gỗ Năm thu hoạch thứ 16 trở đi</v>
          </cell>
          <cell r="C474" t="str">
            <v>cây</v>
          </cell>
          <cell r="D474">
            <v>484590</v>
          </cell>
        </row>
        <row r="475">
          <cell r="B475" t="str">
            <v>Cây thanh long Năm thứ 1</v>
          </cell>
          <cell r="C475" t="str">
            <v>cây</v>
          </cell>
          <cell r="D475">
            <v>165610</v>
          </cell>
        </row>
        <row r="476">
          <cell r="B476" t="str">
            <v>Cây thanh long Năm thứ 2</v>
          </cell>
          <cell r="C476" t="str">
            <v>cây</v>
          </cell>
          <cell r="D476">
            <v>221206</v>
          </cell>
        </row>
        <row r="477">
          <cell r="B477" t="str">
            <v>Cây thanh long Năm thu hoạch thứ 1</v>
          </cell>
          <cell r="C477" t="str">
            <v>cây</v>
          </cell>
          <cell r="D477">
            <v>427267</v>
          </cell>
        </row>
        <row r="478">
          <cell r="B478" t="str">
            <v>Cây thanh long Năm thu hoạch thứ 2</v>
          </cell>
          <cell r="C478" t="str">
            <v>cây</v>
          </cell>
          <cell r="D478">
            <v>427267</v>
          </cell>
        </row>
        <row r="479">
          <cell r="B479" t="str">
            <v>Cây thanh long Năm thu hoạch thứ 3</v>
          </cell>
          <cell r="C479" t="str">
            <v>cây</v>
          </cell>
          <cell r="D479">
            <v>427267</v>
          </cell>
        </row>
        <row r="480">
          <cell r="B480" t="str">
            <v>Cây thanh long Năm thu hoạch thứ 4</v>
          </cell>
          <cell r="C480" t="str">
            <v>cây</v>
          </cell>
          <cell r="D480">
            <v>519994</v>
          </cell>
        </row>
        <row r="481">
          <cell r="B481" t="str">
            <v>Cây thanh long Năm thu hoạch thứ 5</v>
          </cell>
          <cell r="C481" t="str">
            <v>cây</v>
          </cell>
          <cell r="D481">
            <v>519994</v>
          </cell>
        </row>
        <row r="482">
          <cell r="B482" t="str">
            <v>Cây thanh long Năm thu hoạch thứ 6</v>
          </cell>
          <cell r="C482" t="str">
            <v>cây</v>
          </cell>
          <cell r="D482">
            <v>519994</v>
          </cell>
        </row>
        <row r="483">
          <cell r="B483" t="str">
            <v>Cây thanh long Năm thu hoạch thứ 7</v>
          </cell>
          <cell r="C483" t="str">
            <v>cây</v>
          </cell>
          <cell r="D483">
            <v>422115</v>
          </cell>
        </row>
        <row r="484">
          <cell r="B484" t="str">
            <v>Cây thanh long Năm thu hoạch thứ 8</v>
          </cell>
          <cell r="C484" t="str">
            <v>cây</v>
          </cell>
          <cell r="D484">
            <v>422115</v>
          </cell>
        </row>
        <row r="485">
          <cell r="B485" t="str">
            <v>Cây thanh long Năm thu hoạch thứ 9</v>
          </cell>
          <cell r="C485" t="str">
            <v>cây</v>
          </cell>
          <cell r="D485">
            <v>422115</v>
          </cell>
        </row>
        <row r="486">
          <cell r="B486" t="str">
            <v>Cây thanh long Năm thu hoạch thứ 10 trở đi</v>
          </cell>
          <cell r="C486" t="str">
            <v>cây</v>
          </cell>
          <cell r="D486">
            <v>344843</v>
          </cell>
        </row>
        <row r="487">
          <cell r="B487" t="str">
            <v>Cây vú sữa Năm thứ 1</v>
          </cell>
          <cell r="C487" t="str">
            <v>cây</v>
          </cell>
          <cell r="D487">
            <v>363280</v>
          </cell>
        </row>
        <row r="488">
          <cell r="B488" t="str">
            <v>Cây vú sữa Năm thứ 2</v>
          </cell>
          <cell r="C488" t="str">
            <v>cây</v>
          </cell>
          <cell r="D488">
            <v>588560</v>
          </cell>
        </row>
        <row r="489">
          <cell r="B489" t="str">
            <v>Cây vú sữa Năm thu hoạch thứ 1</v>
          </cell>
          <cell r="C489" t="str">
            <v>cây</v>
          </cell>
          <cell r="D489">
            <v>1878560</v>
          </cell>
        </row>
        <row r="490">
          <cell r="B490" t="str">
            <v>Cây vú sữa Năm thu hoạch thứ 2</v>
          </cell>
          <cell r="C490" t="str">
            <v>cây</v>
          </cell>
          <cell r="D490">
            <v>1878560</v>
          </cell>
        </row>
        <row r="491">
          <cell r="B491" t="str">
            <v>Cây vú sữa Năm thu hoạch thứ 3</v>
          </cell>
          <cell r="C491" t="str">
            <v>cây</v>
          </cell>
          <cell r="D491">
            <v>1878560</v>
          </cell>
        </row>
        <row r="492">
          <cell r="B492" t="str">
            <v>Cây vú sữa Năm thu hoạch thứ 4</v>
          </cell>
          <cell r="C492" t="str">
            <v>cây</v>
          </cell>
          <cell r="D492">
            <v>1878560</v>
          </cell>
        </row>
        <row r="493">
          <cell r="B493" t="str">
            <v>Cây vú sữa Năm thu hoạch thứ 5</v>
          </cell>
          <cell r="C493" t="str">
            <v>cây</v>
          </cell>
          <cell r="D493">
            <v>1878560</v>
          </cell>
        </row>
        <row r="494">
          <cell r="B494" t="str">
            <v>Cây vú sữa Năm thu hoạch thứ 6</v>
          </cell>
          <cell r="C494" t="str">
            <v>cây</v>
          </cell>
          <cell r="D494">
            <v>1908560</v>
          </cell>
        </row>
        <row r="495">
          <cell r="B495" t="str">
            <v>Cây vú sữa Năm thu hoạch thứ 7</v>
          </cell>
          <cell r="C495" t="str">
            <v>cây</v>
          </cell>
          <cell r="D495">
            <v>1908560</v>
          </cell>
        </row>
        <row r="496">
          <cell r="B496" t="str">
            <v>Cây vú sữa Năm thu hoạch thứ 8</v>
          </cell>
          <cell r="C496" t="str">
            <v>cây</v>
          </cell>
          <cell r="D496">
            <v>1908560</v>
          </cell>
        </row>
        <row r="497">
          <cell r="B497" t="str">
            <v>Cây vú sữa Năm thu hoạch thứ 9</v>
          </cell>
          <cell r="C497" t="str">
            <v>cây</v>
          </cell>
          <cell r="D497">
            <v>1908560</v>
          </cell>
        </row>
        <row r="498">
          <cell r="B498" t="str">
            <v>Cây vú sữa Năm thu hoạch thứ 10</v>
          </cell>
          <cell r="C498" t="str">
            <v>cây</v>
          </cell>
          <cell r="D498">
            <v>1908560</v>
          </cell>
        </row>
        <row r="499">
          <cell r="B499" t="str">
            <v>Cây vú sữa Năm thu hoạch thứ 11 trở đi</v>
          </cell>
          <cell r="C499" t="str">
            <v>cây</v>
          </cell>
          <cell r="D499">
            <v>1263560</v>
          </cell>
        </row>
        <row r="500">
          <cell r="B500" t="str">
            <v>Cây vú sữa Hoàng Kim Năm thứ 1</v>
          </cell>
          <cell r="C500" t="str">
            <v>cây</v>
          </cell>
          <cell r="D500">
            <v>346866</v>
          </cell>
        </row>
        <row r="501">
          <cell r="B501" t="str">
            <v>Cây vú sữa Hoàng Kim Năm thứ 2</v>
          </cell>
          <cell r="C501" t="str">
            <v>cây</v>
          </cell>
          <cell r="D501">
            <v>543731</v>
          </cell>
        </row>
        <row r="502">
          <cell r="B502" t="str">
            <v>Cây vú sữa Hoàng Kim Năm thứ 3</v>
          </cell>
          <cell r="C502" t="str">
            <v>cây</v>
          </cell>
          <cell r="D502">
            <v>772702</v>
          </cell>
        </row>
        <row r="503">
          <cell r="B503" t="str">
            <v>Cây vú sữa Hoàng Kim Năm thu hoạch thứ 1</v>
          </cell>
          <cell r="C503" t="str">
            <v>cây</v>
          </cell>
          <cell r="D503">
            <v>1123654</v>
          </cell>
        </row>
        <row r="504">
          <cell r="B504" t="str">
            <v>Cây vú sữa Hoàng Kim Năm thu hoạch thứ 2</v>
          </cell>
          <cell r="C504" t="str">
            <v>cây</v>
          </cell>
          <cell r="D504">
            <v>1123654</v>
          </cell>
        </row>
        <row r="505">
          <cell r="B505" t="str">
            <v>Cây vú sữa Hoàng Kim Năm thu hoạch thứ 3</v>
          </cell>
          <cell r="C505" t="str">
            <v>cây</v>
          </cell>
          <cell r="D505">
            <v>1123654</v>
          </cell>
        </row>
        <row r="506">
          <cell r="B506" t="str">
            <v>Cây vú sữa Hoàng Kim Năm thu hoạch thứ 4</v>
          </cell>
          <cell r="C506" t="str">
            <v>cây</v>
          </cell>
          <cell r="D506">
            <v>1123654</v>
          </cell>
        </row>
        <row r="507">
          <cell r="B507" t="str">
            <v>Cây vú sữa Hoàng Kim Năm thu hoạch thứ 5</v>
          </cell>
          <cell r="C507" t="str">
            <v>cây</v>
          </cell>
          <cell r="D507">
            <v>1123654</v>
          </cell>
        </row>
        <row r="508">
          <cell r="B508" t="str">
            <v>Cây vú sữa Hoàng Kim Năm thu hoạch thứ 6</v>
          </cell>
          <cell r="C508" t="str">
            <v>cây</v>
          </cell>
          <cell r="D508">
            <v>1306988</v>
          </cell>
        </row>
        <row r="509">
          <cell r="B509" t="str">
            <v>Cây vú sữa Hoàng Kim Năm thu hoạch thứ 7</v>
          </cell>
          <cell r="C509" t="str">
            <v>cây</v>
          </cell>
          <cell r="D509">
            <v>1306988</v>
          </cell>
        </row>
        <row r="510">
          <cell r="B510" t="str">
            <v>Cây vú sữa Hoàng Kim Năm thu hoạch thứ 8</v>
          </cell>
          <cell r="C510" t="str">
            <v>cây</v>
          </cell>
          <cell r="D510">
            <v>1306988</v>
          </cell>
        </row>
        <row r="511">
          <cell r="B511" t="str">
            <v>Cây vú sữa Hoàng Kim Năm thu hoạch thứ 9</v>
          </cell>
          <cell r="C511" t="str">
            <v>cây</v>
          </cell>
          <cell r="D511">
            <v>1306988</v>
          </cell>
        </row>
        <row r="512">
          <cell r="B512" t="str">
            <v>Cây vú sữa Hoàng Kim Năm thu hoạch thứ 10</v>
          </cell>
          <cell r="C512" t="str">
            <v>cây</v>
          </cell>
          <cell r="D512">
            <v>1306988</v>
          </cell>
        </row>
        <row r="513">
          <cell r="B513" t="str">
            <v>Cây vú sữa Hoàng Kim Năm thu hoạch thứ 11 trở đi</v>
          </cell>
          <cell r="C513" t="str">
            <v>cây</v>
          </cell>
          <cell r="D513">
            <v>987464</v>
          </cell>
        </row>
        <row r="514">
          <cell r="B514" t="str">
            <v>Cây xoài Năm thứ 1</v>
          </cell>
          <cell r="C514" t="str">
            <v>cây</v>
          </cell>
          <cell r="D514">
            <v>206472</v>
          </cell>
        </row>
        <row r="515">
          <cell r="B515" t="str">
            <v>Cây xoài Năm thứ 2</v>
          </cell>
          <cell r="C515" t="str">
            <v>cây</v>
          </cell>
          <cell r="D515">
            <v>368974</v>
          </cell>
        </row>
        <row r="516">
          <cell r="B516" t="str">
            <v>Cây xoài Năm thứ 3</v>
          </cell>
          <cell r="C516" t="str">
            <v>cây</v>
          </cell>
          <cell r="D516">
            <v>584982</v>
          </cell>
        </row>
        <row r="517">
          <cell r="B517" t="str">
            <v>Cây xoài Năm thu hoạch thứ 1</v>
          </cell>
          <cell r="C517" t="str">
            <v>cây</v>
          </cell>
          <cell r="D517">
            <v>2259982</v>
          </cell>
        </row>
        <row r="518">
          <cell r="B518" t="str">
            <v>Cây xoài Năm thu hoạch thứ 2</v>
          </cell>
          <cell r="C518" t="str">
            <v>cây</v>
          </cell>
          <cell r="D518">
            <v>2259982</v>
          </cell>
        </row>
        <row r="519">
          <cell r="B519" t="str">
            <v>Cây xoài Năm thu hoạch thứ 3</v>
          </cell>
          <cell r="C519" t="str">
            <v>cây</v>
          </cell>
          <cell r="D519">
            <v>2259982</v>
          </cell>
        </row>
        <row r="520">
          <cell r="B520" t="str">
            <v>Cây xoài Năm thu hoạch thứ 4</v>
          </cell>
          <cell r="C520" t="str">
            <v>cây</v>
          </cell>
          <cell r="D520">
            <v>2259982</v>
          </cell>
        </row>
        <row r="521">
          <cell r="B521" t="str">
            <v>Cây xoài Năm thu hoạch thứ 5</v>
          </cell>
          <cell r="C521" t="str">
            <v>cây</v>
          </cell>
          <cell r="D521">
            <v>2259982</v>
          </cell>
        </row>
        <row r="522">
          <cell r="B522" t="str">
            <v>Cây xoài Năm thu hoạch thứ 6</v>
          </cell>
          <cell r="C522" t="str">
            <v>cây</v>
          </cell>
          <cell r="D522">
            <v>2984982</v>
          </cell>
        </row>
        <row r="523">
          <cell r="B523" t="str">
            <v>Cây xoài Năm thu hoạch thứ 7</v>
          </cell>
          <cell r="C523" t="str">
            <v>cây</v>
          </cell>
          <cell r="D523">
            <v>2984982</v>
          </cell>
        </row>
        <row r="524">
          <cell r="B524" t="str">
            <v>Cây xoài Năm thu hoạch thứ 8</v>
          </cell>
          <cell r="C524" t="str">
            <v>cây</v>
          </cell>
          <cell r="D524">
            <v>2984982</v>
          </cell>
        </row>
        <row r="525">
          <cell r="B525" t="str">
            <v>Cây xoài Năm thu hoạch thứ 9</v>
          </cell>
          <cell r="C525" t="str">
            <v>cây</v>
          </cell>
          <cell r="D525">
            <v>2984982</v>
          </cell>
        </row>
        <row r="526">
          <cell r="B526" t="str">
            <v>Cây xoài Năm thu hoạch thứ 10</v>
          </cell>
          <cell r="C526" t="str">
            <v>cây</v>
          </cell>
          <cell r="D526">
            <v>2984982</v>
          </cell>
        </row>
        <row r="527">
          <cell r="B527" t="str">
            <v>Cây xoài Năm thu hoạch thứ 11</v>
          </cell>
          <cell r="C527" t="str">
            <v>cây</v>
          </cell>
          <cell r="D527">
            <v>2491232</v>
          </cell>
        </row>
        <row r="528">
          <cell r="B528" t="str">
            <v>Cây xoài Năm thu hoạch thứ 12</v>
          </cell>
          <cell r="C528" t="str">
            <v>cây</v>
          </cell>
          <cell r="D528">
            <v>2491232</v>
          </cell>
        </row>
        <row r="529">
          <cell r="B529" t="str">
            <v>Cây xoài Năm thu hoạch thứ 13</v>
          </cell>
          <cell r="C529" t="str">
            <v>cây</v>
          </cell>
          <cell r="D529">
            <v>2491232</v>
          </cell>
        </row>
        <row r="530">
          <cell r="B530" t="str">
            <v>Cây xoài Năm thu hoạch thứ 14</v>
          </cell>
          <cell r="C530" t="str">
            <v>cây</v>
          </cell>
          <cell r="D530">
            <v>2491232</v>
          </cell>
        </row>
        <row r="531">
          <cell r="B531" t="str">
            <v>Cây xoài Năm thu hoạch thứ 15</v>
          </cell>
          <cell r="C531" t="str">
            <v>cây</v>
          </cell>
          <cell r="D531">
            <v>2491232</v>
          </cell>
        </row>
        <row r="532">
          <cell r="B532" t="str">
            <v>Cây xoài Năm thu hoạch thứ 16 trở đi</v>
          </cell>
          <cell r="C532" t="str">
            <v>cây</v>
          </cell>
          <cell r="D532">
            <v>1918315</v>
          </cell>
        </row>
        <row r="533">
          <cell r="B533" t="str">
            <v>Cây sơri Năm thứ 1</v>
          </cell>
          <cell r="C533" t="str">
            <v>cây</v>
          </cell>
          <cell r="D533">
            <v>88845</v>
          </cell>
        </row>
        <row r="534">
          <cell r="B534" t="str">
            <v>Cây sơri Năm thứ 2</v>
          </cell>
          <cell r="C534" t="str">
            <v>cây</v>
          </cell>
          <cell r="D534">
            <v>141588</v>
          </cell>
        </row>
        <row r="535">
          <cell r="B535" t="str">
            <v>Cây sơri Năm thu hoạch thứ 1</v>
          </cell>
          <cell r="C535" t="str">
            <v>cây</v>
          </cell>
          <cell r="D535">
            <v>753428</v>
          </cell>
        </row>
        <row r="536">
          <cell r="B536" t="str">
            <v>Cây sơri Năm thu hoạch thứ 2</v>
          </cell>
          <cell r="C536" t="str">
            <v>cây</v>
          </cell>
          <cell r="D536">
            <v>753428</v>
          </cell>
        </row>
        <row r="537">
          <cell r="B537" t="str">
            <v>Cây sơri Năm thu hoạch thứ 3</v>
          </cell>
          <cell r="C537" t="str">
            <v>cây</v>
          </cell>
          <cell r="D537">
            <v>753428</v>
          </cell>
        </row>
        <row r="538">
          <cell r="B538" t="str">
            <v>Cây sơri Năm thu hoạch thứ 4</v>
          </cell>
          <cell r="C538" t="str">
            <v>cây</v>
          </cell>
          <cell r="D538">
            <v>753428</v>
          </cell>
        </row>
        <row r="539">
          <cell r="B539" t="str">
            <v>Cây sơri Năm thu hoạch thứ 5</v>
          </cell>
          <cell r="C539" t="str">
            <v>cây</v>
          </cell>
          <cell r="D539">
            <v>753428</v>
          </cell>
        </row>
        <row r="540">
          <cell r="B540" t="str">
            <v>Cây sơri Năm thu hoạch thứ 6</v>
          </cell>
          <cell r="C540" t="str">
            <v>cây</v>
          </cell>
          <cell r="D540">
            <v>930004</v>
          </cell>
        </row>
        <row r="541">
          <cell r="B541" t="str">
            <v>Cây sơri Năm thu hoạch thứ 7</v>
          </cell>
          <cell r="C541" t="str">
            <v>cây</v>
          </cell>
          <cell r="D541">
            <v>930004</v>
          </cell>
        </row>
        <row r="542">
          <cell r="B542" t="str">
            <v>Cây sơri Năm thu hoạch thứ 8</v>
          </cell>
          <cell r="C542" t="str">
            <v>cây</v>
          </cell>
          <cell r="D542">
            <v>930004</v>
          </cell>
        </row>
        <row r="543">
          <cell r="B543" t="str">
            <v>Cây sơri Năm thu hoạch thứ 9</v>
          </cell>
          <cell r="C543" t="str">
            <v>cây</v>
          </cell>
          <cell r="D543">
            <v>930004</v>
          </cell>
        </row>
        <row r="544">
          <cell r="B544" t="str">
            <v>Cây sơri Năm thu hoạch thứ 10</v>
          </cell>
          <cell r="C544" t="str">
            <v>cây</v>
          </cell>
          <cell r="D544">
            <v>930004</v>
          </cell>
        </row>
        <row r="545">
          <cell r="B545" t="str">
            <v>Cây sơri Năm thu hoạch thứ 11 trở đi</v>
          </cell>
          <cell r="C545" t="str">
            <v>cây</v>
          </cell>
          <cell r="D545">
            <v>541115</v>
          </cell>
        </row>
        <row r="546">
          <cell r="B546" t="str">
            <v>Cây cóc Năm thứ 1</v>
          </cell>
          <cell r="C546" t="str">
            <v>cây</v>
          </cell>
          <cell r="D546">
            <v>224686</v>
          </cell>
        </row>
        <row r="547">
          <cell r="B547" t="str">
            <v>Cây cóc Năm thứ 2</v>
          </cell>
          <cell r="C547" t="str">
            <v>cây</v>
          </cell>
          <cell r="D547">
            <v>390457</v>
          </cell>
        </row>
        <row r="548">
          <cell r="B548" t="str">
            <v>Cây cóc Năm thu hoạch thứ 1</v>
          </cell>
          <cell r="C548" t="str">
            <v>cây</v>
          </cell>
          <cell r="D548">
            <v>819029</v>
          </cell>
        </row>
        <row r="549">
          <cell r="B549" t="str">
            <v>Cây cóc Năm thu hoạch thứ 2</v>
          </cell>
          <cell r="C549" t="str">
            <v>cây</v>
          </cell>
          <cell r="D549">
            <v>819029</v>
          </cell>
        </row>
        <row r="550">
          <cell r="B550" t="str">
            <v>Cây cóc Năm thu hoạch thứ 3</v>
          </cell>
          <cell r="C550" t="str">
            <v>cây</v>
          </cell>
          <cell r="D550">
            <v>819029</v>
          </cell>
        </row>
        <row r="551">
          <cell r="B551" t="str">
            <v>Cây cóc Năm thu hoạch thứ 4</v>
          </cell>
          <cell r="C551" t="str">
            <v>cây</v>
          </cell>
          <cell r="D551">
            <v>819029</v>
          </cell>
        </row>
        <row r="552">
          <cell r="B552" t="str">
            <v>Cây cóc Năm thu hoạch thứ 5</v>
          </cell>
          <cell r="C552" t="str">
            <v>cây</v>
          </cell>
          <cell r="D552">
            <v>819029</v>
          </cell>
        </row>
        <row r="553">
          <cell r="B553" t="str">
            <v>Cây cóc Năm thu hoạch thứ 6</v>
          </cell>
          <cell r="C553" t="str">
            <v>cây</v>
          </cell>
          <cell r="D553">
            <v>961886</v>
          </cell>
        </row>
        <row r="554">
          <cell r="B554" t="str">
            <v>Cây cóc Năm thu hoạch thứ 7</v>
          </cell>
          <cell r="C554" t="str">
            <v>cây</v>
          </cell>
          <cell r="D554">
            <v>961886</v>
          </cell>
        </row>
        <row r="555">
          <cell r="B555" t="str">
            <v>Cây cóc Năm thu hoạch thứ 8</v>
          </cell>
          <cell r="C555" t="str">
            <v>cây</v>
          </cell>
          <cell r="D555">
            <v>961886</v>
          </cell>
        </row>
        <row r="556">
          <cell r="B556" t="str">
            <v>Cây cóc Năm thu hoạch thứ 9</v>
          </cell>
          <cell r="C556" t="str">
            <v>cây</v>
          </cell>
          <cell r="D556">
            <v>961886</v>
          </cell>
        </row>
        <row r="557">
          <cell r="B557" t="str">
            <v>Cây cóc Năm thu hoạch thứ 10</v>
          </cell>
          <cell r="C557" t="str">
            <v>cây</v>
          </cell>
          <cell r="D557">
            <v>961886</v>
          </cell>
        </row>
        <row r="558">
          <cell r="B558" t="str">
            <v>Cây cóc Năm thu hoạch thứ 11</v>
          </cell>
          <cell r="C558" t="str">
            <v>cây</v>
          </cell>
          <cell r="D558">
            <v>1009505</v>
          </cell>
        </row>
        <row r="559">
          <cell r="B559" t="str">
            <v>Cây cóc Năm thu hoạch thứ 12</v>
          </cell>
          <cell r="C559" t="str">
            <v>cây</v>
          </cell>
          <cell r="D559">
            <v>1009505</v>
          </cell>
        </row>
        <row r="560">
          <cell r="B560" t="str">
            <v>Cây cóc Năm thu hoạch thứ 13</v>
          </cell>
          <cell r="C560" t="str">
            <v>cây</v>
          </cell>
          <cell r="D560">
            <v>1009505</v>
          </cell>
        </row>
        <row r="561">
          <cell r="B561" t="str">
            <v>Cây cóc Năm thu hoạch thứ 14</v>
          </cell>
          <cell r="C561" t="str">
            <v>cây</v>
          </cell>
          <cell r="D561">
            <v>1009505</v>
          </cell>
        </row>
        <row r="562">
          <cell r="B562" t="str">
            <v>Cây cóc Năm thu hoạch thứ 15</v>
          </cell>
          <cell r="C562" t="str">
            <v>cây</v>
          </cell>
          <cell r="D562">
            <v>1009505</v>
          </cell>
        </row>
        <row r="563">
          <cell r="B563" t="str">
            <v>Cây cóc Năm thu hoạch thứ 16 trở đi</v>
          </cell>
          <cell r="C563" t="str">
            <v>cây</v>
          </cell>
          <cell r="D563">
            <v>961886</v>
          </cell>
        </row>
        <row r="564">
          <cell r="B564" t="str">
            <v>Cây mãng cầu na Năm thứ 1</v>
          </cell>
          <cell r="C564" t="str">
            <v>cây</v>
          </cell>
          <cell r="D564">
            <v>94626</v>
          </cell>
        </row>
        <row r="565">
          <cell r="B565" t="str">
            <v>Cây mãng cầu na Năm thứ 2</v>
          </cell>
          <cell r="C565" t="str">
            <v>cây</v>
          </cell>
          <cell r="D565">
            <v>139451</v>
          </cell>
        </row>
        <row r="566">
          <cell r="B566" t="str">
            <v>Cây mãng cầu na Năm thứ 3</v>
          </cell>
          <cell r="C566" t="str">
            <v>cây</v>
          </cell>
          <cell r="D566">
            <v>188686</v>
          </cell>
        </row>
        <row r="567">
          <cell r="B567" t="str">
            <v>Cây mãng cầu na Năm thu hoạch thứ 1</v>
          </cell>
          <cell r="C567" t="str">
            <v>cây</v>
          </cell>
          <cell r="D567">
            <v>715239</v>
          </cell>
        </row>
        <row r="568">
          <cell r="B568" t="str">
            <v>Cây mãng cầu na Năm thu hoạch thứ 2</v>
          </cell>
          <cell r="C568" t="str">
            <v>cây</v>
          </cell>
          <cell r="D568">
            <v>715239</v>
          </cell>
        </row>
        <row r="569">
          <cell r="B569" t="str">
            <v>Cây mãng cầu na Năm thu hoạch thứ 3</v>
          </cell>
          <cell r="C569" t="str">
            <v>cây</v>
          </cell>
          <cell r="D569">
            <v>715239</v>
          </cell>
        </row>
        <row r="570">
          <cell r="B570" t="str">
            <v>Cây mãng cầu na Năm thu hoạch thứ 4</v>
          </cell>
          <cell r="C570" t="str">
            <v>cây</v>
          </cell>
          <cell r="D570">
            <v>890756</v>
          </cell>
        </row>
        <row r="571">
          <cell r="B571" t="str">
            <v>Cây mãng cầu na Năm thu hoạch thứ 5</v>
          </cell>
          <cell r="C571" t="str">
            <v>cây</v>
          </cell>
          <cell r="D571">
            <v>890756</v>
          </cell>
        </row>
        <row r="572">
          <cell r="B572" t="str">
            <v>Cây mãng cầu na Năm thu hoạch thứ 6</v>
          </cell>
          <cell r="C572" t="str">
            <v>cây</v>
          </cell>
          <cell r="D572">
            <v>890756</v>
          </cell>
        </row>
        <row r="573">
          <cell r="B573" t="str">
            <v>Cây mãng cầu na Năm thu hoạch thứ 7</v>
          </cell>
          <cell r="C573" t="str">
            <v>cây</v>
          </cell>
          <cell r="D573">
            <v>734740</v>
          </cell>
        </row>
        <row r="574">
          <cell r="B574" t="str">
            <v>Cây mãng cầu na Năm thu hoạch thứ 8</v>
          </cell>
          <cell r="C574" t="str">
            <v>cây</v>
          </cell>
          <cell r="D574">
            <v>734740</v>
          </cell>
        </row>
        <row r="575">
          <cell r="B575" t="str">
            <v>Cây mãng cầu na Năm thu hoạch thứ 9</v>
          </cell>
          <cell r="C575" t="str">
            <v>cây</v>
          </cell>
          <cell r="D575">
            <v>734740</v>
          </cell>
        </row>
        <row r="576">
          <cell r="B576" t="str">
            <v>Cây mãng cầu na Năm thu hoạch thứ 10 trở đi</v>
          </cell>
          <cell r="C576" t="str">
            <v>cây</v>
          </cell>
          <cell r="D576">
            <v>656733</v>
          </cell>
        </row>
        <row r="577">
          <cell r="B577" t="str">
            <v>Cây mãng cầu xiêm Năm thứ 1</v>
          </cell>
          <cell r="C577" t="str">
            <v>cây</v>
          </cell>
          <cell r="D577">
            <v>157606</v>
          </cell>
        </row>
        <row r="578">
          <cell r="B578" t="str">
            <v>Cây mãng cầu xiêm Năm thứ 2</v>
          </cell>
          <cell r="C578" t="str">
            <v>cây</v>
          </cell>
          <cell r="D578">
            <v>247255</v>
          </cell>
        </row>
        <row r="579">
          <cell r="B579" t="str">
            <v>Cây mãng cầu xiêm Năm thứ 3</v>
          </cell>
          <cell r="C579" t="str">
            <v>cây</v>
          </cell>
          <cell r="D579">
            <v>345725</v>
          </cell>
        </row>
        <row r="580">
          <cell r="B580" t="str">
            <v>Cây mãng cầu xiêm Năm thu hoạch thứ 1</v>
          </cell>
          <cell r="C580" t="str">
            <v>cây</v>
          </cell>
          <cell r="D580">
            <v>1347280</v>
          </cell>
        </row>
        <row r="581">
          <cell r="B581" t="str">
            <v>Cây mãng cầu xiêm Năm thu hoạch thứ 2</v>
          </cell>
          <cell r="C581" t="str">
            <v>cây</v>
          </cell>
          <cell r="D581">
            <v>1347280</v>
          </cell>
        </row>
        <row r="582">
          <cell r="B582" t="str">
            <v>Cây mãng cầu xiêm Năm thu hoạch thứ 3</v>
          </cell>
          <cell r="C582" t="str">
            <v>cây</v>
          </cell>
          <cell r="D582">
            <v>1347280</v>
          </cell>
        </row>
        <row r="583">
          <cell r="B583" t="str">
            <v>Cây mãng cầu xiêm Năm thu hoạch thứ 4</v>
          </cell>
          <cell r="C583" t="str">
            <v>cây</v>
          </cell>
          <cell r="D583">
            <v>2109947</v>
          </cell>
        </row>
        <row r="584">
          <cell r="B584" t="str">
            <v>Cây mãng cầu xiêm Năm thu hoạch thứ 5</v>
          </cell>
          <cell r="C584" t="str">
            <v>cây</v>
          </cell>
          <cell r="D584">
            <v>2109947</v>
          </cell>
        </row>
        <row r="585">
          <cell r="B585" t="str">
            <v>Cây mãng cầu xiêm Năm thu hoạch thứ 6</v>
          </cell>
          <cell r="C585" t="str">
            <v>cây</v>
          </cell>
          <cell r="D585">
            <v>2109947</v>
          </cell>
        </row>
        <row r="586">
          <cell r="B586" t="str">
            <v>Cây mãng cầu xiêm Năm thu hoạch thứ 7</v>
          </cell>
          <cell r="C586" t="str">
            <v>cây</v>
          </cell>
          <cell r="D586">
            <v>2248613</v>
          </cell>
        </row>
        <row r="587">
          <cell r="B587" t="str">
            <v>Cây mãng cầu xiêm Năm thu hoạch thứ 8</v>
          </cell>
          <cell r="C587" t="str">
            <v>cây</v>
          </cell>
          <cell r="D587">
            <v>2248613</v>
          </cell>
        </row>
        <row r="588">
          <cell r="B588" t="str">
            <v>Cây mãng cầu xiêm Năm thu hoạch thứ 9</v>
          </cell>
          <cell r="C588" t="str">
            <v>cây</v>
          </cell>
          <cell r="D588">
            <v>2248613</v>
          </cell>
        </row>
        <row r="589">
          <cell r="B589" t="str">
            <v>Cây mãng cầu xiêm Năm thu hoạch thứ 10 trở đi</v>
          </cell>
          <cell r="C589" t="str">
            <v>cây</v>
          </cell>
          <cell r="D589">
            <v>1555280</v>
          </cell>
        </row>
        <row r="590">
          <cell r="B590" t="str">
            <v>Cây bòn bon  Năm thứ 1</v>
          </cell>
          <cell r="C590" t="str">
            <v>cây</v>
          </cell>
          <cell r="D590">
            <v>250500</v>
          </cell>
        </row>
        <row r="591">
          <cell r="B591" t="str">
            <v>Cây bòn bon  Năm thứ 2</v>
          </cell>
          <cell r="C591" t="str">
            <v>cây</v>
          </cell>
          <cell r="D591">
            <v>419750</v>
          </cell>
        </row>
        <row r="592">
          <cell r="B592" t="str">
            <v>Cây bòn bon  Năm thứ 3</v>
          </cell>
          <cell r="C592" t="str">
            <v>cây</v>
          </cell>
          <cell r="D592">
            <v>589000</v>
          </cell>
        </row>
        <row r="593">
          <cell r="B593" t="str">
            <v>Cây bòn bon  Năm thứ 4</v>
          </cell>
          <cell r="C593" t="str">
            <v>cây</v>
          </cell>
          <cell r="D593">
            <v>758250</v>
          </cell>
        </row>
        <row r="594">
          <cell r="B594" t="str">
            <v>Cây bòn bon  Năm thứ 5</v>
          </cell>
          <cell r="C594" t="str">
            <v>cây</v>
          </cell>
          <cell r="D594">
            <v>967417</v>
          </cell>
        </row>
        <row r="595">
          <cell r="B595" t="str">
            <v>Cây bòn bon  Năm thứ 6</v>
          </cell>
          <cell r="C595" t="str">
            <v>cây</v>
          </cell>
          <cell r="D595">
            <v>1176583</v>
          </cell>
        </row>
        <row r="596">
          <cell r="B596" t="str">
            <v>Cây bòn bon  Năm thu hoạch thứ 1</v>
          </cell>
          <cell r="C596" t="str">
            <v>cây</v>
          </cell>
          <cell r="D596">
            <v>3126583</v>
          </cell>
        </row>
        <row r="597">
          <cell r="B597" t="str">
            <v>Cây bòn bon  Năm thu hoạch thứ 2</v>
          </cell>
          <cell r="C597" t="str">
            <v>cây</v>
          </cell>
          <cell r="D597">
            <v>3126583</v>
          </cell>
        </row>
        <row r="598">
          <cell r="B598" t="str">
            <v>Cây bòn bon  Năm thu hoạch thứ 3</v>
          </cell>
          <cell r="C598" t="str">
            <v>cây</v>
          </cell>
          <cell r="D598">
            <v>3126583</v>
          </cell>
        </row>
        <row r="599">
          <cell r="B599" t="str">
            <v>Cây bòn bon  Năm thu hoạch thứ 4</v>
          </cell>
          <cell r="C599" t="str">
            <v>cây</v>
          </cell>
          <cell r="D599">
            <v>3126583</v>
          </cell>
        </row>
        <row r="600">
          <cell r="B600" t="str">
            <v>Cây bòn bon  Năm thu hoạch thứ 5</v>
          </cell>
          <cell r="C600" t="str">
            <v>cây</v>
          </cell>
          <cell r="D600">
            <v>3126583</v>
          </cell>
        </row>
        <row r="601">
          <cell r="B601" t="str">
            <v>Cây bòn bon  Năm thu hoạch thứ 6</v>
          </cell>
          <cell r="C601" t="str">
            <v>cây</v>
          </cell>
          <cell r="D601">
            <v>4816583</v>
          </cell>
        </row>
        <row r="602">
          <cell r="B602" t="str">
            <v>Cây bòn bon  Năm thu hoạch thứ 7</v>
          </cell>
          <cell r="C602" t="str">
            <v>cây</v>
          </cell>
          <cell r="D602">
            <v>4816583</v>
          </cell>
        </row>
        <row r="603">
          <cell r="B603" t="str">
            <v>Cây bòn bon  Năm thu hoạch thứ 8</v>
          </cell>
          <cell r="C603" t="str">
            <v>cây</v>
          </cell>
          <cell r="D603">
            <v>4816583</v>
          </cell>
        </row>
        <row r="604">
          <cell r="B604" t="str">
            <v>Cây bòn bon  Năm thu hoạch thứ 9</v>
          </cell>
          <cell r="C604" t="str">
            <v>cây</v>
          </cell>
          <cell r="D604">
            <v>4816583</v>
          </cell>
        </row>
        <row r="605">
          <cell r="B605" t="str">
            <v>Cây bòn bon  Năm thu hoạch thứ 10</v>
          </cell>
          <cell r="C605" t="str">
            <v>cây</v>
          </cell>
          <cell r="D605">
            <v>4816583</v>
          </cell>
        </row>
        <row r="606">
          <cell r="B606" t="str">
            <v>Cây bòn bon  Năm thu hoạch thứ 11</v>
          </cell>
          <cell r="C606" t="str">
            <v>cây</v>
          </cell>
          <cell r="D606">
            <v>5596583</v>
          </cell>
        </row>
        <row r="607">
          <cell r="B607" t="str">
            <v>Cây bòn bon  Năm thu hoạch thứ 12</v>
          </cell>
          <cell r="C607" t="str">
            <v>cây</v>
          </cell>
          <cell r="D607">
            <v>5596583</v>
          </cell>
        </row>
        <row r="608">
          <cell r="B608" t="str">
            <v>Cây bòn bon  Năm thu hoạch thứ 13</v>
          </cell>
          <cell r="C608" t="str">
            <v>cây</v>
          </cell>
          <cell r="D608">
            <v>5596583</v>
          </cell>
        </row>
        <row r="609">
          <cell r="B609" t="str">
            <v>Cây bòn bon  Năm thu hoạch thứ 14</v>
          </cell>
          <cell r="C609" t="str">
            <v>cây</v>
          </cell>
          <cell r="D609">
            <v>5596583</v>
          </cell>
        </row>
        <row r="610">
          <cell r="B610" t="str">
            <v>Cây bòn bon  Năm thu hoạch thứ 15</v>
          </cell>
          <cell r="C610" t="str">
            <v>cây</v>
          </cell>
          <cell r="D610">
            <v>5596583</v>
          </cell>
        </row>
        <row r="611">
          <cell r="B611" t="str">
            <v>Cây bòn bon  Năm thu hoạch thứ 16 trở đi</v>
          </cell>
          <cell r="C611" t="str">
            <v>cây</v>
          </cell>
          <cell r="D611">
            <v>3299917</v>
          </cell>
        </row>
        <row r="612">
          <cell r="B612" t="str">
            <v>Cây măng cụt Năm thứ 1</v>
          </cell>
          <cell r="C612" t="str">
            <v>cây</v>
          </cell>
          <cell r="D612">
            <v>547912</v>
          </cell>
        </row>
        <row r="613">
          <cell r="B613" t="str">
            <v>Cây măng cụt Năm thứ 2</v>
          </cell>
          <cell r="C613" t="str">
            <v>cây</v>
          </cell>
          <cell r="D613">
            <v>852114</v>
          </cell>
        </row>
        <row r="614">
          <cell r="B614" t="str">
            <v>Cây măng cụt Năm thứ 3</v>
          </cell>
          <cell r="C614" t="str">
            <v>cây</v>
          </cell>
          <cell r="D614">
            <v>1189326</v>
          </cell>
        </row>
        <row r="615">
          <cell r="B615" t="str">
            <v>Cây măng cụt Năm thứ 4</v>
          </cell>
          <cell r="C615" t="str">
            <v>cây</v>
          </cell>
          <cell r="D615">
            <v>1526538</v>
          </cell>
        </row>
        <row r="616">
          <cell r="B616" t="str">
            <v>Cây măng cụt Năm thu hoạch thứ 1</v>
          </cell>
          <cell r="C616" t="str">
            <v>cây</v>
          </cell>
          <cell r="D616">
            <v>2213269</v>
          </cell>
        </row>
        <row r="617">
          <cell r="B617" t="str">
            <v>Cây măng cụt Năm thu hoạch thứ 2</v>
          </cell>
          <cell r="C617" t="str">
            <v>cây</v>
          </cell>
          <cell r="D617">
            <v>2213269</v>
          </cell>
        </row>
        <row r="618">
          <cell r="B618" t="str">
            <v>Cây măng cụt Năm thu hoạch thứ 3</v>
          </cell>
          <cell r="C618" t="str">
            <v>cây</v>
          </cell>
          <cell r="D618">
            <v>2213269</v>
          </cell>
        </row>
        <row r="619">
          <cell r="B619" t="str">
            <v>Cây măng cụt Năm thu hoạch thứ 4</v>
          </cell>
          <cell r="C619" t="str">
            <v>cây</v>
          </cell>
          <cell r="D619">
            <v>2213269</v>
          </cell>
        </row>
        <row r="620">
          <cell r="B620" t="str">
            <v>Cây măng cụt Năm thu hoạch thứ 5</v>
          </cell>
          <cell r="C620" t="str">
            <v>cây</v>
          </cell>
          <cell r="D620">
            <v>2213269</v>
          </cell>
        </row>
        <row r="621">
          <cell r="B621" t="str">
            <v>Cây măng cụt Năm thu hoạch thứ 6</v>
          </cell>
          <cell r="C621" t="str">
            <v>cây</v>
          </cell>
          <cell r="D621">
            <v>3013269</v>
          </cell>
        </row>
        <row r="622">
          <cell r="B622" t="str">
            <v>Cây măng cụt Năm thu hoạch thứ 7</v>
          </cell>
          <cell r="C622" t="str">
            <v>cây</v>
          </cell>
          <cell r="D622">
            <v>3013269</v>
          </cell>
        </row>
        <row r="623">
          <cell r="B623" t="str">
            <v>Cây măng cụt Năm thu hoạch thứ 8</v>
          </cell>
          <cell r="C623" t="str">
            <v>cây</v>
          </cell>
          <cell r="D623">
            <v>3013269</v>
          </cell>
        </row>
        <row r="624">
          <cell r="B624" t="str">
            <v>Cây măng cụt Năm thu hoạch thứ 9</v>
          </cell>
          <cell r="C624" t="str">
            <v>cây</v>
          </cell>
          <cell r="D624">
            <v>3013269</v>
          </cell>
        </row>
        <row r="625">
          <cell r="B625" t="str">
            <v>Cây măng cụt Năm thu hoạch thứ 10</v>
          </cell>
          <cell r="C625" t="str">
            <v>cây</v>
          </cell>
          <cell r="D625">
            <v>3013269</v>
          </cell>
        </row>
        <row r="626">
          <cell r="B626" t="str">
            <v>Cây măng cụt Năm thu hoạch thứ 11</v>
          </cell>
          <cell r="C626" t="str">
            <v>cây</v>
          </cell>
          <cell r="D626">
            <v>2813269</v>
          </cell>
        </row>
        <row r="627">
          <cell r="B627" t="str">
            <v>Cây măng cụt Năm thu hoạch thứ 12</v>
          </cell>
          <cell r="C627" t="str">
            <v>cây</v>
          </cell>
          <cell r="D627">
            <v>2813269</v>
          </cell>
        </row>
        <row r="628">
          <cell r="B628" t="str">
            <v>Cây măng cụt Năm thu hoạch thứ 13</v>
          </cell>
          <cell r="C628" t="str">
            <v>cây</v>
          </cell>
          <cell r="D628">
            <v>2813269</v>
          </cell>
        </row>
        <row r="629">
          <cell r="B629" t="str">
            <v>Cây măng cụt Năm thu hoạch thứ 14</v>
          </cell>
          <cell r="C629" t="str">
            <v>cây</v>
          </cell>
          <cell r="D629">
            <v>2813269</v>
          </cell>
        </row>
        <row r="630">
          <cell r="B630" t="str">
            <v>Cây măng cụt Năm thu hoạch thứ 15</v>
          </cell>
          <cell r="C630" t="str">
            <v>cây</v>
          </cell>
          <cell r="D630">
            <v>2813269</v>
          </cell>
        </row>
        <row r="631">
          <cell r="B631" t="str">
            <v>Cây măng cụt Năm thu hoạch thứ 16 trở đi</v>
          </cell>
          <cell r="C631" t="str">
            <v>cây</v>
          </cell>
          <cell r="D631">
            <v>2013269</v>
          </cell>
        </row>
        <row r="632">
          <cell r="B632" t="str">
            <v>Cây mít Năm thứ 1</v>
          </cell>
          <cell r="C632" t="str">
            <v>cây</v>
          </cell>
          <cell r="D632">
            <v>168775</v>
          </cell>
        </row>
        <row r="633">
          <cell r="B633" t="str">
            <v>Cây mít Năm thứ 2</v>
          </cell>
          <cell r="C633" t="str">
            <v>cây</v>
          </cell>
          <cell r="D633">
            <v>406700</v>
          </cell>
        </row>
        <row r="634">
          <cell r="B634" t="str">
            <v>Cây mít Năm thứ 3</v>
          </cell>
          <cell r="C634" t="str">
            <v>cây</v>
          </cell>
          <cell r="D634">
            <v>701400</v>
          </cell>
        </row>
        <row r="635">
          <cell r="B635" t="str">
            <v>Cây mít Năm thu hoạch thứ 1</v>
          </cell>
          <cell r="C635" t="str">
            <v>cây</v>
          </cell>
          <cell r="D635">
            <v>953714</v>
          </cell>
        </row>
        <row r="636">
          <cell r="B636" t="str">
            <v>Cây mít Năm thu hoạch thứ 2</v>
          </cell>
          <cell r="C636" t="str">
            <v>cây</v>
          </cell>
          <cell r="D636">
            <v>953714</v>
          </cell>
        </row>
        <row r="637">
          <cell r="B637" t="str">
            <v>Cây mít Năm thu hoạch thứ 3</v>
          </cell>
          <cell r="C637" t="str">
            <v>cây</v>
          </cell>
          <cell r="D637">
            <v>953714</v>
          </cell>
        </row>
        <row r="638">
          <cell r="B638" t="str">
            <v>Cây mít Năm thu hoạch thứ 4</v>
          </cell>
          <cell r="C638" t="str">
            <v>cây</v>
          </cell>
          <cell r="D638">
            <v>1150540</v>
          </cell>
        </row>
        <row r="639">
          <cell r="B639" t="str">
            <v>Cây mít Năm thu hoạch thứ 5</v>
          </cell>
          <cell r="C639" t="str">
            <v>cây</v>
          </cell>
          <cell r="D639">
            <v>1150540</v>
          </cell>
        </row>
        <row r="640">
          <cell r="B640" t="str">
            <v>Cây mít Năm thu hoạch thứ 6</v>
          </cell>
          <cell r="C640" t="str">
            <v>cây</v>
          </cell>
          <cell r="D640">
            <v>1150540</v>
          </cell>
        </row>
        <row r="641">
          <cell r="B641" t="str">
            <v>Cây mít Năm thu hoạch thứ 7 trở đi</v>
          </cell>
          <cell r="C641" t="str">
            <v>cây</v>
          </cell>
          <cell r="D641">
            <v>1048952</v>
          </cell>
        </row>
        <row r="642">
          <cell r="B642" t="str">
            <v>Cây sầu riêng Năm thứ 1</v>
          </cell>
          <cell r="C642" t="str">
            <v>cây</v>
          </cell>
          <cell r="D642">
            <v>502090</v>
          </cell>
        </row>
        <row r="643">
          <cell r="B643" t="str">
            <v>Cây sầu riêng Năm thứ 2</v>
          </cell>
          <cell r="C643" t="str">
            <v>cây</v>
          </cell>
          <cell r="D643">
            <v>795641</v>
          </cell>
        </row>
        <row r="644">
          <cell r="B644" t="str">
            <v>Cây sầu riêng Năm thứ 3</v>
          </cell>
          <cell r="C644" t="str">
            <v>cây</v>
          </cell>
          <cell r="D644">
            <v>1146042</v>
          </cell>
        </row>
        <row r="645">
          <cell r="B645" t="str">
            <v>Cây sầu riêng Năm thứ 4</v>
          </cell>
          <cell r="C645" t="str">
            <v>cây</v>
          </cell>
          <cell r="D645">
            <v>1525173</v>
          </cell>
        </row>
        <row r="646">
          <cell r="B646" t="str">
            <v>Cây sầu riêng Năm thứ 5</v>
          </cell>
          <cell r="C646" t="str">
            <v>cây</v>
          </cell>
          <cell r="D646">
            <v>1952045</v>
          </cell>
        </row>
        <row r="647">
          <cell r="B647" t="str">
            <v>Cây sầu riêng Năm thu hoạch thứ 1</v>
          </cell>
          <cell r="C647" t="str">
            <v>cây</v>
          </cell>
          <cell r="D647">
            <v>8218712</v>
          </cell>
        </row>
        <row r="648">
          <cell r="B648" t="str">
            <v>Cây sầu riêng Năm thu hoạch thứ 2</v>
          </cell>
          <cell r="C648" t="str">
            <v>cây</v>
          </cell>
          <cell r="D648">
            <v>8218712</v>
          </cell>
        </row>
        <row r="649">
          <cell r="B649" t="str">
            <v>Cây sầu riêng Năm thu hoạch thứ 3</v>
          </cell>
          <cell r="C649" t="str">
            <v>cây</v>
          </cell>
          <cell r="D649">
            <v>8218712</v>
          </cell>
        </row>
        <row r="650">
          <cell r="B650" t="str">
            <v>Cây sầu riêng Năm thu hoạch thứ 4</v>
          </cell>
          <cell r="C650" t="str">
            <v>cây</v>
          </cell>
          <cell r="D650">
            <v>8218712</v>
          </cell>
        </row>
        <row r="651">
          <cell r="B651" t="str">
            <v>Cây sầu riêng Năm thu hoạch thứ 5</v>
          </cell>
          <cell r="C651" t="str">
            <v>cây</v>
          </cell>
          <cell r="D651">
            <v>8218712</v>
          </cell>
        </row>
        <row r="652">
          <cell r="B652" t="str">
            <v>Cây sầu riêng Năm thu hoạch thứ 6</v>
          </cell>
          <cell r="C652" t="str">
            <v>cây</v>
          </cell>
          <cell r="D652">
            <v>11952045</v>
          </cell>
        </row>
        <row r="653">
          <cell r="B653" t="str">
            <v>Cây sầu riêng Năm thu hoạch thứ 7</v>
          </cell>
          <cell r="C653" t="str">
            <v>cây</v>
          </cell>
          <cell r="D653">
            <v>11952045</v>
          </cell>
        </row>
        <row r="654">
          <cell r="B654" t="str">
            <v>Cây sầu riêng Năm thu hoạch thứ 8</v>
          </cell>
          <cell r="C654" t="str">
            <v>cây</v>
          </cell>
          <cell r="D654">
            <v>11952045</v>
          </cell>
        </row>
        <row r="655">
          <cell r="B655" t="str">
            <v>Cây sầu riêng Năm thu hoạch thứ 9</v>
          </cell>
          <cell r="C655" t="str">
            <v>cây</v>
          </cell>
          <cell r="D655">
            <v>11952045</v>
          </cell>
        </row>
        <row r="656">
          <cell r="B656" t="str">
            <v>Cây sầu riêng Năm thu hoạch thứ 10</v>
          </cell>
          <cell r="C656" t="str">
            <v>cây</v>
          </cell>
          <cell r="D656">
            <v>11952045</v>
          </cell>
        </row>
        <row r="657">
          <cell r="B657" t="str">
            <v>Cây sầu riêng Năm thu hoạch thứ 11 trở đi</v>
          </cell>
          <cell r="C657" t="str">
            <v>cây</v>
          </cell>
          <cell r="D657">
            <v>7285378</v>
          </cell>
        </row>
        <row r="658">
          <cell r="B658" t="str">
            <v>Cây khế Năm thứ 1</v>
          </cell>
          <cell r="C658" t="str">
            <v>cây</v>
          </cell>
          <cell r="D658">
            <v>189679</v>
          </cell>
        </row>
        <row r="659">
          <cell r="B659" t="str">
            <v>Cây khế Năm thứ 2</v>
          </cell>
          <cell r="C659" t="str">
            <v>cây</v>
          </cell>
          <cell r="D659">
            <v>321030</v>
          </cell>
        </row>
        <row r="660">
          <cell r="B660" t="str">
            <v>Cây khế Năm thứ 3</v>
          </cell>
          <cell r="C660" t="str">
            <v>cây</v>
          </cell>
          <cell r="D660">
            <v>462253</v>
          </cell>
        </row>
        <row r="661">
          <cell r="B661" t="str">
            <v>Cây khế Năm thu hoạch thứ 1</v>
          </cell>
          <cell r="C661" t="str">
            <v>cây</v>
          </cell>
          <cell r="D661">
            <v>2547101</v>
          </cell>
        </row>
        <row r="662">
          <cell r="B662" t="str">
            <v>Cây khế Năm thu hoạch thứ 2</v>
          </cell>
          <cell r="C662" t="str">
            <v>cây</v>
          </cell>
          <cell r="D662">
            <v>2547101</v>
          </cell>
        </row>
        <row r="663">
          <cell r="B663" t="str">
            <v>Cây khế Năm thu hoạch thứ 3</v>
          </cell>
          <cell r="C663" t="str">
            <v>cây</v>
          </cell>
          <cell r="D663">
            <v>2547101</v>
          </cell>
        </row>
        <row r="664">
          <cell r="B664" t="str">
            <v>Cây khế Năm thu hoạch thứ 4</v>
          </cell>
          <cell r="C664" t="str">
            <v>cây</v>
          </cell>
          <cell r="D664">
            <v>2547101</v>
          </cell>
        </row>
        <row r="665">
          <cell r="B665" t="str">
            <v>Cây khế Năm thu hoạch thứ 5</v>
          </cell>
          <cell r="C665" t="str">
            <v>cây</v>
          </cell>
          <cell r="D665">
            <v>2547101</v>
          </cell>
        </row>
        <row r="666">
          <cell r="B666" t="str">
            <v>Cây khế Năm thu hoạch thứ 6</v>
          </cell>
          <cell r="C666" t="str">
            <v>cây</v>
          </cell>
          <cell r="D666">
            <v>3674374</v>
          </cell>
        </row>
        <row r="667">
          <cell r="B667" t="str">
            <v>Cây khế Năm thu hoạch thứ 7</v>
          </cell>
          <cell r="C667" t="str">
            <v>cây</v>
          </cell>
          <cell r="D667">
            <v>3674374</v>
          </cell>
        </row>
        <row r="668">
          <cell r="B668" t="str">
            <v>Cây khế Năm thu hoạch thứ 8</v>
          </cell>
          <cell r="C668" t="str">
            <v>cây</v>
          </cell>
          <cell r="D668">
            <v>3674374</v>
          </cell>
        </row>
        <row r="669">
          <cell r="B669" t="str">
            <v>Cây khế Năm thu hoạch thứ 9</v>
          </cell>
          <cell r="C669" t="str">
            <v>cây</v>
          </cell>
          <cell r="D669">
            <v>3674374</v>
          </cell>
        </row>
        <row r="670">
          <cell r="B670" t="str">
            <v>Cây khế Năm thu hoạch thứ 10</v>
          </cell>
          <cell r="C670" t="str">
            <v>cây</v>
          </cell>
          <cell r="D670">
            <v>3674374</v>
          </cell>
        </row>
        <row r="671">
          <cell r="B671" t="str">
            <v>Cây khế Năm thu hoạch thứ 11</v>
          </cell>
          <cell r="C671" t="str">
            <v>cây</v>
          </cell>
          <cell r="D671">
            <v>3734980</v>
          </cell>
        </row>
        <row r="672">
          <cell r="B672" t="str">
            <v>Cây khế Năm thu hoạch thứ 12</v>
          </cell>
          <cell r="C672" t="str">
            <v>cây</v>
          </cell>
          <cell r="D672">
            <v>3734980</v>
          </cell>
        </row>
        <row r="673">
          <cell r="B673" t="str">
            <v>Cây khế Năm thu hoạch thứ 13</v>
          </cell>
          <cell r="C673" t="str">
            <v>cây</v>
          </cell>
          <cell r="D673">
            <v>3734980</v>
          </cell>
        </row>
        <row r="674">
          <cell r="B674" t="str">
            <v>Cây khế Năm thu hoạch thứ 14</v>
          </cell>
          <cell r="C674" t="str">
            <v>cây</v>
          </cell>
          <cell r="D674">
            <v>3734980</v>
          </cell>
        </row>
        <row r="675">
          <cell r="B675" t="str">
            <v>Cây khế Năm thu hoạch thứ 15</v>
          </cell>
          <cell r="C675" t="str">
            <v>cây</v>
          </cell>
          <cell r="D675">
            <v>3734980</v>
          </cell>
        </row>
        <row r="676">
          <cell r="B676" t="str">
            <v>Cây khế Năm thu hoạch thứ 16 trở đi</v>
          </cell>
          <cell r="C676" t="str">
            <v>cây</v>
          </cell>
          <cell r="D676">
            <v>2462253</v>
          </cell>
        </row>
        <row r="677">
          <cell r="B677" t="str">
            <v>Cây chùm ruột Năm thứ 1</v>
          </cell>
          <cell r="C677" t="str">
            <v>cây</v>
          </cell>
          <cell r="D677">
            <v>328100</v>
          </cell>
        </row>
        <row r="678">
          <cell r="B678" t="str">
            <v>Cây chùm ruột Năm thứ 2</v>
          </cell>
          <cell r="C678" t="str">
            <v>cây</v>
          </cell>
          <cell r="D678">
            <v>463700</v>
          </cell>
        </row>
        <row r="679">
          <cell r="B679" t="str">
            <v>Cây chùm ruột Năm thứ 3</v>
          </cell>
          <cell r="C679" t="str">
            <v>cây</v>
          </cell>
          <cell r="D679">
            <v>623767</v>
          </cell>
        </row>
        <row r="680">
          <cell r="B680" t="str">
            <v>Cây chùm ruột Năm thứ 4</v>
          </cell>
          <cell r="C680" t="str">
            <v>cây</v>
          </cell>
          <cell r="D680">
            <v>783833</v>
          </cell>
        </row>
        <row r="681">
          <cell r="B681" t="str">
            <v>Cây chùm ruột Năm thu hoạch thứ 1</v>
          </cell>
          <cell r="C681" t="str">
            <v>cây</v>
          </cell>
          <cell r="D681">
            <v>1596333</v>
          </cell>
        </row>
        <row r="682">
          <cell r="B682" t="str">
            <v>Cây chùm ruột Năm thu hoạch thứ 2</v>
          </cell>
          <cell r="C682" t="str">
            <v>cây</v>
          </cell>
          <cell r="D682">
            <v>1596333</v>
          </cell>
        </row>
        <row r="683">
          <cell r="B683" t="str">
            <v>Cây chùm ruột Năm thu hoạch thứ 3</v>
          </cell>
          <cell r="C683" t="str">
            <v>cây</v>
          </cell>
          <cell r="D683">
            <v>1596333</v>
          </cell>
        </row>
        <row r="684">
          <cell r="B684" t="str">
            <v>Cây chùm ruột Năm thu hoạch thứ 4</v>
          </cell>
          <cell r="C684" t="str">
            <v>cây</v>
          </cell>
          <cell r="D684">
            <v>1596333</v>
          </cell>
        </row>
        <row r="685">
          <cell r="B685" t="str">
            <v>Cây chùm ruột Năm thu hoạch thứ 5</v>
          </cell>
          <cell r="C685" t="str">
            <v>cây</v>
          </cell>
          <cell r="D685">
            <v>1596333</v>
          </cell>
        </row>
        <row r="686">
          <cell r="B686" t="str">
            <v>Cây chùm ruột Năm thu hoạch thứ 6</v>
          </cell>
          <cell r="C686" t="str">
            <v>cây</v>
          </cell>
          <cell r="D686">
            <v>1746333</v>
          </cell>
        </row>
        <row r="687">
          <cell r="B687" t="str">
            <v>Cây chùm ruột Năm thu hoạch thứ 7</v>
          </cell>
          <cell r="C687" t="str">
            <v>cây</v>
          </cell>
          <cell r="D687">
            <v>1746333</v>
          </cell>
        </row>
        <row r="688">
          <cell r="B688" t="str">
            <v>Cây chùm ruột Năm thu hoạch thứ 8</v>
          </cell>
          <cell r="C688" t="str">
            <v>cây</v>
          </cell>
          <cell r="D688">
            <v>1746333</v>
          </cell>
        </row>
        <row r="689">
          <cell r="B689" t="str">
            <v>Cây chùm ruột Năm thu hoạch thứ 9</v>
          </cell>
          <cell r="C689" t="str">
            <v>cây</v>
          </cell>
          <cell r="D689">
            <v>1746333</v>
          </cell>
        </row>
        <row r="690">
          <cell r="B690" t="str">
            <v>Cây chùm ruột Năm thu hoạch thứ 10</v>
          </cell>
          <cell r="C690" t="str">
            <v>cây</v>
          </cell>
          <cell r="D690">
            <v>1746333</v>
          </cell>
        </row>
        <row r="691">
          <cell r="B691" t="str">
            <v>Cây chùm ruột Năm thu hoạch thứ 11</v>
          </cell>
          <cell r="C691" t="str">
            <v>cây</v>
          </cell>
          <cell r="D691">
            <v>1671333</v>
          </cell>
        </row>
        <row r="692">
          <cell r="B692" t="str">
            <v>Cây chùm ruột Năm thu hoạch thứ 12</v>
          </cell>
          <cell r="C692" t="str">
            <v>cây</v>
          </cell>
          <cell r="D692">
            <v>1671333</v>
          </cell>
        </row>
        <row r="693">
          <cell r="B693" t="str">
            <v>Cây chùm ruột Năm thu hoạch thứ 13</v>
          </cell>
          <cell r="C693" t="str">
            <v>cây</v>
          </cell>
          <cell r="D693">
            <v>1671333</v>
          </cell>
        </row>
        <row r="694">
          <cell r="B694" t="str">
            <v>Cây chùm ruột Năm thu hoạch thứ 14</v>
          </cell>
          <cell r="C694" t="str">
            <v>cây</v>
          </cell>
          <cell r="D694">
            <v>1671333</v>
          </cell>
        </row>
        <row r="695">
          <cell r="B695" t="str">
            <v>Cây chùm ruột Năm thu hoạch thứ 15</v>
          </cell>
          <cell r="C695" t="str">
            <v>cây</v>
          </cell>
          <cell r="D695">
            <v>1671333</v>
          </cell>
        </row>
        <row r="696">
          <cell r="B696" t="str">
            <v>Cây chùm ruột Năm thu hoạch thứ 11 trở đi</v>
          </cell>
          <cell r="C696" t="str">
            <v>cây</v>
          </cell>
          <cell r="D696">
            <v>1321333</v>
          </cell>
        </row>
        <row r="697">
          <cell r="B697" t="str">
            <v>Cây táo Năm thứ 1</v>
          </cell>
          <cell r="C697" t="str">
            <v>cây</v>
          </cell>
          <cell r="D697">
            <v>124008</v>
          </cell>
        </row>
        <row r="698">
          <cell r="B698" t="str">
            <v>Cây táo Năm thứ 2</v>
          </cell>
          <cell r="C698" t="str">
            <v>cây</v>
          </cell>
          <cell r="D698">
            <v>219373</v>
          </cell>
        </row>
        <row r="699">
          <cell r="B699" t="str">
            <v>Cây táo Năm thứ 3</v>
          </cell>
          <cell r="C699" t="str">
            <v>cây</v>
          </cell>
          <cell r="D699">
            <v>314737</v>
          </cell>
        </row>
        <row r="700">
          <cell r="B700" t="str">
            <v>Cây táo Năm thu hoạch thứ 1</v>
          </cell>
          <cell r="C700" t="str">
            <v>cây</v>
          </cell>
          <cell r="D700">
            <v>1421848</v>
          </cell>
        </row>
        <row r="701">
          <cell r="B701" t="str">
            <v>Cây táo Năm thu hoạch thứ 2</v>
          </cell>
          <cell r="C701" t="str">
            <v>cây</v>
          </cell>
          <cell r="D701">
            <v>1421848</v>
          </cell>
        </row>
        <row r="702">
          <cell r="B702" t="str">
            <v>Cây táo Năm thu hoạch thứ 3</v>
          </cell>
          <cell r="C702" t="str">
            <v>cây</v>
          </cell>
          <cell r="D702">
            <v>1421848</v>
          </cell>
        </row>
        <row r="703">
          <cell r="B703" t="str">
            <v>Cây táo Năm thu hoạch thứ 4</v>
          </cell>
          <cell r="C703" t="str">
            <v>cây</v>
          </cell>
          <cell r="D703">
            <v>1799886</v>
          </cell>
        </row>
        <row r="704">
          <cell r="B704" t="str">
            <v>Cây táo Năm thu hoạch thứ 5</v>
          </cell>
          <cell r="C704" t="str">
            <v>cây</v>
          </cell>
          <cell r="D704">
            <v>1799886</v>
          </cell>
        </row>
        <row r="705">
          <cell r="B705" t="str">
            <v>Cây táo Năm thu hoạch thứ 6</v>
          </cell>
          <cell r="C705" t="str">
            <v>cây</v>
          </cell>
          <cell r="D705">
            <v>1799886</v>
          </cell>
        </row>
        <row r="706">
          <cell r="B706" t="str">
            <v>Cây táo Năm thu hoạch thứ 7 trở đi</v>
          </cell>
          <cell r="C706" t="str">
            <v>cây</v>
          </cell>
          <cell r="D706">
            <v>1124818</v>
          </cell>
        </row>
        <row r="707">
          <cell r="B707" t="str">
            <v>Cây me Năm thứ 1</v>
          </cell>
          <cell r="C707" t="str">
            <v>cây</v>
          </cell>
          <cell r="D707">
            <v>743210</v>
          </cell>
        </row>
        <row r="708">
          <cell r="B708" t="str">
            <v>Cây me Năm thứ 2</v>
          </cell>
          <cell r="C708" t="str">
            <v>cây</v>
          </cell>
          <cell r="D708">
            <v>1377621</v>
          </cell>
        </row>
        <row r="709">
          <cell r="B709" t="str">
            <v>Cây me Năm thu hoạch thứ 1</v>
          </cell>
          <cell r="C709" t="str">
            <v>cây</v>
          </cell>
          <cell r="D709">
            <v>4723774</v>
          </cell>
        </row>
        <row r="710">
          <cell r="B710" t="str">
            <v>Cây me Năm thu hoạch thứ 2</v>
          </cell>
          <cell r="C710" t="str">
            <v>cây</v>
          </cell>
          <cell r="D710">
            <v>4723774</v>
          </cell>
        </row>
        <row r="711">
          <cell r="B711" t="str">
            <v>Cây me Năm thu hoạch thứ 3</v>
          </cell>
          <cell r="C711" t="str">
            <v>cây</v>
          </cell>
          <cell r="D711">
            <v>4723774</v>
          </cell>
        </row>
        <row r="712">
          <cell r="B712" t="str">
            <v>Cây me Năm thu hoạch thứ 4</v>
          </cell>
          <cell r="C712" t="str">
            <v>cây</v>
          </cell>
          <cell r="D712">
            <v>4723774</v>
          </cell>
        </row>
        <row r="713">
          <cell r="B713" t="str">
            <v>Cây me Năm thu hoạch thứ 5</v>
          </cell>
          <cell r="C713" t="str">
            <v>cây</v>
          </cell>
          <cell r="D713">
            <v>4723774</v>
          </cell>
        </row>
        <row r="714">
          <cell r="B714" t="str">
            <v>Cây me Năm thu hoạch thứ 6</v>
          </cell>
          <cell r="C714" t="str">
            <v>cây</v>
          </cell>
          <cell r="D714">
            <v>5608390</v>
          </cell>
        </row>
        <row r="715">
          <cell r="B715" t="str">
            <v>Cây me Năm thu hoạch thứ 7</v>
          </cell>
          <cell r="C715" t="str">
            <v>cây</v>
          </cell>
          <cell r="D715">
            <v>5608390</v>
          </cell>
        </row>
        <row r="716">
          <cell r="B716" t="str">
            <v>Cây me Năm thu hoạch thứ 8</v>
          </cell>
          <cell r="C716" t="str">
            <v>cây</v>
          </cell>
          <cell r="D716">
            <v>5608390</v>
          </cell>
        </row>
        <row r="717">
          <cell r="B717" t="str">
            <v>Cây me Năm thu hoạch thứ 9</v>
          </cell>
          <cell r="C717" t="str">
            <v>cây</v>
          </cell>
          <cell r="D717">
            <v>5608390</v>
          </cell>
        </row>
        <row r="718">
          <cell r="B718" t="str">
            <v>Cây me Năm thu hoạch thứ 10</v>
          </cell>
          <cell r="C718" t="str">
            <v>cây</v>
          </cell>
          <cell r="D718">
            <v>5608390</v>
          </cell>
        </row>
        <row r="719">
          <cell r="B719" t="str">
            <v>Cây me Năm thu hoạch thứ 11</v>
          </cell>
          <cell r="C719" t="str">
            <v>cây</v>
          </cell>
          <cell r="D719">
            <v>4646851</v>
          </cell>
        </row>
        <row r="720">
          <cell r="B720" t="str">
            <v>Cây me Năm thu hoạch thứ 12</v>
          </cell>
          <cell r="C720" t="str">
            <v>cây</v>
          </cell>
          <cell r="D720">
            <v>4646851</v>
          </cell>
        </row>
        <row r="721">
          <cell r="B721" t="str">
            <v>Cây me Năm thu hoạch thứ 13</v>
          </cell>
          <cell r="C721" t="str">
            <v>cây</v>
          </cell>
          <cell r="D721">
            <v>4646851</v>
          </cell>
        </row>
        <row r="722">
          <cell r="B722" t="str">
            <v>Cây me Năm thu hoạch thứ 14</v>
          </cell>
          <cell r="C722" t="str">
            <v>cây</v>
          </cell>
          <cell r="D722">
            <v>4646851</v>
          </cell>
        </row>
        <row r="723">
          <cell r="B723" t="str">
            <v>Cây me Năm thu hoạch thứ 15</v>
          </cell>
          <cell r="C723" t="str">
            <v>cây</v>
          </cell>
          <cell r="D723">
            <v>4646851</v>
          </cell>
        </row>
        <row r="724">
          <cell r="B724" t="str">
            <v>Cây me Năm thu hoạch thứ 16 trở đi</v>
          </cell>
          <cell r="C724" t="str">
            <v>cây</v>
          </cell>
          <cell r="D724">
            <v>2531467</v>
          </cell>
        </row>
        <row r="725">
          <cell r="B725" t="str">
            <v>Cây lựu Năm thứ 1</v>
          </cell>
          <cell r="C725" t="str">
            <v>cây</v>
          </cell>
          <cell r="D725">
            <v>97707</v>
          </cell>
        </row>
        <row r="726">
          <cell r="B726" t="str">
            <v>Cây lựu Năm thứ 2</v>
          </cell>
          <cell r="C726" t="str">
            <v>cây</v>
          </cell>
          <cell r="D726">
            <v>165606</v>
          </cell>
        </row>
        <row r="727">
          <cell r="B727" t="str">
            <v>Cây lựu Năm thu hoạch thứ 1</v>
          </cell>
          <cell r="C727" t="str">
            <v>cây</v>
          </cell>
          <cell r="D727">
            <v>669808</v>
          </cell>
        </row>
        <row r="728">
          <cell r="B728" t="str">
            <v>Cây lựu Năm thu hoạch thứ 2</v>
          </cell>
          <cell r="C728" t="str">
            <v>cây</v>
          </cell>
          <cell r="D728">
            <v>669808</v>
          </cell>
        </row>
        <row r="729">
          <cell r="B729" t="str">
            <v>Cây lựu Năm thu hoạch thứ 3</v>
          </cell>
          <cell r="C729" t="str">
            <v>cây</v>
          </cell>
          <cell r="D729">
            <v>669808</v>
          </cell>
        </row>
        <row r="730">
          <cell r="B730" t="str">
            <v>Cây lựu Năm thu hoạch thứ 4</v>
          </cell>
          <cell r="C730" t="str">
            <v>cây</v>
          </cell>
          <cell r="D730">
            <v>669808</v>
          </cell>
        </row>
        <row r="731">
          <cell r="B731" t="str">
            <v>Cây lựu Năm thu hoạch thứ 5</v>
          </cell>
          <cell r="C731" t="str">
            <v>cây</v>
          </cell>
          <cell r="D731">
            <v>669808</v>
          </cell>
        </row>
        <row r="732">
          <cell r="B732" t="str">
            <v>Cây lựu Năm thu hoạch thứ 6</v>
          </cell>
          <cell r="C732" t="str">
            <v>cây</v>
          </cell>
          <cell r="D732">
            <v>829472</v>
          </cell>
        </row>
        <row r="733">
          <cell r="B733" t="str">
            <v>Cây lựu Năm thu hoạch thứ 7</v>
          </cell>
          <cell r="C733" t="str">
            <v>cây</v>
          </cell>
          <cell r="D733">
            <v>829472</v>
          </cell>
        </row>
        <row r="734">
          <cell r="B734" t="str">
            <v>Cây lựu Năm thu hoạch thứ 8</v>
          </cell>
          <cell r="C734" t="str">
            <v>cây</v>
          </cell>
          <cell r="D734">
            <v>829472</v>
          </cell>
        </row>
        <row r="735">
          <cell r="B735" t="str">
            <v>Cây lựu Năm thu hoạch thứ 9</v>
          </cell>
          <cell r="C735" t="str">
            <v>cây</v>
          </cell>
          <cell r="D735">
            <v>829472</v>
          </cell>
        </row>
        <row r="736">
          <cell r="B736" t="str">
            <v>Cây lựu Năm thu hoạch thứ 10</v>
          </cell>
          <cell r="C736" t="str">
            <v>cây</v>
          </cell>
          <cell r="D736">
            <v>829472</v>
          </cell>
        </row>
        <row r="737">
          <cell r="B737" t="str">
            <v>Cây lựu Năm thu hoạch thứ 11 trở đi</v>
          </cell>
          <cell r="C737" t="str">
            <v>cây</v>
          </cell>
          <cell r="D737">
            <v>585774</v>
          </cell>
        </row>
        <row r="738">
          <cell r="B738" t="str">
            <v>Cây ổi Năm thứ 1</v>
          </cell>
          <cell r="C738" t="str">
            <v>cây</v>
          </cell>
          <cell r="D738">
            <v>78365</v>
          </cell>
        </row>
        <row r="739">
          <cell r="B739" t="str">
            <v>Cây ổi Năm thứ 2</v>
          </cell>
          <cell r="C739" t="str">
            <v>cây</v>
          </cell>
          <cell r="D739">
            <v>126573</v>
          </cell>
        </row>
        <row r="740">
          <cell r="B740" t="str">
            <v>Cây ổi Năm thu hoạch thứ 1</v>
          </cell>
          <cell r="C740" t="str">
            <v>cây</v>
          </cell>
          <cell r="D740">
            <v>257086</v>
          </cell>
        </row>
        <row r="741">
          <cell r="B741" t="str">
            <v>Cây ổi Năm thu hoạch thứ 2</v>
          </cell>
          <cell r="C741" t="str">
            <v>cây</v>
          </cell>
          <cell r="D741">
            <v>257086</v>
          </cell>
        </row>
        <row r="742">
          <cell r="B742" t="str">
            <v>Cây ổi Năm thu hoạch thứ 3</v>
          </cell>
          <cell r="C742" t="str">
            <v>cây</v>
          </cell>
          <cell r="D742">
            <v>257086</v>
          </cell>
        </row>
        <row r="743">
          <cell r="B743" t="str">
            <v>Cây ổi Năm thu hoạch thứ 4</v>
          </cell>
          <cell r="C743" t="str">
            <v>cây</v>
          </cell>
          <cell r="D743">
            <v>320093</v>
          </cell>
        </row>
        <row r="744">
          <cell r="B744" t="str">
            <v>Cây ổi Năm thu hoạch thứ 5</v>
          </cell>
          <cell r="C744" t="str">
            <v>cây</v>
          </cell>
          <cell r="D744">
            <v>320093</v>
          </cell>
        </row>
        <row r="745">
          <cell r="B745" t="str">
            <v>Cây ổi Năm thu hoạch thứ 6</v>
          </cell>
          <cell r="C745" t="str">
            <v>cây</v>
          </cell>
          <cell r="D745">
            <v>320093</v>
          </cell>
        </row>
        <row r="746">
          <cell r="B746" t="str">
            <v>Cây ổi Năm thu hoạch thứ 7</v>
          </cell>
          <cell r="C746" t="str">
            <v>cây</v>
          </cell>
          <cell r="D746">
            <v>302091</v>
          </cell>
        </row>
        <row r="747">
          <cell r="B747" t="str">
            <v>Cây ổi Năm thu hoạch thứ 8</v>
          </cell>
          <cell r="C747" t="str">
            <v>cây</v>
          </cell>
          <cell r="D747">
            <v>302091</v>
          </cell>
        </row>
        <row r="748">
          <cell r="B748" t="str">
            <v>Cây ổi Năm thu hoạch thứ 9</v>
          </cell>
          <cell r="C748" t="str">
            <v>cây</v>
          </cell>
          <cell r="D748">
            <v>302091</v>
          </cell>
        </row>
        <row r="749">
          <cell r="B749" t="str">
            <v>Cây ổi Năm thu hoạch thứ 10 trở đi</v>
          </cell>
          <cell r="C749" t="str">
            <v>cây</v>
          </cell>
          <cell r="D749">
            <v>248086</v>
          </cell>
        </row>
        <row r="750">
          <cell r="B750" t="str">
            <v>Cây Sapoche Năm thứ 1</v>
          </cell>
          <cell r="C750" t="str">
            <v>cây</v>
          </cell>
          <cell r="D750">
            <v>250392</v>
          </cell>
        </row>
        <row r="751">
          <cell r="B751" t="str">
            <v>Cây Sapoche Năm thứ 2</v>
          </cell>
          <cell r="C751" t="str">
            <v>cây</v>
          </cell>
          <cell r="D751">
            <v>413371</v>
          </cell>
        </row>
        <row r="752">
          <cell r="B752" t="str">
            <v>Cây Sapoche Năm thứ 3</v>
          </cell>
          <cell r="C752" t="str">
            <v>cây</v>
          </cell>
          <cell r="D752">
            <v>590098</v>
          </cell>
        </row>
        <row r="753">
          <cell r="B753" t="str">
            <v>Cây Sapoche Năm thu hoạch thứ 1</v>
          </cell>
          <cell r="C753" t="str">
            <v>cây</v>
          </cell>
          <cell r="D753">
            <v>1806881</v>
          </cell>
        </row>
        <row r="754">
          <cell r="B754" t="str">
            <v>Cây Sapoche Năm thu hoạch thứ 2</v>
          </cell>
          <cell r="C754" t="str">
            <v>cây</v>
          </cell>
          <cell r="D754">
            <v>1806881</v>
          </cell>
        </row>
        <row r="755">
          <cell r="B755" t="str">
            <v>Cây Sapoche Năm thu hoạch thứ 3</v>
          </cell>
          <cell r="C755" t="str">
            <v>cây</v>
          </cell>
          <cell r="D755">
            <v>1806881</v>
          </cell>
        </row>
        <row r="756">
          <cell r="B756" t="str">
            <v>Cây Sapoche Năm thu hoạch thứ 4</v>
          </cell>
          <cell r="C756" t="str">
            <v>cây</v>
          </cell>
          <cell r="D756">
            <v>1806881</v>
          </cell>
        </row>
        <row r="757">
          <cell r="B757" t="str">
            <v>Cây Sapoche Năm thu hoạch thứ 5</v>
          </cell>
          <cell r="C757" t="str">
            <v>cây</v>
          </cell>
          <cell r="D757">
            <v>1806881</v>
          </cell>
        </row>
        <row r="758">
          <cell r="B758" t="str">
            <v>Cây Sapoche Năm thu hoạch thứ 6</v>
          </cell>
          <cell r="C758" t="str">
            <v>cây</v>
          </cell>
          <cell r="D758">
            <v>2044643</v>
          </cell>
        </row>
        <row r="759">
          <cell r="B759" t="str">
            <v>Cây Sapoche Năm thu hoạch thứ 7</v>
          </cell>
          <cell r="C759" t="str">
            <v>cây</v>
          </cell>
          <cell r="D759">
            <v>2044643</v>
          </cell>
        </row>
        <row r="760">
          <cell r="B760" t="str">
            <v>Cây Sapoche Năm thu hoạch thứ 8</v>
          </cell>
          <cell r="C760" t="str">
            <v>cây</v>
          </cell>
          <cell r="D760">
            <v>2044643</v>
          </cell>
        </row>
        <row r="761">
          <cell r="B761" t="str">
            <v>Cây Sapoche Năm thu hoạch thứ 9</v>
          </cell>
          <cell r="C761" t="str">
            <v>cây</v>
          </cell>
          <cell r="D761">
            <v>2044643</v>
          </cell>
        </row>
        <row r="762">
          <cell r="B762" t="str">
            <v>Cây Sapoche Năm thu hoạch thứ 10</v>
          </cell>
          <cell r="C762" t="str">
            <v>cây</v>
          </cell>
          <cell r="D762">
            <v>2044643</v>
          </cell>
        </row>
        <row r="763">
          <cell r="B763" t="str">
            <v>Cây Sapoche Năm thu hoạch thứ 11</v>
          </cell>
          <cell r="C763" t="str">
            <v>cây</v>
          </cell>
          <cell r="D763">
            <v>2058629</v>
          </cell>
        </row>
        <row r="764">
          <cell r="B764" t="str">
            <v>Cây Sapoche Năm thu hoạch thứ 12</v>
          </cell>
          <cell r="C764" t="str">
            <v>cây</v>
          </cell>
          <cell r="D764">
            <v>2058629</v>
          </cell>
        </row>
        <row r="765">
          <cell r="B765" t="str">
            <v>Cây Sapoche Năm thu hoạch thứ 13</v>
          </cell>
          <cell r="C765" t="str">
            <v>cây</v>
          </cell>
          <cell r="D765">
            <v>2058629</v>
          </cell>
        </row>
        <row r="766">
          <cell r="B766" t="str">
            <v>Cây Sapoche Năm thu hoạch thứ 14</v>
          </cell>
          <cell r="C766" t="str">
            <v>cây</v>
          </cell>
          <cell r="D766">
            <v>2058629</v>
          </cell>
        </row>
        <row r="767">
          <cell r="B767" t="str">
            <v>Cây Sapoche Năm thu hoạch thứ 15</v>
          </cell>
          <cell r="C767" t="str">
            <v>cây</v>
          </cell>
          <cell r="D767">
            <v>2058629</v>
          </cell>
        </row>
        <row r="768">
          <cell r="B768" t="str">
            <v>Cây Sapoche Năm thu hoạch thứ 16 trở đi</v>
          </cell>
          <cell r="C768" t="str">
            <v>cây</v>
          </cell>
          <cell r="D768">
            <v>1813874</v>
          </cell>
        </row>
        <row r="769">
          <cell r="B769" t="str">
            <v>Cây Lekima Năm thứ 1</v>
          </cell>
          <cell r="C769" t="str">
            <v>cây</v>
          </cell>
          <cell r="D769">
            <v>263957</v>
          </cell>
        </row>
        <row r="770">
          <cell r="B770" t="str">
            <v>Cây Lekima Năm thứ 2</v>
          </cell>
          <cell r="C770" t="str">
            <v>cây</v>
          </cell>
          <cell r="D770">
            <v>435036</v>
          </cell>
        </row>
        <row r="771">
          <cell r="B771" t="str">
            <v>Cây Lekima Năm thu hoạch thứ 1</v>
          </cell>
          <cell r="C771" t="str">
            <v>cây</v>
          </cell>
          <cell r="D771">
            <v>1316331</v>
          </cell>
        </row>
        <row r="772">
          <cell r="B772" t="str">
            <v>Cây Lekima Năm thu hoạch thứ 2</v>
          </cell>
          <cell r="C772" t="str">
            <v>cây</v>
          </cell>
          <cell r="D772">
            <v>1316331</v>
          </cell>
        </row>
        <row r="773">
          <cell r="B773" t="str">
            <v>Cây Lekima Năm thu hoạch thứ 3</v>
          </cell>
          <cell r="C773" t="str">
            <v>cây</v>
          </cell>
          <cell r="D773">
            <v>1316331</v>
          </cell>
        </row>
        <row r="774">
          <cell r="B774" t="str">
            <v>Cây Lekima Năm thu hoạch thứ 4</v>
          </cell>
          <cell r="C774" t="str">
            <v>cây</v>
          </cell>
          <cell r="D774">
            <v>1316331</v>
          </cell>
        </row>
        <row r="775">
          <cell r="B775" t="str">
            <v>Cây Lekima Năm thu hoạch thứ 5</v>
          </cell>
          <cell r="C775" t="str">
            <v>cây</v>
          </cell>
          <cell r="D775">
            <v>1316331</v>
          </cell>
        </row>
        <row r="776">
          <cell r="B776" t="str">
            <v>Cây Lekima Năm thu hoạch thứ 6</v>
          </cell>
          <cell r="C776" t="str">
            <v>cây</v>
          </cell>
          <cell r="D776">
            <v>1765971</v>
          </cell>
        </row>
        <row r="777">
          <cell r="B777" t="str">
            <v>Cây Lekima Năm thu hoạch thứ 7</v>
          </cell>
          <cell r="C777" t="str">
            <v>cây</v>
          </cell>
          <cell r="D777">
            <v>1765971</v>
          </cell>
        </row>
        <row r="778">
          <cell r="B778" t="str">
            <v>Cây Lekima Năm thu hoạch thứ 8</v>
          </cell>
          <cell r="C778" t="str">
            <v>cây</v>
          </cell>
          <cell r="D778">
            <v>1765971</v>
          </cell>
        </row>
        <row r="779">
          <cell r="B779" t="str">
            <v>Cây Lekima Năm thu hoạch thứ 9</v>
          </cell>
          <cell r="C779" t="str">
            <v>cây</v>
          </cell>
          <cell r="D779">
            <v>1765971</v>
          </cell>
        </row>
        <row r="780">
          <cell r="B780" t="str">
            <v>Cây Lekima Năm thu hoạch thứ 10</v>
          </cell>
          <cell r="C780" t="str">
            <v>cây</v>
          </cell>
          <cell r="D780">
            <v>1765971</v>
          </cell>
        </row>
        <row r="781">
          <cell r="B781" t="str">
            <v>Cây Lekima Năm thu hoạch thứ 11</v>
          </cell>
          <cell r="C781" t="str">
            <v>cây</v>
          </cell>
          <cell r="D781">
            <v>2008777</v>
          </cell>
        </row>
        <row r="782">
          <cell r="B782" t="str">
            <v>Cây Lekima Năm thu hoạch thứ 12</v>
          </cell>
          <cell r="C782" t="str">
            <v>cây</v>
          </cell>
          <cell r="D782">
            <v>2008777</v>
          </cell>
        </row>
        <row r="783">
          <cell r="B783" t="str">
            <v>Cây Lekima Năm thu hoạch thứ 13</v>
          </cell>
          <cell r="C783" t="str">
            <v>cây</v>
          </cell>
          <cell r="D783">
            <v>2008777</v>
          </cell>
        </row>
        <row r="784">
          <cell r="B784" t="str">
            <v>Cây Lekima Năm thu hoạch thứ 14</v>
          </cell>
          <cell r="C784" t="str">
            <v>cây</v>
          </cell>
          <cell r="D784">
            <v>2008777</v>
          </cell>
        </row>
        <row r="785">
          <cell r="B785" t="str">
            <v>Cây Lekima Năm thu hoạch thứ 15</v>
          </cell>
          <cell r="C785" t="str">
            <v>cây</v>
          </cell>
          <cell r="D785">
            <v>2008777</v>
          </cell>
        </row>
        <row r="786">
          <cell r="B786" t="str">
            <v>Cây Lekima Năm thu hoạch thứ 16 trở đi</v>
          </cell>
          <cell r="C786" t="str">
            <v>cây</v>
          </cell>
          <cell r="D786">
            <v>1552392</v>
          </cell>
        </row>
        <row r="787">
          <cell r="B787" t="str">
            <v>Cây đào tiên Năm thứ 1</v>
          </cell>
          <cell r="C787" t="str">
            <v>cây</v>
          </cell>
          <cell r="D787">
            <v>342543</v>
          </cell>
        </row>
        <row r="788">
          <cell r="B788" t="str">
            <v>Cây đào tiên Năm thứ 2</v>
          </cell>
          <cell r="C788" t="str">
            <v>cây</v>
          </cell>
          <cell r="D788">
            <v>556529</v>
          </cell>
        </row>
        <row r="789">
          <cell r="B789" t="str">
            <v>Cây đào tiên Năm thu hoạch thứ 1</v>
          </cell>
          <cell r="C789" t="str">
            <v>cây</v>
          </cell>
          <cell r="D789">
            <v>1360100</v>
          </cell>
        </row>
        <row r="790">
          <cell r="B790" t="str">
            <v>Cây đào tiên Năm thu hoạch thứ 2</v>
          </cell>
          <cell r="C790" t="str">
            <v>cây</v>
          </cell>
          <cell r="D790">
            <v>1360100</v>
          </cell>
        </row>
        <row r="791">
          <cell r="B791" t="str">
            <v>Cây đào tiên Năm thu hoạch thứ 3</v>
          </cell>
          <cell r="C791" t="str">
            <v>cây</v>
          </cell>
          <cell r="D791">
            <v>1360100</v>
          </cell>
        </row>
        <row r="792">
          <cell r="B792" t="str">
            <v>Cây đào tiên Năm thu hoạch thứ 4</v>
          </cell>
          <cell r="C792" t="str">
            <v>cây</v>
          </cell>
          <cell r="D792">
            <v>1360100</v>
          </cell>
        </row>
        <row r="793">
          <cell r="B793" t="str">
            <v>Cây đào tiên Năm thu hoạch thứ 5</v>
          </cell>
          <cell r="C793" t="str">
            <v>cây</v>
          </cell>
          <cell r="D793">
            <v>1360100</v>
          </cell>
        </row>
        <row r="794">
          <cell r="B794" t="str">
            <v>Cây đào tiên Năm thu hoạch thứ 6</v>
          </cell>
          <cell r="C794" t="str">
            <v>cây</v>
          </cell>
          <cell r="D794">
            <v>1627957</v>
          </cell>
        </row>
        <row r="795">
          <cell r="B795" t="str">
            <v>Cây đào tiên Năm thu hoạch thứ 7</v>
          </cell>
          <cell r="C795" t="str">
            <v>cây</v>
          </cell>
          <cell r="D795">
            <v>1627957</v>
          </cell>
        </row>
        <row r="796">
          <cell r="B796" t="str">
            <v>Cây đào tiên Năm thu hoạch thứ 8</v>
          </cell>
          <cell r="C796" t="str">
            <v>cây</v>
          </cell>
          <cell r="D796">
            <v>1627957</v>
          </cell>
        </row>
        <row r="797">
          <cell r="B797" t="str">
            <v>Cây đào tiên Năm thu hoạch thứ 9</v>
          </cell>
          <cell r="C797" t="str">
            <v>cây</v>
          </cell>
          <cell r="D797">
            <v>1627957</v>
          </cell>
        </row>
        <row r="798">
          <cell r="B798" t="str">
            <v>Cây đào tiên Năm thu hoạch thứ 10</v>
          </cell>
          <cell r="C798" t="str">
            <v>cây</v>
          </cell>
          <cell r="D798">
            <v>1627957</v>
          </cell>
        </row>
        <row r="799">
          <cell r="B799" t="str">
            <v>Cây đào tiên Năm thu hoạch thứ 11 trở đi</v>
          </cell>
          <cell r="C799" t="str">
            <v>cây</v>
          </cell>
          <cell r="D799">
            <v>1627957</v>
          </cell>
        </row>
        <row r="800">
          <cell r="B800" t="str">
            <v>Cây cau Năm thứ 1</v>
          </cell>
          <cell r="C800" t="str">
            <v>cây</v>
          </cell>
          <cell r="D800">
            <v>61977</v>
          </cell>
        </row>
        <row r="801">
          <cell r="B801" t="str">
            <v>Cây cau Năm thứ 2</v>
          </cell>
          <cell r="C801" t="str">
            <v>cây</v>
          </cell>
          <cell r="D801">
            <v>99901</v>
          </cell>
        </row>
        <row r="802">
          <cell r="B802" t="str">
            <v>Cây cau Năm thứ 3</v>
          </cell>
          <cell r="C802" t="str">
            <v>cây</v>
          </cell>
          <cell r="D802">
            <v>137824</v>
          </cell>
        </row>
        <row r="803">
          <cell r="B803" t="str">
            <v>Cây cau Năm thứ 4</v>
          </cell>
          <cell r="C803" t="str">
            <v>cây</v>
          </cell>
          <cell r="D803">
            <v>390160</v>
          </cell>
        </row>
        <row r="804">
          <cell r="B804" t="str">
            <v>Cây cau Năm thu hoạch thứ 1</v>
          </cell>
          <cell r="C804" t="str">
            <v>cây</v>
          </cell>
          <cell r="D804">
            <v>1040613</v>
          </cell>
        </row>
        <row r="805">
          <cell r="B805" t="str">
            <v>Cây cau Năm thu hoạch thứ 2</v>
          </cell>
          <cell r="C805" t="str">
            <v>cây</v>
          </cell>
          <cell r="D805">
            <v>1040613</v>
          </cell>
        </row>
        <row r="806">
          <cell r="B806" t="str">
            <v>Cây cau Năm thu hoạch thứ 3</v>
          </cell>
          <cell r="C806" t="str">
            <v>cây</v>
          </cell>
          <cell r="D806">
            <v>1040613</v>
          </cell>
        </row>
        <row r="807">
          <cell r="B807" t="str">
            <v>Cây cau Năm thu hoạch thứ 4</v>
          </cell>
          <cell r="C807" t="str">
            <v>cây</v>
          </cell>
          <cell r="D807">
            <v>1040613</v>
          </cell>
        </row>
        <row r="808">
          <cell r="B808" t="str">
            <v>Cây cau Năm thu hoạch thứ 5</v>
          </cell>
          <cell r="C808" t="str">
            <v>cây</v>
          </cell>
          <cell r="D808">
            <v>1040613</v>
          </cell>
        </row>
        <row r="809">
          <cell r="B809" t="str">
            <v>Cây cau Năm thu hoạch thứ 6</v>
          </cell>
          <cell r="C809" t="str">
            <v>cây</v>
          </cell>
          <cell r="D809">
            <v>1869441</v>
          </cell>
        </row>
        <row r="810">
          <cell r="B810" t="str">
            <v>Cây cau Năm thu hoạch thứ 7</v>
          </cell>
          <cell r="C810" t="str">
            <v>cây</v>
          </cell>
          <cell r="D810">
            <v>1869441</v>
          </cell>
        </row>
        <row r="811">
          <cell r="B811" t="str">
            <v>Cây cau Năm thu hoạch thứ 8</v>
          </cell>
          <cell r="C811" t="str">
            <v>cây</v>
          </cell>
          <cell r="D811">
            <v>1869441</v>
          </cell>
        </row>
        <row r="812">
          <cell r="B812" t="str">
            <v>Cây cau Năm thu hoạch thứ 9</v>
          </cell>
          <cell r="C812" t="str">
            <v>cây</v>
          </cell>
          <cell r="D812">
            <v>1869441</v>
          </cell>
        </row>
        <row r="813">
          <cell r="B813" t="str">
            <v>Cây cau Năm thu hoạch thứ 10</v>
          </cell>
          <cell r="C813" t="str">
            <v>cây</v>
          </cell>
          <cell r="D813">
            <v>1869441</v>
          </cell>
        </row>
        <row r="814">
          <cell r="B814" t="str">
            <v>Cây cau Năm thu hoạch thứ 11</v>
          </cell>
          <cell r="C814" t="str">
            <v>cây</v>
          </cell>
          <cell r="D814">
            <v>1437009</v>
          </cell>
        </row>
        <row r="815">
          <cell r="B815" t="str">
            <v>Cây cau Năm thu hoạch thứ 12</v>
          </cell>
          <cell r="C815" t="str">
            <v>cây</v>
          </cell>
          <cell r="D815">
            <v>1437009</v>
          </cell>
        </row>
        <row r="816">
          <cell r="B816" t="str">
            <v>Cây cau Năm thu hoạch thứ 13</v>
          </cell>
          <cell r="C816" t="str">
            <v>cây</v>
          </cell>
          <cell r="D816">
            <v>1437009</v>
          </cell>
        </row>
        <row r="817">
          <cell r="B817" t="str">
            <v>Cây cau Năm thu hoạch thứ 14</v>
          </cell>
          <cell r="C817" t="str">
            <v>cây</v>
          </cell>
          <cell r="D817">
            <v>1437009</v>
          </cell>
        </row>
        <row r="818">
          <cell r="B818" t="str">
            <v>Cây cau Năm thu hoạch thứ 15</v>
          </cell>
          <cell r="C818" t="str">
            <v>cây</v>
          </cell>
          <cell r="D818">
            <v>1437009</v>
          </cell>
        </row>
        <row r="819">
          <cell r="B819" t="str">
            <v>Cây cau Năm thu hoạch thứ 16 trở đi</v>
          </cell>
          <cell r="C819" t="str">
            <v>cây</v>
          </cell>
          <cell r="D819">
            <v>824396</v>
          </cell>
        </row>
        <row r="820">
          <cell r="B820" t="str">
            <v>Cây dừa Năm thứ 1</v>
          </cell>
          <cell r="C820" t="str">
            <v>cây</v>
          </cell>
          <cell r="D820">
            <v>379122</v>
          </cell>
        </row>
        <row r="821">
          <cell r="B821" t="str">
            <v>Cây dừa Năm thứ 2</v>
          </cell>
          <cell r="C821" t="str">
            <v>cây</v>
          </cell>
          <cell r="D821">
            <v>673935</v>
          </cell>
        </row>
        <row r="822">
          <cell r="B822" t="str">
            <v>Cây dừa Năm thứ 3</v>
          </cell>
          <cell r="C822" t="str">
            <v>cây</v>
          </cell>
          <cell r="D822">
            <v>1037626</v>
          </cell>
        </row>
        <row r="823">
          <cell r="B823" t="str">
            <v>Cây dừa Năm thu hoạch thứ 1</v>
          </cell>
          <cell r="C823" t="str">
            <v>cây</v>
          </cell>
          <cell r="D823">
            <v>1387626</v>
          </cell>
        </row>
        <row r="824">
          <cell r="B824" t="str">
            <v>Cây dừa Năm thu hoạch thứ 2</v>
          </cell>
          <cell r="C824" t="str">
            <v>cây</v>
          </cell>
          <cell r="D824">
            <v>1387626</v>
          </cell>
        </row>
        <row r="825">
          <cell r="B825" t="str">
            <v>Cây dừa Năm thu hoạch thứ 3</v>
          </cell>
          <cell r="C825" t="str">
            <v>cây</v>
          </cell>
          <cell r="D825">
            <v>1387626</v>
          </cell>
        </row>
        <row r="826">
          <cell r="B826" t="str">
            <v>Cây dừa Năm thu hoạch thứ 4</v>
          </cell>
          <cell r="C826" t="str">
            <v>cây</v>
          </cell>
          <cell r="D826">
            <v>1387626</v>
          </cell>
        </row>
        <row r="827">
          <cell r="B827" t="str">
            <v>Cây dừa Năm thu hoạch thứ 5</v>
          </cell>
          <cell r="C827" t="str">
            <v>cây</v>
          </cell>
          <cell r="D827">
            <v>1387626</v>
          </cell>
        </row>
        <row r="828">
          <cell r="B828" t="str">
            <v>Cây dừa Năm thu hoạch thứ 6</v>
          </cell>
          <cell r="C828" t="str">
            <v>cây</v>
          </cell>
          <cell r="D828">
            <v>1737626</v>
          </cell>
        </row>
        <row r="829">
          <cell r="B829" t="str">
            <v>Cây dừa Năm thu hoạch thứ 7</v>
          </cell>
          <cell r="C829" t="str">
            <v>cây</v>
          </cell>
          <cell r="D829">
            <v>1737626</v>
          </cell>
        </row>
        <row r="830">
          <cell r="B830" t="str">
            <v>Cây dừa Năm thu hoạch thứ 8</v>
          </cell>
          <cell r="C830" t="str">
            <v>cây</v>
          </cell>
          <cell r="D830">
            <v>1737626</v>
          </cell>
        </row>
        <row r="831">
          <cell r="B831" t="str">
            <v>Cây dừa Năm thu hoạch thứ 9</v>
          </cell>
          <cell r="C831" t="str">
            <v>cây</v>
          </cell>
          <cell r="D831">
            <v>1737626</v>
          </cell>
        </row>
        <row r="832">
          <cell r="B832" t="str">
            <v>Cây dừa Năm thu hoạch thứ 10</v>
          </cell>
          <cell r="C832" t="str">
            <v>cây</v>
          </cell>
          <cell r="D832">
            <v>1737626</v>
          </cell>
        </row>
        <row r="833">
          <cell r="B833" t="str">
            <v>Cây dừa Năm thu hoạch thứ 11</v>
          </cell>
          <cell r="C833" t="str">
            <v>cây</v>
          </cell>
          <cell r="D833">
            <v>1793626</v>
          </cell>
        </row>
        <row r="834">
          <cell r="B834" t="str">
            <v>Cây dừa Năm thu hoạch thứ 12</v>
          </cell>
          <cell r="C834" t="str">
            <v>cây</v>
          </cell>
          <cell r="D834">
            <v>1793626</v>
          </cell>
        </row>
        <row r="835">
          <cell r="B835" t="str">
            <v>Cây dừa Năm thu hoạch thứ 13</v>
          </cell>
          <cell r="C835" t="str">
            <v>cây</v>
          </cell>
          <cell r="D835">
            <v>1793626</v>
          </cell>
        </row>
        <row r="836">
          <cell r="B836" t="str">
            <v>Cây dừa Năm thu hoạch thứ 14</v>
          </cell>
          <cell r="C836" t="str">
            <v>cây</v>
          </cell>
          <cell r="D836">
            <v>1793626</v>
          </cell>
        </row>
        <row r="837">
          <cell r="B837" t="str">
            <v>Cây dừa Năm thu hoạch thứ 15</v>
          </cell>
          <cell r="C837" t="str">
            <v>cây</v>
          </cell>
          <cell r="D837">
            <v>1793626</v>
          </cell>
        </row>
        <row r="838">
          <cell r="B838" t="str">
            <v>Cây dừa Năm thu hoạch thứ 16 trở đi</v>
          </cell>
          <cell r="C838" t="str">
            <v>cây</v>
          </cell>
          <cell r="D838">
            <v>1457626</v>
          </cell>
        </row>
        <row r="839">
          <cell r="B839" t="str">
            <v>Cây Sa kê Năm thứ 1</v>
          </cell>
          <cell r="C839" t="str">
            <v>cây</v>
          </cell>
          <cell r="D839">
            <v>240757</v>
          </cell>
        </row>
        <row r="840">
          <cell r="B840" t="str">
            <v>Cây Sa kê Năm thứ 2</v>
          </cell>
          <cell r="C840" t="str">
            <v>cây</v>
          </cell>
          <cell r="D840">
            <v>422600</v>
          </cell>
        </row>
        <row r="841">
          <cell r="B841" t="str">
            <v>Cây Sa kê Năm thu hoạch thứ 1</v>
          </cell>
          <cell r="C841" t="str">
            <v>cây</v>
          </cell>
          <cell r="D841">
            <v>1279743</v>
          </cell>
        </row>
        <row r="842">
          <cell r="B842" t="str">
            <v>Cây Sa kê Năm thu hoạch thứ 2</v>
          </cell>
          <cell r="C842" t="str">
            <v>cây</v>
          </cell>
          <cell r="D842">
            <v>1279743</v>
          </cell>
        </row>
        <row r="843">
          <cell r="B843" t="str">
            <v>Cây Sa kê Năm thu hoạch thứ 3</v>
          </cell>
          <cell r="C843" t="str">
            <v>cây</v>
          </cell>
          <cell r="D843">
            <v>1279743</v>
          </cell>
        </row>
        <row r="844">
          <cell r="B844" t="str">
            <v>Cây Sa kê Năm thu hoạch thứ 4</v>
          </cell>
          <cell r="C844" t="str">
            <v>cây</v>
          </cell>
          <cell r="D844">
            <v>1365457</v>
          </cell>
        </row>
        <row r="845">
          <cell r="B845" t="str">
            <v>Cây Sa kê Năm thu hoạch thứ 5</v>
          </cell>
          <cell r="C845" t="str">
            <v>cây</v>
          </cell>
          <cell r="D845">
            <v>1365457</v>
          </cell>
        </row>
        <row r="846">
          <cell r="B846" t="str">
            <v>Cây Sa kê Năm thu hoạch thứ 6</v>
          </cell>
          <cell r="C846" t="str">
            <v>cây</v>
          </cell>
          <cell r="D846">
            <v>1365457</v>
          </cell>
        </row>
        <row r="847">
          <cell r="B847" t="str">
            <v>Cây Sa kê Năm thu hoạch thứ 7</v>
          </cell>
          <cell r="C847" t="str">
            <v>cây</v>
          </cell>
          <cell r="D847">
            <v>1279743</v>
          </cell>
        </row>
        <row r="848">
          <cell r="B848" t="str">
            <v>Cây Sa kê Năm thu hoạch thứ 8</v>
          </cell>
          <cell r="C848" t="str">
            <v>cây</v>
          </cell>
          <cell r="D848">
            <v>1279743</v>
          </cell>
        </row>
        <row r="849">
          <cell r="B849" t="str">
            <v>Cây Sa kê Năm thu hoạch thứ 9</v>
          </cell>
          <cell r="C849" t="str">
            <v>cây</v>
          </cell>
          <cell r="D849">
            <v>1279743</v>
          </cell>
        </row>
        <row r="850">
          <cell r="B850" t="str">
            <v>Cây Sa kê Năm thu hoạch thứ 10 trở đi</v>
          </cell>
          <cell r="C850" t="str">
            <v>cây</v>
          </cell>
          <cell r="D850">
            <v>1236886</v>
          </cell>
        </row>
        <row r="851">
          <cell r="B851" t="str">
            <v>Cây chanh dây Năm thứ 1</v>
          </cell>
          <cell r="C851" t="str">
            <v>cây</v>
          </cell>
          <cell r="D851">
            <v>87573</v>
          </cell>
        </row>
        <row r="852">
          <cell r="B852" t="str">
            <v>Cây chanh dây Năm thứ 2</v>
          </cell>
          <cell r="C852" t="str">
            <v>cây</v>
          </cell>
          <cell r="D852">
            <v>134126</v>
          </cell>
        </row>
        <row r="853">
          <cell r="B853" t="str">
            <v>Cây chanh dây Năm thu hoạch thứ 1</v>
          </cell>
          <cell r="C853" t="str">
            <v>cây</v>
          </cell>
          <cell r="D853">
            <v>653357</v>
          </cell>
        </row>
        <row r="854">
          <cell r="B854" t="str">
            <v>Cây chanh dây Năm thu hoạch thứ 2</v>
          </cell>
          <cell r="C854" t="str">
            <v>cây</v>
          </cell>
          <cell r="D854">
            <v>653357</v>
          </cell>
        </row>
        <row r="855">
          <cell r="B855" t="str">
            <v>Cây chanh dây Năm thu hoạch thứ 3</v>
          </cell>
          <cell r="C855" t="str">
            <v>cây</v>
          </cell>
          <cell r="D855">
            <v>653357</v>
          </cell>
        </row>
        <row r="856">
          <cell r="B856" t="str">
            <v>Cây chanh dây Năm thu hoạch thứ 4</v>
          </cell>
          <cell r="C856" t="str">
            <v>cây</v>
          </cell>
          <cell r="D856">
            <v>653357</v>
          </cell>
        </row>
        <row r="857">
          <cell r="B857" t="str">
            <v>Cây chanh dây Năm thu hoạch thứ 5</v>
          </cell>
          <cell r="C857" t="str">
            <v>cây</v>
          </cell>
          <cell r="D857">
            <v>653357</v>
          </cell>
        </row>
        <row r="858">
          <cell r="B858" t="str">
            <v>Cây chanh dây Năm thu hoạch thứ 6</v>
          </cell>
          <cell r="C858" t="str">
            <v>cây</v>
          </cell>
          <cell r="D858">
            <v>664895</v>
          </cell>
        </row>
        <row r="859">
          <cell r="B859" t="str">
            <v>Cây chanh dây Năm thu hoạch thứ 7</v>
          </cell>
          <cell r="C859" t="str">
            <v>cây</v>
          </cell>
          <cell r="D859">
            <v>664895</v>
          </cell>
        </row>
        <row r="860">
          <cell r="B860" t="str">
            <v>Cây chanh dây Năm thu hoạch thứ 8</v>
          </cell>
          <cell r="C860" t="str">
            <v>cây</v>
          </cell>
          <cell r="D860">
            <v>664895</v>
          </cell>
        </row>
        <row r="861">
          <cell r="B861" t="str">
            <v>Cây chanh dây Năm thu hoạch thứ 9</v>
          </cell>
          <cell r="C861" t="str">
            <v>cây</v>
          </cell>
          <cell r="D861">
            <v>664895</v>
          </cell>
        </row>
        <row r="862">
          <cell r="B862" t="str">
            <v>Cây chanh dây Năm thu hoạch thứ 10</v>
          </cell>
          <cell r="C862" t="str">
            <v>cây</v>
          </cell>
          <cell r="D862">
            <v>664895</v>
          </cell>
        </row>
        <row r="863">
          <cell r="B863" t="str">
            <v>Cây chanh dây Năm thu hoạch thứ 11</v>
          </cell>
          <cell r="C863" t="str">
            <v>cây</v>
          </cell>
          <cell r="D863">
            <v>653357</v>
          </cell>
        </row>
        <row r="864">
          <cell r="B864" t="str">
            <v>Cây chanh dây Năm thu hoạch thứ 12</v>
          </cell>
          <cell r="C864" t="str">
            <v>cây</v>
          </cell>
          <cell r="D864">
            <v>653357</v>
          </cell>
        </row>
        <row r="865">
          <cell r="B865" t="str">
            <v>Cây chanh dây Năm thu hoạch thứ 13</v>
          </cell>
          <cell r="C865" t="str">
            <v>cây</v>
          </cell>
          <cell r="D865">
            <v>653357</v>
          </cell>
        </row>
        <row r="866">
          <cell r="B866" t="str">
            <v>Cây chanh dây Năm thu hoạch thứ 14</v>
          </cell>
          <cell r="C866" t="str">
            <v>cây</v>
          </cell>
          <cell r="D866">
            <v>653357</v>
          </cell>
        </row>
        <row r="867">
          <cell r="B867" t="str">
            <v>Cây chanh dây Năm thu hoạch thứ 15</v>
          </cell>
          <cell r="C867" t="str">
            <v>cây</v>
          </cell>
          <cell r="D867">
            <v>653357</v>
          </cell>
        </row>
        <row r="868">
          <cell r="B868" t="str">
            <v>Cây cà phê vối Năm thứ 1</v>
          </cell>
          <cell r="C868" t="str">
            <v>cây</v>
          </cell>
          <cell r="D868">
            <v>95655</v>
          </cell>
        </row>
        <row r="869">
          <cell r="B869" t="str">
            <v>Cây cà phê vối Năm thứ 2</v>
          </cell>
          <cell r="C869" t="str">
            <v>cây</v>
          </cell>
          <cell r="D869">
            <v>143185</v>
          </cell>
        </row>
        <row r="870">
          <cell r="B870" t="str">
            <v>Cây cà phê vối Năm thu hoạch thứ 1</v>
          </cell>
          <cell r="C870" t="str">
            <v>cây</v>
          </cell>
          <cell r="D870">
            <v>397310</v>
          </cell>
        </row>
        <row r="871">
          <cell r="B871" t="str">
            <v>Cây cà phê vối Năm thu hoạch thứ 2</v>
          </cell>
          <cell r="C871" t="str">
            <v>cây</v>
          </cell>
          <cell r="D871">
            <v>397310</v>
          </cell>
        </row>
        <row r="872">
          <cell r="B872" t="str">
            <v>Cây cà phê vối Năm thu hoạch thứ 3</v>
          </cell>
          <cell r="C872" t="str">
            <v>cây</v>
          </cell>
          <cell r="D872">
            <v>397310</v>
          </cell>
        </row>
        <row r="873">
          <cell r="B873" t="str">
            <v>Cây cà phê vối Năm thu hoạch thứ 4</v>
          </cell>
          <cell r="C873" t="str">
            <v>cây</v>
          </cell>
          <cell r="D873">
            <v>451765</v>
          </cell>
        </row>
        <row r="874">
          <cell r="B874" t="str">
            <v>Cây cà phê vối Năm thu hoạch thứ 5</v>
          </cell>
          <cell r="C874" t="str">
            <v>cây</v>
          </cell>
          <cell r="D874">
            <v>451765</v>
          </cell>
        </row>
        <row r="875">
          <cell r="B875" t="str">
            <v>Cây cà phê vối Năm thu hoạch thứ 6</v>
          </cell>
          <cell r="C875" t="str">
            <v>cây</v>
          </cell>
          <cell r="D875">
            <v>451765</v>
          </cell>
        </row>
        <row r="876">
          <cell r="B876" t="str">
            <v>Cây cà phê vối Năm thu hoạch thứ 7</v>
          </cell>
          <cell r="C876" t="str">
            <v>cây</v>
          </cell>
          <cell r="D876">
            <v>469917</v>
          </cell>
        </row>
        <row r="877">
          <cell r="B877" t="str">
            <v>Cây cà phê vối Năm thu hoạch thứ 8</v>
          </cell>
          <cell r="C877" t="str">
            <v>cây</v>
          </cell>
          <cell r="D877">
            <v>469917</v>
          </cell>
        </row>
        <row r="878">
          <cell r="B878" t="str">
            <v>Cây cà phê vối Năm thu hoạch thứ 9</v>
          </cell>
          <cell r="C878" t="str">
            <v>cây</v>
          </cell>
          <cell r="D878">
            <v>469917</v>
          </cell>
        </row>
        <row r="879">
          <cell r="B879" t="str">
            <v>Cây cà phê vối Năm thu hoạch thứ 10 trở đi</v>
          </cell>
          <cell r="C879" t="str">
            <v>cây</v>
          </cell>
          <cell r="D879">
            <v>469917</v>
          </cell>
        </row>
        <row r="880">
          <cell r="B880" t="str">
            <v>Cây cacao Năm thứ 1</v>
          </cell>
          <cell r="C880" t="str">
            <v>cây</v>
          </cell>
          <cell r="D880">
            <v>88775</v>
          </cell>
        </row>
        <row r="881">
          <cell r="B881" t="str">
            <v>Cây cacao Năm thứ 2</v>
          </cell>
          <cell r="C881" t="str">
            <v>cây</v>
          </cell>
          <cell r="D881">
            <v>142640</v>
          </cell>
        </row>
        <row r="882">
          <cell r="B882" t="str">
            <v>Cây cacao Năm thứ 3</v>
          </cell>
          <cell r="C882" t="str">
            <v>cây</v>
          </cell>
          <cell r="D882">
            <v>207667</v>
          </cell>
        </row>
        <row r="883">
          <cell r="B883" t="str">
            <v>Cây cacao Năm thu hoạch thứ 1</v>
          </cell>
          <cell r="C883" t="str">
            <v>cây</v>
          </cell>
          <cell r="D883">
            <v>570279</v>
          </cell>
        </row>
        <row r="884">
          <cell r="B884" t="str">
            <v>Cây cacao Năm thu hoạch thứ 2</v>
          </cell>
          <cell r="C884" t="str">
            <v>cây</v>
          </cell>
          <cell r="D884">
            <v>570279</v>
          </cell>
        </row>
        <row r="885">
          <cell r="B885" t="str">
            <v>Cây cacao Năm thu hoạch thứ 3</v>
          </cell>
          <cell r="C885" t="str">
            <v>cây</v>
          </cell>
          <cell r="D885">
            <v>570279</v>
          </cell>
        </row>
        <row r="886">
          <cell r="B886" t="str">
            <v>Cây cacao Năm thu hoạch thứ 4</v>
          </cell>
          <cell r="C886" t="str">
            <v>cây</v>
          </cell>
          <cell r="D886">
            <v>570279</v>
          </cell>
        </row>
        <row r="887">
          <cell r="B887" t="str">
            <v>Cây cacao Năm thu hoạch thứ 5</v>
          </cell>
          <cell r="C887" t="str">
            <v>cây</v>
          </cell>
          <cell r="D887">
            <v>570279</v>
          </cell>
        </row>
        <row r="888">
          <cell r="B888" t="str">
            <v>Cây cacao Năm thu hoạch thứ 6</v>
          </cell>
          <cell r="C888" t="str">
            <v>cây</v>
          </cell>
          <cell r="D888">
            <v>1015775</v>
          </cell>
        </row>
        <row r="889">
          <cell r="B889" t="str">
            <v>Cây cacao Năm thu hoạch thứ 7</v>
          </cell>
          <cell r="C889" t="str">
            <v>cây</v>
          </cell>
          <cell r="D889">
            <v>1015775</v>
          </cell>
        </row>
        <row r="890">
          <cell r="B890" t="str">
            <v>Cây cacao Năm thu hoạch thứ 8</v>
          </cell>
          <cell r="C890" t="str">
            <v>cây</v>
          </cell>
          <cell r="D890">
            <v>1015775</v>
          </cell>
        </row>
        <row r="891">
          <cell r="B891" t="str">
            <v>Cây cacao Năm thu hoạch thứ 9</v>
          </cell>
          <cell r="C891" t="str">
            <v>cây</v>
          </cell>
          <cell r="D891">
            <v>1015775</v>
          </cell>
        </row>
        <row r="892">
          <cell r="B892" t="str">
            <v>Cây cacao Năm thu hoạch thứ 10</v>
          </cell>
          <cell r="C892" t="str">
            <v>cây</v>
          </cell>
          <cell r="D892">
            <v>1015775</v>
          </cell>
        </row>
        <row r="893">
          <cell r="B893" t="str">
            <v>Cây cacao Năm thu hoạch thứ 11</v>
          </cell>
          <cell r="C893" t="str">
            <v>cây</v>
          </cell>
          <cell r="D893">
            <v>77486</v>
          </cell>
        </row>
        <row r="894">
          <cell r="B894" t="str">
            <v>Cây cacao Năm thu hoạch thứ 12</v>
          </cell>
          <cell r="C894" t="str">
            <v>cây</v>
          </cell>
          <cell r="D894">
            <v>77486</v>
          </cell>
        </row>
        <row r="895">
          <cell r="B895" t="str">
            <v>Cây cacao Năm thu hoạch thứ 13</v>
          </cell>
          <cell r="C895" t="str">
            <v>cây</v>
          </cell>
          <cell r="D895">
            <v>77486</v>
          </cell>
        </row>
        <row r="896">
          <cell r="B896" t="str">
            <v>Cây cacao Năm thu hoạch thứ 14</v>
          </cell>
          <cell r="C896" t="str">
            <v>cây</v>
          </cell>
          <cell r="D896">
            <v>77486</v>
          </cell>
        </row>
        <row r="897">
          <cell r="B897" t="str">
            <v>Cây cacao Năm thu hoạch thứ 15</v>
          </cell>
          <cell r="C897" t="str">
            <v>cây</v>
          </cell>
          <cell r="D897">
            <v>77486</v>
          </cell>
        </row>
        <row r="898">
          <cell r="B898" t="str">
            <v>Cây cacao Năm thu hoạch thứ 16 trở đi</v>
          </cell>
          <cell r="C898" t="str">
            <v>cây</v>
          </cell>
          <cell r="D898">
            <v>523658</v>
          </cell>
        </row>
        <row r="899">
          <cell r="B899" t="str">
            <v>Cây điều Năm thứ 1</v>
          </cell>
          <cell r="C899" t="str">
            <v>cây</v>
          </cell>
          <cell r="D899">
            <v>255500</v>
          </cell>
        </row>
        <row r="900">
          <cell r="B900" t="str">
            <v>Cây điều Năm thứ 2</v>
          </cell>
          <cell r="C900" t="str">
            <v>cây</v>
          </cell>
          <cell r="D900">
            <v>425492</v>
          </cell>
        </row>
        <row r="901">
          <cell r="B901" t="str">
            <v>Cây điều Năm thứ 3</v>
          </cell>
          <cell r="C901" t="str">
            <v>cây</v>
          </cell>
          <cell r="D901">
            <v>607530</v>
          </cell>
        </row>
        <row r="902">
          <cell r="B902" t="str">
            <v>Cây điều Năm thu hoạch thứ 1</v>
          </cell>
          <cell r="C902" t="str">
            <v>cây</v>
          </cell>
          <cell r="D902">
            <v>774197</v>
          </cell>
        </row>
        <row r="903">
          <cell r="B903" t="str">
            <v>Cây điều Năm thu hoạch thứ 2</v>
          </cell>
          <cell r="C903" t="str">
            <v>cây</v>
          </cell>
          <cell r="D903">
            <v>774197</v>
          </cell>
        </row>
        <row r="904">
          <cell r="B904" t="str">
            <v>Cây điều Năm thu hoạch thứ 3</v>
          </cell>
          <cell r="C904" t="str">
            <v>cây</v>
          </cell>
          <cell r="D904">
            <v>774197</v>
          </cell>
        </row>
        <row r="905">
          <cell r="B905" t="str">
            <v>Cây điều Năm thu hoạch thứ 4</v>
          </cell>
          <cell r="C905" t="str">
            <v>cây</v>
          </cell>
          <cell r="D905">
            <v>774197</v>
          </cell>
        </row>
        <row r="906">
          <cell r="B906" t="str">
            <v>Cây điều Năm thu hoạch thứ 5</v>
          </cell>
          <cell r="C906" t="str">
            <v>cây</v>
          </cell>
          <cell r="D906">
            <v>774197</v>
          </cell>
        </row>
        <row r="907">
          <cell r="B907" t="str">
            <v>Cây điều Năm thu hoạch thứ 6</v>
          </cell>
          <cell r="C907" t="str">
            <v>cây</v>
          </cell>
          <cell r="D907">
            <v>890863</v>
          </cell>
        </row>
        <row r="908">
          <cell r="B908" t="str">
            <v>Cây điều Năm thu hoạch thứ 7</v>
          </cell>
          <cell r="C908" t="str">
            <v>cây</v>
          </cell>
          <cell r="D908">
            <v>890863</v>
          </cell>
        </row>
        <row r="909">
          <cell r="B909" t="str">
            <v>Cây điều Năm thu hoạch thứ 8</v>
          </cell>
          <cell r="C909" t="str">
            <v>cây</v>
          </cell>
          <cell r="D909">
            <v>890863</v>
          </cell>
        </row>
        <row r="910">
          <cell r="B910" t="str">
            <v>Cây điều Năm thu hoạch thứ 9</v>
          </cell>
          <cell r="C910" t="str">
            <v>cây</v>
          </cell>
          <cell r="D910">
            <v>890863</v>
          </cell>
        </row>
        <row r="911">
          <cell r="B911" t="str">
            <v>Cây điều Năm thu hoạch thứ 10</v>
          </cell>
          <cell r="C911" t="str">
            <v>cây</v>
          </cell>
          <cell r="D911">
            <v>890863</v>
          </cell>
        </row>
        <row r="912">
          <cell r="B912" t="str">
            <v>Cây điều Năm thu hoạch thứ 11</v>
          </cell>
          <cell r="C912" t="str">
            <v>cây</v>
          </cell>
          <cell r="D912">
            <v>1003363</v>
          </cell>
        </row>
        <row r="913">
          <cell r="B913" t="str">
            <v>Cây điều Năm thu hoạch thứ 12</v>
          </cell>
          <cell r="C913" t="str">
            <v>cây</v>
          </cell>
          <cell r="D913">
            <v>1003363</v>
          </cell>
        </row>
        <row r="914">
          <cell r="B914" t="str">
            <v>Cây điều Năm thu hoạch thứ 13</v>
          </cell>
          <cell r="C914" t="str">
            <v>cây</v>
          </cell>
          <cell r="D914">
            <v>1003363</v>
          </cell>
        </row>
        <row r="915">
          <cell r="B915" t="str">
            <v>Cây điều Năm thu hoạch thứ 14</v>
          </cell>
          <cell r="C915" t="str">
            <v>cây</v>
          </cell>
          <cell r="D915">
            <v>1003363</v>
          </cell>
        </row>
        <row r="916">
          <cell r="B916" t="str">
            <v>Cây điều Năm thu hoạch thứ 15</v>
          </cell>
          <cell r="C916" t="str">
            <v>cây</v>
          </cell>
          <cell r="D916">
            <v>1003363</v>
          </cell>
        </row>
        <row r="917">
          <cell r="B917" t="str">
            <v>Cây điều Năm thu hoạch thứ 16 trở đi</v>
          </cell>
          <cell r="C917" t="str">
            <v>cây</v>
          </cell>
          <cell r="D917">
            <v>832530</v>
          </cell>
        </row>
        <row r="918">
          <cell r="B918" t="str">
            <v>Cây hồ tiêu Năm thứ 1</v>
          </cell>
          <cell r="C918" t="str">
            <v>cây</v>
          </cell>
          <cell r="D918">
            <v>109740</v>
          </cell>
        </row>
        <row r="919">
          <cell r="B919" t="str">
            <v>Cây hồ tiêu Năm thứ 2</v>
          </cell>
          <cell r="C919" t="str">
            <v>cây</v>
          </cell>
          <cell r="D919">
            <v>154378</v>
          </cell>
        </row>
        <row r="920">
          <cell r="B920" t="str">
            <v>Cây hồ tiêu Năm thứ 3</v>
          </cell>
          <cell r="C920" t="str">
            <v>cây</v>
          </cell>
          <cell r="D920">
            <v>208987</v>
          </cell>
        </row>
        <row r="921">
          <cell r="B921" t="str">
            <v>Cây hồ tiêu Năm thu hoạch thứ 1</v>
          </cell>
          <cell r="C921" t="str">
            <v>cây</v>
          </cell>
          <cell r="D921">
            <v>405399</v>
          </cell>
        </row>
        <row r="922">
          <cell r="B922" t="str">
            <v>Cây hồ tiêu Năm thu hoạch thứ 2</v>
          </cell>
          <cell r="C922" t="str">
            <v>cây</v>
          </cell>
          <cell r="D922">
            <v>405399</v>
          </cell>
        </row>
        <row r="923">
          <cell r="B923" t="str">
            <v>Cây hồ tiêu Năm thu hoạch thứ 3</v>
          </cell>
          <cell r="C923" t="str">
            <v>cây</v>
          </cell>
          <cell r="D923">
            <v>405399</v>
          </cell>
        </row>
        <row r="924">
          <cell r="B924" t="str">
            <v>Cây hồ tiêu Năm thu hoạch thứ 4</v>
          </cell>
          <cell r="C924" t="str">
            <v>cây</v>
          </cell>
          <cell r="D924">
            <v>579988</v>
          </cell>
        </row>
        <row r="925">
          <cell r="B925" t="str">
            <v>Cây hồ tiêu Năm thu hoạch thứ 5</v>
          </cell>
          <cell r="C925" t="str">
            <v>cây</v>
          </cell>
          <cell r="D925">
            <v>579988</v>
          </cell>
        </row>
        <row r="926">
          <cell r="B926" t="str">
            <v>Cây hồ tiêu Năm thu hoạch thứ 6</v>
          </cell>
          <cell r="C926" t="str">
            <v>cây</v>
          </cell>
          <cell r="D926">
            <v>579988</v>
          </cell>
        </row>
        <row r="927">
          <cell r="B927" t="str">
            <v>Cây hồ tiêu Năm thu hoạch thứ 7</v>
          </cell>
          <cell r="C927" t="str">
            <v>cây</v>
          </cell>
          <cell r="D927">
            <v>536341</v>
          </cell>
        </row>
        <row r="928">
          <cell r="B928" t="str">
            <v>Cây hồ tiêu Năm thu hoạch thứ 8</v>
          </cell>
          <cell r="C928" t="str">
            <v>cây</v>
          </cell>
          <cell r="D928">
            <v>536341</v>
          </cell>
        </row>
        <row r="929">
          <cell r="B929" t="str">
            <v>Cây hồ tiêu Năm thu hoạch thứ 9</v>
          </cell>
          <cell r="C929" t="str">
            <v>cây</v>
          </cell>
          <cell r="D929">
            <v>536341</v>
          </cell>
        </row>
        <row r="930">
          <cell r="B930" t="str">
            <v>Cây hồ tiêu Năm thu hoạch thứ 10 trở đi</v>
          </cell>
          <cell r="C930" t="str">
            <v>cây</v>
          </cell>
          <cell r="D930">
            <v>339929</v>
          </cell>
        </row>
        <row r="931">
          <cell r="B931" t="str">
            <v>Cây chè Năm thứ 1</v>
          </cell>
          <cell r="C931" t="str">
            <v>cây</v>
          </cell>
          <cell r="D931">
            <v>7838</v>
          </cell>
        </row>
        <row r="932">
          <cell r="B932" t="str">
            <v>Cây chè Năm thứ 2</v>
          </cell>
          <cell r="C932" t="str">
            <v>cây</v>
          </cell>
          <cell r="D932">
            <v>9045</v>
          </cell>
        </row>
        <row r="933">
          <cell r="B933" t="str">
            <v>Cây chè Năm thứ 3</v>
          </cell>
          <cell r="C933" t="str">
            <v>cây</v>
          </cell>
          <cell r="D933">
            <v>10512</v>
          </cell>
        </row>
        <row r="934">
          <cell r="B934" t="str">
            <v>Cây chè Năm thu hoạch thứ 1</v>
          </cell>
          <cell r="C934" t="str">
            <v>cây</v>
          </cell>
          <cell r="D934">
            <v>19579</v>
          </cell>
        </row>
        <row r="935">
          <cell r="B935" t="str">
            <v>Cây chè Năm thu hoạch thứ 2</v>
          </cell>
          <cell r="C935" t="str">
            <v>cây</v>
          </cell>
          <cell r="D935">
            <v>19579</v>
          </cell>
        </row>
        <row r="936">
          <cell r="B936" t="str">
            <v>Cây chè Năm thu hoạch thứ 3</v>
          </cell>
          <cell r="C936" t="str">
            <v>cây</v>
          </cell>
          <cell r="D936">
            <v>19579</v>
          </cell>
        </row>
        <row r="937">
          <cell r="B937" t="str">
            <v>Cây chè Năm thu hoạch thứ 4</v>
          </cell>
          <cell r="C937" t="str">
            <v>cây</v>
          </cell>
          <cell r="D937">
            <v>19579</v>
          </cell>
        </row>
        <row r="938">
          <cell r="B938" t="str">
            <v>Cây chè Năm thu hoạch thứ 5</v>
          </cell>
          <cell r="C938" t="str">
            <v>cây</v>
          </cell>
          <cell r="D938">
            <v>19579</v>
          </cell>
        </row>
        <row r="939">
          <cell r="B939" t="str">
            <v>Cây chè Năm thu hoạch thứ 6</v>
          </cell>
          <cell r="C939" t="str">
            <v>cây</v>
          </cell>
          <cell r="D939">
            <v>23313</v>
          </cell>
        </row>
        <row r="940">
          <cell r="B940" t="str">
            <v>Cây chè Năm thu hoạch thứ 7</v>
          </cell>
          <cell r="C940" t="str">
            <v>cây</v>
          </cell>
          <cell r="D940">
            <v>23313</v>
          </cell>
        </row>
        <row r="941">
          <cell r="B941" t="str">
            <v>Cây chè Năm thu hoạch thứ 8</v>
          </cell>
          <cell r="C941" t="str">
            <v>cây</v>
          </cell>
          <cell r="D941">
            <v>23313</v>
          </cell>
        </row>
        <row r="942">
          <cell r="B942" t="str">
            <v>Cây chè Năm thu hoạch thứ 9</v>
          </cell>
          <cell r="C942" t="str">
            <v>cây</v>
          </cell>
          <cell r="D942">
            <v>23313</v>
          </cell>
        </row>
        <row r="943">
          <cell r="B943" t="str">
            <v>Cây chè Năm thu hoạch thứ 10</v>
          </cell>
          <cell r="C943" t="str">
            <v>cây</v>
          </cell>
          <cell r="D943">
            <v>23313</v>
          </cell>
        </row>
        <row r="944">
          <cell r="B944" t="str">
            <v>Cây chè Năm thu hoạch thứ 11</v>
          </cell>
          <cell r="C944" t="str">
            <v>cây</v>
          </cell>
          <cell r="D944">
            <v>23313</v>
          </cell>
        </row>
        <row r="945">
          <cell r="B945" t="str">
            <v>Cây chè Năm thu hoạch thứ 12</v>
          </cell>
          <cell r="C945" t="str">
            <v>cây</v>
          </cell>
          <cell r="D945">
            <v>23313</v>
          </cell>
        </row>
        <row r="946">
          <cell r="B946" t="str">
            <v>Cây chè Năm thu hoạch thứ 13</v>
          </cell>
          <cell r="C946" t="str">
            <v>cây</v>
          </cell>
          <cell r="D946">
            <v>23313</v>
          </cell>
        </row>
        <row r="947">
          <cell r="B947" t="str">
            <v>Cây chè Năm thu hoạch thứ 14</v>
          </cell>
          <cell r="C947" t="str">
            <v>cây</v>
          </cell>
          <cell r="D947">
            <v>23313</v>
          </cell>
        </row>
        <row r="948">
          <cell r="B948" t="str">
            <v>Cây chè Năm thu hoạch thứ 15</v>
          </cell>
          <cell r="C948" t="str">
            <v>cây</v>
          </cell>
          <cell r="D948">
            <v>23313</v>
          </cell>
        </row>
        <row r="949">
          <cell r="B949" t="str">
            <v>Cây chè Năm thu hoạch thứ 16 trở đi</v>
          </cell>
          <cell r="C949" t="str">
            <v>cây</v>
          </cell>
          <cell r="D949">
            <v>18512</v>
          </cell>
        </row>
        <row r="950">
          <cell r="B950" t="str">
            <v xml:space="preserve">Vườn ươm cây cao su </v>
          </cell>
          <cell r="C950" t="str">
            <v>m²</v>
          </cell>
          <cell r="D950">
            <v>8000</v>
          </cell>
        </row>
        <row r="951">
          <cell r="B951" t="str">
            <v>Vườn nhân giống cây cao su</v>
          </cell>
          <cell r="C951" t="str">
            <v>m²</v>
          </cell>
          <cell r="D951">
            <v>42000</v>
          </cell>
        </row>
        <row r="952">
          <cell r="B952" t="str">
            <v>Di dời stum cây cao su giống trồng bầu</v>
          </cell>
          <cell r="C952" t="str">
            <v>cây</v>
          </cell>
          <cell r="D952">
            <v>1200</v>
          </cell>
        </row>
        <row r="953">
          <cell r="B953" t="str">
            <v>Cây cao su Năm 1</v>
          </cell>
          <cell r="C953" t="str">
            <v>cây</v>
          </cell>
          <cell r="D953">
            <v>155766</v>
          </cell>
        </row>
        <row r="954">
          <cell r="B954" t="str">
            <v>Cây cao su Năm 2</v>
          </cell>
          <cell r="C954" t="str">
            <v>cây</v>
          </cell>
          <cell r="D954">
            <v>215281</v>
          </cell>
        </row>
        <row r="955">
          <cell r="B955" t="str">
            <v>Cây cao su Năm 3</v>
          </cell>
          <cell r="C955" t="str">
            <v>cây</v>
          </cell>
          <cell r="D955">
            <v>276041</v>
          </cell>
        </row>
        <row r="956">
          <cell r="B956" t="str">
            <v>Cây cao su Năm 4</v>
          </cell>
          <cell r="C956" t="str">
            <v>cây</v>
          </cell>
          <cell r="D956">
            <v>341123</v>
          </cell>
        </row>
        <row r="957">
          <cell r="B957" t="str">
            <v>Cây cao su Năm 5</v>
          </cell>
          <cell r="C957" t="str">
            <v>cây</v>
          </cell>
          <cell r="D957">
            <v>406204</v>
          </cell>
        </row>
        <row r="958">
          <cell r="B958" t="str">
            <v>Cây cao su Năm 6</v>
          </cell>
          <cell r="C958" t="str">
            <v>cây</v>
          </cell>
          <cell r="D958">
            <v>471285</v>
          </cell>
        </row>
        <row r="959">
          <cell r="B959" t="str">
            <v>Cây cao su Năm 7</v>
          </cell>
          <cell r="C959" t="str">
            <v>cây</v>
          </cell>
          <cell r="D959">
            <v>536366</v>
          </cell>
        </row>
        <row r="960">
          <cell r="B960" t="str">
            <v>Cây cao su Năm thu hoạch thứ 1</v>
          </cell>
          <cell r="C960" t="str">
            <v>cây</v>
          </cell>
          <cell r="D960">
            <v>590897</v>
          </cell>
        </row>
        <row r="961">
          <cell r="B961" t="str">
            <v>Cây cao su Năm thu hoạch thứ 2</v>
          </cell>
          <cell r="C961" t="str">
            <v>cây</v>
          </cell>
          <cell r="D961">
            <v>590897</v>
          </cell>
        </row>
        <row r="962">
          <cell r="B962" t="str">
            <v>Cây cao su Năm thu hoạch thứ 3</v>
          </cell>
          <cell r="C962" t="str">
            <v>cây</v>
          </cell>
          <cell r="D962">
            <v>590897</v>
          </cell>
        </row>
        <row r="963">
          <cell r="B963" t="str">
            <v>Cây cao su Năm thu hoạch thứ 4</v>
          </cell>
          <cell r="C963" t="str">
            <v>cây</v>
          </cell>
          <cell r="D963">
            <v>590897</v>
          </cell>
        </row>
        <row r="964">
          <cell r="B964" t="str">
            <v>Cây cao su Năm thu hoạch thứ 5</v>
          </cell>
          <cell r="C964" t="str">
            <v>cây</v>
          </cell>
          <cell r="D964">
            <v>590897</v>
          </cell>
        </row>
        <row r="965">
          <cell r="B965" t="str">
            <v>Cây cao su Năm thu hoạch thứ 6</v>
          </cell>
          <cell r="C965" t="str">
            <v>cây</v>
          </cell>
          <cell r="D965">
            <v>606840</v>
          </cell>
        </row>
        <row r="966">
          <cell r="B966" t="str">
            <v>Cây cao su Năm thu hoạch thứ 7</v>
          </cell>
          <cell r="C966" t="str">
            <v>cây</v>
          </cell>
          <cell r="D966">
            <v>606840</v>
          </cell>
        </row>
        <row r="967">
          <cell r="B967" t="str">
            <v>Cây cao su Năm thu hoạch thứ 8</v>
          </cell>
          <cell r="C967" t="str">
            <v>cây</v>
          </cell>
          <cell r="D967">
            <v>606840</v>
          </cell>
        </row>
        <row r="968">
          <cell r="B968" t="str">
            <v>Cây cao su Năm thu hoạch thứ 9</v>
          </cell>
          <cell r="C968" t="str">
            <v>cây</v>
          </cell>
          <cell r="D968">
            <v>606840</v>
          </cell>
        </row>
        <row r="969">
          <cell r="B969" t="str">
            <v>Cây cao su Năm thu hoạch thứ 10</v>
          </cell>
          <cell r="C969" t="str">
            <v>cây</v>
          </cell>
          <cell r="D969">
            <v>606840</v>
          </cell>
        </row>
        <row r="970">
          <cell r="B970" t="str">
            <v>Cây cao su Năm thu hoạch thứ 11</v>
          </cell>
          <cell r="C970" t="str">
            <v>cây</v>
          </cell>
          <cell r="D970">
            <v>612404</v>
          </cell>
        </row>
        <row r="971">
          <cell r="B971" t="str">
            <v>Cây cao su Năm thu hoạch thứ 12</v>
          </cell>
          <cell r="C971" t="str">
            <v>cây</v>
          </cell>
          <cell r="D971">
            <v>612404</v>
          </cell>
        </row>
        <row r="972">
          <cell r="B972" t="str">
            <v>Cây cao su Năm thu hoạch thứ 13</v>
          </cell>
          <cell r="C972" t="str">
            <v>cây</v>
          </cell>
          <cell r="D972">
            <v>612404</v>
          </cell>
        </row>
        <row r="973">
          <cell r="B973" t="str">
            <v>Cây cao su Năm thu hoạch thứ 14</v>
          </cell>
          <cell r="C973" t="str">
            <v>cây</v>
          </cell>
          <cell r="D973">
            <v>612404</v>
          </cell>
        </row>
        <row r="974">
          <cell r="B974" t="str">
            <v>Cây cao su Năm thu hoạch thứ 15</v>
          </cell>
          <cell r="C974" t="str">
            <v>cây</v>
          </cell>
          <cell r="D974">
            <v>612404</v>
          </cell>
        </row>
        <row r="975">
          <cell r="B975" t="str">
            <v>Cây cao su Năm thu hoạch thứ 16 trở đi</v>
          </cell>
          <cell r="C975" t="str">
            <v>cây</v>
          </cell>
          <cell r="D975">
            <v>584035</v>
          </cell>
        </row>
        <row r="976">
          <cell r="B976" t="str">
            <v>Cây cà ri Năm thứ 1</v>
          </cell>
          <cell r="C976" t="str">
            <v>cây</v>
          </cell>
          <cell r="D976">
            <v>59919</v>
          </cell>
        </row>
        <row r="977">
          <cell r="B977" t="str">
            <v>Cây cà ri Năm thứ 2</v>
          </cell>
          <cell r="C977" t="str">
            <v>cây</v>
          </cell>
          <cell r="D977">
            <v>93081</v>
          </cell>
        </row>
        <row r="978">
          <cell r="B978" t="str">
            <v>Cây cà ri Năm thứ 3</v>
          </cell>
          <cell r="C978" t="str">
            <v>cây</v>
          </cell>
          <cell r="D978">
            <v>126343</v>
          </cell>
        </row>
        <row r="979">
          <cell r="B979" t="str">
            <v>Cây cà ri Năm thu hoạch thứ 1</v>
          </cell>
          <cell r="C979" t="str">
            <v>cây</v>
          </cell>
          <cell r="D979">
            <v>218135</v>
          </cell>
        </row>
        <row r="980">
          <cell r="B980" t="str">
            <v>Cây cà ri Năm thu hoạch thứ 2</v>
          </cell>
          <cell r="C980" t="str">
            <v>cây</v>
          </cell>
          <cell r="D980">
            <v>218135</v>
          </cell>
        </row>
        <row r="981">
          <cell r="B981" t="str">
            <v>Cây cà ri Năm thu hoạch thứ 3</v>
          </cell>
          <cell r="C981" t="str">
            <v>cây</v>
          </cell>
          <cell r="D981">
            <v>218135</v>
          </cell>
        </row>
        <row r="982">
          <cell r="B982" t="str">
            <v>Cây cà ri Năm thu hoạch thứ 4</v>
          </cell>
          <cell r="C982" t="str">
            <v>cây</v>
          </cell>
          <cell r="D982">
            <v>218135</v>
          </cell>
        </row>
        <row r="983">
          <cell r="B983" t="str">
            <v>Cây cà ri Năm thu hoạch thứ 5</v>
          </cell>
          <cell r="C983" t="str">
            <v>cây</v>
          </cell>
          <cell r="D983">
            <v>218135</v>
          </cell>
        </row>
        <row r="984">
          <cell r="B984" t="str">
            <v>Cây cà ri Năm thu hoạch thứ 6</v>
          </cell>
          <cell r="C984" t="str">
            <v>cây</v>
          </cell>
          <cell r="D984">
            <v>234351</v>
          </cell>
        </row>
        <row r="985">
          <cell r="B985" t="str">
            <v>Cây cà ri Năm thu hoạch thứ 7</v>
          </cell>
          <cell r="C985" t="str">
            <v>cây</v>
          </cell>
          <cell r="D985">
            <v>234351</v>
          </cell>
        </row>
        <row r="986">
          <cell r="B986" t="str">
            <v>Cây cà ri Năm thu hoạch thứ 8</v>
          </cell>
          <cell r="C986" t="str">
            <v>cây</v>
          </cell>
          <cell r="D986">
            <v>234351</v>
          </cell>
        </row>
        <row r="987">
          <cell r="B987" t="str">
            <v>Cây cà ri Năm thu hoạch thứ 9</v>
          </cell>
          <cell r="C987" t="str">
            <v>cây</v>
          </cell>
          <cell r="D987">
            <v>234351</v>
          </cell>
        </row>
        <row r="988">
          <cell r="B988" t="str">
            <v>Cây cà ri Năm thu hoạch thứ 10</v>
          </cell>
          <cell r="C988" t="str">
            <v>cây</v>
          </cell>
          <cell r="D988">
            <v>234351</v>
          </cell>
        </row>
        <row r="989">
          <cell r="B989" t="str">
            <v>Cây cà ri Năm thu hoạch thứ 11 trở đi</v>
          </cell>
          <cell r="C989" t="str">
            <v>cây</v>
          </cell>
          <cell r="D989">
            <v>166784</v>
          </cell>
        </row>
        <row r="990">
          <cell r="B990" t="str">
            <v>Cây chùm ngây Năm thứ 1</v>
          </cell>
          <cell r="C990" t="str">
            <v>cây</v>
          </cell>
          <cell r="D990">
            <v>25940</v>
          </cell>
        </row>
        <row r="991">
          <cell r="B991" t="str">
            <v>Cây chùm ngây Năm thu hoạch thứ 1</v>
          </cell>
          <cell r="C991" t="str">
            <v>cây</v>
          </cell>
          <cell r="D991">
            <v>149761</v>
          </cell>
        </row>
        <row r="992">
          <cell r="B992" t="str">
            <v>Cây chùm ngây Năm thu hoạch thứ 2</v>
          </cell>
          <cell r="C992" t="str">
            <v>cây</v>
          </cell>
          <cell r="D992">
            <v>149761</v>
          </cell>
        </row>
        <row r="993">
          <cell r="B993" t="str">
            <v>Cây chùm ngây Năm thu hoạch thứ 3</v>
          </cell>
          <cell r="C993" t="str">
            <v>cây</v>
          </cell>
          <cell r="D993">
            <v>149761</v>
          </cell>
        </row>
        <row r="994">
          <cell r="B994" t="str">
            <v>Cây chùm ngây Năm thu hoạch thứ 4</v>
          </cell>
          <cell r="C994" t="str">
            <v>cây</v>
          </cell>
          <cell r="D994">
            <v>149761</v>
          </cell>
        </row>
        <row r="995">
          <cell r="B995" t="str">
            <v>Cây chùm ngây Năm thu hoạch thứ 5</v>
          </cell>
          <cell r="C995" t="str">
            <v>cây</v>
          </cell>
          <cell r="D995">
            <v>149761</v>
          </cell>
        </row>
        <row r="996">
          <cell r="B996" t="str">
            <v>Cây chùm ngây Năm thu hoạch thứ 6</v>
          </cell>
          <cell r="C996" t="str">
            <v>cây</v>
          </cell>
          <cell r="D996">
            <v>184192</v>
          </cell>
        </row>
        <row r="997">
          <cell r="B997" t="str">
            <v>Cây chùm ngây Năm thu hoạch thứ 7</v>
          </cell>
          <cell r="C997" t="str">
            <v>cây</v>
          </cell>
          <cell r="D997">
            <v>184192</v>
          </cell>
        </row>
        <row r="998">
          <cell r="B998" t="str">
            <v>Cây chùm ngây Năm thu hoạch thứ 8</v>
          </cell>
          <cell r="C998" t="str">
            <v>cây</v>
          </cell>
          <cell r="D998">
            <v>184192</v>
          </cell>
        </row>
        <row r="999">
          <cell r="B999" t="str">
            <v>Cây chùm ngây Năm thu hoạch thứ 9</v>
          </cell>
          <cell r="C999" t="str">
            <v>cây</v>
          </cell>
          <cell r="D999">
            <v>184192</v>
          </cell>
        </row>
        <row r="1000">
          <cell r="B1000" t="str">
            <v>Cây chùm ngây Năm thu hoạch thứ 10</v>
          </cell>
          <cell r="C1000" t="str">
            <v>cây</v>
          </cell>
          <cell r="D1000">
            <v>184192</v>
          </cell>
        </row>
        <row r="1001">
          <cell r="B1001" t="str">
            <v>Cây chùm ngây Năm thu hoạch thứ 11</v>
          </cell>
          <cell r="C1001" t="str">
            <v>cây</v>
          </cell>
          <cell r="D1001">
            <v>184192</v>
          </cell>
        </row>
        <row r="1002">
          <cell r="B1002" t="str">
            <v>Cây chùm ngây Năm thu hoạch thứ 12</v>
          </cell>
          <cell r="C1002" t="str">
            <v>cây</v>
          </cell>
          <cell r="D1002">
            <v>184192</v>
          </cell>
        </row>
        <row r="1003">
          <cell r="B1003" t="str">
            <v>Cây chùm ngây Năm thu hoạch thứ 13</v>
          </cell>
          <cell r="C1003" t="str">
            <v>cây</v>
          </cell>
          <cell r="D1003">
            <v>184192</v>
          </cell>
        </row>
        <row r="1004">
          <cell r="B1004" t="str">
            <v>Cây chùm ngây Năm thu hoạch thứ 14</v>
          </cell>
          <cell r="C1004" t="str">
            <v>cây</v>
          </cell>
          <cell r="D1004">
            <v>184192</v>
          </cell>
        </row>
        <row r="1005">
          <cell r="B1005" t="str">
            <v>Cây chùm ngây Năm thu hoạch thứ 15</v>
          </cell>
          <cell r="C1005" t="str">
            <v>cây</v>
          </cell>
          <cell r="D1005">
            <v>184192</v>
          </cell>
        </row>
        <row r="1006">
          <cell r="B1006" t="str">
            <v>Cây chùm ngây Năm thu hoạch thứ 16 trở đi</v>
          </cell>
          <cell r="C1006" t="str">
            <v>cây</v>
          </cell>
          <cell r="D1006">
            <v>132114</v>
          </cell>
        </row>
        <row r="1007">
          <cell r="B1007" t="str">
            <v>Cây dứa Năm thứ 1</v>
          </cell>
          <cell r="C1007" t="str">
            <v>cây</v>
          </cell>
          <cell r="D1007">
            <v>6883</v>
          </cell>
        </row>
        <row r="1008">
          <cell r="B1008" t="str">
            <v>Cây dứa Năm thu hoạch thứ 1</v>
          </cell>
          <cell r="C1008" t="str">
            <v>cây</v>
          </cell>
          <cell r="D1008">
            <v>13689</v>
          </cell>
        </row>
        <row r="1009">
          <cell r="B1009" t="str">
            <v>Cây dứa Năm thu hoạch thứ 2</v>
          </cell>
          <cell r="C1009" t="str">
            <v>cây</v>
          </cell>
          <cell r="D1009">
            <v>13185</v>
          </cell>
        </row>
        <row r="1010">
          <cell r="B1010" t="str">
            <v>Cây gấc Năm thứ 1</v>
          </cell>
          <cell r="C1010" t="str">
            <v>cây</v>
          </cell>
          <cell r="D1010">
            <v>83240</v>
          </cell>
        </row>
        <row r="1011">
          <cell r="B1011" t="str">
            <v>Cây gấc Năm thu hoạch thứ 1</v>
          </cell>
          <cell r="C1011" t="str">
            <v>cây</v>
          </cell>
          <cell r="D1011">
            <v>461240</v>
          </cell>
        </row>
        <row r="1012">
          <cell r="B1012" t="str">
            <v>Cây gấc Năm thu hoạch thứ 2</v>
          </cell>
          <cell r="C1012" t="str">
            <v>cây</v>
          </cell>
          <cell r="D1012">
            <v>629240</v>
          </cell>
        </row>
        <row r="1013">
          <cell r="B1013" t="str">
            <v>Cây gấc Năm thu hoạch thứ 3</v>
          </cell>
          <cell r="C1013" t="str">
            <v>cây</v>
          </cell>
          <cell r="D1013">
            <v>419240</v>
          </cell>
        </row>
        <row r="1014">
          <cell r="B1014" t="str">
            <v>Cây đu đủ Năm thứ 1</v>
          </cell>
          <cell r="C1014" t="str">
            <v>cây</v>
          </cell>
          <cell r="D1014">
            <v>28967</v>
          </cell>
        </row>
        <row r="1015">
          <cell r="B1015" t="str">
            <v>Cây đu đủ Năm thu hoạch thứ 1</v>
          </cell>
          <cell r="C1015" t="str">
            <v>cây</v>
          </cell>
          <cell r="D1015">
            <v>69467</v>
          </cell>
        </row>
        <row r="1016">
          <cell r="B1016" t="str">
            <v>Cây đu đủ Năm thu hoạch thứ 2</v>
          </cell>
          <cell r="C1016" t="str">
            <v>cây</v>
          </cell>
          <cell r="D1016">
            <v>91967</v>
          </cell>
        </row>
        <row r="1017">
          <cell r="B1017" t="str">
            <v>Cây đu đủ Năm thu hoạch thứ 3</v>
          </cell>
          <cell r="C1017" t="str">
            <v>cây</v>
          </cell>
          <cell r="D1017">
            <v>60467</v>
          </cell>
        </row>
        <row r="1018">
          <cell r="B1018" t="str">
            <v>Cây dâu tằm Năm thứ 1</v>
          </cell>
          <cell r="C1018" t="str">
            <v>cây</v>
          </cell>
          <cell r="D1018">
            <v>30292</v>
          </cell>
        </row>
        <row r="1019">
          <cell r="B1019" t="str">
            <v>Cây dâu tằm Năm thứ 2</v>
          </cell>
          <cell r="C1019" t="str">
            <v>cây</v>
          </cell>
          <cell r="D1019">
            <v>33891</v>
          </cell>
        </row>
        <row r="1020">
          <cell r="B1020" t="str">
            <v>Cây dâu tằm Năm thu hoạch thứ 1</v>
          </cell>
          <cell r="C1020" t="str">
            <v>cây</v>
          </cell>
          <cell r="D1020">
            <v>112545</v>
          </cell>
        </row>
        <row r="1021">
          <cell r="B1021" t="str">
            <v>Cây dâu tằm Năm thu hoạch thứ 2</v>
          </cell>
          <cell r="C1021" t="str">
            <v>cây</v>
          </cell>
          <cell r="D1021">
            <v>112545</v>
          </cell>
        </row>
        <row r="1022">
          <cell r="B1022" t="str">
            <v>Cây dâu tằm Năm thu hoạch thứ 3</v>
          </cell>
          <cell r="C1022" t="str">
            <v>cây</v>
          </cell>
          <cell r="D1022">
            <v>112545</v>
          </cell>
        </row>
        <row r="1023">
          <cell r="B1023" t="str">
            <v>Cây dâu tằm Năm thu hoạch thứ 4 trở đi</v>
          </cell>
          <cell r="C1023" t="str">
            <v>cây</v>
          </cell>
          <cell r="D1023">
            <v>93647</v>
          </cell>
        </row>
        <row r="1024">
          <cell r="B1024" t="str">
            <v>Cây chùm nụm</v>
          </cell>
          <cell r="C1024" t="str">
            <v>m²</v>
          </cell>
          <cell r="D1024">
            <v>72300</v>
          </cell>
        </row>
        <row r="1025">
          <cell r="B1025" t="str">
            <v>Cây trúc cảnh khoảng &lt; 8 cây trên 4 năm</v>
          </cell>
          <cell r="C1025" t="str">
            <v>khóm (bụi)</v>
          </cell>
          <cell r="D1025">
            <v>91000</v>
          </cell>
        </row>
        <row r="1026">
          <cell r="B1026" t="str">
            <v>Cây trúc cảnh khoảng &gt;= 8 cây trên 4 năm</v>
          </cell>
          <cell r="C1026" t="str">
            <v>khóm (bụi)</v>
          </cell>
          <cell r="D1026">
            <v>114000</v>
          </cell>
        </row>
        <row r="1027">
          <cell r="B1027" t="str">
            <v>Cây trúc cảnh khoảng &lt;= 6 cây từ 2 năm đến
 nhỏ hơn 4 năm</v>
          </cell>
          <cell r="C1027" t="str">
            <v>khóm (bụi)</v>
          </cell>
          <cell r="D1027">
            <v>57000</v>
          </cell>
        </row>
        <row r="1028">
          <cell r="B1028" t="str">
            <v xml:space="preserve">Cây trúc cảnh dưới 1 năm tuổi </v>
          </cell>
          <cell r="C1028" t="str">
            <v>khóm (bụi)</v>
          </cell>
          <cell r="D1028">
            <v>23000</v>
          </cell>
        </row>
        <row r="1029">
          <cell r="B1029" t="str">
            <v>Cau cảnh Năm thứ 1</v>
          </cell>
          <cell r="C1029" t="str">
            <v>cây</v>
          </cell>
          <cell r="D1029">
            <v>36700</v>
          </cell>
        </row>
        <row r="1030">
          <cell r="B1030" t="str">
            <v>Cau cảnh Năm thứ 2</v>
          </cell>
          <cell r="C1030" t="str">
            <v>cây</v>
          </cell>
          <cell r="D1030">
            <v>36700</v>
          </cell>
        </row>
        <row r="1031">
          <cell r="B1031" t="str">
            <v>Cau cảnh Năm thứ 3</v>
          </cell>
          <cell r="C1031" t="str">
            <v>cây</v>
          </cell>
          <cell r="D1031">
            <v>36700</v>
          </cell>
        </row>
        <row r="1032">
          <cell r="B1032" t="str">
            <v>Cau cảnh Năm thứ 4</v>
          </cell>
          <cell r="C1032" t="str">
            <v>cây</v>
          </cell>
          <cell r="D1032">
            <v>36700</v>
          </cell>
        </row>
        <row r="1033">
          <cell r="B1033" t="str">
            <v>Cau cảnh Năm thứ 5</v>
          </cell>
          <cell r="C1033" t="str">
            <v>cây</v>
          </cell>
          <cell r="D1033">
            <v>110100</v>
          </cell>
        </row>
        <row r="1034">
          <cell r="B1034" t="str">
            <v>Cau cảnh Năm thứ 6</v>
          </cell>
          <cell r="C1034" t="str">
            <v>cây</v>
          </cell>
          <cell r="D1034">
            <v>110100</v>
          </cell>
        </row>
        <row r="1035">
          <cell r="B1035" t="str">
            <v>Cau cảnh Năm thứ 7</v>
          </cell>
          <cell r="C1035" t="str">
            <v>cây</v>
          </cell>
          <cell r="D1035">
            <v>110100</v>
          </cell>
        </row>
        <row r="1036">
          <cell r="B1036" t="str">
            <v>Cau cảnh Năm thứ 8</v>
          </cell>
          <cell r="C1036" t="str">
            <v>cây</v>
          </cell>
          <cell r="D1036">
            <v>110100</v>
          </cell>
        </row>
        <row r="1037">
          <cell r="B1037" t="str">
            <v>Cau cảnh Năm thứ 9</v>
          </cell>
          <cell r="C1037" t="str">
            <v>cây</v>
          </cell>
          <cell r="D1037">
            <v>110100</v>
          </cell>
        </row>
        <row r="1038">
          <cell r="B1038" t="str">
            <v>Cau cảnh Năm thứ 10</v>
          </cell>
          <cell r="C1038" t="str">
            <v>cây</v>
          </cell>
          <cell r="D1038">
            <v>110100</v>
          </cell>
        </row>
        <row r="1039">
          <cell r="B1039" t="str">
            <v>Cau cảnh Năm thứ 11</v>
          </cell>
          <cell r="C1039" t="str">
            <v>cây</v>
          </cell>
          <cell r="D1039">
            <v>146800</v>
          </cell>
        </row>
        <row r="1040">
          <cell r="B1040" t="str">
            <v>Cau cảnh Năm thứ 12</v>
          </cell>
          <cell r="C1040" t="str">
            <v>cây</v>
          </cell>
          <cell r="D1040">
            <v>146800</v>
          </cell>
        </row>
        <row r="1041">
          <cell r="B1041" t="str">
            <v>Cau cảnh Năm thứ 13</v>
          </cell>
          <cell r="C1041" t="str">
            <v>cây</v>
          </cell>
          <cell r="D1041">
            <v>146800</v>
          </cell>
        </row>
        <row r="1042">
          <cell r="B1042" t="str">
            <v>Cau cảnh Năm thứ 14</v>
          </cell>
          <cell r="C1042" t="str">
            <v>cây</v>
          </cell>
          <cell r="D1042">
            <v>146800</v>
          </cell>
        </row>
        <row r="1043">
          <cell r="B1043" t="str">
            <v>Cau cảnh Năm thứ 15</v>
          </cell>
          <cell r="C1043" t="str">
            <v>cây</v>
          </cell>
          <cell r="D1043">
            <v>146800</v>
          </cell>
        </row>
        <row r="1044">
          <cell r="B1044" t="str">
            <v>Cau cảnh Trên 15 năm tuối</v>
          </cell>
          <cell r="C1044" t="str">
            <v>cây</v>
          </cell>
          <cell r="D1044">
            <v>220200</v>
          </cell>
        </row>
        <row r="1045">
          <cell r="B1045" t="str">
            <v>Dừa cảnh Năm thứ 1</v>
          </cell>
          <cell r="C1045" t="str">
            <v>cây</v>
          </cell>
          <cell r="D1045">
            <v>36700</v>
          </cell>
        </row>
        <row r="1046">
          <cell r="B1046" t="str">
            <v>Dừa cảnh Năm thứ 2</v>
          </cell>
          <cell r="C1046" t="str">
            <v>cây</v>
          </cell>
          <cell r="D1046">
            <v>36700</v>
          </cell>
        </row>
        <row r="1047">
          <cell r="B1047" t="str">
            <v>Dừa cảnh Năm thứ 3</v>
          </cell>
          <cell r="C1047" t="str">
            <v>cây</v>
          </cell>
          <cell r="D1047">
            <v>36700</v>
          </cell>
        </row>
        <row r="1048">
          <cell r="B1048" t="str">
            <v>Dừa cảnh Năm thứ 4</v>
          </cell>
          <cell r="C1048" t="str">
            <v>cây</v>
          </cell>
          <cell r="D1048">
            <v>36700</v>
          </cell>
        </row>
        <row r="1049">
          <cell r="B1049" t="str">
            <v>Dừa cảnh Năm thứ 5</v>
          </cell>
          <cell r="C1049" t="str">
            <v>cây</v>
          </cell>
          <cell r="D1049">
            <v>110100</v>
          </cell>
        </row>
        <row r="1050">
          <cell r="B1050" t="str">
            <v>Dừa cảnh Năm thứ 6</v>
          </cell>
          <cell r="C1050" t="str">
            <v>cây</v>
          </cell>
          <cell r="D1050">
            <v>110100</v>
          </cell>
        </row>
        <row r="1051">
          <cell r="B1051" t="str">
            <v>Dừa cảnh Năm thứ 7</v>
          </cell>
          <cell r="C1051" t="str">
            <v>cây</v>
          </cell>
          <cell r="D1051">
            <v>110100</v>
          </cell>
        </row>
        <row r="1052">
          <cell r="B1052" t="str">
            <v>Dừa cảnh Năm thứ 8</v>
          </cell>
          <cell r="C1052" t="str">
            <v>cây</v>
          </cell>
          <cell r="D1052">
            <v>110100</v>
          </cell>
        </row>
        <row r="1053">
          <cell r="B1053" t="str">
            <v>Dừa cảnh Năm thứ 9</v>
          </cell>
          <cell r="C1053" t="str">
            <v>cây</v>
          </cell>
          <cell r="D1053">
            <v>110100</v>
          </cell>
        </row>
        <row r="1054">
          <cell r="B1054" t="str">
            <v>Dừa cảnh Năm thứ 10</v>
          </cell>
          <cell r="C1054" t="str">
            <v>cây</v>
          </cell>
          <cell r="D1054">
            <v>110100</v>
          </cell>
        </row>
        <row r="1055">
          <cell r="B1055" t="str">
            <v>Dừa cảnh Năm thứ 11</v>
          </cell>
          <cell r="C1055" t="str">
            <v>cây</v>
          </cell>
          <cell r="D1055">
            <v>146800</v>
          </cell>
        </row>
        <row r="1056">
          <cell r="B1056" t="str">
            <v>Dừa cảnh Năm thứ 12</v>
          </cell>
          <cell r="C1056" t="str">
            <v>cây</v>
          </cell>
          <cell r="D1056">
            <v>146800</v>
          </cell>
        </row>
        <row r="1057">
          <cell r="B1057" t="str">
            <v>Dừa cảnh Năm thứ 13</v>
          </cell>
          <cell r="C1057" t="str">
            <v>cây</v>
          </cell>
          <cell r="D1057">
            <v>146800</v>
          </cell>
        </row>
        <row r="1058">
          <cell r="B1058" t="str">
            <v>Dừa cảnh Năm thứ 14</v>
          </cell>
          <cell r="C1058" t="str">
            <v>cây</v>
          </cell>
          <cell r="D1058">
            <v>146800</v>
          </cell>
        </row>
        <row r="1059">
          <cell r="B1059" t="str">
            <v>Dừa cảnh Năm thứ 15</v>
          </cell>
          <cell r="C1059" t="str">
            <v>cây</v>
          </cell>
          <cell r="D1059">
            <v>146800</v>
          </cell>
        </row>
        <row r="1060">
          <cell r="B1060" t="str">
            <v>Dừa cảnh Trên 15 năm tuối</v>
          </cell>
          <cell r="C1060" t="str">
            <v>cây</v>
          </cell>
          <cell r="D1060">
            <v>220200</v>
          </cell>
        </row>
        <row r="1061">
          <cell r="B1061" t="str">
            <v>Cau vua Năm thứ 1</v>
          </cell>
          <cell r="C1061" t="str">
            <v>cây</v>
          </cell>
          <cell r="D1061">
            <v>36700</v>
          </cell>
        </row>
        <row r="1062">
          <cell r="B1062" t="str">
            <v>Cau vua Năm thứ 2</v>
          </cell>
          <cell r="C1062" t="str">
            <v>cây</v>
          </cell>
          <cell r="D1062">
            <v>36700</v>
          </cell>
        </row>
        <row r="1063">
          <cell r="B1063" t="str">
            <v>Cau vua Năm thứ 3</v>
          </cell>
          <cell r="C1063" t="str">
            <v>cây</v>
          </cell>
          <cell r="D1063">
            <v>36700</v>
          </cell>
        </row>
        <row r="1064">
          <cell r="B1064" t="str">
            <v>Cau vua Năm thứ 4</v>
          </cell>
          <cell r="C1064" t="str">
            <v>cây</v>
          </cell>
          <cell r="D1064">
            <v>36700</v>
          </cell>
        </row>
        <row r="1065">
          <cell r="B1065" t="str">
            <v>Cau vua Năm thứ 5</v>
          </cell>
          <cell r="C1065" t="str">
            <v>cây</v>
          </cell>
          <cell r="D1065">
            <v>110100</v>
          </cell>
        </row>
        <row r="1066">
          <cell r="B1066" t="str">
            <v>Cau vua Năm thứ 6</v>
          </cell>
          <cell r="C1066" t="str">
            <v>cây</v>
          </cell>
          <cell r="D1066">
            <v>110100</v>
          </cell>
        </row>
        <row r="1067">
          <cell r="B1067" t="str">
            <v>Cau vua Năm thứ 7</v>
          </cell>
          <cell r="C1067" t="str">
            <v>cây</v>
          </cell>
          <cell r="D1067">
            <v>110100</v>
          </cell>
        </row>
        <row r="1068">
          <cell r="B1068" t="str">
            <v>Cau vua Năm thứ 8</v>
          </cell>
          <cell r="C1068" t="str">
            <v>cây</v>
          </cell>
          <cell r="D1068">
            <v>110100</v>
          </cell>
        </row>
        <row r="1069">
          <cell r="B1069" t="str">
            <v>Cau vua Năm thứ 9</v>
          </cell>
          <cell r="C1069" t="str">
            <v>cây</v>
          </cell>
          <cell r="D1069">
            <v>110100</v>
          </cell>
        </row>
        <row r="1070">
          <cell r="B1070" t="str">
            <v>Cau vua Năm thứ 10</v>
          </cell>
          <cell r="C1070" t="str">
            <v>cây</v>
          </cell>
          <cell r="D1070">
            <v>110100</v>
          </cell>
        </row>
        <row r="1071">
          <cell r="B1071" t="str">
            <v>Cau vua Năm thứ 11</v>
          </cell>
          <cell r="C1071" t="str">
            <v>cây</v>
          </cell>
          <cell r="D1071">
            <v>146800</v>
          </cell>
        </row>
        <row r="1072">
          <cell r="B1072" t="str">
            <v>Cau vua Năm thứ 12</v>
          </cell>
          <cell r="C1072" t="str">
            <v>cây</v>
          </cell>
          <cell r="D1072">
            <v>146800</v>
          </cell>
        </row>
        <row r="1073">
          <cell r="B1073" t="str">
            <v>Cau vua Năm thứ 13</v>
          </cell>
          <cell r="C1073" t="str">
            <v>cây</v>
          </cell>
          <cell r="D1073">
            <v>146800</v>
          </cell>
        </row>
        <row r="1074">
          <cell r="B1074" t="str">
            <v>Cau vua Năm thứ 14</v>
          </cell>
          <cell r="C1074" t="str">
            <v>cây</v>
          </cell>
          <cell r="D1074">
            <v>146800</v>
          </cell>
        </row>
        <row r="1075">
          <cell r="B1075" t="str">
            <v>Cau vua Năm thứ 15</v>
          </cell>
          <cell r="C1075" t="str">
            <v>cây</v>
          </cell>
          <cell r="D1075">
            <v>146800</v>
          </cell>
        </row>
        <row r="1076">
          <cell r="B1076" t="str">
            <v>Cau vua Trên 15 năm tuối</v>
          </cell>
          <cell r="C1076" t="str">
            <v>cây</v>
          </cell>
          <cell r="D1076">
            <v>220200</v>
          </cell>
        </row>
        <row r="1077">
          <cell r="B1077" t="str">
            <v>Cọ Năm thứ 1</v>
          </cell>
          <cell r="C1077" t="str">
            <v>cây</v>
          </cell>
          <cell r="D1077">
            <v>36700</v>
          </cell>
        </row>
        <row r="1078">
          <cell r="B1078" t="str">
            <v>Cọ Năm thứ 2</v>
          </cell>
          <cell r="C1078" t="str">
            <v>cây</v>
          </cell>
          <cell r="D1078">
            <v>36700</v>
          </cell>
        </row>
        <row r="1079">
          <cell r="B1079" t="str">
            <v>Cọ Năm thứ 3</v>
          </cell>
          <cell r="C1079" t="str">
            <v>cây</v>
          </cell>
          <cell r="D1079">
            <v>36700</v>
          </cell>
        </row>
        <row r="1080">
          <cell r="B1080" t="str">
            <v>Cọ Năm thứ 4</v>
          </cell>
          <cell r="C1080" t="str">
            <v>cây</v>
          </cell>
          <cell r="D1080">
            <v>36700</v>
          </cell>
        </row>
        <row r="1081">
          <cell r="B1081" t="str">
            <v>Cọ Năm thứ 5</v>
          </cell>
          <cell r="C1081" t="str">
            <v>cây</v>
          </cell>
          <cell r="D1081">
            <v>110100</v>
          </cell>
        </row>
        <row r="1082">
          <cell r="B1082" t="str">
            <v>Cọ Năm thứ 6</v>
          </cell>
          <cell r="C1082" t="str">
            <v>cây</v>
          </cell>
          <cell r="D1082">
            <v>110100</v>
          </cell>
        </row>
        <row r="1083">
          <cell r="B1083" t="str">
            <v>Cọ Năm thứ 7</v>
          </cell>
          <cell r="C1083" t="str">
            <v>cây</v>
          </cell>
          <cell r="D1083">
            <v>110100</v>
          </cell>
        </row>
        <row r="1084">
          <cell r="B1084" t="str">
            <v>Cọ Năm thứ 8</v>
          </cell>
          <cell r="C1084" t="str">
            <v>cây</v>
          </cell>
          <cell r="D1084">
            <v>110100</v>
          </cell>
        </row>
        <row r="1085">
          <cell r="B1085" t="str">
            <v>Cọ Năm thứ 9</v>
          </cell>
          <cell r="C1085" t="str">
            <v>cây</v>
          </cell>
          <cell r="D1085">
            <v>110100</v>
          </cell>
        </row>
        <row r="1086">
          <cell r="B1086" t="str">
            <v>Cọ Năm thứ 10</v>
          </cell>
          <cell r="C1086" t="str">
            <v>cây</v>
          </cell>
          <cell r="D1086">
            <v>110100</v>
          </cell>
        </row>
        <row r="1087">
          <cell r="B1087" t="str">
            <v>Cọ Năm thứ 11</v>
          </cell>
          <cell r="C1087" t="str">
            <v>cây</v>
          </cell>
          <cell r="D1087">
            <v>146800</v>
          </cell>
        </row>
        <row r="1088">
          <cell r="B1088" t="str">
            <v>Cọ Năm thứ 12</v>
          </cell>
          <cell r="C1088" t="str">
            <v>cây</v>
          </cell>
          <cell r="D1088">
            <v>146800</v>
          </cell>
        </row>
        <row r="1089">
          <cell r="B1089" t="str">
            <v>Cọ Năm thứ 13</v>
          </cell>
          <cell r="C1089" t="str">
            <v>cây</v>
          </cell>
          <cell r="D1089">
            <v>146800</v>
          </cell>
        </row>
        <row r="1090">
          <cell r="B1090" t="str">
            <v>Cọ Năm thứ 14</v>
          </cell>
          <cell r="C1090" t="str">
            <v>cây</v>
          </cell>
          <cell r="D1090">
            <v>146800</v>
          </cell>
        </row>
        <row r="1091">
          <cell r="B1091" t="str">
            <v>Cọ Năm thứ 15</v>
          </cell>
          <cell r="C1091" t="str">
            <v>cây</v>
          </cell>
          <cell r="D1091">
            <v>146800</v>
          </cell>
        </row>
        <row r="1092">
          <cell r="B1092" t="str">
            <v>Cọ Trên 15 năm tuối</v>
          </cell>
          <cell r="C1092" t="str">
            <v>cây</v>
          </cell>
          <cell r="D1092">
            <v>220200</v>
          </cell>
        </row>
        <row r="1093">
          <cell r="B1093" t="str">
            <v>Thốt nốt Năm thứ 1</v>
          </cell>
          <cell r="C1093" t="str">
            <v>cây</v>
          </cell>
          <cell r="D1093">
            <v>36700</v>
          </cell>
        </row>
        <row r="1094">
          <cell r="B1094" t="str">
            <v>Thốt nốt Năm thứ 2</v>
          </cell>
          <cell r="C1094" t="str">
            <v>cây</v>
          </cell>
          <cell r="D1094">
            <v>36700</v>
          </cell>
        </row>
        <row r="1095">
          <cell r="B1095" t="str">
            <v>Thốt nốt Năm thứ 3</v>
          </cell>
          <cell r="C1095" t="str">
            <v>cây</v>
          </cell>
          <cell r="D1095">
            <v>36700</v>
          </cell>
        </row>
        <row r="1096">
          <cell r="B1096" t="str">
            <v>Thốt nốt Năm thứ 4</v>
          </cell>
          <cell r="C1096" t="str">
            <v>cây</v>
          </cell>
          <cell r="D1096">
            <v>36700</v>
          </cell>
        </row>
        <row r="1097">
          <cell r="B1097" t="str">
            <v>Thốt nốt Năm thứ 5</v>
          </cell>
          <cell r="C1097" t="str">
            <v>cây</v>
          </cell>
          <cell r="D1097">
            <v>110100</v>
          </cell>
        </row>
        <row r="1098">
          <cell r="B1098" t="str">
            <v>Thốt nốt Năm thứ 6</v>
          </cell>
          <cell r="C1098" t="str">
            <v>cây</v>
          </cell>
          <cell r="D1098">
            <v>110100</v>
          </cell>
        </row>
        <row r="1099">
          <cell r="B1099" t="str">
            <v>Thốt nốt Năm thứ 7</v>
          </cell>
          <cell r="C1099" t="str">
            <v>cây</v>
          </cell>
          <cell r="D1099">
            <v>110100</v>
          </cell>
        </row>
        <row r="1100">
          <cell r="B1100" t="str">
            <v>Thốt nốt Năm thứ 8</v>
          </cell>
          <cell r="C1100" t="str">
            <v>cây</v>
          </cell>
          <cell r="D1100">
            <v>110100</v>
          </cell>
        </row>
        <row r="1101">
          <cell r="B1101" t="str">
            <v>Thốt nốt Năm thứ 9</v>
          </cell>
          <cell r="C1101" t="str">
            <v>cây</v>
          </cell>
          <cell r="D1101">
            <v>110100</v>
          </cell>
        </row>
        <row r="1102">
          <cell r="B1102" t="str">
            <v>Thốt nốt Năm thứ 10</v>
          </cell>
          <cell r="C1102" t="str">
            <v>cây</v>
          </cell>
          <cell r="D1102">
            <v>110100</v>
          </cell>
        </row>
        <row r="1103">
          <cell r="B1103" t="str">
            <v>Thốt nốt Năm thứ 11</v>
          </cell>
          <cell r="C1103" t="str">
            <v>cây</v>
          </cell>
          <cell r="D1103">
            <v>146800</v>
          </cell>
        </row>
        <row r="1104">
          <cell r="B1104" t="str">
            <v>Thốt nốt Năm thứ 12</v>
          </cell>
          <cell r="C1104" t="str">
            <v>cây</v>
          </cell>
          <cell r="D1104">
            <v>146800</v>
          </cell>
        </row>
        <row r="1105">
          <cell r="B1105" t="str">
            <v>Thốt nốt Năm thứ 13</v>
          </cell>
          <cell r="C1105" t="str">
            <v>cây</v>
          </cell>
          <cell r="D1105">
            <v>146800</v>
          </cell>
        </row>
        <row r="1106">
          <cell r="B1106" t="str">
            <v>Thốt nốt Năm thứ 14</v>
          </cell>
          <cell r="C1106" t="str">
            <v>cây</v>
          </cell>
          <cell r="D1106">
            <v>146800</v>
          </cell>
        </row>
        <row r="1107">
          <cell r="B1107" t="str">
            <v>Thốt nốt Năm thứ 15</v>
          </cell>
          <cell r="C1107" t="str">
            <v>cây</v>
          </cell>
          <cell r="D1107">
            <v>146800</v>
          </cell>
        </row>
        <row r="1108">
          <cell r="B1108" t="str">
            <v>Thốt nốt Trên 15 năm tuối</v>
          </cell>
          <cell r="C1108" t="str">
            <v>cây</v>
          </cell>
          <cell r="D1108">
            <v>220200</v>
          </cell>
        </row>
        <row r="1109">
          <cell r="B1109" t="str">
            <v>Bách đài loan &lt;=3cm</v>
          </cell>
          <cell r="C1109" t="str">
            <v>cây</v>
          </cell>
          <cell r="D1109">
            <v>130283</v>
          </cell>
        </row>
        <row r="1110">
          <cell r="B1110" t="str">
            <v>Bách đài loan &gt;3-6 cm</v>
          </cell>
          <cell r="C1110" t="str">
            <v>cây</v>
          </cell>
          <cell r="D1110">
            <v>171630</v>
          </cell>
        </row>
        <row r="1111">
          <cell r="B1111" t="str">
            <v>Bách đài loan &gt;6-9 cm</v>
          </cell>
          <cell r="C1111" t="str">
            <v>cây</v>
          </cell>
          <cell r="D1111">
            <v>451580</v>
          </cell>
        </row>
        <row r="1112">
          <cell r="B1112" t="str">
            <v>Bách đài loan &gt;9-12 cm</v>
          </cell>
          <cell r="C1112" t="str">
            <v>cây</v>
          </cell>
          <cell r="D1112">
            <v>607549</v>
          </cell>
        </row>
        <row r="1113">
          <cell r="B1113" t="str">
            <v>Bách đài loan &gt;12-15 cm</v>
          </cell>
          <cell r="C1113" t="str">
            <v>cây</v>
          </cell>
          <cell r="D1113">
            <v>649055</v>
          </cell>
        </row>
        <row r="1114">
          <cell r="B1114" t="str">
            <v>Bách đài loan &gt;15-18 cm</v>
          </cell>
          <cell r="C1114" t="str">
            <v>cây</v>
          </cell>
          <cell r="D1114">
            <v>693197</v>
          </cell>
        </row>
        <row r="1115">
          <cell r="B1115" t="str">
            <v>Bách đài loan &gt;18-21 cm</v>
          </cell>
          <cell r="C1115" t="str">
            <v>cây</v>
          </cell>
          <cell r="D1115">
            <v>740350</v>
          </cell>
        </row>
        <row r="1116">
          <cell r="B1116" t="str">
            <v>Bách đài loan &gt;21-24 cm</v>
          </cell>
          <cell r="C1116" t="str">
            <v>cây</v>
          </cell>
          <cell r="D1116">
            <v>790937</v>
          </cell>
        </row>
        <row r="1117">
          <cell r="B1117" t="str">
            <v>Bách đài loan &gt;24-27 cm</v>
          </cell>
          <cell r="C1117" t="str">
            <v>cây</v>
          </cell>
          <cell r="D1117">
            <v>845446</v>
          </cell>
        </row>
        <row r="1118">
          <cell r="B1118" t="str">
            <v>Bách đài loan &gt;27-30 cm</v>
          </cell>
          <cell r="C1118" t="str">
            <v>cây</v>
          </cell>
          <cell r="D1118">
            <v>904431</v>
          </cell>
        </row>
        <row r="1119">
          <cell r="B1119" t="str">
            <v>Bách đài loan &gt;30-33 cm</v>
          </cell>
          <cell r="C1119" t="str">
            <v>cây</v>
          </cell>
          <cell r="D1119">
            <v>968517</v>
          </cell>
        </row>
        <row r="1120">
          <cell r="B1120" t="str">
            <v>Bách đài loan &gt;33-36 cm</v>
          </cell>
          <cell r="C1120" t="str">
            <v>cây</v>
          </cell>
          <cell r="D1120">
            <v>1038453</v>
          </cell>
        </row>
        <row r="1121">
          <cell r="B1121" t="str">
            <v>Bách đài loan &gt;36-39 cm</v>
          </cell>
          <cell r="C1121" t="str">
            <v>cây</v>
          </cell>
          <cell r="D1121">
            <v>1115038</v>
          </cell>
        </row>
        <row r="1122">
          <cell r="B1122" t="str">
            <v>Bách đài loan &gt;39-42 cm</v>
          </cell>
          <cell r="C1122" t="str">
            <v>cây</v>
          </cell>
          <cell r="D1122">
            <v>1199222</v>
          </cell>
        </row>
        <row r="1123">
          <cell r="B1123" t="str">
            <v>Bách đài loan &gt;42 cm</v>
          </cell>
          <cell r="C1123" t="str">
            <v>cây</v>
          </cell>
          <cell r="D1123">
            <v>1292081</v>
          </cell>
        </row>
        <row r="1124">
          <cell r="B1124" t="str">
            <v>Bách vàng &lt;=3cm</v>
          </cell>
          <cell r="C1124" t="str">
            <v>cây</v>
          </cell>
          <cell r="D1124">
            <v>130283</v>
          </cell>
        </row>
        <row r="1125">
          <cell r="B1125" t="str">
            <v>Bách vàng &gt;3-6 cm</v>
          </cell>
          <cell r="C1125" t="str">
            <v>cây</v>
          </cell>
          <cell r="D1125">
            <v>171630</v>
          </cell>
        </row>
        <row r="1126">
          <cell r="B1126" t="str">
            <v>Bách vàng &gt;6-9 cm</v>
          </cell>
          <cell r="C1126" t="str">
            <v>cây</v>
          </cell>
          <cell r="D1126">
            <v>451580</v>
          </cell>
        </row>
        <row r="1127">
          <cell r="B1127" t="str">
            <v>Bách vàng &gt;9-12 cm</v>
          </cell>
          <cell r="C1127" t="str">
            <v>cây</v>
          </cell>
          <cell r="D1127">
            <v>607549</v>
          </cell>
        </row>
        <row r="1128">
          <cell r="B1128" t="str">
            <v>Bách vàng &gt;12-15 cm</v>
          </cell>
          <cell r="C1128" t="str">
            <v>cây</v>
          </cell>
          <cell r="D1128">
            <v>649055</v>
          </cell>
        </row>
        <row r="1129">
          <cell r="B1129" t="str">
            <v>Bách vàng &gt;15-18 cm</v>
          </cell>
          <cell r="C1129" t="str">
            <v>cây</v>
          </cell>
          <cell r="D1129">
            <v>693197</v>
          </cell>
        </row>
        <row r="1130">
          <cell r="B1130" t="str">
            <v>Bách vàng &gt;18-21 cm</v>
          </cell>
          <cell r="C1130" t="str">
            <v>cây</v>
          </cell>
          <cell r="D1130">
            <v>740350</v>
          </cell>
        </row>
        <row r="1131">
          <cell r="B1131" t="str">
            <v>Bách vàng &gt;21-24 cm</v>
          </cell>
          <cell r="C1131" t="str">
            <v>cây</v>
          </cell>
          <cell r="D1131">
            <v>790937</v>
          </cell>
        </row>
        <row r="1132">
          <cell r="B1132" t="str">
            <v>Bách vàng &gt;24-27 cm</v>
          </cell>
          <cell r="C1132" t="str">
            <v>cây</v>
          </cell>
          <cell r="D1132">
            <v>845446</v>
          </cell>
        </row>
        <row r="1133">
          <cell r="B1133" t="str">
            <v>Bách vàng &gt;27-30 cm</v>
          </cell>
          <cell r="C1133" t="str">
            <v>cây</v>
          </cell>
          <cell r="D1133">
            <v>904431</v>
          </cell>
        </row>
        <row r="1134">
          <cell r="B1134" t="str">
            <v>Bách vàng &gt;30-33 cm</v>
          </cell>
          <cell r="C1134" t="str">
            <v>cây</v>
          </cell>
          <cell r="D1134">
            <v>968517</v>
          </cell>
        </row>
        <row r="1135">
          <cell r="B1135" t="str">
            <v>Bách vàng &gt;33-36 cm</v>
          </cell>
          <cell r="C1135" t="str">
            <v>cây</v>
          </cell>
          <cell r="D1135">
            <v>1038453</v>
          </cell>
        </row>
        <row r="1136">
          <cell r="B1136" t="str">
            <v>Bách vàng &gt;36-39 cm</v>
          </cell>
          <cell r="C1136" t="str">
            <v>cây</v>
          </cell>
          <cell r="D1136">
            <v>1115038</v>
          </cell>
        </row>
        <row r="1137">
          <cell r="B1137" t="str">
            <v>Bách vàng &gt;39-42 cm</v>
          </cell>
          <cell r="C1137" t="str">
            <v>cây</v>
          </cell>
          <cell r="D1137">
            <v>1199222</v>
          </cell>
        </row>
        <row r="1138">
          <cell r="B1138" t="str">
            <v>Bách vàng &gt;42 cm</v>
          </cell>
          <cell r="C1138" t="str">
            <v>cây</v>
          </cell>
          <cell r="D1138">
            <v>1292081</v>
          </cell>
        </row>
        <row r="1139">
          <cell r="B1139" t="str">
            <v>Bách xanh - Tùng hương &lt;=3cm</v>
          </cell>
          <cell r="C1139" t="str">
            <v>cây</v>
          </cell>
          <cell r="D1139">
            <v>130283</v>
          </cell>
        </row>
        <row r="1140">
          <cell r="B1140" t="str">
            <v>Bách xanh - Tùng hương &gt;3-6 cm</v>
          </cell>
          <cell r="C1140" t="str">
            <v>cây</v>
          </cell>
          <cell r="D1140">
            <v>171630</v>
          </cell>
        </row>
        <row r="1141">
          <cell r="B1141" t="str">
            <v>Bách xanh - Tùng hương &gt;6-9 cm</v>
          </cell>
          <cell r="C1141" t="str">
            <v>cây</v>
          </cell>
          <cell r="D1141">
            <v>451580</v>
          </cell>
        </row>
        <row r="1142">
          <cell r="B1142" t="str">
            <v>Bách xanh - Tùng hương &gt;9-12 cm</v>
          </cell>
          <cell r="C1142" t="str">
            <v>cây</v>
          </cell>
          <cell r="D1142">
            <v>607549</v>
          </cell>
        </row>
        <row r="1143">
          <cell r="B1143" t="str">
            <v>Bách xanh - Tùng hương &gt;12-15 cm</v>
          </cell>
          <cell r="C1143" t="str">
            <v>cây</v>
          </cell>
          <cell r="D1143">
            <v>649055</v>
          </cell>
        </row>
        <row r="1144">
          <cell r="B1144" t="str">
            <v>Bách xanh - Tùng hương &gt;15-18 cm</v>
          </cell>
          <cell r="C1144" t="str">
            <v>cây</v>
          </cell>
          <cell r="D1144">
            <v>693197</v>
          </cell>
        </row>
        <row r="1145">
          <cell r="B1145" t="str">
            <v>Bách xanh - Tùng hương &gt;18-21 cm</v>
          </cell>
          <cell r="C1145" t="str">
            <v>cây</v>
          </cell>
          <cell r="D1145">
            <v>740350</v>
          </cell>
        </row>
        <row r="1146">
          <cell r="B1146" t="str">
            <v>Bách xanh - Tùng hương &gt;21-24 cm</v>
          </cell>
          <cell r="C1146" t="str">
            <v>cây</v>
          </cell>
          <cell r="D1146">
            <v>790937</v>
          </cell>
        </row>
        <row r="1147">
          <cell r="B1147" t="str">
            <v>Bách xanh - Tùng hương &gt;24-27 cm</v>
          </cell>
          <cell r="C1147" t="str">
            <v>cây</v>
          </cell>
          <cell r="D1147">
            <v>845446</v>
          </cell>
        </row>
        <row r="1148">
          <cell r="B1148" t="str">
            <v>Bách xanh - Tùng hương &gt;27-30 cm</v>
          </cell>
          <cell r="C1148" t="str">
            <v>cây</v>
          </cell>
          <cell r="D1148">
            <v>904431</v>
          </cell>
        </row>
        <row r="1149">
          <cell r="B1149" t="str">
            <v>Bách xanh - Tùng hương &gt;30-33 cm</v>
          </cell>
          <cell r="C1149" t="str">
            <v>cây</v>
          </cell>
          <cell r="D1149">
            <v>968517</v>
          </cell>
        </row>
        <row r="1150">
          <cell r="B1150" t="str">
            <v>Bách xanh - Tùng hương &gt;33-36 cm</v>
          </cell>
          <cell r="C1150" t="str">
            <v>cây</v>
          </cell>
          <cell r="D1150">
            <v>1038453</v>
          </cell>
        </row>
        <row r="1151">
          <cell r="B1151" t="str">
            <v>Bách xanh - Tùng hương &gt;36-39 cm</v>
          </cell>
          <cell r="C1151" t="str">
            <v>cây</v>
          </cell>
          <cell r="D1151">
            <v>1115038</v>
          </cell>
        </row>
        <row r="1152">
          <cell r="B1152" t="str">
            <v>Bách xanh - Tùng hương &gt;39-42 cm</v>
          </cell>
          <cell r="C1152" t="str">
            <v>cây</v>
          </cell>
          <cell r="D1152">
            <v>1199222</v>
          </cell>
        </row>
        <row r="1153">
          <cell r="B1153" t="str">
            <v>Bách xanh - Tùng hương &gt;42 cm</v>
          </cell>
          <cell r="C1153" t="str">
            <v>cây</v>
          </cell>
          <cell r="D1153">
            <v>1292081</v>
          </cell>
        </row>
        <row r="1154">
          <cell r="B1154" t="str">
            <v>Tùng hương &lt;=3cm</v>
          </cell>
          <cell r="C1154" t="str">
            <v>cây</v>
          </cell>
          <cell r="D1154">
            <v>130283</v>
          </cell>
        </row>
        <row r="1155">
          <cell r="B1155" t="str">
            <v>Tùng hương &gt;3-6 cm</v>
          </cell>
          <cell r="C1155" t="str">
            <v>cây</v>
          </cell>
          <cell r="D1155">
            <v>171630</v>
          </cell>
        </row>
        <row r="1156">
          <cell r="B1156" t="str">
            <v>Tùng hương &gt;6-9 cm</v>
          </cell>
          <cell r="C1156" t="str">
            <v>cây</v>
          </cell>
          <cell r="D1156">
            <v>451580</v>
          </cell>
        </row>
        <row r="1157">
          <cell r="B1157" t="str">
            <v>Tùng hương &gt;9-12 cm</v>
          </cell>
          <cell r="C1157" t="str">
            <v>cây</v>
          </cell>
          <cell r="D1157">
            <v>607549</v>
          </cell>
        </row>
        <row r="1158">
          <cell r="B1158" t="str">
            <v>Tùng hương &gt;12-15 cm</v>
          </cell>
          <cell r="C1158" t="str">
            <v>cây</v>
          </cell>
          <cell r="D1158">
            <v>649055</v>
          </cell>
        </row>
        <row r="1159">
          <cell r="B1159" t="str">
            <v>Tùng hương &gt;15-18 cm</v>
          </cell>
          <cell r="C1159" t="str">
            <v>cây</v>
          </cell>
          <cell r="D1159">
            <v>693197</v>
          </cell>
        </row>
        <row r="1160">
          <cell r="B1160" t="str">
            <v>Tùng hương &gt;18-21 cm</v>
          </cell>
          <cell r="C1160" t="str">
            <v>cây</v>
          </cell>
          <cell r="D1160">
            <v>740350</v>
          </cell>
        </row>
        <row r="1161">
          <cell r="B1161" t="str">
            <v>Tùng hương &gt;21-24 cm</v>
          </cell>
          <cell r="C1161" t="str">
            <v>cây</v>
          </cell>
          <cell r="D1161">
            <v>790937</v>
          </cell>
        </row>
        <row r="1162">
          <cell r="B1162" t="str">
            <v>Tùng hương &gt;24-27 cm</v>
          </cell>
          <cell r="C1162" t="str">
            <v>cây</v>
          </cell>
          <cell r="D1162">
            <v>845446</v>
          </cell>
        </row>
        <row r="1163">
          <cell r="B1163" t="str">
            <v>Tùng hương &gt;27-30 cm</v>
          </cell>
          <cell r="C1163" t="str">
            <v>cây</v>
          </cell>
          <cell r="D1163">
            <v>904431</v>
          </cell>
        </row>
        <row r="1164">
          <cell r="B1164" t="str">
            <v>Tùng hương &gt;30-33 cm</v>
          </cell>
          <cell r="C1164" t="str">
            <v>cây</v>
          </cell>
          <cell r="D1164">
            <v>968517</v>
          </cell>
        </row>
        <row r="1165">
          <cell r="B1165" t="str">
            <v>Tùng hương &gt;33-36 cm</v>
          </cell>
          <cell r="C1165" t="str">
            <v>cây</v>
          </cell>
          <cell r="D1165">
            <v>1038453</v>
          </cell>
        </row>
        <row r="1166">
          <cell r="B1166" t="str">
            <v>Tùng hương &gt;36-39 cm</v>
          </cell>
          <cell r="C1166" t="str">
            <v>cây</v>
          </cell>
          <cell r="D1166">
            <v>1115038</v>
          </cell>
        </row>
        <row r="1167">
          <cell r="B1167" t="str">
            <v>Tùng hương &gt;39-42 cm</v>
          </cell>
          <cell r="C1167" t="str">
            <v>cây</v>
          </cell>
          <cell r="D1167">
            <v>1199222</v>
          </cell>
        </row>
        <row r="1168">
          <cell r="B1168" t="str">
            <v>Tùng hương &gt;42 cm</v>
          </cell>
          <cell r="C1168" t="str">
            <v>cây</v>
          </cell>
          <cell r="D1168">
            <v>1292081</v>
          </cell>
        </row>
        <row r="1169">
          <cell r="B1169" t="str">
            <v>Bách xanh đá &lt;=3cm</v>
          </cell>
          <cell r="C1169" t="str">
            <v>cây</v>
          </cell>
          <cell r="D1169">
            <v>130283</v>
          </cell>
        </row>
        <row r="1170">
          <cell r="B1170" t="str">
            <v>Bách xanh đá &gt;3-6 cm</v>
          </cell>
          <cell r="C1170" t="str">
            <v>cây</v>
          </cell>
          <cell r="D1170">
            <v>171630</v>
          </cell>
        </row>
        <row r="1171">
          <cell r="B1171" t="str">
            <v>Bách xanh đá &gt;6-9 cm</v>
          </cell>
          <cell r="C1171" t="str">
            <v>cây</v>
          </cell>
          <cell r="D1171">
            <v>451580</v>
          </cell>
        </row>
        <row r="1172">
          <cell r="B1172" t="str">
            <v>Bách xanh đá &gt;9-12 cm</v>
          </cell>
          <cell r="C1172" t="str">
            <v>cây</v>
          </cell>
          <cell r="D1172">
            <v>607549</v>
          </cell>
        </row>
        <row r="1173">
          <cell r="B1173" t="str">
            <v>Bách xanh đá &gt;12-15 cm</v>
          </cell>
          <cell r="C1173" t="str">
            <v>cây</v>
          </cell>
          <cell r="D1173">
            <v>649055</v>
          </cell>
        </row>
        <row r="1174">
          <cell r="B1174" t="str">
            <v>Bách xanh đá &gt;15-18 cm</v>
          </cell>
          <cell r="C1174" t="str">
            <v>cây</v>
          </cell>
          <cell r="D1174">
            <v>693197</v>
          </cell>
        </row>
        <row r="1175">
          <cell r="B1175" t="str">
            <v>Bách xanh đá &gt;18-21 cm</v>
          </cell>
          <cell r="C1175" t="str">
            <v>cây</v>
          </cell>
          <cell r="D1175">
            <v>740350</v>
          </cell>
        </row>
        <row r="1176">
          <cell r="B1176" t="str">
            <v>Bách xanh đá &gt;21-24 cm</v>
          </cell>
          <cell r="C1176" t="str">
            <v>cây</v>
          </cell>
          <cell r="D1176">
            <v>790937</v>
          </cell>
        </row>
        <row r="1177">
          <cell r="B1177" t="str">
            <v>Bách xanh đá &gt;24-27 cm</v>
          </cell>
          <cell r="C1177" t="str">
            <v>cây</v>
          </cell>
          <cell r="D1177">
            <v>845446</v>
          </cell>
        </row>
        <row r="1178">
          <cell r="B1178" t="str">
            <v>Bách xanh đá &gt;27-30 cm</v>
          </cell>
          <cell r="C1178" t="str">
            <v>cây</v>
          </cell>
          <cell r="D1178">
            <v>904431</v>
          </cell>
        </row>
        <row r="1179">
          <cell r="B1179" t="str">
            <v>Bách xanh đá &gt;30-33 cm</v>
          </cell>
          <cell r="C1179" t="str">
            <v>cây</v>
          </cell>
          <cell r="D1179">
            <v>968517</v>
          </cell>
        </row>
        <row r="1180">
          <cell r="B1180" t="str">
            <v>Bách xanh đá &gt;33-36 cm</v>
          </cell>
          <cell r="C1180" t="str">
            <v>cây</v>
          </cell>
          <cell r="D1180">
            <v>1038453</v>
          </cell>
        </row>
        <row r="1181">
          <cell r="B1181" t="str">
            <v>Bách xanh đá &gt;36-39 cm</v>
          </cell>
          <cell r="C1181" t="str">
            <v>cây</v>
          </cell>
          <cell r="D1181">
            <v>1115038</v>
          </cell>
        </row>
        <row r="1182">
          <cell r="B1182" t="str">
            <v>Bách xanh đá &gt;39-42 cm</v>
          </cell>
          <cell r="C1182" t="str">
            <v>cây</v>
          </cell>
          <cell r="D1182">
            <v>1199222</v>
          </cell>
        </row>
        <row r="1183">
          <cell r="B1183" t="str">
            <v>Bách xanh đá &gt;42 cm</v>
          </cell>
          <cell r="C1183" t="str">
            <v>cây</v>
          </cell>
          <cell r="D1183">
            <v>1292081</v>
          </cell>
        </row>
        <row r="1184">
          <cell r="B1184" t="str">
            <v>Cẩm lai &lt;=3cm</v>
          </cell>
          <cell r="C1184" t="str">
            <v>cây</v>
          </cell>
          <cell r="D1184">
            <v>130283</v>
          </cell>
        </row>
        <row r="1185">
          <cell r="B1185" t="str">
            <v>Cẩm lai &gt;3-6 cm</v>
          </cell>
          <cell r="C1185" t="str">
            <v>cây</v>
          </cell>
          <cell r="D1185">
            <v>171630</v>
          </cell>
        </row>
        <row r="1186">
          <cell r="B1186" t="str">
            <v>Cẩm lai &gt;6-9 cm</v>
          </cell>
          <cell r="C1186" t="str">
            <v>cây</v>
          </cell>
          <cell r="D1186">
            <v>451580</v>
          </cell>
        </row>
        <row r="1187">
          <cell r="B1187" t="str">
            <v>Cẩm lai &gt;9-12 cm</v>
          </cell>
          <cell r="C1187" t="str">
            <v>cây</v>
          </cell>
          <cell r="D1187">
            <v>607549</v>
          </cell>
        </row>
        <row r="1188">
          <cell r="B1188" t="str">
            <v>Cẩm lai &gt;12-15 cm</v>
          </cell>
          <cell r="C1188" t="str">
            <v>cây</v>
          </cell>
          <cell r="D1188">
            <v>649055</v>
          </cell>
        </row>
        <row r="1189">
          <cell r="B1189" t="str">
            <v>Cẩm lai &gt;15-18 cm</v>
          </cell>
          <cell r="C1189" t="str">
            <v>cây</v>
          </cell>
          <cell r="D1189">
            <v>693197</v>
          </cell>
        </row>
        <row r="1190">
          <cell r="B1190" t="str">
            <v>Cẩm lai &gt;18-21 cm</v>
          </cell>
          <cell r="C1190" t="str">
            <v>cây</v>
          </cell>
          <cell r="D1190">
            <v>740350</v>
          </cell>
        </row>
        <row r="1191">
          <cell r="B1191" t="str">
            <v>Cẩm lai &gt;21-24 cm</v>
          </cell>
          <cell r="C1191" t="str">
            <v>cây</v>
          </cell>
          <cell r="D1191">
            <v>790937</v>
          </cell>
        </row>
        <row r="1192">
          <cell r="B1192" t="str">
            <v>Cẩm lai &gt;24-27 cm</v>
          </cell>
          <cell r="C1192" t="str">
            <v>cây</v>
          </cell>
          <cell r="D1192">
            <v>845446</v>
          </cell>
        </row>
        <row r="1193">
          <cell r="B1193" t="str">
            <v>Cẩm lai &gt;27-30 cm</v>
          </cell>
          <cell r="C1193" t="str">
            <v>cây</v>
          </cell>
          <cell r="D1193">
            <v>904431</v>
          </cell>
        </row>
        <row r="1194">
          <cell r="B1194" t="str">
            <v>Cẩm lai &gt;30-33 cm</v>
          </cell>
          <cell r="C1194" t="str">
            <v>cây</v>
          </cell>
          <cell r="D1194">
            <v>968517</v>
          </cell>
        </row>
        <row r="1195">
          <cell r="B1195" t="str">
            <v>Cẩm lai &gt;33-36 cm</v>
          </cell>
          <cell r="C1195" t="str">
            <v>cây</v>
          </cell>
          <cell r="D1195">
            <v>1038453</v>
          </cell>
        </row>
        <row r="1196">
          <cell r="B1196" t="str">
            <v>Cẩm lai &gt;36-39 cm</v>
          </cell>
          <cell r="C1196" t="str">
            <v>cây</v>
          </cell>
          <cell r="D1196">
            <v>1115038</v>
          </cell>
        </row>
        <row r="1197">
          <cell r="B1197" t="str">
            <v>Cẩm lai &gt;39-42 cm</v>
          </cell>
          <cell r="C1197" t="str">
            <v>cây</v>
          </cell>
          <cell r="D1197">
            <v>1199222</v>
          </cell>
        </row>
        <row r="1198">
          <cell r="B1198" t="str">
            <v>Cẩm lai &gt;42 cm</v>
          </cell>
          <cell r="C1198" t="str">
            <v>cây</v>
          </cell>
          <cell r="D1198">
            <v>1292081</v>
          </cell>
        </row>
        <row r="1199">
          <cell r="B1199" t="str">
            <v>Cẩm lai bông &lt;=3cm</v>
          </cell>
          <cell r="C1199" t="str">
            <v>cây</v>
          </cell>
          <cell r="D1199">
            <v>130283</v>
          </cell>
        </row>
        <row r="1200">
          <cell r="B1200" t="str">
            <v>Cẩm lai bông &gt;3-6 cm</v>
          </cell>
          <cell r="C1200" t="str">
            <v>cây</v>
          </cell>
          <cell r="D1200">
            <v>171630</v>
          </cell>
        </row>
        <row r="1201">
          <cell r="B1201" t="str">
            <v>Cẩm lai bông &gt;6-9 cm</v>
          </cell>
          <cell r="C1201" t="str">
            <v>cây</v>
          </cell>
          <cell r="D1201">
            <v>451580</v>
          </cell>
        </row>
        <row r="1202">
          <cell r="B1202" t="str">
            <v>Cẩm lai bông &gt;9-12 cm</v>
          </cell>
          <cell r="C1202" t="str">
            <v>cây</v>
          </cell>
          <cell r="D1202">
            <v>607549</v>
          </cell>
        </row>
        <row r="1203">
          <cell r="B1203" t="str">
            <v>Cẩm lai bông &gt;12-15 cm</v>
          </cell>
          <cell r="C1203" t="str">
            <v>cây</v>
          </cell>
          <cell r="D1203">
            <v>649055</v>
          </cell>
        </row>
        <row r="1204">
          <cell r="B1204" t="str">
            <v>Cẩm lai bông &gt;15-18 cm</v>
          </cell>
          <cell r="C1204" t="str">
            <v>cây</v>
          </cell>
          <cell r="D1204">
            <v>693197</v>
          </cell>
        </row>
        <row r="1205">
          <cell r="B1205" t="str">
            <v>Cẩm lai bông &gt;18-21 cm</v>
          </cell>
          <cell r="C1205" t="str">
            <v>cây</v>
          </cell>
          <cell r="D1205">
            <v>740350</v>
          </cell>
        </row>
        <row r="1206">
          <cell r="B1206" t="str">
            <v>Cẩm lai bông &gt;21-24 cm</v>
          </cell>
          <cell r="C1206" t="str">
            <v>cây</v>
          </cell>
          <cell r="D1206">
            <v>790937</v>
          </cell>
        </row>
        <row r="1207">
          <cell r="B1207" t="str">
            <v>Cẩm lai bông &gt;24-27 cm</v>
          </cell>
          <cell r="C1207" t="str">
            <v>cây</v>
          </cell>
          <cell r="D1207">
            <v>845446</v>
          </cell>
        </row>
        <row r="1208">
          <cell r="B1208" t="str">
            <v>Cẩm lai bông &gt;27-30 cm</v>
          </cell>
          <cell r="C1208" t="str">
            <v>cây</v>
          </cell>
          <cell r="D1208">
            <v>904431</v>
          </cell>
        </row>
        <row r="1209">
          <cell r="B1209" t="str">
            <v>Cẩm lai bông &gt;30-33 cm</v>
          </cell>
          <cell r="C1209" t="str">
            <v>cây</v>
          </cell>
          <cell r="D1209">
            <v>968517</v>
          </cell>
        </row>
        <row r="1210">
          <cell r="B1210" t="str">
            <v>Cẩm lai bông &gt;33-36 cm</v>
          </cell>
          <cell r="C1210" t="str">
            <v>cây</v>
          </cell>
          <cell r="D1210">
            <v>1038453</v>
          </cell>
        </row>
        <row r="1211">
          <cell r="B1211" t="str">
            <v>Cẩm lai bông &gt;36-39 cm</v>
          </cell>
          <cell r="C1211" t="str">
            <v>cây</v>
          </cell>
          <cell r="D1211">
            <v>1115038</v>
          </cell>
        </row>
        <row r="1212">
          <cell r="B1212" t="str">
            <v>Cẩm lai bông &gt;39-42 cm</v>
          </cell>
          <cell r="C1212" t="str">
            <v>cây</v>
          </cell>
          <cell r="D1212">
            <v>1199222</v>
          </cell>
        </row>
        <row r="1213">
          <cell r="B1213" t="str">
            <v>Cẩm lai bông &gt;42 cm</v>
          </cell>
          <cell r="C1213" t="str">
            <v>cây</v>
          </cell>
          <cell r="D1213">
            <v>1292081</v>
          </cell>
        </row>
        <row r="1214">
          <cell r="B1214" t="str">
            <v>Cẩm lai mật &lt;=3cm</v>
          </cell>
          <cell r="C1214" t="str">
            <v>cây</v>
          </cell>
          <cell r="D1214">
            <v>130283</v>
          </cell>
        </row>
        <row r="1215">
          <cell r="B1215" t="str">
            <v>Cẩm lai mật &gt;3-6 cm</v>
          </cell>
          <cell r="C1215" t="str">
            <v>cây</v>
          </cell>
          <cell r="D1215">
            <v>171630</v>
          </cell>
        </row>
        <row r="1216">
          <cell r="B1216" t="str">
            <v>Cẩm lai mật &gt;6-9 cm</v>
          </cell>
          <cell r="C1216" t="str">
            <v>cây</v>
          </cell>
          <cell r="D1216">
            <v>451580</v>
          </cell>
        </row>
        <row r="1217">
          <cell r="B1217" t="str">
            <v>Cẩm lai mật &gt;9-12 cm</v>
          </cell>
          <cell r="C1217" t="str">
            <v>cây</v>
          </cell>
          <cell r="D1217">
            <v>607549</v>
          </cell>
        </row>
        <row r="1218">
          <cell r="B1218" t="str">
            <v>Cẩm lai mật &gt;12-15 cm</v>
          </cell>
          <cell r="C1218" t="str">
            <v>cây</v>
          </cell>
          <cell r="D1218">
            <v>649055</v>
          </cell>
        </row>
        <row r="1219">
          <cell r="B1219" t="str">
            <v>Cẩm lai mật &gt;15-18 cm</v>
          </cell>
          <cell r="C1219" t="str">
            <v>cây</v>
          </cell>
          <cell r="D1219">
            <v>693197</v>
          </cell>
        </row>
        <row r="1220">
          <cell r="B1220" t="str">
            <v>Cẩm lai mật &gt;18-21 cm</v>
          </cell>
          <cell r="C1220" t="str">
            <v>cây</v>
          </cell>
          <cell r="D1220">
            <v>740350</v>
          </cell>
        </row>
        <row r="1221">
          <cell r="B1221" t="str">
            <v>Cẩm lai mật &gt;21-24 cm</v>
          </cell>
          <cell r="C1221" t="str">
            <v>cây</v>
          </cell>
          <cell r="D1221">
            <v>790937</v>
          </cell>
        </row>
        <row r="1222">
          <cell r="B1222" t="str">
            <v>Cẩm lai mật &gt;24-27 cm</v>
          </cell>
          <cell r="C1222" t="str">
            <v>cây</v>
          </cell>
          <cell r="D1222">
            <v>845446</v>
          </cell>
        </row>
        <row r="1223">
          <cell r="B1223" t="str">
            <v>Cẩm lai mật &gt;27-30 cm</v>
          </cell>
          <cell r="C1223" t="str">
            <v>cây</v>
          </cell>
          <cell r="D1223">
            <v>904431</v>
          </cell>
        </row>
        <row r="1224">
          <cell r="B1224" t="str">
            <v>Cẩm lai mật &gt;30-33 cm</v>
          </cell>
          <cell r="C1224" t="str">
            <v>cây</v>
          </cell>
          <cell r="D1224">
            <v>968517</v>
          </cell>
        </row>
        <row r="1225">
          <cell r="B1225" t="str">
            <v>Cẩm lai mật &gt;33-36 cm</v>
          </cell>
          <cell r="C1225" t="str">
            <v>cây</v>
          </cell>
          <cell r="D1225">
            <v>1038453</v>
          </cell>
        </row>
        <row r="1226">
          <cell r="B1226" t="str">
            <v>Cẩm lai mật &gt;36-39 cm</v>
          </cell>
          <cell r="C1226" t="str">
            <v>cây</v>
          </cell>
          <cell r="D1226">
            <v>1115038</v>
          </cell>
        </row>
        <row r="1227">
          <cell r="B1227" t="str">
            <v>Cẩm lai mật &gt;39-42 cm</v>
          </cell>
          <cell r="C1227" t="str">
            <v>cây</v>
          </cell>
          <cell r="D1227">
            <v>1199222</v>
          </cell>
        </row>
        <row r="1228">
          <cell r="B1228" t="str">
            <v>Cẩm lai mật &gt;42 cm</v>
          </cell>
          <cell r="C1228" t="str">
            <v>cây</v>
          </cell>
          <cell r="D1228">
            <v>1292081</v>
          </cell>
        </row>
        <row r="1229">
          <cell r="B1229" t="str">
            <v>Cẩm thị &lt;=3cm</v>
          </cell>
          <cell r="C1229" t="str">
            <v>cây</v>
          </cell>
          <cell r="D1229">
            <v>130283</v>
          </cell>
        </row>
        <row r="1230">
          <cell r="B1230" t="str">
            <v>Cẩm thị &gt;3-6 cm</v>
          </cell>
          <cell r="C1230" t="str">
            <v>cây</v>
          </cell>
          <cell r="D1230">
            <v>171630</v>
          </cell>
        </row>
        <row r="1231">
          <cell r="B1231" t="str">
            <v>Cẩm thị &gt;6-9 cm</v>
          </cell>
          <cell r="C1231" t="str">
            <v>cây</v>
          </cell>
          <cell r="D1231">
            <v>451580</v>
          </cell>
        </row>
        <row r="1232">
          <cell r="B1232" t="str">
            <v>Cẩm thị &gt;9-12 cm</v>
          </cell>
          <cell r="C1232" t="str">
            <v>cây</v>
          </cell>
          <cell r="D1232">
            <v>607549</v>
          </cell>
        </row>
        <row r="1233">
          <cell r="B1233" t="str">
            <v>Cẩm thị &gt;12-15 cm</v>
          </cell>
          <cell r="C1233" t="str">
            <v>cây</v>
          </cell>
          <cell r="D1233">
            <v>649055</v>
          </cell>
        </row>
        <row r="1234">
          <cell r="B1234" t="str">
            <v>Cẩm thị &gt;15-18 cm</v>
          </cell>
          <cell r="C1234" t="str">
            <v>cây</v>
          </cell>
          <cell r="D1234">
            <v>693197</v>
          </cell>
        </row>
        <row r="1235">
          <cell r="B1235" t="str">
            <v>Cẩm thị &gt;18-21 cm</v>
          </cell>
          <cell r="C1235" t="str">
            <v>cây</v>
          </cell>
          <cell r="D1235">
            <v>740350</v>
          </cell>
        </row>
        <row r="1236">
          <cell r="B1236" t="str">
            <v>Cẩm thị &gt;21-24 cm</v>
          </cell>
          <cell r="C1236" t="str">
            <v>cây</v>
          </cell>
          <cell r="D1236">
            <v>790937</v>
          </cell>
        </row>
        <row r="1237">
          <cell r="B1237" t="str">
            <v>Cẩm thị &gt;24-27 cm</v>
          </cell>
          <cell r="C1237" t="str">
            <v>cây</v>
          </cell>
          <cell r="D1237">
            <v>845446</v>
          </cell>
        </row>
        <row r="1238">
          <cell r="B1238" t="str">
            <v>Cẩm thị &gt;27-30 cm</v>
          </cell>
          <cell r="C1238" t="str">
            <v>cây</v>
          </cell>
          <cell r="D1238">
            <v>904431</v>
          </cell>
        </row>
        <row r="1239">
          <cell r="B1239" t="str">
            <v>Cẩm thị &gt;30-33 cm</v>
          </cell>
          <cell r="C1239" t="str">
            <v>cây</v>
          </cell>
          <cell r="D1239">
            <v>968517</v>
          </cell>
        </row>
        <row r="1240">
          <cell r="B1240" t="str">
            <v>Cẩm thị &gt;33-36 cm</v>
          </cell>
          <cell r="C1240" t="str">
            <v>cây</v>
          </cell>
          <cell r="D1240">
            <v>1038453</v>
          </cell>
        </row>
        <row r="1241">
          <cell r="B1241" t="str">
            <v>Cẩm thị &gt;36-39 cm</v>
          </cell>
          <cell r="C1241" t="str">
            <v>cây</v>
          </cell>
          <cell r="D1241">
            <v>1115038</v>
          </cell>
        </row>
        <row r="1242">
          <cell r="B1242" t="str">
            <v>Cẩm thị &gt;39-42 cm</v>
          </cell>
          <cell r="C1242" t="str">
            <v>cây</v>
          </cell>
          <cell r="D1242">
            <v>1199222</v>
          </cell>
        </row>
        <row r="1243">
          <cell r="B1243" t="str">
            <v>Cẩm thị &gt;42 cm</v>
          </cell>
          <cell r="C1243" t="str">
            <v>cây</v>
          </cell>
          <cell r="D1243">
            <v>1292081</v>
          </cell>
        </row>
        <row r="1244">
          <cell r="B1244" t="str">
            <v>Đỉnh tùng &lt;=3cm</v>
          </cell>
          <cell r="C1244" t="str">
            <v>cây</v>
          </cell>
          <cell r="D1244">
            <v>130283</v>
          </cell>
        </row>
        <row r="1245">
          <cell r="B1245" t="str">
            <v>Đỉnh tùng &gt;3-6 cm</v>
          </cell>
          <cell r="C1245" t="str">
            <v>cây</v>
          </cell>
          <cell r="D1245">
            <v>171630</v>
          </cell>
        </row>
        <row r="1246">
          <cell r="B1246" t="str">
            <v>Đỉnh tùng &gt;6-9 cm</v>
          </cell>
          <cell r="C1246" t="str">
            <v>cây</v>
          </cell>
          <cell r="D1246">
            <v>451580</v>
          </cell>
        </row>
        <row r="1247">
          <cell r="B1247" t="str">
            <v>Đỉnh tùng &gt;9-12 cm</v>
          </cell>
          <cell r="C1247" t="str">
            <v>cây</v>
          </cell>
          <cell r="D1247">
            <v>607549</v>
          </cell>
        </row>
        <row r="1248">
          <cell r="B1248" t="str">
            <v>Đỉnh tùng &gt;12-15 cm</v>
          </cell>
          <cell r="C1248" t="str">
            <v>cây</v>
          </cell>
          <cell r="D1248">
            <v>649055</v>
          </cell>
        </row>
        <row r="1249">
          <cell r="B1249" t="str">
            <v>Đỉnh tùng &gt;15-18 cm</v>
          </cell>
          <cell r="C1249" t="str">
            <v>cây</v>
          </cell>
          <cell r="D1249">
            <v>693197</v>
          </cell>
        </row>
        <row r="1250">
          <cell r="B1250" t="str">
            <v>Đỉnh tùng &gt;18-21 cm</v>
          </cell>
          <cell r="C1250" t="str">
            <v>cây</v>
          </cell>
          <cell r="D1250">
            <v>740350</v>
          </cell>
        </row>
        <row r="1251">
          <cell r="B1251" t="str">
            <v>Đỉnh tùng &gt;21-24 cm</v>
          </cell>
          <cell r="C1251" t="str">
            <v>cây</v>
          </cell>
          <cell r="D1251">
            <v>790937</v>
          </cell>
        </row>
        <row r="1252">
          <cell r="B1252" t="str">
            <v>Đỉnh tùng &gt;24-27 cm</v>
          </cell>
          <cell r="C1252" t="str">
            <v>cây</v>
          </cell>
          <cell r="D1252">
            <v>845446</v>
          </cell>
        </row>
        <row r="1253">
          <cell r="B1253" t="str">
            <v>Đỉnh tùng &gt;27-30 cm</v>
          </cell>
          <cell r="C1253" t="str">
            <v>cây</v>
          </cell>
          <cell r="D1253">
            <v>904431</v>
          </cell>
        </row>
        <row r="1254">
          <cell r="B1254" t="str">
            <v>Đỉnh tùng &gt;30-33 cm</v>
          </cell>
          <cell r="C1254" t="str">
            <v>cây</v>
          </cell>
          <cell r="D1254">
            <v>968517</v>
          </cell>
        </row>
        <row r="1255">
          <cell r="B1255" t="str">
            <v>Đỉnh tùng &gt;33-36 cm</v>
          </cell>
          <cell r="C1255" t="str">
            <v>cây</v>
          </cell>
          <cell r="D1255">
            <v>1038453</v>
          </cell>
        </row>
        <row r="1256">
          <cell r="B1256" t="str">
            <v>Đỉnh tùng &gt;36-39 cm</v>
          </cell>
          <cell r="C1256" t="str">
            <v>cây</v>
          </cell>
          <cell r="D1256">
            <v>1115038</v>
          </cell>
        </row>
        <row r="1257">
          <cell r="B1257" t="str">
            <v>Đỉnh tùng &gt;39-42 cm</v>
          </cell>
          <cell r="C1257" t="str">
            <v>cây</v>
          </cell>
          <cell r="D1257">
            <v>1199222</v>
          </cell>
        </row>
        <row r="1258">
          <cell r="B1258" t="str">
            <v>Đỉnh tùng &gt;42 cm</v>
          </cell>
          <cell r="C1258" t="str">
            <v>cây</v>
          </cell>
          <cell r="D1258">
            <v>1292081</v>
          </cell>
        </row>
        <row r="1259">
          <cell r="B1259" t="str">
            <v>Dó bầu &lt;=3cm</v>
          </cell>
          <cell r="C1259" t="str">
            <v>cây</v>
          </cell>
          <cell r="D1259">
            <v>130283</v>
          </cell>
        </row>
        <row r="1260">
          <cell r="B1260" t="str">
            <v>Dó bầu &gt;3-6 cm</v>
          </cell>
          <cell r="C1260" t="str">
            <v>cây</v>
          </cell>
          <cell r="D1260">
            <v>171630</v>
          </cell>
        </row>
        <row r="1261">
          <cell r="B1261" t="str">
            <v>Dó bầu &gt;6-9 cm</v>
          </cell>
          <cell r="C1261" t="str">
            <v>cây</v>
          </cell>
          <cell r="D1261">
            <v>451580</v>
          </cell>
        </row>
        <row r="1262">
          <cell r="B1262" t="str">
            <v>Dó bầu &gt;9-12 cm</v>
          </cell>
          <cell r="C1262" t="str">
            <v>cây</v>
          </cell>
          <cell r="D1262">
            <v>607549</v>
          </cell>
        </row>
        <row r="1263">
          <cell r="B1263" t="str">
            <v>Dó bầu &gt;12-15 cm</v>
          </cell>
          <cell r="C1263" t="str">
            <v>cây</v>
          </cell>
          <cell r="D1263">
            <v>649055</v>
          </cell>
        </row>
        <row r="1264">
          <cell r="B1264" t="str">
            <v>Dó bầu &gt;15-18 cm</v>
          </cell>
          <cell r="C1264" t="str">
            <v>cây</v>
          </cell>
          <cell r="D1264">
            <v>693197</v>
          </cell>
        </row>
        <row r="1265">
          <cell r="B1265" t="str">
            <v>Dó bầu &gt;18-21 cm</v>
          </cell>
          <cell r="C1265" t="str">
            <v>cây</v>
          </cell>
          <cell r="D1265">
            <v>740350</v>
          </cell>
        </row>
        <row r="1266">
          <cell r="B1266" t="str">
            <v>Dó bầu &gt;21-24 cm</v>
          </cell>
          <cell r="C1266" t="str">
            <v>cây</v>
          </cell>
          <cell r="D1266">
            <v>790937</v>
          </cell>
        </row>
        <row r="1267">
          <cell r="B1267" t="str">
            <v>Dó bầu &gt;24-27 cm</v>
          </cell>
          <cell r="C1267" t="str">
            <v>cây</v>
          </cell>
          <cell r="D1267">
            <v>845446</v>
          </cell>
        </row>
        <row r="1268">
          <cell r="B1268" t="str">
            <v>Dó bầu &gt;27-30 cm</v>
          </cell>
          <cell r="C1268" t="str">
            <v>cây</v>
          </cell>
          <cell r="D1268">
            <v>904431</v>
          </cell>
        </row>
        <row r="1269">
          <cell r="B1269" t="str">
            <v>Dó bầu &gt;30-33 cm</v>
          </cell>
          <cell r="C1269" t="str">
            <v>cây</v>
          </cell>
          <cell r="D1269">
            <v>968517</v>
          </cell>
        </row>
        <row r="1270">
          <cell r="B1270" t="str">
            <v>Dó bầu &gt;33-36 cm</v>
          </cell>
          <cell r="C1270" t="str">
            <v>cây</v>
          </cell>
          <cell r="D1270">
            <v>1038453</v>
          </cell>
        </row>
        <row r="1271">
          <cell r="B1271" t="str">
            <v>Dó bầu &gt;36-39 cm</v>
          </cell>
          <cell r="C1271" t="str">
            <v>cây</v>
          </cell>
          <cell r="D1271">
            <v>1115038</v>
          </cell>
        </row>
        <row r="1272">
          <cell r="B1272" t="str">
            <v>Dó bầu &gt;39-42 cm</v>
          </cell>
          <cell r="C1272" t="str">
            <v>cây</v>
          </cell>
          <cell r="D1272">
            <v>1199222</v>
          </cell>
        </row>
        <row r="1273">
          <cell r="B1273" t="str">
            <v>Dó bầu &gt;42 cm</v>
          </cell>
          <cell r="C1273" t="str">
            <v>cây</v>
          </cell>
          <cell r="D1273">
            <v>1292081</v>
          </cell>
        </row>
        <row r="1274">
          <cell r="B1274" t="str">
            <v>Trầm hương &lt;=3cm</v>
          </cell>
          <cell r="C1274" t="str">
            <v>cây</v>
          </cell>
          <cell r="D1274">
            <v>130283</v>
          </cell>
        </row>
        <row r="1275">
          <cell r="B1275" t="str">
            <v>Trầm hương &gt;3-6 cm</v>
          </cell>
          <cell r="C1275" t="str">
            <v>cây</v>
          </cell>
          <cell r="D1275">
            <v>171630</v>
          </cell>
        </row>
        <row r="1276">
          <cell r="B1276" t="str">
            <v>Trầm hương &gt;6-9 cm</v>
          </cell>
          <cell r="C1276" t="str">
            <v>cây</v>
          </cell>
          <cell r="D1276">
            <v>451580</v>
          </cell>
        </row>
        <row r="1277">
          <cell r="B1277" t="str">
            <v>Trầm hương &gt;9-12 cm</v>
          </cell>
          <cell r="C1277" t="str">
            <v>cây</v>
          </cell>
          <cell r="D1277">
            <v>607549</v>
          </cell>
        </row>
        <row r="1278">
          <cell r="B1278" t="str">
            <v>Trầm hương &gt;12-15 cm</v>
          </cell>
          <cell r="C1278" t="str">
            <v>cây</v>
          </cell>
          <cell r="D1278">
            <v>649055</v>
          </cell>
        </row>
        <row r="1279">
          <cell r="B1279" t="str">
            <v>Trầm hương &gt;15-18 cm</v>
          </cell>
          <cell r="C1279" t="str">
            <v>cây</v>
          </cell>
          <cell r="D1279">
            <v>693197</v>
          </cell>
        </row>
        <row r="1280">
          <cell r="B1280" t="str">
            <v>Trầm hương &gt;18-21 cm</v>
          </cell>
          <cell r="C1280" t="str">
            <v>cây</v>
          </cell>
          <cell r="D1280">
            <v>740350</v>
          </cell>
        </row>
        <row r="1281">
          <cell r="B1281" t="str">
            <v>Trầm hương &gt;21-24 cm</v>
          </cell>
          <cell r="C1281" t="str">
            <v>cây</v>
          </cell>
          <cell r="D1281">
            <v>790937</v>
          </cell>
        </row>
        <row r="1282">
          <cell r="B1282" t="str">
            <v>Trầm hương &gt;24-27 cm</v>
          </cell>
          <cell r="C1282" t="str">
            <v>cây</v>
          </cell>
          <cell r="D1282">
            <v>845446</v>
          </cell>
        </row>
        <row r="1283">
          <cell r="B1283" t="str">
            <v>Trầm hương &gt;27-30 cm</v>
          </cell>
          <cell r="C1283" t="str">
            <v>cây</v>
          </cell>
          <cell r="D1283">
            <v>904431</v>
          </cell>
        </row>
        <row r="1284">
          <cell r="B1284" t="str">
            <v>Trầm hương &gt;30-33 cm</v>
          </cell>
          <cell r="C1284" t="str">
            <v>cây</v>
          </cell>
          <cell r="D1284">
            <v>968517</v>
          </cell>
        </row>
        <row r="1285">
          <cell r="B1285" t="str">
            <v>Trầm hương &gt;33-36 cm</v>
          </cell>
          <cell r="C1285" t="str">
            <v>cây</v>
          </cell>
          <cell r="D1285">
            <v>1038453</v>
          </cell>
        </row>
        <row r="1286">
          <cell r="B1286" t="str">
            <v>Trầm hương &gt;36-39 cm</v>
          </cell>
          <cell r="C1286" t="str">
            <v>cây</v>
          </cell>
          <cell r="D1286">
            <v>1115038</v>
          </cell>
        </row>
        <row r="1287">
          <cell r="B1287" t="str">
            <v>Trầm hương &gt;39-42 cm</v>
          </cell>
          <cell r="C1287" t="str">
            <v>cây</v>
          </cell>
          <cell r="D1287">
            <v>1199222</v>
          </cell>
        </row>
        <row r="1288">
          <cell r="B1288" t="str">
            <v>Trầm hương &gt;42 cm</v>
          </cell>
          <cell r="C1288" t="str">
            <v>cây</v>
          </cell>
          <cell r="D1288">
            <v>1292081</v>
          </cell>
        </row>
        <row r="1289">
          <cell r="B1289" t="str">
            <v>Giáng hương &lt;=3cm</v>
          </cell>
          <cell r="C1289" t="str">
            <v>cây</v>
          </cell>
          <cell r="D1289">
            <v>130283</v>
          </cell>
        </row>
        <row r="1290">
          <cell r="B1290" t="str">
            <v>Giáng hương &gt;3-6 cm</v>
          </cell>
          <cell r="C1290" t="str">
            <v>cây</v>
          </cell>
          <cell r="D1290">
            <v>171630</v>
          </cell>
        </row>
        <row r="1291">
          <cell r="B1291" t="str">
            <v>Giáng hương &gt;6-9 cm</v>
          </cell>
          <cell r="C1291" t="str">
            <v>cây</v>
          </cell>
          <cell r="D1291">
            <v>451580</v>
          </cell>
        </row>
        <row r="1292">
          <cell r="B1292" t="str">
            <v>Giáng hương &gt;9-12 cm</v>
          </cell>
          <cell r="C1292" t="str">
            <v>cây</v>
          </cell>
          <cell r="D1292">
            <v>607549</v>
          </cell>
        </row>
        <row r="1293">
          <cell r="B1293" t="str">
            <v>Giáng hương &gt;12-15 cm</v>
          </cell>
          <cell r="C1293" t="str">
            <v>cây</v>
          </cell>
          <cell r="D1293">
            <v>649055</v>
          </cell>
        </row>
        <row r="1294">
          <cell r="B1294" t="str">
            <v>Giáng hương &gt;15-18 cm</v>
          </cell>
          <cell r="C1294" t="str">
            <v>cây</v>
          </cell>
          <cell r="D1294">
            <v>693197</v>
          </cell>
        </row>
        <row r="1295">
          <cell r="B1295" t="str">
            <v>Giáng hương &gt;18-21 cm</v>
          </cell>
          <cell r="C1295" t="str">
            <v>cây</v>
          </cell>
          <cell r="D1295">
            <v>740350</v>
          </cell>
        </row>
        <row r="1296">
          <cell r="B1296" t="str">
            <v>Giáng hương &gt;21-24 cm</v>
          </cell>
          <cell r="C1296" t="str">
            <v>cây</v>
          </cell>
          <cell r="D1296">
            <v>790937</v>
          </cell>
        </row>
        <row r="1297">
          <cell r="B1297" t="str">
            <v>Giáng hương &gt;24-27 cm</v>
          </cell>
          <cell r="C1297" t="str">
            <v>cây</v>
          </cell>
          <cell r="D1297">
            <v>845446</v>
          </cell>
        </row>
        <row r="1298">
          <cell r="B1298" t="str">
            <v>Giáng hương &gt;27-30 cm</v>
          </cell>
          <cell r="C1298" t="str">
            <v>cây</v>
          </cell>
          <cell r="D1298">
            <v>904431</v>
          </cell>
        </row>
        <row r="1299">
          <cell r="B1299" t="str">
            <v>Giáng hương &gt;30-33 cm</v>
          </cell>
          <cell r="C1299" t="str">
            <v>cây</v>
          </cell>
          <cell r="D1299">
            <v>968517</v>
          </cell>
        </row>
        <row r="1300">
          <cell r="B1300" t="str">
            <v>Giáng hương &gt;33-36 cm</v>
          </cell>
          <cell r="C1300" t="str">
            <v>cây</v>
          </cell>
          <cell r="D1300">
            <v>1038453</v>
          </cell>
        </row>
        <row r="1301">
          <cell r="B1301" t="str">
            <v>Giáng hương &gt;36-39 cm</v>
          </cell>
          <cell r="C1301" t="str">
            <v>cây</v>
          </cell>
          <cell r="D1301">
            <v>1115038</v>
          </cell>
        </row>
        <row r="1302">
          <cell r="B1302" t="str">
            <v>Giáng hương &gt;39-42 cm</v>
          </cell>
          <cell r="C1302" t="str">
            <v>cây</v>
          </cell>
          <cell r="D1302">
            <v>1199222</v>
          </cell>
        </row>
        <row r="1303">
          <cell r="B1303" t="str">
            <v>Giáng hương &gt;42 cm</v>
          </cell>
          <cell r="C1303" t="str">
            <v>cây</v>
          </cell>
          <cell r="D1303">
            <v>1292081</v>
          </cell>
        </row>
        <row r="1304">
          <cell r="B1304" t="str">
            <v xml:space="preserve"> Dáng hương quả to &lt;=3cm</v>
          </cell>
          <cell r="C1304" t="str">
            <v>cây</v>
          </cell>
          <cell r="D1304">
            <v>130283</v>
          </cell>
        </row>
        <row r="1305">
          <cell r="B1305" t="str">
            <v xml:space="preserve"> Dáng hương quả to &gt;3-6 cm</v>
          </cell>
          <cell r="C1305" t="str">
            <v>cây</v>
          </cell>
          <cell r="D1305">
            <v>171630</v>
          </cell>
        </row>
        <row r="1306">
          <cell r="B1306" t="str">
            <v xml:space="preserve"> Dáng hương quả to &gt;6-9 cm</v>
          </cell>
          <cell r="C1306" t="str">
            <v>cây</v>
          </cell>
          <cell r="D1306">
            <v>451580</v>
          </cell>
        </row>
        <row r="1307">
          <cell r="B1307" t="str">
            <v xml:space="preserve"> Dáng hương quả to &gt;9-12 cm</v>
          </cell>
          <cell r="C1307" t="str">
            <v>cây</v>
          </cell>
          <cell r="D1307">
            <v>607549</v>
          </cell>
        </row>
        <row r="1308">
          <cell r="B1308" t="str">
            <v xml:space="preserve"> Dáng hương quả to &gt;12-15 cm</v>
          </cell>
          <cell r="C1308" t="str">
            <v>cây</v>
          </cell>
          <cell r="D1308">
            <v>649055</v>
          </cell>
        </row>
        <row r="1309">
          <cell r="B1309" t="str">
            <v xml:space="preserve"> Dáng hương quả to &gt;15-18 cm</v>
          </cell>
          <cell r="C1309" t="str">
            <v>cây</v>
          </cell>
          <cell r="D1309">
            <v>693197</v>
          </cell>
        </row>
        <row r="1310">
          <cell r="B1310" t="str">
            <v xml:space="preserve"> Dáng hương quả to &gt;18-21 cm</v>
          </cell>
          <cell r="C1310" t="str">
            <v>cây</v>
          </cell>
          <cell r="D1310">
            <v>740350</v>
          </cell>
        </row>
        <row r="1311">
          <cell r="B1311" t="str">
            <v xml:space="preserve"> Dáng hương quả to &gt;21-24 cm</v>
          </cell>
          <cell r="C1311" t="str">
            <v>cây</v>
          </cell>
          <cell r="D1311">
            <v>790937</v>
          </cell>
        </row>
        <row r="1312">
          <cell r="B1312" t="str">
            <v xml:space="preserve"> Dáng hương quả to &gt;24-27 cm</v>
          </cell>
          <cell r="C1312" t="str">
            <v>cây</v>
          </cell>
          <cell r="D1312">
            <v>845446</v>
          </cell>
        </row>
        <row r="1313">
          <cell r="B1313" t="str">
            <v xml:space="preserve"> Dáng hương quả to &gt;27-30 cm</v>
          </cell>
          <cell r="C1313" t="str">
            <v>cây</v>
          </cell>
          <cell r="D1313">
            <v>904431</v>
          </cell>
        </row>
        <row r="1314">
          <cell r="B1314" t="str">
            <v xml:space="preserve"> Dáng hương quả to &gt;30-33 cm</v>
          </cell>
          <cell r="C1314" t="str">
            <v>cây</v>
          </cell>
          <cell r="D1314">
            <v>968517</v>
          </cell>
        </row>
        <row r="1315">
          <cell r="B1315" t="str">
            <v xml:space="preserve"> Dáng hương quả to &gt;33-36 cm</v>
          </cell>
          <cell r="C1315" t="str">
            <v>cây</v>
          </cell>
          <cell r="D1315">
            <v>1038453</v>
          </cell>
        </row>
        <row r="1316">
          <cell r="B1316" t="str">
            <v xml:space="preserve"> Dáng hương quả to &gt;36-39 cm</v>
          </cell>
          <cell r="C1316" t="str">
            <v>cây</v>
          </cell>
          <cell r="D1316">
            <v>1115038</v>
          </cell>
        </row>
        <row r="1317">
          <cell r="B1317" t="str">
            <v xml:space="preserve"> Dáng hương quả to &gt;39-42 cm</v>
          </cell>
          <cell r="C1317" t="str">
            <v>cây</v>
          </cell>
          <cell r="D1317">
            <v>1199222</v>
          </cell>
        </row>
        <row r="1318">
          <cell r="B1318" t="str">
            <v xml:space="preserve"> Dáng hương quả to &gt;42 cm</v>
          </cell>
          <cell r="C1318" t="str">
            <v>cây</v>
          </cell>
          <cell r="D1318">
            <v>1292081</v>
          </cell>
        </row>
        <row r="1319">
          <cell r="B1319" t="str">
            <v>Dáng hương căm-bốt &lt;=3cm</v>
          </cell>
          <cell r="C1319" t="str">
            <v>cây</v>
          </cell>
          <cell r="D1319">
            <v>130283</v>
          </cell>
        </row>
        <row r="1320">
          <cell r="B1320" t="str">
            <v>Dáng hương căm-bốt &gt;3-6 cm</v>
          </cell>
          <cell r="C1320" t="str">
            <v>cây</v>
          </cell>
          <cell r="D1320">
            <v>171630</v>
          </cell>
        </row>
        <row r="1321">
          <cell r="B1321" t="str">
            <v>Dáng hương căm-bốt &gt;6-9 cm</v>
          </cell>
          <cell r="C1321" t="str">
            <v>cây</v>
          </cell>
          <cell r="D1321">
            <v>451580</v>
          </cell>
        </row>
        <row r="1322">
          <cell r="B1322" t="str">
            <v>Dáng hương căm-bốt &gt;9-12 cm</v>
          </cell>
          <cell r="C1322" t="str">
            <v>cây</v>
          </cell>
          <cell r="D1322">
            <v>607549</v>
          </cell>
        </row>
        <row r="1323">
          <cell r="B1323" t="str">
            <v>Dáng hương căm-bốt &gt;12-15 cm</v>
          </cell>
          <cell r="C1323" t="str">
            <v>cây</v>
          </cell>
          <cell r="D1323">
            <v>649055</v>
          </cell>
        </row>
        <row r="1324">
          <cell r="B1324" t="str">
            <v>Dáng hương căm-bốt &gt;15-18 cm</v>
          </cell>
          <cell r="C1324" t="str">
            <v>cây</v>
          </cell>
          <cell r="D1324">
            <v>693197</v>
          </cell>
        </row>
        <row r="1325">
          <cell r="B1325" t="str">
            <v>Dáng hương căm-bốt &gt;18-21 cm</v>
          </cell>
          <cell r="C1325" t="str">
            <v>cây</v>
          </cell>
          <cell r="D1325">
            <v>740350</v>
          </cell>
        </row>
        <row r="1326">
          <cell r="B1326" t="str">
            <v>Dáng hương căm-bốt &gt;21-24 cm</v>
          </cell>
          <cell r="C1326" t="str">
            <v>cây</v>
          </cell>
          <cell r="D1326">
            <v>790937</v>
          </cell>
        </row>
        <row r="1327">
          <cell r="B1327" t="str">
            <v>Dáng hương căm-bốt &gt;24-27 cm</v>
          </cell>
          <cell r="C1327" t="str">
            <v>cây</v>
          </cell>
          <cell r="D1327">
            <v>845446</v>
          </cell>
        </row>
        <row r="1328">
          <cell r="B1328" t="str">
            <v>Dáng hương căm-bốt &gt;27-30 cm</v>
          </cell>
          <cell r="C1328" t="str">
            <v>cây</v>
          </cell>
          <cell r="D1328">
            <v>904431</v>
          </cell>
        </row>
        <row r="1329">
          <cell r="B1329" t="str">
            <v>Dáng hương căm-bốt &gt;30-33 cm</v>
          </cell>
          <cell r="C1329" t="str">
            <v>cây</v>
          </cell>
          <cell r="D1329">
            <v>968517</v>
          </cell>
        </row>
        <row r="1330">
          <cell r="B1330" t="str">
            <v>Dáng hương căm-bốt &gt;33-36 cm</v>
          </cell>
          <cell r="C1330" t="str">
            <v>cây</v>
          </cell>
          <cell r="D1330">
            <v>1038453</v>
          </cell>
        </row>
        <row r="1331">
          <cell r="B1331" t="str">
            <v>Dáng hương căm-bốt &gt;36-39 cm</v>
          </cell>
          <cell r="C1331" t="str">
            <v>cây</v>
          </cell>
          <cell r="D1331">
            <v>1115038</v>
          </cell>
        </row>
        <row r="1332">
          <cell r="B1332" t="str">
            <v>Dáng hương căm-bốt &gt;39-42 cm</v>
          </cell>
          <cell r="C1332" t="str">
            <v>cây</v>
          </cell>
          <cell r="D1332">
            <v>1199222</v>
          </cell>
        </row>
        <row r="1333">
          <cell r="B1333" t="str">
            <v>Dáng hương căm-bốt &gt;42 cm</v>
          </cell>
          <cell r="C1333" t="str">
            <v>cây</v>
          </cell>
          <cell r="D1333">
            <v>1292081</v>
          </cell>
        </row>
        <row r="1334">
          <cell r="B1334" t="str">
            <v>Giáng hương ấn &lt;=3cm</v>
          </cell>
          <cell r="C1334" t="str">
            <v>cây</v>
          </cell>
          <cell r="D1334">
            <v>130283</v>
          </cell>
        </row>
        <row r="1335">
          <cell r="B1335" t="str">
            <v>Giáng hương ấn &gt;3-6 cm</v>
          </cell>
          <cell r="C1335" t="str">
            <v>cây</v>
          </cell>
          <cell r="D1335">
            <v>171630</v>
          </cell>
        </row>
        <row r="1336">
          <cell r="B1336" t="str">
            <v>Giáng hương ấn &gt;6-9 cm</v>
          </cell>
          <cell r="C1336" t="str">
            <v>cây</v>
          </cell>
          <cell r="D1336">
            <v>451580</v>
          </cell>
        </row>
        <row r="1337">
          <cell r="B1337" t="str">
            <v>Giáng hương ấn &gt;9-12 cm</v>
          </cell>
          <cell r="C1337" t="str">
            <v>cây</v>
          </cell>
          <cell r="D1337">
            <v>607549</v>
          </cell>
        </row>
        <row r="1338">
          <cell r="B1338" t="str">
            <v>Giáng hương ấn &gt;12-15 cm</v>
          </cell>
          <cell r="C1338" t="str">
            <v>cây</v>
          </cell>
          <cell r="D1338">
            <v>649055</v>
          </cell>
        </row>
        <row r="1339">
          <cell r="B1339" t="str">
            <v>Giáng hương ấn &gt;15-18 cm</v>
          </cell>
          <cell r="C1339" t="str">
            <v>cây</v>
          </cell>
          <cell r="D1339">
            <v>693197</v>
          </cell>
        </row>
        <row r="1340">
          <cell r="B1340" t="str">
            <v>Giáng hương ấn &gt;18-21 cm</v>
          </cell>
          <cell r="C1340" t="str">
            <v>cây</v>
          </cell>
          <cell r="D1340">
            <v>740350</v>
          </cell>
        </row>
        <row r="1341">
          <cell r="B1341" t="str">
            <v>Giáng hương ấn &gt;21-24 cm</v>
          </cell>
          <cell r="C1341" t="str">
            <v>cây</v>
          </cell>
          <cell r="D1341">
            <v>790937</v>
          </cell>
        </row>
        <row r="1342">
          <cell r="B1342" t="str">
            <v>Giáng hương ấn &gt;24-27 cm</v>
          </cell>
          <cell r="C1342" t="str">
            <v>cây</v>
          </cell>
          <cell r="D1342">
            <v>845446</v>
          </cell>
        </row>
        <row r="1343">
          <cell r="B1343" t="str">
            <v>Giáng hương ấn &gt;27-30 cm</v>
          </cell>
          <cell r="C1343" t="str">
            <v>cây</v>
          </cell>
          <cell r="D1343">
            <v>904431</v>
          </cell>
        </row>
        <row r="1344">
          <cell r="B1344" t="str">
            <v>Giáng hương ấn &gt;30-33 cm</v>
          </cell>
          <cell r="C1344" t="str">
            <v>cây</v>
          </cell>
          <cell r="D1344">
            <v>968517</v>
          </cell>
        </row>
        <row r="1345">
          <cell r="B1345" t="str">
            <v>Giáng hương ấn &gt;33-36 cm</v>
          </cell>
          <cell r="C1345" t="str">
            <v>cây</v>
          </cell>
          <cell r="D1345">
            <v>1038453</v>
          </cell>
        </row>
        <row r="1346">
          <cell r="B1346" t="str">
            <v>Giáng hương ấn &gt;36-39 cm</v>
          </cell>
          <cell r="C1346" t="str">
            <v>cây</v>
          </cell>
          <cell r="D1346">
            <v>1115038</v>
          </cell>
        </row>
        <row r="1347">
          <cell r="B1347" t="str">
            <v>Giáng hương ấn &gt;39-42 cm</v>
          </cell>
          <cell r="C1347" t="str">
            <v>cây</v>
          </cell>
          <cell r="D1347">
            <v>1199222</v>
          </cell>
        </row>
        <row r="1348">
          <cell r="B1348" t="str">
            <v>Giáng hương ấn &gt;42 cm</v>
          </cell>
          <cell r="C1348" t="str">
            <v>cây</v>
          </cell>
          <cell r="D1348">
            <v>1292081</v>
          </cell>
        </row>
        <row r="1349">
          <cell r="B1349" t="str">
            <v>Dáng hương mắt chim &lt;=3cm</v>
          </cell>
          <cell r="C1349" t="str">
            <v>cây</v>
          </cell>
          <cell r="D1349">
            <v>130283</v>
          </cell>
        </row>
        <row r="1350">
          <cell r="B1350" t="str">
            <v>Dáng hương mắt chim &gt;3-6 cm</v>
          </cell>
          <cell r="C1350" t="str">
            <v>cây</v>
          </cell>
          <cell r="D1350">
            <v>171630</v>
          </cell>
        </row>
        <row r="1351">
          <cell r="B1351" t="str">
            <v>Dáng hương mắt chim &gt;6-9 cm</v>
          </cell>
          <cell r="C1351" t="str">
            <v>cây</v>
          </cell>
          <cell r="D1351">
            <v>451580</v>
          </cell>
        </row>
        <row r="1352">
          <cell r="B1352" t="str">
            <v>Dáng hương mắt chim &gt;9-12 cm</v>
          </cell>
          <cell r="C1352" t="str">
            <v>cây</v>
          </cell>
          <cell r="D1352">
            <v>607549</v>
          </cell>
        </row>
        <row r="1353">
          <cell r="B1353" t="str">
            <v>Dáng hương mắt chim &gt;12-15 cm</v>
          </cell>
          <cell r="C1353" t="str">
            <v>cây</v>
          </cell>
          <cell r="D1353">
            <v>649055</v>
          </cell>
        </row>
        <row r="1354">
          <cell r="B1354" t="str">
            <v>Dáng hương mắt chim &gt;15-18 cm</v>
          </cell>
          <cell r="C1354" t="str">
            <v>cây</v>
          </cell>
          <cell r="D1354">
            <v>693197</v>
          </cell>
        </row>
        <row r="1355">
          <cell r="B1355" t="str">
            <v>Dáng hương mắt chim &gt;18-21 cm</v>
          </cell>
          <cell r="C1355" t="str">
            <v>cây</v>
          </cell>
          <cell r="D1355">
            <v>740350</v>
          </cell>
        </row>
        <row r="1356">
          <cell r="B1356" t="str">
            <v>Dáng hương mắt chim &gt;21-24 cm</v>
          </cell>
          <cell r="C1356" t="str">
            <v>cây</v>
          </cell>
          <cell r="D1356">
            <v>790937</v>
          </cell>
        </row>
        <row r="1357">
          <cell r="B1357" t="str">
            <v>Dáng hương mắt chim &gt;24-27 cm</v>
          </cell>
          <cell r="C1357" t="str">
            <v>cây</v>
          </cell>
          <cell r="D1357">
            <v>845446</v>
          </cell>
        </row>
        <row r="1358">
          <cell r="B1358" t="str">
            <v>Dáng hương mắt chim &gt;27-30 cm</v>
          </cell>
          <cell r="C1358" t="str">
            <v>cây</v>
          </cell>
          <cell r="D1358">
            <v>904431</v>
          </cell>
        </row>
        <row r="1359">
          <cell r="B1359" t="str">
            <v>Dáng hương mắt chim &gt;30-33 cm</v>
          </cell>
          <cell r="C1359" t="str">
            <v>cây</v>
          </cell>
          <cell r="D1359">
            <v>968517</v>
          </cell>
        </row>
        <row r="1360">
          <cell r="B1360" t="str">
            <v>Dáng hương mắt chim &gt;33-36 cm</v>
          </cell>
          <cell r="C1360" t="str">
            <v>cây</v>
          </cell>
          <cell r="D1360">
            <v>1038453</v>
          </cell>
        </row>
        <row r="1361">
          <cell r="B1361" t="str">
            <v>Dáng hương mắt chim &gt;36-39 cm</v>
          </cell>
          <cell r="C1361" t="str">
            <v>cây</v>
          </cell>
          <cell r="D1361">
            <v>1115038</v>
          </cell>
        </row>
        <row r="1362">
          <cell r="B1362" t="str">
            <v>Dáng hương mắt chim &gt;39-42 cm</v>
          </cell>
          <cell r="C1362" t="str">
            <v>cây</v>
          </cell>
          <cell r="D1362">
            <v>1199222</v>
          </cell>
        </row>
        <row r="1363">
          <cell r="B1363" t="str">
            <v>Dáng hương mắt chim &gt;42 cm</v>
          </cell>
          <cell r="C1363" t="str">
            <v>cây</v>
          </cell>
          <cell r="D1363">
            <v>1292081</v>
          </cell>
        </row>
        <row r="1364">
          <cell r="B1364" t="str">
            <v>Gõ đỏ &lt;=3cm</v>
          </cell>
          <cell r="C1364" t="str">
            <v>cây</v>
          </cell>
          <cell r="D1364">
            <v>130283</v>
          </cell>
        </row>
        <row r="1365">
          <cell r="B1365" t="str">
            <v>Gõ đỏ &gt;3-6 cm</v>
          </cell>
          <cell r="C1365" t="str">
            <v>cây</v>
          </cell>
          <cell r="D1365">
            <v>171630</v>
          </cell>
        </row>
        <row r="1366">
          <cell r="B1366" t="str">
            <v>Gõ đỏ &gt;6-9 cm</v>
          </cell>
          <cell r="C1366" t="str">
            <v>cây</v>
          </cell>
          <cell r="D1366">
            <v>451580</v>
          </cell>
        </row>
        <row r="1367">
          <cell r="B1367" t="str">
            <v>Gõ đỏ &gt;9-12 cm</v>
          </cell>
          <cell r="C1367" t="str">
            <v>cây</v>
          </cell>
          <cell r="D1367">
            <v>607549</v>
          </cell>
        </row>
        <row r="1368">
          <cell r="B1368" t="str">
            <v>Gõ đỏ &gt;12-15 cm</v>
          </cell>
          <cell r="C1368" t="str">
            <v>cây</v>
          </cell>
          <cell r="D1368">
            <v>649055</v>
          </cell>
        </row>
        <row r="1369">
          <cell r="B1369" t="str">
            <v>Gõ đỏ &gt;15-18 cm</v>
          </cell>
          <cell r="C1369" t="str">
            <v>cây</v>
          </cell>
          <cell r="D1369">
            <v>693197</v>
          </cell>
        </row>
        <row r="1370">
          <cell r="B1370" t="str">
            <v>Gõ đỏ &gt;18-21 cm</v>
          </cell>
          <cell r="C1370" t="str">
            <v>cây</v>
          </cell>
          <cell r="D1370">
            <v>740350</v>
          </cell>
        </row>
        <row r="1371">
          <cell r="B1371" t="str">
            <v>Gõ đỏ &gt;21-24 cm</v>
          </cell>
          <cell r="C1371" t="str">
            <v>cây</v>
          </cell>
          <cell r="D1371">
            <v>790937</v>
          </cell>
        </row>
        <row r="1372">
          <cell r="B1372" t="str">
            <v>Gõ đỏ &gt;24-27 cm</v>
          </cell>
          <cell r="C1372" t="str">
            <v>cây</v>
          </cell>
          <cell r="D1372">
            <v>845446</v>
          </cell>
        </row>
        <row r="1373">
          <cell r="B1373" t="str">
            <v>Gõ đỏ &gt;27-30 cm</v>
          </cell>
          <cell r="C1373" t="str">
            <v>cây</v>
          </cell>
          <cell r="D1373">
            <v>904431</v>
          </cell>
        </row>
        <row r="1374">
          <cell r="B1374" t="str">
            <v>Gõ đỏ &gt;30-33 cm</v>
          </cell>
          <cell r="C1374" t="str">
            <v>cây</v>
          </cell>
          <cell r="D1374">
            <v>968517</v>
          </cell>
        </row>
        <row r="1375">
          <cell r="B1375" t="str">
            <v>Gõ đỏ &gt;33-36 cm</v>
          </cell>
          <cell r="C1375" t="str">
            <v>cây</v>
          </cell>
          <cell r="D1375">
            <v>1038453</v>
          </cell>
        </row>
        <row r="1376">
          <cell r="B1376" t="str">
            <v>Gõ đỏ &gt;36-39 cm</v>
          </cell>
          <cell r="C1376" t="str">
            <v>cây</v>
          </cell>
          <cell r="D1376">
            <v>1115038</v>
          </cell>
        </row>
        <row r="1377">
          <cell r="B1377" t="str">
            <v>Gõ đỏ &gt;39-42 cm</v>
          </cell>
          <cell r="C1377" t="str">
            <v>cây</v>
          </cell>
          <cell r="D1377">
            <v>1199222</v>
          </cell>
        </row>
        <row r="1378">
          <cell r="B1378" t="str">
            <v>Gõ đỏ &gt;42 cm</v>
          </cell>
          <cell r="C1378" t="str">
            <v>cây</v>
          </cell>
          <cell r="D1378">
            <v>1292081</v>
          </cell>
        </row>
        <row r="1379">
          <cell r="B1379" t="str">
            <v xml:space="preserve"> Gõ cà te &lt;=3cm</v>
          </cell>
          <cell r="C1379" t="str">
            <v>cây</v>
          </cell>
          <cell r="D1379">
            <v>130283</v>
          </cell>
        </row>
        <row r="1380">
          <cell r="B1380" t="str">
            <v xml:space="preserve"> Gõ cà te &gt;3-6 cm</v>
          </cell>
          <cell r="C1380" t="str">
            <v>cây</v>
          </cell>
          <cell r="D1380">
            <v>171630</v>
          </cell>
        </row>
        <row r="1381">
          <cell r="B1381" t="str">
            <v xml:space="preserve"> Gõ cà te &gt;6-9 cm</v>
          </cell>
          <cell r="C1381" t="str">
            <v>cây</v>
          </cell>
          <cell r="D1381">
            <v>451580</v>
          </cell>
        </row>
        <row r="1382">
          <cell r="B1382" t="str">
            <v xml:space="preserve"> Gõ cà te &gt;9-12 cm</v>
          </cell>
          <cell r="C1382" t="str">
            <v>cây</v>
          </cell>
          <cell r="D1382">
            <v>607549</v>
          </cell>
        </row>
        <row r="1383">
          <cell r="B1383" t="str">
            <v xml:space="preserve"> Gõ cà te &gt;12-15 cm</v>
          </cell>
          <cell r="C1383" t="str">
            <v>cây</v>
          </cell>
          <cell r="D1383">
            <v>649055</v>
          </cell>
        </row>
        <row r="1384">
          <cell r="B1384" t="str">
            <v xml:space="preserve"> Gõ cà te &gt;15-18 cm</v>
          </cell>
          <cell r="C1384" t="str">
            <v>cây</v>
          </cell>
          <cell r="D1384">
            <v>693197</v>
          </cell>
        </row>
        <row r="1385">
          <cell r="B1385" t="str">
            <v xml:space="preserve"> Gõ cà te &gt;18-21 cm</v>
          </cell>
          <cell r="C1385" t="str">
            <v>cây</v>
          </cell>
          <cell r="D1385">
            <v>740350</v>
          </cell>
        </row>
        <row r="1386">
          <cell r="B1386" t="str">
            <v xml:space="preserve"> Gõ cà te &gt;21-24 cm</v>
          </cell>
          <cell r="C1386" t="str">
            <v>cây</v>
          </cell>
          <cell r="D1386">
            <v>790937</v>
          </cell>
        </row>
        <row r="1387">
          <cell r="B1387" t="str">
            <v xml:space="preserve"> Gõ cà te &gt;24-27 cm</v>
          </cell>
          <cell r="C1387" t="str">
            <v>cây</v>
          </cell>
          <cell r="D1387">
            <v>845446</v>
          </cell>
        </row>
        <row r="1388">
          <cell r="B1388" t="str">
            <v xml:space="preserve"> Gõ cà te &gt;27-30 cm</v>
          </cell>
          <cell r="C1388" t="str">
            <v>cây</v>
          </cell>
          <cell r="D1388">
            <v>904431</v>
          </cell>
        </row>
        <row r="1389">
          <cell r="B1389" t="str">
            <v xml:space="preserve"> Gõ cà te &gt;30-33 cm</v>
          </cell>
          <cell r="C1389" t="str">
            <v>cây</v>
          </cell>
          <cell r="D1389">
            <v>968517</v>
          </cell>
        </row>
        <row r="1390">
          <cell r="B1390" t="str">
            <v xml:space="preserve"> Gõ cà te &gt;33-36 cm</v>
          </cell>
          <cell r="C1390" t="str">
            <v>cây</v>
          </cell>
          <cell r="D1390">
            <v>1038453</v>
          </cell>
        </row>
        <row r="1391">
          <cell r="B1391" t="str">
            <v xml:space="preserve"> Gõ cà te &gt;36-39 cm</v>
          </cell>
          <cell r="C1391" t="str">
            <v>cây</v>
          </cell>
          <cell r="D1391">
            <v>1115038</v>
          </cell>
        </row>
        <row r="1392">
          <cell r="B1392" t="str">
            <v xml:space="preserve"> Gõ cà te &gt;39-42 cm</v>
          </cell>
          <cell r="C1392" t="str">
            <v>cây</v>
          </cell>
          <cell r="D1392">
            <v>1199222</v>
          </cell>
        </row>
        <row r="1393">
          <cell r="B1393" t="str">
            <v xml:space="preserve"> Gõ cà te &gt;42 cm</v>
          </cell>
          <cell r="C1393" t="str">
            <v>cây</v>
          </cell>
          <cell r="D1393">
            <v>1292081</v>
          </cell>
        </row>
        <row r="1394">
          <cell r="B1394" t="str">
            <v xml:space="preserve"> Hồ bì &lt;=3cm</v>
          </cell>
          <cell r="C1394" t="str">
            <v>cây</v>
          </cell>
          <cell r="D1394">
            <v>130283</v>
          </cell>
        </row>
        <row r="1395">
          <cell r="B1395" t="str">
            <v xml:space="preserve"> Hồ bì &gt;3-6 cm</v>
          </cell>
          <cell r="C1395" t="str">
            <v>cây</v>
          </cell>
          <cell r="D1395">
            <v>171630</v>
          </cell>
        </row>
        <row r="1396">
          <cell r="B1396" t="str">
            <v xml:space="preserve"> Hồ bì &gt;6-9 cm</v>
          </cell>
          <cell r="C1396" t="str">
            <v>cây</v>
          </cell>
          <cell r="D1396">
            <v>451580</v>
          </cell>
        </row>
        <row r="1397">
          <cell r="B1397" t="str">
            <v xml:space="preserve"> Hồ bì &gt;9-12 cm</v>
          </cell>
          <cell r="C1397" t="str">
            <v>cây</v>
          </cell>
          <cell r="D1397">
            <v>607549</v>
          </cell>
        </row>
        <row r="1398">
          <cell r="B1398" t="str">
            <v xml:space="preserve"> Hồ bì &gt;12-15 cm</v>
          </cell>
          <cell r="C1398" t="str">
            <v>cây</v>
          </cell>
          <cell r="D1398">
            <v>649055</v>
          </cell>
        </row>
        <row r="1399">
          <cell r="B1399" t="str">
            <v xml:space="preserve"> Hồ bì &gt;15-18 cm</v>
          </cell>
          <cell r="C1399" t="str">
            <v>cây</v>
          </cell>
          <cell r="D1399">
            <v>693197</v>
          </cell>
        </row>
        <row r="1400">
          <cell r="B1400" t="str">
            <v xml:space="preserve"> Hồ bì &gt;18-21 cm</v>
          </cell>
          <cell r="C1400" t="str">
            <v>cây</v>
          </cell>
          <cell r="D1400">
            <v>740350</v>
          </cell>
        </row>
        <row r="1401">
          <cell r="B1401" t="str">
            <v xml:space="preserve"> Hồ bì &gt;21-24 cm</v>
          </cell>
          <cell r="C1401" t="str">
            <v>cây</v>
          </cell>
          <cell r="D1401">
            <v>790937</v>
          </cell>
        </row>
        <row r="1402">
          <cell r="B1402" t="str">
            <v xml:space="preserve"> Hồ bì &gt;24-27 cm</v>
          </cell>
          <cell r="C1402" t="str">
            <v>cây</v>
          </cell>
          <cell r="D1402">
            <v>845446</v>
          </cell>
        </row>
        <row r="1403">
          <cell r="B1403" t="str">
            <v xml:space="preserve"> Hồ bì &gt;27-30 cm</v>
          </cell>
          <cell r="C1403" t="str">
            <v>cây</v>
          </cell>
          <cell r="D1403">
            <v>904431</v>
          </cell>
        </row>
        <row r="1404">
          <cell r="B1404" t="str">
            <v xml:space="preserve"> Hồ bì &gt;30-33 cm</v>
          </cell>
          <cell r="C1404" t="str">
            <v>cây</v>
          </cell>
          <cell r="D1404">
            <v>968517</v>
          </cell>
        </row>
        <row r="1405">
          <cell r="B1405" t="str">
            <v xml:space="preserve"> Hồ bì &gt;33-36 cm</v>
          </cell>
          <cell r="C1405" t="str">
            <v>cây</v>
          </cell>
          <cell r="D1405">
            <v>1038453</v>
          </cell>
        </row>
        <row r="1406">
          <cell r="B1406" t="str">
            <v xml:space="preserve"> Hồ bì &gt;36-39 cm</v>
          </cell>
          <cell r="C1406" t="str">
            <v>cây</v>
          </cell>
          <cell r="D1406">
            <v>1115038</v>
          </cell>
        </row>
        <row r="1407">
          <cell r="B1407" t="str">
            <v xml:space="preserve"> Hồ bì &gt;39-42 cm</v>
          </cell>
          <cell r="C1407" t="str">
            <v>cây</v>
          </cell>
          <cell r="D1407">
            <v>1199222</v>
          </cell>
        </row>
        <row r="1408">
          <cell r="B1408" t="str">
            <v xml:space="preserve"> Hồ bì &gt;42 cm</v>
          </cell>
          <cell r="C1408" t="str">
            <v>cây</v>
          </cell>
          <cell r="D1408">
            <v>1292081</v>
          </cell>
        </row>
        <row r="1409">
          <cell r="B1409" t="str">
            <v>Cà te &lt;=3cm</v>
          </cell>
          <cell r="C1409" t="str">
            <v>cây</v>
          </cell>
          <cell r="D1409">
            <v>130283</v>
          </cell>
        </row>
        <row r="1410">
          <cell r="B1410" t="str">
            <v>Cà te &gt;3-6 cm</v>
          </cell>
          <cell r="C1410" t="str">
            <v>cây</v>
          </cell>
          <cell r="D1410">
            <v>171630</v>
          </cell>
        </row>
        <row r="1411">
          <cell r="B1411" t="str">
            <v>Cà te &gt;6-9 cm</v>
          </cell>
          <cell r="C1411" t="str">
            <v>cây</v>
          </cell>
          <cell r="D1411">
            <v>451580</v>
          </cell>
        </row>
        <row r="1412">
          <cell r="B1412" t="str">
            <v>Cà te &gt;9-12 cm</v>
          </cell>
          <cell r="C1412" t="str">
            <v>cây</v>
          </cell>
          <cell r="D1412">
            <v>607549</v>
          </cell>
        </row>
        <row r="1413">
          <cell r="B1413" t="str">
            <v>Cà te &gt;12-15 cm</v>
          </cell>
          <cell r="C1413" t="str">
            <v>cây</v>
          </cell>
          <cell r="D1413">
            <v>649055</v>
          </cell>
        </row>
        <row r="1414">
          <cell r="B1414" t="str">
            <v>Cà te &gt;15-18 cm</v>
          </cell>
          <cell r="C1414" t="str">
            <v>cây</v>
          </cell>
          <cell r="D1414">
            <v>693197</v>
          </cell>
        </row>
        <row r="1415">
          <cell r="B1415" t="str">
            <v>Cà te &gt;18-21 cm</v>
          </cell>
          <cell r="C1415" t="str">
            <v>cây</v>
          </cell>
          <cell r="D1415">
            <v>740350</v>
          </cell>
        </row>
        <row r="1416">
          <cell r="B1416" t="str">
            <v>Cà te &gt;21-24 cm</v>
          </cell>
          <cell r="C1416" t="str">
            <v>cây</v>
          </cell>
          <cell r="D1416">
            <v>790937</v>
          </cell>
        </row>
        <row r="1417">
          <cell r="B1417" t="str">
            <v>Cà te &gt;24-27 cm</v>
          </cell>
          <cell r="C1417" t="str">
            <v>cây</v>
          </cell>
          <cell r="D1417">
            <v>845446</v>
          </cell>
        </row>
        <row r="1418">
          <cell r="B1418" t="str">
            <v>Cà te &gt;27-30 cm</v>
          </cell>
          <cell r="C1418" t="str">
            <v>cây</v>
          </cell>
          <cell r="D1418">
            <v>904431</v>
          </cell>
        </row>
        <row r="1419">
          <cell r="B1419" t="str">
            <v>Cà te &gt;30-33 cm</v>
          </cell>
          <cell r="C1419" t="str">
            <v>cây</v>
          </cell>
          <cell r="D1419">
            <v>968517</v>
          </cell>
        </row>
        <row r="1420">
          <cell r="B1420" t="str">
            <v>Cà te &gt;33-36 cm</v>
          </cell>
          <cell r="C1420" t="str">
            <v>cây</v>
          </cell>
          <cell r="D1420">
            <v>1038453</v>
          </cell>
        </row>
        <row r="1421">
          <cell r="B1421" t="str">
            <v>Cà te &gt;36-39 cm</v>
          </cell>
          <cell r="C1421" t="str">
            <v>cây</v>
          </cell>
          <cell r="D1421">
            <v>1115038</v>
          </cell>
        </row>
        <row r="1422">
          <cell r="B1422" t="str">
            <v>Cà te &gt;39-42 cm</v>
          </cell>
          <cell r="C1422" t="str">
            <v>cây</v>
          </cell>
          <cell r="D1422">
            <v>1199222</v>
          </cell>
        </row>
        <row r="1423">
          <cell r="B1423" t="str">
            <v>Cà te &gt;42 cm</v>
          </cell>
          <cell r="C1423" t="str">
            <v>cây</v>
          </cell>
          <cell r="D1423">
            <v>1292081</v>
          </cell>
        </row>
        <row r="1424">
          <cell r="B1424" t="str">
            <v>Gù hương &lt;=3cm</v>
          </cell>
          <cell r="C1424" t="str">
            <v>cây</v>
          </cell>
          <cell r="D1424">
            <v>130283</v>
          </cell>
        </row>
        <row r="1425">
          <cell r="B1425" t="str">
            <v>Gù hương &gt;3-6 cm</v>
          </cell>
          <cell r="C1425" t="str">
            <v>cây</v>
          </cell>
          <cell r="D1425">
            <v>171630</v>
          </cell>
        </row>
        <row r="1426">
          <cell r="B1426" t="str">
            <v>Gù hương &gt;6-9 cm</v>
          </cell>
          <cell r="C1426" t="str">
            <v>cây</v>
          </cell>
          <cell r="D1426">
            <v>451580</v>
          </cell>
        </row>
        <row r="1427">
          <cell r="B1427" t="str">
            <v>Gù hương &gt;9-12 cm</v>
          </cell>
          <cell r="C1427" t="str">
            <v>cây</v>
          </cell>
          <cell r="D1427">
            <v>607549</v>
          </cell>
        </row>
        <row r="1428">
          <cell r="B1428" t="str">
            <v>Gù hương &gt;12-15 cm</v>
          </cell>
          <cell r="C1428" t="str">
            <v>cây</v>
          </cell>
          <cell r="D1428">
            <v>649055</v>
          </cell>
        </row>
        <row r="1429">
          <cell r="B1429" t="str">
            <v>Gù hương &gt;15-18 cm</v>
          </cell>
          <cell r="C1429" t="str">
            <v>cây</v>
          </cell>
          <cell r="D1429">
            <v>693197</v>
          </cell>
        </row>
        <row r="1430">
          <cell r="B1430" t="str">
            <v>Gù hương &gt;18-21 cm</v>
          </cell>
          <cell r="C1430" t="str">
            <v>cây</v>
          </cell>
          <cell r="D1430">
            <v>740350</v>
          </cell>
        </row>
        <row r="1431">
          <cell r="B1431" t="str">
            <v>Gù hương &gt;21-24 cm</v>
          </cell>
          <cell r="C1431" t="str">
            <v>cây</v>
          </cell>
          <cell r="D1431">
            <v>790937</v>
          </cell>
        </row>
        <row r="1432">
          <cell r="B1432" t="str">
            <v>Gù hương &gt;24-27 cm</v>
          </cell>
          <cell r="C1432" t="str">
            <v>cây</v>
          </cell>
          <cell r="D1432">
            <v>845446</v>
          </cell>
        </row>
        <row r="1433">
          <cell r="B1433" t="str">
            <v>Gù hương &gt;27-30 cm</v>
          </cell>
          <cell r="C1433" t="str">
            <v>cây</v>
          </cell>
          <cell r="D1433">
            <v>904431</v>
          </cell>
        </row>
        <row r="1434">
          <cell r="B1434" t="str">
            <v>Gù hương &gt;30-33 cm</v>
          </cell>
          <cell r="C1434" t="str">
            <v>cây</v>
          </cell>
          <cell r="D1434">
            <v>968517</v>
          </cell>
        </row>
        <row r="1435">
          <cell r="B1435" t="str">
            <v>Gù hương &gt;33-36 cm</v>
          </cell>
          <cell r="C1435" t="str">
            <v>cây</v>
          </cell>
          <cell r="D1435">
            <v>1038453</v>
          </cell>
        </row>
        <row r="1436">
          <cell r="B1436" t="str">
            <v>Gù hương &gt;36-39 cm</v>
          </cell>
          <cell r="C1436" t="str">
            <v>cây</v>
          </cell>
          <cell r="D1436">
            <v>1115038</v>
          </cell>
        </row>
        <row r="1437">
          <cell r="B1437" t="str">
            <v>Gù hương &gt;39-42 cm</v>
          </cell>
          <cell r="C1437" t="str">
            <v>cây</v>
          </cell>
          <cell r="D1437">
            <v>1199222</v>
          </cell>
        </row>
        <row r="1438">
          <cell r="B1438" t="str">
            <v>Gù hương &gt;42 cm</v>
          </cell>
          <cell r="C1438" t="str">
            <v>cây</v>
          </cell>
          <cell r="D1438">
            <v>1292081</v>
          </cell>
        </row>
        <row r="1439">
          <cell r="B1439" t="str">
            <v>Vù hương &lt;=3cm</v>
          </cell>
          <cell r="C1439" t="str">
            <v>cây</v>
          </cell>
          <cell r="D1439">
            <v>130283</v>
          </cell>
        </row>
        <row r="1440">
          <cell r="B1440" t="str">
            <v>Vù hương &gt;3-6 cm</v>
          </cell>
          <cell r="C1440" t="str">
            <v>cây</v>
          </cell>
          <cell r="D1440">
            <v>171630</v>
          </cell>
        </row>
        <row r="1441">
          <cell r="B1441" t="str">
            <v>Vù hương &gt;6-9 cm</v>
          </cell>
          <cell r="C1441" t="str">
            <v>cây</v>
          </cell>
          <cell r="D1441">
            <v>451580</v>
          </cell>
        </row>
        <row r="1442">
          <cell r="B1442" t="str">
            <v>Vù hương &gt;9-12 cm</v>
          </cell>
          <cell r="C1442" t="str">
            <v>cây</v>
          </cell>
          <cell r="D1442">
            <v>607549</v>
          </cell>
        </row>
        <row r="1443">
          <cell r="B1443" t="str">
            <v>Vù hương &gt;12-15 cm</v>
          </cell>
          <cell r="C1443" t="str">
            <v>cây</v>
          </cell>
          <cell r="D1443">
            <v>649055</v>
          </cell>
        </row>
        <row r="1444">
          <cell r="B1444" t="str">
            <v>Vù hương &gt;15-18 cm</v>
          </cell>
          <cell r="C1444" t="str">
            <v>cây</v>
          </cell>
          <cell r="D1444">
            <v>693197</v>
          </cell>
        </row>
        <row r="1445">
          <cell r="B1445" t="str">
            <v>Vù hương &gt;18-21 cm</v>
          </cell>
          <cell r="C1445" t="str">
            <v>cây</v>
          </cell>
          <cell r="D1445">
            <v>740350</v>
          </cell>
        </row>
        <row r="1446">
          <cell r="B1446" t="str">
            <v>Vù hương &gt;21-24 cm</v>
          </cell>
          <cell r="C1446" t="str">
            <v>cây</v>
          </cell>
          <cell r="D1446">
            <v>790937</v>
          </cell>
        </row>
        <row r="1447">
          <cell r="B1447" t="str">
            <v>Vù hương &gt;24-27 cm</v>
          </cell>
          <cell r="C1447" t="str">
            <v>cây</v>
          </cell>
          <cell r="D1447">
            <v>845446</v>
          </cell>
        </row>
        <row r="1448">
          <cell r="B1448" t="str">
            <v>Vù hương &gt;27-30 cm</v>
          </cell>
          <cell r="C1448" t="str">
            <v>cây</v>
          </cell>
          <cell r="D1448">
            <v>904431</v>
          </cell>
        </row>
        <row r="1449">
          <cell r="B1449" t="str">
            <v>Vù hương &gt;30-33 cm</v>
          </cell>
          <cell r="C1449" t="str">
            <v>cây</v>
          </cell>
          <cell r="D1449">
            <v>968517</v>
          </cell>
        </row>
        <row r="1450">
          <cell r="B1450" t="str">
            <v>Vù hương &gt;33-36 cm</v>
          </cell>
          <cell r="C1450" t="str">
            <v>cây</v>
          </cell>
          <cell r="D1450">
            <v>1038453</v>
          </cell>
        </row>
        <row r="1451">
          <cell r="B1451" t="str">
            <v>Vù hương &gt;36-39 cm</v>
          </cell>
          <cell r="C1451" t="str">
            <v>cây</v>
          </cell>
          <cell r="D1451">
            <v>1115038</v>
          </cell>
        </row>
        <row r="1452">
          <cell r="B1452" t="str">
            <v>Vù hương &gt;39-42 cm</v>
          </cell>
          <cell r="C1452" t="str">
            <v>cây</v>
          </cell>
          <cell r="D1452">
            <v>1199222</v>
          </cell>
        </row>
        <row r="1453">
          <cell r="B1453" t="str">
            <v>Vù hương &gt;42 cm</v>
          </cell>
          <cell r="C1453" t="str">
            <v>cây</v>
          </cell>
          <cell r="D1453">
            <v>1292081</v>
          </cell>
        </row>
        <row r="1454">
          <cell r="B1454" t="str">
            <v>Gù hương &lt;=3cm</v>
          </cell>
          <cell r="C1454" t="str">
            <v>cây</v>
          </cell>
          <cell r="D1454">
            <v>130283</v>
          </cell>
        </row>
        <row r="1455">
          <cell r="B1455" t="str">
            <v>Gù hương &gt;3-6 cm</v>
          </cell>
          <cell r="C1455" t="str">
            <v>cây</v>
          </cell>
          <cell r="D1455">
            <v>171630</v>
          </cell>
        </row>
        <row r="1456">
          <cell r="B1456" t="str">
            <v>Gù hương &gt;6-9 cm</v>
          </cell>
          <cell r="C1456" t="str">
            <v>cây</v>
          </cell>
          <cell r="D1456">
            <v>451580</v>
          </cell>
        </row>
        <row r="1457">
          <cell r="B1457" t="str">
            <v>Gù hương &gt;9-12 cm</v>
          </cell>
          <cell r="C1457" t="str">
            <v>cây</v>
          </cell>
          <cell r="D1457">
            <v>607549</v>
          </cell>
        </row>
        <row r="1458">
          <cell r="B1458" t="str">
            <v>Gù hương &gt;12-15 cm</v>
          </cell>
          <cell r="C1458" t="str">
            <v>cây</v>
          </cell>
          <cell r="D1458">
            <v>649055</v>
          </cell>
        </row>
        <row r="1459">
          <cell r="B1459" t="str">
            <v>Gù hương &gt;15-18 cm</v>
          </cell>
          <cell r="C1459" t="str">
            <v>cây</v>
          </cell>
          <cell r="D1459">
            <v>693197</v>
          </cell>
        </row>
        <row r="1460">
          <cell r="B1460" t="str">
            <v>Gù hương &gt;18-21 cm</v>
          </cell>
          <cell r="C1460" t="str">
            <v>cây</v>
          </cell>
          <cell r="D1460">
            <v>740350</v>
          </cell>
        </row>
        <row r="1461">
          <cell r="B1461" t="str">
            <v>Gù hương &gt;21-24 cm</v>
          </cell>
          <cell r="C1461" t="str">
            <v>cây</v>
          </cell>
          <cell r="D1461">
            <v>790937</v>
          </cell>
        </row>
        <row r="1462">
          <cell r="B1462" t="str">
            <v>Gù hương &gt;24-27 cm</v>
          </cell>
          <cell r="C1462" t="str">
            <v>cây</v>
          </cell>
          <cell r="D1462">
            <v>845446</v>
          </cell>
        </row>
        <row r="1463">
          <cell r="B1463" t="str">
            <v>Gù hương &gt;27-30 cm</v>
          </cell>
          <cell r="C1463" t="str">
            <v>cây</v>
          </cell>
          <cell r="D1463">
            <v>904431</v>
          </cell>
        </row>
        <row r="1464">
          <cell r="B1464" t="str">
            <v>Gù hương &gt;30-33 cm</v>
          </cell>
          <cell r="C1464" t="str">
            <v>cây</v>
          </cell>
          <cell r="D1464">
            <v>968517</v>
          </cell>
        </row>
        <row r="1465">
          <cell r="B1465" t="str">
            <v>Gù hương &gt;33-36 cm</v>
          </cell>
          <cell r="C1465" t="str">
            <v>cây</v>
          </cell>
          <cell r="D1465">
            <v>1038453</v>
          </cell>
        </row>
        <row r="1466">
          <cell r="B1466" t="str">
            <v>Gù hương &gt;36-39 cm</v>
          </cell>
          <cell r="C1466" t="str">
            <v>cây</v>
          </cell>
          <cell r="D1466">
            <v>1115038</v>
          </cell>
        </row>
        <row r="1467">
          <cell r="B1467" t="str">
            <v>Gù hương &gt;39-42 cm</v>
          </cell>
          <cell r="C1467" t="str">
            <v>cây</v>
          </cell>
          <cell r="D1467">
            <v>1199222</v>
          </cell>
        </row>
        <row r="1468">
          <cell r="B1468" t="str">
            <v>Gù hương &gt;42 cm</v>
          </cell>
          <cell r="C1468" t="str">
            <v>cây</v>
          </cell>
          <cell r="D1468">
            <v>1292081</v>
          </cell>
        </row>
        <row r="1469">
          <cell r="B1469" t="str">
            <v>Gụ &lt;=3cm</v>
          </cell>
          <cell r="C1469" t="str">
            <v>cây</v>
          </cell>
          <cell r="D1469">
            <v>130283</v>
          </cell>
        </row>
        <row r="1470">
          <cell r="B1470" t="str">
            <v>Gụ &gt;3-6 cm</v>
          </cell>
          <cell r="C1470" t="str">
            <v>cây</v>
          </cell>
          <cell r="D1470">
            <v>171630</v>
          </cell>
        </row>
        <row r="1471">
          <cell r="B1471" t="str">
            <v>Gụ &gt;6-9 cm</v>
          </cell>
          <cell r="C1471" t="str">
            <v>cây</v>
          </cell>
          <cell r="D1471">
            <v>451580</v>
          </cell>
        </row>
        <row r="1472">
          <cell r="B1472" t="str">
            <v>Gụ &gt;9-12 cm</v>
          </cell>
          <cell r="C1472" t="str">
            <v>cây</v>
          </cell>
          <cell r="D1472">
            <v>607549</v>
          </cell>
        </row>
        <row r="1473">
          <cell r="B1473" t="str">
            <v>Gụ &gt;12-15 cm</v>
          </cell>
          <cell r="C1473" t="str">
            <v>cây</v>
          </cell>
          <cell r="D1473">
            <v>649055</v>
          </cell>
        </row>
        <row r="1474">
          <cell r="B1474" t="str">
            <v>Gụ &gt;15-18 cm</v>
          </cell>
          <cell r="C1474" t="str">
            <v>cây</v>
          </cell>
          <cell r="D1474">
            <v>693197</v>
          </cell>
        </row>
        <row r="1475">
          <cell r="B1475" t="str">
            <v>Gụ &gt;18-21 cm</v>
          </cell>
          <cell r="C1475" t="str">
            <v>cây</v>
          </cell>
          <cell r="D1475">
            <v>740350</v>
          </cell>
        </row>
        <row r="1476">
          <cell r="B1476" t="str">
            <v>Gụ &gt;21-24 cm</v>
          </cell>
          <cell r="C1476" t="str">
            <v>cây</v>
          </cell>
          <cell r="D1476">
            <v>790937</v>
          </cell>
        </row>
        <row r="1477">
          <cell r="B1477" t="str">
            <v>Gụ &gt;24-27 cm</v>
          </cell>
          <cell r="C1477" t="str">
            <v>cây</v>
          </cell>
          <cell r="D1477">
            <v>845446</v>
          </cell>
        </row>
        <row r="1478">
          <cell r="B1478" t="str">
            <v>Gụ &gt;27-30 cm</v>
          </cell>
          <cell r="C1478" t="str">
            <v>cây</v>
          </cell>
          <cell r="D1478">
            <v>904431</v>
          </cell>
        </row>
        <row r="1479">
          <cell r="B1479" t="str">
            <v>Gụ &gt;30-33 cm</v>
          </cell>
          <cell r="C1479" t="str">
            <v>cây</v>
          </cell>
          <cell r="D1479">
            <v>968517</v>
          </cell>
        </row>
        <row r="1480">
          <cell r="B1480" t="str">
            <v>Gụ &gt;33-36 cm</v>
          </cell>
          <cell r="C1480" t="str">
            <v>cây</v>
          </cell>
          <cell r="D1480">
            <v>1038453</v>
          </cell>
        </row>
        <row r="1481">
          <cell r="B1481" t="str">
            <v>Gụ &gt;36-39 cm</v>
          </cell>
          <cell r="C1481" t="str">
            <v>cây</v>
          </cell>
          <cell r="D1481">
            <v>1115038</v>
          </cell>
        </row>
        <row r="1482">
          <cell r="B1482" t="str">
            <v>Gụ &gt;39-42 cm</v>
          </cell>
          <cell r="C1482" t="str">
            <v>cây</v>
          </cell>
          <cell r="D1482">
            <v>1199222</v>
          </cell>
        </row>
        <row r="1483">
          <cell r="B1483" t="str">
            <v>Gụ &gt;42 cm</v>
          </cell>
          <cell r="C1483" t="str">
            <v>cây</v>
          </cell>
          <cell r="D1483">
            <v>1292081</v>
          </cell>
        </row>
        <row r="1484">
          <cell r="B1484" t="str">
            <v>Gụ lau &lt;=3cm</v>
          </cell>
          <cell r="C1484" t="str">
            <v>cây</v>
          </cell>
          <cell r="D1484">
            <v>130283</v>
          </cell>
        </row>
        <row r="1485">
          <cell r="B1485" t="str">
            <v>Gụ lau &gt;3-6 cm</v>
          </cell>
          <cell r="C1485" t="str">
            <v>cây</v>
          </cell>
          <cell r="D1485">
            <v>171630</v>
          </cell>
        </row>
        <row r="1486">
          <cell r="B1486" t="str">
            <v>Gụ lau &gt;6-9 cm</v>
          </cell>
          <cell r="C1486" t="str">
            <v>cây</v>
          </cell>
          <cell r="D1486">
            <v>451580</v>
          </cell>
        </row>
        <row r="1487">
          <cell r="B1487" t="str">
            <v>Gụ lau &gt;9-12 cm</v>
          </cell>
          <cell r="C1487" t="str">
            <v>cây</v>
          </cell>
          <cell r="D1487">
            <v>607549</v>
          </cell>
        </row>
        <row r="1488">
          <cell r="B1488" t="str">
            <v>Gụ lau &gt;12-15 cm</v>
          </cell>
          <cell r="C1488" t="str">
            <v>cây</v>
          </cell>
          <cell r="D1488">
            <v>649055</v>
          </cell>
        </row>
        <row r="1489">
          <cell r="B1489" t="str">
            <v>Gụ lau &gt;15-18 cm</v>
          </cell>
          <cell r="C1489" t="str">
            <v>cây</v>
          </cell>
          <cell r="D1489">
            <v>693197</v>
          </cell>
        </row>
        <row r="1490">
          <cell r="B1490" t="str">
            <v>Gụ lau &gt;18-21 cm</v>
          </cell>
          <cell r="C1490" t="str">
            <v>cây</v>
          </cell>
          <cell r="D1490">
            <v>740350</v>
          </cell>
        </row>
        <row r="1491">
          <cell r="B1491" t="str">
            <v>Gụ lau &gt;21-24 cm</v>
          </cell>
          <cell r="C1491" t="str">
            <v>cây</v>
          </cell>
          <cell r="D1491">
            <v>790937</v>
          </cell>
        </row>
        <row r="1492">
          <cell r="B1492" t="str">
            <v>Gụ lau &gt;24-27 cm</v>
          </cell>
          <cell r="C1492" t="str">
            <v>cây</v>
          </cell>
          <cell r="D1492">
            <v>845446</v>
          </cell>
        </row>
        <row r="1493">
          <cell r="B1493" t="str">
            <v>Gụ lau &gt;27-30 cm</v>
          </cell>
          <cell r="C1493" t="str">
            <v>cây</v>
          </cell>
          <cell r="D1493">
            <v>904431</v>
          </cell>
        </row>
        <row r="1494">
          <cell r="B1494" t="str">
            <v>Gụ lau &gt;30-33 cm</v>
          </cell>
          <cell r="C1494" t="str">
            <v>cây</v>
          </cell>
          <cell r="D1494">
            <v>968517</v>
          </cell>
        </row>
        <row r="1495">
          <cell r="B1495" t="str">
            <v>Gụ lau &gt;33-36 cm</v>
          </cell>
          <cell r="C1495" t="str">
            <v>cây</v>
          </cell>
          <cell r="D1495">
            <v>1038453</v>
          </cell>
        </row>
        <row r="1496">
          <cell r="B1496" t="str">
            <v>Gụ lau &gt;36-39 cm</v>
          </cell>
          <cell r="C1496" t="str">
            <v>cây</v>
          </cell>
          <cell r="D1496">
            <v>1115038</v>
          </cell>
        </row>
        <row r="1497">
          <cell r="B1497" t="str">
            <v>Gụ lau &gt;39-42 cm</v>
          </cell>
          <cell r="C1497" t="str">
            <v>cây</v>
          </cell>
          <cell r="D1497">
            <v>1199222</v>
          </cell>
        </row>
        <row r="1498">
          <cell r="B1498" t="str">
            <v>Gụ lau &gt;42 cm</v>
          </cell>
          <cell r="C1498" t="str">
            <v>cây</v>
          </cell>
          <cell r="D1498">
            <v>1292081</v>
          </cell>
        </row>
        <row r="1499">
          <cell r="B1499" t="str">
            <v>Gõ lau &lt;=3cm</v>
          </cell>
          <cell r="C1499" t="str">
            <v>cây</v>
          </cell>
          <cell r="D1499">
            <v>130283</v>
          </cell>
        </row>
        <row r="1500">
          <cell r="B1500" t="str">
            <v>Gõ lau &gt;3-6 cm</v>
          </cell>
          <cell r="C1500" t="str">
            <v>cây</v>
          </cell>
          <cell r="D1500">
            <v>171630</v>
          </cell>
        </row>
        <row r="1501">
          <cell r="B1501" t="str">
            <v>Gõ lau &gt;6-9 cm</v>
          </cell>
          <cell r="C1501" t="str">
            <v>cây</v>
          </cell>
          <cell r="D1501">
            <v>451580</v>
          </cell>
        </row>
        <row r="1502">
          <cell r="B1502" t="str">
            <v>Gõ lau &gt;9-12 cm</v>
          </cell>
          <cell r="C1502" t="str">
            <v>cây</v>
          </cell>
          <cell r="D1502">
            <v>607549</v>
          </cell>
        </row>
        <row r="1503">
          <cell r="B1503" t="str">
            <v>Gõ lau &gt;12-15 cm</v>
          </cell>
          <cell r="C1503" t="str">
            <v>cây</v>
          </cell>
          <cell r="D1503">
            <v>649055</v>
          </cell>
        </row>
        <row r="1504">
          <cell r="B1504" t="str">
            <v>Gõ lau &gt;15-18 cm</v>
          </cell>
          <cell r="C1504" t="str">
            <v>cây</v>
          </cell>
          <cell r="D1504">
            <v>693197</v>
          </cell>
        </row>
        <row r="1505">
          <cell r="B1505" t="str">
            <v>Gõ lau &gt;18-21 cm</v>
          </cell>
          <cell r="C1505" t="str">
            <v>cây</v>
          </cell>
          <cell r="D1505">
            <v>740350</v>
          </cell>
        </row>
        <row r="1506">
          <cell r="B1506" t="str">
            <v>Gõ lau &gt;21-24 cm</v>
          </cell>
          <cell r="C1506" t="str">
            <v>cây</v>
          </cell>
          <cell r="D1506">
            <v>790937</v>
          </cell>
        </row>
        <row r="1507">
          <cell r="B1507" t="str">
            <v>Gõ lau &gt;24-27 cm</v>
          </cell>
          <cell r="C1507" t="str">
            <v>cây</v>
          </cell>
          <cell r="D1507">
            <v>845446</v>
          </cell>
        </row>
        <row r="1508">
          <cell r="B1508" t="str">
            <v>Gõ lau &gt;27-30 cm</v>
          </cell>
          <cell r="C1508" t="str">
            <v>cây</v>
          </cell>
          <cell r="D1508">
            <v>904431</v>
          </cell>
        </row>
        <row r="1509">
          <cell r="B1509" t="str">
            <v>Gõ lau &gt;30-33 cm</v>
          </cell>
          <cell r="C1509" t="str">
            <v>cây</v>
          </cell>
          <cell r="D1509">
            <v>968517</v>
          </cell>
        </row>
        <row r="1510">
          <cell r="B1510" t="str">
            <v>Gõ lau &gt;33-36 cm</v>
          </cell>
          <cell r="C1510" t="str">
            <v>cây</v>
          </cell>
          <cell r="D1510">
            <v>1038453</v>
          </cell>
        </row>
        <row r="1511">
          <cell r="B1511" t="str">
            <v>Gõ lau &gt;36-39 cm</v>
          </cell>
          <cell r="C1511" t="str">
            <v>cây</v>
          </cell>
          <cell r="D1511">
            <v>1115038</v>
          </cell>
        </row>
        <row r="1512">
          <cell r="B1512" t="str">
            <v>Gõ lau &gt;39-42 cm</v>
          </cell>
          <cell r="C1512" t="str">
            <v>cây</v>
          </cell>
          <cell r="D1512">
            <v>1199222</v>
          </cell>
        </row>
        <row r="1513">
          <cell r="B1513" t="str">
            <v>Gõ lau &gt;42 cm</v>
          </cell>
          <cell r="C1513" t="str">
            <v>cây</v>
          </cell>
          <cell r="D1513">
            <v>1292081</v>
          </cell>
        </row>
        <row r="1514">
          <cell r="B1514" t="str">
            <v>Gụ lau &lt;=3cm</v>
          </cell>
          <cell r="C1514" t="str">
            <v>cây</v>
          </cell>
          <cell r="D1514">
            <v>130283</v>
          </cell>
        </row>
        <row r="1515">
          <cell r="B1515" t="str">
            <v>Gụ lau &gt;3-6 cm</v>
          </cell>
          <cell r="C1515" t="str">
            <v>cây</v>
          </cell>
          <cell r="D1515">
            <v>171630</v>
          </cell>
        </row>
        <row r="1516">
          <cell r="B1516" t="str">
            <v>Gụ lau &gt;6-9 cm</v>
          </cell>
          <cell r="C1516" t="str">
            <v>cây</v>
          </cell>
          <cell r="D1516">
            <v>451580</v>
          </cell>
        </row>
        <row r="1517">
          <cell r="B1517" t="str">
            <v>Gụ lau &gt;9-12 cm</v>
          </cell>
          <cell r="C1517" t="str">
            <v>cây</v>
          </cell>
          <cell r="D1517">
            <v>607549</v>
          </cell>
        </row>
        <row r="1518">
          <cell r="B1518" t="str">
            <v>Gụ lau &gt;12-15 cm</v>
          </cell>
          <cell r="C1518" t="str">
            <v>cây</v>
          </cell>
          <cell r="D1518">
            <v>649055</v>
          </cell>
        </row>
        <row r="1519">
          <cell r="B1519" t="str">
            <v>Gụ lau &gt;15-18 cm</v>
          </cell>
          <cell r="C1519" t="str">
            <v>cây</v>
          </cell>
          <cell r="D1519">
            <v>693197</v>
          </cell>
        </row>
        <row r="1520">
          <cell r="B1520" t="str">
            <v>Gụ lau &gt;18-21 cm</v>
          </cell>
          <cell r="C1520" t="str">
            <v>cây</v>
          </cell>
          <cell r="D1520">
            <v>740350</v>
          </cell>
        </row>
        <row r="1521">
          <cell r="B1521" t="str">
            <v>Gụ lau &gt;21-24 cm</v>
          </cell>
          <cell r="C1521" t="str">
            <v>cây</v>
          </cell>
          <cell r="D1521">
            <v>790937</v>
          </cell>
        </row>
        <row r="1522">
          <cell r="B1522" t="str">
            <v>Gụ lau &gt;24-27 cm</v>
          </cell>
          <cell r="C1522" t="str">
            <v>cây</v>
          </cell>
          <cell r="D1522">
            <v>845446</v>
          </cell>
        </row>
        <row r="1523">
          <cell r="B1523" t="str">
            <v>Gụ lau &gt;27-30 cm</v>
          </cell>
          <cell r="C1523" t="str">
            <v>cây</v>
          </cell>
          <cell r="D1523">
            <v>904431</v>
          </cell>
        </row>
        <row r="1524">
          <cell r="B1524" t="str">
            <v>Gụ lau &gt;30-33 cm</v>
          </cell>
          <cell r="C1524" t="str">
            <v>cây</v>
          </cell>
          <cell r="D1524">
            <v>968517</v>
          </cell>
        </row>
        <row r="1525">
          <cell r="B1525" t="str">
            <v>Gụ lau &gt;33-36 cm</v>
          </cell>
          <cell r="C1525" t="str">
            <v>cây</v>
          </cell>
          <cell r="D1525">
            <v>1038453</v>
          </cell>
        </row>
        <row r="1526">
          <cell r="B1526" t="str">
            <v>Gụ lau &gt;36-39 cm</v>
          </cell>
          <cell r="C1526" t="str">
            <v>cây</v>
          </cell>
          <cell r="D1526">
            <v>1115038</v>
          </cell>
        </row>
        <row r="1527">
          <cell r="B1527" t="str">
            <v>Gụ lau &gt;39-42 cm</v>
          </cell>
          <cell r="C1527" t="str">
            <v>cây</v>
          </cell>
          <cell r="D1527">
            <v>1199222</v>
          </cell>
        </row>
        <row r="1528">
          <cell r="B1528" t="str">
            <v>Gụ lau &gt;42 cm</v>
          </cell>
          <cell r="C1528" t="str">
            <v>cây</v>
          </cell>
          <cell r="D1528">
            <v>1292081</v>
          </cell>
        </row>
        <row r="1529">
          <cell r="B1529" t="str">
            <v>Gõ mật &lt;=3cm</v>
          </cell>
          <cell r="C1529" t="str">
            <v>cây</v>
          </cell>
          <cell r="D1529">
            <v>130283</v>
          </cell>
        </row>
        <row r="1530">
          <cell r="B1530" t="str">
            <v>Gõ mật &gt;3-6 cm</v>
          </cell>
          <cell r="C1530" t="str">
            <v>cây</v>
          </cell>
          <cell r="D1530">
            <v>171630</v>
          </cell>
        </row>
        <row r="1531">
          <cell r="B1531" t="str">
            <v>Gõ mật &gt;6-9 cm</v>
          </cell>
          <cell r="C1531" t="str">
            <v>cây</v>
          </cell>
          <cell r="D1531">
            <v>451580</v>
          </cell>
        </row>
        <row r="1532">
          <cell r="B1532" t="str">
            <v>Gõ mật &gt;9-12 cm</v>
          </cell>
          <cell r="C1532" t="str">
            <v>cây</v>
          </cell>
          <cell r="D1532">
            <v>607549</v>
          </cell>
        </row>
        <row r="1533">
          <cell r="B1533" t="str">
            <v>Gõ mật &gt;12-15 cm</v>
          </cell>
          <cell r="C1533" t="str">
            <v>cây</v>
          </cell>
          <cell r="D1533">
            <v>649055</v>
          </cell>
        </row>
        <row r="1534">
          <cell r="B1534" t="str">
            <v>Gõ mật &gt;15-18 cm</v>
          </cell>
          <cell r="C1534" t="str">
            <v>cây</v>
          </cell>
          <cell r="D1534">
            <v>693197</v>
          </cell>
        </row>
        <row r="1535">
          <cell r="B1535" t="str">
            <v>Gõ mật &gt;18-21 cm</v>
          </cell>
          <cell r="C1535" t="str">
            <v>cây</v>
          </cell>
          <cell r="D1535">
            <v>740350</v>
          </cell>
        </row>
        <row r="1536">
          <cell r="B1536" t="str">
            <v>Gõ mật &gt;21-24 cm</v>
          </cell>
          <cell r="C1536" t="str">
            <v>cây</v>
          </cell>
          <cell r="D1536">
            <v>790937</v>
          </cell>
        </row>
        <row r="1537">
          <cell r="B1537" t="str">
            <v>Gõ mật &gt;24-27 cm</v>
          </cell>
          <cell r="C1537" t="str">
            <v>cây</v>
          </cell>
          <cell r="D1537">
            <v>845446</v>
          </cell>
        </row>
        <row r="1538">
          <cell r="B1538" t="str">
            <v>Gõ mật &gt;27-30 cm</v>
          </cell>
          <cell r="C1538" t="str">
            <v>cây</v>
          </cell>
          <cell r="D1538">
            <v>904431</v>
          </cell>
        </row>
        <row r="1539">
          <cell r="B1539" t="str">
            <v>Gõ mật &gt;30-33 cm</v>
          </cell>
          <cell r="C1539" t="str">
            <v>cây</v>
          </cell>
          <cell r="D1539">
            <v>968517</v>
          </cell>
        </row>
        <row r="1540">
          <cell r="B1540" t="str">
            <v>Gõ mật &gt;33-36 cm</v>
          </cell>
          <cell r="C1540" t="str">
            <v>cây</v>
          </cell>
          <cell r="D1540">
            <v>1038453</v>
          </cell>
        </row>
        <row r="1541">
          <cell r="B1541" t="str">
            <v>Gõ mật &gt;36-39 cm</v>
          </cell>
          <cell r="C1541" t="str">
            <v>cây</v>
          </cell>
          <cell r="D1541">
            <v>1115038</v>
          </cell>
        </row>
        <row r="1542">
          <cell r="B1542" t="str">
            <v>Gõ mật &gt;39-42 cm</v>
          </cell>
          <cell r="C1542" t="str">
            <v>cây</v>
          </cell>
          <cell r="D1542">
            <v>1199222</v>
          </cell>
        </row>
        <row r="1543">
          <cell r="B1543" t="str">
            <v>Gõ mật &gt;42 cm</v>
          </cell>
          <cell r="C1543" t="str">
            <v>cây</v>
          </cell>
          <cell r="D1543">
            <v>1292081</v>
          </cell>
        </row>
        <row r="1544">
          <cell r="B1544" t="str">
            <v>Hoàng đàn &lt;=3cm</v>
          </cell>
          <cell r="C1544" t="str">
            <v>cây</v>
          </cell>
          <cell r="D1544">
            <v>130283</v>
          </cell>
        </row>
        <row r="1545">
          <cell r="B1545" t="str">
            <v>Hoàng đàn &gt;3-6 cm</v>
          </cell>
          <cell r="C1545" t="str">
            <v>cây</v>
          </cell>
          <cell r="D1545">
            <v>171630</v>
          </cell>
        </row>
        <row r="1546">
          <cell r="B1546" t="str">
            <v>Hoàng đàn &gt;6-9 cm</v>
          </cell>
          <cell r="C1546" t="str">
            <v>cây</v>
          </cell>
          <cell r="D1546">
            <v>451580</v>
          </cell>
        </row>
        <row r="1547">
          <cell r="B1547" t="str">
            <v>Hoàng đàn &gt;9-12 cm</v>
          </cell>
          <cell r="C1547" t="str">
            <v>cây</v>
          </cell>
          <cell r="D1547">
            <v>607549</v>
          </cell>
        </row>
        <row r="1548">
          <cell r="B1548" t="str">
            <v>Hoàng đàn &gt;12-15 cm</v>
          </cell>
          <cell r="C1548" t="str">
            <v>cây</v>
          </cell>
          <cell r="D1548">
            <v>649055</v>
          </cell>
        </row>
        <row r="1549">
          <cell r="B1549" t="str">
            <v>Hoàng đàn &gt;15-18 cm</v>
          </cell>
          <cell r="C1549" t="str">
            <v>cây</v>
          </cell>
          <cell r="D1549">
            <v>693197</v>
          </cell>
        </row>
        <row r="1550">
          <cell r="B1550" t="str">
            <v>Hoàng đàn &gt;18-21 cm</v>
          </cell>
          <cell r="C1550" t="str">
            <v>cây</v>
          </cell>
          <cell r="D1550">
            <v>740350</v>
          </cell>
        </row>
        <row r="1551">
          <cell r="B1551" t="str">
            <v>Hoàng đàn &gt;21-24 cm</v>
          </cell>
          <cell r="C1551" t="str">
            <v>cây</v>
          </cell>
          <cell r="D1551">
            <v>790937</v>
          </cell>
        </row>
        <row r="1552">
          <cell r="B1552" t="str">
            <v>Hoàng đàn &gt;24-27 cm</v>
          </cell>
          <cell r="C1552" t="str">
            <v>cây</v>
          </cell>
          <cell r="D1552">
            <v>845446</v>
          </cell>
        </row>
        <row r="1553">
          <cell r="B1553" t="str">
            <v>Hoàng đàn &gt;27-30 cm</v>
          </cell>
          <cell r="C1553" t="str">
            <v>cây</v>
          </cell>
          <cell r="D1553">
            <v>904431</v>
          </cell>
        </row>
        <row r="1554">
          <cell r="B1554" t="str">
            <v>Hoàng đàn &gt;30-33 cm</v>
          </cell>
          <cell r="C1554" t="str">
            <v>cây</v>
          </cell>
          <cell r="D1554">
            <v>968517</v>
          </cell>
        </row>
        <row r="1555">
          <cell r="B1555" t="str">
            <v>Hoàng đàn &gt;33-36 cm</v>
          </cell>
          <cell r="C1555" t="str">
            <v>cây</v>
          </cell>
          <cell r="D1555">
            <v>1038453</v>
          </cell>
        </row>
        <row r="1556">
          <cell r="B1556" t="str">
            <v>Hoàng đàn &gt;36-39 cm</v>
          </cell>
          <cell r="C1556" t="str">
            <v>cây</v>
          </cell>
          <cell r="D1556">
            <v>1115038</v>
          </cell>
        </row>
        <row r="1557">
          <cell r="B1557" t="str">
            <v>Hoàng đàn &gt;39-42 cm</v>
          </cell>
          <cell r="C1557" t="str">
            <v>cây</v>
          </cell>
          <cell r="D1557">
            <v>1199222</v>
          </cell>
        </row>
        <row r="1558">
          <cell r="B1558" t="str">
            <v>Hoàng đàn &gt;42 cm</v>
          </cell>
          <cell r="C1558" t="str">
            <v>cây</v>
          </cell>
          <cell r="D1558">
            <v>1292081</v>
          </cell>
        </row>
        <row r="1559">
          <cell r="B1559" t="str">
            <v>Hoàng đàn rủ &lt;=3cm</v>
          </cell>
          <cell r="C1559" t="str">
            <v>cây</v>
          </cell>
          <cell r="D1559">
            <v>130283</v>
          </cell>
        </row>
        <row r="1560">
          <cell r="B1560" t="str">
            <v>Hoàng đàn rủ &gt;3-6 cm</v>
          </cell>
          <cell r="C1560" t="str">
            <v>cây</v>
          </cell>
          <cell r="D1560">
            <v>171630</v>
          </cell>
        </row>
        <row r="1561">
          <cell r="B1561" t="str">
            <v>Hoàng đàn rủ &gt;6-9 cm</v>
          </cell>
          <cell r="C1561" t="str">
            <v>cây</v>
          </cell>
          <cell r="D1561">
            <v>451580</v>
          </cell>
        </row>
        <row r="1562">
          <cell r="B1562" t="str">
            <v>Hoàng đàn rủ &gt;9-12 cm</v>
          </cell>
          <cell r="C1562" t="str">
            <v>cây</v>
          </cell>
          <cell r="D1562">
            <v>607549</v>
          </cell>
        </row>
        <row r="1563">
          <cell r="B1563" t="str">
            <v>Hoàng đàn rủ &gt;12-15 cm</v>
          </cell>
          <cell r="C1563" t="str">
            <v>cây</v>
          </cell>
          <cell r="D1563">
            <v>649055</v>
          </cell>
        </row>
        <row r="1564">
          <cell r="B1564" t="str">
            <v>Hoàng đàn rủ &gt;15-18 cm</v>
          </cell>
          <cell r="C1564" t="str">
            <v>cây</v>
          </cell>
          <cell r="D1564">
            <v>693197</v>
          </cell>
        </row>
        <row r="1565">
          <cell r="B1565" t="str">
            <v>Hoàng đàn rủ &gt;18-21 cm</v>
          </cell>
          <cell r="C1565" t="str">
            <v>cây</v>
          </cell>
          <cell r="D1565">
            <v>740350</v>
          </cell>
        </row>
        <row r="1566">
          <cell r="B1566" t="str">
            <v>Hoàng đàn rủ &gt;21-24 cm</v>
          </cell>
          <cell r="C1566" t="str">
            <v>cây</v>
          </cell>
          <cell r="D1566">
            <v>790937</v>
          </cell>
        </row>
        <row r="1567">
          <cell r="B1567" t="str">
            <v>Hoàng đàn rủ &gt;24-27 cm</v>
          </cell>
          <cell r="C1567" t="str">
            <v>cây</v>
          </cell>
          <cell r="D1567">
            <v>845446</v>
          </cell>
        </row>
        <row r="1568">
          <cell r="B1568" t="str">
            <v>Hoàng đàn rủ &gt;27-30 cm</v>
          </cell>
          <cell r="C1568" t="str">
            <v>cây</v>
          </cell>
          <cell r="D1568">
            <v>904431</v>
          </cell>
        </row>
        <row r="1569">
          <cell r="B1569" t="str">
            <v>Hoàng đàn rủ &gt;30-33 cm</v>
          </cell>
          <cell r="C1569" t="str">
            <v>cây</v>
          </cell>
          <cell r="D1569">
            <v>968517</v>
          </cell>
        </row>
        <row r="1570">
          <cell r="B1570" t="str">
            <v>Hoàng đàn rủ &gt;33-36 cm</v>
          </cell>
          <cell r="C1570" t="str">
            <v>cây</v>
          </cell>
          <cell r="D1570">
            <v>1038453</v>
          </cell>
        </row>
        <row r="1571">
          <cell r="B1571" t="str">
            <v>Hoàng đàn rủ &gt;36-39 cm</v>
          </cell>
          <cell r="C1571" t="str">
            <v>cây</v>
          </cell>
          <cell r="D1571">
            <v>1115038</v>
          </cell>
        </row>
        <row r="1572">
          <cell r="B1572" t="str">
            <v>Hoàng đàn rủ &gt;39-42 cm</v>
          </cell>
          <cell r="C1572" t="str">
            <v>cây</v>
          </cell>
          <cell r="D1572">
            <v>1199222</v>
          </cell>
        </row>
        <row r="1573">
          <cell r="B1573" t="str">
            <v>Hoàng đàn rủ &gt;42 cm</v>
          </cell>
          <cell r="C1573" t="str">
            <v>cây</v>
          </cell>
          <cell r="D1573">
            <v>1292081</v>
          </cell>
        </row>
        <row r="1574">
          <cell r="B1574" t="str">
            <v>Hoàng đàn &lt;=3cm</v>
          </cell>
          <cell r="C1574" t="str">
            <v>cây</v>
          </cell>
          <cell r="D1574">
            <v>130283</v>
          </cell>
        </row>
        <row r="1575">
          <cell r="B1575" t="str">
            <v>Hoàng đàn &gt;3-6 cm</v>
          </cell>
          <cell r="C1575" t="str">
            <v>cây</v>
          </cell>
          <cell r="D1575">
            <v>171630</v>
          </cell>
        </row>
        <row r="1576">
          <cell r="B1576" t="str">
            <v>Hoàng đàn &gt;6-9 cm</v>
          </cell>
          <cell r="C1576" t="str">
            <v>cây</v>
          </cell>
          <cell r="D1576">
            <v>451580</v>
          </cell>
        </row>
        <row r="1577">
          <cell r="B1577" t="str">
            <v>Hoàng đàn &gt;9-12 cm</v>
          </cell>
          <cell r="C1577" t="str">
            <v>cây</v>
          </cell>
          <cell r="D1577">
            <v>607549</v>
          </cell>
        </row>
        <row r="1578">
          <cell r="B1578" t="str">
            <v>Hoàng đàn &gt;12-15 cm</v>
          </cell>
          <cell r="C1578" t="str">
            <v>cây</v>
          </cell>
          <cell r="D1578">
            <v>649055</v>
          </cell>
        </row>
        <row r="1579">
          <cell r="B1579" t="str">
            <v>Hoàng đàn &gt;15-18 cm</v>
          </cell>
          <cell r="C1579" t="str">
            <v>cây</v>
          </cell>
          <cell r="D1579">
            <v>693197</v>
          </cell>
        </row>
        <row r="1580">
          <cell r="B1580" t="str">
            <v>Hoàng đàn &gt;18-21 cm</v>
          </cell>
          <cell r="C1580" t="str">
            <v>cây</v>
          </cell>
          <cell r="D1580">
            <v>740350</v>
          </cell>
        </row>
        <row r="1581">
          <cell r="B1581" t="str">
            <v>Hoàng đàn &gt;21-24 cm</v>
          </cell>
          <cell r="C1581" t="str">
            <v>cây</v>
          </cell>
          <cell r="D1581">
            <v>790937</v>
          </cell>
        </row>
        <row r="1582">
          <cell r="B1582" t="str">
            <v>Hoàng đàn &gt;24-27 cm</v>
          </cell>
          <cell r="C1582" t="str">
            <v>cây</v>
          </cell>
          <cell r="D1582">
            <v>845446</v>
          </cell>
        </row>
        <row r="1583">
          <cell r="B1583" t="str">
            <v>Hoàng đàn &gt;27-30 cm</v>
          </cell>
          <cell r="C1583" t="str">
            <v>cây</v>
          </cell>
          <cell r="D1583">
            <v>904431</v>
          </cell>
        </row>
        <row r="1584">
          <cell r="B1584" t="str">
            <v>Hoàng đàn &gt;30-33 cm</v>
          </cell>
          <cell r="C1584" t="str">
            <v>cây</v>
          </cell>
          <cell r="D1584">
            <v>968517</v>
          </cell>
        </row>
        <row r="1585">
          <cell r="B1585" t="str">
            <v>Hoàng đàn &gt;33-36 cm</v>
          </cell>
          <cell r="C1585" t="str">
            <v>cây</v>
          </cell>
          <cell r="D1585">
            <v>1038453</v>
          </cell>
        </row>
        <row r="1586">
          <cell r="B1586" t="str">
            <v>Hoàng đàn &gt;36-39 cm</v>
          </cell>
          <cell r="C1586" t="str">
            <v>cây</v>
          </cell>
          <cell r="D1586">
            <v>1115038</v>
          </cell>
        </row>
        <row r="1587">
          <cell r="B1587" t="str">
            <v>Hoàng đàn &gt;39-42 cm</v>
          </cell>
          <cell r="C1587" t="str">
            <v>cây</v>
          </cell>
          <cell r="D1587">
            <v>1199222</v>
          </cell>
        </row>
        <row r="1588">
          <cell r="B1588" t="str">
            <v>Hoàng đàn &gt;42 cm</v>
          </cell>
          <cell r="C1588" t="str">
            <v>cây</v>
          </cell>
          <cell r="D1588">
            <v>1292081</v>
          </cell>
        </row>
        <row r="1589">
          <cell r="B1589" t="str">
            <v>Huỳnh đường &lt;=3cm</v>
          </cell>
          <cell r="C1589" t="str">
            <v>cây</v>
          </cell>
          <cell r="D1589">
            <v>130283</v>
          </cell>
        </row>
        <row r="1590">
          <cell r="B1590" t="str">
            <v>Huỳnh đường &gt;3-6 cm</v>
          </cell>
          <cell r="C1590" t="str">
            <v>cây</v>
          </cell>
          <cell r="D1590">
            <v>171630</v>
          </cell>
        </row>
        <row r="1591">
          <cell r="B1591" t="str">
            <v>Huỳnh đường &gt;6-9 cm</v>
          </cell>
          <cell r="C1591" t="str">
            <v>cây</v>
          </cell>
          <cell r="D1591">
            <v>451580</v>
          </cell>
        </row>
        <row r="1592">
          <cell r="B1592" t="str">
            <v>Huỳnh đường &gt;9-12 cm</v>
          </cell>
          <cell r="C1592" t="str">
            <v>cây</v>
          </cell>
          <cell r="D1592">
            <v>607549</v>
          </cell>
        </row>
        <row r="1593">
          <cell r="B1593" t="str">
            <v>Huỳnh đường &gt;12-15 cm</v>
          </cell>
          <cell r="C1593" t="str">
            <v>cây</v>
          </cell>
          <cell r="D1593">
            <v>649055</v>
          </cell>
        </row>
        <row r="1594">
          <cell r="B1594" t="str">
            <v>Huỳnh đường &gt;15-18 cm</v>
          </cell>
          <cell r="C1594" t="str">
            <v>cây</v>
          </cell>
          <cell r="D1594">
            <v>693197</v>
          </cell>
        </row>
        <row r="1595">
          <cell r="B1595" t="str">
            <v>Huỳnh đường &gt;18-21 cm</v>
          </cell>
          <cell r="C1595" t="str">
            <v>cây</v>
          </cell>
          <cell r="D1595">
            <v>740350</v>
          </cell>
        </row>
        <row r="1596">
          <cell r="B1596" t="str">
            <v>Huỳnh đường &gt;21-24 cm</v>
          </cell>
          <cell r="C1596" t="str">
            <v>cây</v>
          </cell>
          <cell r="D1596">
            <v>790937</v>
          </cell>
        </row>
        <row r="1597">
          <cell r="B1597" t="str">
            <v>Huỳnh đường &gt;24-27 cm</v>
          </cell>
          <cell r="C1597" t="str">
            <v>cây</v>
          </cell>
          <cell r="D1597">
            <v>845446</v>
          </cell>
        </row>
        <row r="1598">
          <cell r="B1598" t="str">
            <v>Huỳnh đường &gt;27-30 cm</v>
          </cell>
          <cell r="C1598" t="str">
            <v>cây</v>
          </cell>
          <cell r="D1598">
            <v>904431</v>
          </cell>
        </row>
        <row r="1599">
          <cell r="B1599" t="str">
            <v>Huỳnh đường &gt;30-33 cm</v>
          </cell>
          <cell r="C1599" t="str">
            <v>cây</v>
          </cell>
          <cell r="D1599">
            <v>968517</v>
          </cell>
        </row>
        <row r="1600">
          <cell r="B1600" t="str">
            <v>Huỳnh đường &gt;33-36 cm</v>
          </cell>
          <cell r="C1600" t="str">
            <v>cây</v>
          </cell>
          <cell r="D1600">
            <v>1038453</v>
          </cell>
        </row>
        <row r="1601">
          <cell r="B1601" t="str">
            <v>Huỳnh đường &gt;36-39 cm</v>
          </cell>
          <cell r="C1601" t="str">
            <v>cây</v>
          </cell>
          <cell r="D1601">
            <v>1115038</v>
          </cell>
        </row>
        <row r="1602">
          <cell r="B1602" t="str">
            <v>Huỳnh đường &gt;39-42 cm</v>
          </cell>
          <cell r="C1602" t="str">
            <v>cây</v>
          </cell>
          <cell r="D1602">
            <v>1199222</v>
          </cell>
        </row>
        <row r="1603">
          <cell r="B1603" t="str">
            <v>Huỳnh đường &gt;42 cm</v>
          </cell>
          <cell r="C1603" t="str">
            <v>cây</v>
          </cell>
          <cell r="D1603">
            <v>1292081</v>
          </cell>
        </row>
        <row r="1604">
          <cell r="B1604" t="str">
            <v>Kim giao &lt;=3cm</v>
          </cell>
          <cell r="C1604" t="str">
            <v>cây</v>
          </cell>
          <cell r="D1604">
            <v>130283</v>
          </cell>
        </row>
        <row r="1605">
          <cell r="B1605" t="str">
            <v>Kim giao &gt;3-6 cm</v>
          </cell>
          <cell r="C1605" t="str">
            <v>cây</v>
          </cell>
          <cell r="D1605">
            <v>171630</v>
          </cell>
        </row>
        <row r="1606">
          <cell r="B1606" t="str">
            <v>Kim giao &gt;6-9 cm</v>
          </cell>
          <cell r="C1606" t="str">
            <v>cây</v>
          </cell>
          <cell r="D1606">
            <v>451580</v>
          </cell>
        </row>
        <row r="1607">
          <cell r="B1607" t="str">
            <v>Kim giao &gt;9-12 cm</v>
          </cell>
          <cell r="C1607" t="str">
            <v>cây</v>
          </cell>
          <cell r="D1607">
            <v>607549</v>
          </cell>
        </row>
        <row r="1608">
          <cell r="B1608" t="str">
            <v>Kim giao &gt;12-15 cm</v>
          </cell>
          <cell r="C1608" t="str">
            <v>cây</v>
          </cell>
          <cell r="D1608">
            <v>649055</v>
          </cell>
        </row>
        <row r="1609">
          <cell r="B1609" t="str">
            <v>Kim giao &gt;15-18 cm</v>
          </cell>
          <cell r="C1609" t="str">
            <v>cây</v>
          </cell>
          <cell r="D1609">
            <v>693197</v>
          </cell>
        </row>
        <row r="1610">
          <cell r="B1610" t="str">
            <v>Kim giao &gt;18-21 cm</v>
          </cell>
          <cell r="C1610" t="str">
            <v>cây</v>
          </cell>
          <cell r="D1610">
            <v>740350</v>
          </cell>
        </row>
        <row r="1611">
          <cell r="B1611" t="str">
            <v>Kim giao &gt;21-24 cm</v>
          </cell>
          <cell r="C1611" t="str">
            <v>cây</v>
          </cell>
          <cell r="D1611">
            <v>790937</v>
          </cell>
        </row>
        <row r="1612">
          <cell r="B1612" t="str">
            <v>Kim giao &gt;24-27 cm</v>
          </cell>
          <cell r="C1612" t="str">
            <v>cây</v>
          </cell>
          <cell r="D1612">
            <v>845446</v>
          </cell>
        </row>
        <row r="1613">
          <cell r="B1613" t="str">
            <v>Kim giao &gt;27-30 cm</v>
          </cell>
          <cell r="C1613" t="str">
            <v>cây</v>
          </cell>
          <cell r="D1613">
            <v>904431</v>
          </cell>
        </row>
        <row r="1614">
          <cell r="B1614" t="str">
            <v>Kim giao &gt;30-33 cm</v>
          </cell>
          <cell r="C1614" t="str">
            <v>cây</v>
          </cell>
          <cell r="D1614">
            <v>968517</v>
          </cell>
        </row>
        <row r="1615">
          <cell r="B1615" t="str">
            <v>Kim giao &gt;33-36 cm</v>
          </cell>
          <cell r="C1615" t="str">
            <v>cây</v>
          </cell>
          <cell r="D1615">
            <v>1038453</v>
          </cell>
        </row>
        <row r="1616">
          <cell r="B1616" t="str">
            <v>Kim giao &gt;36-39 cm</v>
          </cell>
          <cell r="C1616" t="str">
            <v>cây</v>
          </cell>
          <cell r="D1616">
            <v>1115038</v>
          </cell>
        </row>
        <row r="1617">
          <cell r="B1617" t="str">
            <v>Kim giao &gt;39-42 cm</v>
          </cell>
          <cell r="C1617" t="str">
            <v>cây</v>
          </cell>
          <cell r="D1617">
            <v>1199222</v>
          </cell>
        </row>
        <row r="1618">
          <cell r="B1618" t="str">
            <v>Kim giao &gt;42 cm</v>
          </cell>
          <cell r="C1618" t="str">
            <v>cây</v>
          </cell>
          <cell r="D1618">
            <v>1292081</v>
          </cell>
        </row>
        <row r="1619">
          <cell r="B1619" t="str">
            <v>Lát hoa &lt;=3cm</v>
          </cell>
          <cell r="C1619" t="str">
            <v>cây</v>
          </cell>
          <cell r="D1619">
            <v>130283</v>
          </cell>
        </row>
        <row r="1620">
          <cell r="B1620" t="str">
            <v>Lát hoa &gt;3-6 cm</v>
          </cell>
          <cell r="C1620" t="str">
            <v>cây</v>
          </cell>
          <cell r="D1620">
            <v>171630</v>
          </cell>
        </row>
        <row r="1621">
          <cell r="B1621" t="str">
            <v>Lát hoa &gt;6-9 cm</v>
          </cell>
          <cell r="C1621" t="str">
            <v>cây</v>
          </cell>
          <cell r="D1621">
            <v>451580</v>
          </cell>
        </row>
        <row r="1622">
          <cell r="B1622" t="str">
            <v>Lát hoa &gt;9-12 cm</v>
          </cell>
          <cell r="C1622" t="str">
            <v>cây</v>
          </cell>
          <cell r="D1622">
            <v>607549</v>
          </cell>
        </row>
        <row r="1623">
          <cell r="B1623" t="str">
            <v>Lát hoa &gt;12-15 cm</v>
          </cell>
          <cell r="C1623" t="str">
            <v>cây</v>
          </cell>
          <cell r="D1623">
            <v>649055</v>
          </cell>
        </row>
        <row r="1624">
          <cell r="B1624" t="str">
            <v>Lát hoa &gt;15-18 cm</v>
          </cell>
          <cell r="C1624" t="str">
            <v>cây</v>
          </cell>
          <cell r="D1624">
            <v>693197</v>
          </cell>
        </row>
        <row r="1625">
          <cell r="B1625" t="str">
            <v>Lát hoa &gt;18-21 cm</v>
          </cell>
          <cell r="C1625" t="str">
            <v>cây</v>
          </cell>
          <cell r="D1625">
            <v>740350</v>
          </cell>
        </row>
        <row r="1626">
          <cell r="B1626" t="str">
            <v>Lát hoa &gt;21-24 cm</v>
          </cell>
          <cell r="C1626" t="str">
            <v>cây</v>
          </cell>
          <cell r="D1626">
            <v>790937</v>
          </cell>
        </row>
        <row r="1627">
          <cell r="B1627" t="str">
            <v>Lát hoa &gt;24-27 cm</v>
          </cell>
          <cell r="C1627" t="str">
            <v>cây</v>
          </cell>
          <cell r="D1627">
            <v>845446</v>
          </cell>
        </row>
        <row r="1628">
          <cell r="B1628" t="str">
            <v>Lát hoa &gt;27-30 cm</v>
          </cell>
          <cell r="C1628" t="str">
            <v>cây</v>
          </cell>
          <cell r="D1628">
            <v>904431</v>
          </cell>
        </row>
        <row r="1629">
          <cell r="B1629" t="str">
            <v>Lát hoa &gt;30-33 cm</v>
          </cell>
          <cell r="C1629" t="str">
            <v>cây</v>
          </cell>
          <cell r="D1629">
            <v>968517</v>
          </cell>
        </row>
        <row r="1630">
          <cell r="B1630" t="str">
            <v>Lát hoa &gt;33-36 cm</v>
          </cell>
          <cell r="C1630" t="str">
            <v>cây</v>
          </cell>
          <cell r="D1630">
            <v>1038453</v>
          </cell>
        </row>
        <row r="1631">
          <cell r="B1631" t="str">
            <v>Lát hoa &gt;36-39 cm</v>
          </cell>
          <cell r="C1631" t="str">
            <v>cây</v>
          </cell>
          <cell r="D1631">
            <v>1115038</v>
          </cell>
        </row>
        <row r="1632">
          <cell r="B1632" t="str">
            <v>Lát hoa &gt;39-42 cm</v>
          </cell>
          <cell r="C1632" t="str">
            <v>cây</v>
          </cell>
          <cell r="D1632">
            <v>1199222</v>
          </cell>
        </row>
        <row r="1633">
          <cell r="B1633" t="str">
            <v>Lát hoa &gt;42 cm</v>
          </cell>
          <cell r="C1633" t="str">
            <v>cây</v>
          </cell>
          <cell r="D1633">
            <v>1292081</v>
          </cell>
        </row>
        <row r="1634">
          <cell r="B1634" t="str">
            <v>Lát da đồng &lt;=3cm</v>
          </cell>
          <cell r="C1634" t="str">
            <v>cây</v>
          </cell>
          <cell r="D1634">
            <v>130283</v>
          </cell>
        </row>
        <row r="1635">
          <cell r="B1635" t="str">
            <v>Lát da đồng &gt;3-6 cm</v>
          </cell>
          <cell r="C1635" t="str">
            <v>cây</v>
          </cell>
          <cell r="D1635">
            <v>171630</v>
          </cell>
        </row>
        <row r="1636">
          <cell r="B1636" t="str">
            <v>Lát da đồng &gt;6-9 cm</v>
          </cell>
          <cell r="C1636" t="str">
            <v>cây</v>
          </cell>
          <cell r="D1636">
            <v>451580</v>
          </cell>
        </row>
        <row r="1637">
          <cell r="B1637" t="str">
            <v>Lát da đồng &gt;9-12 cm</v>
          </cell>
          <cell r="C1637" t="str">
            <v>cây</v>
          </cell>
          <cell r="D1637">
            <v>607549</v>
          </cell>
        </row>
        <row r="1638">
          <cell r="B1638" t="str">
            <v>Lát da đồng &gt;12-15 cm</v>
          </cell>
          <cell r="C1638" t="str">
            <v>cây</v>
          </cell>
          <cell r="D1638">
            <v>649055</v>
          </cell>
        </row>
        <row r="1639">
          <cell r="B1639" t="str">
            <v>Lát da đồng &gt;15-18 cm</v>
          </cell>
          <cell r="C1639" t="str">
            <v>cây</v>
          </cell>
          <cell r="D1639">
            <v>693197</v>
          </cell>
        </row>
        <row r="1640">
          <cell r="B1640" t="str">
            <v>Lát da đồng &gt;18-21 cm</v>
          </cell>
          <cell r="C1640" t="str">
            <v>cây</v>
          </cell>
          <cell r="D1640">
            <v>740350</v>
          </cell>
        </row>
        <row r="1641">
          <cell r="B1641" t="str">
            <v>Lát da đồng &gt;21-24 cm</v>
          </cell>
          <cell r="C1641" t="str">
            <v>cây</v>
          </cell>
          <cell r="D1641">
            <v>790937</v>
          </cell>
        </row>
        <row r="1642">
          <cell r="B1642" t="str">
            <v>Lát da đồng &gt;24-27 cm</v>
          </cell>
          <cell r="C1642" t="str">
            <v>cây</v>
          </cell>
          <cell r="D1642">
            <v>845446</v>
          </cell>
        </row>
        <row r="1643">
          <cell r="B1643" t="str">
            <v>Lát da đồng &gt;27-30 cm</v>
          </cell>
          <cell r="C1643" t="str">
            <v>cây</v>
          </cell>
          <cell r="D1643">
            <v>904431</v>
          </cell>
        </row>
        <row r="1644">
          <cell r="B1644" t="str">
            <v>Lát da đồng &gt;30-33 cm</v>
          </cell>
          <cell r="C1644" t="str">
            <v>cây</v>
          </cell>
          <cell r="D1644">
            <v>968517</v>
          </cell>
        </row>
        <row r="1645">
          <cell r="B1645" t="str">
            <v>Lát da đồng &gt;33-36 cm</v>
          </cell>
          <cell r="C1645" t="str">
            <v>cây</v>
          </cell>
          <cell r="D1645">
            <v>1038453</v>
          </cell>
        </row>
        <row r="1646">
          <cell r="B1646" t="str">
            <v>Lát da đồng &gt;36-39 cm</v>
          </cell>
          <cell r="C1646" t="str">
            <v>cây</v>
          </cell>
          <cell r="D1646">
            <v>1115038</v>
          </cell>
        </row>
        <row r="1647">
          <cell r="B1647" t="str">
            <v>Lát da đồng &gt;39-42 cm</v>
          </cell>
          <cell r="C1647" t="str">
            <v>cây</v>
          </cell>
          <cell r="D1647">
            <v>1199222</v>
          </cell>
        </row>
        <row r="1648">
          <cell r="B1648" t="str">
            <v>Lát da đồng &gt;42 cm</v>
          </cell>
          <cell r="C1648" t="str">
            <v>cây</v>
          </cell>
          <cell r="D1648">
            <v>1292081</v>
          </cell>
        </row>
        <row r="1649">
          <cell r="B1649" t="str">
            <v>Lát chun &lt;=3cm</v>
          </cell>
          <cell r="C1649" t="str">
            <v>cây</v>
          </cell>
          <cell r="D1649">
            <v>130283</v>
          </cell>
        </row>
        <row r="1650">
          <cell r="B1650" t="str">
            <v>Lát chun &gt;3-6 cm</v>
          </cell>
          <cell r="C1650" t="str">
            <v>cây</v>
          </cell>
          <cell r="D1650">
            <v>171630</v>
          </cell>
        </row>
        <row r="1651">
          <cell r="B1651" t="str">
            <v>Lát chun &gt;6-9 cm</v>
          </cell>
          <cell r="C1651" t="str">
            <v>cây</v>
          </cell>
          <cell r="D1651">
            <v>451580</v>
          </cell>
        </row>
        <row r="1652">
          <cell r="B1652" t="str">
            <v>Lát chun &gt;9-12 cm</v>
          </cell>
          <cell r="C1652" t="str">
            <v>cây</v>
          </cell>
          <cell r="D1652">
            <v>607549</v>
          </cell>
        </row>
        <row r="1653">
          <cell r="B1653" t="str">
            <v>Lát chun &gt;12-15 cm</v>
          </cell>
          <cell r="C1653" t="str">
            <v>cây</v>
          </cell>
          <cell r="D1653">
            <v>649055</v>
          </cell>
        </row>
        <row r="1654">
          <cell r="B1654" t="str">
            <v>Lát chun &gt;15-18 cm</v>
          </cell>
          <cell r="C1654" t="str">
            <v>cây</v>
          </cell>
          <cell r="D1654">
            <v>693197</v>
          </cell>
        </row>
        <row r="1655">
          <cell r="B1655" t="str">
            <v>Lát chun &gt;18-21 cm</v>
          </cell>
          <cell r="C1655" t="str">
            <v>cây</v>
          </cell>
          <cell r="D1655">
            <v>740350</v>
          </cell>
        </row>
        <row r="1656">
          <cell r="B1656" t="str">
            <v>Lát chun &gt;21-24 cm</v>
          </cell>
          <cell r="C1656" t="str">
            <v>cây</v>
          </cell>
          <cell r="D1656">
            <v>790937</v>
          </cell>
        </row>
        <row r="1657">
          <cell r="B1657" t="str">
            <v>Lát chun &gt;24-27 cm</v>
          </cell>
          <cell r="C1657" t="str">
            <v>cây</v>
          </cell>
          <cell r="D1657">
            <v>845446</v>
          </cell>
        </row>
        <row r="1658">
          <cell r="B1658" t="str">
            <v>Lát chun &gt;27-30 cm</v>
          </cell>
          <cell r="C1658" t="str">
            <v>cây</v>
          </cell>
          <cell r="D1658">
            <v>904431</v>
          </cell>
        </row>
        <row r="1659">
          <cell r="B1659" t="str">
            <v>Lát chun &gt;30-33 cm</v>
          </cell>
          <cell r="C1659" t="str">
            <v>cây</v>
          </cell>
          <cell r="D1659">
            <v>968517</v>
          </cell>
        </row>
        <row r="1660">
          <cell r="B1660" t="str">
            <v>Lát chun &gt;33-36 cm</v>
          </cell>
          <cell r="C1660" t="str">
            <v>cây</v>
          </cell>
          <cell r="D1660">
            <v>1038453</v>
          </cell>
        </row>
        <row r="1661">
          <cell r="B1661" t="str">
            <v>Lát chun &gt;36-39 cm</v>
          </cell>
          <cell r="C1661" t="str">
            <v>cây</v>
          </cell>
          <cell r="D1661">
            <v>1115038</v>
          </cell>
        </row>
        <row r="1662">
          <cell r="B1662" t="str">
            <v>Lát chun &gt;39-42 cm</v>
          </cell>
          <cell r="C1662" t="str">
            <v>cây</v>
          </cell>
          <cell r="D1662">
            <v>1199222</v>
          </cell>
        </row>
        <row r="1663">
          <cell r="B1663" t="str">
            <v>Lát chun &gt;42 cm</v>
          </cell>
          <cell r="C1663" t="str">
            <v>cây</v>
          </cell>
          <cell r="D1663">
            <v>1292081</v>
          </cell>
        </row>
        <row r="1664">
          <cell r="B1664" t="str">
            <v>Lim xanh &lt;=3cm</v>
          </cell>
          <cell r="C1664" t="str">
            <v>cây</v>
          </cell>
          <cell r="D1664">
            <v>130283</v>
          </cell>
        </row>
        <row r="1665">
          <cell r="B1665" t="str">
            <v>Lim xanh &gt;3-6 cm</v>
          </cell>
          <cell r="C1665" t="str">
            <v>cây</v>
          </cell>
          <cell r="D1665">
            <v>171630</v>
          </cell>
        </row>
        <row r="1666">
          <cell r="B1666" t="str">
            <v>Lim xanh &gt;6-9 cm</v>
          </cell>
          <cell r="C1666" t="str">
            <v>cây</v>
          </cell>
          <cell r="D1666">
            <v>451580</v>
          </cell>
        </row>
        <row r="1667">
          <cell r="B1667" t="str">
            <v>Lim xanh &gt;9-12 cm</v>
          </cell>
          <cell r="C1667" t="str">
            <v>cây</v>
          </cell>
          <cell r="D1667">
            <v>607549</v>
          </cell>
        </row>
        <row r="1668">
          <cell r="B1668" t="str">
            <v>Lim xanh &gt;12-15 cm</v>
          </cell>
          <cell r="C1668" t="str">
            <v>cây</v>
          </cell>
          <cell r="D1668">
            <v>649055</v>
          </cell>
        </row>
        <row r="1669">
          <cell r="B1669" t="str">
            <v>Lim xanh &gt;15-18 cm</v>
          </cell>
          <cell r="C1669" t="str">
            <v>cây</v>
          </cell>
          <cell r="D1669">
            <v>693197</v>
          </cell>
        </row>
        <row r="1670">
          <cell r="B1670" t="str">
            <v>Lim xanh &gt;18-21 cm</v>
          </cell>
          <cell r="C1670" t="str">
            <v>cây</v>
          </cell>
          <cell r="D1670">
            <v>740350</v>
          </cell>
        </row>
        <row r="1671">
          <cell r="B1671" t="str">
            <v>Lim xanh &gt;21-24 cm</v>
          </cell>
          <cell r="C1671" t="str">
            <v>cây</v>
          </cell>
          <cell r="D1671">
            <v>790937</v>
          </cell>
        </row>
        <row r="1672">
          <cell r="B1672" t="str">
            <v>Lim xanh &gt;24-27 cm</v>
          </cell>
          <cell r="C1672" t="str">
            <v>cây</v>
          </cell>
          <cell r="D1672">
            <v>845446</v>
          </cell>
        </row>
        <row r="1673">
          <cell r="B1673" t="str">
            <v>Lim xanh &gt;27-30 cm</v>
          </cell>
          <cell r="C1673" t="str">
            <v>cây</v>
          </cell>
          <cell r="D1673">
            <v>904431</v>
          </cell>
        </row>
        <row r="1674">
          <cell r="B1674" t="str">
            <v>Lim xanh &gt;30-33 cm</v>
          </cell>
          <cell r="C1674" t="str">
            <v>cây</v>
          </cell>
          <cell r="D1674">
            <v>968517</v>
          </cell>
        </row>
        <row r="1675">
          <cell r="B1675" t="str">
            <v>Lim xanh &gt;33-36 cm</v>
          </cell>
          <cell r="C1675" t="str">
            <v>cây</v>
          </cell>
          <cell r="D1675">
            <v>1038453</v>
          </cell>
        </row>
        <row r="1676">
          <cell r="B1676" t="str">
            <v>Lim xanh &gt;36-39 cm</v>
          </cell>
          <cell r="C1676" t="str">
            <v>cây</v>
          </cell>
          <cell r="D1676">
            <v>1115038</v>
          </cell>
        </row>
        <row r="1677">
          <cell r="B1677" t="str">
            <v>Lim xanh &gt;39-42 cm</v>
          </cell>
          <cell r="C1677" t="str">
            <v>cây</v>
          </cell>
          <cell r="D1677">
            <v>1199222</v>
          </cell>
        </row>
        <row r="1678">
          <cell r="B1678" t="str">
            <v>Lim xanh &gt;42 cm</v>
          </cell>
          <cell r="C1678" t="str">
            <v>cây</v>
          </cell>
          <cell r="D1678">
            <v>1292081</v>
          </cell>
        </row>
        <row r="1679">
          <cell r="B1679" t="str">
            <v>Lim &lt;=3cm</v>
          </cell>
          <cell r="C1679" t="str">
            <v>cây</v>
          </cell>
          <cell r="D1679">
            <v>130283</v>
          </cell>
        </row>
        <row r="1680">
          <cell r="B1680" t="str">
            <v>Lim &gt;3-6 cm</v>
          </cell>
          <cell r="C1680" t="str">
            <v>cây</v>
          </cell>
          <cell r="D1680">
            <v>171630</v>
          </cell>
        </row>
        <row r="1681">
          <cell r="B1681" t="str">
            <v>Lim &gt;6-9 cm</v>
          </cell>
          <cell r="C1681" t="str">
            <v>cây</v>
          </cell>
          <cell r="D1681">
            <v>451580</v>
          </cell>
        </row>
        <row r="1682">
          <cell r="B1682" t="str">
            <v>Lim &gt;9-12 cm</v>
          </cell>
          <cell r="C1682" t="str">
            <v>cây</v>
          </cell>
          <cell r="D1682">
            <v>607549</v>
          </cell>
        </row>
        <row r="1683">
          <cell r="B1683" t="str">
            <v>Lim &gt;12-15 cm</v>
          </cell>
          <cell r="C1683" t="str">
            <v>cây</v>
          </cell>
          <cell r="D1683">
            <v>649055</v>
          </cell>
        </row>
        <row r="1684">
          <cell r="B1684" t="str">
            <v>Lim &gt;15-18 cm</v>
          </cell>
          <cell r="C1684" t="str">
            <v>cây</v>
          </cell>
          <cell r="D1684">
            <v>693197</v>
          </cell>
        </row>
        <row r="1685">
          <cell r="B1685" t="str">
            <v>Lim &gt;18-21 cm</v>
          </cell>
          <cell r="C1685" t="str">
            <v>cây</v>
          </cell>
          <cell r="D1685">
            <v>740350</v>
          </cell>
        </row>
        <row r="1686">
          <cell r="B1686" t="str">
            <v>Lim &gt;21-24 cm</v>
          </cell>
          <cell r="C1686" t="str">
            <v>cây</v>
          </cell>
          <cell r="D1686">
            <v>790937</v>
          </cell>
        </row>
        <row r="1687">
          <cell r="B1687" t="str">
            <v>Lim &gt;24-27 cm</v>
          </cell>
          <cell r="C1687" t="str">
            <v>cây</v>
          </cell>
          <cell r="D1687">
            <v>845446</v>
          </cell>
        </row>
        <row r="1688">
          <cell r="B1688" t="str">
            <v>Lim &gt;27-30 cm</v>
          </cell>
          <cell r="C1688" t="str">
            <v>cây</v>
          </cell>
          <cell r="D1688">
            <v>904431</v>
          </cell>
        </row>
        <row r="1689">
          <cell r="B1689" t="str">
            <v>Lim &gt;30-33 cm</v>
          </cell>
          <cell r="C1689" t="str">
            <v>cây</v>
          </cell>
          <cell r="D1689">
            <v>968517</v>
          </cell>
        </row>
        <row r="1690">
          <cell r="B1690" t="str">
            <v>Lim &gt;33-36 cm</v>
          </cell>
          <cell r="C1690" t="str">
            <v>cây</v>
          </cell>
          <cell r="D1690">
            <v>1038453</v>
          </cell>
        </row>
        <row r="1691">
          <cell r="B1691" t="str">
            <v>Lim &gt;36-39 cm</v>
          </cell>
          <cell r="C1691" t="str">
            <v>cây</v>
          </cell>
          <cell r="D1691">
            <v>1115038</v>
          </cell>
        </row>
        <row r="1692">
          <cell r="B1692" t="str">
            <v>Lim &gt;39-42 cm</v>
          </cell>
          <cell r="C1692" t="str">
            <v>cây</v>
          </cell>
          <cell r="D1692">
            <v>1199222</v>
          </cell>
        </row>
        <row r="1693">
          <cell r="B1693" t="str">
            <v>Lim &gt;42 cm</v>
          </cell>
          <cell r="C1693" t="str">
            <v>cây</v>
          </cell>
          <cell r="D1693">
            <v>1292081</v>
          </cell>
        </row>
        <row r="1694">
          <cell r="B1694" t="str">
            <v>Mun  &lt;=3cm</v>
          </cell>
          <cell r="C1694" t="str">
            <v>cây</v>
          </cell>
          <cell r="D1694">
            <v>130283</v>
          </cell>
        </row>
        <row r="1695">
          <cell r="B1695" t="str">
            <v>Mun  &gt;3-6 cm</v>
          </cell>
          <cell r="C1695" t="str">
            <v>cây</v>
          </cell>
          <cell r="D1695">
            <v>171630</v>
          </cell>
        </row>
        <row r="1696">
          <cell r="B1696" t="str">
            <v>Mun  &gt;6-9 cm</v>
          </cell>
          <cell r="C1696" t="str">
            <v>cây</v>
          </cell>
          <cell r="D1696">
            <v>451580</v>
          </cell>
        </row>
        <row r="1697">
          <cell r="B1697" t="str">
            <v>Mun  &gt;9-12 cm</v>
          </cell>
          <cell r="C1697" t="str">
            <v>cây</v>
          </cell>
          <cell r="D1697">
            <v>607549</v>
          </cell>
        </row>
        <row r="1698">
          <cell r="B1698" t="str">
            <v>Mun  &gt;12-15 cm</v>
          </cell>
          <cell r="C1698" t="str">
            <v>cây</v>
          </cell>
          <cell r="D1698">
            <v>649055</v>
          </cell>
        </row>
        <row r="1699">
          <cell r="B1699" t="str">
            <v>Mun  &gt;15-18 cm</v>
          </cell>
          <cell r="C1699" t="str">
            <v>cây</v>
          </cell>
          <cell r="D1699">
            <v>693197</v>
          </cell>
        </row>
        <row r="1700">
          <cell r="B1700" t="str">
            <v>Mun  &gt;18-21 cm</v>
          </cell>
          <cell r="C1700" t="str">
            <v>cây</v>
          </cell>
          <cell r="D1700">
            <v>740350</v>
          </cell>
        </row>
        <row r="1701">
          <cell r="B1701" t="str">
            <v>Mun  &gt;21-24 cm</v>
          </cell>
          <cell r="C1701" t="str">
            <v>cây</v>
          </cell>
          <cell r="D1701">
            <v>790937</v>
          </cell>
        </row>
        <row r="1702">
          <cell r="B1702" t="str">
            <v>Mun  &gt;24-27 cm</v>
          </cell>
          <cell r="C1702" t="str">
            <v>cây</v>
          </cell>
          <cell r="D1702">
            <v>845446</v>
          </cell>
        </row>
        <row r="1703">
          <cell r="B1703" t="str">
            <v>Mun  &gt;27-30 cm</v>
          </cell>
          <cell r="C1703" t="str">
            <v>cây</v>
          </cell>
          <cell r="D1703">
            <v>904431</v>
          </cell>
        </row>
        <row r="1704">
          <cell r="B1704" t="str">
            <v>Mun  &gt;30-33 cm</v>
          </cell>
          <cell r="C1704" t="str">
            <v>cây</v>
          </cell>
          <cell r="D1704">
            <v>968517</v>
          </cell>
        </row>
        <row r="1705">
          <cell r="B1705" t="str">
            <v>Mun  &gt;33-36 cm</v>
          </cell>
          <cell r="C1705" t="str">
            <v>cây</v>
          </cell>
          <cell r="D1705">
            <v>1038453</v>
          </cell>
        </row>
        <row r="1706">
          <cell r="B1706" t="str">
            <v>Mun  &gt;36-39 cm</v>
          </cell>
          <cell r="C1706" t="str">
            <v>cây</v>
          </cell>
          <cell r="D1706">
            <v>1115038</v>
          </cell>
        </row>
        <row r="1707">
          <cell r="B1707" t="str">
            <v>Mun  &gt;39-42 cm</v>
          </cell>
          <cell r="C1707" t="str">
            <v>cây</v>
          </cell>
          <cell r="D1707">
            <v>1199222</v>
          </cell>
        </row>
        <row r="1708">
          <cell r="B1708" t="str">
            <v>Mun  &gt;42 cm</v>
          </cell>
          <cell r="C1708" t="str">
            <v>cây</v>
          </cell>
          <cell r="D1708">
            <v>1292081</v>
          </cell>
        </row>
        <row r="1709">
          <cell r="B1709" t="str">
            <v>Mun sừng  &lt;=3cm</v>
          </cell>
          <cell r="C1709" t="str">
            <v>cây</v>
          </cell>
          <cell r="D1709">
            <v>130283</v>
          </cell>
        </row>
        <row r="1710">
          <cell r="B1710" t="str">
            <v>Mun sừng  &gt;3-6 cm</v>
          </cell>
          <cell r="C1710" t="str">
            <v>cây</v>
          </cell>
          <cell r="D1710">
            <v>171630</v>
          </cell>
        </row>
        <row r="1711">
          <cell r="B1711" t="str">
            <v>Mun sừng  &gt;6-9 cm</v>
          </cell>
          <cell r="C1711" t="str">
            <v>cây</v>
          </cell>
          <cell r="D1711">
            <v>451580</v>
          </cell>
        </row>
        <row r="1712">
          <cell r="B1712" t="str">
            <v>Mun sừng  &gt;9-12 cm</v>
          </cell>
          <cell r="C1712" t="str">
            <v>cây</v>
          </cell>
          <cell r="D1712">
            <v>607549</v>
          </cell>
        </row>
        <row r="1713">
          <cell r="B1713" t="str">
            <v>Mun sừng  &gt;12-15 cm</v>
          </cell>
          <cell r="C1713" t="str">
            <v>cây</v>
          </cell>
          <cell r="D1713">
            <v>649055</v>
          </cell>
        </row>
        <row r="1714">
          <cell r="B1714" t="str">
            <v>Mun sừng  &gt;15-18 cm</v>
          </cell>
          <cell r="C1714" t="str">
            <v>cây</v>
          </cell>
          <cell r="D1714">
            <v>693197</v>
          </cell>
        </row>
        <row r="1715">
          <cell r="B1715" t="str">
            <v>Mun sừng  &gt;18-21 cm</v>
          </cell>
          <cell r="C1715" t="str">
            <v>cây</v>
          </cell>
          <cell r="D1715">
            <v>740350</v>
          </cell>
        </row>
        <row r="1716">
          <cell r="B1716" t="str">
            <v>Mun sừng  &gt;21-24 cm</v>
          </cell>
          <cell r="C1716" t="str">
            <v>cây</v>
          </cell>
          <cell r="D1716">
            <v>790937</v>
          </cell>
        </row>
        <row r="1717">
          <cell r="B1717" t="str">
            <v>Mun sừng  &gt;24-27 cm</v>
          </cell>
          <cell r="C1717" t="str">
            <v>cây</v>
          </cell>
          <cell r="D1717">
            <v>845446</v>
          </cell>
        </row>
        <row r="1718">
          <cell r="B1718" t="str">
            <v>Mun sừng  &gt;27-30 cm</v>
          </cell>
          <cell r="C1718" t="str">
            <v>cây</v>
          </cell>
          <cell r="D1718">
            <v>904431</v>
          </cell>
        </row>
        <row r="1719">
          <cell r="B1719" t="str">
            <v>Mun sừng  &gt;30-33 cm</v>
          </cell>
          <cell r="C1719" t="str">
            <v>cây</v>
          </cell>
          <cell r="D1719">
            <v>968517</v>
          </cell>
        </row>
        <row r="1720">
          <cell r="B1720" t="str">
            <v>Mun sừng  &gt;33-36 cm</v>
          </cell>
          <cell r="C1720" t="str">
            <v>cây</v>
          </cell>
          <cell r="D1720">
            <v>1038453</v>
          </cell>
        </row>
        <row r="1721">
          <cell r="B1721" t="str">
            <v>Mun sừng  &gt;36-39 cm</v>
          </cell>
          <cell r="C1721" t="str">
            <v>cây</v>
          </cell>
          <cell r="D1721">
            <v>1115038</v>
          </cell>
        </row>
        <row r="1722">
          <cell r="B1722" t="str">
            <v>Mun sừng  &gt;39-42 cm</v>
          </cell>
          <cell r="C1722" t="str">
            <v>cây</v>
          </cell>
          <cell r="D1722">
            <v>1199222</v>
          </cell>
        </row>
        <row r="1723">
          <cell r="B1723" t="str">
            <v>Mun sừng  &gt;42 cm</v>
          </cell>
          <cell r="C1723" t="str">
            <v>cây</v>
          </cell>
          <cell r="D1723">
            <v>1292081</v>
          </cell>
        </row>
        <row r="1724">
          <cell r="B1724" t="str">
            <v>Mun sọc &lt;=3cm</v>
          </cell>
          <cell r="C1724" t="str">
            <v>cây</v>
          </cell>
          <cell r="D1724">
            <v>130283</v>
          </cell>
        </row>
        <row r="1725">
          <cell r="B1725" t="str">
            <v>Mun sọc &gt;3-6 cm</v>
          </cell>
          <cell r="C1725" t="str">
            <v>cây</v>
          </cell>
          <cell r="D1725">
            <v>171630</v>
          </cell>
        </row>
        <row r="1726">
          <cell r="B1726" t="str">
            <v>Mun sọc &gt;6-9 cm</v>
          </cell>
          <cell r="C1726" t="str">
            <v>cây</v>
          </cell>
          <cell r="D1726">
            <v>451580</v>
          </cell>
        </row>
        <row r="1727">
          <cell r="B1727" t="str">
            <v>Mun sọc &gt;9-12 cm</v>
          </cell>
          <cell r="C1727" t="str">
            <v>cây</v>
          </cell>
          <cell r="D1727">
            <v>607549</v>
          </cell>
        </row>
        <row r="1728">
          <cell r="B1728" t="str">
            <v>Mun sọc &gt;12-15 cm</v>
          </cell>
          <cell r="C1728" t="str">
            <v>cây</v>
          </cell>
          <cell r="D1728">
            <v>649055</v>
          </cell>
        </row>
        <row r="1729">
          <cell r="B1729" t="str">
            <v>Mun sọc &gt;15-18 cm</v>
          </cell>
          <cell r="C1729" t="str">
            <v>cây</v>
          </cell>
          <cell r="D1729">
            <v>693197</v>
          </cell>
        </row>
        <row r="1730">
          <cell r="B1730" t="str">
            <v>Mun sọc &gt;18-21 cm</v>
          </cell>
          <cell r="C1730" t="str">
            <v>cây</v>
          </cell>
          <cell r="D1730">
            <v>740350</v>
          </cell>
        </row>
        <row r="1731">
          <cell r="B1731" t="str">
            <v>Mun sọc &gt;21-24 cm</v>
          </cell>
          <cell r="C1731" t="str">
            <v>cây</v>
          </cell>
          <cell r="D1731">
            <v>790937</v>
          </cell>
        </row>
        <row r="1732">
          <cell r="B1732" t="str">
            <v>Mun sọc &gt;24-27 cm</v>
          </cell>
          <cell r="C1732" t="str">
            <v>cây</v>
          </cell>
          <cell r="D1732">
            <v>845446</v>
          </cell>
        </row>
        <row r="1733">
          <cell r="B1733" t="str">
            <v>Mun sọc &gt;27-30 cm</v>
          </cell>
          <cell r="C1733" t="str">
            <v>cây</v>
          </cell>
          <cell r="D1733">
            <v>904431</v>
          </cell>
        </row>
        <row r="1734">
          <cell r="B1734" t="str">
            <v>Mun sọc &gt;30-33 cm</v>
          </cell>
          <cell r="C1734" t="str">
            <v>cây</v>
          </cell>
          <cell r="D1734">
            <v>968517</v>
          </cell>
        </row>
        <row r="1735">
          <cell r="B1735" t="str">
            <v>Mun sọc &gt;33-36 cm</v>
          </cell>
          <cell r="C1735" t="str">
            <v>cây</v>
          </cell>
          <cell r="D1735">
            <v>1038453</v>
          </cell>
        </row>
        <row r="1736">
          <cell r="B1736" t="str">
            <v>Mun sọc &gt;36-39 cm</v>
          </cell>
          <cell r="C1736" t="str">
            <v>cây</v>
          </cell>
          <cell r="D1736">
            <v>1115038</v>
          </cell>
        </row>
        <row r="1737">
          <cell r="B1737" t="str">
            <v>Mun sọc &gt;39-42 cm</v>
          </cell>
          <cell r="C1737" t="str">
            <v>cây</v>
          </cell>
          <cell r="D1737">
            <v>1199222</v>
          </cell>
        </row>
        <row r="1738">
          <cell r="B1738" t="str">
            <v>Mun sọc &gt;42 cm</v>
          </cell>
          <cell r="C1738" t="str">
            <v>cây</v>
          </cell>
          <cell r="D1738">
            <v>1292081</v>
          </cell>
        </row>
        <row r="1739">
          <cell r="B1739" t="str">
            <v>Thị bông &lt;=3cm</v>
          </cell>
          <cell r="C1739" t="str">
            <v>cây</v>
          </cell>
          <cell r="D1739">
            <v>130283</v>
          </cell>
        </row>
        <row r="1740">
          <cell r="B1740" t="str">
            <v>Thị bông &gt;3-6 cm</v>
          </cell>
          <cell r="C1740" t="str">
            <v>cây</v>
          </cell>
          <cell r="D1740">
            <v>171630</v>
          </cell>
        </row>
        <row r="1741">
          <cell r="B1741" t="str">
            <v>Thị bông &gt;6-9 cm</v>
          </cell>
          <cell r="C1741" t="str">
            <v>cây</v>
          </cell>
          <cell r="D1741">
            <v>451580</v>
          </cell>
        </row>
        <row r="1742">
          <cell r="B1742" t="str">
            <v>Thị bông &gt;9-12 cm</v>
          </cell>
          <cell r="C1742" t="str">
            <v>cây</v>
          </cell>
          <cell r="D1742">
            <v>607549</v>
          </cell>
        </row>
        <row r="1743">
          <cell r="B1743" t="str">
            <v>Thị bông &gt;12-15 cm</v>
          </cell>
          <cell r="C1743" t="str">
            <v>cây</v>
          </cell>
          <cell r="D1743">
            <v>649055</v>
          </cell>
        </row>
        <row r="1744">
          <cell r="B1744" t="str">
            <v>Thị bông &gt;15-18 cm</v>
          </cell>
          <cell r="C1744" t="str">
            <v>cây</v>
          </cell>
          <cell r="D1744">
            <v>693197</v>
          </cell>
        </row>
        <row r="1745">
          <cell r="B1745" t="str">
            <v>Thị bông &gt;18-21 cm</v>
          </cell>
          <cell r="C1745" t="str">
            <v>cây</v>
          </cell>
          <cell r="D1745">
            <v>740350</v>
          </cell>
        </row>
        <row r="1746">
          <cell r="B1746" t="str">
            <v>Thị bông &gt;21-24 cm</v>
          </cell>
          <cell r="C1746" t="str">
            <v>cây</v>
          </cell>
          <cell r="D1746">
            <v>790937</v>
          </cell>
        </row>
        <row r="1747">
          <cell r="B1747" t="str">
            <v>Thị bông &gt;24-27 cm</v>
          </cell>
          <cell r="C1747" t="str">
            <v>cây</v>
          </cell>
          <cell r="D1747">
            <v>845446</v>
          </cell>
        </row>
        <row r="1748">
          <cell r="B1748" t="str">
            <v>Thị bông &gt;27-30 cm</v>
          </cell>
          <cell r="C1748" t="str">
            <v>cây</v>
          </cell>
          <cell r="D1748">
            <v>904431</v>
          </cell>
        </row>
        <row r="1749">
          <cell r="B1749" t="str">
            <v>Thị bông &gt;30-33 cm</v>
          </cell>
          <cell r="C1749" t="str">
            <v>cây</v>
          </cell>
          <cell r="D1749">
            <v>968517</v>
          </cell>
        </row>
        <row r="1750">
          <cell r="B1750" t="str">
            <v>Thị bông &gt;33-36 cm</v>
          </cell>
          <cell r="C1750" t="str">
            <v>cây</v>
          </cell>
          <cell r="D1750">
            <v>1038453</v>
          </cell>
        </row>
        <row r="1751">
          <cell r="B1751" t="str">
            <v>Thị bông &gt;36-39 cm</v>
          </cell>
          <cell r="C1751" t="str">
            <v>cây</v>
          </cell>
          <cell r="D1751">
            <v>1115038</v>
          </cell>
        </row>
        <row r="1752">
          <cell r="B1752" t="str">
            <v>Thị bông &gt;39-42 cm</v>
          </cell>
          <cell r="C1752" t="str">
            <v>cây</v>
          </cell>
          <cell r="D1752">
            <v>1199222</v>
          </cell>
        </row>
        <row r="1753">
          <cell r="B1753" t="str">
            <v>Thị bông &gt;42 cm</v>
          </cell>
          <cell r="C1753" t="str">
            <v>cây</v>
          </cell>
          <cell r="D1753">
            <v>1292081</v>
          </cell>
        </row>
        <row r="1754">
          <cell r="B1754" t="str">
            <v>Thị lá nhẵn &lt;=3cm</v>
          </cell>
          <cell r="C1754" t="str">
            <v>cây</v>
          </cell>
          <cell r="D1754">
            <v>130283</v>
          </cell>
        </row>
        <row r="1755">
          <cell r="B1755" t="str">
            <v>Thị lá nhẵn &gt;3-6 cm</v>
          </cell>
          <cell r="C1755" t="str">
            <v>cây</v>
          </cell>
          <cell r="D1755">
            <v>171630</v>
          </cell>
        </row>
        <row r="1756">
          <cell r="B1756" t="str">
            <v>Thị lá nhẵn &gt;6-9 cm</v>
          </cell>
          <cell r="C1756" t="str">
            <v>cây</v>
          </cell>
          <cell r="D1756">
            <v>451580</v>
          </cell>
        </row>
        <row r="1757">
          <cell r="B1757" t="str">
            <v>Thị lá nhẵn &gt;9-12 cm</v>
          </cell>
          <cell r="C1757" t="str">
            <v>cây</v>
          </cell>
          <cell r="D1757">
            <v>607549</v>
          </cell>
        </row>
        <row r="1758">
          <cell r="B1758" t="str">
            <v>Thị lá nhẵn &gt;12-15 cm</v>
          </cell>
          <cell r="C1758" t="str">
            <v>cây</v>
          </cell>
          <cell r="D1758">
            <v>649055</v>
          </cell>
        </row>
        <row r="1759">
          <cell r="B1759" t="str">
            <v>Thị lá nhẵn &gt;15-18 cm</v>
          </cell>
          <cell r="C1759" t="str">
            <v>cây</v>
          </cell>
          <cell r="D1759">
            <v>693197</v>
          </cell>
        </row>
        <row r="1760">
          <cell r="B1760" t="str">
            <v>Thị lá nhẵn &gt;18-21 cm</v>
          </cell>
          <cell r="C1760" t="str">
            <v>cây</v>
          </cell>
          <cell r="D1760">
            <v>740350</v>
          </cell>
        </row>
        <row r="1761">
          <cell r="B1761" t="str">
            <v>Thị lá nhẵn &gt;21-24 cm</v>
          </cell>
          <cell r="C1761" t="str">
            <v>cây</v>
          </cell>
          <cell r="D1761">
            <v>790937</v>
          </cell>
        </row>
        <row r="1762">
          <cell r="B1762" t="str">
            <v>Thị lá nhẵn &gt;24-27 cm</v>
          </cell>
          <cell r="C1762" t="str">
            <v>cây</v>
          </cell>
          <cell r="D1762">
            <v>845446</v>
          </cell>
        </row>
        <row r="1763">
          <cell r="B1763" t="str">
            <v>Thị lá nhẵn &gt;27-30 cm</v>
          </cell>
          <cell r="C1763" t="str">
            <v>cây</v>
          </cell>
          <cell r="D1763">
            <v>904431</v>
          </cell>
        </row>
        <row r="1764">
          <cell r="B1764" t="str">
            <v>Thị lá nhẵn &gt;30-33 cm</v>
          </cell>
          <cell r="C1764" t="str">
            <v>cây</v>
          </cell>
          <cell r="D1764">
            <v>968517</v>
          </cell>
        </row>
        <row r="1765">
          <cell r="B1765" t="str">
            <v>Thị lá nhẵn &gt;33-36 cm</v>
          </cell>
          <cell r="C1765" t="str">
            <v>cây</v>
          </cell>
          <cell r="D1765">
            <v>1038453</v>
          </cell>
        </row>
        <row r="1766">
          <cell r="B1766" t="str">
            <v>Thị lá nhẵn &gt;36-39 cm</v>
          </cell>
          <cell r="C1766" t="str">
            <v>cây</v>
          </cell>
          <cell r="D1766">
            <v>1115038</v>
          </cell>
        </row>
        <row r="1767">
          <cell r="B1767" t="str">
            <v>Thị lá nhẵn &gt;39-42 cm</v>
          </cell>
          <cell r="C1767" t="str">
            <v>cây</v>
          </cell>
          <cell r="D1767">
            <v>1199222</v>
          </cell>
        </row>
        <row r="1768">
          <cell r="B1768" t="str">
            <v>Thị lá nhẵn &gt;42 cm</v>
          </cell>
          <cell r="C1768" t="str">
            <v>cây</v>
          </cell>
          <cell r="D1768">
            <v>1292081</v>
          </cell>
        </row>
        <row r="1769">
          <cell r="B1769" t="str">
            <v>Muồng đen &lt;=3cm</v>
          </cell>
          <cell r="C1769" t="str">
            <v>cây</v>
          </cell>
          <cell r="D1769">
            <v>130283</v>
          </cell>
        </row>
        <row r="1770">
          <cell r="B1770" t="str">
            <v>Muồng đen &gt;3-6 cm</v>
          </cell>
          <cell r="C1770" t="str">
            <v>cây</v>
          </cell>
          <cell r="D1770">
            <v>171630</v>
          </cell>
        </row>
        <row r="1771">
          <cell r="B1771" t="str">
            <v>Muồng đen &gt;6-9 cm</v>
          </cell>
          <cell r="C1771" t="str">
            <v>cây</v>
          </cell>
          <cell r="D1771">
            <v>451580</v>
          </cell>
        </row>
        <row r="1772">
          <cell r="B1772" t="str">
            <v>Muồng đen &gt;9-12 cm</v>
          </cell>
          <cell r="C1772" t="str">
            <v>cây</v>
          </cell>
          <cell r="D1772">
            <v>607549</v>
          </cell>
        </row>
        <row r="1773">
          <cell r="B1773" t="str">
            <v>Muồng đen &gt;12-15 cm</v>
          </cell>
          <cell r="C1773" t="str">
            <v>cây</v>
          </cell>
          <cell r="D1773">
            <v>649055</v>
          </cell>
        </row>
        <row r="1774">
          <cell r="B1774" t="str">
            <v>Muồng đen &gt;15-18 cm</v>
          </cell>
          <cell r="C1774" t="str">
            <v>cây</v>
          </cell>
          <cell r="D1774">
            <v>693197</v>
          </cell>
        </row>
        <row r="1775">
          <cell r="B1775" t="str">
            <v>Muồng đen &gt;18-21 cm</v>
          </cell>
          <cell r="C1775" t="str">
            <v>cây</v>
          </cell>
          <cell r="D1775">
            <v>740350</v>
          </cell>
        </row>
        <row r="1776">
          <cell r="B1776" t="str">
            <v>Muồng đen &gt;21-24 cm</v>
          </cell>
          <cell r="C1776" t="str">
            <v>cây</v>
          </cell>
          <cell r="D1776">
            <v>790937</v>
          </cell>
        </row>
        <row r="1777">
          <cell r="B1777" t="str">
            <v>Muồng đen &gt;24-27 cm</v>
          </cell>
          <cell r="C1777" t="str">
            <v>cây</v>
          </cell>
          <cell r="D1777">
            <v>845446</v>
          </cell>
        </row>
        <row r="1778">
          <cell r="B1778" t="str">
            <v>Muồng đen &gt;27-30 cm</v>
          </cell>
          <cell r="C1778" t="str">
            <v>cây</v>
          </cell>
          <cell r="D1778">
            <v>904431</v>
          </cell>
        </row>
        <row r="1779">
          <cell r="B1779" t="str">
            <v>Muồng đen &gt;30-33 cm</v>
          </cell>
          <cell r="C1779" t="str">
            <v>cây</v>
          </cell>
          <cell r="D1779">
            <v>968517</v>
          </cell>
        </row>
        <row r="1780">
          <cell r="B1780" t="str">
            <v>Muồng đen &gt;33-36 cm</v>
          </cell>
          <cell r="C1780" t="str">
            <v>cây</v>
          </cell>
          <cell r="D1780">
            <v>1038453</v>
          </cell>
        </row>
        <row r="1781">
          <cell r="B1781" t="str">
            <v>Muồng đen &gt;36-39 cm</v>
          </cell>
          <cell r="C1781" t="str">
            <v>cây</v>
          </cell>
          <cell r="D1781">
            <v>1115038</v>
          </cell>
        </row>
        <row r="1782">
          <cell r="B1782" t="str">
            <v>Muồng đen &gt;39-42 cm</v>
          </cell>
          <cell r="C1782" t="str">
            <v>cây</v>
          </cell>
          <cell r="D1782">
            <v>1199222</v>
          </cell>
        </row>
        <row r="1783">
          <cell r="B1783" t="str">
            <v>Muồng đen &gt;42 cm</v>
          </cell>
          <cell r="C1783" t="str">
            <v>cây</v>
          </cell>
          <cell r="D1783">
            <v>1292081</v>
          </cell>
        </row>
        <row r="1784">
          <cell r="B1784" t="str">
            <v>Nghiến &lt;=3cm</v>
          </cell>
          <cell r="C1784" t="str">
            <v>cây</v>
          </cell>
          <cell r="D1784">
            <v>130283</v>
          </cell>
        </row>
        <row r="1785">
          <cell r="B1785" t="str">
            <v>Nghiến &gt;3-6 cm</v>
          </cell>
          <cell r="C1785" t="str">
            <v>cây</v>
          </cell>
          <cell r="D1785">
            <v>171630</v>
          </cell>
        </row>
        <row r="1786">
          <cell r="B1786" t="str">
            <v>Nghiến &gt;6-9 cm</v>
          </cell>
          <cell r="C1786" t="str">
            <v>cây</v>
          </cell>
          <cell r="D1786">
            <v>451580</v>
          </cell>
        </row>
        <row r="1787">
          <cell r="B1787" t="str">
            <v>Nghiến &gt;9-12 cm</v>
          </cell>
          <cell r="C1787" t="str">
            <v>cây</v>
          </cell>
          <cell r="D1787">
            <v>607549</v>
          </cell>
        </row>
        <row r="1788">
          <cell r="B1788" t="str">
            <v>Nghiến &gt;12-15 cm</v>
          </cell>
          <cell r="C1788" t="str">
            <v>cây</v>
          </cell>
          <cell r="D1788">
            <v>649055</v>
          </cell>
        </row>
        <row r="1789">
          <cell r="B1789" t="str">
            <v>Nghiến &gt;15-18 cm</v>
          </cell>
          <cell r="C1789" t="str">
            <v>cây</v>
          </cell>
          <cell r="D1789">
            <v>693197</v>
          </cell>
        </row>
        <row r="1790">
          <cell r="B1790" t="str">
            <v>Nghiến &gt;18-21 cm</v>
          </cell>
          <cell r="C1790" t="str">
            <v>cây</v>
          </cell>
          <cell r="D1790">
            <v>740350</v>
          </cell>
        </row>
        <row r="1791">
          <cell r="B1791" t="str">
            <v>Nghiến &gt;21-24 cm</v>
          </cell>
          <cell r="C1791" t="str">
            <v>cây</v>
          </cell>
          <cell r="D1791">
            <v>790937</v>
          </cell>
        </row>
        <row r="1792">
          <cell r="B1792" t="str">
            <v>Nghiến &gt;24-27 cm</v>
          </cell>
          <cell r="C1792" t="str">
            <v>cây</v>
          </cell>
          <cell r="D1792">
            <v>845446</v>
          </cell>
        </row>
        <row r="1793">
          <cell r="B1793" t="str">
            <v>Nghiến &gt;27-30 cm</v>
          </cell>
          <cell r="C1793" t="str">
            <v>cây</v>
          </cell>
          <cell r="D1793">
            <v>904431</v>
          </cell>
        </row>
        <row r="1794">
          <cell r="B1794" t="str">
            <v>Nghiến &gt;30-33 cm</v>
          </cell>
          <cell r="C1794" t="str">
            <v>cây</v>
          </cell>
          <cell r="D1794">
            <v>968517</v>
          </cell>
        </row>
        <row r="1795">
          <cell r="B1795" t="str">
            <v>Nghiến &gt;33-36 cm</v>
          </cell>
          <cell r="C1795" t="str">
            <v>cây</v>
          </cell>
          <cell r="D1795">
            <v>1038453</v>
          </cell>
        </row>
        <row r="1796">
          <cell r="B1796" t="str">
            <v>Nghiến &gt;36-39 cm</v>
          </cell>
          <cell r="C1796" t="str">
            <v>cây</v>
          </cell>
          <cell r="D1796">
            <v>1115038</v>
          </cell>
        </row>
        <row r="1797">
          <cell r="B1797" t="str">
            <v>Nghiến &gt;39-42 cm</v>
          </cell>
          <cell r="C1797" t="str">
            <v>cây</v>
          </cell>
          <cell r="D1797">
            <v>1199222</v>
          </cell>
        </row>
        <row r="1798">
          <cell r="B1798" t="str">
            <v>Nghiến &gt;42 cm</v>
          </cell>
          <cell r="C1798" t="str">
            <v>cây</v>
          </cell>
          <cell r="D1798">
            <v>1292081</v>
          </cell>
        </row>
        <row r="1799">
          <cell r="B1799" t="str">
            <v>Kiêng &lt;=3cm</v>
          </cell>
          <cell r="C1799" t="str">
            <v>cây</v>
          </cell>
          <cell r="D1799">
            <v>130283</v>
          </cell>
        </row>
        <row r="1800">
          <cell r="B1800" t="str">
            <v>Kiêng &gt;3-6 cm</v>
          </cell>
          <cell r="C1800" t="str">
            <v>cây</v>
          </cell>
          <cell r="D1800">
            <v>171630</v>
          </cell>
        </row>
        <row r="1801">
          <cell r="B1801" t="str">
            <v>Kiêng &gt;6-9 cm</v>
          </cell>
          <cell r="C1801" t="str">
            <v>cây</v>
          </cell>
          <cell r="D1801">
            <v>451580</v>
          </cell>
        </row>
        <row r="1802">
          <cell r="B1802" t="str">
            <v>Kiêng &gt;9-12 cm</v>
          </cell>
          <cell r="C1802" t="str">
            <v>cây</v>
          </cell>
          <cell r="D1802">
            <v>607549</v>
          </cell>
        </row>
        <row r="1803">
          <cell r="B1803" t="str">
            <v>Kiêng &gt;12-15 cm</v>
          </cell>
          <cell r="C1803" t="str">
            <v>cây</v>
          </cell>
          <cell r="D1803">
            <v>649055</v>
          </cell>
        </row>
        <row r="1804">
          <cell r="B1804" t="str">
            <v>Kiêng &gt;15-18 cm</v>
          </cell>
          <cell r="C1804" t="str">
            <v>cây</v>
          </cell>
          <cell r="D1804">
            <v>693197</v>
          </cell>
        </row>
        <row r="1805">
          <cell r="B1805" t="str">
            <v>Kiêng &gt;18-21 cm</v>
          </cell>
          <cell r="C1805" t="str">
            <v>cây</v>
          </cell>
          <cell r="D1805">
            <v>740350</v>
          </cell>
        </row>
        <row r="1806">
          <cell r="B1806" t="str">
            <v>Kiêng &gt;21-24 cm</v>
          </cell>
          <cell r="C1806" t="str">
            <v>cây</v>
          </cell>
          <cell r="D1806">
            <v>790937</v>
          </cell>
        </row>
        <row r="1807">
          <cell r="B1807" t="str">
            <v>Kiêng &gt;24-27 cm</v>
          </cell>
          <cell r="C1807" t="str">
            <v>cây</v>
          </cell>
          <cell r="D1807">
            <v>845446</v>
          </cell>
        </row>
        <row r="1808">
          <cell r="B1808" t="str">
            <v>Kiêng &gt;27-30 cm</v>
          </cell>
          <cell r="C1808" t="str">
            <v>cây</v>
          </cell>
          <cell r="D1808">
            <v>904431</v>
          </cell>
        </row>
        <row r="1809">
          <cell r="B1809" t="str">
            <v>Kiêng &gt;30-33 cm</v>
          </cell>
          <cell r="C1809" t="str">
            <v>cây</v>
          </cell>
          <cell r="D1809">
            <v>968517</v>
          </cell>
        </row>
        <row r="1810">
          <cell r="B1810" t="str">
            <v>Kiêng &gt;33-36 cm</v>
          </cell>
          <cell r="C1810" t="str">
            <v>cây</v>
          </cell>
          <cell r="D1810">
            <v>1038453</v>
          </cell>
        </row>
        <row r="1811">
          <cell r="B1811" t="str">
            <v>Kiêng &gt;36-39 cm</v>
          </cell>
          <cell r="C1811" t="str">
            <v>cây</v>
          </cell>
          <cell r="D1811">
            <v>1115038</v>
          </cell>
        </row>
        <row r="1812">
          <cell r="B1812" t="str">
            <v>Kiêng &gt;39-42 cm</v>
          </cell>
          <cell r="C1812" t="str">
            <v>cây</v>
          </cell>
          <cell r="D1812">
            <v>1199222</v>
          </cell>
        </row>
        <row r="1813">
          <cell r="B1813" t="str">
            <v>Kiêng &gt;42 cm</v>
          </cell>
          <cell r="C1813" t="str">
            <v>cây</v>
          </cell>
          <cell r="D1813">
            <v>1292081</v>
          </cell>
        </row>
        <row r="1814">
          <cell r="B1814" t="str">
            <v>Pơ mu &lt;=3cm</v>
          </cell>
          <cell r="C1814" t="str">
            <v>cây</v>
          </cell>
          <cell r="D1814">
            <v>130283</v>
          </cell>
        </row>
        <row r="1815">
          <cell r="B1815" t="str">
            <v>Pơ mu &gt;3-6 cm</v>
          </cell>
          <cell r="C1815" t="str">
            <v>cây</v>
          </cell>
          <cell r="D1815">
            <v>171630</v>
          </cell>
        </row>
        <row r="1816">
          <cell r="B1816" t="str">
            <v>Pơ mu &gt;6-9 cm</v>
          </cell>
          <cell r="C1816" t="str">
            <v>cây</v>
          </cell>
          <cell r="D1816">
            <v>451580</v>
          </cell>
        </row>
        <row r="1817">
          <cell r="B1817" t="str">
            <v>Pơ mu &gt;9-12 cm</v>
          </cell>
          <cell r="C1817" t="str">
            <v>cây</v>
          </cell>
          <cell r="D1817">
            <v>607549</v>
          </cell>
        </row>
        <row r="1818">
          <cell r="B1818" t="str">
            <v>Pơ mu &gt;12-15 cm</v>
          </cell>
          <cell r="C1818" t="str">
            <v>cây</v>
          </cell>
          <cell r="D1818">
            <v>649055</v>
          </cell>
        </row>
        <row r="1819">
          <cell r="B1819" t="str">
            <v>Pơ mu &gt;15-18 cm</v>
          </cell>
          <cell r="C1819" t="str">
            <v>cây</v>
          </cell>
          <cell r="D1819">
            <v>693197</v>
          </cell>
        </row>
        <row r="1820">
          <cell r="B1820" t="str">
            <v>Pơ mu &gt;18-21 cm</v>
          </cell>
          <cell r="C1820" t="str">
            <v>cây</v>
          </cell>
          <cell r="D1820">
            <v>740350</v>
          </cell>
        </row>
        <row r="1821">
          <cell r="B1821" t="str">
            <v>Pơ mu &gt;21-24 cm</v>
          </cell>
          <cell r="C1821" t="str">
            <v>cây</v>
          </cell>
          <cell r="D1821">
            <v>790937</v>
          </cell>
        </row>
        <row r="1822">
          <cell r="B1822" t="str">
            <v>Pơ mu &gt;24-27 cm</v>
          </cell>
          <cell r="C1822" t="str">
            <v>cây</v>
          </cell>
          <cell r="D1822">
            <v>845446</v>
          </cell>
        </row>
        <row r="1823">
          <cell r="B1823" t="str">
            <v>Pơ mu &gt;27-30 cm</v>
          </cell>
          <cell r="C1823" t="str">
            <v>cây</v>
          </cell>
          <cell r="D1823">
            <v>904431</v>
          </cell>
        </row>
        <row r="1824">
          <cell r="B1824" t="str">
            <v>Pơ mu &gt;30-33 cm</v>
          </cell>
          <cell r="C1824" t="str">
            <v>cây</v>
          </cell>
          <cell r="D1824">
            <v>968517</v>
          </cell>
        </row>
        <row r="1825">
          <cell r="B1825" t="str">
            <v>Pơ mu &gt;33-36 cm</v>
          </cell>
          <cell r="C1825" t="str">
            <v>cây</v>
          </cell>
          <cell r="D1825">
            <v>1038453</v>
          </cell>
        </row>
        <row r="1826">
          <cell r="B1826" t="str">
            <v>Pơ mu &gt;36-39 cm</v>
          </cell>
          <cell r="C1826" t="str">
            <v>cây</v>
          </cell>
          <cell r="D1826">
            <v>1115038</v>
          </cell>
        </row>
        <row r="1827">
          <cell r="B1827" t="str">
            <v>Pơ mu &gt;39-42 cm</v>
          </cell>
          <cell r="C1827" t="str">
            <v>cây</v>
          </cell>
          <cell r="D1827">
            <v>1199222</v>
          </cell>
        </row>
        <row r="1828">
          <cell r="B1828" t="str">
            <v>Pơ mu &gt;42 cm</v>
          </cell>
          <cell r="C1828" t="str">
            <v>cây</v>
          </cell>
          <cell r="D1828">
            <v>1292081</v>
          </cell>
        </row>
        <row r="1829">
          <cell r="B1829" t="str">
            <v>Sến đất hoa chùm &lt;=3cm</v>
          </cell>
          <cell r="C1829" t="str">
            <v>cây</v>
          </cell>
          <cell r="D1829">
            <v>130283</v>
          </cell>
        </row>
        <row r="1830">
          <cell r="B1830" t="str">
            <v>Sến đất hoa chùm &gt;3-6 cm</v>
          </cell>
          <cell r="C1830" t="str">
            <v>cây</v>
          </cell>
          <cell r="D1830">
            <v>171630</v>
          </cell>
        </row>
        <row r="1831">
          <cell r="B1831" t="str">
            <v>Sến đất hoa chùm &gt;6-9 cm</v>
          </cell>
          <cell r="C1831" t="str">
            <v>cây</v>
          </cell>
          <cell r="D1831">
            <v>451580</v>
          </cell>
        </row>
        <row r="1832">
          <cell r="B1832" t="str">
            <v>Sến đất hoa chùm &gt;9-12 cm</v>
          </cell>
          <cell r="C1832" t="str">
            <v>cây</v>
          </cell>
          <cell r="D1832">
            <v>607549</v>
          </cell>
        </row>
        <row r="1833">
          <cell r="B1833" t="str">
            <v>Sến đất hoa chùm &gt;12-15 cm</v>
          </cell>
          <cell r="C1833" t="str">
            <v>cây</v>
          </cell>
          <cell r="D1833">
            <v>649055</v>
          </cell>
        </row>
        <row r="1834">
          <cell r="B1834" t="str">
            <v>Sến đất hoa chùm &gt;15-18 cm</v>
          </cell>
          <cell r="C1834" t="str">
            <v>cây</v>
          </cell>
          <cell r="D1834">
            <v>693197</v>
          </cell>
        </row>
        <row r="1835">
          <cell r="B1835" t="str">
            <v>Sến đất hoa chùm &gt;18-21 cm</v>
          </cell>
          <cell r="C1835" t="str">
            <v>cây</v>
          </cell>
          <cell r="D1835">
            <v>740350</v>
          </cell>
        </row>
        <row r="1836">
          <cell r="B1836" t="str">
            <v>Sến đất hoa chùm &gt;21-24 cm</v>
          </cell>
          <cell r="C1836" t="str">
            <v>cây</v>
          </cell>
          <cell r="D1836">
            <v>790937</v>
          </cell>
        </row>
        <row r="1837">
          <cell r="B1837" t="str">
            <v>Sến đất hoa chùm &gt;24-27 cm</v>
          </cell>
          <cell r="C1837" t="str">
            <v>cây</v>
          </cell>
          <cell r="D1837">
            <v>845446</v>
          </cell>
        </row>
        <row r="1838">
          <cell r="B1838" t="str">
            <v>Sến đất hoa chùm &gt;27-30 cm</v>
          </cell>
          <cell r="C1838" t="str">
            <v>cây</v>
          </cell>
          <cell r="D1838">
            <v>904431</v>
          </cell>
        </row>
        <row r="1839">
          <cell r="B1839" t="str">
            <v>Sến đất hoa chùm &gt;30-33 cm</v>
          </cell>
          <cell r="C1839" t="str">
            <v>cây</v>
          </cell>
          <cell r="D1839">
            <v>968517</v>
          </cell>
        </row>
        <row r="1840">
          <cell r="B1840" t="str">
            <v>Sến đất hoa chùm &gt;33-36 cm</v>
          </cell>
          <cell r="C1840" t="str">
            <v>cây</v>
          </cell>
          <cell r="D1840">
            <v>1038453</v>
          </cell>
        </row>
        <row r="1841">
          <cell r="B1841" t="str">
            <v>Sến đất hoa chùm &gt;36-39 cm</v>
          </cell>
          <cell r="C1841" t="str">
            <v>cây</v>
          </cell>
          <cell r="D1841">
            <v>1115038</v>
          </cell>
        </row>
        <row r="1842">
          <cell r="B1842" t="str">
            <v>Sến đất hoa chùm &gt;39-42 cm</v>
          </cell>
          <cell r="C1842" t="str">
            <v>cây</v>
          </cell>
          <cell r="D1842">
            <v>1199222</v>
          </cell>
        </row>
        <row r="1843">
          <cell r="B1843" t="str">
            <v>Sến đất hoa chùm &gt;42 cm</v>
          </cell>
          <cell r="C1843" t="str">
            <v>cây</v>
          </cell>
          <cell r="D1843">
            <v>1292081</v>
          </cell>
        </row>
        <row r="1844">
          <cell r="B1844" t="str">
            <v>Mạy lay &lt;=3cm</v>
          </cell>
          <cell r="C1844" t="str">
            <v>cây</v>
          </cell>
          <cell r="D1844">
            <v>130283</v>
          </cell>
        </row>
        <row r="1845">
          <cell r="B1845" t="str">
            <v>Mạy lay &gt;3-6 cm</v>
          </cell>
          <cell r="C1845" t="str">
            <v>cây</v>
          </cell>
          <cell r="D1845">
            <v>171630</v>
          </cell>
        </row>
        <row r="1846">
          <cell r="B1846" t="str">
            <v>Mạy lay &gt;6-9 cm</v>
          </cell>
          <cell r="C1846" t="str">
            <v>cây</v>
          </cell>
          <cell r="D1846">
            <v>451580</v>
          </cell>
        </row>
        <row r="1847">
          <cell r="B1847" t="str">
            <v>Mạy lay &gt;9-12 cm</v>
          </cell>
          <cell r="C1847" t="str">
            <v>cây</v>
          </cell>
          <cell r="D1847">
            <v>607549</v>
          </cell>
        </row>
        <row r="1848">
          <cell r="B1848" t="str">
            <v>Mạy lay &gt;12-15 cm</v>
          </cell>
          <cell r="C1848" t="str">
            <v>cây</v>
          </cell>
          <cell r="D1848">
            <v>649055</v>
          </cell>
        </row>
        <row r="1849">
          <cell r="B1849" t="str">
            <v>Mạy lay &gt;15-18 cm</v>
          </cell>
          <cell r="C1849" t="str">
            <v>cây</v>
          </cell>
          <cell r="D1849">
            <v>693197</v>
          </cell>
        </row>
        <row r="1850">
          <cell r="B1850" t="str">
            <v>Mạy lay &gt;18-21 cm</v>
          </cell>
          <cell r="C1850" t="str">
            <v>cây</v>
          </cell>
          <cell r="D1850">
            <v>740350</v>
          </cell>
        </row>
        <row r="1851">
          <cell r="B1851" t="str">
            <v>Mạy lay &gt;21-24 cm</v>
          </cell>
          <cell r="C1851" t="str">
            <v>cây</v>
          </cell>
          <cell r="D1851">
            <v>790937</v>
          </cell>
        </row>
        <row r="1852">
          <cell r="B1852" t="str">
            <v>Mạy lay &gt;24-27 cm</v>
          </cell>
          <cell r="C1852" t="str">
            <v>cây</v>
          </cell>
          <cell r="D1852">
            <v>845446</v>
          </cell>
        </row>
        <row r="1853">
          <cell r="B1853" t="str">
            <v>Mạy lay &gt;27-30 cm</v>
          </cell>
          <cell r="C1853" t="str">
            <v>cây</v>
          </cell>
          <cell r="D1853">
            <v>904431</v>
          </cell>
        </row>
        <row r="1854">
          <cell r="B1854" t="str">
            <v>Mạy lay &gt;30-33 cm</v>
          </cell>
          <cell r="C1854" t="str">
            <v>cây</v>
          </cell>
          <cell r="D1854">
            <v>968517</v>
          </cell>
        </row>
        <row r="1855">
          <cell r="B1855" t="str">
            <v>Mạy lay &gt;33-36 cm</v>
          </cell>
          <cell r="C1855" t="str">
            <v>cây</v>
          </cell>
          <cell r="D1855">
            <v>1038453</v>
          </cell>
        </row>
        <row r="1856">
          <cell r="B1856" t="str">
            <v>Mạy lay &gt;36-39 cm</v>
          </cell>
          <cell r="C1856" t="str">
            <v>cây</v>
          </cell>
          <cell r="D1856">
            <v>1115038</v>
          </cell>
        </row>
        <row r="1857">
          <cell r="B1857" t="str">
            <v>Mạy lay &gt;39-42 cm</v>
          </cell>
          <cell r="C1857" t="str">
            <v>cây</v>
          </cell>
          <cell r="D1857">
            <v>1199222</v>
          </cell>
        </row>
        <row r="1858">
          <cell r="B1858" t="str">
            <v>Mạy lay &gt;42 cm</v>
          </cell>
          <cell r="C1858" t="str">
            <v>cây</v>
          </cell>
          <cell r="D1858">
            <v>1292081</v>
          </cell>
        </row>
        <row r="1859">
          <cell r="B1859" t="str">
            <v>Sến mật &lt;=3cm</v>
          </cell>
          <cell r="C1859" t="str">
            <v>cây</v>
          </cell>
          <cell r="D1859">
            <v>130283</v>
          </cell>
        </row>
        <row r="1860">
          <cell r="B1860" t="str">
            <v>Sến mật &gt;3-6 cm</v>
          </cell>
          <cell r="C1860" t="str">
            <v>cây</v>
          </cell>
          <cell r="D1860">
            <v>171630</v>
          </cell>
        </row>
        <row r="1861">
          <cell r="B1861" t="str">
            <v>Sến mật &gt;6-9 cm</v>
          </cell>
          <cell r="C1861" t="str">
            <v>cây</v>
          </cell>
          <cell r="D1861">
            <v>451580</v>
          </cell>
        </row>
        <row r="1862">
          <cell r="B1862" t="str">
            <v>Sến mật &gt;9-12 cm</v>
          </cell>
          <cell r="C1862" t="str">
            <v>cây</v>
          </cell>
          <cell r="D1862">
            <v>607549</v>
          </cell>
        </row>
        <row r="1863">
          <cell r="B1863" t="str">
            <v>Sến mật &gt;12-15 cm</v>
          </cell>
          <cell r="C1863" t="str">
            <v>cây</v>
          </cell>
          <cell r="D1863">
            <v>649055</v>
          </cell>
        </row>
        <row r="1864">
          <cell r="B1864" t="str">
            <v>Sến mật &gt;15-18 cm</v>
          </cell>
          <cell r="C1864" t="str">
            <v>cây</v>
          </cell>
          <cell r="D1864">
            <v>693197</v>
          </cell>
        </row>
        <row r="1865">
          <cell r="B1865" t="str">
            <v>Sến mật &gt;18-21 cm</v>
          </cell>
          <cell r="C1865" t="str">
            <v>cây</v>
          </cell>
          <cell r="D1865">
            <v>740350</v>
          </cell>
        </row>
        <row r="1866">
          <cell r="B1866" t="str">
            <v>Sến mật &gt;21-24 cm</v>
          </cell>
          <cell r="C1866" t="str">
            <v>cây</v>
          </cell>
          <cell r="D1866">
            <v>790937</v>
          </cell>
        </row>
        <row r="1867">
          <cell r="B1867" t="str">
            <v>Sến mật &gt;24-27 cm</v>
          </cell>
          <cell r="C1867" t="str">
            <v>cây</v>
          </cell>
          <cell r="D1867">
            <v>845446</v>
          </cell>
        </row>
        <row r="1868">
          <cell r="B1868" t="str">
            <v>Sến mật &gt;27-30 cm</v>
          </cell>
          <cell r="C1868" t="str">
            <v>cây</v>
          </cell>
          <cell r="D1868">
            <v>904431</v>
          </cell>
        </row>
        <row r="1869">
          <cell r="B1869" t="str">
            <v>Sến mật &gt;30-33 cm</v>
          </cell>
          <cell r="C1869" t="str">
            <v>cây</v>
          </cell>
          <cell r="D1869">
            <v>968517</v>
          </cell>
        </row>
        <row r="1870">
          <cell r="B1870" t="str">
            <v>Sến mật &gt;33-36 cm</v>
          </cell>
          <cell r="C1870" t="str">
            <v>cây</v>
          </cell>
          <cell r="D1870">
            <v>1038453</v>
          </cell>
        </row>
        <row r="1871">
          <cell r="B1871" t="str">
            <v>Sến mật &gt;36-39 cm</v>
          </cell>
          <cell r="C1871" t="str">
            <v>cây</v>
          </cell>
          <cell r="D1871">
            <v>1115038</v>
          </cell>
        </row>
        <row r="1872">
          <cell r="B1872" t="str">
            <v>Sến mật &gt;39-42 cm</v>
          </cell>
          <cell r="C1872" t="str">
            <v>cây</v>
          </cell>
          <cell r="D1872">
            <v>1199222</v>
          </cell>
        </row>
        <row r="1873">
          <cell r="B1873" t="str">
            <v>Sến mật &gt;42 cm</v>
          </cell>
          <cell r="C1873" t="str">
            <v>cây</v>
          </cell>
          <cell r="D1873">
            <v>1292081</v>
          </cell>
        </row>
        <row r="1874">
          <cell r="B1874" t="str">
            <v>Sưa &lt;=3cm</v>
          </cell>
          <cell r="C1874" t="str">
            <v>cây</v>
          </cell>
          <cell r="D1874">
            <v>130283</v>
          </cell>
        </row>
        <row r="1875">
          <cell r="B1875" t="str">
            <v>Sưa &gt;3-6 cm</v>
          </cell>
          <cell r="C1875" t="str">
            <v>cây</v>
          </cell>
          <cell r="D1875">
            <v>171630</v>
          </cell>
        </row>
        <row r="1876">
          <cell r="B1876" t="str">
            <v>Sưa &gt;6-9 cm</v>
          </cell>
          <cell r="C1876" t="str">
            <v>cây</v>
          </cell>
          <cell r="D1876">
            <v>451580</v>
          </cell>
        </row>
        <row r="1877">
          <cell r="B1877" t="str">
            <v>Sưa &gt;9-12 cm</v>
          </cell>
          <cell r="C1877" t="str">
            <v>cây</v>
          </cell>
          <cell r="D1877">
            <v>607549</v>
          </cell>
        </row>
        <row r="1878">
          <cell r="B1878" t="str">
            <v>Sưa &gt;12-15 cm</v>
          </cell>
          <cell r="C1878" t="str">
            <v>cây</v>
          </cell>
          <cell r="D1878">
            <v>649055</v>
          </cell>
        </row>
        <row r="1879">
          <cell r="B1879" t="str">
            <v>Sưa &gt;15-18 cm</v>
          </cell>
          <cell r="C1879" t="str">
            <v>cây</v>
          </cell>
          <cell r="D1879">
            <v>693197</v>
          </cell>
        </row>
        <row r="1880">
          <cell r="B1880" t="str">
            <v>Sưa &gt;18-21 cm</v>
          </cell>
          <cell r="C1880" t="str">
            <v>cây</v>
          </cell>
          <cell r="D1880">
            <v>740350</v>
          </cell>
        </row>
        <row r="1881">
          <cell r="B1881" t="str">
            <v>Sưa &gt;21-24 cm</v>
          </cell>
          <cell r="C1881" t="str">
            <v>cây</v>
          </cell>
          <cell r="D1881">
            <v>790937</v>
          </cell>
        </row>
        <row r="1882">
          <cell r="B1882" t="str">
            <v>Sưa &gt;24-27 cm</v>
          </cell>
          <cell r="C1882" t="str">
            <v>cây</v>
          </cell>
          <cell r="D1882">
            <v>845446</v>
          </cell>
        </row>
        <row r="1883">
          <cell r="B1883" t="str">
            <v>Sưa &gt;27-30 cm</v>
          </cell>
          <cell r="C1883" t="str">
            <v>cây</v>
          </cell>
          <cell r="D1883">
            <v>904431</v>
          </cell>
        </row>
        <row r="1884">
          <cell r="B1884" t="str">
            <v>Sưa &gt;30-33 cm</v>
          </cell>
          <cell r="C1884" t="str">
            <v>cây</v>
          </cell>
          <cell r="D1884">
            <v>968517</v>
          </cell>
        </row>
        <row r="1885">
          <cell r="B1885" t="str">
            <v>Sưa &gt;33-36 cm</v>
          </cell>
          <cell r="C1885" t="str">
            <v>cây</v>
          </cell>
          <cell r="D1885">
            <v>1038453</v>
          </cell>
        </row>
        <row r="1886">
          <cell r="B1886" t="str">
            <v>Sưa &gt;36-39 cm</v>
          </cell>
          <cell r="C1886" t="str">
            <v>cây</v>
          </cell>
          <cell r="D1886">
            <v>1115038</v>
          </cell>
        </row>
        <row r="1887">
          <cell r="B1887" t="str">
            <v>Sưa &gt;39-42 cm</v>
          </cell>
          <cell r="C1887" t="str">
            <v>cây</v>
          </cell>
          <cell r="D1887">
            <v>1199222</v>
          </cell>
        </row>
        <row r="1888">
          <cell r="B1888" t="str">
            <v>Sưa &gt;42 cm</v>
          </cell>
          <cell r="C1888" t="str">
            <v>cây</v>
          </cell>
          <cell r="D1888">
            <v>1292081</v>
          </cell>
        </row>
        <row r="1889">
          <cell r="B1889" t="str">
            <v>Trắc thối &lt;=3cm</v>
          </cell>
          <cell r="C1889" t="str">
            <v>cây</v>
          </cell>
          <cell r="D1889">
            <v>130283</v>
          </cell>
        </row>
        <row r="1890">
          <cell r="B1890" t="str">
            <v>Trắc thối &gt;3-6 cm</v>
          </cell>
          <cell r="C1890" t="str">
            <v>cây</v>
          </cell>
          <cell r="D1890">
            <v>171630</v>
          </cell>
        </row>
        <row r="1891">
          <cell r="B1891" t="str">
            <v>Trắc thối &gt;6-9 cm</v>
          </cell>
          <cell r="C1891" t="str">
            <v>cây</v>
          </cell>
          <cell r="D1891">
            <v>451580</v>
          </cell>
        </row>
        <row r="1892">
          <cell r="B1892" t="str">
            <v>Trắc thối &gt;9-12 cm</v>
          </cell>
          <cell r="C1892" t="str">
            <v>cây</v>
          </cell>
          <cell r="D1892">
            <v>607549</v>
          </cell>
        </row>
        <row r="1893">
          <cell r="B1893" t="str">
            <v>Trắc thối &gt;12-15 cm</v>
          </cell>
          <cell r="C1893" t="str">
            <v>cây</v>
          </cell>
          <cell r="D1893">
            <v>649055</v>
          </cell>
        </row>
        <row r="1894">
          <cell r="B1894" t="str">
            <v>Trắc thối &gt;15-18 cm</v>
          </cell>
          <cell r="C1894" t="str">
            <v>cây</v>
          </cell>
          <cell r="D1894">
            <v>693197</v>
          </cell>
        </row>
        <row r="1895">
          <cell r="B1895" t="str">
            <v>Trắc thối &gt;18-21 cm</v>
          </cell>
          <cell r="C1895" t="str">
            <v>cây</v>
          </cell>
          <cell r="D1895">
            <v>740350</v>
          </cell>
        </row>
        <row r="1896">
          <cell r="B1896" t="str">
            <v>Trắc thối &gt;21-24 cm</v>
          </cell>
          <cell r="C1896" t="str">
            <v>cây</v>
          </cell>
          <cell r="D1896">
            <v>790937</v>
          </cell>
        </row>
        <row r="1897">
          <cell r="B1897" t="str">
            <v>Trắc thối &gt;24-27 cm</v>
          </cell>
          <cell r="C1897" t="str">
            <v>cây</v>
          </cell>
          <cell r="D1897">
            <v>845446</v>
          </cell>
        </row>
        <row r="1898">
          <cell r="B1898" t="str">
            <v>Trắc thối &gt;27-30 cm</v>
          </cell>
          <cell r="C1898" t="str">
            <v>cây</v>
          </cell>
          <cell r="D1898">
            <v>904431</v>
          </cell>
        </row>
        <row r="1899">
          <cell r="B1899" t="str">
            <v>Trắc thối &gt;30-33 cm</v>
          </cell>
          <cell r="C1899" t="str">
            <v>cây</v>
          </cell>
          <cell r="D1899">
            <v>968517</v>
          </cell>
        </row>
        <row r="1900">
          <cell r="B1900" t="str">
            <v>Trắc thối &gt;33-36 cm</v>
          </cell>
          <cell r="C1900" t="str">
            <v>cây</v>
          </cell>
          <cell r="D1900">
            <v>1038453</v>
          </cell>
        </row>
        <row r="1901">
          <cell r="B1901" t="str">
            <v>Trắc thối &gt;36-39 cm</v>
          </cell>
          <cell r="C1901" t="str">
            <v>cây</v>
          </cell>
          <cell r="D1901">
            <v>1115038</v>
          </cell>
        </row>
        <row r="1902">
          <cell r="B1902" t="str">
            <v>Trắc thối &gt;39-42 cm</v>
          </cell>
          <cell r="C1902" t="str">
            <v>cây</v>
          </cell>
          <cell r="D1902">
            <v>1199222</v>
          </cell>
        </row>
        <row r="1903">
          <cell r="B1903" t="str">
            <v>Trắc thối &gt;42 cm</v>
          </cell>
          <cell r="C1903" t="str">
            <v>cây</v>
          </cell>
          <cell r="D1903">
            <v>1292081</v>
          </cell>
        </row>
        <row r="1904">
          <cell r="B1904" t="str">
            <v>Huê mộc vàng &lt;=3cm</v>
          </cell>
          <cell r="C1904" t="str">
            <v>cây</v>
          </cell>
          <cell r="D1904">
            <v>130283</v>
          </cell>
        </row>
        <row r="1905">
          <cell r="B1905" t="str">
            <v>Huê mộc vàng &gt;3-6 cm</v>
          </cell>
          <cell r="C1905" t="str">
            <v>cây</v>
          </cell>
          <cell r="D1905">
            <v>171630</v>
          </cell>
        </row>
        <row r="1906">
          <cell r="B1906" t="str">
            <v>Huê mộc vàng &gt;6-9 cm</v>
          </cell>
          <cell r="C1906" t="str">
            <v>cây</v>
          </cell>
          <cell r="D1906">
            <v>451580</v>
          </cell>
        </row>
        <row r="1907">
          <cell r="B1907" t="str">
            <v>Huê mộc vàng &gt;9-12 cm</v>
          </cell>
          <cell r="C1907" t="str">
            <v>cây</v>
          </cell>
          <cell r="D1907">
            <v>607549</v>
          </cell>
        </row>
        <row r="1908">
          <cell r="B1908" t="str">
            <v>Huê mộc vàng &gt;12-15 cm</v>
          </cell>
          <cell r="C1908" t="str">
            <v>cây</v>
          </cell>
          <cell r="D1908">
            <v>649055</v>
          </cell>
        </row>
        <row r="1909">
          <cell r="B1909" t="str">
            <v>Huê mộc vàng &gt;15-18 cm</v>
          </cell>
          <cell r="C1909" t="str">
            <v>cây</v>
          </cell>
          <cell r="D1909">
            <v>693197</v>
          </cell>
        </row>
        <row r="1910">
          <cell r="B1910" t="str">
            <v>Huê mộc vàng &gt;18-21 cm</v>
          </cell>
          <cell r="C1910" t="str">
            <v>cây</v>
          </cell>
          <cell r="D1910">
            <v>740350</v>
          </cell>
        </row>
        <row r="1911">
          <cell r="B1911" t="str">
            <v>Huê mộc vàng &gt;21-24 cm</v>
          </cell>
          <cell r="C1911" t="str">
            <v>cây</v>
          </cell>
          <cell r="D1911">
            <v>790937</v>
          </cell>
        </row>
        <row r="1912">
          <cell r="B1912" t="str">
            <v>Huê mộc vàng &gt;24-27 cm</v>
          </cell>
          <cell r="C1912" t="str">
            <v>cây</v>
          </cell>
          <cell r="D1912">
            <v>845446</v>
          </cell>
        </row>
        <row r="1913">
          <cell r="B1913" t="str">
            <v>Huê mộc vàng &gt;27-30 cm</v>
          </cell>
          <cell r="C1913" t="str">
            <v>cây</v>
          </cell>
          <cell r="D1913">
            <v>904431</v>
          </cell>
        </row>
        <row r="1914">
          <cell r="B1914" t="str">
            <v>Huê mộc vàng &gt;30-33 cm</v>
          </cell>
          <cell r="C1914" t="str">
            <v>cây</v>
          </cell>
          <cell r="D1914">
            <v>968517</v>
          </cell>
        </row>
        <row r="1915">
          <cell r="B1915" t="str">
            <v>Huê mộc vàng &gt;33-36 cm</v>
          </cell>
          <cell r="C1915" t="str">
            <v>cây</v>
          </cell>
          <cell r="D1915">
            <v>1038453</v>
          </cell>
        </row>
        <row r="1916">
          <cell r="B1916" t="str">
            <v>Huê mộc vàng &gt;36-39 cm</v>
          </cell>
          <cell r="C1916" t="str">
            <v>cây</v>
          </cell>
          <cell r="D1916">
            <v>1115038</v>
          </cell>
        </row>
        <row r="1917">
          <cell r="B1917" t="str">
            <v>Huê mộc vàng &gt;39-42 cm</v>
          </cell>
          <cell r="C1917" t="str">
            <v>cây</v>
          </cell>
          <cell r="D1917">
            <v>1199222</v>
          </cell>
        </row>
        <row r="1918">
          <cell r="B1918" t="str">
            <v>Huê mộc vàng &gt;42 cm</v>
          </cell>
          <cell r="C1918" t="str">
            <v>cây</v>
          </cell>
          <cell r="D1918">
            <v>1292081</v>
          </cell>
        </row>
        <row r="1919">
          <cell r="B1919" t="str">
            <v>Thông đà lạt &lt;=3cm</v>
          </cell>
          <cell r="C1919" t="str">
            <v>cây</v>
          </cell>
          <cell r="D1919">
            <v>130283</v>
          </cell>
        </row>
        <row r="1920">
          <cell r="B1920" t="str">
            <v>Thông đà lạt &gt;3-6 cm</v>
          </cell>
          <cell r="C1920" t="str">
            <v>cây</v>
          </cell>
          <cell r="D1920">
            <v>171630</v>
          </cell>
        </row>
        <row r="1921">
          <cell r="B1921" t="str">
            <v>Thông đà lạt &gt;6-9 cm</v>
          </cell>
          <cell r="C1921" t="str">
            <v>cây</v>
          </cell>
          <cell r="D1921">
            <v>451580</v>
          </cell>
        </row>
        <row r="1922">
          <cell r="B1922" t="str">
            <v>Thông đà lạt &gt;9-12 cm</v>
          </cell>
          <cell r="C1922" t="str">
            <v>cây</v>
          </cell>
          <cell r="D1922">
            <v>607549</v>
          </cell>
        </row>
        <row r="1923">
          <cell r="B1923" t="str">
            <v>Thông đà lạt &gt;12-15 cm</v>
          </cell>
          <cell r="C1923" t="str">
            <v>cây</v>
          </cell>
          <cell r="D1923">
            <v>649055</v>
          </cell>
        </row>
        <row r="1924">
          <cell r="B1924" t="str">
            <v>Thông đà lạt &gt;15-18 cm</v>
          </cell>
          <cell r="C1924" t="str">
            <v>cây</v>
          </cell>
          <cell r="D1924">
            <v>693197</v>
          </cell>
        </row>
        <row r="1925">
          <cell r="B1925" t="str">
            <v>Thông đà lạt &gt;18-21 cm</v>
          </cell>
          <cell r="C1925" t="str">
            <v>cây</v>
          </cell>
          <cell r="D1925">
            <v>740350</v>
          </cell>
        </row>
        <row r="1926">
          <cell r="B1926" t="str">
            <v>Thông đà lạt &gt;21-24 cm</v>
          </cell>
          <cell r="C1926" t="str">
            <v>cây</v>
          </cell>
          <cell r="D1926">
            <v>790937</v>
          </cell>
        </row>
        <row r="1927">
          <cell r="B1927" t="str">
            <v>Thông đà lạt &gt;24-27 cm</v>
          </cell>
          <cell r="C1927" t="str">
            <v>cây</v>
          </cell>
          <cell r="D1927">
            <v>845446</v>
          </cell>
        </row>
        <row r="1928">
          <cell r="B1928" t="str">
            <v>Thông đà lạt &gt;27-30 cm</v>
          </cell>
          <cell r="C1928" t="str">
            <v>cây</v>
          </cell>
          <cell r="D1928">
            <v>904431</v>
          </cell>
        </row>
        <row r="1929">
          <cell r="B1929" t="str">
            <v>Thông đà lạt &gt;30-33 cm</v>
          </cell>
          <cell r="C1929" t="str">
            <v>cây</v>
          </cell>
          <cell r="D1929">
            <v>968517</v>
          </cell>
        </row>
        <row r="1930">
          <cell r="B1930" t="str">
            <v>Thông đà lạt &gt;33-36 cm</v>
          </cell>
          <cell r="C1930" t="str">
            <v>cây</v>
          </cell>
          <cell r="D1930">
            <v>1038453</v>
          </cell>
        </row>
        <row r="1931">
          <cell r="B1931" t="str">
            <v>Thông đà lạt &gt;36-39 cm</v>
          </cell>
          <cell r="C1931" t="str">
            <v>cây</v>
          </cell>
          <cell r="D1931">
            <v>1115038</v>
          </cell>
        </row>
        <row r="1932">
          <cell r="B1932" t="str">
            <v>Thông đà lạt &gt;39-42 cm</v>
          </cell>
          <cell r="C1932" t="str">
            <v>cây</v>
          </cell>
          <cell r="D1932">
            <v>1199222</v>
          </cell>
        </row>
        <row r="1933">
          <cell r="B1933" t="str">
            <v>Thông đà lạt &gt;42 cm</v>
          </cell>
          <cell r="C1933" t="str">
            <v>cây</v>
          </cell>
          <cell r="D1933">
            <v>1292081</v>
          </cell>
        </row>
        <row r="1934">
          <cell r="B1934" t="str">
            <v>Thông đỏ &lt;=3cm</v>
          </cell>
          <cell r="C1934" t="str">
            <v>cây</v>
          </cell>
          <cell r="D1934">
            <v>130283</v>
          </cell>
        </row>
        <row r="1935">
          <cell r="B1935" t="str">
            <v>Thông đỏ &gt;3-6 cm</v>
          </cell>
          <cell r="C1935" t="str">
            <v>cây</v>
          </cell>
          <cell r="D1935">
            <v>171630</v>
          </cell>
        </row>
        <row r="1936">
          <cell r="B1936" t="str">
            <v>Thông đỏ &gt;6-9 cm</v>
          </cell>
          <cell r="C1936" t="str">
            <v>cây</v>
          </cell>
          <cell r="D1936">
            <v>451580</v>
          </cell>
        </row>
        <row r="1937">
          <cell r="B1937" t="str">
            <v>Thông đỏ &gt;9-12 cm</v>
          </cell>
          <cell r="C1937" t="str">
            <v>cây</v>
          </cell>
          <cell r="D1937">
            <v>607549</v>
          </cell>
        </row>
        <row r="1938">
          <cell r="B1938" t="str">
            <v>Thông đỏ &gt;12-15 cm</v>
          </cell>
          <cell r="C1938" t="str">
            <v>cây</v>
          </cell>
          <cell r="D1938">
            <v>649055</v>
          </cell>
        </row>
        <row r="1939">
          <cell r="B1939" t="str">
            <v>Thông đỏ &gt;15-18 cm</v>
          </cell>
          <cell r="C1939" t="str">
            <v>cây</v>
          </cell>
          <cell r="D1939">
            <v>693197</v>
          </cell>
        </row>
        <row r="1940">
          <cell r="B1940" t="str">
            <v>Thông đỏ &gt;18-21 cm</v>
          </cell>
          <cell r="C1940" t="str">
            <v>cây</v>
          </cell>
          <cell r="D1940">
            <v>740350</v>
          </cell>
        </row>
        <row r="1941">
          <cell r="B1941" t="str">
            <v>Thông đỏ &gt;21-24 cm</v>
          </cell>
          <cell r="C1941" t="str">
            <v>cây</v>
          </cell>
          <cell r="D1941">
            <v>790937</v>
          </cell>
        </row>
        <row r="1942">
          <cell r="B1942" t="str">
            <v>Thông đỏ &gt;24-27 cm</v>
          </cell>
          <cell r="C1942" t="str">
            <v>cây</v>
          </cell>
          <cell r="D1942">
            <v>845446</v>
          </cell>
        </row>
        <row r="1943">
          <cell r="B1943" t="str">
            <v>Thông đỏ &gt;27-30 cm</v>
          </cell>
          <cell r="C1943" t="str">
            <v>cây</v>
          </cell>
          <cell r="D1943">
            <v>904431</v>
          </cell>
        </row>
        <row r="1944">
          <cell r="B1944" t="str">
            <v>Thông đỏ &gt;30-33 cm</v>
          </cell>
          <cell r="C1944" t="str">
            <v>cây</v>
          </cell>
          <cell r="D1944">
            <v>968517</v>
          </cell>
        </row>
        <row r="1945">
          <cell r="B1945" t="str">
            <v>Thông đỏ &gt;33-36 cm</v>
          </cell>
          <cell r="C1945" t="str">
            <v>cây</v>
          </cell>
          <cell r="D1945">
            <v>1038453</v>
          </cell>
        </row>
        <row r="1946">
          <cell r="B1946" t="str">
            <v>Thông đỏ &gt;36-39 cm</v>
          </cell>
          <cell r="C1946" t="str">
            <v>cây</v>
          </cell>
          <cell r="D1946">
            <v>1115038</v>
          </cell>
        </row>
        <row r="1947">
          <cell r="B1947" t="str">
            <v>Thông đỏ &gt;39-42 cm</v>
          </cell>
          <cell r="C1947" t="str">
            <v>cây</v>
          </cell>
          <cell r="D1947">
            <v>1199222</v>
          </cell>
        </row>
        <row r="1948">
          <cell r="B1948" t="str">
            <v>Thông đỏ &gt;42 cm</v>
          </cell>
          <cell r="C1948" t="str">
            <v>cây</v>
          </cell>
          <cell r="D1948">
            <v>1292081</v>
          </cell>
        </row>
        <row r="1949">
          <cell r="B1949" t="str">
            <v>Thông đỏ bắc &lt;=3cm</v>
          </cell>
          <cell r="C1949" t="str">
            <v>cây</v>
          </cell>
          <cell r="D1949">
            <v>130283</v>
          </cell>
        </row>
        <row r="1950">
          <cell r="B1950" t="str">
            <v>Thông đỏ bắc &gt;3-6 cm</v>
          </cell>
          <cell r="C1950" t="str">
            <v>cây</v>
          </cell>
          <cell r="D1950">
            <v>171630</v>
          </cell>
        </row>
        <row r="1951">
          <cell r="B1951" t="str">
            <v>Thông đỏ bắc &gt;6-9 cm</v>
          </cell>
          <cell r="C1951" t="str">
            <v>cây</v>
          </cell>
          <cell r="D1951">
            <v>451580</v>
          </cell>
        </row>
        <row r="1952">
          <cell r="B1952" t="str">
            <v>Thông đỏ bắc &gt;9-12 cm</v>
          </cell>
          <cell r="C1952" t="str">
            <v>cây</v>
          </cell>
          <cell r="D1952">
            <v>607549</v>
          </cell>
        </row>
        <row r="1953">
          <cell r="B1953" t="str">
            <v>Thông đỏ bắc &gt;12-15 cm</v>
          </cell>
          <cell r="C1953" t="str">
            <v>cây</v>
          </cell>
          <cell r="D1953">
            <v>649055</v>
          </cell>
        </row>
        <row r="1954">
          <cell r="B1954" t="str">
            <v>Thông đỏ bắc &gt;15-18 cm</v>
          </cell>
          <cell r="C1954" t="str">
            <v>cây</v>
          </cell>
          <cell r="D1954">
            <v>693197</v>
          </cell>
        </row>
        <row r="1955">
          <cell r="B1955" t="str">
            <v>Thông đỏ bắc &gt;18-21 cm</v>
          </cell>
          <cell r="C1955" t="str">
            <v>cây</v>
          </cell>
          <cell r="D1955">
            <v>740350</v>
          </cell>
        </row>
        <row r="1956">
          <cell r="B1956" t="str">
            <v>Thông đỏ bắc &gt;21-24 cm</v>
          </cell>
          <cell r="C1956" t="str">
            <v>cây</v>
          </cell>
          <cell r="D1956">
            <v>790937</v>
          </cell>
        </row>
        <row r="1957">
          <cell r="B1957" t="str">
            <v>Thông đỏ bắc &gt;24-27 cm</v>
          </cell>
          <cell r="C1957" t="str">
            <v>cây</v>
          </cell>
          <cell r="D1957">
            <v>845446</v>
          </cell>
        </row>
        <row r="1958">
          <cell r="B1958" t="str">
            <v>Thông đỏ bắc &gt;27-30 cm</v>
          </cell>
          <cell r="C1958" t="str">
            <v>cây</v>
          </cell>
          <cell r="D1958">
            <v>904431</v>
          </cell>
        </row>
        <row r="1959">
          <cell r="B1959" t="str">
            <v>Thông đỏ bắc &gt;30-33 cm</v>
          </cell>
          <cell r="C1959" t="str">
            <v>cây</v>
          </cell>
          <cell r="D1959">
            <v>968517</v>
          </cell>
        </row>
        <row r="1960">
          <cell r="B1960" t="str">
            <v>Thông đỏ bắc &gt;33-36 cm</v>
          </cell>
          <cell r="C1960" t="str">
            <v>cây</v>
          </cell>
          <cell r="D1960">
            <v>1038453</v>
          </cell>
        </row>
        <row r="1961">
          <cell r="B1961" t="str">
            <v>Thông đỏ bắc &gt;36-39 cm</v>
          </cell>
          <cell r="C1961" t="str">
            <v>cây</v>
          </cell>
          <cell r="D1961">
            <v>1115038</v>
          </cell>
        </row>
        <row r="1962">
          <cell r="B1962" t="str">
            <v>Thông đỏ bắc &gt;39-42 cm</v>
          </cell>
          <cell r="C1962" t="str">
            <v>cây</v>
          </cell>
          <cell r="D1962">
            <v>1199222</v>
          </cell>
        </row>
        <row r="1963">
          <cell r="B1963" t="str">
            <v>Thông đỏ bắc &gt;42 cm</v>
          </cell>
          <cell r="C1963" t="str">
            <v>cây</v>
          </cell>
          <cell r="D1963">
            <v>1292081</v>
          </cell>
        </row>
        <row r="1964">
          <cell r="B1964" t="str">
            <v>Thanh tùng &lt;=3cm</v>
          </cell>
          <cell r="C1964" t="str">
            <v>cây</v>
          </cell>
          <cell r="D1964">
            <v>130283</v>
          </cell>
        </row>
        <row r="1965">
          <cell r="B1965" t="str">
            <v>Thanh tùng &gt;3-6 cm</v>
          </cell>
          <cell r="C1965" t="str">
            <v>cây</v>
          </cell>
          <cell r="D1965">
            <v>171630</v>
          </cell>
        </row>
        <row r="1966">
          <cell r="B1966" t="str">
            <v>Thanh tùng &gt;6-9 cm</v>
          </cell>
          <cell r="C1966" t="str">
            <v>cây</v>
          </cell>
          <cell r="D1966">
            <v>451580</v>
          </cell>
        </row>
        <row r="1967">
          <cell r="B1967" t="str">
            <v>Thanh tùng &gt;9-12 cm</v>
          </cell>
          <cell r="C1967" t="str">
            <v>cây</v>
          </cell>
          <cell r="D1967">
            <v>607549</v>
          </cell>
        </row>
        <row r="1968">
          <cell r="B1968" t="str">
            <v>Thanh tùng &gt;12-15 cm</v>
          </cell>
          <cell r="C1968" t="str">
            <v>cây</v>
          </cell>
          <cell r="D1968">
            <v>649055</v>
          </cell>
        </row>
        <row r="1969">
          <cell r="B1969" t="str">
            <v>Thanh tùng &gt;15-18 cm</v>
          </cell>
          <cell r="C1969" t="str">
            <v>cây</v>
          </cell>
          <cell r="D1969">
            <v>693197</v>
          </cell>
        </row>
        <row r="1970">
          <cell r="B1970" t="str">
            <v>Thanh tùng &gt;18-21 cm</v>
          </cell>
          <cell r="C1970" t="str">
            <v>cây</v>
          </cell>
          <cell r="D1970">
            <v>740350</v>
          </cell>
        </row>
        <row r="1971">
          <cell r="B1971" t="str">
            <v>Thanh tùng &gt;21-24 cm</v>
          </cell>
          <cell r="C1971" t="str">
            <v>cây</v>
          </cell>
          <cell r="D1971">
            <v>790937</v>
          </cell>
        </row>
        <row r="1972">
          <cell r="B1972" t="str">
            <v>Thanh tùng &gt;24-27 cm</v>
          </cell>
          <cell r="C1972" t="str">
            <v>cây</v>
          </cell>
          <cell r="D1972">
            <v>845446</v>
          </cell>
        </row>
        <row r="1973">
          <cell r="B1973" t="str">
            <v>Thanh tùng &gt;27-30 cm</v>
          </cell>
          <cell r="C1973" t="str">
            <v>cây</v>
          </cell>
          <cell r="D1973">
            <v>904431</v>
          </cell>
        </row>
        <row r="1974">
          <cell r="B1974" t="str">
            <v>Thanh tùng &gt;30-33 cm</v>
          </cell>
          <cell r="C1974" t="str">
            <v>cây</v>
          </cell>
          <cell r="D1974">
            <v>968517</v>
          </cell>
        </row>
        <row r="1975">
          <cell r="B1975" t="str">
            <v>Thanh tùng &gt;33-36 cm</v>
          </cell>
          <cell r="C1975" t="str">
            <v>cây</v>
          </cell>
          <cell r="D1975">
            <v>1038453</v>
          </cell>
        </row>
        <row r="1976">
          <cell r="B1976" t="str">
            <v>Thanh tùng &gt;36-39 cm</v>
          </cell>
          <cell r="C1976" t="str">
            <v>cây</v>
          </cell>
          <cell r="D1976">
            <v>1115038</v>
          </cell>
        </row>
        <row r="1977">
          <cell r="B1977" t="str">
            <v>Thanh tùng &gt;39-42 cm</v>
          </cell>
          <cell r="C1977" t="str">
            <v>cây</v>
          </cell>
          <cell r="D1977">
            <v>1199222</v>
          </cell>
        </row>
        <row r="1978">
          <cell r="B1978" t="str">
            <v>Thanh tùng &gt;42 cm</v>
          </cell>
          <cell r="C1978" t="str">
            <v>cây</v>
          </cell>
          <cell r="D1978">
            <v>1292081</v>
          </cell>
        </row>
        <row r="1979">
          <cell r="B1979" t="str">
            <v>Thông đỏ nam &lt;=3cm</v>
          </cell>
          <cell r="C1979" t="str">
            <v>cây</v>
          </cell>
          <cell r="D1979">
            <v>130283</v>
          </cell>
        </row>
        <row r="1980">
          <cell r="B1980" t="str">
            <v>Thông đỏ nam &gt;3-6 cm</v>
          </cell>
          <cell r="C1980" t="str">
            <v>cây</v>
          </cell>
          <cell r="D1980">
            <v>171630</v>
          </cell>
        </row>
        <row r="1981">
          <cell r="B1981" t="str">
            <v>Thông đỏ nam &gt;6-9 cm</v>
          </cell>
          <cell r="C1981" t="str">
            <v>cây</v>
          </cell>
          <cell r="D1981">
            <v>451580</v>
          </cell>
        </row>
        <row r="1982">
          <cell r="B1982" t="str">
            <v>Thông đỏ nam &gt;9-12 cm</v>
          </cell>
          <cell r="C1982" t="str">
            <v>cây</v>
          </cell>
          <cell r="D1982">
            <v>607549</v>
          </cell>
        </row>
        <row r="1983">
          <cell r="B1983" t="str">
            <v>Thông đỏ nam &gt;12-15 cm</v>
          </cell>
          <cell r="C1983" t="str">
            <v>cây</v>
          </cell>
          <cell r="D1983">
            <v>649055</v>
          </cell>
        </row>
        <row r="1984">
          <cell r="B1984" t="str">
            <v>Thông đỏ nam &gt;15-18 cm</v>
          </cell>
          <cell r="C1984" t="str">
            <v>cây</v>
          </cell>
          <cell r="D1984">
            <v>693197</v>
          </cell>
        </row>
        <row r="1985">
          <cell r="B1985" t="str">
            <v>Thông đỏ nam &gt;18-21 cm</v>
          </cell>
          <cell r="C1985" t="str">
            <v>cây</v>
          </cell>
          <cell r="D1985">
            <v>740350</v>
          </cell>
        </row>
        <row r="1986">
          <cell r="B1986" t="str">
            <v>Thông đỏ nam &gt;21-24 cm</v>
          </cell>
          <cell r="C1986" t="str">
            <v>cây</v>
          </cell>
          <cell r="D1986">
            <v>790937</v>
          </cell>
        </row>
        <row r="1987">
          <cell r="B1987" t="str">
            <v>Thông đỏ nam &gt;24-27 cm</v>
          </cell>
          <cell r="C1987" t="str">
            <v>cây</v>
          </cell>
          <cell r="D1987">
            <v>845446</v>
          </cell>
        </row>
        <row r="1988">
          <cell r="B1988" t="str">
            <v>Thông đỏ nam &gt;27-30 cm</v>
          </cell>
          <cell r="C1988" t="str">
            <v>cây</v>
          </cell>
          <cell r="D1988">
            <v>904431</v>
          </cell>
        </row>
        <row r="1989">
          <cell r="B1989" t="str">
            <v>Thông đỏ nam &gt;30-33 cm</v>
          </cell>
          <cell r="C1989" t="str">
            <v>cây</v>
          </cell>
          <cell r="D1989">
            <v>968517</v>
          </cell>
        </row>
        <row r="1990">
          <cell r="B1990" t="str">
            <v>Thông đỏ nam &gt;33-36 cm</v>
          </cell>
          <cell r="C1990" t="str">
            <v>cây</v>
          </cell>
          <cell r="D1990">
            <v>1038453</v>
          </cell>
        </row>
        <row r="1991">
          <cell r="B1991" t="str">
            <v>Thông đỏ nam &gt;36-39 cm</v>
          </cell>
          <cell r="C1991" t="str">
            <v>cây</v>
          </cell>
          <cell r="D1991">
            <v>1115038</v>
          </cell>
        </row>
        <row r="1992">
          <cell r="B1992" t="str">
            <v>Thông đỏ nam &gt;39-42 cm</v>
          </cell>
          <cell r="C1992" t="str">
            <v>cây</v>
          </cell>
          <cell r="D1992">
            <v>1199222</v>
          </cell>
        </row>
        <row r="1993">
          <cell r="B1993" t="str">
            <v>Thông đỏ nam &gt;42 cm</v>
          </cell>
          <cell r="C1993" t="str">
            <v>cây</v>
          </cell>
          <cell r="D1993">
            <v>1292081</v>
          </cell>
        </row>
        <row r="1994">
          <cell r="B1994" t="str">
            <v>Thông lá dẹt &lt;=3cm</v>
          </cell>
          <cell r="C1994" t="str">
            <v>cây</v>
          </cell>
          <cell r="D1994">
            <v>130283</v>
          </cell>
        </row>
        <row r="1995">
          <cell r="B1995" t="str">
            <v>Thông lá dẹt &gt;3-6 cm</v>
          </cell>
          <cell r="C1995" t="str">
            <v>cây</v>
          </cell>
          <cell r="D1995">
            <v>171630</v>
          </cell>
        </row>
        <row r="1996">
          <cell r="B1996" t="str">
            <v>Thông lá dẹt &gt;6-9 cm</v>
          </cell>
          <cell r="C1996" t="str">
            <v>cây</v>
          </cell>
          <cell r="D1996">
            <v>451580</v>
          </cell>
        </row>
        <row r="1997">
          <cell r="B1997" t="str">
            <v>Thông lá dẹt &gt;9-12 cm</v>
          </cell>
          <cell r="C1997" t="str">
            <v>cây</v>
          </cell>
          <cell r="D1997">
            <v>607549</v>
          </cell>
        </row>
        <row r="1998">
          <cell r="B1998" t="str">
            <v>Thông lá dẹt &gt;12-15 cm</v>
          </cell>
          <cell r="C1998" t="str">
            <v>cây</v>
          </cell>
          <cell r="D1998">
            <v>649055</v>
          </cell>
        </row>
        <row r="1999">
          <cell r="B1999" t="str">
            <v>Thông lá dẹt &gt;15-18 cm</v>
          </cell>
          <cell r="C1999" t="str">
            <v>cây</v>
          </cell>
          <cell r="D1999">
            <v>693197</v>
          </cell>
        </row>
        <row r="2000">
          <cell r="B2000" t="str">
            <v>Thông lá dẹt &gt;18-21 cm</v>
          </cell>
          <cell r="C2000" t="str">
            <v>cây</v>
          </cell>
          <cell r="D2000">
            <v>740350</v>
          </cell>
        </row>
        <row r="2001">
          <cell r="B2001" t="str">
            <v>Thông lá dẹt &gt;21-24 cm</v>
          </cell>
          <cell r="C2001" t="str">
            <v>cây</v>
          </cell>
          <cell r="D2001">
            <v>790937</v>
          </cell>
        </row>
        <row r="2002">
          <cell r="B2002" t="str">
            <v>Thông lá dẹt &gt;24-27 cm</v>
          </cell>
          <cell r="C2002" t="str">
            <v>cây</v>
          </cell>
          <cell r="D2002">
            <v>845446</v>
          </cell>
        </row>
        <row r="2003">
          <cell r="B2003" t="str">
            <v>Thông lá dẹt &gt;27-30 cm</v>
          </cell>
          <cell r="C2003" t="str">
            <v>cây</v>
          </cell>
          <cell r="D2003">
            <v>904431</v>
          </cell>
        </row>
        <row r="2004">
          <cell r="B2004" t="str">
            <v>Thông lá dẹt &gt;30-33 cm</v>
          </cell>
          <cell r="C2004" t="str">
            <v>cây</v>
          </cell>
          <cell r="D2004">
            <v>968517</v>
          </cell>
        </row>
        <row r="2005">
          <cell r="B2005" t="str">
            <v>Thông lá dẹt &gt;33-36 cm</v>
          </cell>
          <cell r="C2005" t="str">
            <v>cây</v>
          </cell>
          <cell r="D2005">
            <v>1038453</v>
          </cell>
        </row>
        <row r="2006">
          <cell r="B2006" t="str">
            <v>Thông lá dẹt &gt;36-39 cm</v>
          </cell>
          <cell r="C2006" t="str">
            <v>cây</v>
          </cell>
          <cell r="D2006">
            <v>1115038</v>
          </cell>
        </row>
        <row r="2007">
          <cell r="B2007" t="str">
            <v>Thông lá dẹt &gt;39-42 cm</v>
          </cell>
          <cell r="C2007" t="str">
            <v>cây</v>
          </cell>
          <cell r="D2007">
            <v>1199222</v>
          </cell>
        </row>
        <row r="2008">
          <cell r="B2008" t="str">
            <v>Thông lá dẹt &gt;42 cm</v>
          </cell>
          <cell r="C2008" t="str">
            <v>cây</v>
          </cell>
          <cell r="D2008">
            <v>1292081</v>
          </cell>
        </row>
        <row r="2009">
          <cell r="B2009" t="str">
            <v>Thông ré &lt;=3cm</v>
          </cell>
          <cell r="C2009" t="str">
            <v>cây</v>
          </cell>
          <cell r="D2009">
            <v>130283</v>
          </cell>
        </row>
        <row r="2010">
          <cell r="B2010" t="str">
            <v>Thông ré &gt;3-6 cm</v>
          </cell>
          <cell r="C2010" t="str">
            <v>cây</v>
          </cell>
          <cell r="D2010">
            <v>171630</v>
          </cell>
        </row>
        <row r="2011">
          <cell r="B2011" t="str">
            <v>Thông ré &gt;6-9 cm</v>
          </cell>
          <cell r="C2011" t="str">
            <v>cây</v>
          </cell>
          <cell r="D2011">
            <v>451580</v>
          </cell>
        </row>
        <row r="2012">
          <cell r="B2012" t="str">
            <v>Thông ré &gt;9-12 cm</v>
          </cell>
          <cell r="C2012" t="str">
            <v>cây</v>
          </cell>
          <cell r="D2012">
            <v>607549</v>
          </cell>
        </row>
        <row r="2013">
          <cell r="B2013" t="str">
            <v>Thông ré &gt;12-15 cm</v>
          </cell>
          <cell r="C2013" t="str">
            <v>cây</v>
          </cell>
          <cell r="D2013">
            <v>649055</v>
          </cell>
        </row>
        <row r="2014">
          <cell r="B2014" t="str">
            <v>Thông ré &gt;15-18 cm</v>
          </cell>
          <cell r="C2014" t="str">
            <v>cây</v>
          </cell>
          <cell r="D2014">
            <v>693197</v>
          </cell>
        </row>
        <row r="2015">
          <cell r="B2015" t="str">
            <v>Thông ré &gt;18-21 cm</v>
          </cell>
          <cell r="C2015" t="str">
            <v>cây</v>
          </cell>
          <cell r="D2015">
            <v>740350</v>
          </cell>
        </row>
        <row r="2016">
          <cell r="B2016" t="str">
            <v>Thông ré &gt;21-24 cm</v>
          </cell>
          <cell r="C2016" t="str">
            <v>cây</v>
          </cell>
          <cell r="D2016">
            <v>790937</v>
          </cell>
        </row>
        <row r="2017">
          <cell r="B2017" t="str">
            <v>Thông ré &gt;24-27 cm</v>
          </cell>
          <cell r="C2017" t="str">
            <v>cây</v>
          </cell>
          <cell r="D2017">
            <v>845446</v>
          </cell>
        </row>
        <row r="2018">
          <cell r="B2018" t="str">
            <v>Thông ré &gt;27-30 cm</v>
          </cell>
          <cell r="C2018" t="str">
            <v>cây</v>
          </cell>
          <cell r="D2018">
            <v>904431</v>
          </cell>
        </row>
        <row r="2019">
          <cell r="B2019" t="str">
            <v>Thông ré &gt;30-33 cm</v>
          </cell>
          <cell r="C2019" t="str">
            <v>cây</v>
          </cell>
          <cell r="D2019">
            <v>968517</v>
          </cell>
        </row>
        <row r="2020">
          <cell r="B2020" t="str">
            <v>Thông ré &gt;33-36 cm</v>
          </cell>
          <cell r="C2020" t="str">
            <v>cây</v>
          </cell>
          <cell r="D2020">
            <v>1038453</v>
          </cell>
        </row>
        <row r="2021">
          <cell r="B2021" t="str">
            <v>Thông ré &gt;36-39 cm</v>
          </cell>
          <cell r="C2021" t="str">
            <v>cây</v>
          </cell>
          <cell r="D2021">
            <v>1115038</v>
          </cell>
        </row>
        <row r="2022">
          <cell r="B2022" t="str">
            <v>Thông ré &gt;39-42 cm</v>
          </cell>
          <cell r="C2022" t="str">
            <v>cây</v>
          </cell>
          <cell r="D2022">
            <v>1199222</v>
          </cell>
        </row>
        <row r="2023">
          <cell r="B2023" t="str">
            <v>Thông ré &gt;42 cm</v>
          </cell>
          <cell r="C2023" t="str">
            <v>cây</v>
          </cell>
          <cell r="D2023">
            <v>1292081</v>
          </cell>
        </row>
        <row r="2024">
          <cell r="B2024" t="str">
            <v>Thông nước &lt;=3cm</v>
          </cell>
          <cell r="C2024" t="str">
            <v>cây</v>
          </cell>
          <cell r="D2024">
            <v>130283</v>
          </cell>
        </row>
        <row r="2025">
          <cell r="B2025" t="str">
            <v>Thông nước &gt;3-6 cm</v>
          </cell>
          <cell r="C2025" t="str">
            <v>cây</v>
          </cell>
          <cell r="D2025">
            <v>171630</v>
          </cell>
        </row>
        <row r="2026">
          <cell r="B2026" t="str">
            <v>Thông nước &gt;6-9 cm</v>
          </cell>
          <cell r="C2026" t="str">
            <v>cây</v>
          </cell>
          <cell r="D2026">
            <v>451580</v>
          </cell>
        </row>
        <row r="2027">
          <cell r="B2027" t="str">
            <v>Thông nước &gt;9-12 cm</v>
          </cell>
          <cell r="C2027" t="str">
            <v>cây</v>
          </cell>
          <cell r="D2027">
            <v>607549</v>
          </cell>
        </row>
        <row r="2028">
          <cell r="B2028" t="str">
            <v>Thông nước &gt;12-15 cm</v>
          </cell>
          <cell r="C2028" t="str">
            <v>cây</v>
          </cell>
          <cell r="D2028">
            <v>649055</v>
          </cell>
        </row>
        <row r="2029">
          <cell r="B2029" t="str">
            <v>Thông nước &gt;15-18 cm</v>
          </cell>
          <cell r="C2029" t="str">
            <v>cây</v>
          </cell>
          <cell r="D2029">
            <v>693197</v>
          </cell>
        </row>
        <row r="2030">
          <cell r="B2030" t="str">
            <v>Thông nước &gt;18-21 cm</v>
          </cell>
          <cell r="C2030" t="str">
            <v>cây</v>
          </cell>
          <cell r="D2030">
            <v>740350</v>
          </cell>
        </row>
        <row r="2031">
          <cell r="B2031" t="str">
            <v>Thông nước &gt;21-24 cm</v>
          </cell>
          <cell r="C2031" t="str">
            <v>cây</v>
          </cell>
          <cell r="D2031">
            <v>790937</v>
          </cell>
        </row>
        <row r="2032">
          <cell r="B2032" t="str">
            <v>Thông nước &gt;24-27 cm</v>
          </cell>
          <cell r="C2032" t="str">
            <v>cây</v>
          </cell>
          <cell r="D2032">
            <v>845446</v>
          </cell>
        </row>
        <row r="2033">
          <cell r="B2033" t="str">
            <v>Thông nước &gt;27-30 cm</v>
          </cell>
          <cell r="C2033" t="str">
            <v>cây</v>
          </cell>
          <cell r="D2033">
            <v>904431</v>
          </cell>
        </row>
        <row r="2034">
          <cell r="B2034" t="str">
            <v>Thông nước &gt;30-33 cm</v>
          </cell>
          <cell r="C2034" t="str">
            <v>cây</v>
          </cell>
          <cell r="D2034">
            <v>968517</v>
          </cell>
        </row>
        <row r="2035">
          <cell r="B2035" t="str">
            <v>Thông nước &gt;33-36 cm</v>
          </cell>
          <cell r="C2035" t="str">
            <v>cây</v>
          </cell>
          <cell r="D2035">
            <v>1038453</v>
          </cell>
        </row>
        <row r="2036">
          <cell r="B2036" t="str">
            <v>Thông nước &gt;36-39 cm</v>
          </cell>
          <cell r="C2036" t="str">
            <v>cây</v>
          </cell>
          <cell r="D2036">
            <v>1115038</v>
          </cell>
        </row>
        <row r="2037">
          <cell r="B2037" t="str">
            <v>Thông nước &gt;39-42 cm</v>
          </cell>
          <cell r="C2037" t="str">
            <v>cây</v>
          </cell>
          <cell r="D2037">
            <v>1199222</v>
          </cell>
        </row>
        <row r="2038">
          <cell r="B2038" t="str">
            <v>Thông nước &gt;42 cm</v>
          </cell>
          <cell r="C2038" t="str">
            <v>cây</v>
          </cell>
          <cell r="D2038">
            <v>1292081</v>
          </cell>
        </row>
        <row r="2039">
          <cell r="B2039" t="str">
            <v>Thủy tùng &lt;=3cm</v>
          </cell>
          <cell r="C2039" t="str">
            <v>cây</v>
          </cell>
          <cell r="D2039">
            <v>130283</v>
          </cell>
        </row>
        <row r="2040">
          <cell r="B2040" t="str">
            <v>Thủy tùng &gt;3-6 cm</v>
          </cell>
          <cell r="C2040" t="str">
            <v>cây</v>
          </cell>
          <cell r="D2040">
            <v>171630</v>
          </cell>
        </row>
        <row r="2041">
          <cell r="B2041" t="str">
            <v>Thủy tùng &gt;6-9 cm</v>
          </cell>
          <cell r="C2041" t="str">
            <v>cây</v>
          </cell>
          <cell r="D2041">
            <v>451580</v>
          </cell>
        </row>
        <row r="2042">
          <cell r="B2042" t="str">
            <v>Thủy tùng &gt;9-12 cm</v>
          </cell>
          <cell r="C2042" t="str">
            <v>cây</v>
          </cell>
          <cell r="D2042">
            <v>607549</v>
          </cell>
        </row>
        <row r="2043">
          <cell r="B2043" t="str">
            <v>Thủy tùng &gt;12-15 cm</v>
          </cell>
          <cell r="C2043" t="str">
            <v>cây</v>
          </cell>
          <cell r="D2043">
            <v>649055</v>
          </cell>
        </row>
        <row r="2044">
          <cell r="B2044" t="str">
            <v>Thủy tùng &gt;15-18 cm</v>
          </cell>
          <cell r="C2044" t="str">
            <v>cây</v>
          </cell>
          <cell r="D2044">
            <v>693197</v>
          </cell>
        </row>
        <row r="2045">
          <cell r="B2045" t="str">
            <v>Thủy tùng &gt;18-21 cm</v>
          </cell>
          <cell r="C2045" t="str">
            <v>cây</v>
          </cell>
          <cell r="D2045">
            <v>740350</v>
          </cell>
        </row>
        <row r="2046">
          <cell r="B2046" t="str">
            <v>Thủy tùng &gt;21-24 cm</v>
          </cell>
          <cell r="C2046" t="str">
            <v>cây</v>
          </cell>
          <cell r="D2046">
            <v>790937</v>
          </cell>
        </row>
        <row r="2047">
          <cell r="B2047" t="str">
            <v>Thủy tùng &gt;24-27 cm</v>
          </cell>
          <cell r="C2047" t="str">
            <v>cây</v>
          </cell>
          <cell r="D2047">
            <v>845446</v>
          </cell>
        </row>
        <row r="2048">
          <cell r="B2048" t="str">
            <v>Thủy tùng &gt;27-30 cm</v>
          </cell>
          <cell r="C2048" t="str">
            <v>cây</v>
          </cell>
          <cell r="D2048">
            <v>904431</v>
          </cell>
        </row>
        <row r="2049">
          <cell r="B2049" t="str">
            <v>Thủy tùng &gt;30-33 cm</v>
          </cell>
          <cell r="C2049" t="str">
            <v>cây</v>
          </cell>
          <cell r="D2049">
            <v>968517</v>
          </cell>
        </row>
        <row r="2050">
          <cell r="B2050" t="str">
            <v>Thủy tùng &gt;33-36 cm</v>
          </cell>
          <cell r="C2050" t="str">
            <v>cây</v>
          </cell>
          <cell r="D2050">
            <v>1038453</v>
          </cell>
        </row>
        <row r="2051">
          <cell r="B2051" t="str">
            <v>Thủy tùng &gt;36-39 cm</v>
          </cell>
          <cell r="C2051" t="str">
            <v>cây</v>
          </cell>
          <cell r="D2051">
            <v>1115038</v>
          </cell>
        </row>
        <row r="2052">
          <cell r="B2052" t="str">
            <v>Thủy tùng &gt;39-42 cm</v>
          </cell>
          <cell r="C2052" t="str">
            <v>cây</v>
          </cell>
          <cell r="D2052">
            <v>1199222</v>
          </cell>
        </row>
        <row r="2053">
          <cell r="B2053" t="str">
            <v>Thủy tùng &gt;42 cm</v>
          </cell>
          <cell r="C2053" t="str">
            <v>cây</v>
          </cell>
          <cell r="D2053">
            <v>1292081</v>
          </cell>
        </row>
        <row r="2054">
          <cell r="B2054" t="str">
            <v>Thông pà cỏ &lt;=3cm</v>
          </cell>
          <cell r="C2054" t="str">
            <v>cây</v>
          </cell>
          <cell r="D2054">
            <v>130283</v>
          </cell>
        </row>
        <row r="2055">
          <cell r="B2055" t="str">
            <v>Thông pà cỏ &gt;3-6 cm</v>
          </cell>
          <cell r="C2055" t="str">
            <v>cây</v>
          </cell>
          <cell r="D2055">
            <v>171630</v>
          </cell>
        </row>
        <row r="2056">
          <cell r="B2056" t="str">
            <v>Thông pà cỏ &gt;6-9 cm</v>
          </cell>
          <cell r="C2056" t="str">
            <v>cây</v>
          </cell>
          <cell r="D2056">
            <v>451580</v>
          </cell>
        </row>
        <row r="2057">
          <cell r="B2057" t="str">
            <v>Thông pà cỏ &gt;9-12 cm</v>
          </cell>
          <cell r="C2057" t="str">
            <v>cây</v>
          </cell>
          <cell r="D2057">
            <v>607549</v>
          </cell>
        </row>
        <row r="2058">
          <cell r="B2058" t="str">
            <v>Thông pà cỏ &gt;12-15 cm</v>
          </cell>
          <cell r="C2058" t="str">
            <v>cây</v>
          </cell>
          <cell r="D2058">
            <v>649055</v>
          </cell>
        </row>
        <row r="2059">
          <cell r="B2059" t="str">
            <v>Thông pà cỏ &gt;15-18 cm</v>
          </cell>
          <cell r="C2059" t="str">
            <v>cây</v>
          </cell>
          <cell r="D2059">
            <v>693197</v>
          </cell>
        </row>
        <row r="2060">
          <cell r="B2060" t="str">
            <v>Thông pà cỏ &gt;18-21 cm</v>
          </cell>
          <cell r="C2060" t="str">
            <v>cây</v>
          </cell>
          <cell r="D2060">
            <v>740350</v>
          </cell>
        </row>
        <row r="2061">
          <cell r="B2061" t="str">
            <v>Thông pà cỏ &gt;21-24 cm</v>
          </cell>
          <cell r="C2061" t="str">
            <v>cây</v>
          </cell>
          <cell r="D2061">
            <v>790937</v>
          </cell>
        </row>
        <row r="2062">
          <cell r="B2062" t="str">
            <v>Thông pà cỏ &gt;24-27 cm</v>
          </cell>
          <cell r="C2062" t="str">
            <v>cây</v>
          </cell>
          <cell r="D2062">
            <v>845446</v>
          </cell>
        </row>
        <row r="2063">
          <cell r="B2063" t="str">
            <v>Thông pà cỏ &gt;27-30 cm</v>
          </cell>
          <cell r="C2063" t="str">
            <v>cây</v>
          </cell>
          <cell r="D2063">
            <v>904431</v>
          </cell>
        </row>
        <row r="2064">
          <cell r="B2064" t="str">
            <v>Thông pà cỏ &gt;30-33 cm</v>
          </cell>
          <cell r="C2064" t="str">
            <v>cây</v>
          </cell>
          <cell r="D2064">
            <v>968517</v>
          </cell>
        </row>
        <row r="2065">
          <cell r="B2065" t="str">
            <v>Thông pà cỏ &gt;33-36 cm</v>
          </cell>
          <cell r="C2065" t="str">
            <v>cây</v>
          </cell>
          <cell r="D2065">
            <v>1038453</v>
          </cell>
        </row>
        <row r="2066">
          <cell r="B2066" t="str">
            <v>Thông pà cỏ &gt;36-39 cm</v>
          </cell>
          <cell r="C2066" t="str">
            <v>cây</v>
          </cell>
          <cell r="D2066">
            <v>1115038</v>
          </cell>
        </row>
        <row r="2067">
          <cell r="B2067" t="str">
            <v>Thông pà cỏ &gt;39-42 cm</v>
          </cell>
          <cell r="C2067" t="str">
            <v>cây</v>
          </cell>
          <cell r="D2067">
            <v>1199222</v>
          </cell>
        </row>
        <row r="2068">
          <cell r="B2068" t="str">
            <v>Thông pà cỏ &gt;42 cm</v>
          </cell>
          <cell r="C2068" t="str">
            <v>cây</v>
          </cell>
          <cell r="D2068">
            <v>1292081</v>
          </cell>
        </row>
        <row r="2069">
          <cell r="B2069" t="str">
            <v>Thông tre &lt;=3cm</v>
          </cell>
          <cell r="C2069" t="str">
            <v>cây</v>
          </cell>
          <cell r="D2069">
            <v>130283</v>
          </cell>
        </row>
        <row r="2070">
          <cell r="B2070" t="str">
            <v>Thông tre &gt;3-6 cm</v>
          </cell>
          <cell r="C2070" t="str">
            <v>cây</v>
          </cell>
          <cell r="D2070">
            <v>171630</v>
          </cell>
        </row>
        <row r="2071">
          <cell r="B2071" t="str">
            <v>Thông tre &gt;6-9 cm</v>
          </cell>
          <cell r="C2071" t="str">
            <v>cây</v>
          </cell>
          <cell r="D2071">
            <v>451580</v>
          </cell>
        </row>
        <row r="2072">
          <cell r="B2072" t="str">
            <v>Thông tre &gt;9-12 cm</v>
          </cell>
          <cell r="C2072" t="str">
            <v>cây</v>
          </cell>
          <cell r="D2072">
            <v>607549</v>
          </cell>
        </row>
        <row r="2073">
          <cell r="B2073" t="str">
            <v>Thông tre &gt;12-15 cm</v>
          </cell>
          <cell r="C2073" t="str">
            <v>cây</v>
          </cell>
          <cell r="D2073">
            <v>649055</v>
          </cell>
        </row>
        <row r="2074">
          <cell r="B2074" t="str">
            <v>Thông tre &gt;15-18 cm</v>
          </cell>
          <cell r="C2074" t="str">
            <v>cây</v>
          </cell>
          <cell r="D2074">
            <v>693197</v>
          </cell>
        </row>
        <row r="2075">
          <cell r="B2075" t="str">
            <v>Thông tre &gt;18-21 cm</v>
          </cell>
          <cell r="C2075" t="str">
            <v>cây</v>
          </cell>
          <cell r="D2075">
            <v>740350</v>
          </cell>
        </row>
        <row r="2076">
          <cell r="B2076" t="str">
            <v>Thông tre &gt;21-24 cm</v>
          </cell>
          <cell r="C2076" t="str">
            <v>cây</v>
          </cell>
          <cell r="D2076">
            <v>790937</v>
          </cell>
        </row>
        <row r="2077">
          <cell r="B2077" t="str">
            <v>Thông tre &gt;24-27 cm</v>
          </cell>
          <cell r="C2077" t="str">
            <v>cây</v>
          </cell>
          <cell r="D2077">
            <v>845446</v>
          </cell>
        </row>
        <row r="2078">
          <cell r="B2078" t="str">
            <v>Thông tre &gt;27-30 cm</v>
          </cell>
          <cell r="C2078" t="str">
            <v>cây</v>
          </cell>
          <cell r="D2078">
            <v>904431</v>
          </cell>
        </row>
        <row r="2079">
          <cell r="B2079" t="str">
            <v>Thông tre &gt;30-33 cm</v>
          </cell>
          <cell r="C2079" t="str">
            <v>cây</v>
          </cell>
          <cell r="D2079">
            <v>968517</v>
          </cell>
        </row>
        <row r="2080">
          <cell r="B2080" t="str">
            <v>Thông tre &gt;33-36 cm</v>
          </cell>
          <cell r="C2080" t="str">
            <v>cây</v>
          </cell>
          <cell r="D2080">
            <v>1038453</v>
          </cell>
        </row>
        <row r="2081">
          <cell r="B2081" t="str">
            <v>Thông tre &gt;36-39 cm</v>
          </cell>
          <cell r="C2081" t="str">
            <v>cây</v>
          </cell>
          <cell r="D2081">
            <v>1115038</v>
          </cell>
        </row>
        <row r="2082">
          <cell r="B2082" t="str">
            <v>Thông tre &gt;39-42 cm</v>
          </cell>
          <cell r="C2082" t="str">
            <v>cây</v>
          </cell>
          <cell r="D2082">
            <v>1199222</v>
          </cell>
        </row>
        <row r="2083">
          <cell r="B2083" t="str">
            <v>Thông tre &gt;42 cm</v>
          </cell>
          <cell r="C2083" t="str">
            <v>cây</v>
          </cell>
          <cell r="D2083">
            <v>1292081</v>
          </cell>
        </row>
        <row r="2084">
          <cell r="B2084" t="str">
            <v>Trắc &lt;=3cm</v>
          </cell>
          <cell r="C2084" t="str">
            <v>cây</v>
          </cell>
          <cell r="D2084">
            <v>130283</v>
          </cell>
        </row>
        <row r="2085">
          <cell r="B2085" t="str">
            <v>Trắc &gt;3-6 cm</v>
          </cell>
          <cell r="C2085" t="str">
            <v>cây</v>
          </cell>
          <cell r="D2085">
            <v>171630</v>
          </cell>
        </row>
        <row r="2086">
          <cell r="B2086" t="str">
            <v>Trắc &gt;6-9 cm</v>
          </cell>
          <cell r="C2086" t="str">
            <v>cây</v>
          </cell>
          <cell r="D2086">
            <v>451580</v>
          </cell>
        </row>
        <row r="2087">
          <cell r="B2087" t="str">
            <v>Trắc &gt;9-12 cm</v>
          </cell>
          <cell r="C2087" t="str">
            <v>cây</v>
          </cell>
          <cell r="D2087">
            <v>607549</v>
          </cell>
        </row>
        <row r="2088">
          <cell r="B2088" t="str">
            <v>Trắc &gt;12-15 cm</v>
          </cell>
          <cell r="C2088" t="str">
            <v>cây</v>
          </cell>
          <cell r="D2088">
            <v>649055</v>
          </cell>
        </row>
        <row r="2089">
          <cell r="B2089" t="str">
            <v>Trắc &gt;15-18 cm</v>
          </cell>
          <cell r="C2089" t="str">
            <v>cây</v>
          </cell>
          <cell r="D2089">
            <v>693197</v>
          </cell>
        </row>
        <row r="2090">
          <cell r="B2090" t="str">
            <v>Trắc &gt;18-21 cm</v>
          </cell>
          <cell r="C2090" t="str">
            <v>cây</v>
          </cell>
          <cell r="D2090">
            <v>740350</v>
          </cell>
        </row>
        <row r="2091">
          <cell r="B2091" t="str">
            <v>Trắc &gt;21-24 cm</v>
          </cell>
          <cell r="C2091" t="str">
            <v>cây</v>
          </cell>
          <cell r="D2091">
            <v>790937</v>
          </cell>
        </row>
        <row r="2092">
          <cell r="B2092" t="str">
            <v>Trắc &gt;24-27 cm</v>
          </cell>
          <cell r="C2092" t="str">
            <v>cây</v>
          </cell>
          <cell r="D2092">
            <v>845446</v>
          </cell>
        </row>
        <row r="2093">
          <cell r="B2093" t="str">
            <v>Trắc &gt;27-30 cm</v>
          </cell>
          <cell r="C2093" t="str">
            <v>cây</v>
          </cell>
          <cell r="D2093">
            <v>904431</v>
          </cell>
        </row>
        <row r="2094">
          <cell r="B2094" t="str">
            <v>Trắc &gt;30-33 cm</v>
          </cell>
          <cell r="C2094" t="str">
            <v>cây</v>
          </cell>
          <cell r="D2094">
            <v>968517</v>
          </cell>
        </row>
        <row r="2095">
          <cell r="B2095" t="str">
            <v>Trắc &gt;33-36 cm</v>
          </cell>
          <cell r="C2095" t="str">
            <v>cây</v>
          </cell>
          <cell r="D2095">
            <v>1038453</v>
          </cell>
        </row>
        <row r="2096">
          <cell r="B2096" t="str">
            <v>Trắc &gt;36-39 cm</v>
          </cell>
          <cell r="C2096" t="str">
            <v>cây</v>
          </cell>
          <cell r="D2096">
            <v>1115038</v>
          </cell>
        </row>
        <row r="2097">
          <cell r="B2097" t="str">
            <v>Trắc &gt;39-42 cm</v>
          </cell>
          <cell r="C2097" t="str">
            <v>cây</v>
          </cell>
          <cell r="D2097">
            <v>1199222</v>
          </cell>
        </row>
        <row r="2098">
          <cell r="B2098" t="str">
            <v>Trắc &gt;42 cm</v>
          </cell>
          <cell r="C2098" t="str">
            <v>cây</v>
          </cell>
          <cell r="D2098">
            <v>1292081</v>
          </cell>
        </row>
        <row r="2099">
          <cell r="B2099" t="str">
            <v>Trắc nam bộ &lt;=3cm</v>
          </cell>
          <cell r="C2099" t="str">
            <v>cây</v>
          </cell>
          <cell r="D2099">
            <v>130283</v>
          </cell>
        </row>
        <row r="2100">
          <cell r="B2100" t="str">
            <v>Trắc nam bộ &gt;3-6 cm</v>
          </cell>
          <cell r="C2100" t="str">
            <v>cây</v>
          </cell>
          <cell r="D2100">
            <v>171630</v>
          </cell>
        </row>
        <row r="2101">
          <cell r="B2101" t="str">
            <v>Trắc nam bộ &gt;6-9 cm</v>
          </cell>
          <cell r="C2101" t="str">
            <v>cây</v>
          </cell>
          <cell r="D2101">
            <v>451580</v>
          </cell>
        </row>
        <row r="2102">
          <cell r="B2102" t="str">
            <v>Trắc nam bộ &gt;9-12 cm</v>
          </cell>
          <cell r="C2102" t="str">
            <v>cây</v>
          </cell>
          <cell r="D2102">
            <v>607549</v>
          </cell>
        </row>
        <row r="2103">
          <cell r="B2103" t="str">
            <v>Trắc nam bộ &gt;12-15 cm</v>
          </cell>
          <cell r="C2103" t="str">
            <v>cây</v>
          </cell>
          <cell r="D2103">
            <v>649055</v>
          </cell>
        </row>
        <row r="2104">
          <cell r="B2104" t="str">
            <v>Trắc nam bộ &gt;15-18 cm</v>
          </cell>
          <cell r="C2104" t="str">
            <v>cây</v>
          </cell>
          <cell r="D2104">
            <v>693197</v>
          </cell>
        </row>
        <row r="2105">
          <cell r="B2105" t="str">
            <v>Trắc nam bộ &gt;18-21 cm</v>
          </cell>
          <cell r="C2105" t="str">
            <v>cây</v>
          </cell>
          <cell r="D2105">
            <v>740350</v>
          </cell>
        </row>
        <row r="2106">
          <cell r="B2106" t="str">
            <v>Trắc nam bộ &gt;21-24 cm</v>
          </cell>
          <cell r="C2106" t="str">
            <v>cây</v>
          </cell>
          <cell r="D2106">
            <v>790937</v>
          </cell>
        </row>
        <row r="2107">
          <cell r="B2107" t="str">
            <v>Trắc nam bộ &gt;24-27 cm</v>
          </cell>
          <cell r="C2107" t="str">
            <v>cây</v>
          </cell>
          <cell r="D2107">
            <v>845446</v>
          </cell>
        </row>
        <row r="2108">
          <cell r="B2108" t="str">
            <v>Trắc nam bộ &gt;27-30 cm</v>
          </cell>
          <cell r="C2108" t="str">
            <v>cây</v>
          </cell>
          <cell r="D2108">
            <v>904431</v>
          </cell>
        </row>
        <row r="2109">
          <cell r="B2109" t="str">
            <v>Trắc nam bộ &gt;30-33 cm</v>
          </cell>
          <cell r="C2109" t="str">
            <v>cây</v>
          </cell>
          <cell r="D2109">
            <v>968517</v>
          </cell>
        </row>
        <row r="2110">
          <cell r="B2110" t="str">
            <v>Trắc nam bộ &gt;33-36 cm</v>
          </cell>
          <cell r="C2110" t="str">
            <v>cây</v>
          </cell>
          <cell r="D2110">
            <v>1038453</v>
          </cell>
        </row>
        <row r="2111">
          <cell r="B2111" t="str">
            <v>Trắc nam bộ &gt;36-39 cm</v>
          </cell>
          <cell r="C2111" t="str">
            <v>cây</v>
          </cell>
          <cell r="D2111">
            <v>1115038</v>
          </cell>
        </row>
        <row r="2112">
          <cell r="B2112" t="str">
            <v>Trắc nam bộ &gt;39-42 cm</v>
          </cell>
          <cell r="C2112" t="str">
            <v>cây</v>
          </cell>
          <cell r="D2112">
            <v>1199222</v>
          </cell>
        </row>
        <row r="2113">
          <cell r="B2113" t="str">
            <v>Trắc nam bộ &gt;42 cm</v>
          </cell>
          <cell r="C2113" t="str">
            <v>cây</v>
          </cell>
          <cell r="D2113">
            <v>1292081</v>
          </cell>
        </row>
        <row r="2114">
          <cell r="B2114" t="str">
            <v>Trắc căm bốt &lt;=3cm</v>
          </cell>
          <cell r="C2114" t="str">
            <v>cây</v>
          </cell>
          <cell r="D2114">
            <v>130283</v>
          </cell>
        </row>
        <row r="2115">
          <cell r="B2115" t="str">
            <v>Trắc căm bốt &gt;3-6 cm</v>
          </cell>
          <cell r="C2115" t="str">
            <v>cây</v>
          </cell>
          <cell r="D2115">
            <v>171630</v>
          </cell>
        </row>
        <row r="2116">
          <cell r="B2116" t="str">
            <v>Trắc căm bốt &gt;6-9 cm</v>
          </cell>
          <cell r="C2116" t="str">
            <v>cây</v>
          </cell>
          <cell r="D2116">
            <v>451580</v>
          </cell>
        </row>
        <row r="2117">
          <cell r="B2117" t="str">
            <v>Trắc căm bốt &gt;9-12 cm</v>
          </cell>
          <cell r="C2117" t="str">
            <v>cây</v>
          </cell>
          <cell r="D2117">
            <v>607549</v>
          </cell>
        </row>
        <row r="2118">
          <cell r="B2118" t="str">
            <v>Trắc căm bốt &gt;12-15 cm</v>
          </cell>
          <cell r="C2118" t="str">
            <v>cây</v>
          </cell>
          <cell r="D2118">
            <v>649055</v>
          </cell>
        </row>
        <row r="2119">
          <cell r="B2119" t="str">
            <v>Trắc căm bốt &gt;15-18 cm</v>
          </cell>
          <cell r="C2119" t="str">
            <v>cây</v>
          </cell>
          <cell r="D2119">
            <v>693197</v>
          </cell>
        </row>
        <row r="2120">
          <cell r="B2120" t="str">
            <v>Trắc căm bốt &gt;18-21 cm</v>
          </cell>
          <cell r="C2120" t="str">
            <v>cây</v>
          </cell>
          <cell r="D2120">
            <v>740350</v>
          </cell>
        </row>
        <row r="2121">
          <cell r="B2121" t="str">
            <v>Trắc căm bốt &gt;21-24 cm</v>
          </cell>
          <cell r="C2121" t="str">
            <v>cây</v>
          </cell>
          <cell r="D2121">
            <v>790937</v>
          </cell>
        </row>
        <row r="2122">
          <cell r="B2122" t="str">
            <v>Trắc căm bốt &gt;24-27 cm</v>
          </cell>
          <cell r="C2122" t="str">
            <v>cây</v>
          </cell>
          <cell r="D2122">
            <v>845446</v>
          </cell>
        </row>
        <row r="2123">
          <cell r="B2123" t="str">
            <v>Trắc căm bốt &gt;27-30 cm</v>
          </cell>
          <cell r="C2123" t="str">
            <v>cây</v>
          </cell>
          <cell r="D2123">
            <v>904431</v>
          </cell>
        </row>
        <row r="2124">
          <cell r="B2124" t="str">
            <v>Trắc căm bốt &gt;30-33 cm</v>
          </cell>
          <cell r="C2124" t="str">
            <v>cây</v>
          </cell>
          <cell r="D2124">
            <v>968517</v>
          </cell>
        </row>
        <row r="2125">
          <cell r="B2125" t="str">
            <v>Trắc căm bốt &gt;33-36 cm</v>
          </cell>
          <cell r="C2125" t="str">
            <v>cây</v>
          </cell>
          <cell r="D2125">
            <v>1038453</v>
          </cell>
        </row>
        <row r="2126">
          <cell r="B2126" t="str">
            <v>Trắc căm bốt &gt;36-39 cm</v>
          </cell>
          <cell r="C2126" t="str">
            <v>cây</v>
          </cell>
          <cell r="D2126">
            <v>1115038</v>
          </cell>
        </row>
        <row r="2127">
          <cell r="B2127" t="str">
            <v>Trắc căm bốt &gt;39-42 cm</v>
          </cell>
          <cell r="C2127" t="str">
            <v>cây</v>
          </cell>
          <cell r="D2127">
            <v>1199222</v>
          </cell>
        </row>
        <row r="2128">
          <cell r="B2128" t="str">
            <v>Trắc căm bốt &gt;42 cm</v>
          </cell>
          <cell r="C2128" t="str">
            <v>cây</v>
          </cell>
          <cell r="D2128">
            <v>1292081</v>
          </cell>
        </row>
        <row r="2129">
          <cell r="B2129" t="str">
            <v>Trắc đạo &lt;=3cm</v>
          </cell>
          <cell r="C2129" t="str">
            <v>cây</v>
          </cell>
          <cell r="D2129">
            <v>130283</v>
          </cell>
        </row>
        <row r="2130">
          <cell r="B2130" t="str">
            <v>Trắc đạo &gt;3-6 cm</v>
          </cell>
          <cell r="C2130" t="str">
            <v>cây</v>
          </cell>
          <cell r="D2130">
            <v>171630</v>
          </cell>
        </row>
        <row r="2131">
          <cell r="B2131" t="str">
            <v>Trắc đạo &gt;6-9 cm</v>
          </cell>
          <cell r="C2131" t="str">
            <v>cây</v>
          </cell>
          <cell r="D2131">
            <v>451580</v>
          </cell>
        </row>
        <row r="2132">
          <cell r="B2132" t="str">
            <v>Trắc đạo &gt;9-12 cm</v>
          </cell>
          <cell r="C2132" t="str">
            <v>cây</v>
          </cell>
          <cell r="D2132">
            <v>607549</v>
          </cell>
        </row>
        <row r="2133">
          <cell r="B2133" t="str">
            <v>Trắc đạo &gt;12-15 cm</v>
          </cell>
          <cell r="C2133" t="str">
            <v>cây</v>
          </cell>
          <cell r="D2133">
            <v>649055</v>
          </cell>
        </row>
        <row r="2134">
          <cell r="B2134" t="str">
            <v>Trắc đạo &gt;15-18 cm</v>
          </cell>
          <cell r="C2134" t="str">
            <v>cây</v>
          </cell>
          <cell r="D2134">
            <v>693197</v>
          </cell>
        </row>
        <row r="2135">
          <cell r="B2135" t="str">
            <v>Trắc đạo &gt;18-21 cm</v>
          </cell>
          <cell r="C2135" t="str">
            <v>cây</v>
          </cell>
          <cell r="D2135">
            <v>740350</v>
          </cell>
        </row>
        <row r="2136">
          <cell r="B2136" t="str">
            <v>Trắc đạo &gt;21-24 cm</v>
          </cell>
          <cell r="C2136" t="str">
            <v>cây</v>
          </cell>
          <cell r="D2136">
            <v>790937</v>
          </cell>
        </row>
        <row r="2137">
          <cell r="B2137" t="str">
            <v>Trắc đạo &gt;24-27 cm</v>
          </cell>
          <cell r="C2137" t="str">
            <v>cây</v>
          </cell>
          <cell r="D2137">
            <v>845446</v>
          </cell>
        </row>
        <row r="2138">
          <cell r="B2138" t="str">
            <v>Trắc đạo &gt;27-30 cm</v>
          </cell>
          <cell r="C2138" t="str">
            <v>cây</v>
          </cell>
          <cell r="D2138">
            <v>904431</v>
          </cell>
        </row>
        <row r="2139">
          <cell r="B2139" t="str">
            <v>Trắc đạo &gt;30-33 cm</v>
          </cell>
          <cell r="C2139" t="str">
            <v>cây</v>
          </cell>
          <cell r="D2139">
            <v>968517</v>
          </cell>
        </row>
        <row r="2140">
          <cell r="B2140" t="str">
            <v>Trắc đạo &gt;33-36 cm</v>
          </cell>
          <cell r="C2140" t="str">
            <v>cây</v>
          </cell>
          <cell r="D2140">
            <v>1038453</v>
          </cell>
        </row>
        <row r="2141">
          <cell r="B2141" t="str">
            <v>Trắc đạo &gt;36-39 cm</v>
          </cell>
          <cell r="C2141" t="str">
            <v>cây</v>
          </cell>
          <cell r="D2141">
            <v>1115038</v>
          </cell>
        </row>
        <row r="2142">
          <cell r="B2142" t="str">
            <v>Trắc đạo &gt;39-42 cm</v>
          </cell>
          <cell r="C2142" t="str">
            <v>cây</v>
          </cell>
          <cell r="D2142">
            <v>1199222</v>
          </cell>
        </row>
        <row r="2143">
          <cell r="B2143" t="str">
            <v>Trắc đạo &gt;42 cm</v>
          </cell>
          <cell r="C2143" t="str">
            <v>cây</v>
          </cell>
          <cell r="D2143">
            <v>1292081</v>
          </cell>
        </row>
        <row r="2144">
          <cell r="B2144" t="str">
            <v>Trắc vàng &lt;=3cm</v>
          </cell>
          <cell r="C2144" t="str">
            <v>cây</v>
          </cell>
          <cell r="D2144">
            <v>130283</v>
          </cell>
        </row>
        <row r="2145">
          <cell r="B2145" t="str">
            <v>Trắc vàng &gt;3-6 cm</v>
          </cell>
          <cell r="C2145" t="str">
            <v>cây</v>
          </cell>
          <cell r="D2145">
            <v>171630</v>
          </cell>
        </row>
        <row r="2146">
          <cell r="B2146" t="str">
            <v>Trắc vàng &gt;6-9 cm</v>
          </cell>
          <cell r="C2146" t="str">
            <v>cây</v>
          </cell>
          <cell r="D2146">
            <v>451580</v>
          </cell>
        </row>
        <row r="2147">
          <cell r="B2147" t="str">
            <v>Trắc vàng &gt;9-12 cm</v>
          </cell>
          <cell r="C2147" t="str">
            <v>cây</v>
          </cell>
          <cell r="D2147">
            <v>607549</v>
          </cell>
        </row>
        <row r="2148">
          <cell r="B2148" t="str">
            <v>Trắc vàng &gt;12-15 cm</v>
          </cell>
          <cell r="C2148" t="str">
            <v>cây</v>
          </cell>
          <cell r="D2148">
            <v>649055</v>
          </cell>
        </row>
        <row r="2149">
          <cell r="B2149" t="str">
            <v>Trắc vàng &gt;15-18 cm</v>
          </cell>
          <cell r="C2149" t="str">
            <v>cây</v>
          </cell>
          <cell r="D2149">
            <v>693197</v>
          </cell>
        </row>
        <row r="2150">
          <cell r="B2150" t="str">
            <v>Trắc vàng &gt;18-21 cm</v>
          </cell>
          <cell r="C2150" t="str">
            <v>cây</v>
          </cell>
          <cell r="D2150">
            <v>740350</v>
          </cell>
        </row>
        <row r="2151">
          <cell r="B2151" t="str">
            <v>Trắc vàng &gt;21-24 cm</v>
          </cell>
          <cell r="C2151" t="str">
            <v>cây</v>
          </cell>
          <cell r="D2151">
            <v>790937</v>
          </cell>
        </row>
        <row r="2152">
          <cell r="B2152" t="str">
            <v>Trắc vàng &gt;24-27 cm</v>
          </cell>
          <cell r="C2152" t="str">
            <v>cây</v>
          </cell>
          <cell r="D2152">
            <v>845446</v>
          </cell>
        </row>
        <row r="2153">
          <cell r="B2153" t="str">
            <v>Trắc vàng &gt;27-30 cm</v>
          </cell>
          <cell r="C2153" t="str">
            <v>cây</v>
          </cell>
          <cell r="D2153">
            <v>904431</v>
          </cell>
        </row>
        <row r="2154">
          <cell r="B2154" t="str">
            <v>Trắc vàng &gt;30-33 cm</v>
          </cell>
          <cell r="C2154" t="str">
            <v>cây</v>
          </cell>
          <cell r="D2154">
            <v>968517</v>
          </cell>
        </row>
        <row r="2155">
          <cell r="B2155" t="str">
            <v>Trắc vàng &gt;33-36 cm</v>
          </cell>
          <cell r="C2155" t="str">
            <v>cây</v>
          </cell>
          <cell r="D2155">
            <v>1038453</v>
          </cell>
        </row>
        <row r="2156">
          <cell r="B2156" t="str">
            <v>Trắc vàng &gt;36-39 cm</v>
          </cell>
          <cell r="C2156" t="str">
            <v>cây</v>
          </cell>
          <cell r="D2156">
            <v>1115038</v>
          </cell>
        </row>
        <row r="2157">
          <cell r="B2157" t="str">
            <v>Trắc vàng &gt;39-42 cm</v>
          </cell>
          <cell r="C2157" t="str">
            <v>cây</v>
          </cell>
          <cell r="D2157">
            <v>1199222</v>
          </cell>
        </row>
        <row r="2158">
          <cell r="B2158" t="str">
            <v>Trắc vàng &gt;42 cm</v>
          </cell>
          <cell r="C2158" t="str">
            <v>cây</v>
          </cell>
          <cell r="D2158">
            <v>1292081</v>
          </cell>
        </row>
        <row r="2159">
          <cell r="B2159" t="str">
            <v>Trắc đen &lt;=3cm</v>
          </cell>
          <cell r="C2159" t="str">
            <v>cây</v>
          </cell>
          <cell r="D2159">
            <v>130283</v>
          </cell>
        </row>
        <row r="2160">
          <cell r="B2160" t="str">
            <v>Trắc đen &gt;3-6 cm</v>
          </cell>
          <cell r="C2160" t="str">
            <v>cây</v>
          </cell>
          <cell r="D2160">
            <v>171630</v>
          </cell>
        </row>
        <row r="2161">
          <cell r="B2161" t="str">
            <v>Trắc đen &gt;6-9 cm</v>
          </cell>
          <cell r="C2161" t="str">
            <v>cây</v>
          </cell>
          <cell r="D2161">
            <v>451580</v>
          </cell>
        </row>
        <row r="2162">
          <cell r="B2162" t="str">
            <v>Trắc đen &gt;9-12 cm</v>
          </cell>
          <cell r="C2162" t="str">
            <v>cây</v>
          </cell>
          <cell r="D2162">
            <v>607549</v>
          </cell>
        </row>
        <row r="2163">
          <cell r="B2163" t="str">
            <v>Trắc đen &gt;12-15 cm</v>
          </cell>
          <cell r="C2163" t="str">
            <v>cây</v>
          </cell>
          <cell r="D2163">
            <v>649055</v>
          </cell>
        </row>
        <row r="2164">
          <cell r="B2164" t="str">
            <v>Trắc đen &gt;15-18 cm</v>
          </cell>
          <cell r="C2164" t="str">
            <v>cây</v>
          </cell>
          <cell r="D2164">
            <v>693197</v>
          </cell>
        </row>
        <row r="2165">
          <cell r="B2165" t="str">
            <v>Trắc đen &gt;18-21 cm</v>
          </cell>
          <cell r="C2165" t="str">
            <v>cây</v>
          </cell>
          <cell r="D2165">
            <v>740350</v>
          </cell>
        </row>
        <row r="2166">
          <cell r="B2166" t="str">
            <v>Trắc đen &gt;21-24 cm</v>
          </cell>
          <cell r="C2166" t="str">
            <v>cây</v>
          </cell>
          <cell r="D2166">
            <v>790937</v>
          </cell>
        </row>
        <row r="2167">
          <cell r="B2167" t="str">
            <v>Trắc đen &gt;24-27 cm</v>
          </cell>
          <cell r="C2167" t="str">
            <v>cây</v>
          </cell>
          <cell r="D2167">
            <v>845446</v>
          </cell>
        </row>
        <row r="2168">
          <cell r="B2168" t="str">
            <v>Trắc đen &gt;27-30 cm</v>
          </cell>
          <cell r="C2168" t="str">
            <v>cây</v>
          </cell>
          <cell r="D2168">
            <v>904431</v>
          </cell>
        </row>
        <row r="2169">
          <cell r="B2169" t="str">
            <v>Trắc đen &gt;30-33 cm</v>
          </cell>
          <cell r="C2169" t="str">
            <v>cây</v>
          </cell>
          <cell r="D2169">
            <v>968517</v>
          </cell>
        </row>
        <row r="2170">
          <cell r="B2170" t="str">
            <v>Trắc đen &gt;33-36 cm</v>
          </cell>
          <cell r="C2170" t="str">
            <v>cây</v>
          </cell>
          <cell r="D2170">
            <v>1038453</v>
          </cell>
        </row>
        <row r="2171">
          <cell r="B2171" t="str">
            <v>Trắc đen &gt;36-39 cm</v>
          </cell>
          <cell r="C2171" t="str">
            <v>cây</v>
          </cell>
          <cell r="D2171">
            <v>1115038</v>
          </cell>
        </row>
        <row r="2172">
          <cell r="B2172" t="str">
            <v>Trắc đen &gt;39-42 cm</v>
          </cell>
          <cell r="C2172" t="str">
            <v>cây</v>
          </cell>
          <cell r="D2172">
            <v>1199222</v>
          </cell>
        </row>
        <row r="2173">
          <cell r="B2173" t="str">
            <v>Trắc đen &gt;42 cm</v>
          </cell>
          <cell r="C2173" t="str">
            <v>cây</v>
          </cell>
          <cell r="D2173">
            <v>1292081</v>
          </cell>
        </row>
        <row r="2174">
          <cell r="B2174" t="str">
            <v>Trai lý &lt;=3cm</v>
          </cell>
          <cell r="C2174" t="str">
            <v>cây</v>
          </cell>
          <cell r="D2174">
            <v>130283</v>
          </cell>
        </row>
        <row r="2175">
          <cell r="B2175" t="str">
            <v>Trai lý &gt;3-6 cm</v>
          </cell>
          <cell r="C2175" t="str">
            <v>cây</v>
          </cell>
          <cell r="D2175">
            <v>171630</v>
          </cell>
        </row>
        <row r="2176">
          <cell r="B2176" t="str">
            <v>Trai lý &gt;6-9 cm</v>
          </cell>
          <cell r="C2176" t="str">
            <v>cây</v>
          </cell>
          <cell r="D2176">
            <v>451580</v>
          </cell>
        </row>
        <row r="2177">
          <cell r="B2177" t="str">
            <v>Trai lý &gt;9-12 cm</v>
          </cell>
          <cell r="C2177" t="str">
            <v>cây</v>
          </cell>
          <cell r="D2177">
            <v>607549</v>
          </cell>
        </row>
        <row r="2178">
          <cell r="B2178" t="str">
            <v>Trai lý &gt;12-15 cm</v>
          </cell>
          <cell r="C2178" t="str">
            <v>cây</v>
          </cell>
          <cell r="D2178">
            <v>649055</v>
          </cell>
        </row>
        <row r="2179">
          <cell r="B2179" t="str">
            <v>Trai lý &gt;15-18 cm</v>
          </cell>
          <cell r="C2179" t="str">
            <v>cây</v>
          </cell>
          <cell r="D2179">
            <v>693197</v>
          </cell>
        </row>
        <row r="2180">
          <cell r="B2180" t="str">
            <v>Trai lý &gt;18-21 cm</v>
          </cell>
          <cell r="C2180" t="str">
            <v>cây</v>
          </cell>
          <cell r="D2180">
            <v>740350</v>
          </cell>
        </row>
        <row r="2181">
          <cell r="B2181" t="str">
            <v>Trai lý &gt;21-24 cm</v>
          </cell>
          <cell r="C2181" t="str">
            <v>cây</v>
          </cell>
          <cell r="D2181">
            <v>790937</v>
          </cell>
        </row>
        <row r="2182">
          <cell r="B2182" t="str">
            <v>Trai lý &gt;24-27 cm</v>
          </cell>
          <cell r="C2182" t="str">
            <v>cây</v>
          </cell>
          <cell r="D2182">
            <v>845446</v>
          </cell>
        </row>
        <row r="2183">
          <cell r="B2183" t="str">
            <v>Trai lý &gt;27-30 cm</v>
          </cell>
          <cell r="C2183" t="str">
            <v>cây</v>
          </cell>
          <cell r="D2183">
            <v>904431</v>
          </cell>
        </row>
        <row r="2184">
          <cell r="B2184" t="str">
            <v>Trai lý &gt;30-33 cm</v>
          </cell>
          <cell r="C2184" t="str">
            <v>cây</v>
          </cell>
          <cell r="D2184">
            <v>968517</v>
          </cell>
        </row>
        <row r="2185">
          <cell r="B2185" t="str">
            <v>Trai lý &gt;33-36 cm</v>
          </cell>
          <cell r="C2185" t="str">
            <v>cây</v>
          </cell>
          <cell r="D2185">
            <v>1038453</v>
          </cell>
        </row>
        <row r="2186">
          <cell r="B2186" t="str">
            <v>Trai lý &gt;36-39 cm</v>
          </cell>
          <cell r="C2186" t="str">
            <v>cây</v>
          </cell>
          <cell r="D2186">
            <v>1115038</v>
          </cell>
        </row>
        <row r="2187">
          <cell r="B2187" t="str">
            <v>Trai lý &gt;39-42 cm</v>
          </cell>
          <cell r="C2187" t="str">
            <v>cây</v>
          </cell>
          <cell r="D2187">
            <v>1199222</v>
          </cell>
        </row>
        <row r="2188">
          <cell r="B2188" t="str">
            <v>Trai lý &gt;42 cm</v>
          </cell>
          <cell r="C2188" t="str">
            <v>cây</v>
          </cell>
          <cell r="D2188">
            <v>1292081</v>
          </cell>
        </row>
        <row r="2189">
          <cell r="B2189" t="str">
            <v>Trai &lt;=3cm</v>
          </cell>
          <cell r="C2189" t="str">
            <v>cây</v>
          </cell>
          <cell r="D2189">
            <v>130283</v>
          </cell>
        </row>
        <row r="2190">
          <cell r="B2190" t="str">
            <v>Trai &gt;3-6 cm</v>
          </cell>
          <cell r="C2190" t="str">
            <v>cây</v>
          </cell>
          <cell r="D2190">
            <v>171630</v>
          </cell>
        </row>
        <row r="2191">
          <cell r="B2191" t="str">
            <v>Trai &gt;6-9 cm</v>
          </cell>
          <cell r="C2191" t="str">
            <v>cây</v>
          </cell>
          <cell r="D2191">
            <v>451580</v>
          </cell>
        </row>
        <row r="2192">
          <cell r="B2192" t="str">
            <v>Trai &gt;9-12 cm</v>
          </cell>
          <cell r="C2192" t="str">
            <v>cây</v>
          </cell>
          <cell r="D2192">
            <v>607549</v>
          </cell>
        </row>
        <row r="2193">
          <cell r="B2193" t="str">
            <v>Trai &gt;12-15 cm</v>
          </cell>
          <cell r="C2193" t="str">
            <v>cây</v>
          </cell>
          <cell r="D2193">
            <v>649055</v>
          </cell>
        </row>
        <row r="2194">
          <cell r="B2194" t="str">
            <v>Trai &gt;15-18 cm</v>
          </cell>
          <cell r="C2194" t="str">
            <v>cây</v>
          </cell>
          <cell r="D2194">
            <v>693197</v>
          </cell>
        </row>
        <row r="2195">
          <cell r="B2195" t="str">
            <v>Trai &gt;18-21 cm</v>
          </cell>
          <cell r="C2195" t="str">
            <v>cây</v>
          </cell>
          <cell r="D2195">
            <v>740350</v>
          </cell>
        </row>
        <row r="2196">
          <cell r="B2196" t="str">
            <v>Trai &gt;21-24 cm</v>
          </cell>
          <cell r="C2196" t="str">
            <v>cây</v>
          </cell>
          <cell r="D2196">
            <v>790937</v>
          </cell>
        </row>
        <row r="2197">
          <cell r="B2197" t="str">
            <v>Trai &gt;24-27 cm</v>
          </cell>
          <cell r="C2197" t="str">
            <v>cây</v>
          </cell>
          <cell r="D2197">
            <v>845446</v>
          </cell>
        </row>
        <row r="2198">
          <cell r="B2198" t="str">
            <v>Trai &gt;27-30 cm</v>
          </cell>
          <cell r="C2198" t="str">
            <v>cây</v>
          </cell>
          <cell r="D2198">
            <v>904431</v>
          </cell>
        </row>
        <row r="2199">
          <cell r="B2199" t="str">
            <v>Trai &gt;30-33 cm</v>
          </cell>
          <cell r="C2199" t="str">
            <v>cây</v>
          </cell>
          <cell r="D2199">
            <v>968517</v>
          </cell>
        </row>
        <row r="2200">
          <cell r="B2200" t="str">
            <v>Trai &gt;33-36 cm</v>
          </cell>
          <cell r="C2200" t="str">
            <v>cây</v>
          </cell>
          <cell r="D2200">
            <v>1038453</v>
          </cell>
        </row>
        <row r="2201">
          <cell r="B2201" t="str">
            <v>Trai &gt;36-39 cm</v>
          </cell>
          <cell r="C2201" t="str">
            <v>cây</v>
          </cell>
          <cell r="D2201">
            <v>1115038</v>
          </cell>
        </row>
        <row r="2202">
          <cell r="B2202" t="str">
            <v>Trai &gt;39-42 cm</v>
          </cell>
          <cell r="C2202" t="str">
            <v>cây</v>
          </cell>
          <cell r="D2202">
            <v>1199222</v>
          </cell>
        </row>
        <row r="2203">
          <cell r="B2203" t="str">
            <v>Trai &gt;42 cm</v>
          </cell>
          <cell r="C2203" t="str">
            <v>cây</v>
          </cell>
          <cell r="D2203">
            <v>1292081</v>
          </cell>
        </row>
        <row r="2204">
          <cell r="B2204" t="str">
            <v>Vân sam phan xi păng &lt;=3cm</v>
          </cell>
          <cell r="C2204" t="str">
            <v>cây</v>
          </cell>
          <cell r="D2204">
            <v>130283</v>
          </cell>
        </row>
        <row r="2205">
          <cell r="B2205" t="str">
            <v>Vân sam phan xi păng &gt;3-6 cm</v>
          </cell>
          <cell r="C2205" t="str">
            <v>cây</v>
          </cell>
          <cell r="D2205">
            <v>171630</v>
          </cell>
        </row>
        <row r="2206">
          <cell r="B2206" t="str">
            <v>Vân sam phan xi păng &gt;6-9 cm</v>
          </cell>
          <cell r="C2206" t="str">
            <v>cây</v>
          </cell>
          <cell r="D2206">
            <v>451580</v>
          </cell>
        </row>
        <row r="2207">
          <cell r="B2207" t="str">
            <v>Vân sam phan xi păng &gt;9-12 cm</v>
          </cell>
          <cell r="C2207" t="str">
            <v>cây</v>
          </cell>
          <cell r="D2207">
            <v>607549</v>
          </cell>
        </row>
        <row r="2208">
          <cell r="B2208" t="str">
            <v>Vân sam phan xi păng &gt;12-15 cm</v>
          </cell>
          <cell r="C2208" t="str">
            <v>cây</v>
          </cell>
          <cell r="D2208">
            <v>649055</v>
          </cell>
        </row>
        <row r="2209">
          <cell r="B2209" t="str">
            <v>Vân sam phan xi păng &gt;15-18 cm</v>
          </cell>
          <cell r="C2209" t="str">
            <v>cây</v>
          </cell>
          <cell r="D2209">
            <v>693197</v>
          </cell>
        </row>
        <row r="2210">
          <cell r="B2210" t="str">
            <v>Vân sam phan xi păng &gt;18-21 cm</v>
          </cell>
          <cell r="C2210" t="str">
            <v>cây</v>
          </cell>
          <cell r="D2210">
            <v>740350</v>
          </cell>
        </row>
        <row r="2211">
          <cell r="B2211" t="str">
            <v>Vân sam phan xi păng &gt;21-24 cm</v>
          </cell>
          <cell r="C2211" t="str">
            <v>cây</v>
          </cell>
          <cell r="D2211">
            <v>790937</v>
          </cell>
        </row>
        <row r="2212">
          <cell r="B2212" t="str">
            <v>Vân sam phan xi păng &gt;24-27 cm</v>
          </cell>
          <cell r="C2212" t="str">
            <v>cây</v>
          </cell>
          <cell r="D2212">
            <v>845446</v>
          </cell>
        </row>
        <row r="2213">
          <cell r="B2213" t="str">
            <v>Vân sam phan xi păng &gt;27-30 cm</v>
          </cell>
          <cell r="C2213" t="str">
            <v>cây</v>
          </cell>
          <cell r="D2213">
            <v>904431</v>
          </cell>
        </row>
        <row r="2214">
          <cell r="B2214" t="str">
            <v>Vân sam phan xi păng &gt;30-33 cm</v>
          </cell>
          <cell r="C2214" t="str">
            <v>cây</v>
          </cell>
          <cell r="D2214">
            <v>968517</v>
          </cell>
        </row>
        <row r="2215">
          <cell r="B2215" t="str">
            <v>Vân sam phan xi păng &gt;33-36 cm</v>
          </cell>
          <cell r="C2215" t="str">
            <v>cây</v>
          </cell>
          <cell r="D2215">
            <v>1038453</v>
          </cell>
        </row>
        <row r="2216">
          <cell r="B2216" t="str">
            <v>Vân sam phan xi păng &gt;36-39 cm</v>
          </cell>
          <cell r="C2216" t="str">
            <v>cây</v>
          </cell>
          <cell r="D2216">
            <v>1115038</v>
          </cell>
        </row>
        <row r="2217">
          <cell r="B2217" t="str">
            <v>Vân sam phan xi păng &gt;39-42 cm</v>
          </cell>
          <cell r="C2217" t="str">
            <v>cây</v>
          </cell>
          <cell r="D2217">
            <v>1199222</v>
          </cell>
        </row>
        <row r="2218">
          <cell r="B2218" t="str">
            <v>Vân sam phan xi păng &gt;42 cm</v>
          </cell>
          <cell r="C2218" t="str">
            <v>cây</v>
          </cell>
          <cell r="D2218">
            <v>1292081</v>
          </cell>
        </row>
        <row r="2219">
          <cell r="B2219" t="str">
            <v>Xoay &lt;=3cm</v>
          </cell>
          <cell r="C2219" t="str">
            <v>cây</v>
          </cell>
          <cell r="D2219">
            <v>130283</v>
          </cell>
        </row>
        <row r="2220">
          <cell r="B2220" t="str">
            <v>Xoay &gt;3-6 cm</v>
          </cell>
          <cell r="C2220" t="str">
            <v>cây</v>
          </cell>
          <cell r="D2220">
            <v>171630</v>
          </cell>
        </row>
        <row r="2221">
          <cell r="B2221" t="str">
            <v>Xoay &gt;6-9 cm</v>
          </cell>
          <cell r="C2221" t="str">
            <v>cây</v>
          </cell>
          <cell r="D2221">
            <v>451580</v>
          </cell>
        </row>
        <row r="2222">
          <cell r="B2222" t="str">
            <v>Xoay &gt;9-12 cm</v>
          </cell>
          <cell r="C2222" t="str">
            <v>cây</v>
          </cell>
          <cell r="D2222">
            <v>607549</v>
          </cell>
        </row>
        <row r="2223">
          <cell r="B2223" t="str">
            <v>Xoay &gt;12-15 cm</v>
          </cell>
          <cell r="C2223" t="str">
            <v>cây</v>
          </cell>
          <cell r="D2223">
            <v>649055</v>
          </cell>
        </row>
        <row r="2224">
          <cell r="B2224" t="str">
            <v>Xoay &gt;15-18 cm</v>
          </cell>
          <cell r="C2224" t="str">
            <v>cây</v>
          </cell>
          <cell r="D2224">
            <v>693197</v>
          </cell>
        </row>
        <row r="2225">
          <cell r="B2225" t="str">
            <v>Xoay &gt;18-21 cm</v>
          </cell>
          <cell r="C2225" t="str">
            <v>cây</v>
          </cell>
          <cell r="D2225">
            <v>740350</v>
          </cell>
        </row>
        <row r="2226">
          <cell r="B2226" t="str">
            <v>Xoay &gt;21-24 cm</v>
          </cell>
          <cell r="C2226" t="str">
            <v>cây</v>
          </cell>
          <cell r="D2226">
            <v>790937</v>
          </cell>
        </row>
        <row r="2227">
          <cell r="B2227" t="str">
            <v>Xoay &gt;24-27 cm</v>
          </cell>
          <cell r="C2227" t="str">
            <v>cây</v>
          </cell>
          <cell r="D2227">
            <v>845446</v>
          </cell>
        </row>
        <row r="2228">
          <cell r="B2228" t="str">
            <v>Xoay &gt;27-30 cm</v>
          </cell>
          <cell r="C2228" t="str">
            <v>cây</v>
          </cell>
          <cell r="D2228">
            <v>904431</v>
          </cell>
        </row>
        <row r="2229">
          <cell r="B2229" t="str">
            <v>Xoay &gt;30-33 cm</v>
          </cell>
          <cell r="C2229" t="str">
            <v>cây</v>
          </cell>
          <cell r="D2229">
            <v>968517</v>
          </cell>
        </row>
        <row r="2230">
          <cell r="B2230" t="str">
            <v>Xoay &gt;33-36 cm</v>
          </cell>
          <cell r="C2230" t="str">
            <v>cây</v>
          </cell>
          <cell r="D2230">
            <v>1038453</v>
          </cell>
        </row>
        <row r="2231">
          <cell r="B2231" t="str">
            <v>Xoay &gt;36-39 cm</v>
          </cell>
          <cell r="C2231" t="str">
            <v>cây</v>
          </cell>
          <cell r="D2231">
            <v>1115038</v>
          </cell>
        </row>
        <row r="2232">
          <cell r="B2232" t="str">
            <v>Xoay &gt;39-42 cm</v>
          </cell>
          <cell r="C2232" t="str">
            <v>cây</v>
          </cell>
          <cell r="D2232">
            <v>1199222</v>
          </cell>
        </row>
        <row r="2233">
          <cell r="B2233" t="str">
            <v>Xoay &gt;42 cm</v>
          </cell>
          <cell r="C2233" t="str">
            <v>cây</v>
          </cell>
          <cell r="D2233">
            <v>1292081</v>
          </cell>
        </row>
        <row r="2234">
          <cell r="B2234" t="str">
            <v>Nai sai mét &lt;=3cm</v>
          </cell>
          <cell r="C2234" t="str">
            <v>cây</v>
          </cell>
          <cell r="D2234">
            <v>130283</v>
          </cell>
        </row>
        <row r="2235">
          <cell r="B2235" t="str">
            <v>Nai sai mét &gt;3-6 cm</v>
          </cell>
          <cell r="C2235" t="str">
            <v>cây</v>
          </cell>
          <cell r="D2235">
            <v>171630</v>
          </cell>
        </row>
        <row r="2236">
          <cell r="B2236" t="str">
            <v>Nai sai mét &gt;6-9 cm</v>
          </cell>
          <cell r="C2236" t="str">
            <v>cây</v>
          </cell>
          <cell r="D2236">
            <v>451580</v>
          </cell>
        </row>
        <row r="2237">
          <cell r="B2237" t="str">
            <v>Nai sai mét &gt;9-12 cm</v>
          </cell>
          <cell r="C2237" t="str">
            <v>cây</v>
          </cell>
          <cell r="D2237">
            <v>607549</v>
          </cell>
        </row>
        <row r="2238">
          <cell r="B2238" t="str">
            <v>Nai sai mét &gt;12-15 cm</v>
          </cell>
          <cell r="C2238" t="str">
            <v>cây</v>
          </cell>
          <cell r="D2238">
            <v>649055</v>
          </cell>
        </row>
        <row r="2239">
          <cell r="B2239" t="str">
            <v>Nai sai mét &gt;15-18 cm</v>
          </cell>
          <cell r="C2239" t="str">
            <v>cây</v>
          </cell>
          <cell r="D2239">
            <v>693197</v>
          </cell>
        </row>
        <row r="2240">
          <cell r="B2240" t="str">
            <v>Nai sai mét &gt;18-21 cm</v>
          </cell>
          <cell r="C2240" t="str">
            <v>cây</v>
          </cell>
          <cell r="D2240">
            <v>740350</v>
          </cell>
        </row>
        <row r="2241">
          <cell r="B2241" t="str">
            <v>Nai sai mét &gt;21-24 cm</v>
          </cell>
          <cell r="C2241" t="str">
            <v>cây</v>
          </cell>
          <cell r="D2241">
            <v>790937</v>
          </cell>
        </row>
        <row r="2242">
          <cell r="B2242" t="str">
            <v>Nai sai mét &gt;24-27 cm</v>
          </cell>
          <cell r="C2242" t="str">
            <v>cây</v>
          </cell>
          <cell r="D2242">
            <v>845446</v>
          </cell>
        </row>
        <row r="2243">
          <cell r="B2243" t="str">
            <v>Nai sai mét &gt;27-30 cm</v>
          </cell>
          <cell r="C2243" t="str">
            <v>cây</v>
          </cell>
          <cell r="D2243">
            <v>904431</v>
          </cell>
        </row>
        <row r="2244">
          <cell r="B2244" t="str">
            <v>Nai sai mét &gt;30-33 cm</v>
          </cell>
          <cell r="C2244" t="str">
            <v>cây</v>
          </cell>
          <cell r="D2244">
            <v>968517</v>
          </cell>
        </row>
        <row r="2245">
          <cell r="B2245" t="str">
            <v>Nai sai mét &gt;33-36 cm</v>
          </cell>
          <cell r="C2245" t="str">
            <v>cây</v>
          </cell>
          <cell r="D2245">
            <v>1038453</v>
          </cell>
        </row>
        <row r="2246">
          <cell r="B2246" t="str">
            <v>Nai sai mét &gt;36-39 cm</v>
          </cell>
          <cell r="C2246" t="str">
            <v>cây</v>
          </cell>
          <cell r="D2246">
            <v>1115038</v>
          </cell>
        </row>
        <row r="2247">
          <cell r="B2247" t="str">
            <v>Nai sai mét &gt;39-42 cm</v>
          </cell>
          <cell r="C2247" t="str">
            <v>cây</v>
          </cell>
          <cell r="D2247">
            <v>1199222</v>
          </cell>
        </row>
        <row r="2248">
          <cell r="B2248" t="str">
            <v>Nai sai mét &gt;42 cm</v>
          </cell>
          <cell r="C2248" t="str">
            <v>cây</v>
          </cell>
          <cell r="D2248">
            <v>1292081</v>
          </cell>
        </row>
        <row r="2249">
          <cell r="B2249" t="str">
            <v>Du sam &lt;=3cm</v>
          </cell>
          <cell r="C2249" t="str">
            <v>cây</v>
          </cell>
          <cell r="D2249">
            <v>130283</v>
          </cell>
        </row>
        <row r="2250">
          <cell r="B2250" t="str">
            <v>Du sam &gt;3-6 cm</v>
          </cell>
          <cell r="C2250" t="str">
            <v>cây</v>
          </cell>
          <cell r="D2250">
            <v>171630</v>
          </cell>
        </row>
        <row r="2251">
          <cell r="B2251" t="str">
            <v>Du sam &gt;6-9 cm</v>
          </cell>
          <cell r="C2251" t="str">
            <v>cây</v>
          </cell>
          <cell r="D2251">
            <v>451580</v>
          </cell>
        </row>
        <row r="2252">
          <cell r="B2252" t="str">
            <v>Du sam &gt;9-12 cm</v>
          </cell>
          <cell r="C2252" t="str">
            <v>cây</v>
          </cell>
          <cell r="D2252">
            <v>607549</v>
          </cell>
        </row>
        <row r="2253">
          <cell r="B2253" t="str">
            <v>Du sam &gt;12-15 cm</v>
          </cell>
          <cell r="C2253" t="str">
            <v>cây</v>
          </cell>
          <cell r="D2253">
            <v>649055</v>
          </cell>
        </row>
        <row r="2254">
          <cell r="B2254" t="str">
            <v>Du sam &gt;15-18 cm</v>
          </cell>
          <cell r="C2254" t="str">
            <v>cây</v>
          </cell>
          <cell r="D2254">
            <v>693197</v>
          </cell>
        </row>
        <row r="2255">
          <cell r="B2255" t="str">
            <v>Du sam &gt;18-21 cm</v>
          </cell>
          <cell r="C2255" t="str">
            <v>cây</v>
          </cell>
          <cell r="D2255">
            <v>740350</v>
          </cell>
        </row>
        <row r="2256">
          <cell r="B2256" t="str">
            <v>Du sam &gt;21-24 cm</v>
          </cell>
          <cell r="C2256" t="str">
            <v>cây</v>
          </cell>
          <cell r="D2256">
            <v>790937</v>
          </cell>
        </row>
        <row r="2257">
          <cell r="B2257" t="str">
            <v>Du sam &gt;24-27 cm</v>
          </cell>
          <cell r="C2257" t="str">
            <v>cây</v>
          </cell>
          <cell r="D2257">
            <v>845446</v>
          </cell>
        </row>
        <row r="2258">
          <cell r="B2258" t="str">
            <v>Du sam &gt;27-30 cm</v>
          </cell>
          <cell r="C2258" t="str">
            <v>cây</v>
          </cell>
          <cell r="D2258">
            <v>904431</v>
          </cell>
        </row>
        <row r="2259">
          <cell r="B2259" t="str">
            <v>Du sam &gt;30-33 cm</v>
          </cell>
          <cell r="C2259" t="str">
            <v>cây</v>
          </cell>
          <cell r="D2259">
            <v>968517</v>
          </cell>
        </row>
        <row r="2260">
          <cell r="B2260" t="str">
            <v>Du sam &gt;33-36 cm</v>
          </cell>
          <cell r="C2260" t="str">
            <v>cây</v>
          </cell>
          <cell r="D2260">
            <v>1038453</v>
          </cell>
        </row>
        <row r="2261">
          <cell r="B2261" t="str">
            <v>Du sam &gt;36-39 cm</v>
          </cell>
          <cell r="C2261" t="str">
            <v>cây</v>
          </cell>
          <cell r="D2261">
            <v>1115038</v>
          </cell>
        </row>
        <row r="2262">
          <cell r="B2262" t="str">
            <v>Du sam &gt;39-42 cm</v>
          </cell>
          <cell r="C2262" t="str">
            <v>cây</v>
          </cell>
          <cell r="D2262">
            <v>1199222</v>
          </cell>
        </row>
        <row r="2263">
          <cell r="B2263" t="str">
            <v>Du sam &gt;42 cm</v>
          </cell>
          <cell r="C2263" t="str">
            <v>cây</v>
          </cell>
          <cell r="D2263">
            <v>1292081</v>
          </cell>
        </row>
        <row r="2264">
          <cell r="B2264" t="str">
            <v>Ngô tùng &lt;=3cm</v>
          </cell>
          <cell r="C2264" t="str">
            <v>cây</v>
          </cell>
          <cell r="D2264">
            <v>130283</v>
          </cell>
        </row>
        <row r="2265">
          <cell r="B2265" t="str">
            <v>Ngô tùng &gt;3-6 cm</v>
          </cell>
          <cell r="C2265" t="str">
            <v>cây</v>
          </cell>
          <cell r="D2265">
            <v>171630</v>
          </cell>
        </row>
        <row r="2266">
          <cell r="B2266" t="str">
            <v>Ngô tùng &gt;6-9 cm</v>
          </cell>
          <cell r="C2266" t="str">
            <v>cây</v>
          </cell>
          <cell r="D2266">
            <v>451580</v>
          </cell>
        </row>
        <row r="2267">
          <cell r="B2267" t="str">
            <v>Ngô tùng &gt;9-12 cm</v>
          </cell>
          <cell r="C2267" t="str">
            <v>cây</v>
          </cell>
          <cell r="D2267">
            <v>607549</v>
          </cell>
        </row>
        <row r="2268">
          <cell r="B2268" t="str">
            <v>Ngô tùng &gt;12-15 cm</v>
          </cell>
          <cell r="C2268" t="str">
            <v>cây</v>
          </cell>
          <cell r="D2268">
            <v>649055</v>
          </cell>
        </row>
        <row r="2269">
          <cell r="B2269" t="str">
            <v>Ngô tùng &gt;15-18 cm</v>
          </cell>
          <cell r="C2269" t="str">
            <v>cây</v>
          </cell>
          <cell r="D2269">
            <v>693197</v>
          </cell>
        </row>
        <row r="2270">
          <cell r="B2270" t="str">
            <v>Ngô tùng &gt;18-21 cm</v>
          </cell>
          <cell r="C2270" t="str">
            <v>cây</v>
          </cell>
          <cell r="D2270">
            <v>740350</v>
          </cell>
        </row>
        <row r="2271">
          <cell r="B2271" t="str">
            <v>Ngô tùng &gt;21-24 cm</v>
          </cell>
          <cell r="C2271" t="str">
            <v>cây</v>
          </cell>
          <cell r="D2271">
            <v>790937</v>
          </cell>
        </row>
        <row r="2272">
          <cell r="B2272" t="str">
            <v>Ngô tùng &gt;24-27 cm</v>
          </cell>
          <cell r="C2272" t="str">
            <v>cây</v>
          </cell>
          <cell r="D2272">
            <v>845446</v>
          </cell>
        </row>
        <row r="2273">
          <cell r="B2273" t="str">
            <v>Ngô tùng &gt;27-30 cm</v>
          </cell>
          <cell r="C2273" t="str">
            <v>cây</v>
          </cell>
          <cell r="D2273">
            <v>904431</v>
          </cell>
        </row>
        <row r="2274">
          <cell r="B2274" t="str">
            <v>Ngô tùng &gt;30-33 cm</v>
          </cell>
          <cell r="C2274" t="str">
            <v>cây</v>
          </cell>
          <cell r="D2274">
            <v>968517</v>
          </cell>
        </row>
        <row r="2275">
          <cell r="B2275" t="str">
            <v>Ngô tùng &gt;33-36 cm</v>
          </cell>
          <cell r="C2275" t="str">
            <v>cây</v>
          </cell>
          <cell r="D2275">
            <v>1038453</v>
          </cell>
        </row>
        <row r="2276">
          <cell r="B2276" t="str">
            <v>Ngô tùng &gt;36-39 cm</v>
          </cell>
          <cell r="C2276" t="str">
            <v>cây</v>
          </cell>
          <cell r="D2276">
            <v>1115038</v>
          </cell>
        </row>
        <row r="2277">
          <cell r="B2277" t="str">
            <v>Ngô tùng &gt;39-42 cm</v>
          </cell>
          <cell r="C2277" t="str">
            <v>cây</v>
          </cell>
          <cell r="D2277">
            <v>1199222</v>
          </cell>
        </row>
        <row r="2278">
          <cell r="B2278" t="str">
            <v>Ngô tùng &gt;42 cm</v>
          </cell>
          <cell r="C2278" t="str">
            <v>cây</v>
          </cell>
          <cell r="D2278">
            <v>1292081</v>
          </cell>
        </row>
        <row r="2279">
          <cell r="B2279" t="str">
            <v>Thông đất &lt;=3cm</v>
          </cell>
          <cell r="C2279" t="str">
            <v>cây</v>
          </cell>
          <cell r="D2279">
            <v>130283</v>
          </cell>
        </row>
        <row r="2280">
          <cell r="B2280" t="str">
            <v>Thông đất &gt;3-6 cm</v>
          </cell>
          <cell r="C2280" t="str">
            <v>cây</v>
          </cell>
          <cell r="D2280">
            <v>171630</v>
          </cell>
        </row>
        <row r="2281">
          <cell r="B2281" t="str">
            <v>Thông đất &gt;6-9 cm</v>
          </cell>
          <cell r="C2281" t="str">
            <v>cây</v>
          </cell>
          <cell r="D2281">
            <v>451580</v>
          </cell>
        </row>
        <row r="2282">
          <cell r="B2282" t="str">
            <v>Thông đất &gt;9-12 cm</v>
          </cell>
          <cell r="C2282" t="str">
            <v>cây</v>
          </cell>
          <cell r="D2282">
            <v>607549</v>
          </cell>
        </row>
        <row r="2283">
          <cell r="B2283" t="str">
            <v>Thông đất &gt;12-15 cm</v>
          </cell>
          <cell r="C2283" t="str">
            <v>cây</v>
          </cell>
          <cell r="D2283">
            <v>649055</v>
          </cell>
        </row>
        <row r="2284">
          <cell r="B2284" t="str">
            <v>Thông đất &gt;15-18 cm</v>
          </cell>
          <cell r="C2284" t="str">
            <v>cây</v>
          </cell>
          <cell r="D2284">
            <v>693197</v>
          </cell>
        </row>
        <row r="2285">
          <cell r="B2285" t="str">
            <v>Thông đất &gt;18-21 cm</v>
          </cell>
          <cell r="C2285" t="str">
            <v>cây</v>
          </cell>
          <cell r="D2285">
            <v>740350</v>
          </cell>
        </row>
        <row r="2286">
          <cell r="B2286" t="str">
            <v>Thông đất &gt;21-24 cm</v>
          </cell>
          <cell r="C2286" t="str">
            <v>cây</v>
          </cell>
          <cell r="D2286">
            <v>790937</v>
          </cell>
        </row>
        <row r="2287">
          <cell r="B2287" t="str">
            <v>Thông đất &gt;24-27 cm</v>
          </cell>
          <cell r="C2287" t="str">
            <v>cây</v>
          </cell>
          <cell r="D2287">
            <v>845446</v>
          </cell>
        </row>
        <row r="2288">
          <cell r="B2288" t="str">
            <v>Thông đất &gt;27-30 cm</v>
          </cell>
          <cell r="C2288" t="str">
            <v>cây</v>
          </cell>
          <cell r="D2288">
            <v>904431</v>
          </cell>
        </row>
        <row r="2289">
          <cell r="B2289" t="str">
            <v>Thông đất &gt;30-33 cm</v>
          </cell>
          <cell r="C2289" t="str">
            <v>cây</v>
          </cell>
          <cell r="D2289">
            <v>968517</v>
          </cell>
        </row>
        <row r="2290">
          <cell r="B2290" t="str">
            <v>Thông đất &gt;33-36 cm</v>
          </cell>
          <cell r="C2290" t="str">
            <v>cây</v>
          </cell>
          <cell r="D2290">
            <v>1038453</v>
          </cell>
        </row>
        <row r="2291">
          <cell r="B2291" t="str">
            <v>Thông đất &gt;36-39 cm</v>
          </cell>
          <cell r="C2291" t="str">
            <v>cây</v>
          </cell>
          <cell r="D2291">
            <v>1115038</v>
          </cell>
        </row>
        <row r="2292">
          <cell r="B2292" t="str">
            <v>Thông đất &gt;39-42 cm</v>
          </cell>
          <cell r="C2292" t="str">
            <v>cây</v>
          </cell>
          <cell r="D2292">
            <v>1199222</v>
          </cell>
        </row>
        <row r="2293">
          <cell r="B2293" t="str">
            <v>Thông đất &gt;42 cm</v>
          </cell>
          <cell r="C2293" t="str">
            <v>cây</v>
          </cell>
          <cell r="D2293">
            <v>1292081</v>
          </cell>
        </row>
        <row r="2294">
          <cell r="B2294" t="str">
            <v>Thông dầu &lt;=3cm</v>
          </cell>
          <cell r="C2294" t="str">
            <v>cây</v>
          </cell>
          <cell r="D2294">
            <v>130283</v>
          </cell>
        </row>
        <row r="2295">
          <cell r="B2295" t="str">
            <v>Thông dầu &gt;3-6 cm</v>
          </cell>
          <cell r="C2295" t="str">
            <v>cây</v>
          </cell>
          <cell r="D2295">
            <v>171630</v>
          </cell>
        </row>
        <row r="2296">
          <cell r="B2296" t="str">
            <v>Thông dầu &gt;6-9 cm</v>
          </cell>
          <cell r="C2296" t="str">
            <v>cây</v>
          </cell>
          <cell r="D2296">
            <v>451580</v>
          </cell>
        </row>
        <row r="2297">
          <cell r="B2297" t="str">
            <v>Thông dầu &gt;9-12 cm</v>
          </cell>
          <cell r="C2297" t="str">
            <v>cây</v>
          </cell>
          <cell r="D2297">
            <v>607549</v>
          </cell>
        </row>
        <row r="2298">
          <cell r="B2298" t="str">
            <v>Thông dầu &gt;12-15 cm</v>
          </cell>
          <cell r="C2298" t="str">
            <v>cây</v>
          </cell>
          <cell r="D2298">
            <v>649055</v>
          </cell>
        </row>
        <row r="2299">
          <cell r="B2299" t="str">
            <v>Thông dầu &gt;15-18 cm</v>
          </cell>
          <cell r="C2299" t="str">
            <v>cây</v>
          </cell>
          <cell r="D2299">
            <v>693197</v>
          </cell>
        </row>
        <row r="2300">
          <cell r="B2300" t="str">
            <v>Thông dầu &gt;18-21 cm</v>
          </cell>
          <cell r="C2300" t="str">
            <v>cây</v>
          </cell>
          <cell r="D2300">
            <v>740350</v>
          </cell>
        </row>
        <row r="2301">
          <cell r="B2301" t="str">
            <v>Thông dầu &gt;21-24 cm</v>
          </cell>
          <cell r="C2301" t="str">
            <v>cây</v>
          </cell>
          <cell r="D2301">
            <v>790937</v>
          </cell>
        </row>
        <row r="2302">
          <cell r="B2302" t="str">
            <v>Thông dầu &gt;24-27 cm</v>
          </cell>
          <cell r="C2302" t="str">
            <v>cây</v>
          </cell>
          <cell r="D2302">
            <v>845446</v>
          </cell>
        </row>
        <row r="2303">
          <cell r="B2303" t="str">
            <v>Thông dầu &gt;27-30 cm</v>
          </cell>
          <cell r="C2303" t="str">
            <v>cây</v>
          </cell>
          <cell r="D2303">
            <v>904431</v>
          </cell>
        </row>
        <row r="2304">
          <cell r="B2304" t="str">
            <v>Thông dầu &gt;30-33 cm</v>
          </cell>
          <cell r="C2304" t="str">
            <v>cây</v>
          </cell>
          <cell r="D2304">
            <v>968517</v>
          </cell>
        </row>
        <row r="2305">
          <cell r="B2305" t="str">
            <v>Thông dầu &gt;33-36 cm</v>
          </cell>
          <cell r="C2305" t="str">
            <v>cây</v>
          </cell>
          <cell r="D2305">
            <v>1038453</v>
          </cell>
        </row>
        <row r="2306">
          <cell r="B2306" t="str">
            <v>Thông dầu &gt;36-39 cm</v>
          </cell>
          <cell r="C2306" t="str">
            <v>cây</v>
          </cell>
          <cell r="D2306">
            <v>1115038</v>
          </cell>
        </row>
        <row r="2307">
          <cell r="B2307" t="str">
            <v>Thông dầu &gt;39-42 cm</v>
          </cell>
          <cell r="C2307" t="str">
            <v>cây</v>
          </cell>
          <cell r="D2307">
            <v>1199222</v>
          </cell>
        </row>
        <row r="2308">
          <cell r="B2308" t="str">
            <v>Thông dầu &gt;42 cm</v>
          </cell>
          <cell r="C2308" t="str">
            <v>cây</v>
          </cell>
          <cell r="D2308">
            <v>1292081</v>
          </cell>
        </row>
        <row r="2309">
          <cell r="B2309" t="str">
            <v>Sa mộc dầu &lt;=3cm</v>
          </cell>
          <cell r="C2309" t="str">
            <v>cây</v>
          </cell>
          <cell r="D2309">
            <v>130283</v>
          </cell>
        </row>
        <row r="2310">
          <cell r="B2310" t="str">
            <v>Sa mộc dầu &gt;3-6 cm</v>
          </cell>
          <cell r="C2310" t="str">
            <v>cây</v>
          </cell>
          <cell r="D2310">
            <v>171630</v>
          </cell>
        </row>
        <row r="2311">
          <cell r="B2311" t="str">
            <v>Sa mộc dầu &gt;6-9 cm</v>
          </cell>
          <cell r="C2311" t="str">
            <v>cây</v>
          </cell>
          <cell r="D2311">
            <v>451580</v>
          </cell>
        </row>
        <row r="2312">
          <cell r="B2312" t="str">
            <v>Sa mộc dầu &gt;9-12 cm</v>
          </cell>
          <cell r="C2312" t="str">
            <v>cây</v>
          </cell>
          <cell r="D2312">
            <v>607549</v>
          </cell>
        </row>
        <row r="2313">
          <cell r="B2313" t="str">
            <v>Sa mộc dầu &gt;12-15 cm</v>
          </cell>
          <cell r="C2313" t="str">
            <v>cây</v>
          </cell>
          <cell r="D2313">
            <v>649055</v>
          </cell>
        </row>
        <row r="2314">
          <cell r="B2314" t="str">
            <v>Sa mộc dầu &gt;15-18 cm</v>
          </cell>
          <cell r="C2314" t="str">
            <v>cây</v>
          </cell>
          <cell r="D2314">
            <v>693197</v>
          </cell>
        </row>
        <row r="2315">
          <cell r="B2315" t="str">
            <v>Sa mộc dầu &gt;18-21 cm</v>
          </cell>
          <cell r="C2315" t="str">
            <v>cây</v>
          </cell>
          <cell r="D2315">
            <v>740350</v>
          </cell>
        </row>
        <row r="2316">
          <cell r="B2316" t="str">
            <v>Sa mộc dầu &gt;21-24 cm</v>
          </cell>
          <cell r="C2316" t="str">
            <v>cây</v>
          </cell>
          <cell r="D2316">
            <v>790937</v>
          </cell>
        </row>
        <row r="2317">
          <cell r="B2317" t="str">
            <v>Sa mộc dầu &gt;24-27 cm</v>
          </cell>
          <cell r="C2317" t="str">
            <v>cây</v>
          </cell>
          <cell r="D2317">
            <v>845446</v>
          </cell>
        </row>
        <row r="2318">
          <cell r="B2318" t="str">
            <v>Sa mộc dầu &gt;27-30 cm</v>
          </cell>
          <cell r="C2318" t="str">
            <v>cây</v>
          </cell>
          <cell r="D2318">
            <v>904431</v>
          </cell>
        </row>
        <row r="2319">
          <cell r="B2319" t="str">
            <v>Sa mộc dầu &gt;30-33 cm</v>
          </cell>
          <cell r="C2319" t="str">
            <v>cây</v>
          </cell>
          <cell r="D2319">
            <v>968517</v>
          </cell>
        </row>
        <row r="2320">
          <cell r="B2320" t="str">
            <v>Sa mộc dầu &gt;33-36 cm</v>
          </cell>
          <cell r="C2320" t="str">
            <v>cây</v>
          </cell>
          <cell r="D2320">
            <v>1038453</v>
          </cell>
        </row>
        <row r="2321">
          <cell r="B2321" t="str">
            <v>Sa mộc dầu &gt;36-39 cm</v>
          </cell>
          <cell r="C2321" t="str">
            <v>cây</v>
          </cell>
          <cell r="D2321">
            <v>1115038</v>
          </cell>
        </row>
        <row r="2322">
          <cell r="B2322" t="str">
            <v>Sa mộc dầu &gt;39-42 cm</v>
          </cell>
          <cell r="C2322" t="str">
            <v>cây</v>
          </cell>
          <cell r="D2322">
            <v>1199222</v>
          </cell>
        </row>
        <row r="2323">
          <cell r="B2323" t="str">
            <v>Sa mộc dầu &gt;42 cm</v>
          </cell>
          <cell r="C2323" t="str">
            <v>cây</v>
          </cell>
          <cell r="D2323">
            <v>1292081</v>
          </cell>
        </row>
        <row r="2324">
          <cell r="B2324" t="str">
            <v>Sa mu dầu &lt;=3cm</v>
          </cell>
          <cell r="C2324" t="str">
            <v>cây</v>
          </cell>
          <cell r="D2324">
            <v>130283</v>
          </cell>
        </row>
        <row r="2325">
          <cell r="B2325" t="str">
            <v>Sa mu dầu &gt;3-6 cm</v>
          </cell>
          <cell r="C2325" t="str">
            <v>cây</v>
          </cell>
          <cell r="D2325">
            <v>171630</v>
          </cell>
        </row>
        <row r="2326">
          <cell r="B2326" t="str">
            <v>Sa mu dầu &gt;6-9 cm</v>
          </cell>
          <cell r="C2326" t="str">
            <v>cây</v>
          </cell>
          <cell r="D2326">
            <v>451580</v>
          </cell>
        </row>
        <row r="2327">
          <cell r="B2327" t="str">
            <v>Sa mu dầu &gt;9-12 cm</v>
          </cell>
          <cell r="C2327" t="str">
            <v>cây</v>
          </cell>
          <cell r="D2327">
            <v>607549</v>
          </cell>
        </row>
        <row r="2328">
          <cell r="B2328" t="str">
            <v>Sa mu dầu &gt;12-15 cm</v>
          </cell>
          <cell r="C2328" t="str">
            <v>cây</v>
          </cell>
          <cell r="D2328">
            <v>649055</v>
          </cell>
        </row>
        <row r="2329">
          <cell r="B2329" t="str">
            <v>Sa mu dầu &gt;15-18 cm</v>
          </cell>
          <cell r="C2329" t="str">
            <v>cây</v>
          </cell>
          <cell r="D2329">
            <v>693197</v>
          </cell>
        </row>
        <row r="2330">
          <cell r="B2330" t="str">
            <v>Sa mu dầu &gt;18-21 cm</v>
          </cell>
          <cell r="C2330" t="str">
            <v>cây</v>
          </cell>
          <cell r="D2330">
            <v>740350</v>
          </cell>
        </row>
        <row r="2331">
          <cell r="B2331" t="str">
            <v>Sa mu dầu &gt;21-24 cm</v>
          </cell>
          <cell r="C2331" t="str">
            <v>cây</v>
          </cell>
          <cell r="D2331">
            <v>790937</v>
          </cell>
        </row>
        <row r="2332">
          <cell r="B2332" t="str">
            <v>Sa mu dầu &gt;24-27 cm</v>
          </cell>
          <cell r="C2332" t="str">
            <v>cây</v>
          </cell>
          <cell r="D2332">
            <v>845446</v>
          </cell>
        </row>
        <row r="2333">
          <cell r="B2333" t="str">
            <v>Sa mu dầu &gt;27-30 cm</v>
          </cell>
          <cell r="C2333" t="str">
            <v>cây</v>
          </cell>
          <cell r="D2333">
            <v>904431</v>
          </cell>
        </row>
        <row r="2334">
          <cell r="B2334" t="str">
            <v>Sa mu dầu &gt;30-33 cm</v>
          </cell>
          <cell r="C2334" t="str">
            <v>cây</v>
          </cell>
          <cell r="D2334">
            <v>968517</v>
          </cell>
        </row>
        <row r="2335">
          <cell r="B2335" t="str">
            <v>Sa mu dầu &gt;33-36 cm</v>
          </cell>
          <cell r="C2335" t="str">
            <v>cây</v>
          </cell>
          <cell r="D2335">
            <v>1038453</v>
          </cell>
        </row>
        <row r="2336">
          <cell r="B2336" t="str">
            <v>Sa mu dầu &gt;36-39 cm</v>
          </cell>
          <cell r="C2336" t="str">
            <v>cây</v>
          </cell>
          <cell r="D2336">
            <v>1115038</v>
          </cell>
        </row>
        <row r="2337">
          <cell r="B2337" t="str">
            <v>Sa mu dầu &gt;39-42 cm</v>
          </cell>
          <cell r="C2337" t="str">
            <v>cây</v>
          </cell>
          <cell r="D2337">
            <v>1199222</v>
          </cell>
        </row>
        <row r="2338">
          <cell r="B2338" t="str">
            <v>Sa mu dầu &gt;42 cm</v>
          </cell>
          <cell r="C2338" t="str">
            <v>cây</v>
          </cell>
          <cell r="D2338">
            <v>1292081</v>
          </cell>
        </row>
        <row r="2339">
          <cell r="B2339" t="str">
            <v>Cẩm liên ≤3 cm</v>
          </cell>
          <cell r="C2339" t="str">
            <v>cây</v>
          </cell>
          <cell r="D2339">
            <v>117255</v>
          </cell>
        </row>
        <row r="2340">
          <cell r="B2340" t="str">
            <v>Cẩm liên &gt;3-6 cm</v>
          </cell>
          <cell r="C2340" t="str">
            <v>cây</v>
          </cell>
          <cell r="D2340">
            <v>154467</v>
          </cell>
        </row>
        <row r="2341">
          <cell r="B2341" t="str">
            <v>Cẩm liên &gt;6-9 cm</v>
          </cell>
          <cell r="C2341" t="str">
            <v>cây</v>
          </cell>
          <cell r="D2341">
            <v>406422</v>
          </cell>
        </row>
        <row r="2342">
          <cell r="B2342" t="str">
            <v>Cẩm liên &gt;9-12 cm</v>
          </cell>
          <cell r="C2342" t="str">
            <v>cây</v>
          </cell>
          <cell r="D2342">
            <v>546794</v>
          </cell>
        </row>
        <row r="2343">
          <cell r="B2343" t="str">
            <v>Cẩm liên &gt;12-15 cm</v>
          </cell>
          <cell r="C2343" t="str">
            <v>cây</v>
          </cell>
          <cell r="D2343">
            <v>584150</v>
          </cell>
        </row>
        <row r="2344">
          <cell r="B2344" t="str">
            <v>Cẩm liên &gt;15-18 cm</v>
          </cell>
          <cell r="C2344" t="str">
            <v>cây</v>
          </cell>
          <cell r="D2344">
            <v>623878</v>
          </cell>
        </row>
        <row r="2345">
          <cell r="B2345" t="str">
            <v>Cẩm liên &gt;18-21 cm</v>
          </cell>
          <cell r="C2345" t="str">
            <v>cây</v>
          </cell>
          <cell r="D2345">
            <v>666315</v>
          </cell>
        </row>
        <row r="2346">
          <cell r="B2346" t="str">
            <v>Cẩm liên &gt;21-24 cm</v>
          </cell>
          <cell r="C2346" t="str">
            <v>cây</v>
          </cell>
          <cell r="D2346">
            <v>711843</v>
          </cell>
        </row>
        <row r="2347">
          <cell r="B2347" t="str">
            <v>Cẩm liên &gt;24-27 cm</v>
          </cell>
          <cell r="C2347" t="str">
            <v>cây</v>
          </cell>
          <cell r="D2347">
            <v>760901</v>
          </cell>
        </row>
        <row r="2348">
          <cell r="B2348" t="str">
            <v>Cẩm liên &gt;27-30 cm</v>
          </cell>
          <cell r="C2348" t="str">
            <v>cây</v>
          </cell>
          <cell r="D2348">
            <v>813988</v>
          </cell>
        </row>
        <row r="2349">
          <cell r="B2349" t="str">
            <v>Cẩm liên &gt;30-33 cm</v>
          </cell>
          <cell r="C2349" t="str">
            <v>cây</v>
          </cell>
          <cell r="D2349">
            <v>871666</v>
          </cell>
        </row>
        <row r="2350">
          <cell r="B2350" t="str">
            <v>Cẩm liên &gt;33-36 cm</v>
          </cell>
          <cell r="C2350" t="str">
            <v>cây</v>
          </cell>
          <cell r="D2350">
            <v>934608</v>
          </cell>
        </row>
        <row r="2351">
          <cell r="B2351" t="str">
            <v>Cẩm liên &gt;36-39 cm</v>
          </cell>
          <cell r="C2351" t="str">
            <v>cây</v>
          </cell>
          <cell r="D2351">
            <v>1003534</v>
          </cell>
        </row>
        <row r="2352">
          <cell r="B2352" t="str">
            <v>Cẩm liên &gt;39-42 cm</v>
          </cell>
          <cell r="C2352" t="str">
            <v>cây</v>
          </cell>
          <cell r="D2352">
            <v>1079300</v>
          </cell>
        </row>
        <row r="2353">
          <cell r="B2353" t="str">
            <v>Cẩm liên &gt;42 cm</v>
          </cell>
          <cell r="C2353" t="str">
            <v>cây</v>
          </cell>
          <cell r="D2353">
            <v>1162873</v>
          </cell>
        </row>
        <row r="2354">
          <cell r="B2354" t="str">
            <v>Cà gần ≤3 cm</v>
          </cell>
          <cell r="C2354" t="str">
            <v>cây</v>
          </cell>
          <cell r="D2354">
            <v>117255</v>
          </cell>
        </row>
        <row r="2355">
          <cell r="B2355" t="str">
            <v>Cà gần &gt;3-6 cm</v>
          </cell>
          <cell r="C2355" t="str">
            <v>cây</v>
          </cell>
          <cell r="D2355">
            <v>154467</v>
          </cell>
        </row>
        <row r="2356">
          <cell r="B2356" t="str">
            <v>Cà gần &gt;6-9 cm</v>
          </cell>
          <cell r="C2356" t="str">
            <v>cây</v>
          </cell>
          <cell r="D2356">
            <v>406422</v>
          </cell>
        </row>
        <row r="2357">
          <cell r="B2357" t="str">
            <v>Cà gần &gt;9-12 cm</v>
          </cell>
          <cell r="C2357" t="str">
            <v>cây</v>
          </cell>
          <cell r="D2357">
            <v>546794</v>
          </cell>
        </row>
        <row r="2358">
          <cell r="B2358" t="str">
            <v>Cà gần &gt;12-15 cm</v>
          </cell>
          <cell r="C2358" t="str">
            <v>cây</v>
          </cell>
          <cell r="D2358">
            <v>584150</v>
          </cell>
        </row>
        <row r="2359">
          <cell r="B2359" t="str">
            <v>Cà gần &gt;15-18 cm</v>
          </cell>
          <cell r="C2359" t="str">
            <v>cây</v>
          </cell>
          <cell r="D2359">
            <v>623878</v>
          </cell>
        </row>
        <row r="2360">
          <cell r="B2360" t="str">
            <v>Cà gần &gt;18-21 cm</v>
          </cell>
          <cell r="C2360" t="str">
            <v>cây</v>
          </cell>
          <cell r="D2360">
            <v>666315</v>
          </cell>
        </row>
        <row r="2361">
          <cell r="B2361" t="str">
            <v>Cà gần &gt;21-24 cm</v>
          </cell>
          <cell r="C2361" t="str">
            <v>cây</v>
          </cell>
          <cell r="D2361">
            <v>711843</v>
          </cell>
        </row>
        <row r="2362">
          <cell r="B2362" t="str">
            <v>Cà gần &gt;24-27 cm</v>
          </cell>
          <cell r="C2362" t="str">
            <v>cây</v>
          </cell>
          <cell r="D2362">
            <v>760901</v>
          </cell>
        </row>
        <row r="2363">
          <cell r="B2363" t="str">
            <v>Cà gần &gt;27-30 cm</v>
          </cell>
          <cell r="C2363" t="str">
            <v>cây</v>
          </cell>
          <cell r="D2363">
            <v>813988</v>
          </cell>
        </row>
        <row r="2364">
          <cell r="B2364" t="str">
            <v>Cà gần &gt;30-33 cm</v>
          </cell>
          <cell r="C2364" t="str">
            <v>cây</v>
          </cell>
          <cell r="D2364">
            <v>871666</v>
          </cell>
        </row>
        <row r="2365">
          <cell r="B2365" t="str">
            <v>Cà gần &gt;33-36 cm</v>
          </cell>
          <cell r="C2365" t="str">
            <v>cây</v>
          </cell>
          <cell r="D2365">
            <v>934608</v>
          </cell>
        </row>
        <row r="2366">
          <cell r="B2366" t="str">
            <v>Cà gần &gt;36-39 cm</v>
          </cell>
          <cell r="C2366" t="str">
            <v>cây</v>
          </cell>
          <cell r="D2366">
            <v>1003534</v>
          </cell>
        </row>
        <row r="2367">
          <cell r="B2367" t="str">
            <v>Cà gần &gt;39-42 cm</v>
          </cell>
          <cell r="C2367" t="str">
            <v>cây</v>
          </cell>
          <cell r="D2367">
            <v>1079300</v>
          </cell>
        </row>
        <row r="2368">
          <cell r="B2368" t="str">
            <v>Cà gần &gt;42 cm</v>
          </cell>
          <cell r="C2368" t="str">
            <v>cây</v>
          </cell>
          <cell r="D2368">
            <v>1162873</v>
          </cell>
        </row>
        <row r="2369">
          <cell r="B2369" t="str">
            <v>Cà chắc xanh ≤3 cm</v>
          </cell>
          <cell r="C2369" t="str">
            <v>cây</v>
          </cell>
          <cell r="D2369">
            <v>117255</v>
          </cell>
        </row>
        <row r="2370">
          <cell r="B2370" t="str">
            <v>Cà chắc xanh &gt;3-6 cm</v>
          </cell>
          <cell r="C2370" t="str">
            <v>cây</v>
          </cell>
          <cell r="D2370">
            <v>154467</v>
          </cell>
        </row>
        <row r="2371">
          <cell r="B2371" t="str">
            <v>Cà chắc xanh &gt;6-9 cm</v>
          </cell>
          <cell r="C2371" t="str">
            <v>cây</v>
          </cell>
          <cell r="D2371">
            <v>406422</v>
          </cell>
        </row>
        <row r="2372">
          <cell r="B2372" t="str">
            <v>Cà chắc xanh &gt;9-12 cm</v>
          </cell>
          <cell r="C2372" t="str">
            <v>cây</v>
          </cell>
          <cell r="D2372">
            <v>546794</v>
          </cell>
        </row>
        <row r="2373">
          <cell r="B2373" t="str">
            <v>Cà chắc xanh &gt;12-15 cm</v>
          </cell>
          <cell r="C2373" t="str">
            <v>cây</v>
          </cell>
          <cell r="D2373">
            <v>584150</v>
          </cell>
        </row>
        <row r="2374">
          <cell r="B2374" t="str">
            <v>Cà chắc xanh &gt;15-18 cm</v>
          </cell>
          <cell r="C2374" t="str">
            <v>cây</v>
          </cell>
          <cell r="D2374">
            <v>623878</v>
          </cell>
        </row>
        <row r="2375">
          <cell r="B2375" t="str">
            <v>Cà chắc xanh &gt;18-21 cm</v>
          </cell>
          <cell r="C2375" t="str">
            <v>cây</v>
          </cell>
          <cell r="D2375">
            <v>666315</v>
          </cell>
        </row>
        <row r="2376">
          <cell r="B2376" t="str">
            <v>Cà chắc xanh &gt;21-24 cm</v>
          </cell>
          <cell r="C2376" t="str">
            <v>cây</v>
          </cell>
          <cell r="D2376">
            <v>711843</v>
          </cell>
        </row>
        <row r="2377">
          <cell r="B2377" t="str">
            <v>Cà chắc xanh &gt;24-27 cm</v>
          </cell>
          <cell r="C2377" t="str">
            <v>cây</v>
          </cell>
          <cell r="D2377">
            <v>760901</v>
          </cell>
        </row>
        <row r="2378">
          <cell r="B2378" t="str">
            <v>Cà chắc xanh &gt;27-30 cm</v>
          </cell>
          <cell r="C2378" t="str">
            <v>cây</v>
          </cell>
          <cell r="D2378">
            <v>813988</v>
          </cell>
        </row>
        <row r="2379">
          <cell r="B2379" t="str">
            <v>Cà chắc xanh &gt;30-33 cm</v>
          </cell>
          <cell r="C2379" t="str">
            <v>cây</v>
          </cell>
          <cell r="D2379">
            <v>871666</v>
          </cell>
        </row>
        <row r="2380">
          <cell r="B2380" t="str">
            <v>Cà chắc xanh &gt;33-36 cm</v>
          </cell>
          <cell r="C2380" t="str">
            <v>cây</v>
          </cell>
          <cell r="D2380">
            <v>934608</v>
          </cell>
        </row>
        <row r="2381">
          <cell r="B2381" t="str">
            <v>Cà chắc xanh &gt;36-39 cm</v>
          </cell>
          <cell r="C2381" t="str">
            <v>cây</v>
          </cell>
          <cell r="D2381">
            <v>1003534</v>
          </cell>
        </row>
        <row r="2382">
          <cell r="B2382" t="str">
            <v>Cà chắc xanh &gt;39-42 cm</v>
          </cell>
          <cell r="C2382" t="str">
            <v>cây</v>
          </cell>
          <cell r="D2382">
            <v>1079300</v>
          </cell>
        </row>
        <row r="2383">
          <cell r="B2383" t="str">
            <v>Cà chắc xanh &gt;42 cm</v>
          </cell>
          <cell r="C2383" t="str">
            <v>cây</v>
          </cell>
          <cell r="D2383">
            <v>1162873</v>
          </cell>
        </row>
        <row r="2384">
          <cell r="B2384" t="str">
            <v>Căm xe ≤3 cm</v>
          </cell>
          <cell r="C2384" t="str">
            <v>cây</v>
          </cell>
          <cell r="D2384">
            <v>117255</v>
          </cell>
        </row>
        <row r="2385">
          <cell r="B2385" t="str">
            <v>Căm xe &gt;3-6 cm</v>
          </cell>
          <cell r="C2385" t="str">
            <v>cây</v>
          </cell>
          <cell r="D2385">
            <v>154467</v>
          </cell>
        </row>
        <row r="2386">
          <cell r="B2386" t="str">
            <v>Căm xe &gt;6-9 cm</v>
          </cell>
          <cell r="C2386" t="str">
            <v>cây</v>
          </cell>
          <cell r="D2386">
            <v>406422</v>
          </cell>
        </row>
        <row r="2387">
          <cell r="B2387" t="str">
            <v>Căm xe &gt;9-12 cm</v>
          </cell>
          <cell r="C2387" t="str">
            <v>cây</v>
          </cell>
          <cell r="D2387">
            <v>546794</v>
          </cell>
        </row>
        <row r="2388">
          <cell r="B2388" t="str">
            <v>Căm xe &gt;12-15 cm</v>
          </cell>
          <cell r="C2388" t="str">
            <v>cây</v>
          </cell>
          <cell r="D2388">
            <v>584150</v>
          </cell>
        </row>
        <row r="2389">
          <cell r="B2389" t="str">
            <v>Căm xe &gt;15-18 cm</v>
          </cell>
          <cell r="C2389" t="str">
            <v>cây</v>
          </cell>
          <cell r="D2389">
            <v>623878</v>
          </cell>
        </row>
        <row r="2390">
          <cell r="B2390" t="str">
            <v>Căm xe &gt;18-21 cm</v>
          </cell>
          <cell r="C2390" t="str">
            <v>cây</v>
          </cell>
          <cell r="D2390">
            <v>666315</v>
          </cell>
        </row>
        <row r="2391">
          <cell r="B2391" t="str">
            <v>Căm xe &gt;21-24 cm</v>
          </cell>
          <cell r="C2391" t="str">
            <v>cây</v>
          </cell>
          <cell r="D2391">
            <v>711843</v>
          </cell>
        </row>
        <row r="2392">
          <cell r="B2392" t="str">
            <v>Căm xe &gt;24-27 cm</v>
          </cell>
          <cell r="C2392" t="str">
            <v>cây</v>
          </cell>
          <cell r="D2392">
            <v>760901</v>
          </cell>
        </row>
        <row r="2393">
          <cell r="B2393" t="str">
            <v>Căm xe &gt;27-30 cm</v>
          </cell>
          <cell r="C2393" t="str">
            <v>cây</v>
          </cell>
          <cell r="D2393">
            <v>813988</v>
          </cell>
        </row>
        <row r="2394">
          <cell r="B2394" t="str">
            <v>Căm xe &gt;30-33 cm</v>
          </cell>
          <cell r="C2394" t="str">
            <v>cây</v>
          </cell>
          <cell r="D2394">
            <v>871666</v>
          </cell>
        </row>
        <row r="2395">
          <cell r="B2395" t="str">
            <v>Căm xe &gt;33-36 cm</v>
          </cell>
          <cell r="C2395" t="str">
            <v>cây</v>
          </cell>
          <cell r="D2395">
            <v>934608</v>
          </cell>
        </row>
        <row r="2396">
          <cell r="B2396" t="str">
            <v>Căm xe &gt;36-39 cm</v>
          </cell>
          <cell r="C2396" t="str">
            <v>cây</v>
          </cell>
          <cell r="D2396">
            <v>1003534</v>
          </cell>
        </row>
        <row r="2397">
          <cell r="B2397" t="str">
            <v>Căm xe &gt;39-42 cm</v>
          </cell>
          <cell r="C2397" t="str">
            <v>cây</v>
          </cell>
          <cell r="D2397">
            <v>1079300</v>
          </cell>
        </row>
        <row r="2398">
          <cell r="B2398" t="str">
            <v>Căm xe &gt;42 cm</v>
          </cell>
          <cell r="C2398" t="str">
            <v>cây</v>
          </cell>
          <cell r="D2398">
            <v>1162873</v>
          </cell>
        </row>
        <row r="2399">
          <cell r="B2399" t="str">
            <v>Cẩm xe ≤3 cm</v>
          </cell>
          <cell r="C2399" t="str">
            <v>cây</v>
          </cell>
          <cell r="D2399">
            <v>117255</v>
          </cell>
        </row>
        <row r="2400">
          <cell r="B2400" t="str">
            <v>Cẩm xe &gt;3-6 cm</v>
          </cell>
          <cell r="C2400" t="str">
            <v>cây</v>
          </cell>
          <cell r="D2400">
            <v>154467</v>
          </cell>
        </row>
        <row r="2401">
          <cell r="B2401" t="str">
            <v>Cẩm xe &gt;6-9 cm</v>
          </cell>
          <cell r="C2401" t="str">
            <v>cây</v>
          </cell>
          <cell r="D2401">
            <v>406422</v>
          </cell>
        </row>
        <row r="2402">
          <cell r="B2402" t="str">
            <v>Cẩm xe &gt;9-12 cm</v>
          </cell>
          <cell r="C2402" t="str">
            <v>cây</v>
          </cell>
          <cell r="D2402">
            <v>546794</v>
          </cell>
        </row>
        <row r="2403">
          <cell r="B2403" t="str">
            <v>Cẩm xe &gt;12-15 cm</v>
          </cell>
          <cell r="C2403" t="str">
            <v>cây</v>
          </cell>
          <cell r="D2403">
            <v>584150</v>
          </cell>
        </row>
        <row r="2404">
          <cell r="B2404" t="str">
            <v>Cẩm xe &gt;15-18 cm</v>
          </cell>
          <cell r="C2404" t="str">
            <v>cây</v>
          </cell>
          <cell r="D2404">
            <v>623878</v>
          </cell>
        </row>
        <row r="2405">
          <cell r="B2405" t="str">
            <v>Cẩm xe &gt;18-21 cm</v>
          </cell>
          <cell r="C2405" t="str">
            <v>cây</v>
          </cell>
          <cell r="D2405">
            <v>666315</v>
          </cell>
        </row>
        <row r="2406">
          <cell r="B2406" t="str">
            <v>Cẩm xe &gt;21-24 cm</v>
          </cell>
          <cell r="C2406" t="str">
            <v>cây</v>
          </cell>
          <cell r="D2406">
            <v>711843</v>
          </cell>
        </row>
        <row r="2407">
          <cell r="B2407" t="str">
            <v>Cẩm xe &gt;24-27 cm</v>
          </cell>
          <cell r="C2407" t="str">
            <v>cây</v>
          </cell>
          <cell r="D2407">
            <v>760901</v>
          </cell>
        </row>
        <row r="2408">
          <cell r="B2408" t="str">
            <v>Cẩm xe &gt;27-30 cm</v>
          </cell>
          <cell r="C2408" t="str">
            <v>cây</v>
          </cell>
          <cell r="D2408">
            <v>813988</v>
          </cell>
        </row>
        <row r="2409">
          <cell r="B2409" t="str">
            <v>Cẩm xe &gt;30-33 cm</v>
          </cell>
          <cell r="C2409" t="str">
            <v>cây</v>
          </cell>
          <cell r="D2409">
            <v>871666</v>
          </cell>
        </row>
        <row r="2410">
          <cell r="B2410" t="str">
            <v>Cẩm xe &gt;33-36 cm</v>
          </cell>
          <cell r="C2410" t="str">
            <v>cây</v>
          </cell>
          <cell r="D2410">
            <v>934608</v>
          </cell>
        </row>
        <row r="2411">
          <cell r="B2411" t="str">
            <v>Cẩm xe &gt;36-39 cm</v>
          </cell>
          <cell r="C2411" t="str">
            <v>cây</v>
          </cell>
          <cell r="D2411">
            <v>1003534</v>
          </cell>
        </row>
        <row r="2412">
          <cell r="B2412" t="str">
            <v>Cẩm xe &gt;39-42 cm</v>
          </cell>
          <cell r="C2412" t="str">
            <v>cây</v>
          </cell>
          <cell r="D2412">
            <v>1079300</v>
          </cell>
        </row>
        <row r="2413">
          <cell r="B2413" t="str">
            <v>Cẩm xe &gt;42 cm</v>
          </cell>
          <cell r="C2413" t="str">
            <v>cây</v>
          </cell>
          <cell r="D2413">
            <v>1162873</v>
          </cell>
        </row>
        <row r="2414">
          <cell r="B2414" t="str">
            <v>Da đá ≤3 cm</v>
          </cell>
          <cell r="C2414" t="str">
            <v>cây</v>
          </cell>
          <cell r="D2414">
            <v>117255</v>
          </cell>
        </row>
        <row r="2415">
          <cell r="B2415" t="str">
            <v>Da đá &gt;3-6 cm</v>
          </cell>
          <cell r="C2415" t="str">
            <v>cây</v>
          </cell>
          <cell r="D2415">
            <v>154467</v>
          </cell>
        </row>
        <row r="2416">
          <cell r="B2416" t="str">
            <v>Da đá &gt;6-9 cm</v>
          </cell>
          <cell r="C2416" t="str">
            <v>cây</v>
          </cell>
          <cell r="D2416">
            <v>406422</v>
          </cell>
        </row>
        <row r="2417">
          <cell r="B2417" t="str">
            <v>Da đá &gt;9-12 cm</v>
          </cell>
          <cell r="C2417" t="str">
            <v>cây</v>
          </cell>
          <cell r="D2417">
            <v>546794</v>
          </cell>
        </row>
        <row r="2418">
          <cell r="B2418" t="str">
            <v>Da đá &gt;12-15 cm</v>
          </cell>
          <cell r="C2418" t="str">
            <v>cây</v>
          </cell>
          <cell r="D2418">
            <v>584150</v>
          </cell>
        </row>
        <row r="2419">
          <cell r="B2419" t="str">
            <v>Da đá &gt;15-18 cm</v>
          </cell>
          <cell r="C2419" t="str">
            <v>cây</v>
          </cell>
          <cell r="D2419">
            <v>623878</v>
          </cell>
        </row>
        <row r="2420">
          <cell r="B2420" t="str">
            <v>Da đá &gt;18-21 cm</v>
          </cell>
          <cell r="C2420" t="str">
            <v>cây</v>
          </cell>
          <cell r="D2420">
            <v>666315</v>
          </cell>
        </row>
        <row r="2421">
          <cell r="B2421" t="str">
            <v>Da đá &gt;21-24 cm</v>
          </cell>
          <cell r="C2421" t="str">
            <v>cây</v>
          </cell>
          <cell r="D2421">
            <v>711843</v>
          </cell>
        </row>
        <row r="2422">
          <cell r="B2422" t="str">
            <v>Da đá &gt;24-27 cm</v>
          </cell>
          <cell r="C2422" t="str">
            <v>cây</v>
          </cell>
          <cell r="D2422">
            <v>760901</v>
          </cell>
        </row>
        <row r="2423">
          <cell r="B2423" t="str">
            <v>Da đá &gt;27-30 cm</v>
          </cell>
          <cell r="C2423" t="str">
            <v>cây</v>
          </cell>
          <cell r="D2423">
            <v>813988</v>
          </cell>
        </row>
        <row r="2424">
          <cell r="B2424" t="str">
            <v>Da đá &gt;30-33 cm</v>
          </cell>
          <cell r="C2424" t="str">
            <v>cây</v>
          </cell>
          <cell r="D2424">
            <v>871666</v>
          </cell>
        </row>
        <row r="2425">
          <cell r="B2425" t="str">
            <v>Da đá &gt;33-36 cm</v>
          </cell>
          <cell r="C2425" t="str">
            <v>cây</v>
          </cell>
          <cell r="D2425">
            <v>934608</v>
          </cell>
        </row>
        <row r="2426">
          <cell r="B2426" t="str">
            <v>Da đá &gt;36-39 cm</v>
          </cell>
          <cell r="C2426" t="str">
            <v>cây</v>
          </cell>
          <cell r="D2426">
            <v>1003534</v>
          </cell>
        </row>
        <row r="2427">
          <cell r="B2427" t="str">
            <v>Da đá &gt;39-42 cm</v>
          </cell>
          <cell r="C2427" t="str">
            <v>cây</v>
          </cell>
          <cell r="D2427">
            <v>1079300</v>
          </cell>
        </row>
        <row r="2428">
          <cell r="B2428" t="str">
            <v>Da đá &gt;42 cm</v>
          </cell>
          <cell r="C2428" t="str">
            <v>cây</v>
          </cell>
          <cell r="D2428">
            <v>1162873</v>
          </cell>
        </row>
        <row r="2429">
          <cell r="B2429" t="str">
            <v>Huỷnh ≤3 cm</v>
          </cell>
          <cell r="C2429" t="str">
            <v>cây</v>
          </cell>
          <cell r="D2429">
            <v>117255</v>
          </cell>
        </row>
        <row r="2430">
          <cell r="B2430" t="str">
            <v>Huỷnh &gt;3-6 cm</v>
          </cell>
          <cell r="C2430" t="str">
            <v>cây</v>
          </cell>
          <cell r="D2430">
            <v>154467</v>
          </cell>
        </row>
        <row r="2431">
          <cell r="B2431" t="str">
            <v>Huỷnh &gt;6-9 cm</v>
          </cell>
          <cell r="C2431" t="str">
            <v>cây</v>
          </cell>
          <cell r="D2431">
            <v>406422</v>
          </cell>
        </row>
        <row r="2432">
          <cell r="B2432" t="str">
            <v>Huỷnh &gt;9-12 cm</v>
          </cell>
          <cell r="C2432" t="str">
            <v>cây</v>
          </cell>
          <cell r="D2432">
            <v>546794</v>
          </cell>
        </row>
        <row r="2433">
          <cell r="B2433" t="str">
            <v>Huỷnh &gt;12-15 cm</v>
          </cell>
          <cell r="C2433" t="str">
            <v>cây</v>
          </cell>
          <cell r="D2433">
            <v>584150</v>
          </cell>
        </row>
        <row r="2434">
          <cell r="B2434" t="str">
            <v>Huỷnh &gt;15-18 cm</v>
          </cell>
          <cell r="C2434" t="str">
            <v>cây</v>
          </cell>
          <cell r="D2434">
            <v>623878</v>
          </cell>
        </row>
        <row r="2435">
          <cell r="B2435" t="str">
            <v>Huỷnh &gt;18-21 cm</v>
          </cell>
          <cell r="C2435" t="str">
            <v>cây</v>
          </cell>
          <cell r="D2435">
            <v>666315</v>
          </cell>
        </row>
        <row r="2436">
          <cell r="B2436" t="str">
            <v>Huỷnh &gt;21-24 cm</v>
          </cell>
          <cell r="C2436" t="str">
            <v>cây</v>
          </cell>
          <cell r="D2436">
            <v>711843</v>
          </cell>
        </row>
        <row r="2437">
          <cell r="B2437" t="str">
            <v>Huỷnh &gt;24-27 cm</v>
          </cell>
          <cell r="C2437" t="str">
            <v>cây</v>
          </cell>
          <cell r="D2437">
            <v>760901</v>
          </cell>
        </row>
        <row r="2438">
          <cell r="B2438" t="str">
            <v>Huỷnh &gt;27-30 cm</v>
          </cell>
          <cell r="C2438" t="str">
            <v>cây</v>
          </cell>
          <cell r="D2438">
            <v>813988</v>
          </cell>
        </row>
        <row r="2439">
          <cell r="B2439" t="str">
            <v>Huỷnh &gt;30-33 cm</v>
          </cell>
          <cell r="C2439" t="str">
            <v>cây</v>
          </cell>
          <cell r="D2439">
            <v>871666</v>
          </cell>
        </row>
        <row r="2440">
          <cell r="B2440" t="str">
            <v>Huỷnh &gt;33-36 cm</v>
          </cell>
          <cell r="C2440" t="str">
            <v>cây</v>
          </cell>
          <cell r="D2440">
            <v>934608</v>
          </cell>
        </row>
        <row r="2441">
          <cell r="B2441" t="str">
            <v>Huỷnh &gt;36-39 cm</v>
          </cell>
          <cell r="C2441" t="str">
            <v>cây</v>
          </cell>
          <cell r="D2441">
            <v>1003534</v>
          </cell>
        </row>
        <row r="2442">
          <cell r="B2442" t="str">
            <v>Huỷnh &gt;39-42 cm</v>
          </cell>
          <cell r="C2442" t="str">
            <v>cây</v>
          </cell>
          <cell r="D2442">
            <v>1079300</v>
          </cell>
        </row>
        <row r="2443">
          <cell r="B2443" t="str">
            <v>Huỷnh &gt;42 cm</v>
          </cell>
          <cell r="C2443" t="str">
            <v>cây</v>
          </cell>
          <cell r="D2443">
            <v>1162873</v>
          </cell>
        </row>
        <row r="2444">
          <cell r="B2444" t="str">
            <v>Huyện ≤3 cm</v>
          </cell>
          <cell r="C2444" t="str">
            <v>cây</v>
          </cell>
          <cell r="D2444">
            <v>117255</v>
          </cell>
        </row>
        <row r="2445">
          <cell r="B2445" t="str">
            <v>Huyện &gt;3-6 cm</v>
          </cell>
          <cell r="C2445" t="str">
            <v>cây</v>
          </cell>
          <cell r="D2445">
            <v>154467</v>
          </cell>
        </row>
        <row r="2446">
          <cell r="B2446" t="str">
            <v>Huyện &gt;6-9 cm</v>
          </cell>
          <cell r="C2446" t="str">
            <v>cây</v>
          </cell>
          <cell r="D2446">
            <v>406422</v>
          </cell>
        </row>
        <row r="2447">
          <cell r="B2447" t="str">
            <v>Huyện &gt;9-12 cm</v>
          </cell>
          <cell r="C2447" t="str">
            <v>cây</v>
          </cell>
          <cell r="D2447">
            <v>546794</v>
          </cell>
        </row>
        <row r="2448">
          <cell r="B2448" t="str">
            <v>Huyện &gt;12-15 cm</v>
          </cell>
          <cell r="C2448" t="str">
            <v>cây</v>
          </cell>
          <cell r="D2448">
            <v>584150</v>
          </cell>
        </row>
        <row r="2449">
          <cell r="B2449" t="str">
            <v>Huyện &gt;15-18 cm</v>
          </cell>
          <cell r="C2449" t="str">
            <v>cây</v>
          </cell>
          <cell r="D2449">
            <v>623878</v>
          </cell>
        </row>
        <row r="2450">
          <cell r="B2450" t="str">
            <v>Huyện &gt;18-21 cm</v>
          </cell>
          <cell r="C2450" t="str">
            <v>cây</v>
          </cell>
          <cell r="D2450">
            <v>666315</v>
          </cell>
        </row>
        <row r="2451">
          <cell r="B2451" t="str">
            <v>Huyện &gt;21-24 cm</v>
          </cell>
          <cell r="C2451" t="str">
            <v>cây</v>
          </cell>
          <cell r="D2451">
            <v>711843</v>
          </cell>
        </row>
        <row r="2452">
          <cell r="B2452" t="str">
            <v>Huyện &gt;24-27 cm</v>
          </cell>
          <cell r="C2452" t="str">
            <v>cây</v>
          </cell>
          <cell r="D2452">
            <v>760901</v>
          </cell>
        </row>
        <row r="2453">
          <cell r="B2453" t="str">
            <v>Huyện &gt;27-30 cm</v>
          </cell>
          <cell r="C2453" t="str">
            <v>cây</v>
          </cell>
          <cell r="D2453">
            <v>813988</v>
          </cell>
        </row>
        <row r="2454">
          <cell r="B2454" t="str">
            <v>Huyện &gt;30-33 cm</v>
          </cell>
          <cell r="C2454" t="str">
            <v>cây</v>
          </cell>
          <cell r="D2454">
            <v>871666</v>
          </cell>
        </row>
        <row r="2455">
          <cell r="B2455" t="str">
            <v>Huyện &gt;33-36 cm</v>
          </cell>
          <cell r="C2455" t="str">
            <v>cây</v>
          </cell>
          <cell r="D2455">
            <v>934608</v>
          </cell>
        </row>
        <row r="2456">
          <cell r="B2456" t="str">
            <v>Huyện &gt;36-39 cm</v>
          </cell>
          <cell r="C2456" t="str">
            <v>cây</v>
          </cell>
          <cell r="D2456">
            <v>1003534</v>
          </cell>
        </row>
        <row r="2457">
          <cell r="B2457" t="str">
            <v>Huyện &gt;39-42 cm</v>
          </cell>
          <cell r="C2457" t="str">
            <v>cây</v>
          </cell>
          <cell r="D2457">
            <v>1079300</v>
          </cell>
        </row>
        <row r="2458">
          <cell r="B2458" t="str">
            <v>Huyện &gt;42 cm</v>
          </cell>
          <cell r="C2458" t="str">
            <v>cây</v>
          </cell>
          <cell r="D2458">
            <v>1162873</v>
          </cell>
        </row>
        <row r="2459">
          <cell r="B2459" t="str">
            <v>Kiền kiền phú quốc ≤3 cm</v>
          </cell>
          <cell r="C2459" t="str">
            <v>cây</v>
          </cell>
          <cell r="D2459">
            <v>117255</v>
          </cell>
        </row>
        <row r="2460">
          <cell r="B2460" t="str">
            <v>Kiền kiền phú quốc &gt;3-6 cm</v>
          </cell>
          <cell r="C2460" t="str">
            <v>cây</v>
          </cell>
          <cell r="D2460">
            <v>154467</v>
          </cell>
        </row>
        <row r="2461">
          <cell r="B2461" t="str">
            <v>Kiền kiền phú quốc &gt;6-9 cm</v>
          </cell>
          <cell r="C2461" t="str">
            <v>cây</v>
          </cell>
          <cell r="D2461">
            <v>406422</v>
          </cell>
        </row>
        <row r="2462">
          <cell r="B2462" t="str">
            <v>Kiền kiền phú quốc &gt;9-12 cm</v>
          </cell>
          <cell r="C2462" t="str">
            <v>cây</v>
          </cell>
          <cell r="D2462">
            <v>546794</v>
          </cell>
        </row>
        <row r="2463">
          <cell r="B2463" t="str">
            <v>Kiền kiền phú quốc &gt;12-15 cm</v>
          </cell>
          <cell r="C2463" t="str">
            <v>cây</v>
          </cell>
          <cell r="D2463">
            <v>584150</v>
          </cell>
        </row>
        <row r="2464">
          <cell r="B2464" t="str">
            <v>Kiền kiền phú quốc &gt;15-18 cm</v>
          </cell>
          <cell r="C2464" t="str">
            <v>cây</v>
          </cell>
          <cell r="D2464">
            <v>623878</v>
          </cell>
        </row>
        <row r="2465">
          <cell r="B2465" t="str">
            <v>Kiền kiền phú quốc &gt;18-21 cm</v>
          </cell>
          <cell r="C2465" t="str">
            <v>cây</v>
          </cell>
          <cell r="D2465">
            <v>666315</v>
          </cell>
        </row>
        <row r="2466">
          <cell r="B2466" t="str">
            <v>Kiền kiền phú quốc &gt;21-24 cm</v>
          </cell>
          <cell r="C2466" t="str">
            <v>cây</v>
          </cell>
          <cell r="D2466">
            <v>711843</v>
          </cell>
        </row>
        <row r="2467">
          <cell r="B2467" t="str">
            <v>Kiền kiền phú quốc &gt;24-27 cm</v>
          </cell>
          <cell r="C2467" t="str">
            <v>cây</v>
          </cell>
          <cell r="D2467">
            <v>760901</v>
          </cell>
        </row>
        <row r="2468">
          <cell r="B2468" t="str">
            <v>Kiền kiền phú quốc &gt;27-30 cm</v>
          </cell>
          <cell r="C2468" t="str">
            <v>cây</v>
          </cell>
          <cell r="D2468">
            <v>813988</v>
          </cell>
        </row>
        <row r="2469">
          <cell r="B2469" t="str">
            <v>Kiền kiền phú quốc &gt;30-33 cm</v>
          </cell>
          <cell r="C2469" t="str">
            <v>cây</v>
          </cell>
          <cell r="D2469">
            <v>871666</v>
          </cell>
        </row>
        <row r="2470">
          <cell r="B2470" t="str">
            <v>Kiền kiền phú quốc &gt;33-36 cm</v>
          </cell>
          <cell r="C2470" t="str">
            <v>cây</v>
          </cell>
          <cell r="D2470">
            <v>934608</v>
          </cell>
        </row>
        <row r="2471">
          <cell r="B2471" t="str">
            <v>Kiền kiền phú quốc &gt;36-39 cm</v>
          </cell>
          <cell r="C2471" t="str">
            <v>cây</v>
          </cell>
          <cell r="D2471">
            <v>1003534</v>
          </cell>
        </row>
        <row r="2472">
          <cell r="B2472" t="str">
            <v>Kiền kiền phú quốc &gt;39-42 cm</v>
          </cell>
          <cell r="C2472" t="str">
            <v>cây</v>
          </cell>
          <cell r="D2472">
            <v>1079300</v>
          </cell>
        </row>
        <row r="2473">
          <cell r="B2473" t="str">
            <v>Kiền kiền phú quốc &gt;42 cm</v>
          </cell>
          <cell r="C2473" t="str">
            <v>cây</v>
          </cell>
          <cell r="D2473">
            <v>1162873</v>
          </cell>
        </row>
        <row r="2474">
          <cell r="B2474" t="str">
            <v>Kiền kiền ≤3 cm</v>
          </cell>
          <cell r="C2474" t="str">
            <v>cây</v>
          </cell>
          <cell r="D2474">
            <v>117255</v>
          </cell>
        </row>
        <row r="2475">
          <cell r="B2475" t="str">
            <v>Kiền kiền &gt;3-6 cm</v>
          </cell>
          <cell r="C2475" t="str">
            <v>cây</v>
          </cell>
          <cell r="D2475">
            <v>154467</v>
          </cell>
        </row>
        <row r="2476">
          <cell r="B2476" t="str">
            <v>Kiền kiền &gt;6-9 cm</v>
          </cell>
          <cell r="C2476" t="str">
            <v>cây</v>
          </cell>
          <cell r="D2476">
            <v>406422</v>
          </cell>
        </row>
        <row r="2477">
          <cell r="B2477" t="str">
            <v>Kiền kiền &gt;9-12 cm</v>
          </cell>
          <cell r="C2477" t="str">
            <v>cây</v>
          </cell>
          <cell r="D2477">
            <v>546794</v>
          </cell>
        </row>
        <row r="2478">
          <cell r="B2478" t="str">
            <v>Kiền kiền &gt;12-15 cm</v>
          </cell>
          <cell r="C2478" t="str">
            <v>cây</v>
          </cell>
          <cell r="D2478">
            <v>584150</v>
          </cell>
        </row>
        <row r="2479">
          <cell r="B2479" t="str">
            <v>Kiền kiền &gt;15-18 cm</v>
          </cell>
          <cell r="C2479" t="str">
            <v>cây</v>
          </cell>
          <cell r="D2479">
            <v>623878</v>
          </cell>
        </row>
        <row r="2480">
          <cell r="B2480" t="str">
            <v>Kiền kiền &gt;18-21 cm</v>
          </cell>
          <cell r="C2480" t="str">
            <v>cây</v>
          </cell>
          <cell r="D2480">
            <v>666315</v>
          </cell>
        </row>
        <row r="2481">
          <cell r="B2481" t="str">
            <v>Kiền kiền &gt;21-24 cm</v>
          </cell>
          <cell r="C2481" t="str">
            <v>cây</v>
          </cell>
          <cell r="D2481">
            <v>711843</v>
          </cell>
        </row>
        <row r="2482">
          <cell r="B2482" t="str">
            <v>Kiền kiền &gt;24-27 cm</v>
          </cell>
          <cell r="C2482" t="str">
            <v>cây</v>
          </cell>
          <cell r="D2482">
            <v>760901</v>
          </cell>
        </row>
        <row r="2483">
          <cell r="B2483" t="str">
            <v>Kiền kiền &gt;27-30 cm</v>
          </cell>
          <cell r="C2483" t="str">
            <v>cây</v>
          </cell>
          <cell r="D2483">
            <v>813988</v>
          </cell>
        </row>
        <row r="2484">
          <cell r="B2484" t="str">
            <v>Kiền kiền &gt;30-33 cm</v>
          </cell>
          <cell r="C2484" t="str">
            <v>cây</v>
          </cell>
          <cell r="D2484">
            <v>871666</v>
          </cell>
        </row>
        <row r="2485">
          <cell r="B2485" t="str">
            <v>Kiền kiền &gt;33-36 cm</v>
          </cell>
          <cell r="C2485" t="str">
            <v>cây</v>
          </cell>
          <cell r="D2485">
            <v>934608</v>
          </cell>
        </row>
        <row r="2486">
          <cell r="B2486" t="str">
            <v>Kiền kiền &gt;36-39 cm</v>
          </cell>
          <cell r="C2486" t="str">
            <v>cây</v>
          </cell>
          <cell r="D2486">
            <v>1003534</v>
          </cell>
        </row>
        <row r="2487">
          <cell r="B2487" t="str">
            <v>Kiền kiền &gt;39-42 cm</v>
          </cell>
          <cell r="C2487" t="str">
            <v>cây</v>
          </cell>
          <cell r="D2487">
            <v>1079300</v>
          </cell>
        </row>
        <row r="2488">
          <cell r="B2488" t="str">
            <v>Kiền kiền &gt;42 cm</v>
          </cell>
          <cell r="C2488" t="str">
            <v>cây</v>
          </cell>
          <cell r="D2488">
            <v>1162873</v>
          </cell>
        </row>
        <row r="2489">
          <cell r="B2489" t="str">
            <v>Săng đá ≤3 cm</v>
          </cell>
          <cell r="C2489" t="str">
            <v>cây</v>
          </cell>
          <cell r="D2489">
            <v>117255</v>
          </cell>
        </row>
        <row r="2490">
          <cell r="B2490" t="str">
            <v>Săng đá &gt;3-6 cm</v>
          </cell>
          <cell r="C2490" t="str">
            <v>cây</v>
          </cell>
          <cell r="D2490">
            <v>154467</v>
          </cell>
        </row>
        <row r="2491">
          <cell r="B2491" t="str">
            <v>Săng đá &gt;6-9 cm</v>
          </cell>
          <cell r="C2491" t="str">
            <v>cây</v>
          </cell>
          <cell r="D2491">
            <v>406422</v>
          </cell>
        </row>
        <row r="2492">
          <cell r="B2492" t="str">
            <v>Săng đá &gt;9-12 cm</v>
          </cell>
          <cell r="C2492" t="str">
            <v>cây</v>
          </cell>
          <cell r="D2492">
            <v>546794</v>
          </cell>
        </row>
        <row r="2493">
          <cell r="B2493" t="str">
            <v>Săng đá &gt;12-15 cm</v>
          </cell>
          <cell r="C2493" t="str">
            <v>cây</v>
          </cell>
          <cell r="D2493">
            <v>584150</v>
          </cell>
        </row>
        <row r="2494">
          <cell r="B2494" t="str">
            <v>Săng đá &gt;15-18 cm</v>
          </cell>
          <cell r="C2494" t="str">
            <v>cây</v>
          </cell>
          <cell r="D2494">
            <v>623878</v>
          </cell>
        </row>
        <row r="2495">
          <cell r="B2495" t="str">
            <v>Săng đá &gt;18-21 cm</v>
          </cell>
          <cell r="C2495" t="str">
            <v>cây</v>
          </cell>
          <cell r="D2495">
            <v>666315</v>
          </cell>
        </row>
        <row r="2496">
          <cell r="B2496" t="str">
            <v>Săng đá &gt;21-24 cm</v>
          </cell>
          <cell r="C2496" t="str">
            <v>cây</v>
          </cell>
          <cell r="D2496">
            <v>711843</v>
          </cell>
        </row>
        <row r="2497">
          <cell r="B2497" t="str">
            <v>Săng đá &gt;24-27 cm</v>
          </cell>
          <cell r="C2497" t="str">
            <v>cây</v>
          </cell>
          <cell r="D2497">
            <v>760901</v>
          </cell>
        </row>
        <row r="2498">
          <cell r="B2498" t="str">
            <v>Săng đá &gt;27-30 cm</v>
          </cell>
          <cell r="C2498" t="str">
            <v>cây</v>
          </cell>
          <cell r="D2498">
            <v>813988</v>
          </cell>
        </row>
        <row r="2499">
          <cell r="B2499" t="str">
            <v>Săng đá &gt;30-33 cm</v>
          </cell>
          <cell r="C2499" t="str">
            <v>cây</v>
          </cell>
          <cell r="D2499">
            <v>871666</v>
          </cell>
        </row>
        <row r="2500">
          <cell r="B2500" t="str">
            <v>Săng đá &gt;33-36 cm</v>
          </cell>
          <cell r="C2500" t="str">
            <v>cây</v>
          </cell>
          <cell r="D2500">
            <v>934608</v>
          </cell>
        </row>
        <row r="2501">
          <cell r="B2501" t="str">
            <v>Săng đá &gt;36-39 cm</v>
          </cell>
          <cell r="C2501" t="str">
            <v>cây</v>
          </cell>
          <cell r="D2501">
            <v>1003534</v>
          </cell>
        </row>
        <row r="2502">
          <cell r="B2502" t="str">
            <v>Săng đá &gt;39-42 cm</v>
          </cell>
          <cell r="C2502" t="str">
            <v>cây</v>
          </cell>
          <cell r="D2502">
            <v>1079300</v>
          </cell>
        </row>
        <row r="2503">
          <cell r="B2503" t="str">
            <v>Săng đá &gt;42 cm</v>
          </cell>
          <cell r="C2503" t="str">
            <v>cây</v>
          </cell>
          <cell r="D2503">
            <v>1162873</v>
          </cell>
        </row>
        <row r="2504">
          <cell r="B2504" t="str">
            <v>Sao tía ≤3 cm</v>
          </cell>
          <cell r="C2504" t="str">
            <v>cây</v>
          </cell>
          <cell r="D2504">
            <v>117255</v>
          </cell>
        </row>
        <row r="2505">
          <cell r="B2505" t="str">
            <v>Sao tía &gt;3-6 cm</v>
          </cell>
          <cell r="C2505" t="str">
            <v>cây</v>
          </cell>
          <cell r="D2505">
            <v>154467</v>
          </cell>
        </row>
        <row r="2506">
          <cell r="B2506" t="str">
            <v>Sao tía &gt;6-9 cm</v>
          </cell>
          <cell r="C2506" t="str">
            <v>cây</v>
          </cell>
          <cell r="D2506">
            <v>406422</v>
          </cell>
        </row>
        <row r="2507">
          <cell r="B2507" t="str">
            <v>Sao tía &gt;9-12 cm</v>
          </cell>
          <cell r="C2507" t="str">
            <v>cây</v>
          </cell>
          <cell r="D2507">
            <v>546794</v>
          </cell>
        </row>
        <row r="2508">
          <cell r="B2508" t="str">
            <v>Sao tía &gt;12-15 cm</v>
          </cell>
          <cell r="C2508" t="str">
            <v>cây</v>
          </cell>
          <cell r="D2508">
            <v>584150</v>
          </cell>
        </row>
        <row r="2509">
          <cell r="B2509" t="str">
            <v>Sao tía &gt;15-18 cm</v>
          </cell>
          <cell r="C2509" t="str">
            <v>cây</v>
          </cell>
          <cell r="D2509">
            <v>623878</v>
          </cell>
        </row>
        <row r="2510">
          <cell r="B2510" t="str">
            <v>Sao tía &gt;18-21 cm</v>
          </cell>
          <cell r="C2510" t="str">
            <v>cây</v>
          </cell>
          <cell r="D2510">
            <v>666315</v>
          </cell>
        </row>
        <row r="2511">
          <cell r="B2511" t="str">
            <v>Sao tía &gt;21-24 cm</v>
          </cell>
          <cell r="C2511" t="str">
            <v>cây</v>
          </cell>
          <cell r="D2511">
            <v>711843</v>
          </cell>
        </row>
        <row r="2512">
          <cell r="B2512" t="str">
            <v>Sao tía &gt;24-27 cm</v>
          </cell>
          <cell r="C2512" t="str">
            <v>cây</v>
          </cell>
          <cell r="D2512">
            <v>760901</v>
          </cell>
        </row>
        <row r="2513">
          <cell r="B2513" t="str">
            <v>Sao tía &gt;27-30 cm</v>
          </cell>
          <cell r="C2513" t="str">
            <v>cây</v>
          </cell>
          <cell r="D2513">
            <v>813988</v>
          </cell>
        </row>
        <row r="2514">
          <cell r="B2514" t="str">
            <v>Sao tía &gt;30-33 cm</v>
          </cell>
          <cell r="C2514" t="str">
            <v>cây</v>
          </cell>
          <cell r="D2514">
            <v>871666</v>
          </cell>
        </row>
        <row r="2515">
          <cell r="B2515" t="str">
            <v>Sao tía &gt;33-36 cm</v>
          </cell>
          <cell r="C2515" t="str">
            <v>cây</v>
          </cell>
          <cell r="D2515">
            <v>934608</v>
          </cell>
        </row>
        <row r="2516">
          <cell r="B2516" t="str">
            <v>Sao tía &gt;36-39 cm</v>
          </cell>
          <cell r="C2516" t="str">
            <v>cây</v>
          </cell>
          <cell r="D2516">
            <v>1003534</v>
          </cell>
        </row>
        <row r="2517">
          <cell r="B2517" t="str">
            <v>Sao tía &gt;39-42 cm</v>
          </cell>
          <cell r="C2517" t="str">
            <v>cây</v>
          </cell>
          <cell r="D2517">
            <v>1079300</v>
          </cell>
        </row>
        <row r="2518">
          <cell r="B2518" t="str">
            <v>Sao tía &gt;42 cm</v>
          </cell>
          <cell r="C2518" t="str">
            <v>cây</v>
          </cell>
          <cell r="D2518">
            <v>1162873</v>
          </cell>
        </row>
        <row r="2519">
          <cell r="B2519" t="str">
            <v>Sao đất ≤3 cm</v>
          </cell>
          <cell r="C2519" t="str">
            <v>cây</v>
          </cell>
          <cell r="D2519">
            <v>117255</v>
          </cell>
        </row>
        <row r="2520">
          <cell r="B2520" t="str">
            <v>Sao đất &gt;3-6 cm</v>
          </cell>
          <cell r="C2520" t="str">
            <v>cây</v>
          </cell>
          <cell r="D2520">
            <v>154467</v>
          </cell>
        </row>
        <row r="2521">
          <cell r="B2521" t="str">
            <v>Sao đất &gt;6-9 cm</v>
          </cell>
          <cell r="C2521" t="str">
            <v>cây</v>
          </cell>
          <cell r="D2521">
            <v>406422</v>
          </cell>
        </row>
        <row r="2522">
          <cell r="B2522" t="str">
            <v>Sao đất &gt;9-12 cm</v>
          </cell>
          <cell r="C2522" t="str">
            <v>cây</v>
          </cell>
          <cell r="D2522">
            <v>546794</v>
          </cell>
        </row>
        <row r="2523">
          <cell r="B2523" t="str">
            <v>Sao đất &gt;12-15 cm</v>
          </cell>
          <cell r="C2523" t="str">
            <v>cây</v>
          </cell>
          <cell r="D2523">
            <v>584150</v>
          </cell>
        </row>
        <row r="2524">
          <cell r="B2524" t="str">
            <v>Sao đất &gt;15-18 cm</v>
          </cell>
          <cell r="C2524" t="str">
            <v>cây</v>
          </cell>
          <cell r="D2524">
            <v>623878</v>
          </cell>
        </row>
        <row r="2525">
          <cell r="B2525" t="str">
            <v>Sao đất &gt;18-21 cm</v>
          </cell>
          <cell r="C2525" t="str">
            <v>cây</v>
          </cell>
          <cell r="D2525">
            <v>666315</v>
          </cell>
        </row>
        <row r="2526">
          <cell r="B2526" t="str">
            <v>Sao đất &gt;21-24 cm</v>
          </cell>
          <cell r="C2526" t="str">
            <v>cây</v>
          </cell>
          <cell r="D2526">
            <v>711843</v>
          </cell>
        </row>
        <row r="2527">
          <cell r="B2527" t="str">
            <v>Sao đất &gt;24-27 cm</v>
          </cell>
          <cell r="C2527" t="str">
            <v>cây</v>
          </cell>
          <cell r="D2527">
            <v>760901</v>
          </cell>
        </row>
        <row r="2528">
          <cell r="B2528" t="str">
            <v>Sao đất &gt;27-30 cm</v>
          </cell>
          <cell r="C2528" t="str">
            <v>cây</v>
          </cell>
          <cell r="D2528">
            <v>813988</v>
          </cell>
        </row>
        <row r="2529">
          <cell r="B2529" t="str">
            <v>Sao đất &gt;30-33 cm</v>
          </cell>
          <cell r="C2529" t="str">
            <v>cây</v>
          </cell>
          <cell r="D2529">
            <v>871666</v>
          </cell>
        </row>
        <row r="2530">
          <cell r="B2530" t="str">
            <v>Sao đất &gt;33-36 cm</v>
          </cell>
          <cell r="C2530" t="str">
            <v>cây</v>
          </cell>
          <cell r="D2530">
            <v>934608</v>
          </cell>
        </row>
        <row r="2531">
          <cell r="B2531" t="str">
            <v>Sao đất &gt;36-39 cm</v>
          </cell>
          <cell r="C2531" t="str">
            <v>cây</v>
          </cell>
          <cell r="D2531">
            <v>1003534</v>
          </cell>
        </row>
        <row r="2532">
          <cell r="B2532" t="str">
            <v>Sao đất &gt;39-42 cm</v>
          </cell>
          <cell r="C2532" t="str">
            <v>cây</v>
          </cell>
          <cell r="D2532">
            <v>1079300</v>
          </cell>
        </row>
        <row r="2533">
          <cell r="B2533" t="str">
            <v>Sao đất &gt;42 cm</v>
          </cell>
          <cell r="C2533" t="str">
            <v>cây</v>
          </cell>
          <cell r="D2533">
            <v>1162873</v>
          </cell>
        </row>
        <row r="2534">
          <cell r="B2534" t="str">
            <v>Táu đá ≤3 cm</v>
          </cell>
          <cell r="C2534" t="str">
            <v>cây</v>
          </cell>
          <cell r="D2534">
            <v>117255</v>
          </cell>
        </row>
        <row r="2535">
          <cell r="B2535" t="str">
            <v>Táu đá &gt;3-6 cm</v>
          </cell>
          <cell r="C2535" t="str">
            <v>cây</v>
          </cell>
          <cell r="D2535">
            <v>154467</v>
          </cell>
        </row>
        <row r="2536">
          <cell r="B2536" t="str">
            <v>Táu đá &gt;6-9 cm</v>
          </cell>
          <cell r="C2536" t="str">
            <v>cây</v>
          </cell>
          <cell r="D2536">
            <v>406422</v>
          </cell>
        </row>
        <row r="2537">
          <cell r="B2537" t="str">
            <v>Táu đá &gt;9-12 cm</v>
          </cell>
          <cell r="C2537" t="str">
            <v>cây</v>
          </cell>
          <cell r="D2537">
            <v>546794</v>
          </cell>
        </row>
        <row r="2538">
          <cell r="B2538" t="str">
            <v>Táu đá &gt;12-15 cm</v>
          </cell>
          <cell r="C2538" t="str">
            <v>cây</v>
          </cell>
          <cell r="D2538">
            <v>584150</v>
          </cell>
        </row>
        <row r="2539">
          <cell r="B2539" t="str">
            <v>Táu đá &gt;15-18 cm</v>
          </cell>
          <cell r="C2539" t="str">
            <v>cây</v>
          </cell>
          <cell r="D2539">
            <v>623878</v>
          </cell>
        </row>
        <row r="2540">
          <cell r="B2540" t="str">
            <v>Táu đá &gt;18-21 cm</v>
          </cell>
          <cell r="C2540" t="str">
            <v>cây</v>
          </cell>
          <cell r="D2540">
            <v>666315</v>
          </cell>
        </row>
        <row r="2541">
          <cell r="B2541" t="str">
            <v>Táu đá &gt;21-24 cm</v>
          </cell>
          <cell r="C2541" t="str">
            <v>cây</v>
          </cell>
          <cell r="D2541">
            <v>711843</v>
          </cell>
        </row>
        <row r="2542">
          <cell r="B2542" t="str">
            <v>Táu đá &gt;24-27 cm</v>
          </cell>
          <cell r="C2542" t="str">
            <v>cây</v>
          </cell>
          <cell r="D2542">
            <v>760901</v>
          </cell>
        </row>
        <row r="2543">
          <cell r="B2543" t="str">
            <v>Táu đá &gt;27-30 cm</v>
          </cell>
          <cell r="C2543" t="str">
            <v>cây</v>
          </cell>
          <cell r="D2543">
            <v>813988</v>
          </cell>
        </row>
        <row r="2544">
          <cell r="B2544" t="str">
            <v>Táu đá &gt;30-33 cm</v>
          </cell>
          <cell r="C2544" t="str">
            <v>cây</v>
          </cell>
          <cell r="D2544">
            <v>871666</v>
          </cell>
        </row>
        <row r="2545">
          <cell r="B2545" t="str">
            <v>Táu đá &gt;33-36 cm</v>
          </cell>
          <cell r="C2545" t="str">
            <v>cây</v>
          </cell>
          <cell r="D2545">
            <v>934608</v>
          </cell>
        </row>
        <row r="2546">
          <cell r="B2546" t="str">
            <v>Táu đá &gt;36-39 cm</v>
          </cell>
          <cell r="C2546" t="str">
            <v>cây</v>
          </cell>
          <cell r="D2546">
            <v>1003534</v>
          </cell>
        </row>
        <row r="2547">
          <cell r="B2547" t="str">
            <v>Táu đá &gt;39-42 cm</v>
          </cell>
          <cell r="C2547" t="str">
            <v>cây</v>
          </cell>
          <cell r="D2547">
            <v>1079300</v>
          </cell>
        </row>
        <row r="2548">
          <cell r="B2548" t="str">
            <v>Táu đá &gt;42 cm</v>
          </cell>
          <cell r="C2548" t="str">
            <v>cây</v>
          </cell>
          <cell r="D2548">
            <v>1162873</v>
          </cell>
        </row>
        <row r="2549">
          <cell r="B2549" t="str">
            <v>Săng đào ≤3 cm</v>
          </cell>
          <cell r="C2549" t="str">
            <v>cây</v>
          </cell>
          <cell r="D2549">
            <v>117255</v>
          </cell>
        </row>
        <row r="2550">
          <cell r="B2550" t="str">
            <v>Săng đào &gt;3-6 cm</v>
          </cell>
          <cell r="C2550" t="str">
            <v>cây</v>
          </cell>
          <cell r="D2550">
            <v>154467</v>
          </cell>
        </row>
        <row r="2551">
          <cell r="B2551" t="str">
            <v>Săng đào &gt;6-9 cm</v>
          </cell>
          <cell r="C2551" t="str">
            <v>cây</v>
          </cell>
          <cell r="D2551">
            <v>406422</v>
          </cell>
        </row>
        <row r="2552">
          <cell r="B2552" t="str">
            <v>Săng đào &gt;9-12 cm</v>
          </cell>
          <cell r="C2552" t="str">
            <v>cây</v>
          </cell>
          <cell r="D2552">
            <v>546794</v>
          </cell>
        </row>
        <row r="2553">
          <cell r="B2553" t="str">
            <v>Săng đào &gt;12-15 cm</v>
          </cell>
          <cell r="C2553" t="str">
            <v>cây</v>
          </cell>
          <cell r="D2553">
            <v>584150</v>
          </cell>
        </row>
        <row r="2554">
          <cell r="B2554" t="str">
            <v>Săng đào &gt;15-18 cm</v>
          </cell>
          <cell r="C2554" t="str">
            <v>cây</v>
          </cell>
          <cell r="D2554">
            <v>623878</v>
          </cell>
        </row>
        <row r="2555">
          <cell r="B2555" t="str">
            <v>Săng đào &gt;18-21 cm</v>
          </cell>
          <cell r="C2555" t="str">
            <v>cây</v>
          </cell>
          <cell r="D2555">
            <v>666315</v>
          </cell>
        </row>
        <row r="2556">
          <cell r="B2556" t="str">
            <v>Săng đào &gt;21-24 cm</v>
          </cell>
          <cell r="C2556" t="str">
            <v>cây</v>
          </cell>
          <cell r="D2556">
            <v>711843</v>
          </cell>
        </row>
        <row r="2557">
          <cell r="B2557" t="str">
            <v>Săng đào &gt;24-27 cm</v>
          </cell>
          <cell r="C2557" t="str">
            <v>cây</v>
          </cell>
          <cell r="D2557">
            <v>760901</v>
          </cell>
        </row>
        <row r="2558">
          <cell r="B2558" t="str">
            <v>Săng đào &gt;27-30 cm</v>
          </cell>
          <cell r="C2558" t="str">
            <v>cây</v>
          </cell>
          <cell r="D2558">
            <v>813988</v>
          </cell>
        </row>
        <row r="2559">
          <cell r="B2559" t="str">
            <v>Săng đào &gt;30-33 cm</v>
          </cell>
          <cell r="C2559" t="str">
            <v>cây</v>
          </cell>
          <cell r="D2559">
            <v>871666</v>
          </cell>
        </row>
        <row r="2560">
          <cell r="B2560" t="str">
            <v>Săng đào &gt;33-36 cm</v>
          </cell>
          <cell r="C2560" t="str">
            <v>cây</v>
          </cell>
          <cell r="D2560">
            <v>934608</v>
          </cell>
        </row>
        <row r="2561">
          <cell r="B2561" t="str">
            <v>Săng đào &gt;36-39 cm</v>
          </cell>
          <cell r="C2561" t="str">
            <v>cây</v>
          </cell>
          <cell r="D2561">
            <v>1003534</v>
          </cell>
        </row>
        <row r="2562">
          <cell r="B2562" t="str">
            <v>Săng đào &gt;39-42 cm</v>
          </cell>
          <cell r="C2562" t="str">
            <v>cây</v>
          </cell>
          <cell r="D2562">
            <v>1079300</v>
          </cell>
        </row>
        <row r="2563">
          <cell r="B2563" t="str">
            <v>Săng đào &gt;42 cm</v>
          </cell>
          <cell r="C2563" t="str">
            <v>cây</v>
          </cell>
          <cell r="D2563">
            <v>1162873</v>
          </cell>
        </row>
        <row r="2564">
          <cell r="B2564" t="str">
            <v>Sao đen ≤3 cm</v>
          </cell>
          <cell r="C2564" t="str">
            <v>cây</v>
          </cell>
          <cell r="D2564">
            <v>117255</v>
          </cell>
        </row>
        <row r="2565">
          <cell r="B2565" t="str">
            <v>Sao đen &gt;3-6 cm</v>
          </cell>
          <cell r="C2565" t="str">
            <v>cây</v>
          </cell>
          <cell r="D2565">
            <v>154467</v>
          </cell>
        </row>
        <row r="2566">
          <cell r="B2566" t="str">
            <v>Sao đen &gt;6-9 cm</v>
          </cell>
          <cell r="C2566" t="str">
            <v>cây</v>
          </cell>
          <cell r="D2566">
            <v>406422</v>
          </cell>
        </row>
        <row r="2567">
          <cell r="B2567" t="str">
            <v>Sao đen &gt;9-12 cm</v>
          </cell>
          <cell r="C2567" t="str">
            <v>cây</v>
          </cell>
          <cell r="D2567">
            <v>546794</v>
          </cell>
        </row>
        <row r="2568">
          <cell r="B2568" t="str">
            <v>Sao đen &gt;12-15 cm</v>
          </cell>
          <cell r="C2568" t="str">
            <v>cây</v>
          </cell>
          <cell r="D2568">
            <v>584150</v>
          </cell>
        </row>
        <row r="2569">
          <cell r="B2569" t="str">
            <v>Sao đen &gt;15-18 cm</v>
          </cell>
          <cell r="C2569" t="str">
            <v>cây</v>
          </cell>
          <cell r="D2569">
            <v>623878</v>
          </cell>
        </row>
        <row r="2570">
          <cell r="B2570" t="str">
            <v>Sao đen &gt;18-21 cm</v>
          </cell>
          <cell r="C2570" t="str">
            <v>cây</v>
          </cell>
          <cell r="D2570">
            <v>666315</v>
          </cell>
        </row>
        <row r="2571">
          <cell r="B2571" t="str">
            <v>Sao đen &gt;21-24 cm</v>
          </cell>
          <cell r="C2571" t="str">
            <v>cây</v>
          </cell>
          <cell r="D2571">
            <v>711843</v>
          </cell>
        </row>
        <row r="2572">
          <cell r="B2572" t="str">
            <v>Sao đen &gt;24-27 cm</v>
          </cell>
          <cell r="C2572" t="str">
            <v>cây</v>
          </cell>
          <cell r="D2572">
            <v>760901</v>
          </cell>
        </row>
        <row r="2573">
          <cell r="B2573" t="str">
            <v>Sao đen &gt;27-30 cm</v>
          </cell>
          <cell r="C2573" t="str">
            <v>cây</v>
          </cell>
          <cell r="D2573">
            <v>813988</v>
          </cell>
        </row>
        <row r="2574">
          <cell r="B2574" t="str">
            <v>Sao đen &gt;30-33 cm</v>
          </cell>
          <cell r="C2574" t="str">
            <v>cây</v>
          </cell>
          <cell r="D2574">
            <v>871666</v>
          </cell>
        </row>
        <row r="2575">
          <cell r="B2575" t="str">
            <v>Sao đen &gt;33-36 cm</v>
          </cell>
          <cell r="C2575" t="str">
            <v>cây</v>
          </cell>
          <cell r="D2575">
            <v>934608</v>
          </cell>
        </row>
        <row r="2576">
          <cell r="B2576" t="str">
            <v>Sao đen &gt;36-39 cm</v>
          </cell>
          <cell r="C2576" t="str">
            <v>cây</v>
          </cell>
          <cell r="D2576">
            <v>1003534</v>
          </cell>
        </row>
        <row r="2577">
          <cell r="B2577" t="str">
            <v>Sao đen &gt;39-42 cm</v>
          </cell>
          <cell r="C2577" t="str">
            <v>cây</v>
          </cell>
          <cell r="D2577">
            <v>1079300</v>
          </cell>
        </row>
        <row r="2578">
          <cell r="B2578" t="str">
            <v>Sao đen &gt;42 cm</v>
          </cell>
          <cell r="C2578" t="str">
            <v>cây</v>
          </cell>
          <cell r="D2578">
            <v>1162873</v>
          </cell>
        </row>
        <row r="2579">
          <cell r="B2579" t="str">
            <v>Sao hải nam ≤3 cm</v>
          </cell>
          <cell r="C2579" t="str">
            <v>cây</v>
          </cell>
          <cell r="D2579">
            <v>117255</v>
          </cell>
        </row>
        <row r="2580">
          <cell r="B2580" t="str">
            <v>Sao hải nam &gt;3-6 cm</v>
          </cell>
          <cell r="C2580" t="str">
            <v>cây</v>
          </cell>
          <cell r="D2580">
            <v>154467</v>
          </cell>
        </row>
        <row r="2581">
          <cell r="B2581" t="str">
            <v>Sao hải nam &gt;6-9 cm</v>
          </cell>
          <cell r="C2581" t="str">
            <v>cây</v>
          </cell>
          <cell r="D2581">
            <v>406422</v>
          </cell>
        </row>
        <row r="2582">
          <cell r="B2582" t="str">
            <v>Sao hải nam &gt;9-12 cm</v>
          </cell>
          <cell r="C2582" t="str">
            <v>cây</v>
          </cell>
          <cell r="D2582">
            <v>546794</v>
          </cell>
        </row>
        <row r="2583">
          <cell r="B2583" t="str">
            <v>Sao hải nam &gt;12-15 cm</v>
          </cell>
          <cell r="C2583" t="str">
            <v>cây</v>
          </cell>
          <cell r="D2583">
            <v>584150</v>
          </cell>
        </row>
        <row r="2584">
          <cell r="B2584" t="str">
            <v>Sao hải nam &gt;15-18 cm</v>
          </cell>
          <cell r="C2584" t="str">
            <v>cây</v>
          </cell>
          <cell r="D2584">
            <v>623878</v>
          </cell>
        </row>
        <row r="2585">
          <cell r="B2585" t="str">
            <v>Sao hải nam &gt;18-21 cm</v>
          </cell>
          <cell r="C2585" t="str">
            <v>cây</v>
          </cell>
          <cell r="D2585">
            <v>666315</v>
          </cell>
        </row>
        <row r="2586">
          <cell r="B2586" t="str">
            <v>Sao hải nam &gt;21-24 cm</v>
          </cell>
          <cell r="C2586" t="str">
            <v>cây</v>
          </cell>
          <cell r="D2586">
            <v>711843</v>
          </cell>
        </row>
        <row r="2587">
          <cell r="B2587" t="str">
            <v>Sao hải nam &gt;24-27 cm</v>
          </cell>
          <cell r="C2587" t="str">
            <v>cây</v>
          </cell>
          <cell r="D2587">
            <v>760901</v>
          </cell>
        </row>
        <row r="2588">
          <cell r="B2588" t="str">
            <v>Sao hải nam &gt;27-30 cm</v>
          </cell>
          <cell r="C2588" t="str">
            <v>cây</v>
          </cell>
          <cell r="D2588">
            <v>813988</v>
          </cell>
        </row>
        <row r="2589">
          <cell r="B2589" t="str">
            <v>Sao hải nam &gt;30-33 cm</v>
          </cell>
          <cell r="C2589" t="str">
            <v>cây</v>
          </cell>
          <cell r="D2589">
            <v>871666</v>
          </cell>
        </row>
        <row r="2590">
          <cell r="B2590" t="str">
            <v>Sao hải nam &gt;33-36 cm</v>
          </cell>
          <cell r="C2590" t="str">
            <v>cây</v>
          </cell>
          <cell r="D2590">
            <v>934608</v>
          </cell>
        </row>
        <row r="2591">
          <cell r="B2591" t="str">
            <v>Sao hải nam &gt;36-39 cm</v>
          </cell>
          <cell r="C2591" t="str">
            <v>cây</v>
          </cell>
          <cell r="D2591">
            <v>1003534</v>
          </cell>
        </row>
        <row r="2592">
          <cell r="B2592" t="str">
            <v>Sao hải nam &gt;39-42 cm</v>
          </cell>
          <cell r="C2592" t="str">
            <v>cây</v>
          </cell>
          <cell r="D2592">
            <v>1079300</v>
          </cell>
        </row>
        <row r="2593">
          <cell r="B2593" t="str">
            <v>Sao hải nam &gt;42 cm</v>
          </cell>
          <cell r="C2593" t="str">
            <v>cây</v>
          </cell>
          <cell r="D2593">
            <v>1162873</v>
          </cell>
        </row>
        <row r="2594">
          <cell r="B2594" t="str">
            <v>Sao lá to ≤3 cm</v>
          </cell>
          <cell r="C2594" t="str">
            <v>cây</v>
          </cell>
          <cell r="D2594">
            <v>117255</v>
          </cell>
        </row>
        <row r="2595">
          <cell r="B2595" t="str">
            <v>Sao lá to &gt;3-6 cm</v>
          </cell>
          <cell r="C2595" t="str">
            <v>cây</v>
          </cell>
          <cell r="D2595">
            <v>154467</v>
          </cell>
        </row>
        <row r="2596">
          <cell r="B2596" t="str">
            <v>Sao lá to &gt;6-9 cm</v>
          </cell>
          <cell r="C2596" t="str">
            <v>cây</v>
          </cell>
          <cell r="D2596">
            <v>406422</v>
          </cell>
        </row>
        <row r="2597">
          <cell r="B2597" t="str">
            <v>Sao lá to &gt;9-12 cm</v>
          </cell>
          <cell r="C2597" t="str">
            <v>cây</v>
          </cell>
          <cell r="D2597">
            <v>546794</v>
          </cell>
        </row>
        <row r="2598">
          <cell r="B2598" t="str">
            <v>Sao lá to &gt;12-15 cm</v>
          </cell>
          <cell r="C2598" t="str">
            <v>cây</v>
          </cell>
          <cell r="D2598">
            <v>584150</v>
          </cell>
        </row>
        <row r="2599">
          <cell r="B2599" t="str">
            <v>Sao lá to &gt;15-18 cm</v>
          </cell>
          <cell r="C2599" t="str">
            <v>cây</v>
          </cell>
          <cell r="D2599">
            <v>623878</v>
          </cell>
        </row>
        <row r="2600">
          <cell r="B2600" t="str">
            <v>Sao lá to &gt;18-21 cm</v>
          </cell>
          <cell r="C2600" t="str">
            <v>cây</v>
          </cell>
          <cell r="D2600">
            <v>666315</v>
          </cell>
        </row>
        <row r="2601">
          <cell r="B2601" t="str">
            <v>Sao lá to &gt;21-24 cm</v>
          </cell>
          <cell r="C2601" t="str">
            <v>cây</v>
          </cell>
          <cell r="D2601">
            <v>711843</v>
          </cell>
        </row>
        <row r="2602">
          <cell r="B2602" t="str">
            <v>Sao lá to &gt;24-27 cm</v>
          </cell>
          <cell r="C2602" t="str">
            <v>cây</v>
          </cell>
          <cell r="D2602">
            <v>760901</v>
          </cell>
        </row>
        <row r="2603">
          <cell r="B2603" t="str">
            <v>Sao lá to &gt;27-30 cm</v>
          </cell>
          <cell r="C2603" t="str">
            <v>cây</v>
          </cell>
          <cell r="D2603">
            <v>813988</v>
          </cell>
        </row>
        <row r="2604">
          <cell r="B2604" t="str">
            <v>Sao lá to &gt;30-33 cm</v>
          </cell>
          <cell r="C2604" t="str">
            <v>cây</v>
          </cell>
          <cell r="D2604">
            <v>871666</v>
          </cell>
        </row>
        <row r="2605">
          <cell r="B2605" t="str">
            <v>Sao lá to &gt;33-36 cm</v>
          </cell>
          <cell r="C2605" t="str">
            <v>cây</v>
          </cell>
          <cell r="D2605">
            <v>934608</v>
          </cell>
        </row>
        <row r="2606">
          <cell r="B2606" t="str">
            <v>Sao lá to &gt;36-39 cm</v>
          </cell>
          <cell r="C2606" t="str">
            <v>cây</v>
          </cell>
          <cell r="D2606">
            <v>1003534</v>
          </cell>
        </row>
        <row r="2607">
          <cell r="B2607" t="str">
            <v>Sao lá to &gt;39-42 cm</v>
          </cell>
          <cell r="C2607" t="str">
            <v>cây</v>
          </cell>
          <cell r="D2607">
            <v>1079300</v>
          </cell>
        </row>
        <row r="2608">
          <cell r="B2608" t="str">
            <v>Sao lá to &gt;42 cm</v>
          </cell>
          <cell r="C2608" t="str">
            <v>cây</v>
          </cell>
          <cell r="D2608">
            <v>1162873</v>
          </cell>
        </row>
        <row r="2609">
          <cell r="B2609" t="str">
            <v>Kiền kiền Nghệ tĩnh ≤3 cm</v>
          </cell>
          <cell r="C2609" t="str">
            <v>cây</v>
          </cell>
          <cell r="D2609">
            <v>117255</v>
          </cell>
        </row>
        <row r="2610">
          <cell r="B2610" t="str">
            <v>Kiền kiền Nghệ tĩnh &gt;3-6 cm</v>
          </cell>
          <cell r="C2610" t="str">
            <v>cây</v>
          </cell>
          <cell r="D2610">
            <v>154467</v>
          </cell>
        </row>
        <row r="2611">
          <cell r="B2611" t="str">
            <v>Kiền kiền Nghệ tĩnh &gt;6-9 cm</v>
          </cell>
          <cell r="C2611" t="str">
            <v>cây</v>
          </cell>
          <cell r="D2611">
            <v>406422</v>
          </cell>
        </row>
        <row r="2612">
          <cell r="B2612" t="str">
            <v>Kiền kiền Nghệ tĩnh &gt;9-12 cm</v>
          </cell>
          <cell r="C2612" t="str">
            <v>cây</v>
          </cell>
          <cell r="D2612">
            <v>546794</v>
          </cell>
        </row>
        <row r="2613">
          <cell r="B2613" t="str">
            <v>Kiền kiền Nghệ tĩnh &gt;12-15 cm</v>
          </cell>
          <cell r="C2613" t="str">
            <v>cây</v>
          </cell>
          <cell r="D2613">
            <v>584150</v>
          </cell>
        </row>
        <row r="2614">
          <cell r="B2614" t="str">
            <v>Kiền kiền Nghệ tĩnh &gt;15-18 cm</v>
          </cell>
          <cell r="C2614" t="str">
            <v>cây</v>
          </cell>
          <cell r="D2614">
            <v>623878</v>
          </cell>
        </row>
        <row r="2615">
          <cell r="B2615" t="str">
            <v>Kiền kiền Nghệ tĩnh &gt;18-21 cm</v>
          </cell>
          <cell r="C2615" t="str">
            <v>cây</v>
          </cell>
          <cell r="D2615">
            <v>666315</v>
          </cell>
        </row>
        <row r="2616">
          <cell r="B2616" t="str">
            <v>Kiền kiền Nghệ tĩnh &gt;21-24 cm</v>
          </cell>
          <cell r="C2616" t="str">
            <v>cây</v>
          </cell>
          <cell r="D2616">
            <v>711843</v>
          </cell>
        </row>
        <row r="2617">
          <cell r="B2617" t="str">
            <v>Kiền kiền Nghệ tĩnh &gt;24-27 cm</v>
          </cell>
          <cell r="C2617" t="str">
            <v>cây</v>
          </cell>
          <cell r="D2617">
            <v>760901</v>
          </cell>
        </row>
        <row r="2618">
          <cell r="B2618" t="str">
            <v>Kiền kiền Nghệ tĩnh &gt;27-30 cm</v>
          </cell>
          <cell r="C2618" t="str">
            <v>cây</v>
          </cell>
          <cell r="D2618">
            <v>813988</v>
          </cell>
        </row>
        <row r="2619">
          <cell r="B2619" t="str">
            <v>Kiền kiền Nghệ tĩnh &gt;30-33 cm</v>
          </cell>
          <cell r="C2619" t="str">
            <v>cây</v>
          </cell>
          <cell r="D2619">
            <v>871666</v>
          </cell>
        </row>
        <row r="2620">
          <cell r="B2620" t="str">
            <v>Kiền kiền Nghệ tĩnh &gt;33-36 cm</v>
          </cell>
          <cell r="C2620" t="str">
            <v>cây</v>
          </cell>
          <cell r="D2620">
            <v>934608</v>
          </cell>
        </row>
        <row r="2621">
          <cell r="B2621" t="str">
            <v>Kiền kiền Nghệ tĩnh &gt;36-39 cm</v>
          </cell>
          <cell r="C2621" t="str">
            <v>cây</v>
          </cell>
          <cell r="D2621">
            <v>1003534</v>
          </cell>
        </row>
        <row r="2622">
          <cell r="B2622" t="str">
            <v>Kiền kiền Nghệ tĩnh &gt;39-42 cm</v>
          </cell>
          <cell r="C2622" t="str">
            <v>cây</v>
          </cell>
          <cell r="D2622">
            <v>1079300</v>
          </cell>
        </row>
        <row r="2623">
          <cell r="B2623" t="str">
            <v>Kiền kiền Nghệ tĩnh &gt;42 cm</v>
          </cell>
          <cell r="C2623" t="str">
            <v>cây</v>
          </cell>
          <cell r="D2623">
            <v>1162873</v>
          </cell>
        </row>
        <row r="2624">
          <cell r="B2624" t="str">
            <v>Sến hải nam ≤3 cm</v>
          </cell>
          <cell r="C2624" t="str">
            <v>cây</v>
          </cell>
          <cell r="D2624">
            <v>117255</v>
          </cell>
        </row>
        <row r="2625">
          <cell r="B2625" t="str">
            <v>Sến hải nam &gt;3-6 cm</v>
          </cell>
          <cell r="C2625" t="str">
            <v>cây</v>
          </cell>
          <cell r="D2625">
            <v>154467</v>
          </cell>
        </row>
        <row r="2626">
          <cell r="B2626" t="str">
            <v>Sến hải nam &gt;6-9 cm</v>
          </cell>
          <cell r="C2626" t="str">
            <v>cây</v>
          </cell>
          <cell r="D2626">
            <v>406422</v>
          </cell>
        </row>
        <row r="2627">
          <cell r="B2627" t="str">
            <v>Sến hải nam &gt;9-12 cm</v>
          </cell>
          <cell r="C2627" t="str">
            <v>cây</v>
          </cell>
          <cell r="D2627">
            <v>546794</v>
          </cell>
        </row>
        <row r="2628">
          <cell r="B2628" t="str">
            <v>Sến hải nam &gt;12-15 cm</v>
          </cell>
          <cell r="C2628" t="str">
            <v>cây</v>
          </cell>
          <cell r="D2628">
            <v>584150</v>
          </cell>
        </row>
        <row r="2629">
          <cell r="B2629" t="str">
            <v>Sến hải nam &gt;15-18 cm</v>
          </cell>
          <cell r="C2629" t="str">
            <v>cây</v>
          </cell>
          <cell r="D2629">
            <v>623878</v>
          </cell>
        </row>
        <row r="2630">
          <cell r="B2630" t="str">
            <v>Sến hải nam &gt;18-21 cm</v>
          </cell>
          <cell r="C2630" t="str">
            <v>cây</v>
          </cell>
          <cell r="D2630">
            <v>666315</v>
          </cell>
        </row>
        <row r="2631">
          <cell r="B2631" t="str">
            <v>Sến hải nam &gt;21-24 cm</v>
          </cell>
          <cell r="C2631" t="str">
            <v>cây</v>
          </cell>
          <cell r="D2631">
            <v>711843</v>
          </cell>
        </row>
        <row r="2632">
          <cell r="B2632" t="str">
            <v>Sến hải nam &gt;24-27 cm</v>
          </cell>
          <cell r="C2632" t="str">
            <v>cây</v>
          </cell>
          <cell r="D2632">
            <v>760901</v>
          </cell>
        </row>
        <row r="2633">
          <cell r="B2633" t="str">
            <v>Sến hải nam &gt;27-30 cm</v>
          </cell>
          <cell r="C2633" t="str">
            <v>cây</v>
          </cell>
          <cell r="D2633">
            <v>813988</v>
          </cell>
        </row>
        <row r="2634">
          <cell r="B2634" t="str">
            <v>Sến hải nam &gt;30-33 cm</v>
          </cell>
          <cell r="C2634" t="str">
            <v>cây</v>
          </cell>
          <cell r="D2634">
            <v>871666</v>
          </cell>
        </row>
        <row r="2635">
          <cell r="B2635" t="str">
            <v>Sến hải nam &gt;33-36 cm</v>
          </cell>
          <cell r="C2635" t="str">
            <v>cây</v>
          </cell>
          <cell r="D2635">
            <v>934608</v>
          </cell>
        </row>
        <row r="2636">
          <cell r="B2636" t="str">
            <v>Sến hải nam &gt;36-39 cm</v>
          </cell>
          <cell r="C2636" t="str">
            <v>cây</v>
          </cell>
          <cell r="D2636">
            <v>1003534</v>
          </cell>
        </row>
        <row r="2637">
          <cell r="B2637" t="str">
            <v>Sến hải nam &gt;39-42 cm</v>
          </cell>
          <cell r="C2637" t="str">
            <v>cây</v>
          </cell>
          <cell r="D2637">
            <v>1079300</v>
          </cell>
        </row>
        <row r="2638">
          <cell r="B2638" t="str">
            <v>Sến hải nam &gt;42 cm</v>
          </cell>
          <cell r="C2638" t="str">
            <v>cây</v>
          </cell>
          <cell r="D2638">
            <v>1162873</v>
          </cell>
        </row>
        <row r="2639">
          <cell r="B2639" t="str">
            <v>Sến núi dinh - Viết ≤3 cm</v>
          </cell>
          <cell r="C2639" t="str">
            <v>cây</v>
          </cell>
          <cell r="D2639">
            <v>117255</v>
          </cell>
        </row>
        <row r="2640">
          <cell r="B2640" t="str">
            <v>Sến núi dinh - Viết &gt;3-6 cm</v>
          </cell>
          <cell r="C2640" t="str">
            <v>cây</v>
          </cell>
          <cell r="D2640">
            <v>154467</v>
          </cell>
        </row>
        <row r="2641">
          <cell r="B2641" t="str">
            <v>Sến núi dinh - Viết &gt;6-9 cm</v>
          </cell>
          <cell r="C2641" t="str">
            <v>cây</v>
          </cell>
          <cell r="D2641">
            <v>406422</v>
          </cell>
        </row>
        <row r="2642">
          <cell r="B2642" t="str">
            <v>Sến núi dinh - Viết &gt;9-12 cm</v>
          </cell>
          <cell r="C2642" t="str">
            <v>cây</v>
          </cell>
          <cell r="D2642">
            <v>546794</v>
          </cell>
        </row>
        <row r="2643">
          <cell r="B2643" t="str">
            <v>Sến núi dinh - Viết &gt;12-15 cm</v>
          </cell>
          <cell r="C2643" t="str">
            <v>cây</v>
          </cell>
          <cell r="D2643">
            <v>584150</v>
          </cell>
        </row>
        <row r="2644">
          <cell r="B2644" t="str">
            <v>Sến núi dinh - Viết &gt;15-18 cm</v>
          </cell>
          <cell r="C2644" t="str">
            <v>cây</v>
          </cell>
          <cell r="D2644">
            <v>623878</v>
          </cell>
        </row>
        <row r="2645">
          <cell r="B2645" t="str">
            <v>Sến núi dinh - Viết &gt;18-21 cm</v>
          </cell>
          <cell r="C2645" t="str">
            <v>cây</v>
          </cell>
          <cell r="D2645">
            <v>666315</v>
          </cell>
        </row>
        <row r="2646">
          <cell r="B2646" t="str">
            <v>Sến núi dinh - Viết &gt;21-24 cm</v>
          </cell>
          <cell r="C2646" t="str">
            <v>cây</v>
          </cell>
          <cell r="D2646">
            <v>711843</v>
          </cell>
        </row>
        <row r="2647">
          <cell r="B2647" t="str">
            <v>Sến núi dinh - Viết &gt;24-27 cm</v>
          </cell>
          <cell r="C2647" t="str">
            <v>cây</v>
          </cell>
          <cell r="D2647">
            <v>760901</v>
          </cell>
        </row>
        <row r="2648">
          <cell r="B2648" t="str">
            <v>Sến núi dinh - Viết &gt;27-30 cm</v>
          </cell>
          <cell r="C2648" t="str">
            <v>cây</v>
          </cell>
          <cell r="D2648">
            <v>813988</v>
          </cell>
        </row>
        <row r="2649">
          <cell r="B2649" t="str">
            <v>Sến núi dinh - Viết &gt;30-33 cm</v>
          </cell>
          <cell r="C2649" t="str">
            <v>cây</v>
          </cell>
          <cell r="D2649">
            <v>871666</v>
          </cell>
        </row>
        <row r="2650">
          <cell r="B2650" t="str">
            <v>Sến núi dinh - Viết &gt;33-36 cm</v>
          </cell>
          <cell r="C2650" t="str">
            <v>cây</v>
          </cell>
          <cell r="D2650">
            <v>934608</v>
          </cell>
        </row>
        <row r="2651">
          <cell r="B2651" t="str">
            <v>Sến núi dinh - Viết &gt;36-39 cm</v>
          </cell>
          <cell r="C2651" t="str">
            <v>cây</v>
          </cell>
          <cell r="D2651">
            <v>1003534</v>
          </cell>
        </row>
        <row r="2652">
          <cell r="B2652" t="str">
            <v>Sến núi dinh - Viết &gt;39-42 cm</v>
          </cell>
          <cell r="C2652" t="str">
            <v>cây</v>
          </cell>
          <cell r="D2652">
            <v>1079300</v>
          </cell>
        </row>
        <row r="2653">
          <cell r="B2653" t="str">
            <v>Sến núi dinh - Viết &gt;42 cm</v>
          </cell>
          <cell r="C2653" t="str">
            <v>cây</v>
          </cell>
          <cell r="D2653">
            <v>1162873</v>
          </cell>
        </row>
        <row r="2654">
          <cell r="B2654" t="str">
            <v>Sơn huyết ≤3 cm</v>
          </cell>
          <cell r="C2654" t="str">
            <v>cây</v>
          </cell>
          <cell r="D2654">
            <v>117255</v>
          </cell>
        </row>
        <row r="2655">
          <cell r="B2655" t="str">
            <v>Sơn huyết &gt;3-6 cm</v>
          </cell>
          <cell r="C2655" t="str">
            <v>cây</v>
          </cell>
          <cell r="D2655">
            <v>154467</v>
          </cell>
        </row>
        <row r="2656">
          <cell r="B2656" t="str">
            <v>Sơn huyết &gt;6-9 cm</v>
          </cell>
          <cell r="C2656" t="str">
            <v>cây</v>
          </cell>
          <cell r="D2656">
            <v>406422</v>
          </cell>
        </row>
        <row r="2657">
          <cell r="B2657" t="str">
            <v>Sơn huyết &gt;9-12 cm</v>
          </cell>
          <cell r="C2657" t="str">
            <v>cây</v>
          </cell>
          <cell r="D2657">
            <v>546794</v>
          </cell>
        </row>
        <row r="2658">
          <cell r="B2658" t="str">
            <v>Sơn huyết &gt;12-15 cm</v>
          </cell>
          <cell r="C2658" t="str">
            <v>cây</v>
          </cell>
          <cell r="D2658">
            <v>584150</v>
          </cell>
        </row>
        <row r="2659">
          <cell r="B2659" t="str">
            <v>Sơn huyết &gt;15-18 cm</v>
          </cell>
          <cell r="C2659" t="str">
            <v>cây</v>
          </cell>
          <cell r="D2659">
            <v>623878</v>
          </cell>
        </row>
        <row r="2660">
          <cell r="B2660" t="str">
            <v>Sơn huyết &gt;18-21 cm</v>
          </cell>
          <cell r="C2660" t="str">
            <v>cây</v>
          </cell>
          <cell r="D2660">
            <v>666315</v>
          </cell>
        </row>
        <row r="2661">
          <cell r="B2661" t="str">
            <v>Sơn huyết &gt;21-24 cm</v>
          </cell>
          <cell r="C2661" t="str">
            <v>cây</v>
          </cell>
          <cell r="D2661">
            <v>711843</v>
          </cell>
        </row>
        <row r="2662">
          <cell r="B2662" t="str">
            <v>Sơn huyết &gt;24-27 cm</v>
          </cell>
          <cell r="C2662" t="str">
            <v>cây</v>
          </cell>
          <cell r="D2662">
            <v>760901</v>
          </cell>
        </row>
        <row r="2663">
          <cell r="B2663" t="str">
            <v>Sơn huyết &gt;27-30 cm</v>
          </cell>
          <cell r="C2663" t="str">
            <v>cây</v>
          </cell>
          <cell r="D2663">
            <v>813988</v>
          </cell>
        </row>
        <row r="2664">
          <cell r="B2664" t="str">
            <v>Sơn huyết &gt;30-33 cm</v>
          </cell>
          <cell r="C2664" t="str">
            <v>cây</v>
          </cell>
          <cell r="D2664">
            <v>871666</v>
          </cell>
        </row>
        <row r="2665">
          <cell r="B2665" t="str">
            <v>Sơn huyết &gt;33-36 cm</v>
          </cell>
          <cell r="C2665" t="str">
            <v>cây</v>
          </cell>
          <cell r="D2665">
            <v>934608</v>
          </cell>
        </row>
        <row r="2666">
          <cell r="B2666" t="str">
            <v>Sơn huyết &gt;36-39 cm</v>
          </cell>
          <cell r="C2666" t="str">
            <v>cây</v>
          </cell>
          <cell r="D2666">
            <v>1003534</v>
          </cell>
        </row>
        <row r="2667">
          <cell r="B2667" t="str">
            <v>Sơn huyết &gt;39-42 cm</v>
          </cell>
          <cell r="C2667" t="str">
            <v>cây</v>
          </cell>
          <cell r="D2667">
            <v>1079300</v>
          </cell>
        </row>
        <row r="2668">
          <cell r="B2668" t="str">
            <v>Sơn huyết &gt;42 cm</v>
          </cell>
          <cell r="C2668" t="str">
            <v>cây</v>
          </cell>
          <cell r="D2668">
            <v>1162873</v>
          </cell>
        </row>
        <row r="2669">
          <cell r="B2669" t="str">
            <v>Táu mặt quỷ ≤3 cm</v>
          </cell>
          <cell r="C2669" t="str">
            <v>cây</v>
          </cell>
          <cell r="D2669">
            <v>117255</v>
          </cell>
        </row>
        <row r="2670">
          <cell r="B2670" t="str">
            <v>Táu mặt quỷ &gt;3-6 cm</v>
          </cell>
          <cell r="C2670" t="str">
            <v>cây</v>
          </cell>
          <cell r="D2670">
            <v>154467</v>
          </cell>
        </row>
        <row r="2671">
          <cell r="B2671" t="str">
            <v>Táu mặt quỷ &gt;6-9 cm</v>
          </cell>
          <cell r="C2671" t="str">
            <v>cây</v>
          </cell>
          <cell r="D2671">
            <v>406422</v>
          </cell>
        </row>
        <row r="2672">
          <cell r="B2672" t="str">
            <v>Táu mặt quỷ &gt;9-12 cm</v>
          </cell>
          <cell r="C2672" t="str">
            <v>cây</v>
          </cell>
          <cell r="D2672">
            <v>546794</v>
          </cell>
        </row>
        <row r="2673">
          <cell r="B2673" t="str">
            <v>Táu mặt quỷ &gt;12-15 cm</v>
          </cell>
          <cell r="C2673" t="str">
            <v>cây</v>
          </cell>
          <cell r="D2673">
            <v>584150</v>
          </cell>
        </row>
        <row r="2674">
          <cell r="B2674" t="str">
            <v>Táu mặt quỷ &gt;15-18 cm</v>
          </cell>
          <cell r="C2674" t="str">
            <v>cây</v>
          </cell>
          <cell r="D2674">
            <v>623878</v>
          </cell>
        </row>
        <row r="2675">
          <cell r="B2675" t="str">
            <v>Táu mặt quỷ &gt;18-21 cm</v>
          </cell>
          <cell r="C2675" t="str">
            <v>cây</v>
          </cell>
          <cell r="D2675">
            <v>666315</v>
          </cell>
        </row>
        <row r="2676">
          <cell r="B2676" t="str">
            <v>Táu mặt quỷ &gt;21-24 cm</v>
          </cell>
          <cell r="C2676" t="str">
            <v>cây</v>
          </cell>
          <cell r="D2676">
            <v>711843</v>
          </cell>
        </row>
        <row r="2677">
          <cell r="B2677" t="str">
            <v>Táu mặt quỷ &gt;24-27 cm</v>
          </cell>
          <cell r="C2677" t="str">
            <v>cây</v>
          </cell>
          <cell r="D2677">
            <v>760901</v>
          </cell>
        </row>
        <row r="2678">
          <cell r="B2678" t="str">
            <v>Táu mặt quỷ &gt;27-30 cm</v>
          </cell>
          <cell r="C2678" t="str">
            <v>cây</v>
          </cell>
          <cell r="D2678">
            <v>813988</v>
          </cell>
        </row>
        <row r="2679">
          <cell r="B2679" t="str">
            <v>Táu mặt quỷ &gt;30-33 cm</v>
          </cell>
          <cell r="C2679" t="str">
            <v>cây</v>
          </cell>
          <cell r="D2679">
            <v>871666</v>
          </cell>
        </row>
        <row r="2680">
          <cell r="B2680" t="str">
            <v>Táu mặt quỷ &gt;33-36 cm</v>
          </cell>
          <cell r="C2680" t="str">
            <v>cây</v>
          </cell>
          <cell r="D2680">
            <v>934608</v>
          </cell>
        </row>
        <row r="2681">
          <cell r="B2681" t="str">
            <v>Táu mặt quỷ &gt;36-39 cm</v>
          </cell>
          <cell r="C2681" t="str">
            <v>cây</v>
          </cell>
          <cell r="D2681">
            <v>1003534</v>
          </cell>
        </row>
        <row r="2682">
          <cell r="B2682" t="str">
            <v>Táu mặt quỷ &gt;39-42 cm</v>
          </cell>
          <cell r="C2682" t="str">
            <v>cây</v>
          </cell>
          <cell r="D2682">
            <v>1079300</v>
          </cell>
        </row>
        <row r="2683">
          <cell r="B2683" t="str">
            <v>Táu mặt quỷ &gt;42 cm</v>
          </cell>
          <cell r="C2683" t="str">
            <v>cây</v>
          </cell>
          <cell r="D2683">
            <v>1162873</v>
          </cell>
        </row>
        <row r="2684">
          <cell r="B2684" t="str">
            <v>Sao mặt quỷ ≤3 cm</v>
          </cell>
          <cell r="C2684" t="str">
            <v>cây</v>
          </cell>
          <cell r="D2684">
            <v>117255</v>
          </cell>
        </row>
        <row r="2685">
          <cell r="B2685" t="str">
            <v>Sao mặt quỷ &gt;3-6 cm</v>
          </cell>
          <cell r="C2685" t="str">
            <v>cây</v>
          </cell>
          <cell r="D2685">
            <v>154467</v>
          </cell>
        </row>
        <row r="2686">
          <cell r="B2686" t="str">
            <v>Sao mặt quỷ &gt;6-9 cm</v>
          </cell>
          <cell r="C2686" t="str">
            <v>cây</v>
          </cell>
          <cell r="D2686">
            <v>406422</v>
          </cell>
        </row>
        <row r="2687">
          <cell r="B2687" t="str">
            <v>Sao mặt quỷ &gt;9-12 cm</v>
          </cell>
          <cell r="C2687" t="str">
            <v>cây</v>
          </cell>
          <cell r="D2687">
            <v>546794</v>
          </cell>
        </row>
        <row r="2688">
          <cell r="B2688" t="str">
            <v>Sao mặt quỷ &gt;12-15 cm</v>
          </cell>
          <cell r="C2688" t="str">
            <v>cây</v>
          </cell>
          <cell r="D2688">
            <v>584150</v>
          </cell>
        </row>
        <row r="2689">
          <cell r="B2689" t="str">
            <v>Sao mặt quỷ &gt;15-18 cm</v>
          </cell>
          <cell r="C2689" t="str">
            <v>cây</v>
          </cell>
          <cell r="D2689">
            <v>623878</v>
          </cell>
        </row>
        <row r="2690">
          <cell r="B2690" t="str">
            <v>Sao mặt quỷ &gt;18-21 cm</v>
          </cell>
          <cell r="C2690" t="str">
            <v>cây</v>
          </cell>
          <cell r="D2690">
            <v>666315</v>
          </cell>
        </row>
        <row r="2691">
          <cell r="B2691" t="str">
            <v>Sao mặt quỷ &gt;21-24 cm</v>
          </cell>
          <cell r="C2691" t="str">
            <v>cây</v>
          </cell>
          <cell r="D2691">
            <v>711843</v>
          </cell>
        </row>
        <row r="2692">
          <cell r="B2692" t="str">
            <v>Sao mặt quỷ &gt;24-27 cm</v>
          </cell>
          <cell r="C2692" t="str">
            <v>cây</v>
          </cell>
          <cell r="D2692">
            <v>760901</v>
          </cell>
        </row>
        <row r="2693">
          <cell r="B2693" t="str">
            <v>Sao mặt quỷ &gt;27-30 cm</v>
          </cell>
          <cell r="C2693" t="str">
            <v>cây</v>
          </cell>
          <cell r="D2693">
            <v>813988</v>
          </cell>
        </row>
        <row r="2694">
          <cell r="B2694" t="str">
            <v>Sao mặt quỷ &gt;30-33 cm</v>
          </cell>
          <cell r="C2694" t="str">
            <v>cây</v>
          </cell>
          <cell r="D2694">
            <v>871666</v>
          </cell>
        </row>
        <row r="2695">
          <cell r="B2695" t="str">
            <v>Sao mặt quỷ &gt;33-36 cm</v>
          </cell>
          <cell r="C2695" t="str">
            <v>cây</v>
          </cell>
          <cell r="D2695">
            <v>934608</v>
          </cell>
        </row>
        <row r="2696">
          <cell r="B2696" t="str">
            <v>Sao mặt quỷ &gt;36-39 cm</v>
          </cell>
          <cell r="C2696" t="str">
            <v>cây</v>
          </cell>
          <cell r="D2696">
            <v>1003534</v>
          </cell>
        </row>
        <row r="2697">
          <cell r="B2697" t="str">
            <v>Sao mặt quỷ &gt;39-42 cm</v>
          </cell>
          <cell r="C2697" t="str">
            <v>cây</v>
          </cell>
          <cell r="D2697">
            <v>1079300</v>
          </cell>
        </row>
        <row r="2698">
          <cell r="B2698" t="str">
            <v>Sao mặt quỷ &gt;42 cm</v>
          </cell>
          <cell r="C2698" t="str">
            <v>cây</v>
          </cell>
          <cell r="D2698">
            <v>1162873</v>
          </cell>
        </row>
        <row r="2699">
          <cell r="B2699" t="str">
            <v>Trai ≤3 cm</v>
          </cell>
          <cell r="C2699" t="str">
            <v>cây</v>
          </cell>
          <cell r="D2699">
            <v>117255</v>
          </cell>
        </row>
        <row r="2700">
          <cell r="B2700" t="str">
            <v>Trai &gt;3-6 cm</v>
          </cell>
          <cell r="C2700" t="str">
            <v>cây</v>
          </cell>
          <cell r="D2700">
            <v>154467</v>
          </cell>
        </row>
        <row r="2701">
          <cell r="B2701" t="str">
            <v>Trai &gt;6-9 cm</v>
          </cell>
          <cell r="C2701" t="str">
            <v>cây</v>
          </cell>
          <cell r="D2701">
            <v>406422</v>
          </cell>
        </row>
        <row r="2702">
          <cell r="B2702" t="str">
            <v>Trai &gt;9-12 cm</v>
          </cell>
          <cell r="C2702" t="str">
            <v>cây</v>
          </cell>
          <cell r="D2702">
            <v>546794</v>
          </cell>
        </row>
        <row r="2703">
          <cell r="B2703" t="str">
            <v>Trai &gt;12-15 cm</v>
          </cell>
          <cell r="C2703" t="str">
            <v>cây</v>
          </cell>
          <cell r="D2703">
            <v>584150</v>
          </cell>
        </row>
        <row r="2704">
          <cell r="B2704" t="str">
            <v>Trai &gt;15-18 cm</v>
          </cell>
          <cell r="C2704" t="str">
            <v>cây</v>
          </cell>
          <cell r="D2704">
            <v>623878</v>
          </cell>
        </row>
        <row r="2705">
          <cell r="B2705" t="str">
            <v>Trai &gt;18-21 cm</v>
          </cell>
          <cell r="C2705" t="str">
            <v>cây</v>
          </cell>
          <cell r="D2705">
            <v>666315</v>
          </cell>
        </row>
        <row r="2706">
          <cell r="B2706" t="str">
            <v>Trai &gt;21-24 cm</v>
          </cell>
          <cell r="C2706" t="str">
            <v>cây</v>
          </cell>
          <cell r="D2706">
            <v>711843</v>
          </cell>
        </row>
        <row r="2707">
          <cell r="B2707" t="str">
            <v>Trai &gt;24-27 cm</v>
          </cell>
          <cell r="C2707" t="str">
            <v>cây</v>
          </cell>
          <cell r="D2707">
            <v>760901</v>
          </cell>
        </row>
        <row r="2708">
          <cell r="B2708" t="str">
            <v>Trai &gt;27-30 cm</v>
          </cell>
          <cell r="C2708" t="str">
            <v>cây</v>
          </cell>
          <cell r="D2708">
            <v>813988</v>
          </cell>
        </row>
        <row r="2709">
          <cell r="B2709" t="str">
            <v>Trai &gt;30-33 cm</v>
          </cell>
          <cell r="C2709" t="str">
            <v>cây</v>
          </cell>
          <cell r="D2709">
            <v>871666</v>
          </cell>
        </row>
        <row r="2710">
          <cell r="B2710" t="str">
            <v>Trai &gt;33-36 cm</v>
          </cell>
          <cell r="C2710" t="str">
            <v>cây</v>
          </cell>
          <cell r="D2710">
            <v>934608</v>
          </cell>
        </row>
        <row r="2711">
          <cell r="B2711" t="str">
            <v>Trai &gt;36-39 cm</v>
          </cell>
          <cell r="C2711" t="str">
            <v>cây</v>
          </cell>
          <cell r="D2711">
            <v>1003534</v>
          </cell>
        </row>
        <row r="2712">
          <cell r="B2712" t="str">
            <v>Trai &gt;39-42 cm</v>
          </cell>
          <cell r="C2712" t="str">
            <v>cây</v>
          </cell>
          <cell r="D2712">
            <v>1079300</v>
          </cell>
        </row>
        <row r="2713">
          <cell r="B2713" t="str">
            <v>Trai &gt;42 cm</v>
          </cell>
          <cell r="C2713" t="str">
            <v>cây</v>
          </cell>
          <cell r="D2713">
            <v>1162873</v>
          </cell>
        </row>
        <row r="2714">
          <cell r="B2714" t="str">
            <v>Vắp ≤3 cm</v>
          </cell>
          <cell r="C2714" t="str">
            <v>cây</v>
          </cell>
          <cell r="D2714">
            <v>117255</v>
          </cell>
        </row>
        <row r="2715">
          <cell r="B2715" t="str">
            <v>Vắp &gt;3-6 cm</v>
          </cell>
          <cell r="C2715" t="str">
            <v>cây</v>
          </cell>
          <cell r="D2715">
            <v>154467</v>
          </cell>
        </row>
        <row r="2716">
          <cell r="B2716" t="str">
            <v>Vắp &gt;6-9 cm</v>
          </cell>
          <cell r="C2716" t="str">
            <v>cây</v>
          </cell>
          <cell r="D2716">
            <v>406422</v>
          </cell>
        </row>
        <row r="2717">
          <cell r="B2717" t="str">
            <v>Vắp &gt;9-12 cm</v>
          </cell>
          <cell r="C2717" t="str">
            <v>cây</v>
          </cell>
          <cell r="D2717">
            <v>546794</v>
          </cell>
        </row>
        <row r="2718">
          <cell r="B2718" t="str">
            <v>Vắp &gt;12-15 cm</v>
          </cell>
          <cell r="C2718" t="str">
            <v>cây</v>
          </cell>
          <cell r="D2718">
            <v>584150</v>
          </cell>
        </row>
        <row r="2719">
          <cell r="B2719" t="str">
            <v>Vắp &gt;15-18 cm</v>
          </cell>
          <cell r="C2719" t="str">
            <v>cây</v>
          </cell>
          <cell r="D2719">
            <v>623878</v>
          </cell>
        </row>
        <row r="2720">
          <cell r="B2720" t="str">
            <v>Vắp &gt;18-21 cm</v>
          </cell>
          <cell r="C2720" t="str">
            <v>cây</v>
          </cell>
          <cell r="D2720">
            <v>666315</v>
          </cell>
        </row>
        <row r="2721">
          <cell r="B2721" t="str">
            <v>Vắp &gt;21-24 cm</v>
          </cell>
          <cell r="C2721" t="str">
            <v>cây</v>
          </cell>
          <cell r="D2721">
            <v>711843</v>
          </cell>
        </row>
        <row r="2722">
          <cell r="B2722" t="str">
            <v>Vắp &gt;24-27 cm</v>
          </cell>
          <cell r="C2722" t="str">
            <v>cây</v>
          </cell>
          <cell r="D2722">
            <v>760901</v>
          </cell>
        </row>
        <row r="2723">
          <cell r="B2723" t="str">
            <v>Vắp &gt;27-30 cm</v>
          </cell>
          <cell r="C2723" t="str">
            <v>cây</v>
          </cell>
          <cell r="D2723">
            <v>813988</v>
          </cell>
        </row>
        <row r="2724">
          <cell r="B2724" t="str">
            <v>Vắp &gt;30-33 cm</v>
          </cell>
          <cell r="C2724" t="str">
            <v>cây</v>
          </cell>
          <cell r="D2724">
            <v>871666</v>
          </cell>
        </row>
        <row r="2725">
          <cell r="B2725" t="str">
            <v>Vắp &gt;33-36 cm</v>
          </cell>
          <cell r="C2725" t="str">
            <v>cây</v>
          </cell>
          <cell r="D2725">
            <v>934608</v>
          </cell>
        </row>
        <row r="2726">
          <cell r="B2726" t="str">
            <v>Vắp &gt;36-39 cm</v>
          </cell>
          <cell r="C2726" t="str">
            <v>cây</v>
          </cell>
          <cell r="D2726">
            <v>1003534</v>
          </cell>
        </row>
        <row r="2727">
          <cell r="B2727" t="str">
            <v>Vắp &gt;39-42 cm</v>
          </cell>
          <cell r="C2727" t="str">
            <v>cây</v>
          </cell>
          <cell r="D2727">
            <v>1079300</v>
          </cell>
        </row>
        <row r="2728">
          <cell r="B2728" t="str">
            <v>Vắp &gt;42 cm</v>
          </cell>
          <cell r="C2728" t="str">
            <v>cây</v>
          </cell>
          <cell r="D2728">
            <v>1162873</v>
          </cell>
        </row>
        <row r="2729">
          <cell r="B2729" t="str">
            <v>Dõi ≤3 cm</v>
          </cell>
          <cell r="C2729" t="str">
            <v>cây</v>
          </cell>
          <cell r="D2729">
            <v>117255</v>
          </cell>
        </row>
        <row r="2730">
          <cell r="B2730" t="str">
            <v>Dõi &gt;3-6 cm</v>
          </cell>
          <cell r="C2730" t="str">
            <v>cây</v>
          </cell>
          <cell r="D2730">
            <v>154467</v>
          </cell>
        </row>
        <row r="2731">
          <cell r="B2731" t="str">
            <v>Dõi &gt;6-9 cm</v>
          </cell>
          <cell r="C2731" t="str">
            <v>cây</v>
          </cell>
          <cell r="D2731">
            <v>406422</v>
          </cell>
        </row>
        <row r="2732">
          <cell r="B2732" t="str">
            <v>Dõi &gt;9-12 cm</v>
          </cell>
          <cell r="C2732" t="str">
            <v>cây</v>
          </cell>
          <cell r="D2732">
            <v>546794</v>
          </cell>
        </row>
        <row r="2733">
          <cell r="B2733" t="str">
            <v>Dõi &gt;12-15 cm</v>
          </cell>
          <cell r="C2733" t="str">
            <v>cây</v>
          </cell>
          <cell r="D2733">
            <v>584150</v>
          </cell>
        </row>
        <row r="2734">
          <cell r="B2734" t="str">
            <v>Dõi &gt;15-18 cm</v>
          </cell>
          <cell r="C2734" t="str">
            <v>cây</v>
          </cell>
          <cell r="D2734">
            <v>623878</v>
          </cell>
        </row>
        <row r="2735">
          <cell r="B2735" t="str">
            <v>Dõi &gt;18-21 cm</v>
          </cell>
          <cell r="C2735" t="str">
            <v>cây</v>
          </cell>
          <cell r="D2735">
            <v>666315</v>
          </cell>
        </row>
        <row r="2736">
          <cell r="B2736" t="str">
            <v>Dõi &gt;21-24 cm</v>
          </cell>
          <cell r="C2736" t="str">
            <v>cây</v>
          </cell>
          <cell r="D2736">
            <v>711843</v>
          </cell>
        </row>
        <row r="2737">
          <cell r="B2737" t="str">
            <v>Dõi &gt;24-27 cm</v>
          </cell>
          <cell r="C2737" t="str">
            <v>cây</v>
          </cell>
          <cell r="D2737">
            <v>760901</v>
          </cell>
        </row>
        <row r="2738">
          <cell r="B2738" t="str">
            <v>Dõi &gt;27-30 cm</v>
          </cell>
          <cell r="C2738" t="str">
            <v>cây</v>
          </cell>
          <cell r="D2738">
            <v>813988</v>
          </cell>
        </row>
        <row r="2739">
          <cell r="B2739" t="str">
            <v>Dõi &gt;30-33 cm</v>
          </cell>
          <cell r="C2739" t="str">
            <v>cây</v>
          </cell>
          <cell r="D2739">
            <v>871666</v>
          </cell>
        </row>
        <row r="2740">
          <cell r="B2740" t="str">
            <v>Dõi &gt;33-36 cm</v>
          </cell>
          <cell r="C2740" t="str">
            <v>cây</v>
          </cell>
          <cell r="D2740">
            <v>934608</v>
          </cell>
        </row>
        <row r="2741">
          <cell r="B2741" t="str">
            <v>Dõi &gt;36-39 cm</v>
          </cell>
          <cell r="C2741" t="str">
            <v>cây</v>
          </cell>
          <cell r="D2741">
            <v>1003534</v>
          </cell>
        </row>
        <row r="2742">
          <cell r="B2742" t="str">
            <v>Dõi &gt;39-42 cm</v>
          </cell>
          <cell r="C2742" t="str">
            <v>cây</v>
          </cell>
          <cell r="D2742">
            <v>1079300</v>
          </cell>
        </row>
        <row r="2743">
          <cell r="B2743" t="str">
            <v>Dõi &gt;42 cm</v>
          </cell>
          <cell r="C2743" t="str">
            <v>cây</v>
          </cell>
          <cell r="D2743">
            <v>1162873</v>
          </cell>
        </row>
        <row r="2744">
          <cell r="B2744" t="str">
            <v>Vắp đinh ≤3 cm</v>
          </cell>
          <cell r="C2744" t="str">
            <v>cây</v>
          </cell>
          <cell r="D2744">
            <v>117255</v>
          </cell>
        </row>
        <row r="2745">
          <cell r="B2745" t="str">
            <v>Vắp đinh &gt;3-6 cm</v>
          </cell>
          <cell r="C2745" t="str">
            <v>cây</v>
          </cell>
          <cell r="D2745">
            <v>154467</v>
          </cell>
        </row>
        <row r="2746">
          <cell r="B2746" t="str">
            <v>Vắp đinh &gt;6-9 cm</v>
          </cell>
          <cell r="C2746" t="str">
            <v>cây</v>
          </cell>
          <cell r="D2746">
            <v>406422</v>
          </cell>
        </row>
        <row r="2747">
          <cell r="B2747" t="str">
            <v>Vắp đinh &gt;9-12 cm</v>
          </cell>
          <cell r="C2747" t="str">
            <v>cây</v>
          </cell>
          <cell r="D2747">
            <v>546794</v>
          </cell>
        </row>
        <row r="2748">
          <cell r="B2748" t="str">
            <v>Vắp đinh &gt;12-15 cm</v>
          </cell>
          <cell r="C2748" t="str">
            <v>cây</v>
          </cell>
          <cell r="D2748">
            <v>584150</v>
          </cell>
        </row>
        <row r="2749">
          <cell r="B2749" t="str">
            <v>Vắp đinh &gt;15-18 cm</v>
          </cell>
          <cell r="C2749" t="str">
            <v>cây</v>
          </cell>
          <cell r="D2749">
            <v>623878</v>
          </cell>
        </row>
        <row r="2750">
          <cell r="B2750" t="str">
            <v>Vắp đinh &gt;18-21 cm</v>
          </cell>
          <cell r="C2750" t="str">
            <v>cây</v>
          </cell>
          <cell r="D2750">
            <v>666315</v>
          </cell>
        </row>
        <row r="2751">
          <cell r="B2751" t="str">
            <v>Vắp đinh &gt;21-24 cm</v>
          </cell>
          <cell r="C2751" t="str">
            <v>cây</v>
          </cell>
          <cell r="D2751">
            <v>711843</v>
          </cell>
        </row>
        <row r="2752">
          <cell r="B2752" t="str">
            <v>Vắp đinh &gt;24-27 cm</v>
          </cell>
          <cell r="C2752" t="str">
            <v>cây</v>
          </cell>
          <cell r="D2752">
            <v>760901</v>
          </cell>
        </row>
        <row r="2753">
          <cell r="B2753" t="str">
            <v>Vắp đinh &gt;27-30 cm</v>
          </cell>
          <cell r="C2753" t="str">
            <v>cây</v>
          </cell>
          <cell r="D2753">
            <v>813988</v>
          </cell>
        </row>
        <row r="2754">
          <cell r="B2754" t="str">
            <v>Vắp đinh &gt;30-33 cm</v>
          </cell>
          <cell r="C2754" t="str">
            <v>cây</v>
          </cell>
          <cell r="D2754">
            <v>871666</v>
          </cell>
        </row>
        <row r="2755">
          <cell r="B2755" t="str">
            <v>Vắp đinh &gt;33-36 cm</v>
          </cell>
          <cell r="C2755" t="str">
            <v>cây</v>
          </cell>
          <cell r="D2755">
            <v>934608</v>
          </cell>
        </row>
        <row r="2756">
          <cell r="B2756" t="str">
            <v>Vắp đinh &gt;36-39 cm</v>
          </cell>
          <cell r="C2756" t="str">
            <v>cây</v>
          </cell>
          <cell r="D2756">
            <v>1003534</v>
          </cell>
        </row>
        <row r="2757">
          <cell r="B2757" t="str">
            <v>Vắp đinh &gt;39-42 cm</v>
          </cell>
          <cell r="C2757" t="str">
            <v>cây</v>
          </cell>
          <cell r="D2757">
            <v>1079300</v>
          </cell>
        </row>
        <row r="2758">
          <cell r="B2758" t="str">
            <v>Vắp đinh &gt;42 cm</v>
          </cell>
          <cell r="C2758" t="str">
            <v>cây</v>
          </cell>
          <cell r="D2758">
            <v>1162873</v>
          </cell>
        </row>
        <row r="2759">
          <cell r="B2759" t="str">
            <v>Bằng lăng ≤3 cm</v>
          </cell>
          <cell r="C2759" t="str">
            <v>cây</v>
          </cell>
          <cell r="D2759">
            <v>104226</v>
          </cell>
        </row>
        <row r="2760">
          <cell r="B2760" t="str">
            <v>Bằng lăng &gt;3-6 cm</v>
          </cell>
          <cell r="C2760" t="str">
            <v>cây</v>
          </cell>
          <cell r="D2760">
            <v>137304</v>
          </cell>
        </row>
        <row r="2761">
          <cell r="B2761" t="str">
            <v>Bằng lăng &gt;6-9 cm</v>
          </cell>
          <cell r="C2761" t="str">
            <v>cây</v>
          </cell>
          <cell r="D2761">
            <v>361264</v>
          </cell>
        </row>
        <row r="2762">
          <cell r="B2762" t="str">
            <v>Bằng lăng &gt;9-12 cm</v>
          </cell>
          <cell r="C2762" t="str">
            <v>cây</v>
          </cell>
          <cell r="D2762">
            <v>486039</v>
          </cell>
        </row>
        <row r="2763">
          <cell r="B2763" t="str">
            <v>Bằng lăng &gt;12-15 cm</v>
          </cell>
          <cell r="C2763" t="str">
            <v>cây</v>
          </cell>
          <cell r="D2763">
            <v>519244</v>
          </cell>
        </row>
        <row r="2764">
          <cell r="B2764" t="str">
            <v>Bằng lăng &gt;15-18 cm</v>
          </cell>
          <cell r="C2764" t="str">
            <v>cây</v>
          </cell>
          <cell r="D2764">
            <v>554558</v>
          </cell>
        </row>
        <row r="2765">
          <cell r="B2765" t="str">
            <v>Bằng lăng &gt;18-21 cm</v>
          </cell>
          <cell r="C2765" t="str">
            <v>cây</v>
          </cell>
          <cell r="D2765">
            <v>592280</v>
          </cell>
        </row>
        <row r="2766">
          <cell r="B2766" t="str">
            <v>Bằng lăng &gt;21-24 cm</v>
          </cell>
          <cell r="C2766" t="str">
            <v>cây</v>
          </cell>
          <cell r="D2766">
            <v>632750</v>
          </cell>
        </row>
        <row r="2767">
          <cell r="B2767" t="str">
            <v>Bằng lăng &gt;24-27 cm</v>
          </cell>
          <cell r="C2767" t="str">
            <v>cây</v>
          </cell>
          <cell r="D2767">
            <v>676357</v>
          </cell>
        </row>
        <row r="2768">
          <cell r="B2768" t="str">
            <v>Bằng lăng &gt;27-30 cm</v>
          </cell>
          <cell r="C2768" t="str">
            <v>cây</v>
          </cell>
          <cell r="D2768">
            <v>723545</v>
          </cell>
        </row>
        <row r="2769">
          <cell r="B2769" t="str">
            <v>Bằng lăng &gt;30-33 cm</v>
          </cell>
          <cell r="C2769" t="str">
            <v>cây</v>
          </cell>
          <cell r="D2769">
            <v>774814</v>
          </cell>
        </row>
        <row r="2770">
          <cell r="B2770" t="str">
            <v>Bằng lăng &gt;33-36 cm</v>
          </cell>
          <cell r="C2770" t="str">
            <v>cây</v>
          </cell>
          <cell r="D2770">
            <v>830762</v>
          </cell>
        </row>
        <row r="2771">
          <cell r="B2771" t="str">
            <v>Bằng lăng &gt;36-39 cm</v>
          </cell>
          <cell r="C2771" t="str">
            <v>cây</v>
          </cell>
          <cell r="D2771">
            <v>892030</v>
          </cell>
        </row>
        <row r="2772">
          <cell r="B2772" t="str">
            <v>Bằng lăng &gt;39-42 cm</v>
          </cell>
          <cell r="C2772" t="str">
            <v>cây</v>
          </cell>
          <cell r="D2772">
            <v>959377</v>
          </cell>
        </row>
        <row r="2773">
          <cell r="B2773" t="str">
            <v>Bằng lăng &gt;42 cm</v>
          </cell>
          <cell r="C2773" t="str">
            <v>cây</v>
          </cell>
          <cell r="D2773">
            <v>1033664</v>
          </cell>
        </row>
        <row r="2774">
          <cell r="B2774" t="str">
            <v>Bằng lăng cườm ≤3 cm</v>
          </cell>
          <cell r="C2774" t="str">
            <v>cây</v>
          </cell>
          <cell r="D2774">
            <v>104226</v>
          </cell>
        </row>
        <row r="2775">
          <cell r="B2775" t="str">
            <v>Bằng lăng cườm &gt;3-6 cm</v>
          </cell>
          <cell r="C2775" t="str">
            <v>cây</v>
          </cell>
          <cell r="D2775">
            <v>137304</v>
          </cell>
        </row>
        <row r="2776">
          <cell r="B2776" t="str">
            <v>Bằng lăng cườm &gt;6-9 cm</v>
          </cell>
          <cell r="C2776" t="str">
            <v>cây</v>
          </cell>
          <cell r="D2776">
            <v>361264</v>
          </cell>
        </row>
        <row r="2777">
          <cell r="B2777" t="str">
            <v>Bằng lăng cườm &gt;9-12 cm</v>
          </cell>
          <cell r="C2777" t="str">
            <v>cây</v>
          </cell>
          <cell r="D2777">
            <v>486039</v>
          </cell>
        </row>
        <row r="2778">
          <cell r="B2778" t="str">
            <v>Bằng lăng cườm &gt;12-15 cm</v>
          </cell>
          <cell r="C2778" t="str">
            <v>cây</v>
          </cell>
          <cell r="D2778">
            <v>519244</v>
          </cell>
        </row>
        <row r="2779">
          <cell r="B2779" t="str">
            <v>Bằng lăng cườm &gt;15-18 cm</v>
          </cell>
          <cell r="C2779" t="str">
            <v>cây</v>
          </cell>
          <cell r="D2779">
            <v>554558</v>
          </cell>
        </row>
        <row r="2780">
          <cell r="B2780" t="str">
            <v>Bằng lăng cườm &gt;18-21 cm</v>
          </cell>
          <cell r="C2780" t="str">
            <v>cây</v>
          </cell>
          <cell r="D2780">
            <v>592280</v>
          </cell>
        </row>
        <row r="2781">
          <cell r="B2781" t="str">
            <v>Bằng lăng cườm &gt;21-24 cm</v>
          </cell>
          <cell r="C2781" t="str">
            <v>cây</v>
          </cell>
          <cell r="D2781">
            <v>632750</v>
          </cell>
        </row>
        <row r="2782">
          <cell r="B2782" t="str">
            <v>Bằng lăng cườm &gt;24-27 cm</v>
          </cell>
          <cell r="C2782" t="str">
            <v>cây</v>
          </cell>
          <cell r="D2782">
            <v>676357</v>
          </cell>
        </row>
        <row r="2783">
          <cell r="B2783" t="str">
            <v>Bằng lăng cườm &gt;27-30 cm</v>
          </cell>
          <cell r="C2783" t="str">
            <v>cây</v>
          </cell>
          <cell r="D2783">
            <v>723545</v>
          </cell>
        </row>
        <row r="2784">
          <cell r="B2784" t="str">
            <v>Bằng lăng cườm &gt;30-33 cm</v>
          </cell>
          <cell r="C2784" t="str">
            <v>cây</v>
          </cell>
          <cell r="D2784">
            <v>774814</v>
          </cell>
        </row>
        <row r="2785">
          <cell r="B2785" t="str">
            <v>Bằng lăng cườm &gt;33-36 cm</v>
          </cell>
          <cell r="C2785" t="str">
            <v>cây</v>
          </cell>
          <cell r="D2785">
            <v>830762</v>
          </cell>
        </row>
        <row r="2786">
          <cell r="B2786" t="str">
            <v>Bằng lăng cườm &gt;36-39 cm</v>
          </cell>
          <cell r="C2786" t="str">
            <v>cây</v>
          </cell>
          <cell r="D2786">
            <v>892030</v>
          </cell>
        </row>
        <row r="2787">
          <cell r="B2787" t="str">
            <v>Bằng lăng cườm &gt;39-42 cm</v>
          </cell>
          <cell r="C2787" t="str">
            <v>cây</v>
          </cell>
          <cell r="D2787">
            <v>959377</v>
          </cell>
        </row>
        <row r="2788">
          <cell r="B2788" t="str">
            <v>Bằng lăng cườm &gt;42 cm</v>
          </cell>
          <cell r="C2788" t="str">
            <v>cây</v>
          </cell>
          <cell r="D2788">
            <v>1033664</v>
          </cell>
        </row>
        <row r="2789">
          <cell r="B2789" t="str">
            <v>Bằng lăng lòng sao ≤3 cm</v>
          </cell>
          <cell r="C2789" t="str">
            <v>cây</v>
          </cell>
          <cell r="D2789">
            <v>104226</v>
          </cell>
        </row>
        <row r="2790">
          <cell r="B2790" t="str">
            <v>Bằng lăng lòng sao &gt;3-6 cm</v>
          </cell>
          <cell r="C2790" t="str">
            <v>cây</v>
          </cell>
          <cell r="D2790">
            <v>137304</v>
          </cell>
        </row>
        <row r="2791">
          <cell r="B2791" t="str">
            <v>Bằng lăng lòng sao &gt;6-9 cm</v>
          </cell>
          <cell r="C2791" t="str">
            <v>cây</v>
          </cell>
          <cell r="D2791">
            <v>361264</v>
          </cell>
        </row>
        <row r="2792">
          <cell r="B2792" t="str">
            <v>Bằng lăng lòng sao &gt;9-12 cm</v>
          </cell>
          <cell r="C2792" t="str">
            <v>cây</v>
          </cell>
          <cell r="D2792">
            <v>486039</v>
          </cell>
        </row>
        <row r="2793">
          <cell r="B2793" t="str">
            <v>Bằng lăng lòng sao &gt;12-15 cm</v>
          </cell>
          <cell r="C2793" t="str">
            <v>cây</v>
          </cell>
          <cell r="D2793">
            <v>519244</v>
          </cell>
        </row>
        <row r="2794">
          <cell r="B2794" t="str">
            <v>Bằng lăng lòng sao &gt;15-18 cm</v>
          </cell>
          <cell r="C2794" t="str">
            <v>cây</v>
          </cell>
          <cell r="D2794">
            <v>554558</v>
          </cell>
        </row>
        <row r="2795">
          <cell r="B2795" t="str">
            <v>Bằng lăng lòng sao &gt;18-21 cm</v>
          </cell>
          <cell r="C2795" t="str">
            <v>cây</v>
          </cell>
          <cell r="D2795">
            <v>592280</v>
          </cell>
        </row>
        <row r="2796">
          <cell r="B2796" t="str">
            <v>Bằng lăng lòng sao &gt;21-24 cm</v>
          </cell>
          <cell r="C2796" t="str">
            <v>cây</v>
          </cell>
          <cell r="D2796">
            <v>632750</v>
          </cell>
        </row>
        <row r="2797">
          <cell r="B2797" t="str">
            <v>Bằng lăng lòng sao &gt;24-27 cm</v>
          </cell>
          <cell r="C2797" t="str">
            <v>cây</v>
          </cell>
          <cell r="D2797">
            <v>676357</v>
          </cell>
        </row>
        <row r="2798">
          <cell r="B2798" t="str">
            <v>Bằng lăng lòng sao &gt;27-30 cm</v>
          </cell>
          <cell r="C2798" t="str">
            <v>cây</v>
          </cell>
          <cell r="D2798">
            <v>723545</v>
          </cell>
        </row>
        <row r="2799">
          <cell r="B2799" t="str">
            <v>Bằng lăng lòng sao &gt;30-33 cm</v>
          </cell>
          <cell r="C2799" t="str">
            <v>cây</v>
          </cell>
          <cell r="D2799">
            <v>774814</v>
          </cell>
        </row>
        <row r="2800">
          <cell r="B2800" t="str">
            <v>Bằng lăng lòng sao &gt;33-36 cm</v>
          </cell>
          <cell r="C2800" t="str">
            <v>cây</v>
          </cell>
          <cell r="D2800">
            <v>830762</v>
          </cell>
        </row>
        <row r="2801">
          <cell r="B2801" t="str">
            <v>Bằng lăng lòng sao &gt;36-39 cm</v>
          </cell>
          <cell r="C2801" t="str">
            <v>cây</v>
          </cell>
          <cell r="D2801">
            <v>892030</v>
          </cell>
        </row>
        <row r="2802">
          <cell r="B2802" t="str">
            <v>Bằng lăng lòng sao &gt;39-42 cm</v>
          </cell>
          <cell r="C2802" t="str">
            <v>cây</v>
          </cell>
          <cell r="D2802">
            <v>959377</v>
          </cell>
        </row>
        <row r="2803">
          <cell r="B2803" t="str">
            <v>Bằng lăng lòng sao &gt;42 cm</v>
          </cell>
          <cell r="C2803" t="str">
            <v>cây</v>
          </cell>
          <cell r="D2803">
            <v>1033664</v>
          </cell>
        </row>
        <row r="2804">
          <cell r="B2804" t="str">
            <v xml:space="preserve"> Bằng lăng hoa đỏ ≤3 cm</v>
          </cell>
          <cell r="C2804" t="str">
            <v>cây</v>
          </cell>
          <cell r="D2804">
            <v>104226</v>
          </cell>
        </row>
        <row r="2805">
          <cell r="B2805" t="str">
            <v xml:space="preserve"> Bằng lăng hoa đỏ &gt;3-6 cm</v>
          </cell>
          <cell r="C2805" t="str">
            <v>cây</v>
          </cell>
          <cell r="D2805">
            <v>137304</v>
          </cell>
        </row>
        <row r="2806">
          <cell r="B2806" t="str">
            <v xml:space="preserve"> Bằng lăng hoa đỏ &gt;6-9 cm</v>
          </cell>
          <cell r="C2806" t="str">
            <v>cây</v>
          </cell>
          <cell r="D2806">
            <v>361264</v>
          </cell>
        </row>
        <row r="2807">
          <cell r="B2807" t="str">
            <v xml:space="preserve"> Bằng lăng hoa đỏ &gt;9-12 cm</v>
          </cell>
          <cell r="C2807" t="str">
            <v>cây</v>
          </cell>
          <cell r="D2807">
            <v>486039</v>
          </cell>
        </row>
        <row r="2808">
          <cell r="B2808" t="str">
            <v xml:space="preserve"> Bằng lăng hoa đỏ &gt;12-15 cm</v>
          </cell>
          <cell r="C2808" t="str">
            <v>cây</v>
          </cell>
          <cell r="D2808">
            <v>519244</v>
          </cell>
        </row>
        <row r="2809">
          <cell r="B2809" t="str">
            <v xml:space="preserve"> Bằng lăng hoa đỏ &gt;15-18 cm</v>
          </cell>
          <cell r="C2809" t="str">
            <v>cây</v>
          </cell>
          <cell r="D2809">
            <v>554558</v>
          </cell>
        </row>
        <row r="2810">
          <cell r="B2810" t="str">
            <v xml:space="preserve"> Bằng lăng hoa đỏ &gt;18-21 cm</v>
          </cell>
          <cell r="C2810" t="str">
            <v>cây</v>
          </cell>
          <cell r="D2810">
            <v>592280</v>
          </cell>
        </row>
        <row r="2811">
          <cell r="B2811" t="str">
            <v xml:space="preserve"> Bằng lăng hoa đỏ &gt;21-24 cm</v>
          </cell>
          <cell r="C2811" t="str">
            <v>cây</v>
          </cell>
          <cell r="D2811">
            <v>632750</v>
          </cell>
        </row>
        <row r="2812">
          <cell r="B2812" t="str">
            <v xml:space="preserve"> Bằng lăng hoa đỏ &gt;24-27 cm</v>
          </cell>
          <cell r="C2812" t="str">
            <v>cây</v>
          </cell>
          <cell r="D2812">
            <v>676357</v>
          </cell>
        </row>
        <row r="2813">
          <cell r="B2813" t="str">
            <v xml:space="preserve"> Bằng lăng hoa đỏ &gt;27-30 cm</v>
          </cell>
          <cell r="C2813" t="str">
            <v>cây</v>
          </cell>
          <cell r="D2813">
            <v>723545</v>
          </cell>
        </row>
        <row r="2814">
          <cell r="B2814" t="str">
            <v xml:space="preserve"> Bằng lăng hoa đỏ &gt;30-33 cm</v>
          </cell>
          <cell r="C2814" t="str">
            <v>cây</v>
          </cell>
          <cell r="D2814">
            <v>774814</v>
          </cell>
        </row>
        <row r="2815">
          <cell r="B2815" t="str">
            <v xml:space="preserve"> Bằng lăng hoa đỏ &gt;33-36 cm</v>
          </cell>
          <cell r="C2815" t="str">
            <v>cây</v>
          </cell>
          <cell r="D2815">
            <v>830762</v>
          </cell>
        </row>
        <row r="2816">
          <cell r="B2816" t="str">
            <v xml:space="preserve"> Bằng lăng hoa đỏ &gt;36-39 cm</v>
          </cell>
          <cell r="C2816" t="str">
            <v>cây</v>
          </cell>
          <cell r="D2816">
            <v>892030</v>
          </cell>
        </row>
        <row r="2817">
          <cell r="B2817" t="str">
            <v xml:space="preserve"> Bằng lăng hoa đỏ &gt;39-42 cm</v>
          </cell>
          <cell r="C2817" t="str">
            <v>cây</v>
          </cell>
          <cell r="D2817">
            <v>959377</v>
          </cell>
        </row>
        <row r="2818">
          <cell r="B2818" t="str">
            <v xml:space="preserve"> Bằng lăng hoa đỏ &gt;42 cm</v>
          </cell>
          <cell r="C2818" t="str">
            <v>cây</v>
          </cell>
          <cell r="D2818">
            <v>1033664</v>
          </cell>
        </row>
        <row r="2819">
          <cell r="B2819" t="str">
            <v>Bằng lăng nam bộ ≤3 cm</v>
          </cell>
          <cell r="C2819" t="str">
            <v>cây</v>
          </cell>
          <cell r="D2819">
            <v>104226</v>
          </cell>
        </row>
        <row r="2820">
          <cell r="B2820" t="str">
            <v>Bằng lăng nam bộ &gt;3-6 cm</v>
          </cell>
          <cell r="C2820" t="str">
            <v>cây</v>
          </cell>
          <cell r="D2820">
            <v>137304</v>
          </cell>
        </row>
        <row r="2821">
          <cell r="B2821" t="str">
            <v>Bằng lăng nam bộ &gt;6-9 cm</v>
          </cell>
          <cell r="C2821" t="str">
            <v>cây</v>
          </cell>
          <cell r="D2821">
            <v>361264</v>
          </cell>
        </row>
        <row r="2822">
          <cell r="B2822" t="str">
            <v>Bằng lăng nam bộ &gt;9-12 cm</v>
          </cell>
          <cell r="C2822" t="str">
            <v>cây</v>
          </cell>
          <cell r="D2822">
            <v>486039</v>
          </cell>
        </row>
        <row r="2823">
          <cell r="B2823" t="str">
            <v>Bằng lăng nam bộ &gt;12-15 cm</v>
          </cell>
          <cell r="C2823" t="str">
            <v>cây</v>
          </cell>
          <cell r="D2823">
            <v>519244</v>
          </cell>
        </row>
        <row r="2824">
          <cell r="B2824" t="str">
            <v>Bằng lăng nam bộ &gt;15-18 cm</v>
          </cell>
          <cell r="C2824" t="str">
            <v>cây</v>
          </cell>
          <cell r="D2824">
            <v>554558</v>
          </cell>
        </row>
        <row r="2825">
          <cell r="B2825" t="str">
            <v>Bằng lăng nam bộ &gt;18-21 cm</v>
          </cell>
          <cell r="C2825" t="str">
            <v>cây</v>
          </cell>
          <cell r="D2825">
            <v>592280</v>
          </cell>
        </row>
        <row r="2826">
          <cell r="B2826" t="str">
            <v>Bằng lăng nam bộ &gt;21-24 cm</v>
          </cell>
          <cell r="C2826" t="str">
            <v>cây</v>
          </cell>
          <cell r="D2826">
            <v>632750</v>
          </cell>
        </row>
        <row r="2827">
          <cell r="B2827" t="str">
            <v>Bằng lăng nam bộ &gt;24-27 cm</v>
          </cell>
          <cell r="C2827" t="str">
            <v>cây</v>
          </cell>
          <cell r="D2827">
            <v>676357</v>
          </cell>
        </row>
        <row r="2828">
          <cell r="B2828" t="str">
            <v>Bằng lăng nam bộ &gt;27-30 cm</v>
          </cell>
          <cell r="C2828" t="str">
            <v>cây</v>
          </cell>
          <cell r="D2828">
            <v>723545</v>
          </cell>
        </row>
        <row r="2829">
          <cell r="B2829" t="str">
            <v>Bằng lăng nam bộ &gt;30-33 cm</v>
          </cell>
          <cell r="C2829" t="str">
            <v>cây</v>
          </cell>
          <cell r="D2829">
            <v>774814</v>
          </cell>
        </row>
        <row r="2830">
          <cell r="B2830" t="str">
            <v>Bằng lăng nam bộ &gt;33-36 cm</v>
          </cell>
          <cell r="C2830" t="str">
            <v>cây</v>
          </cell>
          <cell r="D2830">
            <v>830762</v>
          </cell>
        </row>
        <row r="2831">
          <cell r="B2831" t="str">
            <v>Bằng lăng nam bộ &gt;36-39 cm</v>
          </cell>
          <cell r="C2831" t="str">
            <v>cây</v>
          </cell>
          <cell r="D2831">
            <v>892030</v>
          </cell>
        </row>
        <row r="2832">
          <cell r="B2832" t="str">
            <v>Bằng lăng nam bộ &gt;39-42 cm</v>
          </cell>
          <cell r="C2832" t="str">
            <v>cây</v>
          </cell>
          <cell r="D2832">
            <v>959377</v>
          </cell>
        </row>
        <row r="2833">
          <cell r="B2833" t="str">
            <v>Bằng lăng nam bộ &gt;42 cm</v>
          </cell>
          <cell r="C2833" t="str">
            <v>cây</v>
          </cell>
          <cell r="D2833">
            <v>1033664</v>
          </cell>
        </row>
        <row r="2834">
          <cell r="B2834" t="str">
            <v>Bằng lăng nước ≤3 cm</v>
          </cell>
          <cell r="C2834" t="str">
            <v>cây</v>
          </cell>
          <cell r="D2834">
            <v>104226</v>
          </cell>
        </row>
        <row r="2835">
          <cell r="B2835" t="str">
            <v>Bằng lăng nước &gt;3-6 cm</v>
          </cell>
          <cell r="C2835" t="str">
            <v>cây</v>
          </cell>
          <cell r="D2835">
            <v>137304</v>
          </cell>
        </row>
        <row r="2836">
          <cell r="B2836" t="str">
            <v>Bằng lăng nước &gt;6-9 cm</v>
          </cell>
          <cell r="C2836" t="str">
            <v>cây</v>
          </cell>
          <cell r="D2836">
            <v>361264</v>
          </cell>
        </row>
        <row r="2837">
          <cell r="B2837" t="str">
            <v>Bằng lăng nước &gt;9-12 cm</v>
          </cell>
          <cell r="C2837" t="str">
            <v>cây</v>
          </cell>
          <cell r="D2837">
            <v>486039</v>
          </cell>
        </row>
        <row r="2838">
          <cell r="B2838" t="str">
            <v>Bằng lăng nước &gt;12-15 cm</v>
          </cell>
          <cell r="C2838" t="str">
            <v>cây</v>
          </cell>
          <cell r="D2838">
            <v>519244</v>
          </cell>
        </row>
        <row r="2839">
          <cell r="B2839" t="str">
            <v>Bằng lăng nước &gt;15-18 cm</v>
          </cell>
          <cell r="C2839" t="str">
            <v>cây</v>
          </cell>
          <cell r="D2839">
            <v>554558</v>
          </cell>
        </row>
        <row r="2840">
          <cell r="B2840" t="str">
            <v>Bằng lăng nước &gt;18-21 cm</v>
          </cell>
          <cell r="C2840" t="str">
            <v>cây</v>
          </cell>
          <cell r="D2840">
            <v>592280</v>
          </cell>
        </row>
        <row r="2841">
          <cell r="B2841" t="str">
            <v>Bằng lăng nước &gt;21-24 cm</v>
          </cell>
          <cell r="C2841" t="str">
            <v>cây</v>
          </cell>
          <cell r="D2841">
            <v>632750</v>
          </cell>
        </row>
        <row r="2842">
          <cell r="B2842" t="str">
            <v>Bằng lăng nước &gt;24-27 cm</v>
          </cell>
          <cell r="C2842" t="str">
            <v>cây</v>
          </cell>
          <cell r="D2842">
            <v>676357</v>
          </cell>
        </row>
        <row r="2843">
          <cell r="B2843" t="str">
            <v>Bằng lăng nước &gt;27-30 cm</v>
          </cell>
          <cell r="C2843" t="str">
            <v>cây</v>
          </cell>
          <cell r="D2843">
            <v>723545</v>
          </cell>
        </row>
        <row r="2844">
          <cell r="B2844" t="str">
            <v>Bằng lăng nước &gt;30-33 cm</v>
          </cell>
          <cell r="C2844" t="str">
            <v>cây</v>
          </cell>
          <cell r="D2844">
            <v>774814</v>
          </cell>
        </row>
        <row r="2845">
          <cell r="B2845" t="str">
            <v>Bằng lăng nước &gt;33-36 cm</v>
          </cell>
          <cell r="C2845" t="str">
            <v>cây</v>
          </cell>
          <cell r="D2845">
            <v>830762</v>
          </cell>
        </row>
        <row r="2846">
          <cell r="B2846" t="str">
            <v>Bằng lăng nước &gt;36-39 cm</v>
          </cell>
          <cell r="C2846" t="str">
            <v>cây</v>
          </cell>
          <cell r="D2846">
            <v>892030</v>
          </cell>
        </row>
        <row r="2847">
          <cell r="B2847" t="str">
            <v>Bằng lăng nước &gt;39-42 cm</v>
          </cell>
          <cell r="C2847" t="str">
            <v>cây</v>
          </cell>
          <cell r="D2847">
            <v>959377</v>
          </cell>
        </row>
        <row r="2848">
          <cell r="B2848" t="str">
            <v>Bằng lăng nước &gt;42 cm</v>
          </cell>
          <cell r="C2848" t="str">
            <v>cây</v>
          </cell>
          <cell r="D2848">
            <v>1033664</v>
          </cell>
        </row>
        <row r="2849">
          <cell r="B2849" t="str">
            <v>Cà chắc ≤3 cm</v>
          </cell>
          <cell r="C2849" t="str">
            <v>cây</v>
          </cell>
          <cell r="D2849">
            <v>104226</v>
          </cell>
        </row>
        <row r="2850">
          <cell r="B2850" t="str">
            <v>Cà chắc &gt;3-6 cm</v>
          </cell>
          <cell r="C2850" t="str">
            <v>cây</v>
          </cell>
          <cell r="D2850">
            <v>137304</v>
          </cell>
        </row>
        <row r="2851">
          <cell r="B2851" t="str">
            <v>Cà chắc &gt;6-9 cm</v>
          </cell>
          <cell r="C2851" t="str">
            <v>cây</v>
          </cell>
          <cell r="D2851">
            <v>361264</v>
          </cell>
        </row>
        <row r="2852">
          <cell r="B2852" t="str">
            <v>Cà chắc &gt;9-12 cm</v>
          </cell>
          <cell r="C2852" t="str">
            <v>cây</v>
          </cell>
          <cell r="D2852">
            <v>486039</v>
          </cell>
        </row>
        <row r="2853">
          <cell r="B2853" t="str">
            <v>Cà chắc &gt;12-15 cm</v>
          </cell>
          <cell r="C2853" t="str">
            <v>cây</v>
          </cell>
          <cell r="D2853">
            <v>519244</v>
          </cell>
        </row>
        <row r="2854">
          <cell r="B2854" t="str">
            <v>Cà chắc &gt;15-18 cm</v>
          </cell>
          <cell r="C2854" t="str">
            <v>cây</v>
          </cell>
          <cell r="D2854">
            <v>554558</v>
          </cell>
        </row>
        <row r="2855">
          <cell r="B2855" t="str">
            <v>Cà chắc &gt;18-21 cm</v>
          </cell>
          <cell r="C2855" t="str">
            <v>cây</v>
          </cell>
          <cell r="D2855">
            <v>592280</v>
          </cell>
        </row>
        <row r="2856">
          <cell r="B2856" t="str">
            <v>Cà chắc &gt;21-24 cm</v>
          </cell>
          <cell r="C2856" t="str">
            <v>cây</v>
          </cell>
          <cell r="D2856">
            <v>632750</v>
          </cell>
        </row>
        <row r="2857">
          <cell r="B2857" t="str">
            <v>Cà chắc &gt;24-27 cm</v>
          </cell>
          <cell r="C2857" t="str">
            <v>cây</v>
          </cell>
          <cell r="D2857">
            <v>676357</v>
          </cell>
        </row>
        <row r="2858">
          <cell r="B2858" t="str">
            <v>Cà chắc &gt;27-30 cm</v>
          </cell>
          <cell r="C2858" t="str">
            <v>cây</v>
          </cell>
          <cell r="D2858">
            <v>723545</v>
          </cell>
        </row>
        <row r="2859">
          <cell r="B2859" t="str">
            <v>Cà chắc &gt;30-33 cm</v>
          </cell>
          <cell r="C2859" t="str">
            <v>cây</v>
          </cell>
          <cell r="D2859">
            <v>774814</v>
          </cell>
        </row>
        <row r="2860">
          <cell r="B2860" t="str">
            <v>Cà chắc &gt;33-36 cm</v>
          </cell>
          <cell r="C2860" t="str">
            <v>cây</v>
          </cell>
          <cell r="D2860">
            <v>830762</v>
          </cell>
        </row>
        <row r="2861">
          <cell r="B2861" t="str">
            <v>Cà chắc &gt;36-39 cm</v>
          </cell>
          <cell r="C2861" t="str">
            <v>cây</v>
          </cell>
          <cell r="D2861">
            <v>892030</v>
          </cell>
        </row>
        <row r="2862">
          <cell r="B2862" t="str">
            <v>Cà chắc &gt;39-42 cm</v>
          </cell>
          <cell r="C2862" t="str">
            <v>cây</v>
          </cell>
          <cell r="D2862">
            <v>959377</v>
          </cell>
        </row>
        <row r="2863">
          <cell r="B2863" t="str">
            <v>Cà chắc &gt;42 cm</v>
          </cell>
          <cell r="C2863" t="str">
            <v>cây</v>
          </cell>
          <cell r="D2863">
            <v>1033664</v>
          </cell>
        </row>
        <row r="2864">
          <cell r="B2864" t="str">
            <v>Cà chí ≤3 cm</v>
          </cell>
          <cell r="C2864" t="str">
            <v>cây</v>
          </cell>
          <cell r="D2864">
            <v>104226</v>
          </cell>
        </row>
        <row r="2865">
          <cell r="B2865" t="str">
            <v>Cà chí &gt;3-6 cm</v>
          </cell>
          <cell r="C2865" t="str">
            <v>cây</v>
          </cell>
          <cell r="D2865">
            <v>137304</v>
          </cell>
        </row>
        <row r="2866">
          <cell r="B2866" t="str">
            <v>Cà chí &gt;6-9 cm</v>
          </cell>
          <cell r="C2866" t="str">
            <v>cây</v>
          </cell>
          <cell r="D2866">
            <v>361264</v>
          </cell>
        </row>
        <row r="2867">
          <cell r="B2867" t="str">
            <v>Cà chí &gt;9-12 cm</v>
          </cell>
          <cell r="C2867" t="str">
            <v>cây</v>
          </cell>
          <cell r="D2867">
            <v>486039</v>
          </cell>
        </row>
        <row r="2868">
          <cell r="B2868" t="str">
            <v>Cà chí &gt;12-15 cm</v>
          </cell>
          <cell r="C2868" t="str">
            <v>cây</v>
          </cell>
          <cell r="D2868">
            <v>519244</v>
          </cell>
        </row>
        <row r="2869">
          <cell r="B2869" t="str">
            <v>Cà chí &gt;15-18 cm</v>
          </cell>
          <cell r="C2869" t="str">
            <v>cây</v>
          </cell>
          <cell r="D2869">
            <v>554558</v>
          </cell>
        </row>
        <row r="2870">
          <cell r="B2870" t="str">
            <v>Cà chí &gt;18-21 cm</v>
          </cell>
          <cell r="C2870" t="str">
            <v>cây</v>
          </cell>
          <cell r="D2870">
            <v>592280</v>
          </cell>
        </row>
        <row r="2871">
          <cell r="B2871" t="str">
            <v>Cà chí &gt;21-24 cm</v>
          </cell>
          <cell r="C2871" t="str">
            <v>cây</v>
          </cell>
          <cell r="D2871">
            <v>632750</v>
          </cell>
        </row>
        <row r="2872">
          <cell r="B2872" t="str">
            <v>Cà chí &gt;24-27 cm</v>
          </cell>
          <cell r="C2872" t="str">
            <v>cây</v>
          </cell>
          <cell r="D2872">
            <v>676357</v>
          </cell>
        </row>
        <row r="2873">
          <cell r="B2873" t="str">
            <v>Cà chí &gt;27-30 cm</v>
          </cell>
          <cell r="C2873" t="str">
            <v>cây</v>
          </cell>
          <cell r="D2873">
            <v>723545</v>
          </cell>
        </row>
        <row r="2874">
          <cell r="B2874" t="str">
            <v>Cà chí &gt;30-33 cm</v>
          </cell>
          <cell r="C2874" t="str">
            <v>cây</v>
          </cell>
          <cell r="D2874">
            <v>774814</v>
          </cell>
        </row>
        <row r="2875">
          <cell r="B2875" t="str">
            <v>Cà chí &gt;33-36 cm</v>
          </cell>
          <cell r="C2875" t="str">
            <v>cây</v>
          </cell>
          <cell r="D2875">
            <v>830762</v>
          </cell>
        </row>
        <row r="2876">
          <cell r="B2876" t="str">
            <v>Cà chí &gt;36-39 cm</v>
          </cell>
          <cell r="C2876" t="str">
            <v>cây</v>
          </cell>
          <cell r="D2876">
            <v>892030</v>
          </cell>
        </row>
        <row r="2877">
          <cell r="B2877" t="str">
            <v>Cà chí &gt;39-42 cm</v>
          </cell>
          <cell r="C2877" t="str">
            <v>cây</v>
          </cell>
          <cell r="D2877">
            <v>959377</v>
          </cell>
        </row>
        <row r="2878">
          <cell r="B2878" t="str">
            <v>Cà chí &gt;42 cm</v>
          </cell>
          <cell r="C2878" t="str">
            <v>cây</v>
          </cell>
          <cell r="D2878">
            <v>1033664</v>
          </cell>
        </row>
        <row r="2879">
          <cell r="B2879" t="str">
            <v>Chặc khế ≤3 cm</v>
          </cell>
          <cell r="C2879" t="str">
            <v>cây</v>
          </cell>
          <cell r="D2879">
            <v>104226</v>
          </cell>
        </row>
        <row r="2880">
          <cell r="B2880" t="str">
            <v>Chặc khế &gt;3-6 cm</v>
          </cell>
          <cell r="C2880" t="str">
            <v>cây</v>
          </cell>
          <cell r="D2880">
            <v>137304</v>
          </cell>
        </row>
        <row r="2881">
          <cell r="B2881" t="str">
            <v>Chặc khế &gt;6-9 cm</v>
          </cell>
          <cell r="C2881" t="str">
            <v>cây</v>
          </cell>
          <cell r="D2881">
            <v>361264</v>
          </cell>
        </row>
        <row r="2882">
          <cell r="B2882" t="str">
            <v>Chặc khế &gt;9-12 cm</v>
          </cell>
          <cell r="C2882" t="str">
            <v>cây</v>
          </cell>
          <cell r="D2882">
            <v>486039</v>
          </cell>
        </row>
        <row r="2883">
          <cell r="B2883" t="str">
            <v>Chặc khế &gt;12-15 cm</v>
          </cell>
          <cell r="C2883" t="str">
            <v>cây</v>
          </cell>
          <cell r="D2883">
            <v>519244</v>
          </cell>
        </row>
        <row r="2884">
          <cell r="B2884" t="str">
            <v>Chặc khế &gt;15-18 cm</v>
          </cell>
          <cell r="C2884" t="str">
            <v>cây</v>
          </cell>
          <cell r="D2884">
            <v>554558</v>
          </cell>
        </row>
        <row r="2885">
          <cell r="B2885" t="str">
            <v>Chặc khế &gt;18-21 cm</v>
          </cell>
          <cell r="C2885" t="str">
            <v>cây</v>
          </cell>
          <cell r="D2885">
            <v>592280</v>
          </cell>
        </row>
        <row r="2886">
          <cell r="B2886" t="str">
            <v>Chặc khế &gt;21-24 cm</v>
          </cell>
          <cell r="C2886" t="str">
            <v>cây</v>
          </cell>
          <cell r="D2886">
            <v>632750</v>
          </cell>
        </row>
        <row r="2887">
          <cell r="B2887" t="str">
            <v>Chặc khế &gt;24-27 cm</v>
          </cell>
          <cell r="C2887" t="str">
            <v>cây</v>
          </cell>
          <cell r="D2887">
            <v>676357</v>
          </cell>
        </row>
        <row r="2888">
          <cell r="B2888" t="str">
            <v>Chặc khế &gt;27-30 cm</v>
          </cell>
          <cell r="C2888" t="str">
            <v>cây</v>
          </cell>
          <cell r="D2888">
            <v>723545</v>
          </cell>
        </row>
        <row r="2889">
          <cell r="B2889" t="str">
            <v>Chặc khế &gt;30-33 cm</v>
          </cell>
          <cell r="C2889" t="str">
            <v>cây</v>
          </cell>
          <cell r="D2889">
            <v>774814</v>
          </cell>
        </row>
        <row r="2890">
          <cell r="B2890" t="str">
            <v>Chặc khế &gt;33-36 cm</v>
          </cell>
          <cell r="C2890" t="str">
            <v>cây</v>
          </cell>
          <cell r="D2890">
            <v>830762</v>
          </cell>
        </row>
        <row r="2891">
          <cell r="B2891" t="str">
            <v>Chặc khế &gt;36-39 cm</v>
          </cell>
          <cell r="C2891" t="str">
            <v>cây</v>
          </cell>
          <cell r="D2891">
            <v>892030</v>
          </cell>
        </row>
        <row r="2892">
          <cell r="B2892" t="str">
            <v>Chặc khế &gt;39-42 cm</v>
          </cell>
          <cell r="C2892" t="str">
            <v>cây</v>
          </cell>
          <cell r="D2892">
            <v>959377</v>
          </cell>
        </row>
        <row r="2893">
          <cell r="B2893" t="str">
            <v>Chặc khế &gt;42 cm</v>
          </cell>
          <cell r="C2893" t="str">
            <v>cây</v>
          </cell>
          <cell r="D2893">
            <v>1033664</v>
          </cell>
        </row>
        <row r="2894">
          <cell r="B2894" t="str">
            <v>Huỳnh đường ≤3 cm</v>
          </cell>
          <cell r="C2894" t="str">
            <v>cây</v>
          </cell>
          <cell r="D2894">
            <v>104226</v>
          </cell>
        </row>
        <row r="2895">
          <cell r="B2895" t="str">
            <v>Huỳnh đường &gt;3-6 cm</v>
          </cell>
          <cell r="C2895" t="str">
            <v>cây</v>
          </cell>
          <cell r="D2895">
            <v>137304</v>
          </cell>
        </row>
        <row r="2896">
          <cell r="B2896" t="str">
            <v>Huỳnh đường &gt;6-9 cm</v>
          </cell>
          <cell r="C2896" t="str">
            <v>cây</v>
          </cell>
          <cell r="D2896">
            <v>361264</v>
          </cell>
        </row>
        <row r="2897">
          <cell r="B2897" t="str">
            <v>Huỳnh đường &gt;9-12 cm</v>
          </cell>
          <cell r="C2897" t="str">
            <v>cây</v>
          </cell>
          <cell r="D2897">
            <v>486039</v>
          </cell>
        </row>
        <row r="2898">
          <cell r="B2898" t="str">
            <v>Huỳnh đường &gt;12-15 cm</v>
          </cell>
          <cell r="C2898" t="str">
            <v>cây</v>
          </cell>
          <cell r="D2898">
            <v>519244</v>
          </cell>
        </row>
        <row r="2899">
          <cell r="B2899" t="str">
            <v>Huỳnh đường &gt;15-18 cm</v>
          </cell>
          <cell r="C2899" t="str">
            <v>cây</v>
          </cell>
          <cell r="D2899">
            <v>554558</v>
          </cell>
        </row>
        <row r="2900">
          <cell r="B2900" t="str">
            <v>Huỳnh đường &gt;18-21 cm</v>
          </cell>
          <cell r="C2900" t="str">
            <v>cây</v>
          </cell>
          <cell r="D2900">
            <v>592280</v>
          </cell>
        </row>
        <row r="2901">
          <cell r="B2901" t="str">
            <v>Huỳnh đường &gt;21-24 cm</v>
          </cell>
          <cell r="C2901" t="str">
            <v>cây</v>
          </cell>
          <cell r="D2901">
            <v>632750</v>
          </cell>
        </row>
        <row r="2902">
          <cell r="B2902" t="str">
            <v>Huỳnh đường &gt;24-27 cm</v>
          </cell>
          <cell r="C2902" t="str">
            <v>cây</v>
          </cell>
          <cell r="D2902">
            <v>676357</v>
          </cell>
        </row>
        <row r="2903">
          <cell r="B2903" t="str">
            <v>Huỳnh đường &gt;27-30 cm</v>
          </cell>
          <cell r="C2903" t="str">
            <v>cây</v>
          </cell>
          <cell r="D2903">
            <v>723545</v>
          </cell>
        </row>
        <row r="2904">
          <cell r="B2904" t="str">
            <v>Huỳnh đường &gt;30-33 cm</v>
          </cell>
          <cell r="C2904" t="str">
            <v>cây</v>
          </cell>
          <cell r="D2904">
            <v>774814</v>
          </cell>
        </row>
        <row r="2905">
          <cell r="B2905" t="str">
            <v>Huỳnh đường &gt;33-36 cm</v>
          </cell>
          <cell r="C2905" t="str">
            <v>cây</v>
          </cell>
          <cell r="D2905">
            <v>830762</v>
          </cell>
        </row>
        <row r="2906">
          <cell r="B2906" t="str">
            <v>Huỳnh đường &gt;36-39 cm</v>
          </cell>
          <cell r="C2906" t="str">
            <v>cây</v>
          </cell>
          <cell r="D2906">
            <v>892030</v>
          </cell>
        </row>
        <row r="2907">
          <cell r="B2907" t="str">
            <v>Huỳnh đường &gt;39-42 cm</v>
          </cell>
          <cell r="C2907" t="str">
            <v>cây</v>
          </cell>
          <cell r="D2907">
            <v>959377</v>
          </cell>
        </row>
        <row r="2908">
          <cell r="B2908" t="str">
            <v>Huỳnh đường &gt;42 cm</v>
          </cell>
          <cell r="C2908" t="str">
            <v>cây</v>
          </cell>
          <cell r="D2908">
            <v>1033664</v>
          </cell>
        </row>
        <row r="2909">
          <cell r="B2909" t="str">
            <v>Chai ≤3 cm</v>
          </cell>
          <cell r="C2909" t="str">
            <v>cây</v>
          </cell>
          <cell r="D2909">
            <v>104226</v>
          </cell>
        </row>
        <row r="2910">
          <cell r="B2910" t="str">
            <v>Chai &gt;3-6 cm</v>
          </cell>
          <cell r="C2910" t="str">
            <v>cây</v>
          </cell>
          <cell r="D2910">
            <v>137304</v>
          </cell>
        </row>
        <row r="2911">
          <cell r="B2911" t="str">
            <v>Chai &gt;6-9 cm</v>
          </cell>
          <cell r="C2911" t="str">
            <v>cây</v>
          </cell>
          <cell r="D2911">
            <v>361264</v>
          </cell>
        </row>
        <row r="2912">
          <cell r="B2912" t="str">
            <v>Chai &gt;9-12 cm</v>
          </cell>
          <cell r="C2912" t="str">
            <v>cây</v>
          </cell>
          <cell r="D2912">
            <v>486039</v>
          </cell>
        </row>
        <row r="2913">
          <cell r="B2913" t="str">
            <v>Chai &gt;12-15 cm</v>
          </cell>
          <cell r="C2913" t="str">
            <v>cây</v>
          </cell>
          <cell r="D2913">
            <v>519244</v>
          </cell>
        </row>
        <row r="2914">
          <cell r="B2914" t="str">
            <v>Chai &gt;15-18 cm</v>
          </cell>
          <cell r="C2914" t="str">
            <v>cây</v>
          </cell>
          <cell r="D2914">
            <v>554558</v>
          </cell>
        </row>
        <row r="2915">
          <cell r="B2915" t="str">
            <v>Chai &gt;18-21 cm</v>
          </cell>
          <cell r="C2915" t="str">
            <v>cây</v>
          </cell>
          <cell r="D2915">
            <v>592280</v>
          </cell>
        </row>
        <row r="2916">
          <cell r="B2916" t="str">
            <v>Chai &gt;21-24 cm</v>
          </cell>
          <cell r="C2916" t="str">
            <v>cây</v>
          </cell>
          <cell r="D2916">
            <v>632750</v>
          </cell>
        </row>
        <row r="2917">
          <cell r="B2917" t="str">
            <v>Chai &gt;24-27 cm</v>
          </cell>
          <cell r="C2917" t="str">
            <v>cây</v>
          </cell>
          <cell r="D2917">
            <v>676357</v>
          </cell>
        </row>
        <row r="2918">
          <cell r="B2918" t="str">
            <v>Chai &gt;27-30 cm</v>
          </cell>
          <cell r="C2918" t="str">
            <v>cây</v>
          </cell>
          <cell r="D2918">
            <v>723545</v>
          </cell>
        </row>
        <row r="2919">
          <cell r="B2919" t="str">
            <v>Chai &gt;30-33 cm</v>
          </cell>
          <cell r="C2919" t="str">
            <v>cây</v>
          </cell>
          <cell r="D2919">
            <v>774814</v>
          </cell>
        </row>
        <row r="2920">
          <cell r="B2920" t="str">
            <v>Chai &gt;33-36 cm</v>
          </cell>
          <cell r="C2920" t="str">
            <v>cây</v>
          </cell>
          <cell r="D2920">
            <v>830762</v>
          </cell>
        </row>
        <row r="2921">
          <cell r="B2921" t="str">
            <v>Chai &gt;36-39 cm</v>
          </cell>
          <cell r="C2921" t="str">
            <v>cây</v>
          </cell>
          <cell r="D2921">
            <v>892030</v>
          </cell>
        </row>
        <row r="2922">
          <cell r="B2922" t="str">
            <v>Chai &gt;39-42 cm</v>
          </cell>
          <cell r="C2922" t="str">
            <v>cây</v>
          </cell>
          <cell r="D2922">
            <v>959377</v>
          </cell>
        </row>
        <row r="2923">
          <cell r="B2923" t="str">
            <v>Chai &gt;42 cm</v>
          </cell>
          <cell r="C2923" t="str">
            <v>cây</v>
          </cell>
          <cell r="D2923">
            <v>1033664</v>
          </cell>
        </row>
        <row r="2924">
          <cell r="B2924" t="str">
            <v>Chò chai ≤3 cm</v>
          </cell>
          <cell r="C2924" t="str">
            <v>cây</v>
          </cell>
          <cell r="D2924">
            <v>104226</v>
          </cell>
        </row>
        <row r="2925">
          <cell r="B2925" t="str">
            <v>Chò chai &gt;3-6 cm</v>
          </cell>
          <cell r="C2925" t="str">
            <v>cây</v>
          </cell>
          <cell r="D2925">
            <v>137304</v>
          </cell>
        </row>
        <row r="2926">
          <cell r="B2926" t="str">
            <v>Chò chai &gt;6-9 cm</v>
          </cell>
          <cell r="C2926" t="str">
            <v>cây</v>
          </cell>
          <cell r="D2926">
            <v>361264</v>
          </cell>
        </row>
        <row r="2927">
          <cell r="B2927" t="str">
            <v>Chò chai &gt;9-12 cm</v>
          </cell>
          <cell r="C2927" t="str">
            <v>cây</v>
          </cell>
          <cell r="D2927">
            <v>486039</v>
          </cell>
        </row>
        <row r="2928">
          <cell r="B2928" t="str">
            <v>Chò chai &gt;12-15 cm</v>
          </cell>
          <cell r="C2928" t="str">
            <v>cây</v>
          </cell>
          <cell r="D2928">
            <v>519244</v>
          </cell>
        </row>
        <row r="2929">
          <cell r="B2929" t="str">
            <v>Chò chai &gt;15-18 cm</v>
          </cell>
          <cell r="C2929" t="str">
            <v>cây</v>
          </cell>
          <cell r="D2929">
            <v>554558</v>
          </cell>
        </row>
        <row r="2930">
          <cell r="B2930" t="str">
            <v>Chò chai &gt;18-21 cm</v>
          </cell>
          <cell r="C2930" t="str">
            <v>cây</v>
          </cell>
          <cell r="D2930">
            <v>592280</v>
          </cell>
        </row>
        <row r="2931">
          <cell r="B2931" t="str">
            <v>Chò chai &gt;21-24 cm</v>
          </cell>
          <cell r="C2931" t="str">
            <v>cây</v>
          </cell>
          <cell r="D2931">
            <v>632750</v>
          </cell>
        </row>
        <row r="2932">
          <cell r="B2932" t="str">
            <v>Chò chai &gt;24-27 cm</v>
          </cell>
          <cell r="C2932" t="str">
            <v>cây</v>
          </cell>
          <cell r="D2932">
            <v>676357</v>
          </cell>
        </row>
        <row r="2933">
          <cell r="B2933" t="str">
            <v>Chò chai &gt;27-30 cm</v>
          </cell>
          <cell r="C2933" t="str">
            <v>cây</v>
          </cell>
          <cell r="D2933">
            <v>723545</v>
          </cell>
        </row>
        <row r="2934">
          <cell r="B2934" t="str">
            <v>Chò chai &gt;30-33 cm</v>
          </cell>
          <cell r="C2934" t="str">
            <v>cây</v>
          </cell>
          <cell r="D2934">
            <v>774814</v>
          </cell>
        </row>
        <row r="2935">
          <cell r="B2935" t="str">
            <v>Chò chai &gt;33-36 cm</v>
          </cell>
          <cell r="C2935" t="str">
            <v>cây</v>
          </cell>
          <cell r="D2935">
            <v>830762</v>
          </cell>
        </row>
        <row r="2936">
          <cell r="B2936" t="str">
            <v>Chò chai &gt;36-39 cm</v>
          </cell>
          <cell r="C2936" t="str">
            <v>cây</v>
          </cell>
          <cell r="D2936">
            <v>892030</v>
          </cell>
        </row>
        <row r="2937">
          <cell r="B2937" t="str">
            <v>Chò chai &gt;39-42 cm</v>
          </cell>
          <cell r="C2937" t="str">
            <v>cây</v>
          </cell>
          <cell r="D2937">
            <v>959377</v>
          </cell>
        </row>
        <row r="2938">
          <cell r="B2938" t="str">
            <v>Chò chai &gt;42 cm</v>
          </cell>
          <cell r="C2938" t="str">
            <v>cây</v>
          </cell>
          <cell r="D2938">
            <v>1033664</v>
          </cell>
        </row>
        <row r="2939">
          <cell r="B2939" t="str">
            <v>Chò nhai ≤3 cm</v>
          </cell>
          <cell r="C2939" t="str">
            <v>cây</v>
          </cell>
          <cell r="D2939">
            <v>104226</v>
          </cell>
        </row>
        <row r="2940">
          <cell r="B2940" t="str">
            <v>Chò nhai &gt;3-6 cm</v>
          </cell>
          <cell r="C2940" t="str">
            <v>cây</v>
          </cell>
          <cell r="D2940">
            <v>137304</v>
          </cell>
        </row>
        <row r="2941">
          <cell r="B2941" t="str">
            <v>Chò nhai &gt;6-9 cm</v>
          </cell>
          <cell r="C2941" t="str">
            <v>cây</v>
          </cell>
          <cell r="D2941">
            <v>361264</v>
          </cell>
        </row>
        <row r="2942">
          <cell r="B2942" t="str">
            <v>Chò nhai &gt;9-12 cm</v>
          </cell>
          <cell r="C2942" t="str">
            <v>cây</v>
          </cell>
          <cell r="D2942">
            <v>486039</v>
          </cell>
        </row>
        <row r="2943">
          <cell r="B2943" t="str">
            <v>Chò nhai &gt;12-15 cm</v>
          </cell>
          <cell r="C2943" t="str">
            <v>cây</v>
          </cell>
          <cell r="D2943">
            <v>519244</v>
          </cell>
        </row>
        <row r="2944">
          <cell r="B2944" t="str">
            <v>Chò nhai &gt;15-18 cm</v>
          </cell>
          <cell r="C2944" t="str">
            <v>cây</v>
          </cell>
          <cell r="D2944">
            <v>554558</v>
          </cell>
        </row>
        <row r="2945">
          <cell r="B2945" t="str">
            <v>Chò nhai &gt;18-21 cm</v>
          </cell>
          <cell r="C2945" t="str">
            <v>cây</v>
          </cell>
          <cell r="D2945">
            <v>592280</v>
          </cell>
        </row>
        <row r="2946">
          <cell r="B2946" t="str">
            <v>Chò nhai &gt;21-24 cm</v>
          </cell>
          <cell r="C2946" t="str">
            <v>cây</v>
          </cell>
          <cell r="D2946">
            <v>632750</v>
          </cell>
        </row>
        <row r="2947">
          <cell r="B2947" t="str">
            <v>Chò nhai &gt;24-27 cm</v>
          </cell>
          <cell r="C2947" t="str">
            <v>cây</v>
          </cell>
          <cell r="D2947">
            <v>676357</v>
          </cell>
        </row>
        <row r="2948">
          <cell r="B2948" t="str">
            <v>Chò nhai &gt;27-30 cm</v>
          </cell>
          <cell r="C2948" t="str">
            <v>cây</v>
          </cell>
          <cell r="D2948">
            <v>723545</v>
          </cell>
        </row>
        <row r="2949">
          <cell r="B2949" t="str">
            <v>Chò nhai &gt;30-33 cm</v>
          </cell>
          <cell r="C2949" t="str">
            <v>cây</v>
          </cell>
          <cell r="D2949">
            <v>774814</v>
          </cell>
        </row>
        <row r="2950">
          <cell r="B2950" t="str">
            <v>Chò nhai &gt;33-36 cm</v>
          </cell>
          <cell r="C2950" t="str">
            <v>cây</v>
          </cell>
          <cell r="D2950">
            <v>830762</v>
          </cell>
        </row>
        <row r="2951">
          <cell r="B2951" t="str">
            <v>Chò nhai &gt;36-39 cm</v>
          </cell>
          <cell r="C2951" t="str">
            <v>cây</v>
          </cell>
          <cell r="D2951">
            <v>892030</v>
          </cell>
        </row>
        <row r="2952">
          <cell r="B2952" t="str">
            <v>Chò nhai &gt;39-42 cm</v>
          </cell>
          <cell r="C2952" t="str">
            <v>cây</v>
          </cell>
          <cell r="D2952">
            <v>959377</v>
          </cell>
        </row>
        <row r="2953">
          <cell r="B2953" t="str">
            <v>Chò nhai &gt;42 cm</v>
          </cell>
          <cell r="C2953" t="str">
            <v>cây</v>
          </cell>
          <cell r="D2953">
            <v>1033664</v>
          </cell>
        </row>
        <row r="2954">
          <cell r="B2954" t="str">
            <v>Chò vẩy ≤3 cm</v>
          </cell>
          <cell r="C2954" t="str">
            <v>cây</v>
          </cell>
          <cell r="D2954">
            <v>104226</v>
          </cell>
        </row>
        <row r="2955">
          <cell r="B2955" t="str">
            <v>Chò vẩy &gt;3-6 cm</v>
          </cell>
          <cell r="C2955" t="str">
            <v>cây</v>
          </cell>
          <cell r="D2955">
            <v>137304</v>
          </cell>
        </row>
        <row r="2956">
          <cell r="B2956" t="str">
            <v>Chò vẩy &gt;6-9 cm</v>
          </cell>
          <cell r="C2956" t="str">
            <v>cây</v>
          </cell>
          <cell r="D2956">
            <v>361264</v>
          </cell>
        </row>
        <row r="2957">
          <cell r="B2957" t="str">
            <v>Chò vẩy &gt;9-12 cm</v>
          </cell>
          <cell r="C2957" t="str">
            <v>cây</v>
          </cell>
          <cell r="D2957">
            <v>486039</v>
          </cell>
        </row>
        <row r="2958">
          <cell r="B2958" t="str">
            <v>Chò vẩy &gt;12-15 cm</v>
          </cell>
          <cell r="C2958" t="str">
            <v>cây</v>
          </cell>
          <cell r="D2958">
            <v>519244</v>
          </cell>
        </row>
        <row r="2959">
          <cell r="B2959" t="str">
            <v>Chò vẩy &gt;15-18 cm</v>
          </cell>
          <cell r="C2959" t="str">
            <v>cây</v>
          </cell>
          <cell r="D2959">
            <v>554558</v>
          </cell>
        </row>
        <row r="2960">
          <cell r="B2960" t="str">
            <v>Chò vẩy &gt;18-21 cm</v>
          </cell>
          <cell r="C2960" t="str">
            <v>cây</v>
          </cell>
          <cell r="D2960">
            <v>592280</v>
          </cell>
        </row>
        <row r="2961">
          <cell r="B2961" t="str">
            <v>Chò vẩy &gt;21-24 cm</v>
          </cell>
          <cell r="C2961" t="str">
            <v>cây</v>
          </cell>
          <cell r="D2961">
            <v>632750</v>
          </cell>
        </row>
        <row r="2962">
          <cell r="B2962" t="str">
            <v>Chò vẩy &gt;24-27 cm</v>
          </cell>
          <cell r="C2962" t="str">
            <v>cây</v>
          </cell>
          <cell r="D2962">
            <v>676357</v>
          </cell>
        </row>
        <row r="2963">
          <cell r="B2963" t="str">
            <v>Chò vẩy &gt;27-30 cm</v>
          </cell>
          <cell r="C2963" t="str">
            <v>cây</v>
          </cell>
          <cell r="D2963">
            <v>723545</v>
          </cell>
        </row>
        <row r="2964">
          <cell r="B2964" t="str">
            <v>Chò vẩy &gt;30-33 cm</v>
          </cell>
          <cell r="C2964" t="str">
            <v>cây</v>
          </cell>
          <cell r="D2964">
            <v>774814</v>
          </cell>
        </row>
        <row r="2965">
          <cell r="B2965" t="str">
            <v>Chò vẩy &gt;33-36 cm</v>
          </cell>
          <cell r="C2965" t="str">
            <v>cây</v>
          </cell>
          <cell r="D2965">
            <v>830762</v>
          </cell>
        </row>
        <row r="2966">
          <cell r="B2966" t="str">
            <v>Chò vẩy &gt;36-39 cm</v>
          </cell>
          <cell r="C2966" t="str">
            <v>cây</v>
          </cell>
          <cell r="D2966">
            <v>892030</v>
          </cell>
        </row>
        <row r="2967">
          <cell r="B2967" t="str">
            <v>Chò vẩy &gt;39-42 cm</v>
          </cell>
          <cell r="C2967" t="str">
            <v>cây</v>
          </cell>
          <cell r="D2967">
            <v>959377</v>
          </cell>
        </row>
        <row r="2968">
          <cell r="B2968" t="str">
            <v>Chò vẩy &gt;42 cm</v>
          </cell>
          <cell r="C2968" t="str">
            <v>cây</v>
          </cell>
          <cell r="D2968">
            <v>1033664</v>
          </cell>
        </row>
        <row r="2969">
          <cell r="B2969" t="str">
            <v>Chò chỉ ≤3 cm</v>
          </cell>
          <cell r="C2969" t="str">
            <v>cây</v>
          </cell>
          <cell r="D2969">
            <v>104226</v>
          </cell>
        </row>
        <row r="2970">
          <cell r="B2970" t="str">
            <v>Chò chỉ &gt;3-6 cm</v>
          </cell>
          <cell r="C2970" t="str">
            <v>cây</v>
          </cell>
          <cell r="D2970">
            <v>137304</v>
          </cell>
        </row>
        <row r="2971">
          <cell r="B2971" t="str">
            <v>Chò chỉ &gt;6-9 cm</v>
          </cell>
          <cell r="C2971" t="str">
            <v>cây</v>
          </cell>
          <cell r="D2971">
            <v>361264</v>
          </cell>
        </row>
        <row r="2972">
          <cell r="B2972" t="str">
            <v>Chò chỉ &gt;9-12 cm</v>
          </cell>
          <cell r="C2972" t="str">
            <v>cây</v>
          </cell>
          <cell r="D2972">
            <v>486039</v>
          </cell>
        </row>
        <row r="2973">
          <cell r="B2973" t="str">
            <v>Chò chỉ &gt;12-15 cm</v>
          </cell>
          <cell r="C2973" t="str">
            <v>cây</v>
          </cell>
          <cell r="D2973">
            <v>519244</v>
          </cell>
        </row>
        <row r="2974">
          <cell r="B2974" t="str">
            <v>Chò chỉ &gt;15-18 cm</v>
          </cell>
          <cell r="C2974" t="str">
            <v>cây</v>
          </cell>
          <cell r="D2974">
            <v>554558</v>
          </cell>
        </row>
        <row r="2975">
          <cell r="B2975" t="str">
            <v>Chò chỉ &gt;18-21 cm</v>
          </cell>
          <cell r="C2975" t="str">
            <v>cây</v>
          </cell>
          <cell r="D2975">
            <v>592280</v>
          </cell>
        </row>
        <row r="2976">
          <cell r="B2976" t="str">
            <v>Chò chỉ &gt;21-24 cm</v>
          </cell>
          <cell r="C2976" t="str">
            <v>cây</v>
          </cell>
          <cell r="D2976">
            <v>632750</v>
          </cell>
        </row>
        <row r="2977">
          <cell r="B2977" t="str">
            <v>Chò chỉ &gt;24-27 cm</v>
          </cell>
          <cell r="C2977" t="str">
            <v>cây</v>
          </cell>
          <cell r="D2977">
            <v>676357</v>
          </cell>
        </row>
        <row r="2978">
          <cell r="B2978" t="str">
            <v>Chò chỉ &gt;27-30 cm</v>
          </cell>
          <cell r="C2978" t="str">
            <v>cây</v>
          </cell>
          <cell r="D2978">
            <v>723545</v>
          </cell>
        </row>
        <row r="2979">
          <cell r="B2979" t="str">
            <v>Chò chỉ &gt;30-33 cm</v>
          </cell>
          <cell r="C2979" t="str">
            <v>cây</v>
          </cell>
          <cell r="D2979">
            <v>774814</v>
          </cell>
        </row>
        <row r="2980">
          <cell r="B2980" t="str">
            <v>Chò chỉ &gt;33-36 cm</v>
          </cell>
          <cell r="C2980" t="str">
            <v>cây</v>
          </cell>
          <cell r="D2980">
            <v>830762</v>
          </cell>
        </row>
        <row r="2981">
          <cell r="B2981" t="str">
            <v>Chò chỉ &gt;36-39 cm</v>
          </cell>
          <cell r="C2981" t="str">
            <v>cây</v>
          </cell>
          <cell r="D2981">
            <v>892030</v>
          </cell>
        </row>
        <row r="2982">
          <cell r="B2982" t="str">
            <v>Chò chỉ &gt;39-42 cm</v>
          </cell>
          <cell r="C2982" t="str">
            <v>cây</v>
          </cell>
          <cell r="D2982">
            <v>959377</v>
          </cell>
        </row>
        <row r="2983">
          <cell r="B2983" t="str">
            <v>Chò chỉ &gt;42 cm</v>
          </cell>
          <cell r="C2983" t="str">
            <v>cây</v>
          </cell>
          <cell r="D2983">
            <v>1033664</v>
          </cell>
        </row>
        <row r="2984">
          <cell r="B2984" t="str">
            <v>Chò ≤3 cm</v>
          </cell>
          <cell r="C2984" t="str">
            <v>cây</v>
          </cell>
          <cell r="D2984">
            <v>104226</v>
          </cell>
        </row>
        <row r="2985">
          <cell r="B2985" t="str">
            <v>Chò &gt;3-6 cm</v>
          </cell>
          <cell r="C2985" t="str">
            <v>cây</v>
          </cell>
          <cell r="D2985">
            <v>137304</v>
          </cell>
        </row>
        <row r="2986">
          <cell r="B2986" t="str">
            <v>Chò &gt;6-9 cm</v>
          </cell>
          <cell r="C2986" t="str">
            <v>cây</v>
          </cell>
          <cell r="D2986">
            <v>361264</v>
          </cell>
        </row>
        <row r="2987">
          <cell r="B2987" t="str">
            <v>Chò &gt;9-12 cm</v>
          </cell>
          <cell r="C2987" t="str">
            <v>cây</v>
          </cell>
          <cell r="D2987">
            <v>486039</v>
          </cell>
        </row>
        <row r="2988">
          <cell r="B2988" t="str">
            <v>Chò &gt;12-15 cm</v>
          </cell>
          <cell r="C2988" t="str">
            <v>cây</v>
          </cell>
          <cell r="D2988">
            <v>519244</v>
          </cell>
        </row>
        <row r="2989">
          <cell r="B2989" t="str">
            <v>Chò &gt;15-18 cm</v>
          </cell>
          <cell r="C2989" t="str">
            <v>cây</v>
          </cell>
          <cell r="D2989">
            <v>554558</v>
          </cell>
        </row>
        <row r="2990">
          <cell r="B2990" t="str">
            <v>Chò &gt;18-21 cm</v>
          </cell>
          <cell r="C2990" t="str">
            <v>cây</v>
          </cell>
          <cell r="D2990">
            <v>592280</v>
          </cell>
        </row>
        <row r="2991">
          <cell r="B2991" t="str">
            <v>Chò &gt;21-24 cm</v>
          </cell>
          <cell r="C2991" t="str">
            <v>cây</v>
          </cell>
          <cell r="D2991">
            <v>632750</v>
          </cell>
        </row>
        <row r="2992">
          <cell r="B2992" t="str">
            <v>Chò &gt;24-27 cm</v>
          </cell>
          <cell r="C2992" t="str">
            <v>cây</v>
          </cell>
          <cell r="D2992">
            <v>676357</v>
          </cell>
        </row>
        <row r="2993">
          <cell r="B2993" t="str">
            <v>Chò &gt;27-30 cm</v>
          </cell>
          <cell r="C2993" t="str">
            <v>cây</v>
          </cell>
          <cell r="D2993">
            <v>723545</v>
          </cell>
        </row>
        <row r="2994">
          <cell r="B2994" t="str">
            <v>Chò &gt;30-33 cm</v>
          </cell>
          <cell r="C2994" t="str">
            <v>cây</v>
          </cell>
          <cell r="D2994">
            <v>774814</v>
          </cell>
        </row>
        <row r="2995">
          <cell r="B2995" t="str">
            <v>Chò &gt;33-36 cm</v>
          </cell>
          <cell r="C2995" t="str">
            <v>cây</v>
          </cell>
          <cell r="D2995">
            <v>830762</v>
          </cell>
        </row>
        <row r="2996">
          <cell r="B2996" t="str">
            <v>Chò &gt;36-39 cm</v>
          </cell>
          <cell r="C2996" t="str">
            <v>cây</v>
          </cell>
          <cell r="D2996">
            <v>892030</v>
          </cell>
        </row>
        <row r="2997">
          <cell r="B2997" t="str">
            <v>Chò &gt;39-42 cm</v>
          </cell>
          <cell r="C2997" t="str">
            <v>cây</v>
          </cell>
          <cell r="D2997">
            <v>959377</v>
          </cell>
        </row>
        <row r="2998">
          <cell r="B2998" t="str">
            <v>Chò &gt;42 cm</v>
          </cell>
          <cell r="C2998" t="str">
            <v>cây</v>
          </cell>
          <cell r="D2998">
            <v>1033664</v>
          </cell>
        </row>
        <row r="2999">
          <cell r="B2999" t="str">
            <v>Chò đen ≤3 cm</v>
          </cell>
          <cell r="C2999" t="str">
            <v>cây</v>
          </cell>
          <cell r="D2999">
            <v>104226</v>
          </cell>
        </row>
        <row r="3000">
          <cell r="B3000" t="str">
            <v>Chò đen &gt;3-6 cm</v>
          </cell>
          <cell r="C3000" t="str">
            <v>cây</v>
          </cell>
          <cell r="D3000">
            <v>137304</v>
          </cell>
        </row>
        <row r="3001">
          <cell r="B3001" t="str">
            <v>Chò đen &gt;6-9 cm</v>
          </cell>
          <cell r="C3001" t="str">
            <v>cây</v>
          </cell>
          <cell r="D3001">
            <v>361264</v>
          </cell>
        </row>
        <row r="3002">
          <cell r="B3002" t="str">
            <v>Chò đen &gt;9-12 cm</v>
          </cell>
          <cell r="C3002" t="str">
            <v>cây</v>
          </cell>
          <cell r="D3002">
            <v>486039</v>
          </cell>
        </row>
        <row r="3003">
          <cell r="B3003" t="str">
            <v>Chò đen &gt;12-15 cm</v>
          </cell>
          <cell r="C3003" t="str">
            <v>cây</v>
          </cell>
          <cell r="D3003">
            <v>519244</v>
          </cell>
        </row>
        <row r="3004">
          <cell r="B3004" t="str">
            <v>Chò đen &gt;15-18 cm</v>
          </cell>
          <cell r="C3004" t="str">
            <v>cây</v>
          </cell>
          <cell r="D3004">
            <v>554558</v>
          </cell>
        </row>
        <row r="3005">
          <cell r="B3005" t="str">
            <v>Chò đen &gt;18-21 cm</v>
          </cell>
          <cell r="C3005" t="str">
            <v>cây</v>
          </cell>
          <cell r="D3005">
            <v>592280</v>
          </cell>
        </row>
        <row r="3006">
          <cell r="B3006" t="str">
            <v>Chò đen &gt;21-24 cm</v>
          </cell>
          <cell r="C3006" t="str">
            <v>cây</v>
          </cell>
          <cell r="D3006">
            <v>632750</v>
          </cell>
        </row>
        <row r="3007">
          <cell r="B3007" t="str">
            <v>Chò đen &gt;24-27 cm</v>
          </cell>
          <cell r="C3007" t="str">
            <v>cây</v>
          </cell>
          <cell r="D3007">
            <v>676357</v>
          </cell>
        </row>
        <row r="3008">
          <cell r="B3008" t="str">
            <v>Chò đen &gt;27-30 cm</v>
          </cell>
          <cell r="C3008" t="str">
            <v>cây</v>
          </cell>
          <cell r="D3008">
            <v>723545</v>
          </cell>
        </row>
        <row r="3009">
          <cell r="B3009" t="str">
            <v>Chò đen &gt;30-33 cm</v>
          </cell>
          <cell r="C3009" t="str">
            <v>cây</v>
          </cell>
          <cell r="D3009">
            <v>774814</v>
          </cell>
        </row>
        <row r="3010">
          <cell r="B3010" t="str">
            <v>Chò đen &gt;33-36 cm</v>
          </cell>
          <cell r="C3010" t="str">
            <v>cây</v>
          </cell>
          <cell r="D3010">
            <v>830762</v>
          </cell>
        </row>
        <row r="3011">
          <cell r="B3011" t="str">
            <v>Chò đen &gt;36-39 cm</v>
          </cell>
          <cell r="C3011" t="str">
            <v>cây</v>
          </cell>
          <cell r="D3011">
            <v>892030</v>
          </cell>
        </row>
        <row r="3012">
          <cell r="B3012" t="str">
            <v>Chò đen &gt;39-42 cm</v>
          </cell>
          <cell r="C3012" t="str">
            <v>cây</v>
          </cell>
          <cell r="D3012">
            <v>959377</v>
          </cell>
        </row>
        <row r="3013">
          <cell r="B3013" t="str">
            <v>Chò đen &gt;42 cm</v>
          </cell>
          <cell r="C3013" t="str">
            <v>cây</v>
          </cell>
          <cell r="D3013">
            <v>1033664</v>
          </cell>
        </row>
        <row r="3014">
          <cell r="B3014" t="str">
            <v>Chò chai ≤3 cm</v>
          </cell>
          <cell r="C3014" t="str">
            <v>cây</v>
          </cell>
          <cell r="D3014">
            <v>104226</v>
          </cell>
        </row>
        <row r="3015">
          <cell r="B3015" t="str">
            <v>Chò chai &gt;3-6 cm</v>
          </cell>
          <cell r="C3015" t="str">
            <v>cây</v>
          </cell>
          <cell r="D3015">
            <v>137304</v>
          </cell>
        </row>
        <row r="3016">
          <cell r="B3016" t="str">
            <v>Chò chai &gt;6-9 cm</v>
          </cell>
          <cell r="C3016" t="str">
            <v>cây</v>
          </cell>
          <cell r="D3016">
            <v>361264</v>
          </cell>
        </row>
        <row r="3017">
          <cell r="B3017" t="str">
            <v>Chò chai &gt;9-12 cm</v>
          </cell>
          <cell r="C3017" t="str">
            <v>cây</v>
          </cell>
          <cell r="D3017">
            <v>486039</v>
          </cell>
        </row>
        <row r="3018">
          <cell r="B3018" t="str">
            <v>Chò chai &gt;12-15 cm</v>
          </cell>
          <cell r="C3018" t="str">
            <v>cây</v>
          </cell>
          <cell r="D3018">
            <v>519244</v>
          </cell>
        </row>
        <row r="3019">
          <cell r="B3019" t="str">
            <v>Chò chai &gt;15-18 cm</v>
          </cell>
          <cell r="C3019" t="str">
            <v>cây</v>
          </cell>
          <cell r="D3019">
            <v>554558</v>
          </cell>
        </row>
        <row r="3020">
          <cell r="B3020" t="str">
            <v>Chò chai &gt;18-21 cm</v>
          </cell>
          <cell r="C3020" t="str">
            <v>cây</v>
          </cell>
          <cell r="D3020">
            <v>592280</v>
          </cell>
        </row>
        <row r="3021">
          <cell r="B3021" t="str">
            <v>Chò chai &gt;21-24 cm</v>
          </cell>
          <cell r="C3021" t="str">
            <v>cây</v>
          </cell>
          <cell r="D3021">
            <v>632750</v>
          </cell>
        </row>
        <row r="3022">
          <cell r="B3022" t="str">
            <v>Chò chai &gt;24-27 cm</v>
          </cell>
          <cell r="C3022" t="str">
            <v>cây</v>
          </cell>
          <cell r="D3022">
            <v>676357</v>
          </cell>
        </row>
        <row r="3023">
          <cell r="B3023" t="str">
            <v>Chò chai &gt;27-30 cm</v>
          </cell>
          <cell r="C3023" t="str">
            <v>cây</v>
          </cell>
          <cell r="D3023">
            <v>723545</v>
          </cell>
        </row>
        <row r="3024">
          <cell r="B3024" t="str">
            <v>Chò chai &gt;30-33 cm</v>
          </cell>
          <cell r="C3024" t="str">
            <v>cây</v>
          </cell>
          <cell r="D3024">
            <v>774814</v>
          </cell>
        </row>
        <row r="3025">
          <cell r="B3025" t="str">
            <v>Chò chai &gt;33-36 cm</v>
          </cell>
          <cell r="C3025" t="str">
            <v>cây</v>
          </cell>
          <cell r="D3025">
            <v>830762</v>
          </cell>
        </row>
        <row r="3026">
          <cell r="B3026" t="str">
            <v>Chò chai &gt;36-39 cm</v>
          </cell>
          <cell r="C3026" t="str">
            <v>cây</v>
          </cell>
          <cell r="D3026">
            <v>892030</v>
          </cell>
        </row>
        <row r="3027">
          <cell r="B3027" t="str">
            <v>Chò chai &gt;39-42 cm</v>
          </cell>
          <cell r="C3027" t="str">
            <v>cây</v>
          </cell>
          <cell r="D3027">
            <v>959377</v>
          </cell>
        </row>
        <row r="3028">
          <cell r="B3028" t="str">
            <v>Chò chai &gt;42 cm</v>
          </cell>
          <cell r="C3028" t="str">
            <v>cây</v>
          </cell>
          <cell r="D3028">
            <v>1033664</v>
          </cell>
        </row>
        <row r="3029">
          <cell r="B3029" t="str">
            <v>Chò lông ≤3 cm</v>
          </cell>
          <cell r="C3029" t="str">
            <v>cây</v>
          </cell>
          <cell r="D3029">
            <v>104226</v>
          </cell>
        </row>
        <row r="3030">
          <cell r="B3030" t="str">
            <v>Chò lông &gt;3-6 cm</v>
          </cell>
          <cell r="C3030" t="str">
            <v>cây</v>
          </cell>
          <cell r="D3030">
            <v>137304</v>
          </cell>
        </row>
        <row r="3031">
          <cell r="B3031" t="str">
            <v>Chò lông &gt;6-9 cm</v>
          </cell>
          <cell r="C3031" t="str">
            <v>cây</v>
          </cell>
          <cell r="D3031">
            <v>361264</v>
          </cell>
        </row>
        <row r="3032">
          <cell r="B3032" t="str">
            <v>Chò lông &gt;9-12 cm</v>
          </cell>
          <cell r="C3032" t="str">
            <v>cây</v>
          </cell>
          <cell r="D3032">
            <v>486039</v>
          </cell>
        </row>
        <row r="3033">
          <cell r="B3033" t="str">
            <v>Chò lông &gt;12-15 cm</v>
          </cell>
          <cell r="C3033" t="str">
            <v>cây</v>
          </cell>
          <cell r="D3033">
            <v>519244</v>
          </cell>
        </row>
        <row r="3034">
          <cell r="B3034" t="str">
            <v>Chò lông &gt;15-18 cm</v>
          </cell>
          <cell r="C3034" t="str">
            <v>cây</v>
          </cell>
          <cell r="D3034">
            <v>554558</v>
          </cell>
        </row>
        <row r="3035">
          <cell r="B3035" t="str">
            <v>Chò lông &gt;18-21 cm</v>
          </cell>
          <cell r="C3035" t="str">
            <v>cây</v>
          </cell>
          <cell r="D3035">
            <v>592280</v>
          </cell>
        </row>
        <row r="3036">
          <cell r="B3036" t="str">
            <v>Chò lông &gt;21-24 cm</v>
          </cell>
          <cell r="C3036" t="str">
            <v>cây</v>
          </cell>
          <cell r="D3036">
            <v>632750</v>
          </cell>
        </row>
        <row r="3037">
          <cell r="B3037" t="str">
            <v>Chò lông &gt;24-27 cm</v>
          </cell>
          <cell r="C3037" t="str">
            <v>cây</v>
          </cell>
          <cell r="D3037">
            <v>676357</v>
          </cell>
        </row>
        <row r="3038">
          <cell r="B3038" t="str">
            <v>Chò lông &gt;27-30 cm</v>
          </cell>
          <cell r="C3038" t="str">
            <v>cây</v>
          </cell>
          <cell r="D3038">
            <v>723545</v>
          </cell>
        </row>
        <row r="3039">
          <cell r="B3039" t="str">
            <v>Chò lông &gt;30-33 cm</v>
          </cell>
          <cell r="C3039" t="str">
            <v>cây</v>
          </cell>
          <cell r="D3039">
            <v>774814</v>
          </cell>
        </row>
        <row r="3040">
          <cell r="B3040" t="str">
            <v>Chò lông &gt;33-36 cm</v>
          </cell>
          <cell r="C3040" t="str">
            <v>cây</v>
          </cell>
          <cell r="D3040">
            <v>830762</v>
          </cell>
        </row>
        <row r="3041">
          <cell r="B3041" t="str">
            <v>Chò lông &gt;36-39 cm</v>
          </cell>
          <cell r="C3041" t="str">
            <v>cây</v>
          </cell>
          <cell r="D3041">
            <v>892030</v>
          </cell>
        </row>
        <row r="3042">
          <cell r="B3042" t="str">
            <v>Chò lông &gt;39-42 cm</v>
          </cell>
          <cell r="C3042" t="str">
            <v>cây</v>
          </cell>
          <cell r="D3042">
            <v>959377</v>
          </cell>
        </row>
        <row r="3043">
          <cell r="B3043" t="str">
            <v>Chò lông &gt;42 cm</v>
          </cell>
          <cell r="C3043" t="str">
            <v>cây</v>
          </cell>
          <cell r="D3043">
            <v>1033664</v>
          </cell>
        </row>
        <row r="3044">
          <cell r="B3044" t="str">
            <v>Dầu thanh ≤3 cm</v>
          </cell>
          <cell r="C3044" t="str">
            <v>cây</v>
          </cell>
          <cell r="D3044">
            <v>104226</v>
          </cell>
        </row>
        <row r="3045">
          <cell r="B3045" t="str">
            <v>Dầu thanh &gt;3-6 cm</v>
          </cell>
          <cell r="C3045" t="str">
            <v>cây</v>
          </cell>
          <cell r="D3045">
            <v>137304</v>
          </cell>
        </row>
        <row r="3046">
          <cell r="B3046" t="str">
            <v>Dầu thanh &gt;6-9 cm</v>
          </cell>
          <cell r="C3046" t="str">
            <v>cây</v>
          </cell>
          <cell r="D3046">
            <v>361264</v>
          </cell>
        </row>
        <row r="3047">
          <cell r="B3047" t="str">
            <v>Dầu thanh &gt;9-12 cm</v>
          </cell>
          <cell r="C3047" t="str">
            <v>cây</v>
          </cell>
          <cell r="D3047">
            <v>486039</v>
          </cell>
        </row>
        <row r="3048">
          <cell r="B3048" t="str">
            <v>Dầu thanh &gt;12-15 cm</v>
          </cell>
          <cell r="C3048" t="str">
            <v>cây</v>
          </cell>
          <cell r="D3048">
            <v>519244</v>
          </cell>
        </row>
        <row r="3049">
          <cell r="B3049" t="str">
            <v>Dầu thanh &gt;15-18 cm</v>
          </cell>
          <cell r="C3049" t="str">
            <v>cây</v>
          </cell>
          <cell r="D3049">
            <v>554558</v>
          </cell>
        </row>
        <row r="3050">
          <cell r="B3050" t="str">
            <v>Dầu thanh &gt;18-21 cm</v>
          </cell>
          <cell r="C3050" t="str">
            <v>cây</v>
          </cell>
          <cell r="D3050">
            <v>592280</v>
          </cell>
        </row>
        <row r="3051">
          <cell r="B3051" t="str">
            <v>Dầu thanh &gt;21-24 cm</v>
          </cell>
          <cell r="C3051" t="str">
            <v>cây</v>
          </cell>
          <cell r="D3051">
            <v>632750</v>
          </cell>
        </row>
        <row r="3052">
          <cell r="B3052" t="str">
            <v>Dầu thanh &gt;24-27 cm</v>
          </cell>
          <cell r="C3052" t="str">
            <v>cây</v>
          </cell>
          <cell r="D3052">
            <v>676357</v>
          </cell>
        </row>
        <row r="3053">
          <cell r="B3053" t="str">
            <v>Dầu thanh &gt;27-30 cm</v>
          </cell>
          <cell r="C3053" t="str">
            <v>cây</v>
          </cell>
          <cell r="D3053">
            <v>723545</v>
          </cell>
        </row>
        <row r="3054">
          <cell r="B3054" t="str">
            <v>Dầu thanh &gt;30-33 cm</v>
          </cell>
          <cell r="C3054" t="str">
            <v>cây</v>
          </cell>
          <cell r="D3054">
            <v>774814</v>
          </cell>
        </row>
        <row r="3055">
          <cell r="B3055" t="str">
            <v>Dầu thanh &gt;33-36 cm</v>
          </cell>
          <cell r="C3055" t="str">
            <v>cây</v>
          </cell>
          <cell r="D3055">
            <v>830762</v>
          </cell>
        </row>
        <row r="3056">
          <cell r="B3056" t="str">
            <v>Dầu thanh &gt;36-39 cm</v>
          </cell>
          <cell r="C3056" t="str">
            <v>cây</v>
          </cell>
          <cell r="D3056">
            <v>892030</v>
          </cell>
        </row>
        <row r="3057">
          <cell r="B3057" t="str">
            <v>Dầu thanh &gt;39-42 cm</v>
          </cell>
          <cell r="C3057" t="str">
            <v>cây</v>
          </cell>
          <cell r="D3057">
            <v>959377</v>
          </cell>
        </row>
        <row r="3058">
          <cell r="B3058" t="str">
            <v>Dầu thanh &gt;42 cm</v>
          </cell>
          <cell r="C3058" t="str">
            <v>cây</v>
          </cell>
          <cell r="D3058">
            <v>1033664</v>
          </cell>
        </row>
        <row r="3059">
          <cell r="B3059" t="str">
            <v>Chò núi ≤3 cm</v>
          </cell>
          <cell r="C3059" t="str">
            <v>cây</v>
          </cell>
          <cell r="D3059">
            <v>104226</v>
          </cell>
        </row>
        <row r="3060">
          <cell r="B3060" t="str">
            <v>Chò núi &gt;3-6 cm</v>
          </cell>
          <cell r="C3060" t="str">
            <v>cây</v>
          </cell>
          <cell r="D3060">
            <v>137304</v>
          </cell>
        </row>
        <row r="3061">
          <cell r="B3061" t="str">
            <v>Chò núi &gt;6-9 cm</v>
          </cell>
          <cell r="C3061" t="str">
            <v>cây</v>
          </cell>
          <cell r="D3061">
            <v>361264</v>
          </cell>
        </row>
        <row r="3062">
          <cell r="B3062" t="str">
            <v>Chò núi &gt;9-12 cm</v>
          </cell>
          <cell r="C3062" t="str">
            <v>cây</v>
          </cell>
          <cell r="D3062">
            <v>486039</v>
          </cell>
        </row>
        <row r="3063">
          <cell r="B3063" t="str">
            <v>Chò núi &gt;12-15 cm</v>
          </cell>
          <cell r="C3063" t="str">
            <v>cây</v>
          </cell>
          <cell r="D3063">
            <v>519244</v>
          </cell>
        </row>
        <row r="3064">
          <cell r="B3064" t="str">
            <v>Chò núi &gt;15-18 cm</v>
          </cell>
          <cell r="C3064" t="str">
            <v>cây</v>
          </cell>
          <cell r="D3064">
            <v>554558</v>
          </cell>
        </row>
        <row r="3065">
          <cell r="B3065" t="str">
            <v>Chò núi &gt;18-21 cm</v>
          </cell>
          <cell r="C3065" t="str">
            <v>cây</v>
          </cell>
          <cell r="D3065">
            <v>592280</v>
          </cell>
        </row>
        <row r="3066">
          <cell r="B3066" t="str">
            <v>Chò núi &gt;21-24 cm</v>
          </cell>
          <cell r="C3066" t="str">
            <v>cây</v>
          </cell>
          <cell r="D3066">
            <v>632750</v>
          </cell>
        </row>
        <row r="3067">
          <cell r="B3067" t="str">
            <v>Chò núi &gt;24-27 cm</v>
          </cell>
          <cell r="C3067" t="str">
            <v>cây</v>
          </cell>
          <cell r="D3067">
            <v>676357</v>
          </cell>
        </row>
        <row r="3068">
          <cell r="B3068" t="str">
            <v>Chò núi &gt;27-30 cm</v>
          </cell>
          <cell r="C3068" t="str">
            <v>cây</v>
          </cell>
          <cell r="D3068">
            <v>723545</v>
          </cell>
        </row>
        <row r="3069">
          <cell r="B3069" t="str">
            <v>Chò núi &gt;30-33 cm</v>
          </cell>
          <cell r="C3069" t="str">
            <v>cây</v>
          </cell>
          <cell r="D3069">
            <v>774814</v>
          </cell>
        </row>
        <row r="3070">
          <cell r="B3070" t="str">
            <v>Chò núi &gt;33-36 cm</v>
          </cell>
          <cell r="C3070" t="str">
            <v>cây</v>
          </cell>
          <cell r="D3070">
            <v>830762</v>
          </cell>
        </row>
        <row r="3071">
          <cell r="B3071" t="str">
            <v>Chò núi &gt;36-39 cm</v>
          </cell>
          <cell r="C3071" t="str">
            <v>cây</v>
          </cell>
          <cell r="D3071">
            <v>892030</v>
          </cell>
        </row>
        <row r="3072">
          <cell r="B3072" t="str">
            <v>Chò núi &gt;39-42 cm</v>
          </cell>
          <cell r="C3072" t="str">
            <v>cây</v>
          </cell>
          <cell r="D3072">
            <v>959377</v>
          </cell>
        </row>
        <row r="3073">
          <cell r="B3073" t="str">
            <v>Chò núi &gt;42 cm</v>
          </cell>
          <cell r="C3073" t="str">
            <v>cây</v>
          </cell>
          <cell r="D3073">
            <v>1033664</v>
          </cell>
        </row>
        <row r="3074">
          <cell r="B3074" t="str">
            <v>Chai ≤3 cm</v>
          </cell>
          <cell r="C3074" t="str">
            <v>cây</v>
          </cell>
          <cell r="D3074">
            <v>104226</v>
          </cell>
        </row>
        <row r="3075">
          <cell r="B3075" t="str">
            <v>Chai &gt;3-6 cm</v>
          </cell>
          <cell r="C3075" t="str">
            <v>cây</v>
          </cell>
          <cell r="D3075">
            <v>137304</v>
          </cell>
        </row>
        <row r="3076">
          <cell r="B3076" t="str">
            <v>Chai &gt;6-9 cm</v>
          </cell>
          <cell r="C3076" t="str">
            <v>cây</v>
          </cell>
          <cell r="D3076">
            <v>361264</v>
          </cell>
        </row>
        <row r="3077">
          <cell r="B3077" t="str">
            <v>Chai &gt;9-12 cm</v>
          </cell>
          <cell r="C3077" t="str">
            <v>cây</v>
          </cell>
          <cell r="D3077">
            <v>486039</v>
          </cell>
        </row>
        <row r="3078">
          <cell r="B3078" t="str">
            <v>Chai &gt;12-15 cm</v>
          </cell>
          <cell r="C3078" t="str">
            <v>cây</v>
          </cell>
          <cell r="D3078">
            <v>519244</v>
          </cell>
        </row>
        <row r="3079">
          <cell r="B3079" t="str">
            <v>Chai &gt;15-18 cm</v>
          </cell>
          <cell r="C3079" t="str">
            <v>cây</v>
          </cell>
          <cell r="D3079">
            <v>554558</v>
          </cell>
        </row>
        <row r="3080">
          <cell r="B3080" t="str">
            <v>Chai &gt;18-21 cm</v>
          </cell>
          <cell r="C3080" t="str">
            <v>cây</v>
          </cell>
          <cell r="D3080">
            <v>592280</v>
          </cell>
        </row>
        <row r="3081">
          <cell r="B3081" t="str">
            <v>Chai &gt;21-24 cm</v>
          </cell>
          <cell r="C3081" t="str">
            <v>cây</v>
          </cell>
          <cell r="D3081">
            <v>632750</v>
          </cell>
        </row>
        <row r="3082">
          <cell r="B3082" t="str">
            <v>Chai &gt;24-27 cm</v>
          </cell>
          <cell r="C3082" t="str">
            <v>cây</v>
          </cell>
          <cell r="D3082">
            <v>676357</v>
          </cell>
        </row>
        <row r="3083">
          <cell r="B3083" t="str">
            <v>Chai &gt;27-30 cm</v>
          </cell>
          <cell r="C3083" t="str">
            <v>cây</v>
          </cell>
          <cell r="D3083">
            <v>723545</v>
          </cell>
        </row>
        <row r="3084">
          <cell r="B3084" t="str">
            <v>Chai &gt;30-33 cm</v>
          </cell>
          <cell r="C3084" t="str">
            <v>cây</v>
          </cell>
          <cell r="D3084">
            <v>774814</v>
          </cell>
        </row>
        <row r="3085">
          <cell r="B3085" t="str">
            <v>Chai &gt;33-36 cm</v>
          </cell>
          <cell r="C3085" t="str">
            <v>cây</v>
          </cell>
          <cell r="D3085">
            <v>830762</v>
          </cell>
        </row>
        <row r="3086">
          <cell r="B3086" t="str">
            <v>Chai &gt;36-39 cm</v>
          </cell>
          <cell r="C3086" t="str">
            <v>cây</v>
          </cell>
          <cell r="D3086">
            <v>892030</v>
          </cell>
        </row>
        <row r="3087">
          <cell r="B3087" t="str">
            <v>Chai &gt;39-42 cm</v>
          </cell>
          <cell r="C3087" t="str">
            <v>cây</v>
          </cell>
          <cell r="D3087">
            <v>959377</v>
          </cell>
        </row>
        <row r="3088">
          <cell r="B3088" t="str">
            <v>Chai &gt;42 cm</v>
          </cell>
          <cell r="C3088" t="str">
            <v>cây</v>
          </cell>
          <cell r="D3088">
            <v>1033664</v>
          </cell>
        </row>
        <row r="3089">
          <cell r="B3089" t="str">
            <v>Chò chai ≤3 cm</v>
          </cell>
          <cell r="C3089" t="str">
            <v>cây</v>
          </cell>
          <cell r="D3089">
            <v>104226</v>
          </cell>
        </row>
        <row r="3090">
          <cell r="B3090" t="str">
            <v>Chò chai &gt;3-6 cm</v>
          </cell>
          <cell r="C3090" t="str">
            <v>cây</v>
          </cell>
          <cell r="D3090">
            <v>137304</v>
          </cell>
        </row>
        <row r="3091">
          <cell r="B3091" t="str">
            <v>Chò chai &gt;6-9 cm</v>
          </cell>
          <cell r="C3091" t="str">
            <v>cây</v>
          </cell>
          <cell r="D3091">
            <v>361264</v>
          </cell>
        </row>
        <row r="3092">
          <cell r="B3092" t="str">
            <v>Chò chai &gt;9-12 cm</v>
          </cell>
          <cell r="C3092" t="str">
            <v>cây</v>
          </cell>
          <cell r="D3092">
            <v>486039</v>
          </cell>
        </row>
        <row r="3093">
          <cell r="B3093" t="str">
            <v>Chò chai &gt;12-15 cm</v>
          </cell>
          <cell r="C3093" t="str">
            <v>cây</v>
          </cell>
          <cell r="D3093">
            <v>519244</v>
          </cell>
        </row>
        <row r="3094">
          <cell r="B3094" t="str">
            <v>Chò chai &gt;15-18 cm</v>
          </cell>
          <cell r="C3094" t="str">
            <v>cây</v>
          </cell>
          <cell r="D3094">
            <v>554558</v>
          </cell>
        </row>
        <row r="3095">
          <cell r="B3095" t="str">
            <v>Chò chai &gt;18-21 cm</v>
          </cell>
          <cell r="C3095" t="str">
            <v>cây</v>
          </cell>
          <cell r="D3095">
            <v>592280</v>
          </cell>
        </row>
        <row r="3096">
          <cell r="B3096" t="str">
            <v>Chò chai &gt;21-24 cm</v>
          </cell>
          <cell r="C3096" t="str">
            <v>cây</v>
          </cell>
          <cell r="D3096">
            <v>632750</v>
          </cell>
        </row>
        <row r="3097">
          <cell r="B3097" t="str">
            <v>Chò chai &gt;24-27 cm</v>
          </cell>
          <cell r="C3097" t="str">
            <v>cây</v>
          </cell>
          <cell r="D3097">
            <v>676357</v>
          </cell>
        </row>
        <row r="3098">
          <cell r="B3098" t="str">
            <v>Chò chai &gt;27-30 cm</v>
          </cell>
          <cell r="C3098" t="str">
            <v>cây</v>
          </cell>
          <cell r="D3098">
            <v>723545</v>
          </cell>
        </row>
        <row r="3099">
          <cell r="B3099" t="str">
            <v>Chò chai &gt;30-33 cm</v>
          </cell>
          <cell r="C3099" t="str">
            <v>cây</v>
          </cell>
          <cell r="D3099">
            <v>774814</v>
          </cell>
        </row>
        <row r="3100">
          <cell r="B3100" t="str">
            <v>Chò chai &gt;33-36 cm</v>
          </cell>
          <cell r="C3100" t="str">
            <v>cây</v>
          </cell>
          <cell r="D3100">
            <v>830762</v>
          </cell>
        </row>
        <row r="3101">
          <cell r="B3101" t="str">
            <v>Chò chai &gt;36-39 cm</v>
          </cell>
          <cell r="C3101" t="str">
            <v>cây</v>
          </cell>
          <cell r="D3101">
            <v>892030</v>
          </cell>
        </row>
        <row r="3102">
          <cell r="B3102" t="str">
            <v>Chò chai &gt;39-42 cm</v>
          </cell>
          <cell r="C3102" t="str">
            <v>cây</v>
          </cell>
          <cell r="D3102">
            <v>959377</v>
          </cell>
        </row>
        <row r="3103">
          <cell r="B3103" t="str">
            <v>Chò chai &gt;42 cm</v>
          </cell>
          <cell r="C3103" t="str">
            <v>cây</v>
          </cell>
          <cell r="D3103">
            <v>1033664</v>
          </cell>
        </row>
        <row r="3104">
          <cell r="B3104" t="str">
            <v>Dầu ≤3 cm</v>
          </cell>
          <cell r="C3104" t="str">
            <v>cây</v>
          </cell>
          <cell r="D3104">
            <v>104226</v>
          </cell>
        </row>
        <row r="3105">
          <cell r="B3105" t="str">
            <v>Dầu &gt;3-6 cm</v>
          </cell>
          <cell r="C3105" t="str">
            <v>cây</v>
          </cell>
          <cell r="D3105">
            <v>137304</v>
          </cell>
        </row>
        <row r="3106">
          <cell r="B3106" t="str">
            <v>Dầu &gt;6-9 cm</v>
          </cell>
          <cell r="C3106" t="str">
            <v>cây</v>
          </cell>
          <cell r="D3106">
            <v>361264</v>
          </cell>
        </row>
        <row r="3107">
          <cell r="B3107" t="str">
            <v>Dầu &gt;9-12 cm</v>
          </cell>
          <cell r="C3107" t="str">
            <v>cây</v>
          </cell>
          <cell r="D3107">
            <v>486039</v>
          </cell>
        </row>
        <row r="3108">
          <cell r="B3108" t="str">
            <v>Dầu &gt;12-15 cm</v>
          </cell>
          <cell r="C3108" t="str">
            <v>cây</v>
          </cell>
          <cell r="D3108">
            <v>519244</v>
          </cell>
        </row>
        <row r="3109">
          <cell r="B3109" t="str">
            <v>Dầu &gt;15-18 cm</v>
          </cell>
          <cell r="C3109" t="str">
            <v>cây</v>
          </cell>
          <cell r="D3109">
            <v>554558</v>
          </cell>
        </row>
        <row r="3110">
          <cell r="B3110" t="str">
            <v>Dầu &gt;18-21 cm</v>
          </cell>
          <cell r="C3110" t="str">
            <v>cây</v>
          </cell>
          <cell r="D3110">
            <v>592280</v>
          </cell>
        </row>
        <row r="3111">
          <cell r="B3111" t="str">
            <v>Dầu &gt;21-24 cm</v>
          </cell>
          <cell r="C3111" t="str">
            <v>cây</v>
          </cell>
          <cell r="D3111">
            <v>632750</v>
          </cell>
        </row>
        <row r="3112">
          <cell r="B3112" t="str">
            <v>Dầu &gt;24-27 cm</v>
          </cell>
          <cell r="C3112" t="str">
            <v>cây</v>
          </cell>
          <cell r="D3112">
            <v>676357</v>
          </cell>
        </row>
        <row r="3113">
          <cell r="B3113" t="str">
            <v>Dầu &gt;27-30 cm</v>
          </cell>
          <cell r="C3113" t="str">
            <v>cây</v>
          </cell>
          <cell r="D3113">
            <v>723545</v>
          </cell>
        </row>
        <row r="3114">
          <cell r="B3114" t="str">
            <v>Dầu &gt;30-33 cm</v>
          </cell>
          <cell r="C3114" t="str">
            <v>cây</v>
          </cell>
          <cell r="D3114">
            <v>774814</v>
          </cell>
        </row>
        <row r="3115">
          <cell r="B3115" t="str">
            <v>Dầu &gt;33-36 cm</v>
          </cell>
          <cell r="C3115" t="str">
            <v>cây</v>
          </cell>
          <cell r="D3115">
            <v>830762</v>
          </cell>
        </row>
        <row r="3116">
          <cell r="B3116" t="str">
            <v>Dầu &gt;36-39 cm</v>
          </cell>
          <cell r="C3116" t="str">
            <v>cây</v>
          </cell>
          <cell r="D3116">
            <v>892030</v>
          </cell>
        </row>
        <row r="3117">
          <cell r="B3117" t="str">
            <v>Dầu &gt;39-42 cm</v>
          </cell>
          <cell r="C3117" t="str">
            <v>cây</v>
          </cell>
          <cell r="D3117">
            <v>959377</v>
          </cell>
        </row>
        <row r="3118">
          <cell r="B3118" t="str">
            <v>Dầu &gt;42 cm</v>
          </cell>
          <cell r="C3118" t="str">
            <v>cây</v>
          </cell>
          <cell r="D3118">
            <v>1033664</v>
          </cell>
        </row>
        <row r="3119">
          <cell r="B3119" t="str">
            <v>Chò lông ≤3 cm</v>
          </cell>
          <cell r="C3119" t="str">
            <v>cây</v>
          </cell>
          <cell r="D3119">
            <v>104226</v>
          </cell>
        </row>
        <row r="3120">
          <cell r="B3120" t="str">
            <v>Chò lông &gt;3-6 cm</v>
          </cell>
          <cell r="C3120" t="str">
            <v>cây</v>
          </cell>
          <cell r="D3120">
            <v>137304</v>
          </cell>
        </row>
        <row r="3121">
          <cell r="B3121" t="str">
            <v>Chò lông &gt;6-9 cm</v>
          </cell>
          <cell r="C3121" t="str">
            <v>cây</v>
          </cell>
          <cell r="D3121">
            <v>361264</v>
          </cell>
        </row>
        <row r="3122">
          <cell r="B3122" t="str">
            <v>Chò lông &gt;9-12 cm</v>
          </cell>
          <cell r="C3122" t="str">
            <v>cây</v>
          </cell>
          <cell r="D3122">
            <v>486039</v>
          </cell>
        </row>
        <row r="3123">
          <cell r="B3123" t="str">
            <v>Chò lông &gt;12-15 cm</v>
          </cell>
          <cell r="C3123" t="str">
            <v>cây</v>
          </cell>
          <cell r="D3123">
            <v>519244</v>
          </cell>
        </row>
        <row r="3124">
          <cell r="B3124" t="str">
            <v>Chò lông &gt;15-18 cm</v>
          </cell>
          <cell r="C3124" t="str">
            <v>cây</v>
          </cell>
          <cell r="D3124">
            <v>554558</v>
          </cell>
        </row>
        <row r="3125">
          <cell r="B3125" t="str">
            <v>Chò lông &gt;18-21 cm</v>
          </cell>
          <cell r="C3125" t="str">
            <v>cây</v>
          </cell>
          <cell r="D3125">
            <v>592280</v>
          </cell>
        </row>
        <row r="3126">
          <cell r="B3126" t="str">
            <v>Chò lông &gt;21-24 cm</v>
          </cell>
          <cell r="C3126" t="str">
            <v>cây</v>
          </cell>
          <cell r="D3126">
            <v>632750</v>
          </cell>
        </row>
        <row r="3127">
          <cell r="B3127" t="str">
            <v>Chò lông &gt;24-27 cm</v>
          </cell>
          <cell r="C3127" t="str">
            <v>cây</v>
          </cell>
          <cell r="D3127">
            <v>676357</v>
          </cell>
        </row>
        <row r="3128">
          <cell r="B3128" t="str">
            <v>Chò lông &gt;27-30 cm</v>
          </cell>
          <cell r="C3128" t="str">
            <v>cây</v>
          </cell>
          <cell r="D3128">
            <v>723545</v>
          </cell>
        </row>
        <row r="3129">
          <cell r="B3129" t="str">
            <v>Chò lông &gt;30-33 cm</v>
          </cell>
          <cell r="C3129" t="str">
            <v>cây</v>
          </cell>
          <cell r="D3129">
            <v>774814</v>
          </cell>
        </row>
        <row r="3130">
          <cell r="B3130" t="str">
            <v>Chò lông &gt;33-36 cm</v>
          </cell>
          <cell r="C3130" t="str">
            <v>cây</v>
          </cell>
          <cell r="D3130">
            <v>830762</v>
          </cell>
        </row>
        <row r="3131">
          <cell r="B3131" t="str">
            <v>Chò lông &gt;36-39 cm</v>
          </cell>
          <cell r="C3131" t="str">
            <v>cây</v>
          </cell>
          <cell r="D3131">
            <v>892030</v>
          </cell>
        </row>
        <row r="3132">
          <cell r="B3132" t="str">
            <v>Chò lông &gt;39-42 cm</v>
          </cell>
          <cell r="C3132" t="str">
            <v>cây</v>
          </cell>
          <cell r="D3132">
            <v>959377</v>
          </cell>
        </row>
        <row r="3133">
          <cell r="B3133" t="str">
            <v>Chò lông &gt;42 cm</v>
          </cell>
          <cell r="C3133" t="str">
            <v>cây</v>
          </cell>
          <cell r="D3133">
            <v>1033664</v>
          </cell>
        </row>
        <row r="3134">
          <cell r="B3134" t="str">
            <v>Dầu đỏ ≤3 cm</v>
          </cell>
          <cell r="C3134" t="str">
            <v>cây</v>
          </cell>
          <cell r="D3134">
            <v>104226</v>
          </cell>
        </row>
        <row r="3135">
          <cell r="B3135" t="str">
            <v>Dầu đỏ &gt;3-6 cm</v>
          </cell>
          <cell r="C3135" t="str">
            <v>cây</v>
          </cell>
          <cell r="D3135">
            <v>137304</v>
          </cell>
        </row>
        <row r="3136">
          <cell r="B3136" t="str">
            <v>Dầu đỏ &gt;6-9 cm</v>
          </cell>
          <cell r="C3136" t="str">
            <v>cây</v>
          </cell>
          <cell r="D3136">
            <v>361264</v>
          </cell>
        </row>
        <row r="3137">
          <cell r="B3137" t="str">
            <v>Dầu đỏ &gt;9-12 cm</v>
          </cell>
          <cell r="C3137" t="str">
            <v>cây</v>
          </cell>
          <cell r="D3137">
            <v>486039</v>
          </cell>
        </row>
        <row r="3138">
          <cell r="B3138" t="str">
            <v>Dầu đỏ &gt;12-15 cm</v>
          </cell>
          <cell r="C3138" t="str">
            <v>cây</v>
          </cell>
          <cell r="D3138">
            <v>519244</v>
          </cell>
        </row>
        <row r="3139">
          <cell r="B3139" t="str">
            <v>Dầu đỏ &gt;15-18 cm</v>
          </cell>
          <cell r="C3139" t="str">
            <v>cây</v>
          </cell>
          <cell r="D3139">
            <v>554558</v>
          </cell>
        </row>
        <row r="3140">
          <cell r="B3140" t="str">
            <v>Dầu đỏ &gt;18-21 cm</v>
          </cell>
          <cell r="C3140" t="str">
            <v>cây</v>
          </cell>
          <cell r="D3140">
            <v>592280</v>
          </cell>
        </row>
        <row r="3141">
          <cell r="B3141" t="str">
            <v>Dầu đỏ &gt;21-24 cm</v>
          </cell>
          <cell r="C3141" t="str">
            <v>cây</v>
          </cell>
          <cell r="D3141">
            <v>632750</v>
          </cell>
        </row>
        <row r="3142">
          <cell r="B3142" t="str">
            <v>Dầu đỏ &gt;24-27 cm</v>
          </cell>
          <cell r="C3142" t="str">
            <v>cây</v>
          </cell>
          <cell r="D3142">
            <v>676357</v>
          </cell>
        </row>
        <row r="3143">
          <cell r="B3143" t="str">
            <v>Dầu đỏ &gt;27-30 cm</v>
          </cell>
          <cell r="C3143" t="str">
            <v>cây</v>
          </cell>
          <cell r="D3143">
            <v>723545</v>
          </cell>
        </row>
        <row r="3144">
          <cell r="B3144" t="str">
            <v>Dầu đỏ &gt;30-33 cm</v>
          </cell>
          <cell r="C3144" t="str">
            <v>cây</v>
          </cell>
          <cell r="D3144">
            <v>774814</v>
          </cell>
        </row>
        <row r="3145">
          <cell r="B3145" t="str">
            <v>Dầu đỏ &gt;33-36 cm</v>
          </cell>
          <cell r="C3145" t="str">
            <v>cây</v>
          </cell>
          <cell r="D3145">
            <v>830762</v>
          </cell>
        </row>
        <row r="3146">
          <cell r="B3146" t="str">
            <v>Dầu đỏ &gt;36-39 cm</v>
          </cell>
          <cell r="C3146" t="str">
            <v>cây</v>
          </cell>
          <cell r="D3146">
            <v>892030</v>
          </cell>
        </row>
        <row r="3147">
          <cell r="B3147" t="str">
            <v>Dầu đỏ &gt;39-42 cm</v>
          </cell>
          <cell r="C3147" t="str">
            <v>cây</v>
          </cell>
          <cell r="D3147">
            <v>959377</v>
          </cell>
        </row>
        <row r="3148">
          <cell r="B3148" t="str">
            <v>Dầu đỏ &gt;42 cm</v>
          </cell>
          <cell r="C3148" t="str">
            <v>cây</v>
          </cell>
          <cell r="D3148">
            <v>1033664</v>
          </cell>
        </row>
        <row r="3149">
          <cell r="B3149" t="str">
            <v>Dầu trạch ≤3 cm</v>
          </cell>
          <cell r="C3149" t="str">
            <v>cây</v>
          </cell>
          <cell r="D3149">
            <v>104226</v>
          </cell>
        </row>
        <row r="3150">
          <cell r="B3150" t="str">
            <v>Dầu trạch &gt;3-6 cm</v>
          </cell>
          <cell r="C3150" t="str">
            <v>cây</v>
          </cell>
          <cell r="D3150">
            <v>137304</v>
          </cell>
        </row>
        <row r="3151">
          <cell r="B3151" t="str">
            <v>Dầu trạch &gt;6-9 cm</v>
          </cell>
          <cell r="C3151" t="str">
            <v>cây</v>
          </cell>
          <cell r="D3151">
            <v>361264</v>
          </cell>
        </row>
        <row r="3152">
          <cell r="B3152" t="str">
            <v>Dầu trạch &gt;9-12 cm</v>
          </cell>
          <cell r="C3152" t="str">
            <v>cây</v>
          </cell>
          <cell r="D3152">
            <v>486039</v>
          </cell>
        </row>
        <row r="3153">
          <cell r="B3153" t="str">
            <v>Dầu trạch &gt;12-15 cm</v>
          </cell>
          <cell r="C3153" t="str">
            <v>cây</v>
          </cell>
          <cell r="D3153">
            <v>519244</v>
          </cell>
        </row>
        <row r="3154">
          <cell r="B3154" t="str">
            <v>Dầu trạch &gt;15-18 cm</v>
          </cell>
          <cell r="C3154" t="str">
            <v>cây</v>
          </cell>
          <cell r="D3154">
            <v>554558</v>
          </cell>
        </row>
        <row r="3155">
          <cell r="B3155" t="str">
            <v>Dầu trạch &gt;18-21 cm</v>
          </cell>
          <cell r="C3155" t="str">
            <v>cây</v>
          </cell>
          <cell r="D3155">
            <v>592280</v>
          </cell>
        </row>
        <row r="3156">
          <cell r="B3156" t="str">
            <v>Dầu trạch &gt;21-24 cm</v>
          </cell>
          <cell r="C3156" t="str">
            <v>cây</v>
          </cell>
          <cell r="D3156">
            <v>632750</v>
          </cell>
        </row>
        <row r="3157">
          <cell r="B3157" t="str">
            <v>Dầu trạch &gt;24-27 cm</v>
          </cell>
          <cell r="C3157" t="str">
            <v>cây</v>
          </cell>
          <cell r="D3157">
            <v>676357</v>
          </cell>
        </row>
        <row r="3158">
          <cell r="B3158" t="str">
            <v>Dầu trạch &gt;27-30 cm</v>
          </cell>
          <cell r="C3158" t="str">
            <v>cây</v>
          </cell>
          <cell r="D3158">
            <v>723545</v>
          </cell>
        </row>
        <row r="3159">
          <cell r="B3159" t="str">
            <v>Dầu trạch &gt;30-33 cm</v>
          </cell>
          <cell r="C3159" t="str">
            <v>cây</v>
          </cell>
          <cell r="D3159">
            <v>774814</v>
          </cell>
        </row>
        <row r="3160">
          <cell r="B3160" t="str">
            <v>Dầu trạch &gt;33-36 cm</v>
          </cell>
          <cell r="C3160" t="str">
            <v>cây</v>
          </cell>
          <cell r="D3160">
            <v>830762</v>
          </cell>
        </row>
        <row r="3161">
          <cell r="B3161" t="str">
            <v>Dầu trạch &gt;36-39 cm</v>
          </cell>
          <cell r="C3161" t="str">
            <v>cây</v>
          </cell>
          <cell r="D3161">
            <v>892030</v>
          </cell>
        </row>
        <row r="3162">
          <cell r="B3162" t="str">
            <v>Dầu trạch &gt;39-42 cm</v>
          </cell>
          <cell r="C3162" t="str">
            <v>cây</v>
          </cell>
          <cell r="D3162">
            <v>959377</v>
          </cell>
        </row>
        <row r="3163">
          <cell r="B3163" t="str">
            <v>Dầu trạch &gt;42 cm</v>
          </cell>
          <cell r="C3163" t="str">
            <v>cây</v>
          </cell>
          <cell r="D3163">
            <v>1033664</v>
          </cell>
        </row>
        <row r="3164">
          <cell r="B3164" t="str">
            <v>Dầu đồng ≤3 cm</v>
          </cell>
          <cell r="C3164" t="str">
            <v>cây</v>
          </cell>
          <cell r="D3164">
            <v>104226</v>
          </cell>
        </row>
        <row r="3165">
          <cell r="B3165" t="str">
            <v>Dầu đồng &gt;3-6 cm</v>
          </cell>
          <cell r="C3165" t="str">
            <v>cây</v>
          </cell>
          <cell r="D3165">
            <v>137304</v>
          </cell>
        </row>
        <row r="3166">
          <cell r="B3166" t="str">
            <v>Dầu đồng &gt;6-9 cm</v>
          </cell>
          <cell r="C3166" t="str">
            <v>cây</v>
          </cell>
          <cell r="D3166">
            <v>361264</v>
          </cell>
        </row>
        <row r="3167">
          <cell r="B3167" t="str">
            <v>Dầu đồng &gt;9-12 cm</v>
          </cell>
          <cell r="C3167" t="str">
            <v>cây</v>
          </cell>
          <cell r="D3167">
            <v>486039</v>
          </cell>
        </row>
        <row r="3168">
          <cell r="B3168" t="str">
            <v>Dầu đồng &gt;12-15 cm</v>
          </cell>
          <cell r="C3168" t="str">
            <v>cây</v>
          </cell>
          <cell r="D3168">
            <v>519244</v>
          </cell>
        </row>
        <row r="3169">
          <cell r="B3169" t="str">
            <v>Dầu đồng &gt;15-18 cm</v>
          </cell>
          <cell r="C3169" t="str">
            <v>cây</v>
          </cell>
          <cell r="D3169">
            <v>554558</v>
          </cell>
        </row>
        <row r="3170">
          <cell r="B3170" t="str">
            <v>Dầu đồng &gt;18-21 cm</v>
          </cell>
          <cell r="C3170" t="str">
            <v>cây</v>
          </cell>
          <cell r="D3170">
            <v>592280</v>
          </cell>
        </row>
        <row r="3171">
          <cell r="B3171" t="str">
            <v>Dầu đồng &gt;21-24 cm</v>
          </cell>
          <cell r="C3171" t="str">
            <v>cây</v>
          </cell>
          <cell r="D3171">
            <v>632750</v>
          </cell>
        </row>
        <row r="3172">
          <cell r="B3172" t="str">
            <v>Dầu đồng &gt;24-27 cm</v>
          </cell>
          <cell r="C3172" t="str">
            <v>cây</v>
          </cell>
          <cell r="D3172">
            <v>676357</v>
          </cell>
        </row>
        <row r="3173">
          <cell r="B3173" t="str">
            <v>Dầu đồng &gt;27-30 cm</v>
          </cell>
          <cell r="C3173" t="str">
            <v>cây</v>
          </cell>
          <cell r="D3173">
            <v>723545</v>
          </cell>
        </row>
        <row r="3174">
          <cell r="B3174" t="str">
            <v>Dầu đồng &gt;30-33 cm</v>
          </cell>
          <cell r="C3174" t="str">
            <v>cây</v>
          </cell>
          <cell r="D3174">
            <v>774814</v>
          </cell>
        </row>
        <row r="3175">
          <cell r="B3175" t="str">
            <v>Dầu đồng &gt;33-36 cm</v>
          </cell>
          <cell r="C3175" t="str">
            <v>cây</v>
          </cell>
          <cell r="D3175">
            <v>830762</v>
          </cell>
        </row>
        <row r="3176">
          <cell r="B3176" t="str">
            <v>Dầu đồng &gt;36-39 cm</v>
          </cell>
          <cell r="C3176" t="str">
            <v>cây</v>
          </cell>
          <cell r="D3176">
            <v>892030</v>
          </cell>
        </row>
        <row r="3177">
          <cell r="B3177" t="str">
            <v>Dầu đồng &gt;39-42 cm</v>
          </cell>
          <cell r="C3177" t="str">
            <v>cây</v>
          </cell>
          <cell r="D3177">
            <v>959377</v>
          </cell>
        </row>
        <row r="3178">
          <cell r="B3178" t="str">
            <v>Dầu đồng &gt;42 cm</v>
          </cell>
          <cell r="C3178" t="str">
            <v>cây</v>
          </cell>
          <cell r="D3178">
            <v>1033664</v>
          </cell>
        </row>
        <row r="3179">
          <cell r="B3179" t="str">
            <v>Dầu lạng sơn ≤3 cm</v>
          </cell>
          <cell r="C3179" t="str">
            <v>cây</v>
          </cell>
          <cell r="D3179">
            <v>104226</v>
          </cell>
        </row>
        <row r="3180">
          <cell r="B3180" t="str">
            <v>Dầu lạng sơn &gt;3-6 cm</v>
          </cell>
          <cell r="C3180" t="str">
            <v>cây</v>
          </cell>
          <cell r="D3180">
            <v>137304</v>
          </cell>
        </row>
        <row r="3181">
          <cell r="B3181" t="str">
            <v>Dầu lạng sơn &gt;6-9 cm</v>
          </cell>
          <cell r="C3181" t="str">
            <v>cây</v>
          </cell>
          <cell r="D3181">
            <v>361264</v>
          </cell>
        </row>
        <row r="3182">
          <cell r="B3182" t="str">
            <v>Dầu lạng sơn &gt;9-12 cm</v>
          </cell>
          <cell r="C3182" t="str">
            <v>cây</v>
          </cell>
          <cell r="D3182">
            <v>486039</v>
          </cell>
        </row>
        <row r="3183">
          <cell r="B3183" t="str">
            <v>Dầu lạng sơn &gt;12-15 cm</v>
          </cell>
          <cell r="C3183" t="str">
            <v>cây</v>
          </cell>
          <cell r="D3183">
            <v>519244</v>
          </cell>
        </row>
        <row r="3184">
          <cell r="B3184" t="str">
            <v>Dầu lạng sơn &gt;15-18 cm</v>
          </cell>
          <cell r="C3184" t="str">
            <v>cây</v>
          </cell>
          <cell r="D3184">
            <v>554558</v>
          </cell>
        </row>
        <row r="3185">
          <cell r="B3185" t="str">
            <v>Dầu lạng sơn &gt;18-21 cm</v>
          </cell>
          <cell r="C3185" t="str">
            <v>cây</v>
          </cell>
          <cell r="D3185">
            <v>592280</v>
          </cell>
        </row>
        <row r="3186">
          <cell r="B3186" t="str">
            <v>Dầu lạng sơn &gt;21-24 cm</v>
          </cell>
          <cell r="C3186" t="str">
            <v>cây</v>
          </cell>
          <cell r="D3186">
            <v>632750</v>
          </cell>
        </row>
        <row r="3187">
          <cell r="B3187" t="str">
            <v>Dầu lạng sơn &gt;24-27 cm</v>
          </cell>
          <cell r="C3187" t="str">
            <v>cây</v>
          </cell>
          <cell r="D3187">
            <v>676357</v>
          </cell>
        </row>
        <row r="3188">
          <cell r="B3188" t="str">
            <v>Dầu lạng sơn &gt;27-30 cm</v>
          </cell>
          <cell r="C3188" t="str">
            <v>cây</v>
          </cell>
          <cell r="D3188">
            <v>723545</v>
          </cell>
        </row>
        <row r="3189">
          <cell r="B3189" t="str">
            <v>Dầu lạng sơn &gt;30-33 cm</v>
          </cell>
          <cell r="C3189" t="str">
            <v>cây</v>
          </cell>
          <cell r="D3189">
            <v>774814</v>
          </cell>
        </row>
        <row r="3190">
          <cell r="B3190" t="str">
            <v>Dầu lạng sơn &gt;33-36 cm</v>
          </cell>
          <cell r="C3190" t="str">
            <v>cây</v>
          </cell>
          <cell r="D3190">
            <v>830762</v>
          </cell>
        </row>
        <row r="3191">
          <cell r="B3191" t="str">
            <v>Dầu lạng sơn &gt;36-39 cm</v>
          </cell>
          <cell r="C3191" t="str">
            <v>cây</v>
          </cell>
          <cell r="D3191">
            <v>892030</v>
          </cell>
        </row>
        <row r="3192">
          <cell r="B3192" t="str">
            <v>Dầu lạng sơn &gt;39-42 cm</v>
          </cell>
          <cell r="C3192" t="str">
            <v>cây</v>
          </cell>
          <cell r="D3192">
            <v>959377</v>
          </cell>
        </row>
        <row r="3193">
          <cell r="B3193" t="str">
            <v>Dầu lạng sơn &gt;42 cm</v>
          </cell>
          <cell r="C3193" t="str">
            <v>cây</v>
          </cell>
          <cell r="D3193">
            <v>1033664</v>
          </cell>
        </row>
        <row r="3194">
          <cell r="B3194" t="str">
            <v>Dầu con quay ≤3 cm</v>
          </cell>
          <cell r="C3194" t="str">
            <v>cây</v>
          </cell>
          <cell r="D3194">
            <v>104226</v>
          </cell>
        </row>
        <row r="3195">
          <cell r="B3195" t="str">
            <v>Dầu con quay &gt;3-6 cm</v>
          </cell>
          <cell r="C3195" t="str">
            <v>cây</v>
          </cell>
          <cell r="D3195">
            <v>137304</v>
          </cell>
        </row>
        <row r="3196">
          <cell r="B3196" t="str">
            <v>Dầu con quay &gt;6-9 cm</v>
          </cell>
          <cell r="C3196" t="str">
            <v>cây</v>
          </cell>
          <cell r="D3196">
            <v>361264</v>
          </cell>
        </row>
        <row r="3197">
          <cell r="B3197" t="str">
            <v>Dầu con quay &gt;9-12 cm</v>
          </cell>
          <cell r="C3197" t="str">
            <v>cây</v>
          </cell>
          <cell r="D3197">
            <v>486039</v>
          </cell>
        </row>
        <row r="3198">
          <cell r="B3198" t="str">
            <v>Dầu con quay &gt;12-15 cm</v>
          </cell>
          <cell r="C3198" t="str">
            <v>cây</v>
          </cell>
          <cell r="D3198">
            <v>519244</v>
          </cell>
        </row>
        <row r="3199">
          <cell r="B3199" t="str">
            <v>Dầu con quay &gt;15-18 cm</v>
          </cell>
          <cell r="C3199" t="str">
            <v>cây</v>
          </cell>
          <cell r="D3199">
            <v>554558</v>
          </cell>
        </row>
        <row r="3200">
          <cell r="B3200" t="str">
            <v>Dầu con quay &gt;18-21 cm</v>
          </cell>
          <cell r="C3200" t="str">
            <v>cây</v>
          </cell>
          <cell r="D3200">
            <v>592280</v>
          </cell>
        </row>
        <row r="3201">
          <cell r="B3201" t="str">
            <v>Dầu con quay &gt;21-24 cm</v>
          </cell>
          <cell r="C3201" t="str">
            <v>cây</v>
          </cell>
          <cell r="D3201">
            <v>632750</v>
          </cell>
        </row>
        <row r="3202">
          <cell r="B3202" t="str">
            <v>Dầu con quay &gt;24-27 cm</v>
          </cell>
          <cell r="C3202" t="str">
            <v>cây</v>
          </cell>
          <cell r="D3202">
            <v>676357</v>
          </cell>
        </row>
        <row r="3203">
          <cell r="B3203" t="str">
            <v>Dầu con quay &gt;27-30 cm</v>
          </cell>
          <cell r="C3203" t="str">
            <v>cây</v>
          </cell>
          <cell r="D3203">
            <v>723545</v>
          </cell>
        </row>
        <row r="3204">
          <cell r="B3204" t="str">
            <v>Dầu con quay &gt;30-33 cm</v>
          </cell>
          <cell r="C3204" t="str">
            <v>cây</v>
          </cell>
          <cell r="D3204">
            <v>774814</v>
          </cell>
        </row>
        <row r="3205">
          <cell r="B3205" t="str">
            <v>Dầu con quay &gt;33-36 cm</v>
          </cell>
          <cell r="C3205" t="str">
            <v>cây</v>
          </cell>
          <cell r="D3205">
            <v>830762</v>
          </cell>
        </row>
        <row r="3206">
          <cell r="B3206" t="str">
            <v>Dầu con quay &gt;36-39 cm</v>
          </cell>
          <cell r="C3206" t="str">
            <v>cây</v>
          </cell>
          <cell r="D3206">
            <v>892030</v>
          </cell>
        </row>
        <row r="3207">
          <cell r="B3207" t="str">
            <v>Dầu con quay &gt;39-42 cm</v>
          </cell>
          <cell r="C3207" t="str">
            <v>cây</v>
          </cell>
          <cell r="D3207">
            <v>959377</v>
          </cell>
        </row>
        <row r="3208">
          <cell r="B3208" t="str">
            <v>Dầu con quay &gt;42 cm</v>
          </cell>
          <cell r="C3208" t="str">
            <v>cây</v>
          </cell>
          <cell r="D3208">
            <v>1033664</v>
          </cell>
        </row>
        <row r="3209">
          <cell r="B3209" t="str">
            <v>Dầu rái nước ≤3 cm</v>
          </cell>
          <cell r="C3209" t="str">
            <v>cây</v>
          </cell>
          <cell r="D3209">
            <v>104226</v>
          </cell>
        </row>
        <row r="3210">
          <cell r="B3210" t="str">
            <v>Dầu rái nước &gt;3-6 cm</v>
          </cell>
          <cell r="C3210" t="str">
            <v>cây</v>
          </cell>
          <cell r="D3210">
            <v>137304</v>
          </cell>
        </row>
        <row r="3211">
          <cell r="B3211" t="str">
            <v>Dầu rái nước &gt;6-9 cm</v>
          </cell>
          <cell r="C3211" t="str">
            <v>cây</v>
          </cell>
          <cell r="D3211">
            <v>361264</v>
          </cell>
        </row>
        <row r="3212">
          <cell r="B3212" t="str">
            <v>Dầu rái nước &gt;9-12 cm</v>
          </cell>
          <cell r="C3212" t="str">
            <v>cây</v>
          </cell>
          <cell r="D3212">
            <v>486039</v>
          </cell>
        </row>
        <row r="3213">
          <cell r="B3213" t="str">
            <v>Dầu rái nước &gt;12-15 cm</v>
          </cell>
          <cell r="C3213" t="str">
            <v>cây</v>
          </cell>
          <cell r="D3213">
            <v>519244</v>
          </cell>
        </row>
        <row r="3214">
          <cell r="B3214" t="str">
            <v>Dầu rái nước &gt;15-18 cm</v>
          </cell>
          <cell r="C3214" t="str">
            <v>cây</v>
          </cell>
          <cell r="D3214">
            <v>554558</v>
          </cell>
        </row>
        <row r="3215">
          <cell r="B3215" t="str">
            <v>Dầu rái nước &gt;18-21 cm</v>
          </cell>
          <cell r="C3215" t="str">
            <v>cây</v>
          </cell>
          <cell r="D3215">
            <v>592280</v>
          </cell>
        </row>
        <row r="3216">
          <cell r="B3216" t="str">
            <v>Dầu rái nước &gt;21-24 cm</v>
          </cell>
          <cell r="C3216" t="str">
            <v>cây</v>
          </cell>
          <cell r="D3216">
            <v>632750</v>
          </cell>
        </row>
        <row r="3217">
          <cell r="B3217" t="str">
            <v>Dầu rái nước &gt;24-27 cm</v>
          </cell>
          <cell r="C3217" t="str">
            <v>cây</v>
          </cell>
          <cell r="D3217">
            <v>676357</v>
          </cell>
        </row>
        <row r="3218">
          <cell r="B3218" t="str">
            <v>Dầu rái nước &gt;27-30 cm</v>
          </cell>
          <cell r="C3218" t="str">
            <v>cây</v>
          </cell>
          <cell r="D3218">
            <v>723545</v>
          </cell>
        </row>
        <row r="3219">
          <cell r="B3219" t="str">
            <v>Dầu rái nước &gt;30-33 cm</v>
          </cell>
          <cell r="C3219" t="str">
            <v>cây</v>
          </cell>
          <cell r="D3219">
            <v>774814</v>
          </cell>
        </row>
        <row r="3220">
          <cell r="B3220" t="str">
            <v>Dầu rái nước &gt;33-36 cm</v>
          </cell>
          <cell r="C3220" t="str">
            <v>cây</v>
          </cell>
          <cell r="D3220">
            <v>830762</v>
          </cell>
        </row>
        <row r="3221">
          <cell r="B3221" t="str">
            <v>Dầu rái nước &gt;36-39 cm</v>
          </cell>
          <cell r="C3221" t="str">
            <v>cây</v>
          </cell>
          <cell r="D3221">
            <v>892030</v>
          </cell>
        </row>
        <row r="3222">
          <cell r="B3222" t="str">
            <v>Dầu rái nước &gt;39-42 cm</v>
          </cell>
          <cell r="C3222" t="str">
            <v>cây</v>
          </cell>
          <cell r="D3222">
            <v>959377</v>
          </cell>
        </row>
        <row r="3223">
          <cell r="B3223" t="str">
            <v>Dầu rái nước &gt;42 cm</v>
          </cell>
          <cell r="C3223" t="str">
            <v>cây</v>
          </cell>
          <cell r="D3223">
            <v>1033664</v>
          </cell>
        </row>
        <row r="3224">
          <cell r="B3224" t="str">
            <v>Dầu lông ≤3 cm</v>
          </cell>
          <cell r="C3224" t="str">
            <v>cây</v>
          </cell>
          <cell r="D3224">
            <v>104226</v>
          </cell>
        </row>
        <row r="3225">
          <cell r="B3225" t="str">
            <v>Dầu lông &gt;3-6 cm</v>
          </cell>
          <cell r="C3225" t="str">
            <v>cây</v>
          </cell>
          <cell r="D3225">
            <v>137304</v>
          </cell>
        </row>
        <row r="3226">
          <cell r="B3226" t="str">
            <v>Dầu lông &gt;6-9 cm</v>
          </cell>
          <cell r="C3226" t="str">
            <v>cây</v>
          </cell>
          <cell r="D3226">
            <v>361264</v>
          </cell>
        </row>
        <row r="3227">
          <cell r="B3227" t="str">
            <v>Dầu lông &gt;9-12 cm</v>
          </cell>
          <cell r="C3227" t="str">
            <v>cây</v>
          </cell>
          <cell r="D3227">
            <v>486039</v>
          </cell>
        </row>
        <row r="3228">
          <cell r="B3228" t="str">
            <v>Dầu lông &gt;12-15 cm</v>
          </cell>
          <cell r="C3228" t="str">
            <v>cây</v>
          </cell>
          <cell r="D3228">
            <v>519244</v>
          </cell>
        </row>
        <row r="3229">
          <cell r="B3229" t="str">
            <v>Dầu lông &gt;15-18 cm</v>
          </cell>
          <cell r="C3229" t="str">
            <v>cây</v>
          </cell>
          <cell r="D3229">
            <v>554558</v>
          </cell>
        </row>
        <row r="3230">
          <cell r="B3230" t="str">
            <v>Dầu lông &gt;18-21 cm</v>
          </cell>
          <cell r="C3230" t="str">
            <v>cây</v>
          </cell>
          <cell r="D3230">
            <v>592280</v>
          </cell>
        </row>
        <row r="3231">
          <cell r="B3231" t="str">
            <v>Dầu lông &gt;21-24 cm</v>
          </cell>
          <cell r="C3231" t="str">
            <v>cây</v>
          </cell>
          <cell r="D3231">
            <v>632750</v>
          </cell>
        </row>
        <row r="3232">
          <cell r="B3232" t="str">
            <v>Dầu lông &gt;24-27 cm</v>
          </cell>
          <cell r="C3232" t="str">
            <v>cây</v>
          </cell>
          <cell r="D3232">
            <v>676357</v>
          </cell>
        </row>
        <row r="3233">
          <cell r="B3233" t="str">
            <v>Dầu lông &gt;27-30 cm</v>
          </cell>
          <cell r="C3233" t="str">
            <v>cây</v>
          </cell>
          <cell r="D3233">
            <v>723545</v>
          </cell>
        </row>
        <row r="3234">
          <cell r="B3234" t="str">
            <v>Dầu lông &gt;30-33 cm</v>
          </cell>
          <cell r="C3234" t="str">
            <v>cây</v>
          </cell>
          <cell r="D3234">
            <v>774814</v>
          </cell>
        </row>
        <row r="3235">
          <cell r="B3235" t="str">
            <v>Dầu lông &gt;33-36 cm</v>
          </cell>
          <cell r="C3235" t="str">
            <v>cây</v>
          </cell>
          <cell r="D3235">
            <v>830762</v>
          </cell>
        </row>
        <row r="3236">
          <cell r="B3236" t="str">
            <v>Dầu lông &gt;36-39 cm</v>
          </cell>
          <cell r="C3236" t="str">
            <v>cây</v>
          </cell>
          <cell r="D3236">
            <v>892030</v>
          </cell>
        </row>
        <row r="3237">
          <cell r="B3237" t="str">
            <v>Dầu lông &gt;39-42 cm</v>
          </cell>
          <cell r="C3237" t="str">
            <v>cây</v>
          </cell>
          <cell r="D3237">
            <v>959377</v>
          </cell>
        </row>
        <row r="3238">
          <cell r="B3238" t="str">
            <v>Dầu lông &gt;42 cm</v>
          </cell>
          <cell r="C3238" t="str">
            <v>cây</v>
          </cell>
          <cell r="D3238">
            <v>1033664</v>
          </cell>
        </row>
        <row r="3239">
          <cell r="B3239" t="str">
            <v>Dầu chai ≤3 cm</v>
          </cell>
          <cell r="C3239" t="str">
            <v>cây</v>
          </cell>
          <cell r="D3239">
            <v>104226</v>
          </cell>
        </row>
        <row r="3240">
          <cell r="B3240" t="str">
            <v>Dầu chai &gt;3-6 cm</v>
          </cell>
          <cell r="C3240" t="str">
            <v>cây</v>
          </cell>
          <cell r="D3240">
            <v>137304</v>
          </cell>
        </row>
        <row r="3241">
          <cell r="B3241" t="str">
            <v>Dầu chai &gt;6-9 cm</v>
          </cell>
          <cell r="C3241" t="str">
            <v>cây</v>
          </cell>
          <cell r="D3241">
            <v>361264</v>
          </cell>
        </row>
        <row r="3242">
          <cell r="B3242" t="str">
            <v>Dầu chai &gt;9-12 cm</v>
          </cell>
          <cell r="C3242" t="str">
            <v>cây</v>
          </cell>
          <cell r="D3242">
            <v>486039</v>
          </cell>
        </row>
        <row r="3243">
          <cell r="B3243" t="str">
            <v>Dầu chai &gt;12-15 cm</v>
          </cell>
          <cell r="C3243" t="str">
            <v>cây</v>
          </cell>
          <cell r="D3243">
            <v>519244</v>
          </cell>
        </row>
        <row r="3244">
          <cell r="B3244" t="str">
            <v>Dầu chai &gt;15-18 cm</v>
          </cell>
          <cell r="C3244" t="str">
            <v>cây</v>
          </cell>
          <cell r="D3244">
            <v>554558</v>
          </cell>
        </row>
        <row r="3245">
          <cell r="B3245" t="str">
            <v>Dầu chai &gt;18-21 cm</v>
          </cell>
          <cell r="C3245" t="str">
            <v>cây</v>
          </cell>
          <cell r="D3245">
            <v>592280</v>
          </cell>
        </row>
        <row r="3246">
          <cell r="B3246" t="str">
            <v>Dầu chai &gt;21-24 cm</v>
          </cell>
          <cell r="C3246" t="str">
            <v>cây</v>
          </cell>
          <cell r="D3246">
            <v>632750</v>
          </cell>
        </row>
        <row r="3247">
          <cell r="B3247" t="str">
            <v>Dầu chai &gt;24-27 cm</v>
          </cell>
          <cell r="C3247" t="str">
            <v>cây</v>
          </cell>
          <cell r="D3247">
            <v>676357</v>
          </cell>
        </row>
        <row r="3248">
          <cell r="B3248" t="str">
            <v>Dầu chai &gt;27-30 cm</v>
          </cell>
          <cell r="C3248" t="str">
            <v>cây</v>
          </cell>
          <cell r="D3248">
            <v>723545</v>
          </cell>
        </row>
        <row r="3249">
          <cell r="B3249" t="str">
            <v>Dầu chai &gt;30-33 cm</v>
          </cell>
          <cell r="C3249" t="str">
            <v>cây</v>
          </cell>
          <cell r="D3249">
            <v>774814</v>
          </cell>
        </row>
        <row r="3250">
          <cell r="B3250" t="str">
            <v>Dầu chai &gt;33-36 cm</v>
          </cell>
          <cell r="C3250" t="str">
            <v>cây</v>
          </cell>
          <cell r="D3250">
            <v>830762</v>
          </cell>
        </row>
        <row r="3251">
          <cell r="B3251" t="str">
            <v>Dầu chai &gt;36-39 cm</v>
          </cell>
          <cell r="C3251" t="str">
            <v>cây</v>
          </cell>
          <cell r="D3251">
            <v>892030</v>
          </cell>
        </row>
        <row r="3252">
          <cell r="B3252" t="str">
            <v>Dầu chai &gt;39-42 cm</v>
          </cell>
          <cell r="C3252" t="str">
            <v>cây</v>
          </cell>
          <cell r="D3252">
            <v>959377</v>
          </cell>
        </row>
        <row r="3253">
          <cell r="B3253" t="str">
            <v>Dầu chai &gt;42 cm</v>
          </cell>
          <cell r="C3253" t="str">
            <v>cây</v>
          </cell>
          <cell r="D3253">
            <v>1033664</v>
          </cell>
        </row>
        <row r="3254">
          <cell r="B3254" t="str">
            <v>Dầu mít ≤3 cm</v>
          </cell>
          <cell r="C3254" t="str">
            <v>cây</v>
          </cell>
          <cell r="D3254">
            <v>104226</v>
          </cell>
        </row>
        <row r="3255">
          <cell r="B3255" t="str">
            <v>Dầu mít &gt;3-6 cm</v>
          </cell>
          <cell r="C3255" t="str">
            <v>cây</v>
          </cell>
          <cell r="D3255">
            <v>137304</v>
          </cell>
        </row>
        <row r="3256">
          <cell r="B3256" t="str">
            <v>Dầu mít &gt;6-9 cm</v>
          </cell>
          <cell r="C3256" t="str">
            <v>cây</v>
          </cell>
          <cell r="D3256">
            <v>361264</v>
          </cell>
        </row>
        <row r="3257">
          <cell r="B3257" t="str">
            <v>Dầu mít &gt;9-12 cm</v>
          </cell>
          <cell r="C3257" t="str">
            <v>cây</v>
          </cell>
          <cell r="D3257">
            <v>486039</v>
          </cell>
        </row>
        <row r="3258">
          <cell r="B3258" t="str">
            <v>Dầu mít &gt;12-15 cm</v>
          </cell>
          <cell r="C3258" t="str">
            <v>cây</v>
          </cell>
          <cell r="D3258">
            <v>519244</v>
          </cell>
        </row>
        <row r="3259">
          <cell r="B3259" t="str">
            <v>Dầu mít &gt;15-18 cm</v>
          </cell>
          <cell r="C3259" t="str">
            <v>cây</v>
          </cell>
          <cell r="D3259">
            <v>554558</v>
          </cell>
        </row>
        <row r="3260">
          <cell r="B3260" t="str">
            <v>Dầu mít &gt;18-21 cm</v>
          </cell>
          <cell r="C3260" t="str">
            <v>cây</v>
          </cell>
          <cell r="D3260">
            <v>592280</v>
          </cell>
        </row>
        <row r="3261">
          <cell r="B3261" t="str">
            <v>Dầu mít &gt;21-24 cm</v>
          </cell>
          <cell r="C3261" t="str">
            <v>cây</v>
          </cell>
          <cell r="D3261">
            <v>632750</v>
          </cell>
        </row>
        <row r="3262">
          <cell r="B3262" t="str">
            <v>Dầu mít &gt;24-27 cm</v>
          </cell>
          <cell r="C3262" t="str">
            <v>cây</v>
          </cell>
          <cell r="D3262">
            <v>676357</v>
          </cell>
        </row>
        <row r="3263">
          <cell r="B3263" t="str">
            <v>Dầu mít &gt;27-30 cm</v>
          </cell>
          <cell r="C3263" t="str">
            <v>cây</v>
          </cell>
          <cell r="D3263">
            <v>723545</v>
          </cell>
        </row>
        <row r="3264">
          <cell r="B3264" t="str">
            <v>Dầu mít &gt;30-33 cm</v>
          </cell>
          <cell r="C3264" t="str">
            <v>cây</v>
          </cell>
          <cell r="D3264">
            <v>774814</v>
          </cell>
        </row>
        <row r="3265">
          <cell r="B3265" t="str">
            <v>Dầu mít &gt;33-36 cm</v>
          </cell>
          <cell r="C3265" t="str">
            <v>cây</v>
          </cell>
          <cell r="D3265">
            <v>830762</v>
          </cell>
        </row>
        <row r="3266">
          <cell r="B3266" t="str">
            <v>Dầu mít &gt;36-39 cm</v>
          </cell>
          <cell r="C3266" t="str">
            <v>cây</v>
          </cell>
          <cell r="D3266">
            <v>892030</v>
          </cell>
        </row>
        <row r="3267">
          <cell r="B3267" t="str">
            <v>Dầu mít &gt;39-42 cm</v>
          </cell>
          <cell r="C3267" t="str">
            <v>cây</v>
          </cell>
          <cell r="D3267">
            <v>959377</v>
          </cell>
        </row>
        <row r="3268">
          <cell r="B3268" t="str">
            <v>Dầu mít &gt;42 cm</v>
          </cell>
          <cell r="C3268" t="str">
            <v>cây</v>
          </cell>
          <cell r="D3268">
            <v>1033664</v>
          </cell>
        </row>
        <row r="3269">
          <cell r="B3269" t="str">
            <v>Dầu cát ≤3 cm</v>
          </cell>
          <cell r="C3269" t="str">
            <v>cây</v>
          </cell>
          <cell r="D3269">
            <v>104226</v>
          </cell>
        </row>
        <row r="3270">
          <cell r="B3270" t="str">
            <v>Dầu cát &gt;3-6 cm</v>
          </cell>
          <cell r="C3270" t="str">
            <v>cây</v>
          </cell>
          <cell r="D3270">
            <v>137304</v>
          </cell>
        </row>
        <row r="3271">
          <cell r="B3271" t="str">
            <v>Dầu cát &gt;6-9 cm</v>
          </cell>
          <cell r="C3271" t="str">
            <v>cây</v>
          </cell>
          <cell r="D3271">
            <v>361264</v>
          </cell>
        </row>
        <row r="3272">
          <cell r="B3272" t="str">
            <v>Dầu cát &gt;9-12 cm</v>
          </cell>
          <cell r="C3272" t="str">
            <v>cây</v>
          </cell>
          <cell r="D3272">
            <v>486039</v>
          </cell>
        </row>
        <row r="3273">
          <cell r="B3273" t="str">
            <v>Dầu cát &gt;12-15 cm</v>
          </cell>
          <cell r="C3273" t="str">
            <v>cây</v>
          </cell>
          <cell r="D3273">
            <v>519244</v>
          </cell>
        </row>
        <row r="3274">
          <cell r="B3274" t="str">
            <v>Dầu cát &gt;15-18 cm</v>
          </cell>
          <cell r="C3274" t="str">
            <v>cây</v>
          </cell>
          <cell r="D3274">
            <v>554558</v>
          </cell>
        </row>
        <row r="3275">
          <cell r="B3275" t="str">
            <v>Dầu cát &gt;18-21 cm</v>
          </cell>
          <cell r="C3275" t="str">
            <v>cây</v>
          </cell>
          <cell r="D3275">
            <v>592280</v>
          </cell>
        </row>
        <row r="3276">
          <cell r="B3276" t="str">
            <v>Dầu cát &gt;21-24 cm</v>
          </cell>
          <cell r="C3276" t="str">
            <v>cây</v>
          </cell>
          <cell r="D3276">
            <v>632750</v>
          </cell>
        </row>
        <row r="3277">
          <cell r="B3277" t="str">
            <v>Dầu cát &gt;24-27 cm</v>
          </cell>
          <cell r="C3277" t="str">
            <v>cây</v>
          </cell>
          <cell r="D3277">
            <v>676357</v>
          </cell>
        </row>
        <row r="3278">
          <cell r="B3278" t="str">
            <v>Dầu cát &gt;27-30 cm</v>
          </cell>
          <cell r="C3278" t="str">
            <v>cây</v>
          </cell>
          <cell r="D3278">
            <v>723545</v>
          </cell>
        </row>
        <row r="3279">
          <cell r="B3279" t="str">
            <v>Dầu cát &gt;30-33 cm</v>
          </cell>
          <cell r="C3279" t="str">
            <v>cây</v>
          </cell>
          <cell r="D3279">
            <v>774814</v>
          </cell>
        </row>
        <row r="3280">
          <cell r="B3280" t="str">
            <v>Dầu cát &gt;33-36 cm</v>
          </cell>
          <cell r="C3280" t="str">
            <v>cây</v>
          </cell>
          <cell r="D3280">
            <v>830762</v>
          </cell>
        </row>
        <row r="3281">
          <cell r="B3281" t="str">
            <v>Dầu cát &gt;36-39 cm</v>
          </cell>
          <cell r="C3281" t="str">
            <v>cây</v>
          </cell>
          <cell r="D3281">
            <v>892030</v>
          </cell>
        </row>
        <row r="3282">
          <cell r="B3282" t="str">
            <v>Dầu cát &gt;39-42 cm</v>
          </cell>
          <cell r="C3282" t="str">
            <v>cây</v>
          </cell>
          <cell r="D3282">
            <v>959377</v>
          </cell>
        </row>
        <row r="3283">
          <cell r="B3283" t="str">
            <v>Dầu cát &gt;42 cm</v>
          </cell>
          <cell r="C3283" t="str">
            <v>cây</v>
          </cell>
          <cell r="D3283">
            <v>1033664</v>
          </cell>
        </row>
        <row r="3284">
          <cell r="B3284" t="str">
            <v>Dầu song nàng ≤3 cm</v>
          </cell>
          <cell r="C3284" t="str">
            <v>cây</v>
          </cell>
          <cell r="D3284">
            <v>104226</v>
          </cell>
        </row>
        <row r="3285">
          <cell r="B3285" t="str">
            <v>Dầu song nàng &gt;3-6 cm</v>
          </cell>
          <cell r="C3285" t="str">
            <v>cây</v>
          </cell>
          <cell r="D3285">
            <v>137304</v>
          </cell>
        </row>
        <row r="3286">
          <cell r="B3286" t="str">
            <v>Dầu song nàng &gt;6-9 cm</v>
          </cell>
          <cell r="C3286" t="str">
            <v>cây</v>
          </cell>
          <cell r="D3286">
            <v>361264</v>
          </cell>
        </row>
        <row r="3287">
          <cell r="B3287" t="str">
            <v>Dầu song nàng &gt;9-12 cm</v>
          </cell>
          <cell r="C3287" t="str">
            <v>cây</v>
          </cell>
          <cell r="D3287">
            <v>486039</v>
          </cell>
        </row>
        <row r="3288">
          <cell r="B3288" t="str">
            <v>Dầu song nàng &gt;12-15 cm</v>
          </cell>
          <cell r="C3288" t="str">
            <v>cây</v>
          </cell>
          <cell r="D3288">
            <v>519244</v>
          </cell>
        </row>
        <row r="3289">
          <cell r="B3289" t="str">
            <v>Dầu song nàng &gt;15-18 cm</v>
          </cell>
          <cell r="C3289" t="str">
            <v>cây</v>
          </cell>
          <cell r="D3289">
            <v>554558</v>
          </cell>
        </row>
        <row r="3290">
          <cell r="B3290" t="str">
            <v>Dầu song nàng &gt;18-21 cm</v>
          </cell>
          <cell r="C3290" t="str">
            <v>cây</v>
          </cell>
          <cell r="D3290">
            <v>592280</v>
          </cell>
        </row>
        <row r="3291">
          <cell r="B3291" t="str">
            <v>Dầu song nàng &gt;21-24 cm</v>
          </cell>
          <cell r="C3291" t="str">
            <v>cây</v>
          </cell>
          <cell r="D3291">
            <v>632750</v>
          </cell>
        </row>
        <row r="3292">
          <cell r="B3292" t="str">
            <v>Dầu song nàng &gt;24-27 cm</v>
          </cell>
          <cell r="C3292" t="str">
            <v>cây</v>
          </cell>
          <cell r="D3292">
            <v>676357</v>
          </cell>
        </row>
        <row r="3293">
          <cell r="B3293" t="str">
            <v>Dầu song nàng &gt;27-30 cm</v>
          </cell>
          <cell r="C3293" t="str">
            <v>cây</v>
          </cell>
          <cell r="D3293">
            <v>723545</v>
          </cell>
        </row>
        <row r="3294">
          <cell r="B3294" t="str">
            <v>Dầu song nàng &gt;30-33 cm</v>
          </cell>
          <cell r="C3294" t="str">
            <v>cây</v>
          </cell>
          <cell r="D3294">
            <v>774814</v>
          </cell>
        </row>
        <row r="3295">
          <cell r="B3295" t="str">
            <v>Dầu song nàng &gt;33-36 cm</v>
          </cell>
          <cell r="C3295" t="str">
            <v>cây</v>
          </cell>
          <cell r="D3295">
            <v>830762</v>
          </cell>
        </row>
        <row r="3296">
          <cell r="B3296" t="str">
            <v>Dầu song nàng &gt;36-39 cm</v>
          </cell>
          <cell r="C3296" t="str">
            <v>cây</v>
          </cell>
          <cell r="D3296">
            <v>892030</v>
          </cell>
        </row>
        <row r="3297">
          <cell r="B3297" t="str">
            <v>Dầu song nàng &gt;39-42 cm</v>
          </cell>
          <cell r="C3297" t="str">
            <v>cây</v>
          </cell>
          <cell r="D3297">
            <v>959377</v>
          </cell>
        </row>
        <row r="3298">
          <cell r="B3298" t="str">
            <v>Dầu song nàng &gt;42 cm</v>
          </cell>
          <cell r="C3298" t="str">
            <v>cây</v>
          </cell>
          <cell r="D3298">
            <v>1033664</v>
          </cell>
        </row>
        <row r="3299">
          <cell r="B3299" t="str">
            <v>Giẻ đen ≤3 cm</v>
          </cell>
          <cell r="C3299" t="str">
            <v>cây</v>
          </cell>
          <cell r="D3299">
            <v>104226</v>
          </cell>
        </row>
        <row r="3300">
          <cell r="B3300" t="str">
            <v>Giẻ đen &gt;3-6 cm</v>
          </cell>
          <cell r="C3300" t="str">
            <v>cây</v>
          </cell>
          <cell r="D3300">
            <v>137304</v>
          </cell>
        </row>
        <row r="3301">
          <cell r="B3301" t="str">
            <v>Giẻ đen &gt;6-9 cm</v>
          </cell>
          <cell r="C3301" t="str">
            <v>cây</v>
          </cell>
          <cell r="D3301">
            <v>361264</v>
          </cell>
        </row>
        <row r="3302">
          <cell r="B3302" t="str">
            <v>Giẻ đen &gt;9-12 cm</v>
          </cell>
          <cell r="C3302" t="str">
            <v>cây</v>
          </cell>
          <cell r="D3302">
            <v>486039</v>
          </cell>
        </row>
        <row r="3303">
          <cell r="B3303" t="str">
            <v>Giẻ đen &gt;12-15 cm</v>
          </cell>
          <cell r="C3303" t="str">
            <v>cây</v>
          </cell>
          <cell r="D3303">
            <v>519244</v>
          </cell>
        </row>
        <row r="3304">
          <cell r="B3304" t="str">
            <v>Giẻ đen &gt;15-18 cm</v>
          </cell>
          <cell r="C3304" t="str">
            <v>cây</v>
          </cell>
          <cell r="D3304">
            <v>554558</v>
          </cell>
        </row>
        <row r="3305">
          <cell r="B3305" t="str">
            <v>Giẻ đen &gt;18-21 cm</v>
          </cell>
          <cell r="C3305" t="str">
            <v>cây</v>
          </cell>
          <cell r="D3305">
            <v>592280</v>
          </cell>
        </row>
        <row r="3306">
          <cell r="B3306" t="str">
            <v>Giẻ đen &gt;21-24 cm</v>
          </cell>
          <cell r="C3306" t="str">
            <v>cây</v>
          </cell>
          <cell r="D3306">
            <v>632750</v>
          </cell>
        </row>
        <row r="3307">
          <cell r="B3307" t="str">
            <v>Giẻ đen &gt;24-27 cm</v>
          </cell>
          <cell r="C3307" t="str">
            <v>cây</v>
          </cell>
          <cell r="D3307">
            <v>676357</v>
          </cell>
        </row>
        <row r="3308">
          <cell r="B3308" t="str">
            <v>Giẻ đen &gt;27-30 cm</v>
          </cell>
          <cell r="C3308" t="str">
            <v>cây</v>
          </cell>
          <cell r="D3308">
            <v>723545</v>
          </cell>
        </row>
        <row r="3309">
          <cell r="B3309" t="str">
            <v>Giẻ đen &gt;30-33 cm</v>
          </cell>
          <cell r="C3309" t="str">
            <v>cây</v>
          </cell>
          <cell r="D3309">
            <v>774814</v>
          </cell>
        </row>
        <row r="3310">
          <cell r="B3310" t="str">
            <v>Giẻ đen &gt;33-36 cm</v>
          </cell>
          <cell r="C3310" t="str">
            <v>cây</v>
          </cell>
          <cell r="D3310">
            <v>830762</v>
          </cell>
        </row>
        <row r="3311">
          <cell r="B3311" t="str">
            <v>Giẻ đen &gt;36-39 cm</v>
          </cell>
          <cell r="C3311" t="str">
            <v>cây</v>
          </cell>
          <cell r="D3311">
            <v>892030</v>
          </cell>
        </row>
        <row r="3312">
          <cell r="B3312" t="str">
            <v>Giẻ đen &gt;39-42 cm</v>
          </cell>
          <cell r="C3312" t="str">
            <v>cây</v>
          </cell>
          <cell r="D3312">
            <v>959377</v>
          </cell>
        </row>
        <row r="3313">
          <cell r="B3313" t="str">
            <v>Giẻ đen &gt;42 cm</v>
          </cell>
          <cell r="C3313" t="str">
            <v>cây</v>
          </cell>
          <cell r="D3313">
            <v>1033664</v>
          </cell>
        </row>
        <row r="3314">
          <cell r="B3314" t="str">
            <v>Giổi ≤3 cm</v>
          </cell>
          <cell r="C3314" t="str">
            <v>cây</v>
          </cell>
          <cell r="D3314">
            <v>104226</v>
          </cell>
        </row>
        <row r="3315">
          <cell r="B3315" t="str">
            <v>Giổi &gt;3-6 cm</v>
          </cell>
          <cell r="C3315" t="str">
            <v>cây</v>
          </cell>
          <cell r="D3315">
            <v>137304</v>
          </cell>
        </row>
        <row r="3316">
          <cell r="B3316" t="str">
            <v>Giổi &gt;6-9 cm</v>
          </cell>
          <cell r="C3316" t="str">
            <v>cây</v>
          </cell>
          <cell r="D3316">
            <v>361264</v>
          </cell>
        </row>
        <row r="3317">
          <cell r="B3317" t="str">
            <v>Giổi &gt;9-12 cm</v>
          </cell>
          <cell r="C3317" t="str">
            <v>cây</v>
          </cell>
          <cell r="D3317">
            <v>486039</v>
          </cell>
        </row>
        <row r="3318">
          <cell r="B3318" t="str">
            <v>Giổi &gt;12-15 cm</v>
          </cell>
          <cell r="C3318" t="str">
            <v>cây</v>
          </cell>
          <cell r="D3318">
            <v>519244</v>
          </cell>
        </row>
        <row r="3319">
          <cell r="B3319" t="str">
            <v>Giổi &gt;15-18 cm</v>
          </cell>
          <cell r="C3319" t="str">
            <v>cây</v>
          </cell>
          <cell r="D3319">
            <v>554558</v>
          </cell>
        </row>
        <row r="3320">
          <cell r="B3320" t="str">
            <v>Giổi &gt;18-21 cm</v>
          </cell>
          <cell r="C3320" t="str">
            <v>cây</v>
          </cell>
          <cell r="D3320">
            <v>592280</v>
          </cell>
        </row>
        <row r="3321">
          <cell r="B3321" t="str">
            <v>Giổi &gt;21-24 cm</v>
          </cell>
          <cell r="C3321" t="str">
            <v>cây</v>
          </cell>
          <cell r="D3321">
            <v>632750</v>
          </cell>
        </row>
        <row r="3322">
          <cell r="B3322" t="str">
            <v>Giổi &gt;24-27 cm</v>
          </cell>
          <cell r="C3322" t="str">
            <v>cây</v>
          </cell>
          <cell r="D3322">
            <v>676357</v>
          </cell>
        </row>
        <row r="3323">
          <cell r="B3323" t="str">
            <v>Giổi &gt;27-30 cm</v>
          </cell>
          <cell r="C3323" t="str">
            <v>cây</v>
          </cell>
          <cell r="D3323">
            <v>723545</v>
          </cell>
        </row>
        <row r="3324">
          <cell r="B3324" t="str">
            <v>Giổi &gt;30-33 cm</v>
          </cell>
          <cell r="C3324" t="str">
            <v>cây</v>
          </cell>
          <cell r="D3324">
            <v>774814</v>
          </cell>
        </row>
        <row r="3325">
          <cell r="B3325" t="str">
            <v>Giổi &gt;33-36 cm</v>
          </cell>
          <cell r="C3325" t="str">
            <v>cây</v>
          </cell>
          <cell r="D3325">
            <v>830762</v>
          </cell>
        </row>
        <row r="3326">
          <cell r="B3326" t="str">
            <v>Giổi &gt;36-39 cm</v>
          </cell>
          <cell r="C3326" t="str">
            <v>cây</v>
          </cell>
          <cell r="D3326">
            <v>892030</v>
          </cell>
        </row>
        <row r="3327">
          <cell r="B3327" t="str">
            <v>Giổi &gt;39-42 cm</v>
          </cell>
          <cell r="C3327" t="str">
            <v>cây</v>
          </cell>
          <cell r="D3327">
            <v>959377</v>
          </cell>
        </row>
        <row r="3328">
          <cell r="B3328" t="str">
            <v>Giổi &gt;42 cm</v>
          </cell>
          <cell r="C3328" t="str">
            <v>cây</v>
          </cell>
          <cell r="D3328">
            <v>1033664</v>
          </cell>
        </row>
        <row r="3329">
          <cell r="B3329" t="str">
            <v>Giổi đắng ≤3 cm</v>
          </cell>
          <cell r="C3329" t="str">
            <v>cây</v>
          </cell>
          <cell r="D3329">
            <v>104226</v>
          </cell>
        </row>
        <row r="3330">
          <cell r="B3330" t="str">
            <v>Giổi đắng &gt;3-6 cm</v>
          </cell>
          <cell r="C3330" t="str">
            <v>cây</v>
          </cell>
          <cell r="D3330">
            <v>137304</v>
          </cell>
        </row>
        <row r="3331">
          <cell r="B3331" t="str">
            <v>Giổi đắng &gt;6-9 cm</v>
          </cell>
          <cell r="C3331" t="str">
            <v>cây</v>
          </cell>
          <cell r="D3331">
            <v>361264</v>
          </cell>
        </row>
        <row r="3332">
          <cell r="B3332" t="str">
            <v>Giổi đắng &gt;9-12 cm</v>
          </cell>
          <cell r="C3332" t="str">
            <v>cây</v>
          </cell>
          <cell r="D3332">
            <v>486039</v>
          </cell>
        </row>
        <row r="3333">
          <cell r="B3333" t="str">
            <v>Giổi đắng &gt;12-15 cm</v>
          </cell>
          <cell r="C3333" t="str">
            <v>cây</v>
          </cell>
          <cell r="D3333">
            <v>519244</v>
          </cell>
        </row>
        <row r="3334">
          <cell r="B3334" t="str">
            <v>Giổi đắng &gt;15-18 cm</v>
          </cell>
          <cell r="C3334" t="str">
            <v>cây</v>
          </cell>
          <cell r="D3334">
            <v>554558</v>
          </cell>
        </row>
        <row r="3335">
          <cell r="B3335" t="str">
            <v>Giổi đắng &gt;18-21 cm</v>
          </cell>
          <cell r="C3335" t="str">
            <v>cây</v>
          </cell>
          <cell r="D3335">
            <v>592280</v>
          </cell>
        </row>
        <row r="3336">
          <cell r="B3336" t="str">
            <v>Giổi đắng &gt;21-24 cm</v>
          </cell>
          <cell r="C3336" t="str">
            <v>cây</v>
          </cell>
          <cell r="D3336">
            <v>632750</v>
          </cell>
        </row>
        <row r="3337">
          <cell r="B3337" t="str">
            <v>Giổi đắng &gt;24-27 cm</v>
          </cell>
          <cell r="C3337" t="str">
            <v>cây</v>
          </cell>
          <cell r="D3337">
            <v>676357</v>
          </cell>
        </row>
        <row r="3338">
          <cell r="B3338" t="str">
            <v>Giổi đắng &gt;27-30 cm</v>
          </cell>
          <cell r="C3338" t="str">
            <v>cây</v>
          </cell>
          <cell r="D3338">
            <v>723545</v>
          </cell>
        </row>
        <row r="3339">
          <cell r="B3339" t="str">
            <v>Giổi đắng &gt;30-33 cm</v>
          </cell>
          <cell r="C3339" t="str">
            <v>cây</v>
          </cell>
          <cell r="D3339">
            <v>774814</v>
          </cell>
        </row>
        <row r="3340">
          <cell r="B3340" t="str">
            <v>Giổi đắng &gt;33-36 cm</v>
          </cell>
          <cell r="C3340" t="str">
            <v>cây</v>
          </cell>
          <cell r="D3340">
            <v>830762</v>
          </cell>
        </row>
        <row r="3341">
          <cell r="B3341" t="str">
            <v>Giổi đắng &gt;36-39 cm</v>
          </cell>
          <cell r="C3341" t="str">
            <v>cây</v>
          </cell>
          <cell r="D3341">
            <v>892030</v>
          </cell>
        </row>
        <row r="3342">
          <cell r="B3342" t="str">
            <v>Giổi đắng &gt;39-42 cm</v>
          </cell>
          <cell r="C3342" t="str">
            <v>cây</v>
          </cell>
          <cell r="D3342">
            <v>959377</v>
          </cell>
        </row>
        <row r="3343">
          <cell r="B3343" t="str">
            <v>Giổi đắng &gt;42 cm</v>
          </cell>
          <cell r="C3343" t="str">
            <v>cây</v>
          </cell>
          <cell r="D3343">
            <v>1033664</v>
          </cell>
        </row>
        <row r="3344">
          <cell r="B3344" t="str">
            <v>Giổi mỡ ≤3 cm</v>
          </cell>
          <cell r="C3344" t="str">
            <v>cây</v>
          </cell>
          <cell r="D3344">
            <v>104226</v>
          </cell>
        </row>
        <row r="3345">
          <cell r="B3345" t="str">
            <v>Giổi mỡ &gt;3-6 cm</v>
          </cell>
          <cell r="C3345" t="str">
            <v>cây</v>
          </cell>
          <cell r="D3345">
            <v>137304</v>
          </cell>
        </row>
        <row r="3346">
          <cell r="B3346" t="str">
            <v>Giổi mỡ &gt;6-9 cm</v>
          </cell>
          <cell r="C3346" t="str">
            <v>cây</v>
          </cell>
          <cell r="D3346">
            <v>361264</v>
          </cell>
        </row>
        <row r="3347">
          <cell r="B3347" t="str">
            <v>Giổi mỡ &gt;9-12 cm</v>
          </cell>
          <cell r="C3347" t="str">
            <v>cây</v>
          </cell>
          <cell r="D3347">
            <v>486039</v>
          </cell>
        </row>
        <row r="3348">
          <cell r="B3348" t="str">
            <v>Giổi mỡ &gt;12-15 cm</v>
          </cell>
          <cell r="C3348" t="str">
            <v>cây</v>
          </cell>
          <cell r="D3348">
            <v>519244</v>
          </cell>
        </row>
        <row r="3349">
          <cell r="B3349" t="str">
            <v>Giổi mỡ &gt;15-18 cm</v>
          </cell>
          <cell r="C3349" t="str">
            <v>cây</v>
          </cell>
          <cell r="D3349">
            <v>554558</v>
          </cell>
        </row>
        <row r="3350">
          <cell r="B3350" t="str">
            <v>Giổi mỡ &gt;18-21 cm</v>
          </cell>
          <cell r="C3350" t="str">
            <v>cây</v>
          </cell>
          <cell r="D3350">
            <v>592280</v>
          </cell>
        </row>
        <row r="3351">
          <cell r="B3351" t="str">
            <v>Giổi mỡ &gt;21-24 cm</v>
          </cell>
          <cell r="C3351" t="str">
            <v>cây</v>
          </cell>
          <cell r="D3351">
            <v>632750</v>
          </cell>
        </row>
        <row r="3352">
          <cell r="B3352" t="str">
            <v>Giổi mỡ &gt;24-27 cm</v>
          </cell>
          <cell r="C3352" t="str">
            <v>cây</v>
          </cell>
          <cell r="D3352">
            <v>676357</v>
          </cell>
        </row>
        <row r="3353">
          <cell r="B3353" t="str">
            <v>Giổi mỡ &gt;27-30 cm</v>
          </cell>
          <cell r="C3353" t="str">
            <v>cây</v>
          </cell>
          <cell r="D3353">
            <v>723545</v>
          </cell>
        </row>
        <row r="3354">
          <cell r="B3354" t="str">
            <v>Giổi mỡ &gt;30-33 cm</v>
          </cell>
          <cell r="C3354" t="str">
            <v>cây</v>
          </cell>
          <cell r="D3354">
            <v>774814</v>
          </cell>
        </row>
        <row r="3355">
          <cell r="B3355" t="str">
            <v>Giổi mỡ &gt;33-36 cm</v>
          </cell>
          <cell r="C3355" t="str">
            <v>cây</v>
          </cell>
          <cell r="D3355">
            <v>830762</v>
          </cell>
        </row>
        <row r="3356">
          <cell r="B3356" t="str">
            <v>Giổi mỡ &gt;36-39 cm</v>
          </cell>
          <cell r="C3356" t="str">
            <v>cây</v>
          </cell>
          <cell r="D3356">
            <v>892030</v>
          </cell>
        </row>
        <row r="3357">
          <cell r="B3357" t="str">
            <v>Giổi mỡ &gt;39-42 cm</v>
          </cell>
          <cell r="C3357" t="str">
            <v>cây</v>
          </cell>
          <cell r="D3357">
            <v>959377</v>
          </cell>
        </row>
        <row r="3358">
          <cell r="B3358" t="str">
            <v>Giổi mỡ &gt;42 cm</v>
          </cell>
          <cell r="C3358" t="str">
            <v>cây</v>
          </cell>
          <cell r="D3358">
            <v>1033664</v>
          </cell>
        </row>
        <row r="3359">
          <cell r="B3359" t="str">
            <v>Giổi nhung ≤3 cm</v>
          </cell>
          <cell r="C3359" t="str">
            <v>cây</v>
          </cell>
          <cell r="D3359">
            <v>104226</v>
          </cell>
        </row>
        <row r="3360">
          <cell r="B3360" t="str">
            <v>Giổi nhung &gt;3-6 cm</v>
          </cell>
          <cell r="C3360" t="str">
            <v>cây</v>
          </cell>
          <cell r="D3360">
            <v>137304</v>
          </cell>
        </row>
        <row r="3361">
          <cell r="B3361" t="str">
            <v>Giổi nhung &gt;6-9 cm</v>
          </cell>
          <cell r="C3361" t="str">
            <v>cây</v>
          </cell>
          <cell r="D3361">
            <v>361264</v>
          </cell>
        </row>
        <row r="3362">
          <cell r="B3362" t="str">
            <v>Giổi nhung &gt;9-12 cm</v>
          </cell>
          <cell r="C3362" t="str">
            <v>cây</v>
          </cell>
          <cell r="D3362">
            <v>486039</v>
          </cell>
        </row>
        <row r="3363">
          <cell r="B3363" t="str">
            <v>Giổi nhung &gt;12-15 cm</v>
          </cell>
          <cell r="C3363" t="str">
            <v>cây</v>
          </cell>
          <cell r="D3363">
            <v>519244</v>
          </cell>
        </row>
        <row r="3364">
          <cell r="B3364" t="str">
            <v>Giổi nhung &gt;15-18 cm</v>
          </cell>
          <cell r="C3364" t="str">
            <v>cây</v>
          </cell>
          <cell r="D3364">
            <v>554558</v>
          </cell>
        </row>
        <row r="3365">
          <cell r="B3365" t="str">
            <v>Giổi nhung &gt;18-21 cm</v>
          </cell>
          <cell r="C3365" t="str">
            <v>cây</v>
          </cell>
          <cell r="D3365">
            <v>592280</v>
          </cell>
        </row>
        <row r="3366">
          <cell r="B3366" t="str">
            <v>Giổi nhung &gt;21-24 cm</v>
          </cell>
          <cell r="C3366" t="str">
            <v>cây</v>
          </cell>
          <cell r="D3366">
            <v>632750</v>
          </cell>
        </row>
        <row r="3367">
          <cell r="B3367" t="str">
            <v>Giổi nhung &gt;24-27 cm</v>
          </cell>
          <cell r="C3367" t="str">
            <v>cây</v>
          </cell>
          <cell r="D3367">
            <v>676357</v>
          </cell>
        </row>
        <row r="3368">
          <cell r="B3368" t="str">
            <v>Giổi nhung &gt;27-30 cm</v>
          </cell>
          <cell r="C3368" t="str">
            <v>cây</v>
          </cell>
          <cell r="D3368">
            <v>723545</v>
          </cell>
        </row>
        <row r="3369">
          <cell r="B3369" t="str">
            <v>Giổi nhung &gt;30-33 cm</v>
          </cell>
          <cell r="C3369" t="str">
            <v>cây</v>
          </cell>
          <cell r="D3369">
            <v>774814</v>
          </cell>
        </row>
        <row r="3370">
          <cell r="B3370" t="str">
            <v>Giổi nhung &gt;33-36 cm</v>
          </cell>
          <cell r="C3370" t="str">
            <v>cây</v>
          </cell>
          <cell r="D3370">
            <v>830762</v>
          </cell>
        </row>
        <row r="3371">
          <cell r="B3371" t="str">
            <v>Giổi nhung &gt;36-39 cm</v>
          </cell>
          <cell r="C3371" t="str">
            <v>cây</v>
          </cell>
          <cell r="D3371">
            <v>892030</v>
          </cell>
        </row>
        <row r="3372">
          <cell r="B3372" t="str">
            <v>Giổi nhung &gt;39-42 cm</v>
          </cell>
          <cell r="C3372" t="str">
            <v>cây</v>
          </cell>
          <cell r="D3372">
            <v>959377</v>
          </cell>
        </row>
        <row r="3373">
          <cell r="B3373" t="str">
            <v>Giổi nhung &gt;42 cm</v>
          </cell>
          <cell r="C3373" t="str">
            <v>cây</v>
          </cell>
          <cell r="D3373">
            <v>1033664</v>
          </cell>
        </row>
        <row r="3374">
          <cell r="B3374" t="str">
            <v>Hoàng đàn giả ≤3 cm</v>
          </cell>
          <cell r="C3374" t="str">
            <v>cây</v>
          </cell>
          <cell r="D3374">
            <v>104226</v>
          </cell>
        </row>
        <row r="3375">
          <cell r="B3375" t="str">
            <v>Hoàng đàn giả &gt;3-6 cm</v>
          </cell>
          <cell r="C3375" t="str">
            <v>cây</v>
          </cell>
          <cell r="D3375">
            <v>137304</v>
          </cell>
        </row>
        <row r="3376">
          <cell r="B3376" t="str">
            <v>Hoàng đàn giả &gt;6-9 cm</v>
          </cell>
          <cell r="C3376" t="str">
            <v>cây</v>
          </cell>
          <cell r="D3376">
            <v>361264</v>
          </cell>
        </row>
        <row r="3377">
          <cell r="B3377" t="str">
            <v>Hoàng đàn giả &gt;9-12 cm</v>
          </cell>
          <cell r="C3377" t="str">
            <v>cây</v>
          </cell>
          <cell r="D3377">
            <v>486039</v>
          </cell>
        </row>
        <row r="3378">
          <cell r="B3378" t="str">
            <v>Hoàng đàn giả &gt;12-15 cm</v>
          </cell>
          <cell r="C3378" t="str">
            <v>cây</v>
          </cell>
          <cell r="D3378">
            <v>519244</v>
          </cell>
        </row>
        <row r="3379">
          <cell r="B3379" t="str">
            <v>Hoàng đàn giả &gt;15-18 cm</v>
          </cell>
          <cell r="C3379" t="str">
            <v>cây</v>
          </cell>
          <cell r="D3379">
            <v>554558</v>
          </cell>
        </row>
        <row r="3380">
          <cell r="B3380" t="str">
            <v>Hoàng đàn giả &gt;18-21 cm</v>
          </cell>
          <cell r="C3380" t="str">
            <v>cây</v>
          </cell>
          <cell r="D3380">
            <v>592280</v>
          </cell>
        </row>
        <row r="3381">
          <cell r="B3381" t="str">
            <v>Hoàng đàn giả &gt;21-24 cm</v>
          </cell>
          <cell r="C3381" t="str">
            <v>cây</v>
          </cell>
          <cell r="D3381">
            <v>632750</v>
          </cell>
        </row>
        <row r="3382">
          <cell r="B3382" t="str">
            <v>Hoàng đàn giả &gt;24-27 cm</v>
          </cell>
          <cell r="C3382" t="str">
            <v>cây</v>
          </cell>
          <cell r="D3382">
            <v>676357</v>
          </cell>
        </row>
        <row r="3383">
          <cell r="B3383" t="str">
            <v>Hoàng đàn giả &gt;27-30 cm</v>
          </cell>
          <cell r="C3383" t="str">
            <v>cây</v>
          </cell>
          <cell r="D3383">
            <v>723545</v>
          </cell>
        </row>
        <row r="3384">
          <cell r="B3384" t="str">
            <v>Hoàng đàn giả &gt;30-33 cm</v>
          </cell>
          <cell r="C3384" t="str">
            <v>cây</v>
          </cell>
          <cell r="D3384">
            <v>774814</v>
          </cell>
        </row>
        <row r="3385">
          <cell r="B3385" t="str">
            <v>Hoàng đàn giả &gt;33-36 cm</v>
          </cell>
          <cell r="C3385" t="str">
            <v>cây</v>
          </cell>
          <cell r="D3385">
            <v>830762</v>
          </cell>
        </row>
        <row r="3386">
          <cell r="B3386" t="str">
            <v>Hoàng đàn giả &gt;36-39 cm</v>
          </cell>
          <cell r="C3386" t="str">
            <v>cây</v>
          </cell>
          <cell r="D3386">
            <v>892030</v>
          </cell>
        </row>
        <row r="3387">
          <cell r="B3387" t="str">
            <v>Hoàng đàn giả &gt;39-42 cm</v>
          </cell>
          <cell r="C3387" t="str">
            <v>cây</v>
          </cell>
          <cell r="D3387">
            <v>959377</v>
          </cell>
        </row>
        <row r="3388">
          <cell r="B3388" t="str">
            <v>Hoàng đàn giả &gt;42 cm</v>
          </cell>
          <cell r="C3388" t="str">
            <v>cây</v>
          </cell>
          <cell r="D3388">
            <v>1033664</v>
          </cell>
        </row>
        <row r="3389">
          <cell r="B3389" t="str">
            <v>Hồng tùng ≤3 cm</v>
          </cell>
          <cell r="C3389" t="str">
            <v>cây</v>
          </cell>
          <cell r="D3389">
            <v>104226</v>
          </cell>
        </row>
        <row r="3390">
          <cell r="B3390" t="str">
            <v>Hồng tùng &gt;3-6 cm</v>
          </cell>
          <cell r="C3390" t="str">
            <v>cây</v>
          </cell>
          <cell r="D3390">
            <v>137304</v>
          </cell>
        </row>
        <row r="3391">
          <cell r="B3391" t="str">
            <v>Hồng tùng &gt;6-9 cm</v>
          </cell>
          <cell r="C3391" t="str">
            <v>cây</v>
          </cell>
          <cell r="D3391">
            <v>361264</v>
          </cell>
        </row>
        <row r="3392">
          <cell r="B3392" t="str">
            <v>Hồng tùng &gt;9-12 cm</v>
          </cell>
          <cell r="C3392" t="str">
            <v>cây</v>
          </cell>
          <cell r="D3392">
            <v>486039</v>
          </cell>
        </row>
        <row r="3393">
          <cell r="B3393" t="str">
            <v>Hồng tùng &gt;12-15 cm</v>
          </cell>
          <cell r="C3393" t="str">
            <v>cây</v>
          </cell>
          <cell r="D3393">
            <v>519244</v>
          </cell>
        </row>
        <row r="3394">
          <cell r="B3394" t="str">
            <v>Hồng tùng &gt;15-18 cm</v>
          </cell>
          <cell r="C3394" t="str">
            <v>cây</v>
          </cell>
          <cell r="D3394">
            <v>554558</v>
          </cell>
        </row>
        <row r="3395">
          <cell r="B3395" t="str">
            <v>Hồng tùng &gt;18-21 cm</v>
          </cell>
          <cell r="C3395" t="str">
            <v>cây</v>
          </cell>
          <cell r="D3395">
            <v>592280</v>
          </cell>
        </row>
        <row r="3396">
          <cell r="B3396" t="str">
            <v>Hồng tùng &gt;21-24 cm</v>
          </cell>
          <cell r="C3396" t="str">
            <v>cây</v>
          </cell>
          <cell r="D3396">
            <v>632750</v>
          </cell>
        </row>
        <row r="3397">
          <cell r="B3397" t="str">
            <v>Hồng tùng &gt;24-27 cm</v>
          </cell>
          <cell r="C3397" t="str">
            <v>cây</v>
          </cell>
          <cell r="D3397">
            <v>676357</v>
          </cell>
        </row>
        <row r="3398">
          <cell r="B3398" t="str">
            <v>Hồng tùng &gt;27-30 cm</v>
          </cell>
          <cell r="C3398" t="str">
            <v>cây</v>
          </cell>
          <cell r="D3398">
            <v>723545</v>
          </cell>
        </row>
        <row r="3399">
          <cell r="B3399" t="str">
            <v>Hồng tùng &gt;30-33 cm</v>
          </cell>
          <cell r="C3399" t="str">
            <v>cây</v>
          </cell>
          <cell r="D3399">
            <v>774814</v>
          </cell>
        </row>
        <row r="3400">
          <cell r="B3400" t="str">
            <v>Hồng tùng &gt;33-36 cm</v>
          </cell>
          <cell r="C3400" t="str">
            <v>cây</v>
          </cell>
          <cell r="D3400">
            <v>830762</v>
          </cell>
        </row>
        <row r="3401">
          <cell r="B3401" t="str">
            <v>Hồng tùng &gt;36-39 cm</v>
          </cell>
          <cell r="C3401" t="str">
            <v>cây</v>
          </cell>
          <cell r="D3401">
            <v>892030</v>
          </cell>
        </row>
        <row r="3402">
          <cell r="B3402" t="str">
            <v>Hồng tùng &gt;39-42 cm</v>
          </cell>
          <cell r="C3402" t="str">
            <v>cây</v>
          </cell>
          <cell r="D3402">
            <v>959377</v>
          </cell>
        </row>
        <row r="3403">
          <cell r="B3403" t="str">
            <v>Hồng tùng &gt;42 cm</v>
          </cell>
          <cell r="C3403" t="str">
            <v>cây</v>
          </cell>
          <cell r="D3403">
            <v>1033664</v>
          </cell>
        </row>
        <row r="3404">
          <cell r="B3404" t="str">
            <v>Huỳnh đường hoa thân ≤3 cm</v>
          </cell>
          <cell r="C3404" t="str">
            <v>cây</v>
          </cell>
          <cell r="D3404">
            <v>104226</v>
          </cell>
        </row>
        <row r="3405">
          <cell r="B3405" t="str">
            <v>Huỳnh đường hoa thân &gt;3-6 cm</v>
          </cell>
          <cell r="C3405" t="str">
            <v>cây</v>
          </cell>
          <cell r="D3405">
            <v>137304</v>
          </cell>
        </row>
        <row r="3406">
          <cell r="B3406" t="str">
            <v>Huỳnh đường hoa thân &gt;6-9 cm</v>
          </cell>
          <cell r="C3406" t="str">
            <v>cây</v>
          </cell>
          <cell r="D3406">
            <v>361264</v>
          </cell>
        </row>
        <row r="3407">
          <cell r="B3407" t="str">
            <v>Huỳnh đường hoa thân &gt;9-12 cm</v>
          </cell>
          <cell r="C3407" t="str">
            <v>cây</v>
          </cell>
          <cell r="D3407">
            <v>486039</v>
          </cell>
        </row>
        <row r="3408">
          <cell r="B3408" t="str">
            <v>Huỳnh đường hoa thân &gt;12-15 cm</v>
          </cell>
          <cell r="C3408" t="str">
            <v>cây</v>
          </cell>
          <cell r="D3408">
            <v>519244</v>
          </cell>
        </row>
        <row r="3409">
          <cell r="B3409" t="str">
            <v>Huỳnh đường hoa thân &gt;15-18 cm</v>
          </cell>
          <cell r="C3409" t="str">
            <v>cây</v>
          </cell>
          <cell r="D3409">
            <v>554558</v>
          </cell>
        </row>
        <row r="3410">
          <cell r="B3410" t="str">
            <v>Huỳnh đường hoa thân &gt;18-21 cm</v>
          </cell>
          <cell r="C3410" t="str">
            <v>cây</v>
          </cell>
          <cell r="D3410">
            <v>592280</v>
          </cell>
        </row>
        <row r="3411">
          <cell r="B3411" t="str">
            <v>Huỳnh đường hoa thân &gt;21-24 cm</v>
          </cell>
          <cell r="C3411" t="str">
            <v>cây</v>
          </cell>
          <cell r="D3411">
            <v>632750</v>
          </cell>
        </row>
        <row r="3412">
          <cell r="B3412" t="str">
            <v>Huỳnh đường hoa thân &gt;24-27 cm</v>
          </cell>
          <cell r="C3412" t="str">
            <v>cây</v>
          </cell>
          <cell r="D3412">
            <v>676357</v>
          </cell>
        </row>
        <row r="3413">
          <cell r="B3413" t="str">
            <v>Huỳnh đường hoa thân &gt;27-30 cm</v>
          </cell>
          <cell r="C3413" t="str">
            <v>cây</v>
          </cell>
          <cell r="D3413">
            <v>723545</v>
          </cell>
        </row>
        <row r="3414">
          <cell r="B3414" t="str">
            <v>Huỳnh đường hoa thân &gt;30-33 cm</v>
          </cell>
          <cell r="C3414" t="str">
            <v>cây</v>
          </cell>
          <cell r="D3414">
            <v>774814</v>
          </cell>
        </row>
        <row r="3415">
          <cell r="B3415" t="str">
            <v>Huỳnh đường hoa thân &gt;33-36 cm</v>
          </cell>
          <cell r="C3415" t="str">
            <v>cây</v>
          </cell>
          <cell r="D3415">
            <v>830762</v>
          </cell>
        </row>
        <row r="3416">
          <cell r="B3416" t="str">
            <v>Huỳnh đường hoa thân &gt;36-39 cm</v>
          </cell>
          <cell r="C3416" t="str">
            <v>cây</v>
          </cell>
          <cell r="D3416">
            <v>892030</v>
          </cell>
        </row>
        <row r="3417">
          <cell r="B3417" t="str">
            <v>Huỳnh đường hoa thân &gt;39-42 cm</v>
          </cell>
          <cell r="C3417" t="str">
            <v>cây</v>
          </cell>
          <cell r="D3417">
            <v>959377</v>
          </cell>
        </row>
        <row r="3418">
          <cell r="B3418" t="str">
            <v>Huỳnh đường hoa thân &gt;42 cm</v>
          </cell>
          <cell r="C3418" t="str">
            <v>cây</v>
          </cell>
          <cell r="D3418">
            <v>1033664</v>
          </cell>
        </row>
        <row r="3419">
          <cell r="B3419" t="str">
            <v>Gội mật ≤3 cm</v>
          </cell>
          <cell r="C3419" t="str">
            <v>cây</v>
          </cell>
          <cell r="D3419">
            <v>104226</v>
          </cell>
        </row>
        <row r="3420">
          <cell r="B3420" t="str">
            <v>Gội mật &gt;3-6 cm</v>
          </cell>
          <cell r="C3420" t="str">
            <v>cây</v>
          </cell>
          <cell r="D3420">
            <v>137304</v>
          </cell>
        </row>
        <row r="3421">
          <cell r="B3421" t="str">
            <v>Gội mật &gt;6-9 cm</v>
          </cell>
          <cell r="C3421" t="str">
            <v>cây</v>
          </cell>
          <cell r="D3421">
            <v>361264</v>
          </cell>
        </row>
        <row r="3422">
          <cell r="B3422" t="str">
            <v>Gội mật &gt;9-12 cm</v>
          </cell>
          <cell r="C3422" t="str">
            <v>cây</v>
          </cell>
          <cell r="D3422">
            <v>486039</v>
          </cell>
        </row>
        <row r="3423">
          <cell r="B3423" t="str">
            <v>Gội mật &gt;12-15 cm</v>
          </cell>
          <cell r="C3423" t="str">
            <v>cây</v>
          </cell>
          <cell r="D3423">
            <v>519244</v>
          </cell>
        </row>
        <row r="3424">
          <cell r="B3424" t="str">
            <v>Gội mật &gt;15-18 cm</v>
          </cell>
          <cell r="C3424" t="str">
            <v>cây</v>
          </cell>
          <cell r="D3424">
            <v>554558</v>
          </cell>
        </row>
        <row r="3425">
          <cell r="B3425" t="str">
            <v>Gội mật &gt;18-21 cm</v>
          </cell>
          <cell r="C3425" t="str">
            <v>cây</v>
          </cell>
          <cell r="D3425">
            <v>592280</v>
          </cell>
        </row>
        <row r="3426">
          <cell r="B3426" t="str">
            <v>Gội mật &gt;21-24 cm</v>
          </cell>
          <cell r="C3426" t="str">
            <v>cây</v>
          </cell>
          <cell r="D3426">
            <v>632750</v>
          </cell>
        </row>
        <row r="3427">
          <cell r="B3427" t="str">
            <v>Gội mật &gt;24-27 cm</v>
          </cell>
          <cell r="C3427" t="str">
            <v>cây</v>
          </cell>
          <cell r="D3427">
            <v>676357</v>
          </cell>
        </row>
        <row r="3428">
          <cell r="B3428" t="str">
            <v>Gội mật &gt;27-30 cm</v>
          </cell>
          <cell r="C3428" t="str">
            <v>cây</v>
          </cell>
          <cell r="D3428">
            <v>723545</v>
          </cell>
        </row>
        <row r="3429">
          <cell r="B3429" t="str">
            <v>Gội mật &gt;30-33 cm</v>
          </cell>
          <cell r="C3429" t="str">
            <v>cây</v>
          </cell>
          <cell r="D3429">
            <v>774814</v>
          </cell>
        </row>
        <row r="3430">
          <cell r="B3430" t="str">
            <v>Gội mật &gt;33-36 cm</v>
          </cell>
          <cell r="C3430" t="str">
            <v>cây</v>
          </cell>
          <cell r="D3430">
            <v>830762</v>
          </cell>
        </row>
        <row r="3431">
          <cell r="B3431" t="str">
            <v>Gội mật &gt;36-39 cm</v>
          </cell>
          <cell r="C3431" t="str">
            <v>cây</v>
          </cell>
          <cell r="D3431">
            <v>892030</v>
          </cell>
        </row>
        <row r="3432">
          <cell r="B3432" t="str">
            <v>Gội mật &gt;39-42 cm</v>
          </cell>
          <cell r="C3432" t="str">
            <v>cây</v>
          </cell>
          <cell r="D3432">
            <v>959377</v>
          </cell>
        </row>
        <row r="3433">
          <cell r="B3433" t="str">
            <v>Gội mật &gt;42 cm</v>
          </cell>
          <cell r="C3433" t="str">
            <v>cây</v>
          </cell>
          <cell r="D3433">
            <v>1033664</v>
          </cell>
        </row>
        <row r="3434">
          <cell r="B3434" t="str">
            <v>Chặc khế mật ≤3 cm</v>
          </cell>
          <cell r="C3434" t="str">
            <v>cây</v>
          </cell>
          <cell r="D3434">
            <v>104226</v>
          </cell>
        </row>
        <row r="3435">
          <cell r="B3435" t="str">
            <v>Chặc khế mật &gt;3-6 cm</v>
          </cell>
          <cell r="C3435" t="str">
            <v>cây</v>
          </cell>
          <cell r="D3435">
            <v>137304</v>
          </cell>
        </row>
        <row r="3436">
          <cell r="B3436" t="str">
            <v>Chặc khế mật &gt;6-9 cm</v>
          </cell>
          <cell r="C3436" t="str">
            <v>cây</v>
          </cell>
          <cell r="D3436">
            <v>361264</v>
          </cell>
        </row>
        <row r="3437">
          <cell r="B3437" t="str">
            <v>Chặc khế mật &gt;9-12 cm</v>
          </cell>
          <cell r="C3437" t="str">
            <v>cây</v>
          </cell>
          <cell r="D3437">
            <v>486039</v>
          </cell>
        </row>
        <row r="3438">
          <cell r="B3438" t="str">
            <v>Chặc khế mật &gt;12-15 cm</v>
          </cell>
          <cell r="C3438" t="str">
            <v>cây</v>
          </cell>
          <cell r="D3438">
            <v>519244</v>
          </cell>
        </row>
        <row r="3439">
          <cell r="B3439" t="str">
            <v>Chặc khế mật &gt;15-18 cm</v>
          </cell>
          <cell r="C3439" t="str">
            <v>cây</v>
          </cell>
          <cell r="D3439">
            <v>554558</v>
          </cell>
        </row>
        <row r="3440">
          <cell r="B3440" t="str">
            <v>Chặc khế mật &gt;18-21 cm</v>
          </cell>
          <cell r="C3440" t="str">
            <v>cây</v>
          </cell>
          <cell r="D3440">
            <v>592280</v>
          </cell>
        </row>
        <row r="3441">
          <cell r="B3441" t="str">
            <v>Chặc khế mật &gt;21-24 cm</v>
          </cell>
          <cell r="C3441" t="str">
            <v>cây</v>
          </cell>
          <cell r="D3441">
            <v>632750</v>
          </cell>
        </row>
        <row r="3442">
          <cell r="B3442" t="str">
            <v>Chặc khế mật &gt;24-27 cm</v>
          </cell>
          <cell r="C3442" t="str">
            <v>cây</v>
          </cell>
          <cell r="D3442">
            <v>676357</v>
          </cell>
        </row>
        <row r="3443">
          <cell r="B3443" t="str">
            <v>Chặc khế mật &gt;27-30 cm</v>
          </cell>
          <cell r="C3443" t="str">
            <v>cây</v>
          </cell>
          <cell r="D3443">
            <v>723545</v>
          </cell>
        </row>
        <row r="3444">
          <cell r="B3444" t="str">
            <v>Chặc khế mật &gt;30-33 cm</v>
          </cell>
          <cell r="C3444" t="str">
            <v>cây</v>
          </cell>
          <cell r="D3444">
            <v>774814</v>
          </cell>
        </row>
        <row r="3445">
          <cell r="B3445" t="str">
            <v>Chặc khế mật &gt;33-36 cm</v>
          </cell>
          <cell r="C3445" t="str">
            <v>cây</v>
          </cell>
          <cell r="D3445">
            <v>830762</v>
          </cell>
        </row>
        <row r="3446">
          <cell r="B3446" t="str">
            <v>Chặc khế mật &gt;36-39 cm</v>
          </cell>
          <cell r="C3446" t="str">
            <v>cây</v>
          </cell>
          <cell r="D3446">
            <v>892030</v>
          </cell>
        </row>
        <row r="3447">
          <cell r="B3447" t="str">
            <v>Chặc khế mật &gt;39-42 cm</v>
          </cell>
          <cell r="C3447" t="str">
            <v>cây</v>
          </cell>
          <cell r="D3447">
            <v>959377</v>
          </cell>
        </row>
        <row r="3448">
          <cell r="B3448" t="str">
            <v>Chặc khế mật &gt;42 cm</v>
          </cell>
          <cell r="C3448" t="str">
            <v>cây</v>
          </cell>
          <cell r="D3448">
            <v>1033664</v>
          </cell>
        </row>
        <row r="3449">
          <cell r="B3449" t="str">
            <v>Gát hương ≤3 cm</v>
          </cell>
          <cell r="C3449" t="str">
            <v>cây</v>
          </cell>
          <cell r="D3449">
            <v>104226</v>
          </cell>
        </row>
        <row r="3450">
          <cell r="B3450" t="str">
            <v>Gát hương &gt;3-6 cm</v>
          </cell>
          <cell r="C3450" t="str">
            <v>cây</v>
          </cell>
          <cell r="D3450">
            <v>137304</v>
          </cell>
        </row>
        <row r="3451">
          <cell r="B3451" t="str">
            <v>Gát hương &gt;6-9 cm</v>
          </cell>
          <cell r="C3451" t="str">
            <v>cây</v>
          </cell>
          <cell r="D3451">
            <v>361264</v>
          </cell>
        </row>
        <row r="3452">
          <cell r="B3452" t="str">
            <v>Gát hương &gt;9-12 cm</v>
          </cell>
          <cell r="C3452" t="str">
            <v>cây</v>
          </cell>
          <cell r="D3452">
            <v>486039</v>
          </cell>
        </row>
        <row r="3453">
          <cell r="B3453" t="str">
            <v>Gát hương &gt;12-15 cm</v>
          </cell>
          <cell r="C3453" t="str">
            <v>cây</v>
          </cell>
          <cell r="D3453">
            <v>519244</v>
          </cell>
        </row>
        <row r="3454">
          <cell r="B3454" t="str">
            <v>Gát hương &gt;15-18 cm</v>
          </cell>
          <cell r="C3454" t="str">
            <v>cây</v>
          </cell>
          <cell r="D3454">
            <v>554558</v>
          </cell>
        </row>
        <row r="3455">
          <cell r="B3455" t="str">
            <v>Gát hương &gt;18-21 cm</v>
          </cell>
          <cell r="C3455" t="str">
            <v>cây</v>
          </cell>
          <cell r="D3455">
            <v>592280</v>
          </cell>
        </row>
        <row r="3456">
          <cell r="B3456" t="str">
            <v>Gát hương &gt;21-24 cm</v>
          </cell>
          <cell r="C3456" t="str">
            <v>cây</v>
          </cell>
          <cell r="D3456">
            <v>632750</v>
          </cell>
        </row>
        <row r="3457">
          <cell r="B3457" t="str">
            <v>Gát hương &gt;24-27 cm</v>
          </cell>
          <cell r="C3457" t="str">
            <v>cây</v>
          </cell>
          <cell r="D3457">
            <v>676357</v>
          </cell>
        </row>
        <row r="3458">
          <cell r="B3458" t="str">
            <v>Gát hương &gt;27-30 cm</v>
          </cell>
          <cell r="C3458" t="str">
            <v>cây</v>
          </cell>
          <cell r="D3458">
            <v>723545</v>
          </cell>
        </row>
        <row r="3459">
          <cell r="B3459" t="str">
            <v>Gát hương &gt;30-33 cm</v>
          </cell>
          <cell r="C3459" t="str">
            <v>cây</v>
          </cell>
          <cell r="D3459">
            <v>774814</v>
          </cell>
        </row>
        <row r="3460">
          <cell r="B3460" t="str">
            <v>Gát hương &gt;33-36 cm</v>
          </cell>
          <cell r="C3460" t="str">
            <v>cây</v>
          </cell>
          <cell r="D3460">
            <v>830762</v>
          </cell>
        </row>
        <row r="3461">
          <cell r="B3461" t="str">
            <v>Gát hương &gt;36-39 cm</v>
          </cell>
          <cell r="C3461" t="str">
            <v>cây</v>
          </cell>
          <cell r="D3461">
            <v>892030</v>
          </cell>
        </row>
        <row r="3462">
          <cell r="B3462" t="str">
            <v>Gát hương &gt;39-42 cm</v>
          </cell>
          <cell r="C3462" t="str">
            <v>cây</v>
          </cell>
          <cell r="D3462">
            <v>959377</v>
          </cell>
        </row>
        <row r="3463">
          <cell r="B3463" t="str">
            <v>Gát hương &gt;42 cm</v>
          </cell>
          <cell r="C3463" t="str">
            <v>cây</v>
          </cell>
          <cell r="D3463">
            <v>1033664</v>
          </cell>
        </row>
        <row r="3464">
          <cell r="B3464" t="str">
            <v>Làu táu ≤3 cm</v>
          </cell>
          <cell r="C3464" t="str">
            <v>cây</v>
          </cell>
          <cell r="D3464">
            <v>104226</v>
          </cell>
        </row>
        <row r="3465">
          <cell r="B3465" t="str">
            <v>Làu táu &gt;3-6 cm</v>
          </cell>
          <cell r="C3465" t="str">
            <v>cây</v>
          </cell>
          <cell r="D3465">
            <v>137304</v>
          </cell>
        </row>
        <row r="3466">
          <cell r="B3466" t="str">
            <v>Làu táu &gt;6-9 cm</v>
          </cell>
          <cell r="C3466" t="str">
            <v>cây</v>
          </cell>
          <cell r="D3466">
            <v>361264</v>
          </cell>
        </row>
        <row r="3467">
          <cell r="B3467" t="str">
            <v>Làu táu &gt;9-12 cm</v>
          </cell>
          <cell r="C3467" t="str">
            <v>cây</v>
          </cell>
          <cell r="D3467">
            <v>486039</v>
          </cell>
        </row>
        <row r="3468">
          <cell r="B3468" t="str">
            <v>Làu táu &gt;12-15 cm</v>
          </cell>
          <cell r="C3468" t="str">
            <v>cây</v>
          </cell>
          <cell r="D3468">
            <v>519244</v>
          </cell>
        </row>
        <row r="3469">
          <cell r="B3469" t="str">
            <v>Làu táu &gt;15-18 cm</v>
          </cell>
          <cell r="C3469" t="str">
            <v>cây</v>
          </cell>
          <cell r="D3469">
            <v>554558</v>
          </cell>
        </row>
        <row r="3470">
          <cell r="B3470" t="str">
            <v>Làu táu &gt;18-21 cm</v>
          </cell>
          <cell r="C3470" t="str">
            <v>cây</v>
          </cell>
          <cell r="D3470">
            <v>592280</v>
          </cell>
        </row>
        <row r="3471">
          <cell r="B3471" t="str">
            <v>Làu táu &gt;21-24 cm</v>
          </cell>
          <cell r="C3471" t="str">
            <v>cây</v>
          </cell>
          <cell r="D3471">
            <v>632750</v>
          </cell>
        </row>
        <row r="3472">
          <cell r="B3472" t="str">
            <v>Làu táu &gt;24-27 cm</v>
          </cell>
          <cell r="C3472" t="str">
            <v>cây</v>
          </cell>
          <cell r="D3472">
            <v>676357</v>
          </cell>
        </row>
        <row r="3473">
          <cell r="B3473" t="str">
            <v>Làu táu &gt;27-30 cm</v>
          </cell>
          <cell r="C3473" t="str">
            <v>cây</v>
          </cell>
          <cell r="D3473">
            <v>723545</v>
          </cell>
        </row>
        <row r="3474">
          <cell r="B3474" t="str">
            <v>Làu táu &gt;30-33 cm</v>
          </cell>
          <cell r="C3474" t="str">
            <v>cây</v>
          </cell>
          <cell r="D3474">
            <v>774814</v>
          </cell>
        </row>
        <row r="3475">
          <cell r="B3475" t="str">
            <v>Làu táu &gt;33-36 cm</v>
          </cell>
          <cell r="C3475" t="str">
            <v>cây</v>
          </cell>
          <cell r="D3475">
            <v>830762</v>
          </cell>
        </row>
        <row r="3476">
          <cell r="B3476" t="str">
            <v>Làu táu &gt;36-39 cm</v>
          </cell>
          <cell r="C3476" t="str">
            <v>cây</v>
          </cell>
          <cell r="D3476">
            <v>892030</v>
          </cell>
        </row>
        <row r="3477">
          <cell r="B3477" t="str">
            <v>Làu táu &gt;39-42 cm</v>
          </cell>
          <cell r="C3477" t="str">
            <v>cây</v>
          </cell>
          <cell r="D3477">
            <v>959377</v>
          </cell>
        </row>
        <row r="3478">
          <cell r="B3478" t="str">
            <v>Làu táu &gt;42 cm</v>
          </cell>
          <cell r="C3478" t="str">
            <v>cây</v>
          </cell>
          <cell r="D3478">
            <v>1033664</v>
          </cell>
        </row>
        <row r="3479">
          <cell r="B3479" t="str">
            <v>Long não ≤3 cm</v>
          </cell>
          <cell r="C3479" t="str">
            <v>cây</v>
          </cell>
          <cell r="D3479">
            <v>104226</v>
          </cell>
        </row>
        <row r="3480">
          <cell r="B3480" t="str">
            <v>Long não &gt;3-6 cm</v>
          </cell>
          <cell r="C3480" t="str">
            <v>cây</v>
          </cell>
          <cell r="D3480">
            <v>137304</v>
          </cell>
        </row>
        <row r="3481">
          <cell r="B3481" t="str">
            <v>Long não &gt;6-9 cm</v>
          </cell>
          <cell r="C3481" t="str">
            <v>cây</v>
          </cell>
          <cell r="D3481">
            <v>361264</v>
          </cell>
        </row>
        <row r="3482">
          <cell r="B3482" t="str">
            <v>Long não &gt;9-12 cm</v>
          </cell>
          <cell r="C3482" t="str">
            <v>cây</v>
          </cell>
          <cell r="D3482">
            <v>486039</v>
          </cell>
        </row>
        <row r="3483">
          <cell r="B3483" t="str">
            <v>Long não &gt;12-15 cm</v>
          </cell>
          <cell r="C3483" t="str">
            <v>cây</v>
          </cell>
          <cell r="D3483">
            <v>519244</v>
          </cell>
        </row>
        <row r="3484">
          <cell r="B3484" t="str">
            <v>Long não &gt;15-18 cm</v>
          </cell>
          <cell r="C3484" t="str">
            <v>cây</v>
          </cell>
          <cell r="D3484">
            <v>554558</v>
          </cell>
        </row>
        <row r="3485">
          <cell r="B3485" t="str">
            <v>Long não &gt;18-21 cm</v>
          </cell>
          <cell r="C3485" t="str">
            <v>cây</v>
          </cell>
          <cell r="D3485">
            <v>592280</v>
          </cell>
        </row>
        <row r="3486">
          <cell r="B3486" t="str">
            <v>Long não &gt;21-24 cm</v>
          </cell>
          <cell r="C3486" t="str">
            <v>cây</v>
          </cell>
          <cell r="D3486">
            <v>632750</v>
          </cell>
        </row>
        <row r="3487">
          <cell r="B3487" t="str">
            <v>Long não &gt;24-27 cm</v>
          </cell>
          <cell r="C3487" t="str">
            <v>cây</v>
          </cell>
          <cell r="D3487">
            <v>676357</v>
          </cell>
        </row>
        <row r="3488">
          <cell r="B3488" t="str">
            <v>Long não &gt;27-30 cm</v>
          </cell>
          <cell r="C3488" t="str">
            <v>cây</v>
          </cell>
          <cell r="D3488">
            <v>723545</v>
          </cell>
        </row>
        <row r="3489">
          <cell r="B3489" t="str">
            <v>Long não &gt;30-33 cm</v>
          </cell>
          <cell r="C3489" t="str">
            <v>cây</v>
          </cell>
          <cell r="D3489">
            <v>774814</v>
          </cell>
        </row>
        <row r="3490">
          <cell r="B3490" t="str">
            <v>Long não &gt;33-36 cm</v>
          </cell>
          <cell r="C3490" t="str">
            <v>cây</v>
          </cell>
          <cell r="D3490">
            <v>830762</v>
          </cell>
        </row>
        <row r="3491">
          <cell r="B3491" t="str">
            <v>Long não &gt;36-39 cm</v>
          </cell>
          <cell r="C3491" t="str">
            <v>cây</v>
          </cell>
          <cell r="D3491">
            <v>892030</v>
          </cell>
        </row>
        <row r="3492">
          <cell r="B3492" t="str">
            <v>Long não &gt;39-42 cm</v>
          </cell>
          <cell r="C3492" t="str">
            <v>cây</v>
          </cell>
          <cell r="D3492">
            <v>959377</v>
          </cell>
        </row>
        <row r="3493">
          <cell r="B3493" t="str">
            <v>Long não &gt;42 cm</v>
          </cell>
          <cell r="C3493" t="str">
            <v>cây</v>
          </cell>
          <cell r="D3493">
            <v>1033664</v>
          </cell>
        </row>
        <row r="3494">
          <cell r="B3494" t="str">
            <v>Dạ hương ≤3 cm</v>
          </cell>
          <cell r="C3494" t="str">
            <v>cây</v>
          </cell>
          <cell r="D3494">
            <v>104226</v>
          </cell>
        </row>
        <row r="3495">
          <cell r="B3495" t="str">
            <v>Dạ hương &gt;3-6 cm</v>
          </cell>
          <cell r="C3495" t="str">
            <v>cây</v>
          </cell>
          <cell r="D3495">
            <v>137304</v>
          </cell>
        </row>
        <row r="3496">
          <cell r="B3496" t="str">
            <v>Dạ hương &gt;6-9 cm</v>
          </cell>
          <cell r="C3496" t="str">
            <v>cây</v>
          </cell>
          <cell r="D3496">
            <v>361264</v>
          </cell>
        </row>
        <row r="3497">
          <cell r="B3497" t="str">
            <v>Dạ hương &gt;9-12 cm</v>
          </cell>
          <cell r="C3497" t="str">
            <v>cây</v>
          </cell>
          <cell r="D3497">
            <v>486039</v>
          </cell>
        </row>
        <row r="3498">
          <cell r="B3498" t="str">
            <v>Dạ hương &gt;12-15 cm</v>
          </cell>
          <cell r="C3498" t="str">
            <v>cây</v>
          </cell>
          <cell r="D3498">
            <v>519244</v>
          </cell>
        </row>
        <row r="3499">
          <cell r="B3499" t="str">
            <v>Dạ hương &gt;15-18 cm</v>
          </cell>
          <cell r="C3499" t="str">
            <v>cây</v>
          </cell>
          <cell r="D3499">
            <v>554558</v>
          </cell>
        </row>
        <row r="3500">
          <cell r="B3500" t="str">
            <v>Dạ hương &gt;18-21 cm</v>
          </cell>
          <cell r="C3500" t="str">
            <v>cây</v>
          </cell>
          <cell r="D3500">
            <v>592280</v>
          </cell>
        </row>
        <row r="3501">
          <cell r="B3501" t="str">
            <v>Dạ hương &gt;21-24 cm</v>
          </cell>
          <cell r="C3501" t="str">
            <v>cây</v>
          </cell>
          <cell r="D3501">
            <v>632750</v>
          </cell>
        </row>
        <row r="3502">
          <cell r="B3502" t="str">
            <v>Dạ hương &gt;24-27 cm</v>
          </cell>
          <cell r="C3502" t="str">
            <v>cây</v>
          </cell>
          <cell r="D3502">
            <v>676357</v>
          </cell>
        </row>
        <row r="3503">
          <cell r="B3503" t="str">
            <v>Dạ hương &gt;27-30 cm</v>
          </cell>
          <cell r="C3503" t="str">
            <v>cây</v>
          </cell>
          <cell r="D3503">
            <v>723545</v>
          </cell>
        </row>
        <row r="3504">
          <cell r="B3504" t="str">
            <v>Dạ hương &gt;30-33 cm</v>
          </cell>
          <cell r="C3504" t="str">
            <v>cây</v>
          </cell>
          <cell r="D3504">
            <v>774814</v>
          </cell>
        </row>
        <row r="3505">
          <cell r="B3505" t="str">
            <v>Dạ hương &gt;33-36 cm</v>
          </cell>
          <cell r="C3505" t="str">
            <v>cây</v>
          </cell>
          <cell r="D3505">
            <v>830762</v>
          </cell>
        </row>
        <row r="3506">
          <cell r="B3506" t="str">
            <v>Dạ hương &gt;36-39 cm</v>
          </cell>
          <cell r="C3506" t="str">
            <v>cây</v>
          </cell>
          <cell r="D3506">
            <v>892030</v>
          </cell>
        </row>
        <row r="3507">
          <cell r="B3507" t="str">
            <v>Dạ hương &gt;39-42 cm</v>
          </cell>
          <cell r="C3507" t="str">
            <v>cây</v>
          </cell>
          <cell r="D3507">
            <v>959377</v>
          </cell>
        </row>
        <row r="3508">
          <cell r="B3508" t="str">
            <v>Dạ hương &gt;42 cm</v>
          </cell>
          <cell r="C3508" t="str">
            <v>cây</v>
          </cell>
          <cell r="D3508">
            <v>1033664</v>
          </cell>
        </row>
        <row r="3509">
          <cell r="B3509" t="str">
            <v>Sâng ≤3 cm</v>
          </cell>
          <cell r="C3509" t="str">
            <v>cây</v>
          </cell>
          <cell r="D3509">
            <v>104226</v>
          </cell>
        </row>
        <row r="3510">
          <cell r="B3510" t="str">
            <v>Sâng &gt;3-6 cm</v>
          </cell>
          <cell r="C3510" t="str">
            <v>cây</v>
          </cell>
          <cell r="D3510">
            <v>137304</v>
          </cell>
        </row>
        <row r="3511">
          <cell r="B3511" t="str">
            <v>Sâng &gt;6-9 cm</v>
          </cell>
          <cell r="C3511" t="str">
            <v>cây</v>
          </cell>
          <cell r="D3511">
            <v>361264</v>
          </cell>
        </row>
        <row r="3512">
          <cell r="B3512" t="str">
            <v>Sâng &gt;9-12 cm</v>
          </cell>
          <cell r="C3512" t="str">
            <v>cây</v>
          </cell>
          <cell r="D3512">
            <v>486039</v>
          </cell>
        </row>
        <row r="3513">
          <cell r="B3513" t="str">
            <v>Sâng &gt;12-15 cm</v>
          </cell>
          <cell r="C3513" t="str">
            <v>cây</v>
          </cell>
          <cell r="D3513">
            <v>519244</v>
          </cell>
        </row>
        <row r="3514">
          <cell r="B3514" t="str">
            <v>Sâng &gt;15-18 cm</v>
          </cell>
          <cell r="C3514" t="str">
            <v>cây</v>
          </cell>
          <cell r="D3514">
            <v>554558</v>
          </cell>
        </row>
        <row r="3515">
          <cell r="B3515" t="str">
            <v>Sâng &gt;18-21 cm</v>
          </cell>
          <cell r="C3515" t="str">
            <v>cây</v>
          </cell>
          <cell r="D3515">
            <v>592280</v>
          </cell>
        </row>
        <row r="3516">
          <cell r="B3516" t="str">
            <v>Sâng &gt;21-24 cm</v>
          </cell>
          <cell r="C3516" t="str">
            <v>cây</v>
          </cell>
          <cell r="D3516">
            <v>632750</v>
          </cell>
        </row>
        <row r="3517">
          <cell r="B3517" t="str">
            <v>Sâng &gt;24-27 cm</v>
          </cell>
          <cell r="C3517" t="str">
            <v>cây</v>
          </cell>
          <cell r="D3517">
            <v>676357</v>
          </cell>
        </row>
        <row r="3518">
          <cell r="B3518" t="str">
            <v>Sâng &gt;27-30 cm</v>
          </cell>
          <cell r="C3518" t="str">
            <v>cây</v>
          </cell>
          <cell r="D3518">
            <v>723545</v>
          </cell>
        </row>
        <row r="3519">
          <cell r="B3519" t="str">
            <v>Sâng &gt;30-33 cm</v>
          </cell>
          <cell r="C3519" t="str">
            <v>cây</v>
          </cell>
          <cell r="D3519">
            <v>774814</v>
          </cell>
        </row>
        <row r="3520">
          <cell r="B3520" t="str">
            <v>Sâng &gt;33-36 cm</v>
          </cell>
          <cell r="C3520" t="str">
            <v>cây</v>
          </cell>
          <cell r="D3520">
            <v>830762</v>
          </cell>
        </row>
        <row r="3521">
          <cell r="B3521" t="str">
            <v>Sâng &gt;36-39 cm</v>
          </cell>
          <cell r="C3521" t="str">
            <v>cây</v>
          </cell>
          <cell r="D3521">
            <v>892030</v>
          </cell>
        </row>
        <row r="3522">
          <cell r="B3522" t="str">
            <v>Sâng &gt;39-42 cm</v>
          </cell>
          <cell r="C3522" t="str">
            <v>cây</v>
          </cell>
          <cell r="D3522">
            <v>959377</v>
          </cell>
        </row>
        <row r="3523">
          <cell r="B3523" t="str">
            <v>Sâng &gt;42 cm</v>
          </cell>
          <cell r="C3523" t="str">
            <v>cây</v>
          </cell>
          <cell r="D3523">
            <v>1033664</v>
          </cell>
        </row>
        <row r="3524">
          <cell r="B3524" t="str">
            <v>Trường ≤3 cm</v>
          </cell>
          <cell r="C3524" t="str">
            <v>cây</v>
          </cell>
          <cell r="D3524">
            <v>104226</v>
          </cell>
        </row>
        <row r="3525">
          <cell r="B3525" t="str">
            <v>Trường &gt;3-6 cm</v>
          </cell>
          <cell r="C3525" t="str">
            <v>cây</v>
          </cell>
          <cell r="D3525">
            <v>137304</v>
          </cell>
        </row>
        <row r="3526">
          <cell r="B3526" t="str">
            <v>Trường &gt;6-9 cm</v>
          </cell>
          <cell r="C3526" t="str">
            <v>cây</v>
          </cell>
          <cell r="D3526">
            <v>361264</v>
          </cell>
        </row>
        <row r="3527">
          <cell r="B3527" t="str">
            <v>Trường &gt;9-12 cm</v>
          </cell>
          <cell r="C3527" t="str">
            <v>cây</v>
          </cell>
          <cell r="D3527">
            <v>486039</v>
          </cell>
        </row>
        <row r="3528">
          <cell r="B3528" t="str">
            <v>Trường &gt;12-15 cm</v>
          </cell>
          <cell r="C3528" t="str">
            <v>cây</v>
          </cell>
          <cell r="D3528">
            <v>519244</v>
          </cell>
        </row>
        <row r="3529">
          <cell r="B3529" t="str">
            <v>Trường &gt;15-18 cm</v>
          </cell>
          <cell r="C3529" t="str">
            <v>cây</v>
          </cell>
          <cell r="D3529">
            <v>554558</v>
          </cell>
        </row>
        <row r="3530">
          <cell r="B3530" t="str">
            <v>Trường &gt;18-21 cm</v>
          </cell>
          <cell r="C3530" t="str">
            <v>cây</v>
          </cell>
          <cell r="D3530">
            <v>592280</v>
          </cell>
        </row>
        <row r="3531">
          <cell r="B3531" t="str">
            <v>Trường &gt;21-24 cm</v>
          </cell>
          <cell r="C3531" t="str">
            <v>cây</v>
          </cell>
          <cell r="D3531">
            <v>632750</v>
          </cell>
        </row>
        <row r="3532">
          <cell r="B3532" t="str">
            <v>Trường &gt;24-27 cm</v>
          </cell>
          <cell r="C3532" t="str">
            <v>cây</v>
          </cell>
          <cell r="D3532">
            <v>676357</v>
          </cell>
        </row>
        <row r="3533">
          <cell r="B3533" t="str">
            <v>Trường &gt;27-30 cm</v>
          </cell>
          <cell r="C3533" t="str">
            <v>cây</v>
          </cell>
          <cell r="D3533">
            <v>723545</v>
          </cell>
        </row>
        <row r="3534">
          <cell r="B3534" t="str">
            <v>Trường &gt;30-33 cm</v>
          </cell>
          <cell r="C3534" t="str">
            <v>cây</v>
          </cell>
          <cell r="D3534">
            <v>774814</v>
          </cell>
        </row>
        <row r="3535">
          <cell r="B3535" t="str">
            <v>Trường &gt;33-36 cm</v>
          </cell>
          <cell r="C3535" t="str">
            <v>cây</v>
          </cell>
          <cell r="D3535">
            <v>830762</v>
          </cell>
        </row>
        <row r="3536">
          <cell r="B3536" t="str">
            <v>Trường &gt;36-39 cm</v>
          </cell>
          <cell r="C3536" t="str">
            <v>cây</v>
          </cell>
          <cell r="D3536">
            <v>892030</v>
          </cell>
        </row>
        <row r="3537">
          <cell r="B3537" t="str">
            <v>Trường &gt;39-42 cm</v>
          </cell>
          <cell r="C3537" t="str">
            <v>cây</v>
          </cell>
          <cell r="D3537">
            <v>959377</v>
          </cell>
        </row>
        <row r="3538">
          <cell r="B3538" t="str">
            <v>Trường &gt;42 cm</v>
          </cell>
          <cell r="C3538" t="str">
            <v>cây</v>
          </cell>
          <cell r="D3538">
            <v>1033664</v>
          </cell>
        </row>
        <row r="3539">
          <cell r="B3539" t="str">
            <v>Trường mật ≤3 cm</v>
          </cell>
          <cell r="C3539" t="str">
            <v>cây</v>
          </cell>
          <cell r="D3539">
            <v>104226</v>
          </cell>
        </row>
        <row r="3540">
          <cell r="B3540" t="str">
            <v>Trường mật &gt;3-6 cm</v>
          </cell>
          <cell r="C3540" t="str">
            <v>cây</v>
          </cell>
          <cell r="D3540">
            <v>137304</v>
          </cell>
        </row>
        <row r="3541">
          <cell r="B3541" t="str">
            <v>Trường mật &gt;6-9 cm</v>
          </cell>
          <cell r="C3541" t="str">
            <v>cây</v>
          </cell>
          <cell r="D3541">
            <v>361264</v>
          </cell>
        </row>
        <row r="3542">
          <cell r="B3542" t="str">
            <v>Trường mật &gt;9-12 cm</v>
          </cell>
          <cell r="C3542" t="str">
            <v>cây</v>
          </cell>
          <cell r="D3542">
            <v>486039</v>
          </cell>
        </row>
        <row r="3543">
          <cell r="B3543" t="str">
            <v>Trường mật &gt;12-15 cm</v>
          </cell>
          <cell r="C3543" t="str">
            <v>cây</v>
          </cell>
          <cell r="D3543">
            <v>519244</v>
          </cell>
        </row>
        <row r="3544">
          <cell r="B3544" t="str">
            <v>Trường mật &gt;15-18 cm</v>
          </cell>
          <cell r="C3544" t="str">
            <v>cây</v>
          </cell>
          <cell r="D3544">
            <v>554558</v>
          </cell>
        </row>
        <row r="3545">
          <cell r="B3545" t="str">
            <v>Trường mật &gt;18-21 cm</v>
          </cell>
          <cell r="C3545" t="str">
            <v>cây</v>
          </cell>
          <cell r="D3545">
            <v>592280</v>
          </cell>
        </row>
        <row r="3546">
          <cell r="B3546" t="str">
            <v>Trường mật &gt;21-24 cm</v>
          </cell>
          <cell r="C3546" t="str">
            <v>cây</v>
          </cell>
          <cell r="D3546">
            <v>632750</v>
          </cell>
        </row>
        <row r="3547">
          <cell r="B3547" t="str">
            <v>Trường mật &gt;24-27 cm</v>
          </cell>
          <cell r="C3547" t="str">
            <v>cây</v>
          </cell>
          <cell r="D3547">
            <v>676357</v>
          </cell>
        </row>
        <row r="3548">
          <cell r="B3548" t="str">
            <v>Trường mật &gt;27-30 cm</v>
          </cell>
          <cell r="C3548" t="str">
            <v>cây</v>
          </cell>
          <cell r="D3548">
            <v>723545</v>
          </cell>
        </row>
        <row r="3549">
          <cell r="B3549" t="str">
            <v>Trường mật &gt;30-33 cm</v>
          </cell>
          <cell r="C3549" t="str">
            <v>cây</v>
          </cell>
          <cell r="D3549">
            <v>774814</v>
          </cell>
        </row>
        <row r="3550">
          <cell r="B3550" t="str">
            <v>Trường mật &gt;33-36 cm</v>
          </cell>
          <cell r="C3550" t="str">
            <v>cây</v>
          </cell>
          <cell r="D3550">
            <v>830762</v>
          </cell>
        </row>
        <row r="3551">
          <cell r="B3551" t="str">
            <v>Trường mật &gt;36-39 cm</v>
          </cell>
          <cell r="C3551" t="str">
            <v>cây</v>
          </cell>
          <cell r="D3551">
            <v>892030</v>
          </cell>
        </row>
        <row r="3552">
          <cell r="B3552" t="str">
            <v>Trường mật &gt;39-42 cm</v>
          </cell>
          <cell r="C3552" t="str">
            <v>cây</v>
          </cell>
          <cell r="D3552">
            <v>959377</v>
          </cell>
        </row>
        <row r="3553">
          <cell r="B3553" t="str">
            <v>Trường mật &gt;42 cm</v>
          </cell>
          <cell r="C3553" t="str">
            <v>cây</v>
          </cell>
          <cell r="D3553">
            <v>1033664</v>
          </cell>
        </row>
        <row r="3554">
          <cell r="B3554" t="str">
            <v>Sâng lông ≤3 cm</v>
          </cell>
          <cell r="C3554" t="str">
            <v>cây</v>
          </cell>
          <cell r="D3554">
            <v>104226</v>
          </cell>
        </row>
        <row r="3555">
          <cell r="B3555" t="str">
            <v>Sâng lông &gt;3-6 cm</v>
          </cell>
          <cell r="C3555" t="str">
            <v>cây</v>
          </cell>
          <cell r="D3555">
            <v>137304</v>
          </cell>
        </row>
        <row r="3556">
          <cell r="B3556" t="str">
            <v>Sâng lông &gt;6-9 cm</v>
          </cell>
          <cell r="C3556" t="str">
            <v>cây</v>
          </cell>
          <cell r="D3556">
            <v>361264</v>
          </cell>
        </row>
        <row r="3557">
          <cell r="B3557" t="str">
            <v>Sâng lông &gt;9-12 cm</v>
          </cell>
          <cell r="C3557" t="str">
            <v>cây</v>
          </cell>
          <cell r="D3557">
            <v>486039</v>
          </cell>
        </row>
        <row r="3558">
          <cell r="B3558" t="str">
            <v>Sâng lông &gt;12-15 cm</v>
          </cell>
          <cell r="C3558" t="str">
            <v>cây</v>
          </cell>
          <cell r="D3558">
            <v>519244</v>
          </cell>
        </row>
        <row r="3559">
          <cell r="B3559" t="str">
            <v>Sâng lông &gt;15-18 cm</v>
          </cell>
          <cell r="C3559" t="str">
            <v>cây</v>
          </cell>
          <cell r="D3559">
            <v>554558</v>
          </cell>
        </row>
        <row r="3560">
          <cell r="B3560" t="str">
            <v>Sâng lông &gt;18-21 cm</v>
          </cell>
          <cell r="C3560" t="str">
            <v>cây</v>
          </cell>
          <cell r="D3560">
            <v>592280</v>
          </cell>
        </row>
        <row r="3561">
          <cell r="B3561" t="str">
            <v>Sâng lông &gt;21-24 cm</v>
          </cell>
          <cell r="C3561" t="str">
            <v>cây</v>
          </cell>
          <cell r="D3561">
            <v>632750</v>
          </cell>
        </row>
        <row r="3562">
          <cell r="B3562" t="str">
            <v>Sâng lông &gt;24-27 cm</v>
          </cell>
          <cell r="C3562" t="str">
            <v>cây</v>
          </cell>
          <cell r="D3562">
            <v>676357</v>
          </cell>
        </row>
        <row r="3563">
          <cell r="B3563" t="str">
            <v>Sâng lông &gt;27-30 cm</v>
          </cell>
          <cell r="C3563" t="str">
            <v>cây</v>
          </cell>
          <cell r="D3563">
            <v>723545</v>
          </cell>
        </row>
        <row r="3564">
          <cell r="B3564" t="str">
            <v>Sâng lông &gt;30-33 cm</v>
          </cell>
          <cell r="C3564" t="str">
            <v>cây</v>
          </cell>
          <cell r="D3564">
            <v>774814</v>
          </cell>
        </row>
        <row r="3565">
          <cell r="B3565" t="str">
            <v>Sâng lông &gt;33-36 cm</v>
          </cell>
          <cell r="C3565" t="str">
            <v>cây</v>
          </cell>
          <cell r="D3565">
            <v>830762</v>
          </cell>
        </row>
        <row r="3566">
          <cell r="B3566" t="str">
            <v>Sâng lông &gt;36-39 cm</v>
          </cell>
          <cell r="C3566" t="str">
            <v>cây</v>
          </cell>
          <cell r="D3566">
            <v>892030</v>
          </cell>
        </row>
        <row r="3567">
          <cell r="B3567" t="str">
            <v>Sâng lông &gt;39-42 cm</v>
          </cell>
          <cell r="C3567" t="str">
            <v>cây</v>
          </cell>
          <cell r="D3567">
            <v>959377</v>
          </cell>
        </row>
        <row r="3568">
          <cell r="B3568" t="str">
            <v>Sâng lông &gt;42 cm</v>
          </cell>
          <cell r="C3568" t="str">
            <v>cây</v>
          </cell>
          <cell r="D3568">
            <v>1033664</v>
          </cell>
        </row>
        <row r="3569">
          <cell r="B3569" t="str">
            <v>Sến mủ ≤3 cm</v>
          </cell>
          <cell r="C3569" t="str">
            <v>cây</v>
          </cell>
          <cell r="D3569">
            <v>104226</v>
          </cell>
        </row>
        <row r="3570">
          <cell r="B3570" t="str">
            <v>Sến mủ &gt;3-6 cm</v>
          </cell>
          <cell r="C3570" t="str">
            <v>cây</v>
          </cell>
          <cell r="D3570">
            <v>137304</v>
          </cell>
        </row>
        <row r="3571">
          <cell r="B3571" t="str">
            <v>Sến mủ &gt;6-9 cm</v>
          </cell>
          <cell r="C3571" t="str">
            <v>cây</v>
          </cell>
          <cell r="D3571">
            <v>361264</v>
          </cell>
        </row>
        <row r="3572">
          <cell r="B3572" t="str">
            <v>Sến mủ &gt;9-12 cm</v>
          </cell>
          <cell r="C3572" t="str">
            <v>cây</v>
          </cell>
          <cell r="D3572">
            <v>486039</v>
          </cell>
        </row>
        <row r="3573">
          <cell r="B3573" t="str">
            <v>Sến mủ &gt;12-15 cm</v>
          </cell>
          <cell r="C3573" t="str">
            <v>cây</v>
          </cell>
          <cell r="D3573">
            <v>519244</v>
          </cell>
        </row>
        <row r="3574">
          <cell r="B3574" t="str">
            <v>Sến mủ &gt;15-18 cm</v>
          </cell>
          <cell r="C3574" t="str">
            <v>cây</v>
          </cell>
          <cell r="D3574">
            <v>554558</v>
          </cell>
        </row>
        <row r="3575">
          <cell r="B3575" t="str">
            <v>Sến mủ &gt;18-21 cm</v>
          </cell>
          <cell r="C3575" t="str">
            <v>cây</v>
          </cell>
          <cell r="D3575">
            <v>592280</v>
          </cell>
        </row>
        <row r="3576">
          <cell r="B3576" t="str">
            <v>Sến mủ &gt;21-24 cm</v>
          </cell>
          <cell r="C3576" t="str">
            <v>cây</v>
          </cell>
          <cell r="D3576">
            <v>632750</v>
          </cell>
        </row>
        <row r="3577">
          <cell r="B3577" t="str">
            <v>Sến mủ &gt;24-27 cm</v>
          </cell>
          <cell r="C3577" t="str">
            <v>cây</v>
          </cell>
          <cell r="D3577">
            <v>676357</v>
          </cell>
        </row>
        <row r="3578">
          <cell r="B3578" t="str">
            <v>Sến mủ &gt;27-30 cm</v>
          </cell>
          <cell r="C3578" t="str">
            <v>cây</v>
          </cell>
          <cell r="D3578">
            <v>723545</v>
          </cell>
        </row>
        <row r="3579">
          <cell r="B3579" t="str">
            <v>Sến mủ &gt;30-33 cm</v>
          </cell>
          <cell r="C3579" t="str">
            <v>cây</v>
          </cell>
          <cell r="D3579">
            <v>774814</v>
          </cell>
        </row>
        <row r="3580">
          <cell r="B3580" t="str">
            <v>Sến mủ &gt;33-36 cm</v>
          </cell>
          <cell r="C3580" t="str">
            <v>cây</v>
          </cell>
          <cell r="D3580">
            <v>830762</v>
          </cell>
        </row>
        <row r="3581">
          <cell r="B3581" t="str">
            <v>Sến mủ &gt;36-39 cm</v>
          </cell>
          <cell r="C3581" t="str">
            <v>cây</v>
          </cell>
          <cell r="D3581">
            <v>892030</v>
          </cell>
        </row>
        <row r="3582">
          <cell r="B3582" t="str">
            <v>Sến mủ &gt;39-42 cm</v>
          </cell>
          <cell r="C3582" t="str">
            <v>cây</v>
          </cell>
          <cell r="D3582">
            <v>959377</v>
          </cell>
        </row>
        <row r="3583">
          <cell r="B3583" t="str">
            <v>Sến mủ &gt;42 cm</v>
          </cell>
          <cell r="C3583" t="str">
            <v>cây</v>
          </cell>
          <cell r="D3583">
            <v>1033664</v>
          </cell>
        </row>
        <row r="3584">
          <cell r="B3584" t="str">
            <v>Sến đỏ ≤3 cm</v>
          </cell>
          <cell r="C3584" t="str">
            <v>cây</v>
          </cell>
          <cell r="D3584">
            <v>104226</v>
          </cell>
        </row>
        <row r="3585">
          <cell r="B3585" t="str">
            <v>Sến đỏ &gt;3-6 cm</v>
          </cell>
          <cell r="C3585" t="str">
            <v>cây</v>
          </cell>
          <cell r="D3585">
            <v>137304</v>
          </cell>
        </row>
        <row r="3586">
          <cell r="B3586" t="str">
            <v>Sến đỏ &gt;6-9 cm</v>
          </cell>
          <cell r="C3586" t="str">
            <v>cây</v>
          </cell>
          <cell r="D3586">
            <v>361264</v>
          </cell>
        </row>
        <row r="3587">
          <cell r="B3587" t="str">
            <v>Sến đỏ &gt;9-12 cm</v>
          </cell>
          <cell r="C3587" t="str">
            <v>cây</v>
          </cell>
          <cell r="D3587">
            <v>486039</v>
          </cell>
        </row>
        <row r="3588">
          <cell r="B3588" t="str">
            <v>Sến đỏ &gt;12-15 cm</v>
          </cell>
          <cell r="C3588" t="str">
            <v>cây</v>
          </cell>
          <cell r="D3588">
            <v>519244</v>
          </cell>
        </row>
        <row r="3589">
          <cell r="B3589" t="str">
            <v>Sến đỏ &gt;15-18 cm</v>
          </cell>
          <cell r="C3589" t="str">
            <v>cây</v>
          </cell>
          <cell r="D3589">
            <v>554558</v>
          </cell>
        </row>
        <row r="3590">
          <cell r="B3590" t="str">
            <v>Sến đỏ &gt;18-21 cm</v>
          </cell>
          <cell r="C3590" t="str">
            <v>cây</v>
          </cell>
          <cell r="D3590">
            <v>592280</v>
          </cell>
        </row>
        <row r="3591">
          <cell r="B3591" t="str">
            <v>Sến đỏ &gt;21-24 cm</v>
          </cell>
          <cell r="C3591" t="str">
            <v>cây</v>
          </cell>
          <cell r="D3591">
            <v>632750</v>
          </cell>
        </row>
        <row r="3592">
          <cell r="B3592" t="str">
            <v>Sến đỏ &gt;24-27 cm</v>
          </cell>
          <cell r="C3592" t="str">
            <v>cây</v>
          </cell>
          <cell r="D3592">
            <v>676357</v>
          </cell>
        </row>
        <row r="3593">
          <cell r="B3593" t="str">
            <v>Sến đỏ &gt;27-30 cm</v>
          </cell>
          <cell r="C3593" t="str">
            <v>cây</v>
          </cell>
          <cell r="D3593">
            <v>723545</v>
          </cell>
        </row>
        <row r="3594">
          <cell r="B3594" t="str">
            <v>Sến đỏ &gt;30-33 cm</v>
          </cell>
          <cell r="C3594" t="str">
            <v>cây</v>
          </cell>
          <cell r="D3594">
            <v>774814</v>
          </cell>
        </row>
        <row r="3595">
          <cell r="B3595" t="str">
            <v>Sến đỏ &gt;33-36 cm</v>
          </cell>
          <cell r="C3595" t="str">
            <v>cây</v>
          </cell>
          <cell r="D3595">
            <v>830762</v>
          </cell>
        </row>
        <row r="3596">
          <cell r="B3596" t="str">
            <v>Sến đỏ &gt;36-39 cm</v>
          </cell>
          <cell r="C3596" t="str">
            <v>cây</v>
          </cell>
          <cell r="D3596">
            <v>892030</v>
          </cell>
        </row>
        <row r="3597">
          <cell r="B3597" t="str">
            <v>Sến đỏ &gt;39-42 cm</v>
          </cell>
          <cell r="C3597" t="str">
            <v>cây</v>
          </cell>
          <cell r="D3597">
            <v>959377</v>
          </cell>
        </row>
        <row r="3598">
          <cell r="B3598" t="str">
            <v>Sến đỏ &gt;42 cm</v>
          </cell>
          <cell r="C3598" t="str">
            <v>cây</v>
          </cell>
          <cell r="D3598">
            <v>1033664</v>
          </cell>
        </row>
        <row r="3599">
          <cell r="B3599" t="str">
            <v>Sến cát ≤3 cm</v>
          </cell>
          <cell r="C3599" t="str">
            <v>cây</v>
          </cell>
          <cell r="D3599">
            <v>104226</v>
          </cell>
        </row>
        <row r="3600">
          <cell r="B3600" t="str">
            <v>Sến cát &gt;3-6 cm</v>
          </cell>
          <cell r="C3600" t="str">
            <v>cây</v>
          </cell>
          <cell r="D3600">
            <v>137304</v>
          </cell>
        </row>
        <row r="3601">
          <cell r="B3601" t="str">
            <v>Sến cát &gt;6-9 cm</v>
          </cell>
          <cell r="C3601" t="str">
            <v>cây</v>
          </cell>
          <cell r="D3601">
            <v>361264</v>
          </cell>
        </row>
        <row r="3602">
          <cell r="B3602" t="str">
            <v>Sến cát &gt;9-12 cm</v>
          </cell>
          <cell r="C3602" t="str">
            <v>cây</v>
          </cell>
          <cell r="D3602">
            <v>486039</v>
          </cell>
        </row>
        <row r="3603">
          <cell r="B3603" t="str">
            <v>Sến cát &gt;12-15 cm</v>
          </cell>
          <cell r="C3603" t="str">
            <v>cây</v>
          </cell>
          <cell r="D3603">
            <v>519244</v>
          </cell>
        </row>
        <row r="3604">
          <cell r="B3604" t="str">
            <v>Sến cát &gt;15-18 cm</v>
          </cell>
          <cell r="C3604" t="str">
            <v>cây</v>
          </cell>
          <cell r="D3604">
            <v>554558</v>
          </cell>
        </row>
        <row r="3605">
          <cell r="B3605" t="str">
            <v>Sến cát &gt;18-21 cm</v>
          </cell>
          <cell r="C3605" t="str">
            <v>cây</v>
          </cell>
          <cell r="D3605">
            <v>592280</v>
          </cell>
        </row>
        <row r="3606">
          <cell r="B3606" t="str">
            <v>Sến cát &gt;21-24 cm</v>
          </cell>
          <cell r="C3606" t="str">
            <v>cây</v>
          </cell>
          <cell r="D3606">
            <v>632750</v>
          </cell>
        </row>
        <row r="3607">
          <cell r="B3607" t="str">
            <v>Sến cát &gt;24-27 cm</v>
          </cell>
          <cell r="C3607" t="str">
            <v>cây</v>
          </cell>
          <cell r="D3607">
            <v>676357</v>
          </cell>
        </row>
        <row r="3608">
          <cell r="B3608" t="str">
            <v>Sến cát &gt;27-30 cm</v>
          </cell>
          <cell r="C3608" t="str">
            <v>cây</v>
          </cell>
          <cell r="D3608">
            <v>723545</v>
          </cell>
        </row>
        <row r="3609">
          <cell r="B3609" t="str">
            <v>Sến cát &gt;30-33 cm</v>
          </cell>
          <cell r="C3609" t="str">
            <v>cây</v>
          </cell>
          <cell r="D3609">
            <v>774814</v>
          </cell>
        </row>
        <row r="3610">
          <cell r="B3610" t="str">
            <v>Sến cát &gt;33-36 cm</v>
          </cell>
          <cell r="C3610" t="str">
            <v>cây</v>
          </cell>
          <cell r="D3610">
            <v>830762</v>
          </cell>
        </row>
        <row r="3611">
          <cell r="B3611" t="str">
            <v>Sến cát &gt;36-39 cm</v>
          </cell>
          <cell r="C3611" t="str">
            <v>cây</v>
          </cell>
          <cell r="D3611">
            <v>892030</v>
          </cell>
        </row>
        <row r="3612">
          <cell r="B3612" t="str">
            <v>Sến cát &gt;39-42 cm</v>
          </cell>
          <cell r="C3612" t="str">
            <v>cây</v>
          </cell>
          <cell r="D3612">
            <v>959377</v>
          </cell>
        </row>
        <row r="3613">
          <cell r="B3613" t="str">
            <v>Sến cát &gt;42 cm</v>
          </cell>
          <cell r="C3613" t="str">
            <v>cây</v>
          </cell>
          <cell r="D3613">
            <v>1033664</v>
          </cell>
        </row>
        <row r="3614">
          <cell r="B3614" t="str">
            <v>Sến nam ≤3 cm</v>
          </cell>
          <cell r="C3614" t="str">
            <v>cây</v>
          </cell>
          <cell r="D3614">
            <v>104226</v>
          </cell>
        </row>
        <row r="3615">
          <cell r="B3615" t="str">
            <v>Sến nam &gt;3-6 cm</v>
          </cell>
          <cell r="C3615" t="str">
            <v>cây</v>
          </cell>
          <cell r="D3615">
            <v>137304</v>
          </cell>
        </row>
        <row r="3616">
          <cell r="B3616" t="str">
            <v>Sến nam &gt;6-9 cm</v>
          </cell>
          <cell r="C3616" t="str">
            <v>cây</v>
          </cell>
          <cell r="D3616">
            <v>361264</v>
          </cell>
        </row>
        <row r="3617">
          <cell r="B3617" t="str">
            <v>Sến nam &gt;9-12 cm</v>
          </cell>
          <cell r="C3617" t="str">
            <v>cây</v>
          </cell>
          <cell r="D3617">
            <v>486039</v>
          </cell>
        </row>
        <row r="3618">
          <cell r="B3618" t="str">
            <v>Sến nam &gt;12-15 cm</v>
          </cell>
          <cell r="C3618" t="str">
            <v>cây</v>
          </cell>
          <cell r="D3618">
            <v>519244</v>
          </cell>
        </row>
        <row r="3619">
          <cell r="B3619" t="str">
            <v>Sến nam &gt;15-18 cm</v>
          </cell>
          <cell r="C3619" t="str">
            <v>cây</v>
          </cell>
          <cell r="D3619">
            <v>554558</v>
          </cell>
        </row>
        <row r="3620">
          <cell r="B3620" t="str">
            <v>Sến nam &gt;18-21 cm</v>
          </cell>
          <cell r="C3620" t="str">
            <v>cây</v>
          </cell>
          <cell r="D3620">
            <v>592280</v>
          </cell>
        </row>
        <row r="3621">
          <cell r="B3621" t="str">
            <v>Sến nam &gt;21-24 cm</v>
          </cell>
          <cell r="C3621" t="str">
            <v>cây</v>
          </cell>
          <cell r="D3621">
            <v>632750</v>
          </cell>
        </row>
        <row r="3622">
          <cell r="B3622" t="str">
            <v>Sến nam &gt;24-27 cm</v>
          </cell>
          <cell r="C3622" t="str">
            <v>cây</v>
          </cell>
          <cell r="D3622">
            <v>676357</v>
          </cell>
        </row>
        <row r="3623">
          <cell r="B3623" t="str">
            <v>Sến nam &gt;27-30 cm</v>
          </cell>
          <cell r="C3623" t="str">
            <v>cây</v>
          </cell>
          <cell r="D3623">
            <v>723545</v>
          </cell>
        </row>
        <row r="3624">
          <cell r="B3624" t="str">
            <v>Sến nam &gt;30-33 cm</v>
          </cell>
          <cell r="C3624" t="str">
            <v>cây</v>
          </cell>
          <cell r="D3624">
            <v>774814</v>
          </cell>
        </row>
        <row r="3625">
          <cell r="B3625" t="str">
            <v>Sến nam &gt;33-36 cm</v>
          </cell>
          <cell r="C3625" t="str">
            <v>cây</v>
          </cell>
          <cell r="D3625">
            <v>830762</v>
          </cell>
        </row>
        <row r="3626">
          <cell r="B3626" t="str">
            <v>Sến nam &gt;36-39 cm</v>
          </cell>
          <cell r="C3626" t="str">
            <v>cây</v>
          </cell>
          <cell r="D3626">
            <v>892030</v>
          </cell>
        </row>
        <row r="3627">
          <cell r="B3627" t="str">
            <v>Sến nam &gt;39-42 cm</v>
          </cell>
          <cell r="C3627" t="str">
            <v>cây</v>
          </cell>
          <cell r="D3627">
            <v>959377</v>
          </cell>
        </row>
        <row r="3628">
          <cell r="B3628" t="str">
            <v>Sến nam &gt;42 cm</v>
          </cell>
          <cell r="C3628" t="str">
            <v>cây</v>
          </cell>
          <cell r="D3628">
            <v>1033664</v>
          </cell>
        </row>
        <row r="3629">
          <cell r="B3629" t="str">
            <v>Sồi áo tơ ≤3 cm</v>
          </cell>
          <cell r="C3629" t="str">
            <v>cây</v>
          </cell>
          <cell r="D3629">
            <v>104226</v>
          </cell>
        </row>
        <row r="3630">
          <cell r="B3630" t="str">
            <v>Sồi áo tơ &gt;3-6 cm</v>
          </cell>
          <cell r="C3630" t="str">
            <v>cây</v>
          </cell>
          <cell r="D3630">
            <v>137304</v>
          </cell>
        </row>
        <row r="3631">
          <cell r="B3631" t="str">
            <v>Sồi áo tơ &gt;6-9 cm</v>
          </cell>
          <cell r="C3631" t="str">
            <v>cây</v>
          </cell>
          <cell r="D3631">
            <v>361264</v>
          </cell>
        </row>
        <row r="3632">
          <cell r="B3632" t="str">
            <v>Sồi áo tơ &gt;9-12 cm</v>
          </cell>
          <cell r="C3632" t="str">
            <v>cây</v>
          </cell>
          <cell r="D3632">
            <v>486039</v>
          </cell>
        </row>
        <row r="3633">
          <cell r="B3633" t="str">
            <v>Sồi áo tơ &gt;12-15 cm</v>
          </cell>
          <cell r="C3633" t="str">
            <v>cây</v>
          </cell>
          <cell r="D3633">
            <v>519244</v>
          </cell>
        </row>
        <row r="3634">
          <cell r="B3634" t="str">
            <v>Sồi áo tơ &gt;15-18 cm</v>
          </cell>
          <cell r="C3634" t="str">
            <v>cây</v>
          </cell>
          <cell r="D3634">
            <v>554558</v>
          </cell>
        </row>
        <row r="3635">
          <cell r="B3635" t="str">
            <v>Sồi áo tơ &gt;18-21 cm</v>
          </cell>
          <cell r="C3635" t="str">
            <v>cây</v>
          </cell>
          <cell r="D3635">
            <v>592280</v>
          </cell>
        </row>
        <row r="3636">
          <cell r="B3636" t="str">
            <v>Sồi áo tơ &gt;21-24 cm</v>
          </cell>
          <cell r="C3636" t="str">
            <v>cây</v>
          </cell>
          <cell r="D3636">
            <v>632750</v>
          </cell>
        </row>
        <row r="3637">
          <cell r="B3637" t="str">
            <v>Sồi áo tơ &gt;24-27 cm</v>
          </cell>
          <cell r="C3637" t="str">
            <v>cây</v>
          </cell>
          <cell r="D3637">
            <v>676357</v>
          </cell>
        </row>
        <row r="3638">
          <cell r="B3638" t="str">
            <v>Sồi áo tơ &gt;27-30 cm</v>
          </cell>
          <cell r="C3638" t="str">
            <v>cây</v>
          </cell>
          <cell r="D3638">
            <v>723545</v>
          </cell>
        </row>
        <row r="3639">
          <cell r="B3639" t="str">
            <v>Sồi áo tơ &gt;30-33 cm</v>
          </cell>
          <cell r="C3639" t="str">
            <v>cây</v>
          </cell>
          <cell r="D3639">
            <v>774814</v>
          </cell>
        </row>
        <row r="3640">
          <cell r="B3640" t="str">
            <v>Sồi áo tơ &gt;33-36 cm</v>
          </cell>
          <cell r="C3640" t="str">
            <v>cây</v>
          </cell>
          <cell r="D3640">
            <v>830762</v>
          </cell>
        </row>
        <row r="3641">
          <cell r="B3641" t="str">
            <v>Sồi áo tơ &gt;36-39 cm</v>
          </cell>
          <cell r="C3641" t="str">
            <v>cây</v>
          </cell>
          <cell r="D3641">
            <v>892030</v>
          </cell>
        </row>
        <row r="3642">
          <cell r="B3642" t="str">
            <v>Sồi áo tơ &gt;39-42 cm</v>
          </cell>
          <cell r="C3642" t="str">
            <v>cây</v>
          </cell>
          <cell r="D3642">
            <v>959377</v>
          </cell>
        </row>
        <row r="3643">
          <cell r="B3643" t="str">
            <v>Sồi áo tơ &gt;42 cm</v>
          </cell>
          <cell r="C3643" t="str">
            <v>cây</v>
          </cell>
          <cell r="D3643">
            <v>1033664</v>
          </cell>
        </row>
        <row r="3644">
          <cell r="B3644" t="str">
            <v>Giẻ trắng ≤3 cm</v>
          </cell>
          <cell r="C3644" t="str">
            <v>cây</v>
          </cell>
          <cell r="D3644">
            <v>104226</v>
          </cell>
        </row>
        <row r="3645">
          <cell r="B3645" t="str">
            <v>Giẻ trắng &gt;3-6 cm</v>
          </cell>
          <cell r="C3645" t="str">
            <v>cây</v>
          </cell>
          <cell r="D3645">
            <v>137304</v>
          </cell>
        </row>
        <row r="3646">
          <cell r="B3646" t="str">
            <v>Giẻ trắng &gt;6-9 cm</v>
          </cell>
          <cell r="C3646" t="str">
            <v>cây</v>
          </cell>
          <cell r="D3646">
            <v>361264</v>
          </cell>
        </row>
        <row r="3647">
          <cell r="B3647" t="str">
            <v>Giẻ trắng &gt;9-12 cm</v>
          </cell>
          <cell r="C3647" t="str">
            <v>cây</v>
          </cell>
          <cell r="D3647">
            <v>486039</v>
          </cell>
        </row>
        <row r="3648">
          <cell r="B3648" t="str">
            <v>Giẻ trắng &gt;12-15 cm</v>
          </cell>
          <cell r="C3648" t="str">
            <v>cây</v>
          </cell>
          <cell r="D3648">
            <v>519244</v>
          </cell>
        </row>
        <row r="3649">
          <cell r="B3649" t="str">
            <v>Giẻ trắng &gt;15-18 cm</v>
          </cell>
          <cell r="C3649" t="str">
            <v>cây</v>
          </cell>
          <cell r="D3649">
            <v>554558</v>
          </cell>
        </row>
        <row r="3650">
          <cell r="B3650" t="str">
            <v>Giẻ trắng &gt;18-21 cm</v>
          </cell>
          <cell r="C3650" t="str">
            <v>cây</v>
          </cell>
          <cell r="D3650">
            <v>592280</v>
          </cell>
        </row>
        <row r="3651">
          <cell r="B3651" t="str">
            <v>Giẻ trắng &gt;21-24 cm</v>
          </cell>
          <cell r="C3651" t="str">
            <v>cây</v>
          </cell>
          <cell r="D3651">
            <v>632750</v>
          </cell>
        </row>
        <row r="3652">
          <cell r="B3652" t="str">
            <v>Giẻ trắng &gt;24-27 cm</v>
          </cell>
          <cell r="C3652" t="str">
            <v>cây</v>
          </cell>
          <cell r="D3652">
            <v>676357</v>
          </cell>
        </row>
        <row r="3653">
          <cell r="B3653" t="str">
            <v>Giẻ trắng &gt;27-30 cm</v>
          </cell>
          <cell r="C3653" t="str">
            <v>cây</v>
          </cell>
          <cell r="D3653">
            <v>723545</v>
          </cell>
        </row>
        <row r="3654">
          <cell r="B3654" t="str">
            <v>Giẻ trắng &gt;30-33 cm</v>
          </cell>
          <cell r="C3654" t="str">
            <v>cây</v>
          </cell>
          <cell r="D3654">
            <v>774814</v>
          </cell>
        </row>
        <row r="3655">
          <cell r="B3655" t="str">
            <v>Giẻ trắng &gt;33-36 cm</v>
          </cell>
          <cell r="C3655" t="str">
            <v>cây</v>
          </cell>
          <cell r="D3655">
            <v>830762</v>
          </cell>
        </row>
        <row r="3656">
          <cell r="B3656" t="str">
            <v>Giẻ trắng &gt;36-39 cm</v>
          </cell>
          <cell r="C3656" t="str">
            <v>cây</v>
          </cell>
          <cell r="D3656">
            <v>892030</v>
          </cell>
        </row>
        <row r="3657">
          <cell r="B3657" t="str">
            <v>Giẻ trắng &gt;39-42 cm</v>
          </cell>
          <cell r="C3657" t="str">
            <v>cây</v>
          </cell>
          <cell r="D3657">
            <v>959377</v>
          </cell>
        </row>
        <row r="3658">
          <cell r="B3658" t="str">
            <v>Giẻ trắng &gt;42 cm</v>
          </cell>
          <cell r="C3658" t="str">
            <v>cây</v>
          </cell>
          <cell r="D3658">
            <v>1033664</v>
          </cell>
        </row>
        <row r="3659">
          <cell r="B3659" t="str">
            <v>Giẻ bộp ≤3 cm</v>
          </cell>
          <cell r="C3659" t="str">
            <v>cây</v>
          </cell>
          <cell r="D3659">
            <v>104226</v>
          </cell>
        </row>
        <row r="3660">
          <cell r="B3660" t="str">
            <v>Giẻ bộp &gt;3-6 cm</v>
          </cell>
          <cell r="C3660" t="str">
            <v>cây</v>
          </cell>
          <cell r="D3660">
            <v>137304</v>
          </cell>
        </row>
        <row r="3661">
          <cell r="B3661" t="str">
            <v>Giẻ bộp &gt;6-9 cm</v>
          </cell>
          <cell r="C3661" t="str">
            <v>cây</v>
          </cell>
          <cell r="D3661">
            <v>361264</v>
          </cell>
        </row>
        <row r="3662">
          <cell r="B3662" t="str">
            <v>Giẻ bộp &gt;9-12 cm</v>
          </cell>
          <cell r="C3662" t="str">
            <v>cây</v>
          </cell>
          <cell r="D3662">
            <v>486039</v>
          </cell>
        </row>
        <row r="3663">
          <cell r="B3663" t="str">
            <v>Giẻ bộp &gt;12-15 cm</v>
          </cell>
          <cell r="C3663" t="str">
            <v>cây</v>
          </cell>
          <cell r="D3663">
            <v>519244</v>
          </cell>
        </row>
        <row r="3664">
          <cell r="B3664" t="str">
            <v>Giẻ bộp &gt;15-18 cm</v>
          </cell>
          <cell r="C3664" t="str">
            <v>cây</v>
          </cell>
          <cell r="D3664">
            <v>554558</v>
          </cell>
        </row>
        <row r="3665">
          <cell r="B3665" t="str">
            <v>Giẻ bộp &gt;18-21 cm</v>
          </cell>
          <cell r="C3665" t="str">
            <v>cây</v>
          </cell>
          <cell r="D3665">
            <v>592280</v>
          </cell>
        </row>
        <row r="3666">
          <cell r="B3666" t="str">
            <v>Giẻ bộp &gt;21-24 cm</v>
          </cell>
          <cell r="C3666" t="str">
            <v>cây</v>
          </cell>
          <cell r="D3666">
            <v>632750</v>
          </cell>
        </row>
        <row r="3667">
          <cell r="B3667" t="str">
            <v>Giẻ bộp &gt;24-27 cm</v>
          </cell>
          <cell r="C3667" t="str">
            <v>cây</v>
          </cell>
          <cell r="D3667">
            <v>676357</v>
          </cell>
        </row>
        <row r="3668">
          <cell r="B3668" t="str">
            <v>Giẻ bộp &gt;27-30 cm</v>
          </cell>
          <cell r="C3668" t="str">
            <v>cây</v>
          </cell>
          <cell r="D3668">
            <v>723545</v>
          </cell>
        </row>
        <row r="3669">
          <cell r="B3669" t="str">
            <v>Giẻ bộp &gt;30-33 cm</v>
          </cell>
          <cell r="C3669" t="str">
            <v>cây</v>
          </cell>
          <cell r="D3669">
            <v>774814</v>
          </cell>
        </row>
        <row r="3670">
          <cell r="B3670" t="str">
            <v>Giẻ bộp &gt;33-36 cm</v>
          </cell>
          <cell r="C3670" t="str">
            <v>cây</v>
          </cell>
          <cell r="D3670">
            <v>830762</v>
          </cell>
        </row>
        <row r="3671">
          <cell r="B3671" t="str">
            <v>Giẻ bộp &gt;36-39 cm</v>
          </cell>
          <cell r="C3671" t="str">
            <v>cây</v>
          </cell>
          <cell r="D3671">
            <v>892030</v>
          </cell>
        </row>
        <row r="3672">
          <cell r="B3672" t="str">
            <v>Giẻ bộp &gt;39-42 cm</v>
          </cell>
          <cell r="C3672" t="str">
            <v>cây</v>
          </cell>
          <cell r="D3672">
            <v>959377</v>
          </cell>
        </row>
        <row r="3673">
          <cell r="B3673" t="str">
            <v>Giẻ bộp &gt;42 cm</v>
          </cell>
          <cell r="C3673" t="str">
            <v>cây</v>
          </cell>
          <cell r="D3673">
            <v>1033664</v>
          </cell>
        </row>
        <row r="3674">
          <cell r="B3674" t="str">
            <v>Sồi bổm ≤3 cm</v>
          </cell>
          <cell r="C3674" t="str">
            <v>cây</v>
          </cell>
          <cell r="D3674">
            <v>104226</v>
          </cell>
        </row>
        <row r="3675">
          <cell r="B3675" t="str">
            <v>Sồi bổm &gt;3-6 cm</v>
          </cell>
          <cell r="C3675" t="str">
            <v>cây</v>
          </cell>
          <cell r="D3675">
            <v>137304</v>
          </cell>
        </row>
        <row r="3676">
          <cell r="B3676" t="str">
            <v>Sồi bổm &gt;6-9 cm</v>
          </cell>
          <cell r="C3676" t="str">
            <v>cây</v>
          </cell>
          <cell r="D3676">
            <v>361264</v>
          </cell>
        </row>
        <row r="3677">
          <cell r="B3677" t="str">
            <v>Sồi bổm &gt;9-12 cm</v>
          </cell>
          <cell r="C3677" t="str">
            <v>cây</v>
          </cell>
          <cell r="D3677">
            <v>486039</v>
          </cell>
        </row>
        <row r="3678">
          <cell r="B3678" t="str">
            <v>Sồi bổm &gt;12-15 cm</v>
          </cell>
          <cell r="C3678" t="str">
            <v>cây</v>
          </cell>
          <cell r="D3678">
            <v>519244</v>
          </cell>
        </row>
        <row r="3679">
          <cell r="B3679" t="str">
            <v>Sồi bổm &gt;15-18 cm</v>
          </cell>
          <cell r="C3679" t="str">
            <v>cây</v>
          </cell>
          <cell r="D3679">
            <v>554558</v>
          </cell>
        </row>
        <row r="3680">
          <cell r="B3680" t="str">
            <v>Sồi bổm &gt;18-21 cm</v>
          </cell>
          <cell r="C3680" t="str">
            <v>cây</v>
          </cell>
          <cell r="D3680">
            <v>592280</v>
          </cell>
        </row>
        <row r="3681">
          <cell r="B3681" t="str">
            <v>Sồi bổm &gt;21-24 cm</v>
          </cell>
          <cell r="C3681" t="str">
            <v>cây</v>
          </cell>
          <cell r="D3681">
            <v>632750</v>
          </cell>
        </row>
        <row r="3682">
          <cell r="B3682" t="str">
            <v>Sồi bổm &gt;24-27 cm</v>
          </cell>
          <cell r="C3682" t="str">
            <v>cây</v>
          </cell>
          <cell r="D3682">
            <v>676357</v>
          </cell>
        </row>
        <row r="3683">
          <cell r="B3683" t="str">
            <v>Sồi bổm &gt;27-30 cm</v>
          </cell>
          <cell r="C3683" t="str">
            <v>cây</v>
          </cell>
          <cell r="D3683">
            <v>723545</v>
          </cell>
        </row>
        <row r="3684">
          <cell r="B3684" t="str">
            <v>Sồi bổm &gt;30-33 cm</v>
          </cell>
          <cell r="C3684" t="str">
            <v>cây</v>
          </cell>
          <cell r="D3684">
            <v>774814</v>
          </cell>
        </row>
        <row r="3685">
          <cell r="B3685" t="str">
            <v>Sồi bổm &gt;33-36 cm</v>
          </cell>
          <cell r="C3685" t="str">
            <v>cây</v>
          </cell>
          <cell r="D3685">
            <v>830762</v>
          </cell>
        </row>
        <row r="3686">
          <cell r="B3686" t="str">
            <v>Sồi bổm &gt;36-39 cm</v>
          </cell>
          <cell r="C3686" t="str">
            <v>cây</v>
          </cell>
          <cell r="D3686">
            <v>892030</v>
          </cell>
        </row>
        <row r="3687">
          <cell r="B3687" t="str">
            <v>Sồi bổm &gt;39-42 cm</v>
          </cell>
          <cell r="C3687" t="str">
            <v>cây</v>
          </cell>
          <cell r="D3687">
            <v>959377</v>
          </cell>
        </row>
        <row r="3688">
          <cell r="B3688" t="str">
            <v>Sồi bổm &gt;42 cm</v>
          </cell>
          <cell r="C3688" t="str">
            <v>cây</v>
          </cell>
          <cell r="D3688">
            <v>1033664</v>
          </cell>
        </row>
        <row r="3689">
          <cell r="B3689" t="str">
            <v>Dẻ ban ≤3 cm</v>
          </cell>
          <cell r="C3689" t="str">
            <v>cây</v>
          </cell>
          <cell r="D3689">
            <v>104226</v>
          </cell>
        </row>
        <row r="3690">
          <cell r="B3690" t="str">
            <v>Dẻ ban &gt;3-6 cm</v>
          </cell>
          <cell r="C3690" t="str">
            <v>cây</v>
          </cell>
          <cell r="D3690">
            <v>137304</v>
          </cell>
        </row>
        <row r="3691">
          <cell r="B3691" t="str">
            <v>Dẻ ban &gt;6-9 cm</v>
          </cell>
          <cell r="C3691" t="str">
            <v>cây</v>
          </cell>
          <cell r="D3691">
            <v>361264</v>
          </cell>
        </row>
        <row r="3692">
          <cell r="B3692" t="str">
            <v>Dẻ ban &gt;9-12 cm</v>
          </cell>
          <cell r="C3692" t="str">
            <v>cây</v>
          </cell>
          <cell r="D3692">
            <v>486039</v>
          </cell>
        </row>
        <row r="3693">
          <cell r="B3693" t="str">
            <v>Dẻ ban &gt;12-15 cm</v>
          </cell>
          <cell r="C3693" t="str">
            <v>cây</v>
          </cell>
          <cell r="D3693">
            <v>519244</v>
          </cell>
        </row>
        <row r="3694">
          <cell r="B3694" t="str">
            <v>Dẻ ban &gt;15-18 cm</v>
          </cell>
          <cell r="C3694" t="str">
            <v>cây</v>
          </cell>
          <cell r="D3694">
            <v>554558</v>
          </cell>
        </row>
        <row r="3695">
          <cell r="B3695" t="str">
            <v>Dẻ ban &gt;18-21 cm</v>
          </cell>
          <cell r="C3695" t="str">
            <v>cây</v>
          </cell>
          <cell r="D3695">
            <v>592280</v>
          </cell>
        </row>
        <row r="3696">
          <cell r="B3696" t="str">
            <v>Dẻ ban &gt;21-24 cm</v>
          </cell>
          <cell r="C3696" t="str">
            <v>cây</v>
          </cell>
          <cell r="D3696">
            <v>632750</v>
          </cell>
        </row>
        <row r="3697">
          <cell r="B3697" t="str">
            <v>Dẻ ban &gt;24-27 cm</v>
          </cell>
          <cell r="C3697" t="str">
            <v>cây</v>
          </cell>
          <cell r="D3697">
            <v>676357</v>
          </cell>
        </row>
        <row r="3698">
          <cell r="B3698" t="str">
            <v>Dẻ ban &gt;27-30 cm</v>
          </cell>
          <cell r="C3698" t="str">
            <v>cây</v>
          </cell>
          <cell r="D3698">
            <v>723545</v>
          </cell>
        </row>
        <row r="3699">
          <cell r="B3699" t="str">
            <v>Dẻ ban &gt;30-33 cm</v>
          </cell>
          <cell r="C3699" t="str">
            <v>cây</v>
          </cell>
          <cell r="D3699">
            <v>774814</v>
          </cell>
        </row>
        <row r="3700">
          <cell r="B3700" t="str">
            <v>Dẻ ban &gt;33-36 cm</v>
          </cell>
          <cell r="C3700" t="str">
            <v>cây</v>
          </cell>
          <cell r="D3700">
            <v>830762</v>
          </cell>
        </row>
        <row r="3701">
          <cell r="B3701" t="str">
            <v>Dẻ ban &gt;36-39 cm</v>
          </cell>
          <cell r="C3701" t="str">
            <v>cây</v>
          </cell>
          <cell r="D3701">
            <v>892030</v>
          </cell>
        </row>
        <row r="3702">
          <cell r="B3702" t="str">
            <v>Dẻ ban &gt;39-42 cm</v>
          </cell>
          <cell r="C3702" t="str">
            <v>cây</v>
          </cell>
          <cell r="D3702">
            <v>959377</v>
          </cell>
        </row>
        <row r="3703">
          <cell r="B3703" t="str">
            <v>Dẻ ban &gt;42 cm</v>
          </cell>
          <cell r="C3703" t="str">
            <v>cây</v>
          </cell>
          <cell r="D3703">
            <v>1033664</v>
          </cell>
        </row>
        <row r="3704">
          <cell r="B3704" t="str">
            <v>Dẻ đen ≤3 cm</v>
          </cell>
          <cell r="C3704" t="str">
            <v>cây</v>
          </cell>
          <cell r="D3704">
            <v>104226</v>
          </cell>
        </row>
        <row r="3705">
          <cell r="B3705" t="str">
            <v>Dẻ đen &gt;3-6 cm</v>
          </cell>
          <cell r="C3705" t="str">
            <v>cây</v>
          </cell>
          <cell r="D3705">
            <v>137304</v>
          </cell>
        </row>
        <row r="3706">
          <cell r="B3706" t="str">
            <v>Dẻ đen &gt;6-9 cm</v>
          </cell>
          <cell r="C3706" t="str">
            <v>cây</v>
          </cell>
          <cell r="D3706">
            <v>361264</v>
          </cell>
        </row>
        <row r="3707">
          <cell r="B3707" t="str">
            <v>Dẻ đen &gt;9-12 cm</v>
          </cell>
          <cell r="C3707" t="str">
            <v>cây</v>
          </cell>
          <cell r="D3707">
            <v>486039</v>
          </cell>
        </row>
        <row r="3708">
          <cell r="B3708" t="str">
            <v>Dẻ đen &gt;12-15 cm</v>
          </cell>
          <cell r="C3708" t="str">
            <v>cây</v>
          </cell>
          <cell r="D3708">
            <v>519244</v>
          </cell>
        </row>
        <row r="3709">
          <cell r="B3709" t="str">
            <v>Dẻ đen &gt;15-18 cm</v>
          </cell>
          <cell r="C3709" t="str">
            <v>cây</v>
          </cell>
          <cell r="D3709">
            <v>554558</v>
          </cell>
        </row>
        <row r="3710">
          <cell r="B3710" t="str">
            <v>Dẻ đen &gt;18-21 cm</v>
          </cell>
          <cell r="C3710" t="str">
            <v>cây</v>
          </cell>
          <cell r="D3710">
            <v>592280</v>
          </cell>
        </row>
        <row r="3711">
          <cell r="B3711" t="str">
            <v>Dẻ đen &gt;21-24 cm</v>
          </cell>
          <cell r="C3711" t="str">
            <v>cây</v>
          </cell>
          <cell r="D3711">
            <v>632750</v>
          </cell>
        </row>
        <row r="3712">
          <cell r="B3712" t="str">
            <v>Dẻ đen &gt;24-27 cm</v>
          </cell>
          <cell r="C3712" t="str">
            <v>cây</v>
          </cell>
          <cell r="D3712">
            <v>676357</v>
          </cell>
        </row>
        <row r="3713">
          <cell r="B3713" t="str">
            <v>Dẻ đen &gt;27-30 cm</v>
          </cell>
          <cell r="C3713" t="str">
            <v>cây</v>
          </cell>
          <cell r="D3713">
            <v>723545</v>
          </cell>
        </row>
        <row r="3714">
          <cell r="B3714" t="str">
            <v>Dẻ đen &gt;30-33 cm</v>
          </cell>
          <cell r="C3714" t="str">
            <v>cây</v>
          </cell>
          <cell r="D3714">
            <v>774814</v>
          </cell>
        </row>
        <row r="3715">
          <cell r="B3715" t="str">
            <v>Dẻ đen &gt;33-36 cm</v>
          </cell>
          <cell r="C3715" t="str">
            <v>cây</v>
          </cell>
          <cell r="D3715">
            <v>830762</v>
          </cell>
        </row>
        <row r="3716">
          <cell r="B3716" t="str">
            <v>Dẻ đen &gt;36-39 cm</v>
          </cell>
          <cell r="C3716" t="str">
            <v>cây</v>
          </cell>
          <cell r="D3716">
            <v>892030</v>
          </cell>
        </row>
        <row r="3717">
          <cell r="B3717" t="str">
            <v>Dẻ đen &gt;39-42 cm</v>
          </cell>
          <cell r="C3717" t="str">
            <v>cây</v>
          </cell>
          <cell r="D3717">
            <v>959377</v>
          </cell>
        </row>
        <row r="3718">
          <cell r="B3718" t="str">
            <v>Dẻ đen &gt;42 cm</v>
          </cell>
          <cell r="C3718" t="str">
            <v>cây</v>
          </cell>
          <cell r="D3718">
            <v>1033664</v>
          </cell>
        </row>
        <row r="3719">
          <cell r="B3719" t="str">
            <v>Sồi dĩa ≤3 cm</v>
          </cell>
          <cell r="C3719" t="str">
            <v>cây</v>
          </cell>
          <cell r="D3719">
            <v>104226</v>
          </cell>
        </row>
        <row r="3720">
          <cell r="B3720" t="str">
            <v>Sồi dĩa &gt;3-6 cm</v>
          </cell>
          <cell r="C3720" t="str">
            <v>cây</v>
          </cell>
          <cell r="D3720">
            <v>137304</v>
          </cell>
        </row>
        <row r="3721">
          <cell r="B3721" t="str">
            <v>Sồi dĩa &gt;6-9 cm</v>
          </cell>
          <cell r="C3721" t="str">
            <v>cây</v>
          </cell>
          <cell r="D3721">
            <v>361264</v>
          </cell>
        </row>
        <row r="3722">
          <cell r="B3722" t="str">
            <v>Sồi dĩa &gt;9-12 cm</v>
          </cell>
          <cell r="C3722" t="str">
            <v>cây</v>
          </cell>
          <cell r="D3722">
            <v>486039</v>
          </cell>
        </row>
        <row r="3723">
          <cell r="B3723" t="str">
            <v>Sồi dĩa &gt;12-15 cm</v>
          </cell>
          <cell r="C3723" t="str">
            <v>cây</v>
          </cell>
          <cell r="D3723">
            <v>519244</v>
          </cell>
        </row>
        <row r="3724">
          <cell r="B3724" t="str">
            <v>Sồi dĩa &gt;15-18 cm</v>
          </cell>
          <cell r="C3724" t="str">
            <v>cây</v>
          </cell>
          <cell r="D3724">
            <v>554558</v>
          </cell>
        </row>
        <row r="3725">
          <cell r="B3725" t="str">
            <v>Sồi dĩa &gt;18-21 cm</v>
          </cell>
          <cell r="C3725" t="str">
            <v>cây</v>
          </cell>
          <cell r="D3725">
            <v>592280</v>
          </cell>
        </row>
        <row r="3726">
          <cell r="B3726" t="str">
            <v>Sồi dĩa &gt;21-24 cm</v>
          </cell>
          <cell r="C3726" t="str">
            <v>cây</v>
          </cell>
          <cell r="D3726">
            <v>632750</v>
          </cell>
        </row>
        <row r="3727">
          <cell r="B3727" t="str">
            <v>Sồi dĩa &gt;24-27 cm</v>
          </cell>
          <cell r="C3727" t="str">
            <v>cây</v>
          </cell>
          <cell r="D3727">
            <v>676357</v>
          </cell>
        </row>
        <row r="3728">
          <cell r="B3728" t="str">
            <v>Sồi dĩa &gt;27-30 cm</v>
          </cell>
          <cell r="C3728" t="str">
            <v>cây</v>
          </cell>
          <cell r="D3728">
            <v>723545</v>
          </cell>
        </row>
        <row r="3729">
          <cell r="B3729" t="str">
            <v>Sồi dĩa &gt;30-33 cm</v>
          </cell>
          <cell r="C3729" t="str">
            <v>cây</v>
          </cell>
          <cell r="D3729">
            <v>774814</v>
          </cell>
        </row>
        <row r="3730">
          <cell r="B3730" t="str">
            <v>Sồi dĩa &gt;33-36 cm</v>
          </cell>
          <cell r="C3730" t="str">
            <v>cây</v>
          </cell>
          <cell r="D3730">
            <v>830762</v>
          </cell>
        </row>
        <row r="3731">
          <cell r="B3731" t="str">
            <v>Sồi dĩa &gt;36-39 cm</v>
          </cell>
          <cell r="C3731" t="str">
            <v>cây</v>
          </cell>
          <cell r="D3731">
            <v>892030</v>
          </cell>
        </row>
        <row r="3732">
          <cell r="B3732" t="str">
            <v>Sồi dĩa &gt;39-42 cm</v>
          </cell>
          <cell r="C3732" t="str">
            <v>cây</v>
          </cell>
          <cell r="D3732">
            <v>959377</v>
          </cell>
        </row>
        <row r="3733">
          <cell r="B3733" t="str">
            <v>Sồi dĩa &gt;42 cm</v>
          </cell>
          <cell r="C3733" t="str">
            <v>cây</v>
          </cell>
          <cell r="D3733">
            <v>1033664</v>
          </cell>
        </row>
        <row r="3734">
          <cell r="B3734" t="str">
            <v>Dẻ cau ≤3 cm</v>
          </cell>
          <cell r="C3734" t="str">
            <v>cây</v>
          </cell>
          <cell r="D3734">
            <v>104226</v>
          </cell>
        </row>
        <row r="3735">
          <cell r="B3735" t="str">
            <v>Dẻ cau &gt;3-6 cm</v>
          </cell>
          <cell r="C3735" t="str">
            <v>cây</v>
          </cell>
          <cell r="D3735">
            <v>137304</v>
          </cell>
        </row>
        <row r="3736">
          <cell r="B3736" t="str">
            <v>Dẻ cau &gt;6-9 cm</v>
          </cell>
          <cell r="C3736" t="str">
            <v>cây</v>
          </cell>
          <cell r="D3736">
            <v>361264</v>
          </cell>
        </row>
        <row r="3737">
          <cell r="B3737" t="str">
            <v>Dẻ cau &gt;9-12 cm</v>
          </cell>
          <cell r="C3737" t="str">
            <v>cây</v>
          </cell>
          <cell r="D3737">
            <v>486039</v>
          </cell>
        </row>
        <row r="3738">
          <cell r="B3738" t="str">
            <v>Dẻ cau &gt;12-15 cm</v>
          </cell>
          <cell r="C3738" t="str">
            <v>cây</v>
          </cell>
          <cell r="D3738">
            <v>519244</v>
          </cell>
        </row>
        <row r="3739">
          <cell r="B3739" t="str">
            <v>Dẻ cau &gt;15-18 cm</v>
          </cell>
          <cell r="C3739" t="str">
            <v>cây</v>
          </cell>
          <cell r="D3739">
            <v>554558</v>
          </cell>
        </row>
        <row r="3740">
          <cell r="B3740" t="str">
            <v>Dẻ cau &gt;18-21 cm</v>
          </cell>
          <cell r="C3740" t="str">
            <v>cây</v>
          </cell>
          <cell r="D3740">
            <v>592280</v>
          </cell>
        </row>
        <row r="3741">
          <cell r="B3741" t="str">
            <v>Dẻ cau &gt;21-24 cm</v>
          </cell>
          <cell r="C3741" t="str">
            <v>cây</v>
          </cell>
          <cell r="D3741">
            <v>632750</v>
          </cell>
        </row>
        <row r="3742">
          <cell r="B3742" t="str">
            <v>Dẻ cau &gt;24-27 cm</v>
          </cell>
          <cell r="C3742" t="str">
            <v>cây</v>
          </cell>
          <cell r="D3742">
            <v>676357</v>
          </cell>
        </row>
        <row r="3743">
          <cell r="B3743" t="str">
            <v>Dẻ cau &gt;27-30 cm</v>
          </cell>
          <cell r="C3743" t="str">
            <v>cây</v>
          </cell>
          <cell r="D3743">
            <v>723545</v>
          </cell>
        </row>
        <row r="3744">
          <cell r="B3744" t="str">
            <v>Dẻ cau &gt;30-33 cm</v>
          </cell>
          <cell r="C3744" t="str">
            <v>cây</v>
          </cell>
          <cell r="D3744">
            <v>774814</v>
          </cell>
        </row>
        <row r="3745">
          <cell r="B3745" t="str">
            <v>Dẻ cau &gt;33-36 cm</v>
          </cell>
          <cell r="C3745" t="str">
            <v>cây</v>
          </cell>
          <cell r="D3745">
            <v>830762</v>
          </cell>
        </row>
        <row r="3746">
          <cell r="B3746" t="str">
            <v>Dẻ cau &gt;36-39 cm</v>
          </cell>
          <cell r="C3746" t="str">
            <v>cây</v>
          </cell>
          <cell r="D3746">
            <v>892030</v>
          </cell>
        </row>
        <row r="3747">
          <cell r="B3747" t="str">
            <v>Dẻ cau &gt;39-42 cm</v>
          </cell>
          <cell r="C3747" t="str">
            <v>cây</v>
          </cell>
          <cell r="D3747">
            <v>959377</v>
          </cell>
        </row>
        <row r="3748">
          <cell r="B3748" t="str">
            <v>Dẻ cau &gt;42 cm</v>
          </cell>
          <cell r="C3748" t="str">
            <v>cây</v>
          </cell>
          <cell r="D3748">
            <v>1033664</v>
          </cell>
        </row>
        <row r="3749">
          <cell r="B3749" t="str">
            <v>May có ≤3 cm</v>
          </cell>
          <cell r="C3749" t="str">
            <v>cây</v>
          </cell>
          <cell r="D3749">
            <v>104226</v>
          </cell>
        </row>
        <row r="3750">
          <cell r="B3750" t="str">
            <v>May có &gt;3-6 cm</v>
          </cell>
          <cell r="C3750" t="str">
            <v>cây</v>
          </cell>
          <cell r="D3750">
            <v>137304</v>
          </cell>
        </row>
        <row r="3751">
          <cell r="B3751" t="str">
            <v>May có &gt;6-9 cm</v>
          </cell>
          <cell r="C3751" t="str">
            <v>cây</v>
          </cell>
          <cell r="D3751">
            <v>361264</v>
          </cell>
        </row>
        <row r="3752">
          <cell r="B3752" t="str">
            <v>May có &gt;9-12 cm</v>
          </cell>
          <cell r="C3752" t="str">
            <v>cây</v>
          </cell>
          <cell r="D3752">
            <v>486039</v>
          </cell>
        </row>
        <row r="3753">
          <cell r="B3753" t="str">
            <v>May có &gt;12-15 cm</v>
          </cell>
          <cell r="C3753" t="str">
            <v>cây</v>
          </cell>
          <cell r="D3753">
            <v>519244</v>
          </cell>
        </row>
        <row r="3754">
          <cell r="B3754" t="str">
            <v>May có &gt;15-18 cm</v>
          </cell>
          <cell r="C3754" t="str">
            <v>cây</v>
          </cell>
          <cell r="D3754">
            <v>554558</v>
          </cell>
        </row>
        <row r="3755">
          <cell r="B3755" t="str">
            <v>May có &gt;18-21 cm</v>
          </cell>
          <cell r="C3755" t="str">
            <v>cây</v>
          </cell>
          <cell r="D3755">
            <v>592280</v>
          </cell>
        </row>
        <row r="3756">
          <cell r="B3756" t="str">
            <v>May có &gt;21-24 cm</v>
          </cell>
          <cell r="C3756" t="str">
            <v>cây</v>
          </cell>
          <cell r="D3756">
            <v>632750</v>
          </cell>
        </row>
        <row r="3757">
          <cell r="B3757" t="str">
            <v>May có &gt;24-27 cm</v>
          </cell>
          <cell r="C3757" t="str">
            <v>cây</v>
          </cell>
          <cell r="D3757">
            <v>676357</v>
          </cell>
        </row>
        <row r="3758">
          <cell r="B3758" t="str">
            <v>May có &gt;27-30 cm</v>
          </cell>
          <cell r="C3758" t="str">
            <v>cây</v>
          </cell>
          <cell r="D3758">
            <v>723545</v>
          </cell>
        </row>
        <row r="3759">
          <cell r="B3759" t="str">
            <v>May có &gt;30-33 cm</v>
          </cell>
          <cell r="C3759" t="str">
            <v>cây</v>
          </cell>
          <cell r="D3759">
            <v>774814</v>
          </cell>
        </row>
        <row r="3760">
          <cell r="B3760" t="str">
            <v>May có &gt;33-36 cm</v>
          </cell>
          <cell r="C3760" t="str">
            <v>cây</v>
          </cell>
          <cell r="D3760">
            <v>830762</v>
          </cell>
        </row>
        <row r="3761">
          <cell r="B3761" t="str">
            <v>May có &gt;36-39 cm</v>
          </cell>
          <cell r="C3761" t="str">
            <v>cây</v>
          </cell>
          <cell r="D3761">
            <v>892030</v>
          </cell>
        </row>
        <row r="3762">
          <cell r="B3762" t="str">
            <v>May có &gt;39-42 cm</v>
          </cell>
          <cell r="C3762" t="str">
            <v>cây</v>
          </cell>
          <cell r="D3762">
            <v>959377</v>
          </cell>
        </row>
        <row r="3763">
          <cell r="B3763" t="str">
            <v>May có &gt;42 cm</v>
          </cell>
          <cell r="C3763" t="str">
            <v>cây</v>
          </cell>
          <cell r="D3763">
            <v>1033664</v>
          </cell>
        </row>
        <row r="3764">
          <cell r="B3764" t="str">
            <v>Sồi lá mỏng ≤3 cm</v>
          </cell>
          <cell r="C3764" t="str">
            <v>cây</v>
          </cell>
          <cell r="D3764">
            <v>104226</v>
          </cell>
        </row>
        <row r="3765">
          <cell r="B3765" t="str">
            <v>Sồi lá mỏng &gt;3-6 cm</v>
          </cell>
          <cell r="C3765" t="str">
            <v>cây</v>
          </cell>
          <cell r="D3765">
            <v>137304</v>
          </cell>
        </row>
        <row r="3766">
          <cell r="B3766" t="str">
            <v>Sồi lá mỏng &gt;6-9 cm</v>
          </cell>
          <cell r="C3766" t="str">
            <v>cây</v>
          </cell>
          <cell r="D3766">
            <v>361264</v>
          </cell>
        </row>
        <row r="3767">
          <cell r="B3767" t="str">
            <v>Sồi lá mỏng &gt;9-12 cm</v>
          </cell>
          <cell r="C3767" t="str">
            <v>cây</v>
          </cell>
          <cell r="D3767">
            <v>486039</v>
          </cell>
        </row>
        <row r="3768">
          <cell r="B3768" t="str">
            <v>Sồi lá mỏng &gt;12-15 cm</v>
          </cell>
          <cell r="C3768" t="str">
            <v>cây</v>
          </cell>
          <cell r="D3768">
            <v>519244</v>
          </cell>
        </row>
        <row r="3769">
          <cell r="B3769" t="str">
            <v>Sồi lá mỏng &gt;15-18 cm</v>
          </cell>
          <cell r="C3769" t="str">
            <v>cây</v>
          </cell>
          <cell r="D3769">
            <v>554558</v>
          </cell>
        </row>
        <row r="3770">
          <cell r="B3770" t="str">
            <v>Sồi lá mỏng &gt;18-21 cm</v>
          </cell>
          <cell r="C3770" t="str">
            <v>cây</v>
          </cell>
          <cell r="D3770">
            <v>592280</v>
          </cell>
        </row>
        <row r="3771">
          <cell r="B3771" t="str">
            <v>Sồi lá mỏng &gt;21-24 cm</v>
          </cell>
          <cell r="C3771" t="str">
            <v>cây</v>
          </cell>
          <cell r="D3771">
            <v>632750</v>
          </cell>
        </row>
        <row r="3772">
          <cell r="B3772" t="str">
            <v>Sồi lá mỏng &gt;24-27 cm</v>
          </cell>
          <cell r="C3772" t="str">
            <v>cây</v>
          </cell>
          <cell r="D3772">
            <v>676357</v>
          </cell>
        </row>
        <row r="3773">
          <cell r="B3773" t="str">
            <v>Sồi lá mỏng &gt;27-30 cm</v>
          </cell>
          <cell r="C3773" t="str">
            <v>cây</v>
          </cell>
          <cell r="D3773">
            <v>723545</v>
          </cell>
        </row>
        <row r="3774">
          <cell r="B3774" t="str">
            <v>Sồi lá mỏng &gt;30-33 cm</v>
          </cell>
          <cell r="C3774" t="str">
            <v>cây</v>
          </cell>
          <cell r="D3774">
            <v>774814</v>
          </cell>
        </row>
        <row r="3775">
          <cell r="B3775" t="str">
            <v>Sồi lá mỏng &gt;33-36 cm</v>
          </cell>
          <cell r="C3775" t="str">
            <v>cây</v>
          </cell>
          <cell r="D3775">
            <v>830762</v>
          </cell>
        </row>
        <row r="3776">
          <cell r="B3776" t="str">
            <v>Sồi lá mỏng &gt;36-39 cm</v>
          </cell>
          <cell r="C3776" t="str">
            <v>cây</v>
          </cell>
          <cell r="D3776">
            <v>892030</v>
          </cell>
        </row>
        <row r="3777">
          <cell r="B3777" t="str">
            <v>Sồi lá mỏng &gt;39-42 cm</v>
          </cell>
          <cell r="C3777" t="str">
            <v>cây</v>
          </cell>
          <cell r="D3777">
            <v>959377</v>
          </cell>
        </row>
        <row r="3778">
          <cell r="B3778" t="str">
            <v>Sồi lá mỏng &gt;42 cm</v>
          </cell>
          <cell r="C3778" t="str">
            <v>cây</v>
          </cell>
          <cell r="D3778">
            <v>1033664</v>
          </cell>
        </row>
        <row r="3779">
          <cell r="B3779" t="str">
            <v>Dẻ bắc ≤3 cm</v>
          </cell>
          <cell r="C3779" t="str">
            <v>cây</v>
          </cell>
          <cell r="D3779">
            <v>104226</v>
          </cell>
        </row>
        <row r="3780">
          <cell r="B3780" t="str">
            <v>Dẻ bắc &gt;3-6 cm</v>
          </cell>
          <cell r="C3780" t="str">
            <v>cây</v>
          </cell>
          <cell r="D3780">
            <v>137304</v>
          </cell>
        </row>
        <row r="3781">
          <cell r="B3781" t="str">
            <v>Dẻ bắc &gt;6-9 cm</v>
          </cell>
          <cell r="C3781" t="str">
            <v>cây</v>
          </cell>
          <cell r="D3781">
            <v>361264</v>
          </cell>
        </row>
        <row r="3782">
          <cell r="B3782" t="str">
            <v>Dẻ bắc &gt;9-12 cm</v>
          </cell>
          <cell r="C3782" t="str">
            <v>cây</v>
          </cell>
          <cell r="D3782">
            <v>486039</v>
          </cell>
        </row>
        <row r="3783">
          <cell r="B3783" t="str">
            <v>Dẻ bắc &gt;12-15 cm</v>
          </cell>
          <cell r="C3783" t="str">
            <v>cây</v>
          </cell>
          <cell r="D3783">
            <v>519244</v>
          </cell>
        </row>
        <row r="3784">
          <cell r="B3784" t="str">
            <v>Dẻ bắc &gt;15-18 cm</v>
          </cell>
          <cell r="C3784" t="str">
            <v>cây</v>
          </cell>
          <cell r="D3784">
            <v>554558</v>
          </cell>
        </row>
        <row r="3785">
          <cell r="B3785" t="str">
            <v>Dẻ bắc &gt;18-21 cm</v>
          </cell>
          <cell r="C3785" t="str">
            <v>cây</v>
          </cell>
          <cell r="D3785">
            <v>592280</v>
          </cell>
        </row>
        <row r="3786">
          <cell r="B3786" t="str">
            <v>Dẻ bắc &gt;21-24 cm</v>
          </cell>
          <cell r="C3786" t="str">
            <v>cây</v>
          </cell>
          <cell r="D3786">
            <v>632750</v>
          </cell>
        </row>
        <row r="3787">
          <cell r="B3787" t="str">
            <v>Dẻ bắc &gt;24-27 cm</v>
          </cell>
          <cell r="C3787" t="str">
            <v>cây</v>
          </cell>
          <cell r="D3787">
            <v>676357</v>
          </cell>
        </row>
        <row r="3788">
          <cell r="B3788" t="str">
            <v>Dẻ bắc &gt;27-30 cm</v>
          </cell>
          <cell r="C3788" t="str">
            <v>cây</v>
          </cell>
          <cell r="D3788">
            <v>723545</v>
          </cell>
        </row>
        <row r="3789">
          <cell r="B3789" t="str">
            <v>Dẻ bắc &gt;30-33 cm</v>
          </cell>
          <cell r="C3789" t="str">
            <v>cây</v>
          </cell>
          <cell r="D3789">
            <v>774814</v>
          </cell>
        </row>
        <row r="3790">
          <cell r="B3790" t="str">
            <v>Dẻ bắc &gt;33-36 cm</v>
          </cell>
          <cell r="C3790" t="str">
            <v>cây</v>
          </cell>
          <cell r="D3790">
            <v>830762</v>
          </cell>
        </row>
        <row r="3791">
          <cell r="B3791" t="str">
            <v>Dẻ bắc &gt;36-39 cm</v>
          </cell>
          <cell r="C3791" t="str">
            <v>cây</v>
          </cell>
          <cell r="D3791">
            <v>892030</v>
          </cell>
        </row>
        <row r="3792">
          <cell r="B3792" t="str">
            <v>Dẻ bắc &gt;39-42 cm</v>
          </cell>
          <cell r="C3792" t="str">
            <v>cây</v>
          </cell>
          <cell r="D3792">
            <v>959377</v>
          </cell>
        </row>
        <row r="3793">
          <cell r="B3793" t="str">
            <v>Dẻ bắc &gt;42 cm</v>
          </cell>
          <cell r="C3793" t="str">
            <v>cây</v>
          </cell>
          <cell r="D3793">
            <v>1033664</v>
          </cell>
        </row>
        <row r="3794">
          <cell r="B3794" t="str">
            <v>Sồi quả dẹt ≤3 cm</v>
          </cell>
          <cell r="C3794" t="str">
            <v>cây</v>
          </cell>
          <cell r="D3794">
            <v>104226</v>
          </cell>
        </row>
        <row r="3795">
          <cell r="B3795" t="str">
            <v>Sồi quả dẹt &gt;3-6 cm</v>
          </cell>
          <cell r="C3795" t="str">
            <v>cây</v>
          </cell>
          <cell r="D3795">
            <v>137304</v>
          </cell>
        </row>
        <row r="3796">
          <cell r="B3796" t="str">
            <v>Sồi quả dẹt &gt;6-9 cm</v>
          </cell>
          <cell r="C3796" t="str">
            <v>cây</v>
          </cell>
          <cell r="D3796">
            <v>361264</v>
          </cell>
        </row>
        <row r="3797">
          <cell r="B3797" t="str">
            <v>Sồi quả dẹt &gt;9-12 cm</v>
          </cell>
          <cell r="C3797" t="str">
            <v>cây</v>
          </cell>
          <cell r="D3797">
            <v>486039</v>
          </cell>
        </row>
        <row r="3798">
          <cell r="B3798" t="str">
            <v>Sồi quả dẹt &gt;12-15 cm</v>
          </cell>
          <cell r="C3798" t="str">
            <v>cây</v>
          </cell>
          <cell r="D3798">
            <v>519244</v>
          </cell>
        </row>
        <row r="3799">
          <cell r="B3799" t="str">
            <v>Sồi quả dẹt &gt;15-18 cm</v>
          </cell>
          <cell r="C3799" t="str">
            <v>cây</v>
          </cell>
          <cell r="D3799">
            <v>554558</v>
          </cell>
        </row>
        <row r="3800">
          <cell r="B3800" t="str">
            <v>Sồi quả dẹt &gt;18-21 cm</v>
          </cell>
          <cell r="C3800" t="str">
            <v>cây</v>
          </cell>
          <cell r="D3800">
            <v>592280</v>
          </cell>
        </row>
        <row r="3801">
          <cell r="B3801" t="str">
            <v>Sồi quả dẹt &gt;21-24 cm</v>
          </cell>
          <cell r="C3801" t="str">
            <v>cây</v>
          </cell>
          <cell r="D3801">
            <v>632750</v>
          </cell>
        </row>
        <row r="3802">
          <cell r="B3802" t="str">
            <v>Sồi quả dẹt &gt;24-27 cm</v>
          </cell>
          <cell r="C3802" t="str">
            <v>cây</v>
          </cell>
          <cell r="D3802">
            <v>676357</v>
          </cell>
        </row>
        <row r="3803">
          <cell r="B3803" t="str">
            <v>Sồi quả dẹt &gt;27-30 cm</v>
          </cell>
          <cell r="C3803" t="str">
            <v>cây</v>
          </cell>
          <cell r="D3803">
            <v>723545</v>
          </cell>
        </row>
        <row r="3804">
          <cell r="B3804" t="str">
            <v>Sồi quả dẹt &gt;30-33 cm</v>
          </cell>
          <cell r="C3804" t="str">
            <v>cây</v>
          </cell>
          <cell r="D3804">
            <v>774814</v>
          </cell>
        </row>
        <row r="3805">
          <cell r="B3805" t="str">
            <v>Sồi quả dẹt &gt;33-36 cm</v>
          </cell>
          <cell r="C3805" t="str">
            <v>cây</v>
          </cell>
          <cell r="D3805">
            <v>830762</v>
          </cell>
        </row>
        <row r="3806">
          <cell r="B3806" t="str">
            <v>Sồi quả dẹt &gt;36-39 cm</v>
          </cell>
          <cell r="C3806" t="str">
            <v>cây</v>
          </cell>
          <cell r="D3806">
            <v>892030</v>
          </cell>
        </row>
        <row r="3807">
          <cell r="B3807" t="str">
            <v>Sồi quả dẹt &gt;39-42 cm</v>
          </cell>
          <cell r="C3807" t="str">
            <v>cây</v>
          </cell>
          <cell r="D3807">
            <v>959377</v>
          </cell>
        </row>
        <row r="3808">
          <cell r="B3808" t="str">
            <v>Sồi quả dẹt &gt;42 cm</v>
          </cell>
          <cell r="C3808" t="str">
            <v>cây</v>
          </cell>
          <cell r="D3808">
            <v>1033664</v>
          </cell>
        </row>
        <row r="3809">
          <cell r="B3809" t="str">
            <v>Dẻ quả dẹt ≤3 cm</v>
          </cell>
          <cell r="C3809" t="str">
            <v>cây</v>
          </cell>
          <cell r="D3809">
            <v>104226</v>
          </cell>
        </row>
        <row r="3810">
          <cell r="B3810" t="str">
            <v>Dẻ quả dẹt &gt;3-6 cm</v>
          </cell>
          <cell r="C3810" t="str">
            <v>cây</v>
          </cell>
          <cell r="D3810">
            <v>137304</v>
          </cell>
        </row>
        <row r="3811">
          <cell r="B3811" t="str">
            <v>Dẻ quả dẹt &gt;6-9 cm</v>
          </cell>
          <cell r="C3811" t="str">
            <v>cây</v>
          </cell>
          <cell r="D3811">
            <v>361264</v>
          </cell>
        </row>
        <row r="3812">
          <cell r="B3812" t="str">
            <v>Dẻ quả dẹt &gt;9-12 cm</v>
          </cell>
          <cell r="C3812" t="str">
            <v>cây</v>
          </cell>
          <cell r="D3812">
            <v>486039</v>
          </cell>
        </row>
        <row r="3813">
          <cell r="B3813" t="str">
            <v>Dẻ quả dẹt &gt;12-15 cm</v>
          </cell>
          <cell r="C3813" t="str">
            <v>cây</v>
          </cell>
          <cell r="D3813">
            <v>519244</v>
          </cell>
        </row>
        <row r="3814">
          <cell r="B3814" t="str">
            <v>Dẻ quả dẹt &gt;15-18 cm</v>
          </cell>
          <cell r="C3814" t="str">
            <v>cây</v>
          </cell>
          <cell r="D3814">
            <v>554558</v>
          </cell>
        </row>
        <row r="3815">
          <cell r="B3815" t="str">
            <v>Dẻ quả dẹt &gt;18-21 cm</v>
          </cell>
          <cell r="C3815" t="str">
            <v>cây</v>
          </cell>
          <cell r="D3815">
            <v>592280</v>
          </cell>
        </row>
        <row r="3816">
          <cell r="B3816" t="str">
            <v>Dẻ quả dẹt &gt;21-24 cm</v>
          </cell>
          <cell r="C3816" t="str">
            <v>cây</v>
          </cell>
          <cell r="D3816">
            <v>632750</v>
          </cell>
        </row>
        <row r="3817">
          <cell r="B3817" t="str">
            <v>Dẻ quả dẹt &gt;24-27 cm</v>
          </cell>
          <cell r="C3817" t="str">
            <v>cây</v>
          </cell>
          <cell r="D3817">
            <v>676357</v>
          </cell>
        </row>
        <row r="3818">
          <cell r="B3818" t="str">
            <v>Dẻ quả dẹt &gt;27-30 cm</v>
          </cell>
          <cell r="C3818" t="str">
            <v>cây</v>
          </cell>
          <cell r="D3818">
            <v>723545</v>
          </cell>
        </row>
        <row r="3819">
          <cell r="B3819" t="str">
            <v>Dẻ quả dẹt &gt;30-33 cm</v>
          </cell>
          <cell r="C3819" t="str">
            <v>cây</v>
          </cell>
          <cell r="D3819">
            <v>774814</v>
          </cell>
        </row>
        <row r="3820">
          <cell r="B3820" t="str">
            <v>Dẻ quả dẹt &gt;33-36 cm</v>
          </cell>
          <cell r="C3820" t="str">
            <v>cây</v>
          </cell>
          <cell r="D3820">
            <v>830762</v>
          </cell>
        </row>
        <row r="3821">
          <cell r="B3821" t="str">
            <v>Dẻ quả dẹt &gt;36-39 cm</v>
          </cell>
          <cell r="C3821" t="str">
            <v>cây</v>
          </cell>
          <cell r="D3821">
            <v>892030</v>
          </cell>
        </row>
        <row r="3822">
          <cell r="B3822" t="str">
            <v>Dẻ quả dẹt &gt;39-42 cm</v>
          </cell>
          <cell r="C3822" t="str">
            <v>cây</v>
          </cell>
          <cell r="D3822">
            <v>959377</v>
          </cell>
        </row>
        <row r="3823">
          <cell r="B3823" t="str">
            <v>Dẻ quả dẹt &gt;42 cm</v>
          </cell>
          <cell r="C3823" t="str">
            <v>cây</v>
          </cell>
          <cell r="D3823">
            <v>1033664</v>
          </cell>
        </row>
        <row r="3824">
          <cell r="B3824" t="str">
            <v>Sơn xã ≤3 cm</v>
          </cell>
          <cell r="C3824" t="str">
            <v>cây</v>
          </cell>
          <cell r="D3824">
            <v>104226</v>
          </cell>
        </row>
        <row r="3825">
          <cell r="B3825" t="str">
            <v>Sơn xã &gt;3-6 cm</v>
          </cell>
          <cell r="C3825" t="str">
            <v>cây</v>
          </cell>
          <cell r="D3825">
            <v>137304</v>
          </cell>
        </row>
        <row r="3826">
          <cell r="B3826" t="str">
            <v>Sơn xã &gt;6-9 cm</v>
          </cell>
          <cell r="C3826" t="str">
            <v>cây</v>
          </cell>
          <cell r="D3826">
            <v>361264</v>
          </cell>
        </row>
        <row r="3827">
          <cell r="B3827" t="str">
            <v>Sơn xã &gt;9-12 cm</v>
          </cell>
          <cell r="C3827" t="str">
            <v>cây</v>
          </cell>
          <cell r="D3827">
            <v>486039</v>
          </cell>
        </row>
        <row r="3828">
          <cell r="B3828" t="str">
            <v>Sơn xã &gt;12-15 cm</v>
          </cell>
          <cell r="C3828" t="str">
            <v>cây</v>
          </cell>
          <cell r="D3828">
            <v>519244</v>
          </cell>
        </row>
        <row r="3829">
          <cell r="B3829" t="str">
            <v>Sơn xã &gt;15-18 cm</v>
          </cell>
          <cell r="C3829" t="str">
            <v>cây</v>
          </cell>
          <cell r="D3829">
            <v>554558</v>
          </cell>
        </row>
        <row r="3830">
          <cell r="B3830" t="str">
            <v>Sơn xã &gt;18-21 cm</v>
          </cell>
          <cell r="C3830" t="str">
            <v>cây</v>
          </cell>
          <cell r="D3830">
            <v>592280</v>
          </cell>
        </row>
        <row r="3831">
          <cell r="B3831" t="str">
            <v>Sơn xã &gt;21-24 cm</v>
          </cell>
          <cell r="C3831" t="str">
            <v>cây</v>
          </cell>
          <cell r="D3831">
            <v>632750</v>
          </cell>
        </row>
        <row r="3832">
          <cell r="B3832" t="str">
            <v>Sơn xã &gt;24-27 cm</v>
          </cell>
          <cell r="C3832" t="str">
            <v>cây</v>
          </cell>
          <cell r="D3832">
            <v>676357</v>
          </cell>
        </row>
        <row r="3833">
          <cell r="B3833" t="str">
            <v>Sơn xã &gt;27-30 cm</v>
          </cell>
          <cell r="C3833" t="str">
            <v>cây</v>
          </cell>
          <cell r="D3833">
            <v>723545</v>
          </cell>
        </row>
        <row r="3834">
          <cell r="B3834" t="str">
            <v>Sơn xã &gt;30-33 cm</v>
          </cell>
          <cell r="C3834" t="str">
            <v>cây</v>
          </cell>
          <cell r="D3834">
            <v>774814</v>
          </cell>
        </row>
        <row r="3835">
          <cell r="B3835" t="str">
            <v>Sơn xã &gt;33-36 cm</v>
          </cell>
          <cell r="C3835" t="str">
            <v>cây</v>
          </cell>
          <cell r="D3835">
            <v>830762</v>
          </cell>
        </row>
        <row r="3836">
          <cell r="B3836" t="str">
            <v>Sơn xã &gt;36-39 cm</v>
          </cell>
          <cell r="C3836" t="str">
            <v>cây</v>
          </cell>
          <cell r="D3836">
            <v>892030</v>
          </cell>
        </row>
        <row r="3837">
          <cell r="B3837" t="str">
            <v>Sơn xã &gt;39-42 cm</v>
          </cell>
          <cell r="C3837" t="str">
            <v>cây</v>
          </cell>
          <cell r="D3837">
            <v>959377</v>
          </cell>
        </row>
        <row r="3838">
          <cell r="B3838" t="str">
            <v>Sơn xã &gt;42 cm</v>
          </cell>
          <cell r="C3838" t="str">
            <v>cây</v>
          </cell>
          <cell r="D3838">
            <v>1033664</v>
          </cell>
        </row>
        <row r="3839">
          <cell r="B3839" t="str">
            <v>Săng sáp ≤3 cm</v>
          </cell>
          <cell r="C3839" t="str">
            <v>cây</v>
          </cell>
          <cell r="D3839">
            <v>104226</v>
          </cell>
        </row>
        <row r="3840">
          <cell r="B3840" t="str">
            <v>Săng sáp &gt;3-6 cm</v>
          </cell>
          <cell r="C3840" t="str">
            <v>cây</v>
          </cell>
          <cell r="D3840">
            <v>137304</v>
          </cell>
        </row>
        <row r="3841">
          <cell r="B3841" t="str">
            <v>Săng sáp &gt;6-9 cm</v>
          </cell>
          <cell r="C3841" t="str">
            <v>cây</v>
          </cell>
          <cell r="D3841">
            <v>361264</v>
          </cell>
        </row>
        <row r="3842">
          <cell r="B3842" t="str">
            <v>Săng sáp &gt;9-12 cm</v>
          </cell>
          <cell r="C3842" t="str">
            <v>cây</v>
          </cell>
          <cell r="D3842">
            <v>486039</v>
          </cell>
        </row>
        <row r="3843">
          <cell r="B3843" t="str">
            <v>Săng sáp &gt;12-15 cm</v>
          </cell>
          <cell r="C3843" t="str">
            <v>cây</v>
          </cell>
          <cell r="D3843">
            <v>519244</v>
          </cell>
        </row>
        <row r="3844">
          <cell r="B3844" t="str">
            <v>Săng sáp &gt;15-18 cm</v>
          </cell>
          <cell r="C3844" t="str">
            <v>cây</v>
          </cell>
          <cell r="D3844">
            <v>554558</v>
          </cell>
        </row>
        <row r="3845">
          <cell r="B3845" t="str">
            <v>Săng sáp &gt;18-21 cm</v>
          </cell>
          <cell r="C3845" t="str">
            <v>cây</v>
          </cell>
          <cell r="D3845">
            <v>592280</v>
          </cell>
        </row>
        <row r="3846">
          <cell r="B3846" t="str">
            <v>Săng sáp &gt;21-24 cm</v>
          </cell>
          <cell r="C3846" t="str">
            <v>cây</v>
          </cell>
          <cell r="D3846">
            <v>632750</v>
          </cell>
        </row>
        <row r="3847">
          <cell r="B3847" t="str">
            <v>Săng sáp &gt;24-27 cm</v>
          </cell>
          <cell r="C3847" t="str">
            <v>cây</v>
          </cell>
          <cell r="D3847">
            <v>676357</v>
          </cell>
        </row>
        <row r="3848">
          <cell r="B3848" t="str">
            <v>Săng sáp &gt;27-30 cm</v>
          </cell>
          <cell r="C3848" t="str">
            <v>cây</v>
          </cell>
          <cell r="D3848">
            <v>723545</v>
          </cell>
        </row>
        <row r="3849">
          <cell r="B3849" t="str">
            <v>Săng sáp &gt;30-33 cm</v>
          </cell>
          <cell r="C3849" t="str">
            <v>cây</v>
          </cell>
          <cell r="D3849">
            <v>774814</v>
          </cell>
        </row>
        <row r="3850">
          <cell r="B3850" t="str">
            <v>Săng sáp &gt;33-36 cm</v>
          </cell>
          <cell r="C3850" t="str">
            <v>cây</v>
          </cell>
          <cell r="D3850">
            <v>830762</v>
          </cell>
        </row>
        <row r="3851">
          <cell r="B3851" t="str">
            <v>Săng sáp &gt;36-39 cm</v>
          </cell>
          <cell r="C3851" t="str">
            <v>cây</v>
          </cell>
          <cell r="D3851">
            <v>892030</v>
          </cell>
        </row>
        <row r="3852">
          <cell r="B3852" t="str">
            <v>Săng sáp &gt;39-42 cm</v>
          </cell>
          <cell r="C3852" t="str">
            <v>cây</v>
          </cell>
          <cell r="D3852">
            <v>959377</v>
          </cell>
        </row>
        <row r="3853">
          <cell r="B3853" t="str">
            <v>Săng sáp &gt;42 cm</v>
          </cell>
          <cell r="C3853" t="str">
            <v>cây</v>
          </cell>
          <cell r="D3853">
            <v>1033664</v>
          </cell>
        </row>
        <row r="3854">
          <cell r="B3854" t="str">
            <v>Sụ hải nam ≤3 cm</v>
          </cell>
          <cell r="C3854" t="str">
            <v>cây</v>
          </cell>
          <cell r="D3854">
            <v>104226</v>
          </cell>
        </row>
        <row r="3855">
          <cell r="B3855" t="str">
            <v>Sụ hải nam &gt;3-6 cm</v>
          </cell>
          <cell r="C3855" t="str">
            <v>cây</v>
          </cell>
          <cell r="D3855">
            <v>137304</v>
          </cell>
        </row>
        <row r="3856">
          <cell r="B3856" t="str">
            <v>Sụ hải nam &gt;6-9 cm</v>
          </cell>
          <cell r="C3856" t="str">
            <v>cây</v>
          </cell>
          <cell r="D3856">
            <v>361264</v>
          </cell>
        </row>
        <row r="3857">
          <cell r="B3857" t="str">
            <v>Sụ hải nam &gt;9-12 cm</v>
          </cell>
          <cell r="C3857" t="str">
            <v>cây</v>
          </cell>
          <cell r="D3857">
            <v>486039</v>
          </cell>
        </row>
        <row r="3858">
          <cell r="B3858" t="str">
            <v>Sụ hải nam &gt;12-15 cm</v>
          </cell>
          <cell r="C3858" t="str">
            <v>cây</v>
          </cell>
          <cell r="D3858">
            <v>519244</v>
          </cell>
        </row>
        <row r="3859">
          <cell r="B3859" t="str">
            <v>Sụ hải nam &gt;15-18 cm</v>
          </cell>
          <cell r="C3859" t="str">
            <v>cây</v>
          </cell>
          <cell r="D3859">
            <v>554558</v>
          </cell>
        </row>
        <row r="3860">
          <cell r="B3860" t="str">
            <v>Sụ hải nam &gt;18-21 cm</v>
          </cell>
          <cell r="C3860" t="str">
            <v>cây</v>
          </cell>
          <cell r="D3860">
            <v>592280</v>
          </cell>
        </row>
        <row r="3861">
          <cell r="B3861" t="str">
            <v>Sụ hải nam &gt;21-24 cm</v>
          </cell>
          <cell r="C3861" t="str">
            <v>cây</v>
          </cell>
          <cell r="D3861">
            <v>632750</v>
          </cell>
        </row>
        <row r="3862">
          <cell r="B3862" t="str">
            <v>Sụ hải nam &gt;24-27 cm</v>
          </cell>
          <cell r="C3862" t="str">
            <v>cây</v>
          </cell>
          <cell r="D3862">
            <v>676357</v>
          </cell>
        </row>
        <row r="3863">
          <cell r="B3863" t="str">
            <v>Sụ hải nam &gt;27-30 cm</v>
          </cell>
          <cell r="C3863" t="str">
            <v>cây</v>
          </cell>
          <cell r="D3863">
            <v>723545</v>
          </cell>
        </row>
        <row r="3864">
          <cell r="B3864" t="str">
            <v>Sụ hải nam &gt;30-33 cm</v>
          </cell>
          <cell r="C3864" t="str">
            <v>cây</v>
          </cell>
          <cell r="D3864">
            <v>774814</v>
          </cell>
        </row>
        <row r="3865">
          <cell r="B3865" t="str">
            <v>Sụ hải nam &gt;33-36 cm</v>
          </cell>
          <cell r="C3865" t="str">
            <v>cây</v>
          </cell>
          <cell r="D3865">
            <v>830762</v>
          </cell>
        </row>
        <row r="3866">
          <cell r="B3866" t="str">
            <v>Sụ hải nam &gt;36-39 cm</v>
          </cell>
          <cell r="C3866" t="str">
            <v>cây</v>
          </cell>
          <cell r="D3866">
            <v>892030</v>
          </cell>
        </row>
        <row r="3867">
          <cell r="B3867" t="str">
            <v>Sụ hải nam &gt;39-42 cm</v>
          </cell>
          <cell r="C3867" t="str">
            <v>cây</v>
          </cell>
          <cell r="D3867">
            <v>959377</v>
          </cell>
        </row>
        <row r="3868">
          <cell r="B3868" t="str">
            <v>Sụ hải nam &gt;42 cm</v>
          </cell>
          <cell r="C3868" t="str">
            <v>cây</v>
          </cell>
          <cell r="D3868">
            <v>1033664</v>
          </cell>
        </row>
        <row r="3869">
          <cell r="B3869" t="str">
            <v>Kháo dầu ≤3 cm</v>
          </cell>
          <cell r="C3869" t="str">
            <v>cây</v>
          </cell>
          <cell r="D3869">
            <v>104226</v>
          </cell>
        </row>
        <row r="3870">
          <cell r="B3870" t="str">
            <v>Kháo dầu &gt;3-6 cm</v>
          </cell>
          <cell r="C3870" t="str">
            <v>cây</v>
          </cell>
          <cell r="D3870">
            <v>137304</v>
          </cell>
        </row>
        <row r="3871">
          <cell r="B3871" t="str">
            <v>Kháo dầu &gt;6-9 cm</v>
          </cell>
          <cell r="C3871" t="str">
            <v>cây</v>
          </cell>
          <cell r="D3871">
            <v>361264</v>
          </cell>
        </row>
        <row r="3872">
          <cell r="B3872" t="str">
            <v>Kháo dầu &gt;9-12 cm</v>
          </cell>
          <cell r="C3872" t="str">
            <v>cây</v>
          </cell>
          <cell r="D3872">
            <v>486039</v>
          </cell>
        </row>
        <row r="3873">
          <cell r="B3873" t="str">
            <v>Kháo dầu &gt;12-15 cm</v>
          </cell>
          <cell r="C3873" t="str">
            <v>cây</v>
          </cell>
          <cell r="D3873">
            <v>519244</v>
          </cell>
        </row>
        <row r="3874">
          <cell r="B3874" t="str">
            <v>Kháo dầu &gt;15-18 cm</v>
          </cell>
          <cell r="C3874" t="str">
            <v>cây</v>
          </cell>
          <cell r="D3874">
            <v>554558</v>
          </cell>
        </row>
        <row r="3875">
          <cell r="B3875" t="str">
            <v>Kháo dầu &gt;18-21 cm</v>
          </cell>
          <cell r="C3875" t="str">
            <v>cây</v>
          </cell>
          <cell r="D3875">
            <v>592280</v>
          </cell>
        </row>
        <row r="3876">
          <cell r="B3876" t="str">
            <v>Kháo dầu &gt;21-24 cm</v>
          </cell>
          <cell r="C3876" t="str">
            <v>cây</v>
          </cell>
          <cell r="D3876">
            <v>632750</v>
          </cell>
        </row>
        <row r="3877">
          <cell r="B3877" t="str">
            <v>Kháo dầu &gt;24-27 cm</v>
          </cell>
          <cell r="C3877" t="str">
            <v>cây</v>
          </cell>
          <cell r="D3877">
            <v>676357</v>
          </cell>
        </row>
        <row r="3878">
          <cell r="B3878" t="str">
            <v>Kháo dầu &gt;27-30 cm</v>
          </cell>
          <cell r="C3878" t="str">
            <v>cây</v>
          </cell>
          <cell r="D3878">
            <v>723545</v>
          </cell>
        </row>
        <row r="3879">
          <cell r="B3879" t="str">
            <v>Kháo dầu &gt;30-33 cm</v>
          </cell>
          <cell r="C3879" t="str">
            <v>cây</v>
          </cell>
          <cell r="D3879">
            <v>774814</v>
          </cell>
        </row>
        <row r="3880">
          <cell r="B3880" t="str">
            <v>Kháo dầu &gt;33-36 cm</v>
          </cell>
          <cell r="C3880" t="str">
            <v>cây</v>
          </cell>
          <cell r="D3880">
            <v>830762</v>
          </cell>
        </row>
        <row r="3881">
          <cell r="B3881" t="str">
            <v>Kháo dầu &gt;36-39 cm</v>
          </cell>
          <cell r="C3881" t="str">
            <v>cây</v>
          </cell>
          <cell r="D3881">
            <v>892030</v>
          </cell>
        </row>
        <row r="3882">
          <cell r="B3882" t="str">
            <v>Kháo dầu &gt;39-42 cm</v>
          </cell>
          <cell r="C3882" t="str">
            <v>cây</v>
          </cell>
          <cell r="D3882">
            <v>959377</v>
          </cell>
        </row>
        <row r="3883">
          <cell r="B3883" t="str">
            <v>Kháo dầu &gt;42 cm</v>
          </cell>
          <cell r="C3883" t="str">
            <v>cây</v>
          </cell>
          <cell r="D3883">
            <v>1033664</v>
          </cell>
        </row>
        <row r="3884">
          <cell r="B3884" t="str">
            <v>Táu nước ≤3 cm</v>
          </cell>
          <cell r="C3884" t="str">
            <v>cây</v>
          </cell>
          <cell r="D3884">
            <v>104226</v>
          </cell>
        </row>
        <row r="3885">
          <cell r="B3885" t="str">
            <v>Táu nước &gt;3-6 cm</v>
          </cell>
          <cell r="C3885" t="str">
            <v>cây</v>
          </cell>
          <cell r="D3885">
            <v>137304</v>
          </cell>
        </row>
        <row r="3886">
          <cell r="B3886" t="str">
            <v>Táu nước &gt;6-9 cm</v>
          </cell>
          <cell r="C3886" t="str">
            <v>cây</v>
          </cell>
          <cell r="D3886">
            <v>361264</v>
          </cell>
        </row>
        <row r="3887">
          <cell r="B3887" t="str">
            <v>Táu nước &gt;9-12 cm</v>
          </cell>
          <cell r="C3887" t="str">
            <v>cây</v>
          </cell>
          <cell r="D3887">
            <v>486039</v>
          </cell>
        </row>
        <row r="3888">
          <cell r="B3888" t="str">
            <v>Táu nước &gt;12-15 cm</v>
          </cell>
          <cell r="C3888" t="str">
            <v>cây</v>
          </cell>
          <cell r="D3888">
            <v>519244</v>
          </cell>
        </row>
        <row r="3889">
          <cell r="B3889" t="str">
            <v>Táu nước &gt;15-18 cm</v>
          </cell>
          <cell r="C3889" t="str">
            <v>cây</v>
          </cell>
          <cell r="D3889">
            <v>554558</v>
          </cell>
        </row>
        <row r="3890">
          <cell r="B3890" t="str">
            <v>Táu nước &gt;18-21 cm</v>
          </cell>
          <cell r="C3890" t="str">
            <v>cây</v>
          </cell>
          <cell r="D3890">
            <v>592280</v>
          </cell>
        </row>
        <row r="3891">
          <cell r="B3891" t="str">
            <v>Táu nước &gt;21-24 cm</v>
          </cell>
          <cell r="C3891" t="str">
            <v>cây</v>
          </cell>
          <cell r="D3891">
            <v>632750</v>
          </cell>
        </row>
        <row r="3892">
          <cell r="B3892" t="str">
            <v>Táu nước &gt;24-27 cm</v>
          </cell>
          <cell r="C3892" t="str">
            <v>cây</v>
          </cell>
          <cell r="D3892">
            <v>676357</v>
          </cell>
        </row>
        <row r="3893">
          <cell r="B3893" t="str">
            <v>Táu nước &gt;27-30 cm</v>
          </cell>
          <cell r="C3893" t="str">
            <v>cây</v>
          </cell>
          <cell r="D3893">
            <v>723545</v>
          </cell>
        </row>
        <row r="3894">
          <cell r="B3894" t="str">
            <v>Táu nước &gt;30-33 cm</v>
          </cell>
          <cell r="C3894" t="str">
            <v>cây</v>
          </cell>
          <cell r="D3894">
            <v>774814</v>
          </cell>
        </row>
        <row r="3895">
          <cell r="B3895" t="str">
            <v>Táu nước &gt;33-36 cm</v>
          </cell>
          <cell r="C3895" t="str">
            <v>cây</v>
          </cell>
          <cell r="D3895">
            <v>830762</v>
          </cell>
        </row>
        <row r="3896">
          <cell r="B3896" t="str">
            <v>Táu nước &gt;36-39 cm</v>
          </cell>
          <cell r="C3896" t="str">
            <v>cây</v>
          </cell>
          <cell r="D3896">
            <v>892030</v>
          </cell>
        </row>
        <row r="3897">
          <cell r="B3897" t="str">
            <v>Táu nước &gt;39-42 cm</v>
          </cell>
          <cell r="C3897" t="str">
            <v>cây</v>
          </cell>
          <cell r="D3897">
            <v>959377</v>
          </cell>
        </row>
        <row r="3898">
          <cell r="B3898" t="str">
            <v>Táu nước &gt;42 cm</v>
          </cell>
          <cell r="C3898" t="str">
            <v>cây</v>
          </cell>
          <cell r="D3898">
            <v>1033664</v>
          </cell>
        </row>
        <row r="3899">
          <cell r="B3899" t="str">
            <v>Táu xanh ≤3 cm</v>
          </cell>
          <cell r="C3899" t="str">
            <v>cây</v>
          </cell>
          <cell r="D3899">
            <v>104226</v>
          </cell>
        </row>
        <row r="3900">
          <cell r="B3900" t="str">
            <v>Táu xanh &gt;3-6 cm</v>
          </cell>
          <cell r="C3900" t="str">
            <v>cây</v>
          </cell>
          <cell r="D3900">
            <v>137304</v>
          </cell>
        </row>
        <row r="3901">
          <cell r="B3901" t="str">
            <v>Táu xanh &gt;6-9 cm</v>
          </cell>
          <cell r="C3901" t="str">
            <v>cây</v>
          </cell>
          <cell r="D3901">
            <v>361264</v>
          </cell>
        </row>
        <row r="3902">
          <cell r="B3902" t="str">
            <v>Táu xanh &gt;9-12 cm</v>
          </cell>
          <cell r="C3902" t="str">
            <v>cây</v>
          </cell>
          <cell r="D3902">
            <v>486039</v>
          </cell>
        </row>
        <row r="3903">
          <cell r="B3903" t="str">
            <v>Táu xanh &gt;12-15 cm</v>
          </cell>
          <cell r="C3903" t="str">
            <v>cây</v>
          </cell>
          <cell r="D3903">
            <v>519244</v>
          </cell>
        </row>
        <row r="3904">
          <cell r="B3904" t="str">
            <v>Táu xanh &gt;15-18 cm</v>
          </cell>
          <cell r="C3904" t="str">
            <v>cây</v>
          </cell>
          <cell r="D3904">
            <v>554558</v>
          </cell>
        </row>
        <row r="3905">
          <cell r="B3905" t="str">
            <v>Táu xanh &gt;18-21 cm</v>
          </cell>
          <cell r="C3905" t="str">
            <v>cây</v>
          </cell>
          <cell r="D3905">
            <v>592280</v>
          </cell>
        </row>
        <row r="3906">
          <cell r="B3906" t="str">
            <v>Táu xanh &gt;21-24 cm</v>
          </cell>
          <cell r="C3906" t="str">
            <v>cây</v>
          </cell>
          <cell r="D3906">
            <v>632750</v>
          </cell>
        </row>
        <row r="3907">
          <cell r="B3907" t="str">
            <v>Táu xanh &gt;24-27 cm</v>
          </cell>
          <cell r="C3907" t="str">
            <v>cây</v>
          </cell>
          <cell r="D3907">
            <v>676357</v>
          </cell>
        </row>
        <row r="3908">
          <cell r="B3908" t="str">
            <v>Táu xanh &gt;27-30 cm</v>
          </cell>
          <cell r="C3908" t="str">
            <v>cây</v>
          </cell>
          <cell r="D3908">
            <v>723545</v>
          </cell>
        </row>
        <row r="3909">
          <cell r="B3909" t="str">
            <v>Táu xanh &gt;30-33 cm</v>
          </cell>
          <cell r="C3909" t="str">
            <v>cây</v>
          </cell>
          <cell r="D3909">
            <v>774814</v>
          </cell>
        </row>
        <row r="3910">
          <cell r="B3910" t="str">
            <v>Táu xanh &gt;33-36 cm</v>
          </cell>
          <cell r="C3910" t="str">
            <v>cây</v>
          </cell>
          <cell r="D3910">
            <v>830762</v>
          </cell>
        </row>
        <row r="3911">
          <cell r="B3911" t="str">
            <v>Táu xanh &gt;36-39 cm</v>
          </cell>
          <cell r="C3911" t="str">
            <v>cây</v>
          </cell>
          <cell r="D3911">
            <v>892030</v>
          </cell>
        </row>
        <row r="3912">
          <cell r="B3912" t="str">
            <v>Táu xanh &gt;39-42 cm</v>
          </cell>
          <cell r="C3912" t="str">
            <v>cây</v>
          </cell>
          <cell r="D3912">
            <v>959377</v>
          </cell>
        </row>
        <row r="3913">
          <cell r="B3913" t="str">
            <v>Táu xanh &gt;42 cm</v>
          </cell>
          <cell r="C3913" t="str">
            <v>cây</v>
          </cell>
          <cell r="D3913">
            <v>1033664</v>
          </cell>
        </row>
        <row r="3914">
          <cell r="B3914" t="str">
            <v>Táu trắng ≤3 cm</v>
          </cell>
          <cell r="C3914" t="str">
            <v>cây</v>
          </cell>
          <cell r="D3914">
            <v>104226</v>
          </cell>
        </row>
        <row r="3915">
          <cell r="B3915" t="str">
            <v>Táu trắng &gt;3-6 cm</v>
          </cell>
          <cell r="C3915" t="str">
            <v>cây</v>
          </cell>
          <cell r="D3915">
            <v>137304</v>
          </cell>
        </row>
        <row r="3916">
          <cell r="B3916" t="str">
            <v>Táu trắng &gt;6-9 cm</v>
          </cell>
          <cell r="C3916" t="str">
            <v>cây</v>
          </cell>
          <cell r="D3916">
            <v>361264</v>
          </cell>
        </row>
        <row r="3917">
          <cell r="B3917" t="str">
            <v>Táu trắng &gt;9-12 cm</v>
          </cell>
          <cell r="C3917" t="str">
            <v>cây</v>
          </cell>
          <cell r="D3917">
            <v>486039</v>
          </cell>
        </row>
        <row r="3918">
          <cell r="B3918" t="str">
            <v>Táu trắng &gt;12-15 cm</v>
          </cell>
          <cell r="C3918" t="str">
            <v>cây</v>
          </cell>
          <cell r="D3918">
            <v>519244</v>
          </cell>
        </row>
        <row r="3919">
          <cell r="B3919" t="str">
            <v>Táu trắng &gt;15-18 cm</v>
          </cell>
          <cell r="C3919" t="str">
            <v>cây</v>
          </cell>
          <cell r="D3919">
            <v>554558</v>
          </cell>
        </row>
        <row r="3920">
          <cell r="B3920" t="str">
            <v>Táu trắng &gt;18-21 cm</v>
          </cell>
          <cell r="C3920" t="str">
            <v>cây</v>
          </cell>
          <cell r="D3920">
            <v>592280</v>
          </cell>
        </row>
        <row r="3921">
          <cell r="B3921" t="str">
            <v>Táu trắng &gt;21-24 cm</v>
          </cell>
          <cell r="C3921" t="str">
            <v>cây</v>
          </cell>
          <cell r="D3921">
            <v>632750</v>
          </cell>
        </row>
        <row r="3922">
          <cell r="B3922" t="str">
            <v>Táu trắng &gt;24-27 cm</v>
          </cell>
          <cell r="C3922" t="str">
            <v>cây</v>
          </cell>
          <cell r="D3922">
            <v>676357</v>
          </cell>
        </row>
        <row r="3923">
          <cell r="B3923" t="str">
            <v>Táu trắng &gt;27-30 cm</v>
          </cell>
          <cell r="C3923" t="str">
            <v>cây</v>
          </cell>
          <cell r="D3923">
            <v>723545</v>
          </cell>
        </row>
        <row r="3924">
          <cell r="B3924" t="str">
            <v>Táu trắng &gt;30-33 cm</v>
          </cell>
          <cell r="C3924" t="str">
            <v>cây</v>
          </cell>
          <cell r="D3924">
            <v>774814</v>
          </cell>
        </row>
        <row r="3925">
          <cell r="B3925" t="str">
            <v>Táu trắng &gt;33-36 cm</v>
          </cell>
          <cell r="C3925" t="str">
            <v>cây</v>
          </cell>
          <cell r="D3925">
            <v>830762</v>
          </cell>
        </row>
        <row r="3926">
          <cell r="B3926" t="str">
            <v>Táu trắng &gt;36-39 cm</v>
          </cell>
          <cell r="C3926" t="str">
            <v>cây</v>
          </cell>
          <cell r="D3926">
            <v>892030</v>
          </cell>
        </row>
        <row r="3927">
          <cell r="B3927" t="str">
            <v>Táu trắng &gt;39-42 cm</v>
          </cell>
          <cell r="C3927" t="str">
            <v>cây</v>
          </cell>
          <cell r="D3927">
            <v>959377</v>
          </cell>
        </row>
        <row r="3928">
          <cell r="B3928" t="str">
            <v>Táu trắng &gt;42 cm</v>
          </cell>
          <cell r="C3928" t="str">
            <v>cây</v>
          </cell>
          <cell r="D3928">
            <v>1033664</v>
          </cell>
        </row>
        <row r="3929">
          <cell r="B3929" t="str">
            <v>Táu trắng ≤3 cm</v>
          </cell>
          <cell r="C3929" t="str">
            <v>cây</v>
          </cell>
          <cell r="D3929">
            <v>104226</v>
          </cell>
        </row>
        <row r="3930">
          <cell r="B3930" t="str">
            <v>Táu trắng &gt;3-6 cm</v>
          </cell>
          <cell r="C3930" t="str">
            <v>cây</v>
          </cell>
          <cell r="D3930">
            <v>137304</v>
          </cell>
        </row>
        <row r="3931">
          <cell r="B3931" t="str">
            <v>Táu trắng &gt;6-9 cm</v>
          </cell>
          <cell r="C3931" t="str">
            <v>cây</v>
          </cell>
          <cell r="D3931">
            <v>361264</v>
          </cell>
        </row>
        <row r="3932">
          <cell r="B3932" t="str">
            <v>Táu trắng &gt;9-12 cm</v>
          </cell>
          <cell r="C3932" t="str">
            <v>cây</v>
          </cell>
          <cell r="D3932">
            <v>486039</v>
          </cell>
        </row>
        <row r="3933">
          <cell r="B3933" t="str">
            <v>Táu trắng &gt;12-15 cm</v>
          </cell>
          <cell r="C3933" t="str">
            <v>cây</v>
          </cell>
          <cell r="D3933">
            <v>519244</v>
          </cell>
        </row>
        <row r="3934">
          <cell r="B3934" t="str">
            <v>Táu trắng &gt;15-18 cm</v>
          </cell>
          <cell r="C3934" t="str">
            <v>cây</v>
          </cell>
          <cell r="D3934">
            <v>554558</v>
          </cell>
        </row>
        <row r="3935">
          <cell r="B3935" t="str">
            <v>Táu trắng &gt;18-21 cm</v>
          </cell>
          <cell r="C3935" t="str">
            <v>cây</v>
          </cell>
          <cell r="D3935">
            <v>592280</v>
          </cell>
        </row>
        <row r="3936">
          <cell r="B3936" t="str">
            <v>Táu trắng &gt;21-24 cm</v>
          </cell>
          <cell r="C3936" t="str">
            <v>cây</v>
          </cell>
          <cell r="D3936">
            <v>632750</v>
          </cell>
        </row>
        <row r="3937">
          <cell r="B3937" t="str">
            <v>Táu trắng &gt;24-27 cm</v>
          </cell>
          <cell r="C3937" t="str">
            <v>cây</v>
          </cell>
          <cell r="D3937">
            <v>676357</v>
          </cell>
        </row>
        <row r="3938">
          <cell r="B3938" t="str">
            <v>Táu trắng &gt;27-30 cm</v>
          </cell>
          <cell r="C3938" t="str">
            <v>cây</v>
          </cell>
          <cell r="D3938">
            <v>723545</v>
          </cell>
        </row>
        <row r="3939">
          <cell r="B3939" t="str">
            <v>Táu trắng &gt;30-33 cm</v>
          </cell>
          <cell r="C3939" t="str">
            <v>cây</v>
          </cell>
          <cell r="D3939">
            <v>774814</v>
          </cell>
        </row>
        <row r="3940">
          <cell r="B3940" t="str">
            <v>Táu trắng &gt;33-36 cm</v>
          </cell>
          <cell r="C3940" t="str">
            <v>cây</v>
          </cell>
          <cell r="D3940">
            <v>830762</v>
          </cell>
        </row>
        <row r="3941">
          <cell r="B3941" t="str">
            <v>Táu trắng &gt;36-39 cm</v>
          </cell>
          <cell r="C3941" t="str">
            <v>cây</v>
          </cell>
          <cell r="D3941">
            <v>892030</v>
          </cell>
        </row>
        <row r="3942">
          <cell r="B3942" t="str">
            <v>Táu trắng &gt;39-42 cm</v>
          </cell>
          <cell r="C3942" t="str">
            <v>cây</v>
          </cell>
          <cell r="D3942">
            <v>959377</v>
          </cell>
        </row>
        <row r="3943">
          <cell r="B3943" t="str">
            <v>Táu trắng &gt;42 cm</v>
          </cell>
          <cell r="C3943" t="str">
            <v>cây</v>
          </cell>
          <cell r="D3943">
            <v>1033664</v>
          </cell>
        </row>
        <row r="3944">
          <cell r="B3944" t="str">
            <v>Làu táu trắng ≤3 cm</v>
          </cell>
          <cell r="C3944" t="str">
            <v>cây</v>
          </cell>
          <cell r="D3944">
            <v>104226</v>
          </cell>
        </row>
        <row r="3945">
          <cell r="B3945" t="str">
            <v>Làu táu trắng &gt;3-6 cm</v>
          </cell>
          <cell r="C3945" t="str">
            <v>cây</v>
          </cell>
          <cell r="D3945">
            <v>137304</v>
          </cell>
        </row>
        <row r="3946">
          <cell r="B3946" t="str">
            <v>Làu táu trắng &gt;6-9 cm</v>
          </cell>
          <cell r="C3946" t="str">
            <v>cây</v>
          </cell>
          <cell r="D3946">
            <v>361264</v>
          </cell>
        </row>
        <row r="3947">
          <cell r="B3947" t="str">
            <v>Làu táu trắng &gt;9-12 cm</v>
          </cell>
          <cell r="C3947" t="str">
            <v>cây</v>
          </cell>
          <cell r="D3947">
            <v>486039</v>
          </cell>
        </row>
        <row r="3948">
          <cell r="B3948" t="str">
            <v>Làu táu trắng &gt;12-15 cm</v>
          </cell>
          <cell r="C3948" t="str">
            <v>cây</v>
          </cell>
          <cell r="D3948">
            <v>519244</v>
          </cell>
        </row>
        <row r="3949">
          <cell r="B3949" t="str">
            <v>Làu táu trắng &gt;15-18 cm</v>
          </cell>
          <cell r="C3949" t="str">
            <v>cây</v>
          </cell>
          <cell r="D3949">
            <v>554558</v>
          </cell>
        </row>
        <row r="3950">
          <cell r="B3950" t="str">
            <v>Làu táu trắng &gt;18-21 cm</v>
          </cell>
          <cell r="C3950" t="str">
            <v>cây</v>
          </cell>
          <cell r="D3950">
            <v>592280</v>
          </cell>
        </row>
        <row r="3951">
          <cell r="B3951" t="str">
            <v>Làu táu trắng &gt;21-24 cm</v>
          </cell>
          <cell r="C3951" t="str">
            <v>cây</v>
          </cell>
          <cell r="D3951">
            <v>632750</v>
          </cell>
        </row>
        <row r="3952">
          <cell r="B3952" t="str">
            <v>Làu táu trắng &gt;24-27 cm</v>
          </cell>
          <cell r="C3952" t="str">
            <v>cây</v>
          </cell>
          <cell r="D3952">
            <v>676357</v>
          </cell>
        </row>
        <row r="3953">
          <cell r="B3953" t="str">
            <v>Làu táu trắng &gt;27-30 cm</v>
          </cell>
          <cell r="C3953" t="str">
            <v>cây</v>
          </cell>
          <cell r="D3953">
            <v>723545</v>
          </cell>
        </row>
        <row r="3954">
          <cell r="B3954" t="str">
            <v>Làu táu trắng &gt;30-33 cm</v>
          </cell>
          <cell r="C3954" t="str">
            <v>cây</v>
          </cell>
          <cell r="D3954">
            <v>774814</v>
          </cell>
        </row>
        <row r="3955">
          <cell r="B3955" t="str">
            <v>Làu táu trắng &gt;33-36 cm</v>
          </cell>
          <cell r="C3955" t="str">
            <v>cây</v>
          </cell>
          <cell r="D3955">
            <v>830762</v>
          </cell>
        </row>
        <row r="3956">
          <cell r="B3956" t="str">
            <v>Làu táu trắng &gt;36-39 cm</v>
          </cell>
          <cell r="C3956" t="str">
            <v>cây</v>
          </cell>
          <cell r="D3956">
            <v>892030</v>
          </cell>
        </row>
        <row r="3957">
          <cell r="B3957" t="str">
            <v>Làu táu trắng &gt;39-42 cm</v>
          </cell>
          <cell r="C3957" t="str">
            <v>cây</v>
          </cell>
          <cell r="D3957">
            <v>959377</v>
          </cell>
        </row>
        <row r="3958">
          <cell r="B3958" t="str">
            <v>Làu táu trắng &gt;42 cm</v>
          </cell>
          <cell r="C3958" t="str">
            <v>cây</v>
          </cell>
          <cell r="D3958">
            <v>1033664</v>
          </cell>
        </row>
        <row r="3959">
          <cell r="B3959" t="str">
            <v>Làu táu ≤3 cm</v>
          </cell>
          <cell r="C3959" t="str">
            <v>cây</v>
          </cell>
          <cell r="D3959">
            <v>104226</v>
          </cell>
        </row>
        <row r="3960">
          <cell r="B3960" t="str">
            <v>Làu táu &gt;3-6 cm</v>
          </cell>
          <cell r="C3960" t="str">
            <v>cây</v>
          </cell>
          <cell r="D3960">
            <v>137304</v>
          </cell>
        </row>
        <row r="3961">
          <cell r="B3961" t="str">
            <v>Làu táu &gt;6-9 cm</v>
          </cell>
          <cell r="C3961" t="str">
            <v>cây</v>
          </cell>
          <cell r="D3961">
            <v>361264</v>
          </cell>
        </row>
        <row r="3962">
          <cell r="B3962" t="str">
            <v>Làu táu &gt;9-12 cm</v>
          </cell>
          <cell r="C3962" t="str">
            <v>cây</v>
          </cell>
          <cell r="D3962">
            <v>486039</v>
          </cell>
        </row>
        <row r="3963">
          <cell r="B3963" t="str">
            <v>Làu táu &gt;12-15 cm</v>
          </cell>
          <cell r="C3963" t="str">
            <v>cây</v>
          </cell>
          <cell r="D3963">
            <v>519244</v>
          </cell>
        </row>
        <row r="3964">
          <cell r="B3964" t="str">
            <v>Làu táu &gt;15-18 cm</v>
          </cell>
          <cell r="C3964" t="str">
            <v>cây</v>
          </cell>
          <cell r="D3964">
            <v>554558</v>
          </cell>
        </row>
        <row r="3965">
          <cell r="B3965" t="str">
            <v>Làu táu &gt;18-21 cm</v>
          </cell>
          <cell r="C3965" t="str">
            <v>cây</v>
          </cell>
          <cell r="D3965">
            <v>592280</v>
          </cell>
        </row>
        <row r="3966">
          <cell r="B3966" t="str">
            <v>Làu táu &gt;21-24 cm</v>
          </cell>
          <cell r="C3966" t="str">
            <v>cây</v>
          </cell>
          <cell r="D3966">
            <v>632750</v>
          </cell>
        </row>
        <row r="3967">
          <cell r="B3967" t="str">
            <v>Làu táu &gt;24-27 cm</v>
          </cell>
          <cell r="C3967" t="str">
            <v>cây</v>
          </cell>
          <cell r="D3967">
            <v>676357</v>
          </cell>
        </row>
        <row r="3968">
          <cell r="B3968" t="str">
            <v>Làu táu &gt;27-30 cm</v>
          </cell>
          <cell r="C3968" t="str">
            <v>cây</v>
          </cell>
          <cell r="D3968">
            <v>723545</v>
          </cell>
        </row>
        <row r="3969">
          <cell r="B3969" t="str">
            <v>Làu táu &gt;30-33 cm</v>
          </cell>
          <cell r="C3969" t="str">
            <v>cây</v>
          </cell>
          <cell r="D3969">
            <v>774814</v>
          </cell>
        </row>
        <row r="3970">
          <cell r="B3970" t="str">
            <v>Làu táu &gt;33-36 cm</v>
          </cell>
          <cell r="C3970" t="str">
            <v>cây</v>
          </cell>
          <cell r="D3970">
            <v>830762</v>
          </cell>
        </row>
        <row r="3971">
          <cell r="B3971" t="str">
            <v>Làu táu &gt;36-39 cm</v>
          </cell>
          <cell r="C3971" t="str">
            <v>cây</v>
          </cell>
          <cell r="D3971">
            <v>892030</v>
          </cell>
        </row>
        <row r="3972">
          <cell r="B3972" t="str">
            <v>Làu táu &gt;39-42 cm</v>
          </cell>
          <cell r="C3972" t="str">
            <v>cây</v>
          </cell>
          <cell r="D3972">
            <v>959377</v>
          </cell>
        </row>
        <row r="3973">
          <cell r="B3973" t="str">
            <v>Làu táu &gt;42 cm</v>
          </cell>
          <cell r="C3973" t="str">
            <v>cây</v>
          </cell>
          <cell r="D3973">
            <v>1033664</v>
          </cell>
        </row>
        <row r="3974">
          <cell r="B3974" t="str">
            <v>Tếch ≤3 cm</v>
          </cell>
          <cell r="C3974" t="str">
            <v>cây</v>
          </cell>
          <cell r="D3974">
            <v>104226</v>
          </cell>
        </row>
        <row r="3975">
          <cell r="B3975" t="str">
            <v>Tếch &gt;3-6 cm</v>
          </cell>
          <cell r="C3975" t="str">
            <v>cây</v>
          </cell>
          <cell r="D3975">
            <v>137304</v>
          </cell>
        </row>
        <row r="3976">
          <cell r="B3976" t="str">
            <v>Tếch &gt;6-9 cm</v>
          </cell>
          <cell r="C3976" t="str">
            <v>cây</v>
          </cell>
          <cell r="D3976">
            <v>361264</v>
          </cell>
        </row>
        <row r="3977">
          <cell r="B3977" t="str">
            <v>Tếch &gt;9-12 cm</v>
          </cell>
          <cell r="C3977" t="str">
            <v>cây</v>
          </cell>
          <cell r="D3977">
            <v>486039</v>
          </cell>
        </row>
        <row r="3978">
          <cell r="B3978" t="str">
            <v>Tếch &gt;12-15 cm</v>
          </cell>
          <cell r="C3978" t="str">
            <v>cây</v>
          </cell>
          <cell r="D3978">
            <v>519244</v>
          </cell>
        </row>
        <row r="3979">
          <cell r="B3979" t="str">
            <v>Tếch &gt;15-18 cm</v>
          </cell>
          <cell r="C3979" t="str">
            <v>cây</v>
          </cell>
          <cell r="D3979">
            <v>554558</v>
          </cell>
        </row>
        <row r="3980">
          <cell r="B3980" t="str">
            <v>Tếch &gt;18-21 cm</v>
          </cell>
          <cell r="C3980" t="str">
            <v>cây</v>
          </cell>
          <cell r="D3980">
            <v>592280</v>
          </cell>
        </row>
        <row r="3981">
          <cell r="B3981" t="str">
            <v>Tếch &gt;21-24 cm</v>
          </cell>
          <cell r="C3981" t="str">
            <v>cây</v>
          </cell>
          <cell r="D3981">
            <v>632750</v>
          </cell>
        </row>
        <row r="3982">
          <cell r="B3982" t="str">
            <v>Tếch &gt;24-27 cm</v>
          </cell>
          <cell r="C3982" t="str">
            <v>cây</v>
          </cell>
          <cell r="D3982">
            <v>676357</v>
          </cell>
        </row>
        <row r="3983">
          <cell r="B3983" t="str">
            <v>Tếch &gt;27-30 cm</v>
          </cell>
          <cell r="C3983" t="str">
            <v>cây</v>
          </cell>
          <cell r="D3983">
            <v>723545</v>
          </cell>
        </row>
        <row r="3984">
          <cell r="B3984" t="str">
            <v>Tếch &gt;30-33 cm</v>
          </cell>
          <cell r="C3984" t="str">
            <v>cây</v>
          </cell>
          <cell r="D3984">
            <v>774814</v>
          </cell>
        </row>
        <row r="3985">
          <cell r="B3985" t="str">
            <v>Tếch &gt;33-36 cm</v>
          </cell>
          <cell r="C3985" t="str">
            <v>cây</v>
          </cell>
          <cell r="D3985">
            <v>830762</v>
          </cell>
        </row>
        <row r="3986">
          <cell r="B3986" t="str">
            <v>Tếch &gt;36-39 cm</v>
          </cell>
          <cell r="C3986" t="str">
            <v>cây</v>
          </cell>
          <cell r="D3986">
            <v>892030</v>
          </cell>
        </row>
        <row r="3987">
          <cell r="B3987" t="str">
            <v>Tếch &gt;39-42 cm</v>
          </cell>
          <cell r="C3987" t="str">
            <v>cây</v>
          </cell>
          <cell r="D3987">
            <v>959377</v>
          </cell>
        </row>
        <row r="3988">
          <cell r="B3988" t="str">
            <v>Tếch &gt;42 cm</v>
          </cell>
          <cell r="C3988" t="str">
            <v>cây</v>
          </cell>
          <cell r="D3988">
            <v>1033664</v>
          </cell>
        </row>
        <row r="3989">
          <cell r="B3989" t="str">
            <v>Giá tỵ ≤3 cm</v>
          </cell>
          <cell r="C3989" t="str">
            <v>cây</v>
          </cell>
          <cell r="D3989">
            <v>104226</v>
          </cell>
        </row>
        <row r="3990">
          <cell r="B3990" t="str">
            <v>Giá tỵ &gt;3-6 cm</v>
          </cell>
          <cell r="C3990" t="str">
            <v>cây</v>
          </cell>
          <cell r="D3990">
            <v>137304</v>
          </cell>
        </row>
        <row r="3991">
          <cell r="B3991" t="str">
            <v>Giá tỵ &gt;6-9 cm</v>
          </cell>
          <cell r="C3991" t="str">
            <v>cây</v>
          </cell>
          <cell r="D3991">
            <v>361264</v>
          </cell>
        </row>
        <row r="3992">
          <cell r="B3992" t="str">
            <v>Giá tỵ &gt;9-12 cm</v>
          </cell>
          <cell r="C3992" t="str">
            <v>cây</v>
          </cell>
          <cell r="D3992">
            <v>486039</v>
          </cell>
        </row>
        <row r="3993">
          <cell r="B3993" t="str">
            <v>Giá tỵ &gt;12-15 cm</v>
          </cell>
          <cell r="C3993" t="str">
            <v>cây</v>
          </cell>
          <cell r="D3993">
            <v>519244</v>
          </cell>
        </row>
        <row r="3994">
          <cell r="B3994" t="str">
            <v>Giá tỵ &gt;15-18 cm</v>
          </cell>
          <cell r="C3994" t="str">
            <v>cây</v>
          </cell>
          <cell r="D3994">
            <v>554558</v>
          </cell>
        </row>
        <row r="3995">
          <cell r="B3995" t="str">
            <v>Giá tỵ &gt;18-21 cm</v>
          </cell>
          <cell r="C3995" t="str">
            <v>cây</v>
          </cell>
          <cell r="D3995">
            <v>592280</v>
          </cell>
        </row>
        <row r="3996">
          <cell r="B3996" t="str">
            <v>Giá tỵ &gt;21-24 cm</v>
          </cell>
          <cell r="C3996" t="str">
            <v>cây</v>
          </cell>
          <cell r="D3996">
            <v>632750</v>
          </cell>
        </row>
        <row r="3997">
          <cell r="B3997" t="str">
            <v>Giá tỵ &gt;24-27 cm</v>
          </cell>
          <cell r="C3997" t="str">
            <v>cây</v>
          </cell>
          <cell r="D3997">
            <v>676357</v>
          </cell>
        </row>
        <row r="3998">
          <cell r="B3998" t="str">
            <v>Giá tỵ &gt;27-30 cm</v>
          </cell>
          <cell r="C3998" t="str">
            <v>cây</v>
          </cell>
          <cell r="D3998">
            <v>723545</v>
          </cell>
        </row>
        <row r="3999">
          <cell r="B3999" t="str">
            <v>Giá tỵ &gt;30-33 cm</v>
          </cell>
          <cell r="C3999" t="str">
            <v>cây</v>
          </cell>
          <cell r="D3999">
            <v>774814</v>
          </cell>
        </row>
        <row r="4000">
          <cell r="B4000" t="str">
            <v>Giá tỵ &gt;33-36 cm</v>
          </cell>
          <cell r="C4000" t="str">
            <v>cây</v>
          </cell>
          <cell r="D4000">
            <v>830762</v>
          </cell>
        </row>
        <row r="4001">
          <cell r="B4001" t="str">
            <v>Giá tỵ &gt;36-39 cm</v>
          </cell>
          <cell r="C4001" t="str">
            <v>cây</v>
          </cell>
          <cell r="D4001">
            <v>892030</v>
          </cell>
        </row>
        <row r="4002">
          <cell r="B4002" t="str">
            <v>Giá tỵ &gt;39-42 cm</v>
          </cell>
          <cell r="C4002" t="str">
            <v>cây</v>
          </cell>
          <cell r="D4002">
            <v>959377</v>
          </cell>
        </row>
        <row r="4003">
          <cell r="B4003" t="str">
            <v>Giá tỵ &gt;42 cm</v>
          </cell>
          <cell r="C4003" t="str">
            <v>cây</v>
          </cell>
          <cell r="D4003">
            <v>1033664</v>
          </cell>
        </row>
        <row r="4004">
          <cell r="B4004" t="str">
            <v>Trường quánh ≤3 cm</v>
          </cell>
          <cell r="C4004" t="str">
            <v>cây</v>
          </cell>
          <cell r="D4004">
            <v>104226</v>
          </cell>
        </row>
        <row r="4005">
          <cell r="B4005" t="str">
            <v>Trường quánh &gt;3-6 cm</v>
          </cell>
          <cell r="C4005" t="str">
            <v>cây</v>
          </cell>
          <cell r="D4005">
            <v>137304</v>
          </cell>
        </row>
        <row r="4006">
          <cell r="B4006" t="str">
            <v>Trường quánh &gt;6-9 cm</v>
          </cell>
          <cell r="C4006" t="str">
            <v>cây</v>
          </cell>
          <cell r="D4006">
            <v>361264</v>
          </cell>
        </row>
        <row r="4007">
          <cell r="B4007" t="str">
            <v>Trường quánh &gt;9-12 cm</v>
          </cell>
          <cell r="C4007" t="str">
            <v>cây</v>
          </cell>
          <cell r="D4007">
            <v>486039</v>
          </cell>
        </row>
        <row r="4008">
          <cell r="B4008" t="str">
            <v>Trường quánh &gt;12-15 cm</v>
          </cell>
          <cell r="C4008" t="str">
            <v>cây</v>
          </cell>
          <cell r="D4008">
            <v>519244</v>
          </cell>
        </row>
        <row r="4009">
          <cell r="B4009" t="str">
            <v>Trường quánh &gt;15-18 cm</v>
          </cell>
          <cell r="C4009" t="str">
            <v>cây</v>
          </cell>
          <cell r="D4009">
            <v>554558</v>
          </cell>
        </row>
        <row r="4010">
          <cell r="B4010" t="str">
            <v>Trường quánh &gt;18-21 cm</v>
          </cell>
          <cell r="C4010" t="str">
            <v>cây</v>
          </cell>
          <cell r="D4010">
            <v>592280</v>
          </cell>
        </row>
        <row r="4011">
          <cell r="B4011" t="str">
            <v>Trường quánh &gt;21-24 cm</v>
          </cell>
          <cell r="C4011" t="str">
            <v>cây</v>
          </cell>
          <cell r="D4011">
            <v>632750</v>
          </cell>
        </row>
        <row r="4012">
          <cell r="B4012" t="str">
            <v>Trường quánh &gt;24-27 cm</v>
          </cell>
          <cell r="C4012" t="str">
            <v>cây</v>
          </cell>
          <cell r="D4012">
            <v>676357</v>
          </cell>
        </row>
        <row r="4013">
          <cell r="B4013" t="str">
            <v>Trường quánh &gt;27-30 cm</v>
          </cell>
          <cell r="C4013" t="str">
            <v>cây</v>
          </cell>
          <cell r="D4013">
            <v>723545</v>
          </cell>
        </row>
        <row r="4014">
          <cell r="B4014" t="str">
            <v>Trường quánh &gt;30-33 cm</v>
          </cell>
          <cell r="C4014" t="str">
            <v>cây</v>
          </cell>
          <cell r="D4014">
            <v>774814</v>
          </cell>
        </row>
        <row r="4015">
          <cell r="B4015" t="str">
            <v>Trường quánh &gt;33-36 cm</v>
          </cell>
          <cell r="C4015" t="str">
            <v>cây</v>
          </cell>
          <cell r="D4015">
            <v>830762</v>
          </cell>
        </row>
        <row r="4016">
          <cell r="B4016" t="str">
            <v>Trường quánh &gt;36-39 cm</v>
          </cell>
          <cell r="C4016" t="str">
            <v>cây</v>
          </cell>
          <cell r="D4016">
            <v>892030</v>
          </cell>
        </row>
        <row r="4017">
          <cell r="B4017" t="str">
            <v>Trường quánh &gt;39-42 cm</v>
          </cell>
          <cell r="C4017" t="str">
            <v>cây</v>
          </cell>
          <cell r="D4017">
            <v>959377</v>
          </cell>
        </row>
        <row r="4018">
          <cell r="B4018" t="str">
            <v>Trường quánh &gt;42 cm</v>
          </cell>
          <cell r="C4018" t="str">
            <v>cây</v>
          </cell>
          <cell r="D4018">
            <v>1033664</v>
          </cell>
        </row>
        <row r="4019">
          <cell r="B4019" t="str">
            <v>Vải guốc ≤3 cm</v>
          </cell>
          <cell r="C4019" t="str">
            <v>cây</v>
          </cell>
          <cell r="D4019">
            <v>104226</v>
          </cell>
        </row>
        <row r="4020">
          <cell r="B4020" t="str">
            <v>Vải guốc &gt;3-6 cm</v>
          </cell>
          <cell r="C4020" t="str">
            <v>cây</v>
          </cell>
          <cell r="D4020">
            <v>137304</v>
          </cell>
        </row>
        <row r="4021">
          <cell r="B4021" t="str">
            <v>Vải guốc &gt;6-9 cm</v>
          </cell>
          <cell r="C4021" t="str">
            <v>cây</v>
          </cell>
          <cell r="D4021">
            <v>361264</v>
          </cell>
        </row>
        <row r="4022">
          <cell r="B4022" t="str">
            <v>Vải guốc &gt;9-12 cm</v>
          </cell>
          <cell r="C4022" t="str">
            <v>cây</v>
          </cell>
          <cell r="D4022">
            <v>486039</v>
          </cell>
        </row>
        <row r="4023">
          <cell r="B4023" t="str">
            <v>Vải guốc &gt;12-15 cm</v>
          </cell>
          <cell r="C4023" t="str">
            <v>cây</v>
          </cell>
          <cell r="D4023">
            <v>519244</v>
          </cell>
        </row>
        <row r="4024">
          <cell r="B4024" t="str">
            <v>Vải guốc &gt;15-18 cm</v>
          </cell>
          <cell r="C4024" t="str">
            <v>cây</v>
          </cell>
          <cell r="D4024">
            <v>554558</v>
          </cell>
        </row>
        <row r="4025">
          <cell r="B4025" t="str">
            <v>Vải guốc &gt;18-21 cm</v>
          </cell>
          <cell r="C4025" t="str">
            <v>cây</v>
          </cell>
          <cell r="D4025">
            <v>592280</v>
          </cell>
        </row>
        <row r="4026">
          <cell r="B4026" t="str">
            <v>Vải guốc &gt;21-24 cm</v>
          </cell>
          <cell r="C4026" t="str">
            <v>cây</v>
          </cell>
          <cell r="D4026">
            <v>632750</v>
          </cell>
        </row>
        <row r="4027">
          <cell r="B4027" t="str">
            <v>Vải guốc &gt;24-27 cm</v>
          </cell>
          <cell r="C4027" t="str">
            <v>cây</v>
          </cell>
          <cell r="D4027">
            <v>676357</v>
          </cell>
        </row>
        <row r="4028">
          <cell r="B4028" t="str">
            <v>Vải guốc &gt;27-30 cm</v>
          </cell>
          <cell r="C4028" t="str">
            <v>cây</v>
          </cell>
          <cell r="D4028">
            <v>723545</v>
          </cell>
        </row>
        <row r="4029">
          <cell r="B4029" t="str">
            <v>Vải guốc &gt;30-33 cm</v>
          </cell>
          <cell r="C4029" t="str">
            <v>cây</v>
          </cell>
          <cell r="D4029">
            <v>774814</v>
          </cell>
        </row>
        <row r="4030">
          <cell r="B4030" t="str">
            <v>Vải guốc &gt;33-36 cm</v>
          </cell>
          <cell r="C4030" t="str">
            <v>cây</v>
          </cell>
          <cell r="D4030">
            <v>830762</v>
          </cell>
        </row>
        <row r="4031">
          <cell r="B4031" t="str">
            <v>Vải guốc &gt;36-39 cm</v>
          </cell>
          <cell r="C4031" t="str">
            <v>cây</v>
          </cell>
          <cell r="D4031">
            <v>892030</v>
          </cell>
        </row>
        <row r="4032">
          <cell r="B4032" t="str">
            <v>Vải guốc &gt;39-42 cm</v>
          </cell>
          <cell r="C4032" t="str">
            <v>cây</v>
          </cell>
          <cell r="D4032">
            <v>959377</v>
          </cell>
        </row>
        <row r="4033">
          <cell r="B4033" t="str">
            <v>Vải guốc &gt;42 cm</v>
          </cell>
          <cell r="C4033" t="str">
            <v>cây</v>
          </cell>
          <cell r="D4033">
            <v>1033664</v>
          </cell>
        </row>
        <row r="4034">
          <cell r="B4034" t="str">
            <v>Vên vên ≤3 cm</v>
          </cell>
          <cell r="C4034" t="str">
            <v>cây</v>
          </cell>
          <cell r="D4034">
            <v>104226</v>
          </cell>
        </row>
        <row r="4035">
          <cell r="B4035" t="str">
            <v>Vên vên &gt;3-6 cm</v>
          </cell>
          <cell r="C4035" t="str">
            <v>cây</v>
          </cell>
          <cell r="D4035">
            <v>137304</v>
          </cell>
        </row>
        <row r="4036">
          <cell r="B4036" t="str">
            <v>Vên vên &gt;6-9 cm</v>
          </cell>
          <cell r="C4036" t="str">
            <v>cây</v>
          </cell>
          <cell r="D4036">
            <v>361264</v>
          </cell>
        </row>
        <row r="4037">
          <cell r="B4037" t="str">
            <v>Vên vên &gt;9-12 cm</v>
          </cell>
          <cell r="C4037" t="str">
            <v>cây</v>
          </cell>
          <cell r="D4037">
            <v>486039</v>
          </cell>
        </row>
        <row r="4038">
          <cell r="B4038" t="str">
            <v>Vên vên &gt;12-15 cm</v>
          </cell>
          <cell r="C4038" t="str">
            <v>cây</v>
          </cell>
          <cell r="D4038">
            <v>519244</v>
          </cell>
        </row>
        <row r="4039">
          <cell r="B4039" t="str">
            <v>Vên vên &gt;15-18 cm</v>
          </cell>
          <cell r="C4039" t="str">
            <v>cây</v>
          </cell>
          <cell r="D4039">
            <v>554558</v>
          </cell>
        </row>
        <row r="4040">
          <cell r="B4040" t="str">
            <v>Vên vên &gt;18-21 cm</v>
          </cell>
          <cell r="C4040" t="str">
            <v>cây</v>
          </cell>
          <cell r="D4040">
            <v>592280</v>
          </cell>
        </row>
        <row r="4041">
          <cell r="B4041" t="str">
            <v>Vên vên &gt;21-24 cm</v>
          </cell>
          <cell r="C4041" t="str">
            <v>cây</v>
          </cell>
          <cell r="D4041">
            <v>632750</v>
          </cell>
        </row>
        <row r="4042">
          <cell r="B4042" t="str">
            <v>Vên vên &gt;24-27 cm</v>
          </cell>
          <cell r="C4042" t="str">
            <v>cây</v>
          </cell>
          <cell r="D4042">
            <v>676357</v>
          </cell>
        </row>
        <row r="4043">
          <cell r="B4043" t="str">
            <v>Vên vên &gt;27-30 cm</v>
          </cell>
          <cell r="C4043" t="str">
            <v>cây</v>
          </cell>
          <cell r="D4043">
            <v>723545</v>
          </cell>
        </row>
        <row r="4044">
          <cell r="B4044" t="str">
            <v>Vên vên &gt;30-33 cm</v>
          </cell>
          <cell r="C4044" t="str">
            <v>cây</v>
          </cell>
          <cell r="D4044">
            <v>774814</v>
          </cell>
        </row>
        <row r="4045">
          <cell r="B4045" t="str">
            <v>Vên vên &gt;33-36 cm</v>
          </cell>
          <cell r="C4045" t="str">
            <v>cây</v>
          </cell>
          <cell r="D4045">
            <v>830762</v>
          </cell>
        </row>
        <row r="4046">
          <cell r="B4046" t="str">
            <v>Vên vên &gt;36-39 cm</v>
          </cell>
          <cell r="C4046" t="str">
            <v>cây</v>
          </cell>
          <cell r="D4046">
            <v>892030</v>
          </cell>
        </row>
        <row r="4047">
          <cell r="B4047" t="str">
            <v>Vên vên &gt;39-42 cm</v>
          </cell>
          <cell r="C4047" t="str">
            <v>cây</v>
          </cell>
          <cell r="D4047">
            <v>959377</v>
          </cell>
        </row>
        <row r="4048">
          <cell r="B4048" t="str">
            <v>Vên vên &gt;42 cm</v>
          </cell>
          <cell r="C4048" t="str">
            <v>cây</v>
          </cell>
          <cell r="D4048">
            <v>1033664</v>
          </cell>
        </row>
        <row r="4049">
          <cell r="B4049" t="str">
            <v>Sao cát ≤3 cm</v>
          </cell>
          <cell r="C4049" t="str">
            <v>cây</v>
          </cell>
          <cell r="D4049">
            <v>104226</v>
          </cell>
        </row>
        <row r="4050">
          <cell r="B4050" t="str">
            <v>Sao cát &gt;3-6 cm</v>
          </cell>
          <cell r="C4050" t="str">
            <v>cây</v>
          </cell>
          <cell r="D4050">
            <v>137304</v>
          </cell>
        </row>
        <row r="4051">
          <cell r="B4051" t="str">
            <v>Sao cát &gt;6-9 cm</v>
          </cell>
          <cell r="C4051" t="str">
            <v>cây</v>
          </cell>
          <cell r="D4051">
            <v>361264</v>
          </cell>
        </row>
        <row r="4052">
          <cell r="B4052" t="str">
            <v>Sao cát &gt;9-12 cm</v>
          </cell>
          <cell r="C4052" t="str">
            <v>cây</v>
          </cell>
          <cell r="D4052">
            <v>486039</v>
          </cell>
        </row>
        <row r="4053">
          <cell r="B4053" t="str">
            <v>Sao cát &gt;12-15 cm</v>
          </cell>
          <cell r="C4053" t="str">
            <v>cây</v>
          </cell>
          <cell r="D4053">
            <v>519244</v>
          </cell>
        </row>
        <row r="4054">
          <cell r="B4054" t="str">
            <v>Sao cát &gt;15-18 cm</v>
          </cell>
          <cell r="C4054" t="str">
            <v>cây</v>
          </cell>
          <cell r="D4054">
            <v>554558</v>
          </cell>
        </row>
        <row r="4055">
          <cell r="B4055" t="str">
            <v>Sao cát &gt;18-21 cm</v>
          </cell>
          <cell r="C4055" t="str">
            <v>cây</v>
          </cell>
          <cell r="D4055">
            <v>592280</v>
          </cell>
        </row>
        <row r="4056">
          <cell r="B4056" t="str">
            <v>Sao cát &gt;21-24 cm</v>
          </cell>
          <cell r="C4056" t="str">
            <v>cây</v>
          </cell>
          <cell r="D4056">
            <v>632750</v>
          </cell>
        </row>
        <row r="4057">
          <cell r="B4057" t="str">
            <v>Sao cát &gt;24-27 cm</v>
          </cell>
          <cell r="C4057" t="str">
            <v>cây</v>
          </cell>
          <cell r="D4057">
            <v>676357</v>
          </cell>
        </row>
        <row r="4058">
          <cell r="B4058" t="str">
            <v>Sao cát &gt;27-30 cm</v>
          </cell>
          <cell r="C4058" t="str">
            <v>cây</v>
          </cell>
          <cell r="D4058">
            <v>723545</v>
          </cell>
        </row>
        <row r="4059">
          <cell r="B4059" t="str">
            <v>Sao cát &gt;30-33 cm</v>
          </cell>
          <cell r="C4059" t="str">
            <v>cây</v>
          </cell>
          <cell r="D4059">
            <v>774814</v>
          </cell>
        </row>
        <row r="4060">
          <cell r="B4060" t="str">
            <v>Sao cát &gt;33-36 cm</v>
          </cell>
          <cell r="C4060" t="str">
            <v>cây</v>
          </cell>
          <cell r="D4060">
            <v>830762</v>
          </cell>
        </row>
        <row r="4061">
          <cell r="B4061" t="str">
            <v>Sao cát &gt;36-39 cm</v>
          </cell>
          <cell r="C4061" t="str">
            <v>cây</v>
          </cell>
          <cell r="D4061">
            <v>892030</v>
          </cell>
        </row>
        <row r="4062">
          <cell r="B4062" t="str">
            <v>Sao cát &gt;39-42 cm</v>
          </cell>
          <cell r="C4062" t="str">
            <v>cây</v>
          </cell>
          <cell r="D4062">
            <v>959377</v>
          </cell>
        </row>
        <row r="4063">
          <cell r="B4063" t="str">
            <v>Sao cát &gt;42 cm</v>
          </cell>
          <cell r="C4063" t="str">
            <v>cây</v>
          </cell>
          <cell r="D4063">
            <v>1033664</v>
          </cell>
        </row>
        <row r="4064">
          <cell r="B4064" t="str">
            <v>Vên vên cát ≤3 cm</v>
          </cell>
          <cell r="C4064" t="str">
            <v>cây</v>
          </cell>
          <cell r="D4064">
            <v>104226</v>
          </cell>
        </row>
        <row r="4065">
          <cell r="B4065" t="str">
            <v>Vên vên cát &gt;3-6 cm</v>
          </cell>
          <cell r="C4065" t="str">
            <v>cây</v>
          </cell>
          <cell r="D4065">
            <v>137304</v>
          </cell>
        </row>
        <row r="4066">
          <cell r="B4066" t="str">
            <v>Vên vên cát &gt;6-9 cm</v>
          </cell>
          <cell r="C4066" t="str">
            <v>cây</v>
          </cell>
          <cell r="D4066">
            <v>361264</v>
          </cell>
        </row>
        <row r="4067">
          <cell r="B4067" t="str">
            <v>Vên vên cát &gt;9-12 cm</v>
          </cell>
          <cell r="C4067" t="str">
            <v>cây</v>
          </cell>
          <cell r="D4067">
            <v>486039</v>
          </cell>
        </row>
        <row r="4068">
          <cell r="B4068" t="str">
            <v>Vên vên cát &gt;12-15 cm</v>
          </cell>
          <cell r="C4068" t="str">
            <v>cây</v>
          </cell>
          <cell r="D4068">
            <v>519244</v>
          </cell>
        </row>
        <row r="4069">
          <cell r="B4069" t="str">
            <v>Vên vên cát &gt;15-18 cm</v>
          </cell>
          <cell r="C4069" t="str">
            <v>cây</v>
          </cell>
          <cell r="D4069">
            <v>554558</v>
          </cell>
        </row>
        <row r="4070">
          <cell r="B4070" t="str">
            <v>Vên vên cát &gt;18-21 cm</v>
          </cell>
          <cell r="C4070" t="str">
            <v>cây</v>
          </cell>
          <cell r="D4070">
            <v>592280</v>
          </cell>
        </row>
        <row r="4071">
          <cell r="B4071" t="str">
            <v>Vên vên cát &gt;21-24 cm</v>
          </cell>
          <cell r="C4071" t="str">
            <v>cây</v>
          </cell>
          <cell r="D4071">
            <v>632750</v>
          </cell>
        </row>
        <row r="4072">
          <cell r="B4072" t="str">
            <v>Vên vên cát &gt;24-27 cm</v>
          </cell>
          <cell r="C4072" t="str">
            <v>cây</v>
          </cell>
          <cell r="D4072">
            <v>676357</v>
          </cell>
        </row>
        <row r="4073">
          <cell r="B4073" t="str">
            <v>Vên vên cát &gt;27-30 cm</v>
          </cell>
          <cell r="C4073" t="str">
            <v>cây</v>
          </cell>
          <cell r="D4073">
            <v>723545</v>
          </cell>
        </row>
        <row r="4074">
          <cell r="B4074" t="str">
            <v>Vên vên cát &gt;30-33 cm</v>
          </cell>
          <cell r="C4074" t="str">
            <v>cây</v>
          </cell>
          <cell r="D4074">
            <v>774814</v>
          </cell>
        </row>
        <row r="4075">
          <cell r="B4075" t="str">
            <v>Vên vên cát &gt;33-36 cm</v>
          </cell>
          <cell r="C4075" t="str">
            <v>cây</v>
          </cell>
          <cell r="D4075">
            <v>830762</v>
          </cell>
        </row>
        <row r="4076">
          <cell r="B4076" t="str">
            <v>Vên vên cát &gt;36-39 cm</v>
          </cell>
          <cell r="C4076" t="str">
            <v>cây</v>
          </cell>
          <cell r="D4076">
            <v>892030</v>
          </cell>
        </row>
        <row r="4077">
          <cell r="B4077" t="str">
            <v>Vên vên cát &gt;39-42 cm</v>
          </cell>
          <cell r="C4077" t="str">
            <v>cây</v>
          </cell>
          <cell r="D4077">
            <v>959377</v>
          </cell>
        </row>
        <row r="4078">
          <cell r="B4078" t="str">
            <v>Vên vên cát &gt;42 cm</v>
          </cell>
          <cell r="C4078" t="str">
            <v>cây</v>
          </cell>
          <cell r="D4078">
            <v>1033664</v>
          </cell>
        </row>
        <row r="4079">
          <cell r="B4079" t="str">
            <v>Vên vên nghệ ≤3 cm</v>
          </cell>
          <cell r="C4079" t="str">
            <v>cây</v>
          </cell>
          <cell r="D4079">
            <v>104226</v>
          </cell>
        </row>
        <row r="4080">
          <cell r="B4080" t="str">
            <v>Vên vên nghệ &gt;3-6 cm</v>
          </cell>
          <cell r="C4080" t="str">
            <v>cây</v>
          </cell>
          <cell r="D4080">
            <v>137304</v>
          </cell>
        </row>
        <row r="4081">
          <cell r="B4081" t="str">
            <v>Vên vên nghệ &gt;6-9 cm</v>
          </cell>
          <cell r="C4081" t="str">
            <v>cây</v>
          </cell>
          <cell r="D4081">
            <v>361264</v>
          </cell>
        </row>
        <row r="4082">
          <cell r="B4082" t="str">
            <v>Vên vên nghệ &gt;9-12 cm</v>
          </cell>
          <cell r="C4082" t="str">
            <v>cây</v>
          </cell>
          <cell r="D4082">
            <v>486039</v>
          </cell>
        </row>
        <row r="4083">
          <cell r="B4083" t="str">
            <v>Vên vên nghệ &gt;12-15 cm</v>
          </cell>
          <cell r="C4083" t="str">
            <v>cây</v>
          </cell>
          <cell r="D4083">
            <v>519244</v>
          </cell>
        </row>
        <row r="4084">
          <cell r="B4084" t="str">
            <v>Vên vên nghệ &gt;15-18 cm</v>
          </cell>
          <cell r="C4084" t="str">
            <v>cây</v>
          </cell>
          <cell r="D4084">
            <v>554558</v>
          </cell>
        </row>
        <row r="4085">
          <cell r="B4085" t="str">
            <v>Vên vên nghệ &gt;18-21 cm</v>
          </cell>
          <cell r="C4085" t="str">
            <v>cây</v>
          </cell>
          <cell r="D4085">
            <v>592280</v>
          </cell>
        </row>
        <row r="4086">
          <cell r="B4086" t="str">
            <v>Vên vên nghệ &gt;21-24 cm</v>
          </cell>
          <cell r="C4086" t="str">
            <v>cây</v>
          </cell>
          <cell r="D4086">
            <v>632750</v>
          </cell>
        </row>
        <row r="4087">
          <cell r="B4087" t="str">
            <v>Vên vên nghệ &gt;24-27 cm</v>
          </cell>
          <cell r="C4087" t="str">
            <v>cây</v>
          </cell>
          <cell r="D4087">
            <v>676357</v>
          </cell>
        </row>
        <row r="4088">
          <cell r="B4088" t="str">
            <v>Vên vên nghệ &gt;27-30 cm</v>
          </cell>
          <cell r="C4088" t="str">
            <v>cây</v>
          </cell>
          <cell r="D4088">
            <v>723545</v>
          </cell>
        </row>
        <row r="4089">
          <cell r="B4089" t="str">
            <v>Vên vên nghệ &gt;30-33 cm</v>
          </cell>
          <cell r="C4089" t="str">
            <v>cây</v>
          </cell>
          <cell r="D4089">
            <v>774814</v>
          </cell>
        </row>
        <row r="4090">
          <cell r="B4090" t="str">
            <v>Vên vên nghệ &gt;33-36 cm</v>
          </cell>
          <cell r="C4090" t="str">
            <v>cây</v>
          </cell>
          <cell r="D4090">
            <v>830762</v>
          </cell>
        </row>
        <row r="4091">
          <cell r="B4091" t="str">
            <v>Vên vên nghệ &gt;36-39 cm</v>
          </cell>
          <cell r="C4091" t="str">
            <v>cây</v>
          </cell>
          <cell r="D4091">
            <v>892030</v>
          </cell>
        </row>
        <row r="4092">
          <cell r="B4092" t="str">
            <v>Vên vên nghệ &gt;39-42 cm</v>
          </cell>
          <cell r="C4092" t="str">
            <v>cây</v>
          </cell>
          <cell r="D4092">
            <v>959377</v>
          </cell>
        </row>
        <row r="4093">
          <cell r="B4093" t="str">
            <v>Vên vên nghệ &gt;42 cm</v>
          </cell>
          <cell r="C4093" t="str">
            <v>cây</v>
          </cell>
          <cell r="D4093">
            <v>1033664</v>
          </cell>
        </row>
        <row r="4094">
          <cell r="B4094" t="str">
            <v>Vên vên vàng ≤3 cm</v>
          </cell>
          <cell r="C4094" t="str">
            <v>cây</v>
          </cell>
          <cell r="D4094">
            <v>104226</v>
          </cell>
        </row>
        <row r="4095">
          <cell r="B4095" t="str">
            <v>Vên vên vàng &gt;3-6 cm</v>
          </cell>
          <cell r="C4095" t="str">
            <v>cây</v>
          </cell>
          <cell r="D4095">
            <v>137304</v>
          </cell>
        </row>
        <row r="4096">
          <cell r="B4096" t="str">
            <v>Vên vên vàng &gt;6-9 cm</v>
          </cell>
          <cell r="C4096" t="str">
            <v>cây</v>
          </cell>
          <cell r="D4096">
            <v>361264</v>
          </cell>
        </row>
        <row r="4097">
          <cell r="B4097" t="str">
            <v>Vên vên vàng &gt;9-12 cm</v>
          </cell>
          <cell r="C4097" t="str">
            <v>cây</v>
          </cell>
          <cell r="D4097">
            <v>486039</v>
          </cell>
        </row>
        <row r="4098">
          <cell r="B4098" t="str">
            <v>Vên vên vàng &gt;12-15 cm</v>
          </cell>
          <cell r="C4098" t="str">
            <v>cây</v>
          </cell>
          <cell r="D4098">
            <v>519244</v>
          </cell>
        </row>
        <row r="4099">
          <cell r="B4099" t="str">
            <v>Vên vên vàng &gt;15-18 cm</v>
          </cell>
          <cell r="C4099" t="str">
            <v>cây</v>
          </cell>
          <cell r="D4099">
            <v>554558</v>
          </cell>
        </row>
        <row r="4100">
          <cell r="B4100" t="str">
            <v>Vên vên vàng &gt;18-21 cm</v>
          </cell>
          <cell r="C4100" t="str">
            <v>cây</v>
          </cell>
          <cell r="D4100">
            <v>592280</v>
          </cell>
        </row>
        <row r="4101">
          <cell r="B4101" t="str">
            <v>Vên vên vàng &gt;21-24 cm</v>
          </cell>
          <cell r="C4101" t="str">
            <v>cây</v>
          </cell>
          <cell r="D4101">
            <v>632750</v>
          </cell>
        </row>
        <row r="4102">
          <cell r="B4102" t="str">
            <v>Vên vên vàng &gt;24-27 cm</v>
          </cell>
          <cell r="C4102" t="str">
            <v>cây</v>
          </cell>
          <cell r="D4102">
            <v>676357</v>
          </cell>
        </row>
        <row r="4103">
          <cell r="B4103" t="str">
            <v>Vên vên vàng &gt;27-30 cm</v>
          </cell>
          <cell r="C4103" t="str">
            <v>cây</v>
          </cell>
          <cell r="D4103">
            <v>723545</v>
          </cell>
        </row>
        <row r="4104">
          <cell r="B4104" t="str">
            <v>Vên vên vàng &gt;30-33 cm</v>
          </cell>
          <cell r="C4104" t="str">
            <v>cây</v>
          </cell>
          <cell r="D4104">
            <v>774814</v>
          </cell>
        </row>
        <row r="4105">
          <cell r="B4105" t="str">
            <v>Vên vên vàng &gt;33-36 cm</v>
          </cell>
          <cell r="C4105" t="str">
            <v>cây</v>
          </cell>
          <cell r="D4105">
            <v>830762</v>
          </cell>
        </row>
        <row r="4106">
          <cell r="B4106" t="str">
            <v>Vên vên vàng &gt;36-39 cm</v>
          </cell>
          <cell r="C4106" t="str">
            <v>cây</v>
          </cell>
          <cell r="D4106">
            <v>892030</v>
          </cell>
        </row>
        <row r="4107">
          <cell r="B4107" t="str">
            <v>Vên vên vàng &gt;39-42 cm</v>
          </cell>
          <cell r="C4107" t="str">
            <v>cây</v>
          </cell>
          <cell r="D4107">
            <v>959377</v>
          </cell>
        </row>
        <row r="4108">
          <cell r="B4108" t="str">
            <v>Vên vên vàng &gt;42 cm</v>
          </cell>
          <cell r="C4108" t="str">
            <v>cây</v>
          </cell>
          <cell r="D4108">
            <v>1033664</v>
          </cell>
        </row>
        <row r="4109">
          <cell r="B4109" t="str">
            <v>Sến bo bo ≤3 cm</v>
          </cell>
          <cell r="C4109" t="str">
            <v>cây</v>
          </cell>
          <cell r="D4109">
            <v>104226</v>
          </cell>
        </row>
        <row r="4110">
          <cell r="B4110" t="str">
            <v>Sến bo bo &gt;3-6 cm</v>
          </cell>
          <cell r="C4110" t="str">
            <v>cây</v>
          </cell>
          <cell r="D4110">
            <v>137304</v>
          </cell>
        </row>
        <row r="4111">
          <cell r="B4111" t="str">
            <v>Sến bo bo &gt;6-9 cm</v>
          </cell>
          <cell r="C4111" t="str">
            <v>cây</v>
          </cell>
          <cell r="D4111">
            <v>361264</v>
          </cell>
        </row>
        <row r="4112">
          <cell r="B4112" t="str">
            <v>Sến bo bo &gt;9-12 cm</v>
          </cell>
          <cell r="C4112" t="str">
            <v>cây</v>
          </cell>
          <cell r="D4112">
            <v>486039</v>
          </cell>
        </row>
        <row r="4113">
          <cell r="B4113" t="str">
            <v>Sến bo bo &gt;12-15 cm</v>
          </cell>
          <cell r="C4113" t="str">
            <v>cây</v>
          </cell>
          <cell r="D4113">
            <v>519244</v>
          </cell>
        </row>
        <row r="4114">
          <cell r="B4114" t="str">
            <v>Sến bo bo &gt;15-18 cm</v>
          </cell>
          <cell r="C4114" t="str">
            <v>cây</v>
          </cell>
          <cell r="D4114">
            <v>554558</v>
          </cell>
        </row>
        <row r="4115">
          <cell r="B4115" t="str">
            <v>Sến bo bo &gt;18-21 cm</v>
          </cell>
          <cell r="C4115" t="str">
            <v>cây</v>
          </cell>
          <cell r="D4115">
            <v>592280</v>
          </cell>
        </row>
        <row r="4116">
          <cell r="B4116" t="str">
            <v>Sến bo bo &gt;21-24 cm</v>
          </cell>
          <cell r="C4116" t="str">
            <v>cây</v>
          </cell>
          <cell r="D4116">
            <v>632750</v>
          </cell>
        </row>
        <row r="4117">
          <cell r="B4117" t="str">
            <v>Sến bo bo &gt;24-27 cm</v>
          </cell>
          <cell r="C4117" t="str">
            <v>cây</v>
          </cell>
          <cell r="D4117">
            <v>676357</v>
          </cell>
        </row>
        <row r="4118">
          <cell r="B4118" t="str">
            <v>Sến bo bo &gt;27-30 cm</v>
          </cell>
          <cell r="C4118" t="str">
            <v>cây</v>
          </cell>
          <cell r="D4118">
            <v>723545</v>
          </cell>
        </row>
        <row r="4119">
          <cell r="B4119" t="str">
            <v>Sến bo bo &gt;30-33 cm</v>
          </cell>
          <cell r="C4119" t="str">
            <v>cây</v>
          </cell>
          <cell r="D4119">
            <v>774814</v>
          </cell>
        </row>
        <row r="4120">
          <cell r="B4120" t="str">
            <v>Sến bo bo &gt;33-36 cm</v>
          </cell>
          <cell r="C4120" t="str">
            <v>cây</v>
          </cell>
          <cell r="D4120">
            <v>830762</v>
          </cell>
        </row>
        <row r="4121">
          <cell r="B4121" t="str">
            <v>Sến bo bo &gt;36-39 cm</v>
          </cell>
          <cell r="C4121" t="str">
            <v>cây</v>
          </cell>
          <cell r="D4121">
            <v>892030</v>
          </cell>
        </row>
        <row r="4122">
          <cell r="B4122" t="str">
            <v>Sến bo bo &gt;39-42 cm</v>
          </cell>
          <cell r="C4122" t="str">
            <v>cây</v>
          </cell>
          <cell r="D4122">
            <v>959377</v>
          </cell>
        </row>
        <row r="4123">
          <cell r="B4123" t="str">
            <v>Sến bo bo &gt;42 cm</v>
          </cell>
          <cell r="C4123" t="str">
            <v>cây</v>
          </cell>
          <cell r="D4123">
            <v>1033664</v>
          </cell>
        </row>
        <row r="4124">
          <cell r="B4124" t="str">
            <v>Bò ké nhẵn ≤3 cm</v>
          </cell>
          <cell r="C4124" t="str">
            <v>cây</v>
          </cell>
          <cell r="D4124">
            <v>91198</v>
          </cell>
        </row>
        <row r="4125">
          <cell r="B4125" t="str">
            <v>Bò ké nhẵn &gt;3-6 cm</v>
          </cell>
          <cell r="C4125" t="str">
            <v>cây</v>
          </cell>
          <cell r="D4125">
            <v>120141</v>
          </cell>
        </row>
        <row r="4126">
          <cell r="B4126" t="str">
            <v>Bò ké nhẵn &gt;6-9 cm</v>
          </cell>
          <cell r="C4126" t="str">
            <v>cây</v>
          </cell>
          <cell r="D4126">
            <v>316106</v>
          </cell>
        </row>
        <row r="4127">
          <cell r="B4127" t="str">
            <v>Bò ké nhẵn &gt;9-12 cm</v>
          </cell>
          <cell r="C4127" t="str">
            <v>cây</v>
          </cell>
          <cell r="D4127">
            <v>425284</v>
          </cell>
        </row>
        <row r="4128">
          <cell r="B4128" t="str">
            <v>Bò ké nhẵn &gt;12-15 cm</v>
          </cell>
          <cell r="C4128" t="str">
            <v>cây</v>
          </cell>
          <cell r="D4128">
            <v>454339</v>
          </cell>
        </row>
        <row r="4129">
          <cell r="B4129" t="str">
            <v>Bò ké nhẵn &gt;15-18 cm</v>
          </cell>
          <cell r="C4129" t="str">
            <v>cây</v>
          </cell>
          <cell r="D4129">
            <v>485238</v>
          </cell>
        </row>
        <row r="4130">
          <cell r="B4130" t="str">
            <v>Bò ké nhẵn &gt;18-21 cm</v>
          </cell>
          <cell r="C4130" t="str">
            <v>cây</v>
          </cell>
          <cell r="D4130">
            <v>518245</v>
          </cell>
        </row>
        <row r="4131">
          <cell r="B4131" t="str">
            <v>Bò ké nhẵn &gt;21-24 cm</v>
          </cell>
          <cell r="C4131" t="str">
            <v>cây</v>
          </cell>
          <cell r="D4131">
            <v>553656</v>
          </cell>
        </row>
        <row r="4132">
          <cell r="B4132" t="str">
            <v>Bò ké nhẵn &gt;24-27 cm</v>
          </cell>
          <cell r="C4132" t="str">
            <v>cây</v>
          </cell>
          <cell r="D4132">
            <v>591812</v>
          </cell>
        </row>
        <row r="4133">
          <cell r="B4133" t="str">
            <v>Bò ké nhẵn &gt;27-30 cm</v>
          </cell>
          <cell r="C4133" t="str">
            <v>cây</v>
          </cell>
          <cell r="D4133">
            <v>633102</v>
          </cell>
        </row>
        <row r="4134">
          <cell r="B4134" t="str">
            <v>Bò ké nhẵn &gt;30-33 cm</v>
          </cell>
          <cell r="C4134" t="str">
            <v>cây</v>
          </cell>
          <cell r="D4134">
            <v>677962</v>
          </cell>
        </row>
        <row r="4135">
          <cell r="B4135" t="str">
            <v>Bò ké nhẵn &gt;33-36 cm</v>
          </cell>
          <cell r="C4135" t="str">
            <v>cây</v>
          </cell>
          <cell r="D4135">
            <v>726917</v>
          </cell>
        </row>
        <row r="4136">
          <cell r="B4136" t="str">
            <v>Bò ké nhẵn &gt;36-39 cm</v>
          </cell>
          <cell r="C4136" t="str">
            <v>cây</v>
          </cell>
          <cell r="D4136">
            <v>780526</v>
          </cell>
        </row>
        <row r="4137">
          <cell r="B4137" t="str">
            <v>Bò ké nhẵn &gt;39-42 cm</v>
          </cell>
          <cell r="C4137" t="str">
            <v>cây</v>
          </cell>
          <cell r="D4137">
            <v>839455</v>
          </cell>
        </row>
        <row r="4138">
          <cell r="B4138" t="str">
            <v>Bò ké nhẵn &gt;42 cm</v>
          </cell>
          <cell r="C4138" t="str">
            <v>cây</v>
          </cell>
          <cell r="D4138">
            <v>904456</v>
          </cell>
        </row>
        <row r="4139">
          <cell r="B4139" t="str">
            <v>Cà ổi bắc bộ ≤3 cm</v>
          </cell>
          <cell r="C4139" t="str">
            <v>cây</v>
          </cell>
          <cell r="D4139">
            <v>91198</v>
          </cell>
        </row>
        <row r="4140">
          <cell r="B4140" t="str">
            <v>Cà ổi bắc bộ &gt;3-6 cm</v>
          </cell>
          <cell r="C4140" t="str">
            <v>cây</v>
          </cell>
          <cell r="D4140">
            <v>120141</v>
          </cell>
        </row>
        <row r="4141">
          <cell r="B4141" t="str">
            <v>Cà ổi bắc bộ &gt;6-9 cm</v>
          </cell>
          <cell r="C4141" t="str">
            <v>cây</v>
          </cell>
          <cell r="D4141">
            <v>316106</v>
          </cell>
        </row>
        <row r="4142">
          <cell r="B4142" t="str">
            <v>Cà ổi bắc bộ &gt;9-12 cm</v>
          </cell>
          <cell r="C4142" t="str">
            <v>cây</v>
          </cell>
          <cell r="D4142">
            <v>425284</v>
          </cell>
        </row>
        <row r="4143">
          <cell r="B4143" t="str">
            <v>Cà ổi bắc bộ &gt;12-15 cm</v>
          </cell>
          <cell r="C4143" t="str">
            <v>cây</v>
          </cell>
          <cell r="D4143">
            <v>454339</v>
          </cell>
        </row>
        <row r="4144">
          <cell r="B4144" t="str">
            <v>Cà ổi bắc bộ &gt;15-18 cm</v>
          </cell>
          <cell r="C4144" t="str">
            <v>cây</v>
          </cell>
          <cell r="D4144">
            <v>485238</v>
          </cell>
        </row>
        <row r="4145">
          <cell r="B4145" t="str">
            <v>Cà ổi bắc bộ &gt;18-21 cm</v>
          </cell>
          <cell r="C4145" t="str">
            <v>cây</v>
          </cell>
          <cell r="D4145">
            <v>518245</v>
          </cell>
        </row>
        <row r="4146">
          <cell r="B4146" t="str">
            <v>Cà ổi bắc bộ &gt;21-24 cm</v>
          </cell>
          <cell r="C4146" t="str">
            <v>cây</v>
          </cell>
          <cell r="D4146">
            <v>553656</v>
          </cell>
        </row>
        <row r="4147">
          <cell r="B4147" t="str">
            <v>Cà ổi bắc bộ &gt;24-27 cm</v>
          </cell>
          <cell r="C4147" t="str">
            <v>cây</v>
          </cell>
          <cell r="D4147">
            <v>591812</v>
          </cell>
        </row>
        <row r="4148">
          <cell r="B4148" t="str">
            <v>Cà ổi bắc bộ &gt;27-30 cm</v>
          </cell>
          <cell r="C4148" t="str">
            <v>cây</v>
          </cell>
          <cell r="D4148">
            <v>633102</v>
          </cell>
        </row>
        <row r="4149">
          <cell r="B4149" t="str">
            <v>Cà ổi bắc bộ &gt;30-33 cm</v>
          </cell>
          <cell r="C4149" t="str">
            <v>cây</v>
          </cell>
          <cell r="D4149">
            <v>677962</v>
          </cell>
        </row>
        <row r="4150">
          <cell r="B4150" t="str">
            <v>Cà ổi bắc bộ &gt;33-36 cm</v>
          </cell>
          <cell r="C4150" t="str">
            <v>cây</v>
          </cell>
          <cell r="D4150">
            <v>726917</v>
          </cell>
        </row>
        <row r="4151">
          <cell r="B4151" t="str">
            <v>Cà ổi bắc bộ &gt;36-39 cm</v>
          </cell>
          <cell r="C4151" t="str">
            <v>cây</v>
          </cell>
          <cell r="D4151">
            <v>780526</v>
          </cell>
        </row>
        <row r="4152">
          <cell r="B4152" t="str">
            <v>Cà ổi bắc bộ &gt;39-42 cm</v>
          </cell>
          <cell r="C4152" t="str">
            <v>cây</v>
          </cell>
          <cell r="D4152">
            <v>839455</v>
          </cell>
        </row>
        <row r="4153">
          <cell r="B4153" t="str">
            <v>Cà ổi bắc bộ &gt;42 cm</v>
          </cell>
          <cell r="C4153" t="str">
            <v>cây</v>
          </cell>
          <cell r="D4153">
            <v>904456</v>
          </cell>
        </row>
        <row r="4154">
          <cell r="B4154" t="str">
            <v>Dẻ đen ≤3 cm</v>
          </cell>
          <cell r="C4154" t="str">
            <v>cây</v>
          </cell>
          <cell r="D4154">
            <v>91198</v>
          </cell>
        </row>
        <row r="4155">
          <cell r="B4155" t="str">
            <v>Dẻ đen &gt;3-6 cm</v>
          </cell>
          <cell r="C4155" t="str">
            <v>cây</v>
          </cell>
          <cell r="D4155">
            <v>120141</v>
          </cell>
        </row>
        <row r="4156">
          <cell r="B4156" t="str">
            <v>Dẻ đen &gt;6-9 cm</v>
          </cell>
          <cell r="C4156" t="str">
            <v>cây</v>
          </cell>
          <cell r="D4156">
            <v>316106</v>
          </cell>
        </row>
        <row r="4157">
          <cell r="B4157" t="str">
            <v>Dẻ đen &gt;9-12 cm</v>
          </cell>
          <cell r="C4157" t="str">
            <v>cây</v>
          </cell>
          <cell r="D4157">
            <v>425284</v>
          </cell>
        </row>
        <row r="4158">
          <cell r="B4158" t="str">
            <v>Dẻ đen &gt;12-15 cm</v>
          </cell>
          <cell r="C4158" t="str">
            <v>cây</v>
          </cell>
          <cell r="D4158">
            <v>454339</v>
          </cell>
        </row>
        <row r="4159">
          <cell r="B4159" t="str">
            <v>Dẻ đen &gt;15-18 cm</v>
          </cell>
          <cell r="C4159" t="str">
            <v>cây</v>
          </cell>
          <cell r="D4159">
            <v>485238</v>
          </cell>
        </row>
        <row r="4160">
          <cell r="B4160" t="str">
            <v>Dẻ đen &gt;18-21 cm</v>
          </cell>
          <cell r="C4160" t="str">
            <v>cây</v>
          </cell>
          <cell r="D4160">
            <v>518245</v>
          </cell>
        </row>
        <row r="4161">
          <cell r="B4161" t="str">
            <v>Dẻ đen &gt;21-24 cm</v>
          </cell>
          <cell r="C4161" t="str">
            <v>cây</v>
          </cell>
          <cell r="D4161">
            <v>553656</v>
          </cell>
        </row>
        <row r="4162">
          <cell r="B4162" t="str">
            <v>Dẻ đen &gt;24-27 cm</v>
          </cell>
          <cell r="C4162" t="str">
            <v>cây</v>
          </cell>
          <cell r="D4162">
            <v>591812</v>
          </cell>
        </row>
        <row r="4163">
          <cell r="B4163" t="str">
            <v>Dẻ đen &gt;27-30 cm</v>
          </cell>
          <cell r="C4163" t="str">
            <v>cây</v>
          </cell>
          <cell r="D4163">
            <v>633102</v>
          </cell>
        </row>
        <row r="4164">
          <cell r="B4164" t="str">
            <v>Dẻ đen &gt;30-33 cm</v>
          </cell>
          <cell r="C4164" t="str">
            <v>cây</v>
          </cell>
          <cell r="D4164">
            <v>677962</v>
          </cell>
        </row>
        <row r="4165">
          <cell r="B4165" t="str">
            <v>Dẻ đen &gt;33-36 cm</v>
          </cell>
          <cell r="C4165" t="str">
            <v>cây</v>
          </cell>
          <cell r="D4165">
            <v>726917</v>
          </cell>
        </row>
        <row r="4166">
          <cell r="B4166" t="str">
            <v>Dẻ đen &gt;36-39 cm</v>
          </cell>
          <cell r="C4166" t="str">
            <v>cây</v>
          </cell>
          <cell r="D4166">
            <v>780526</v>
          </cell>
        </row>
        <row r="4167">
          <cell r="B4167" t="str">
            <v>Dẻ đen &gt;39-42 cm</v>
          </cell>
          <cell r="C4167" t="str">
            <v>cây</v>
          </cell>
          <cell r="D4167">
            <v>839455</v>
          </cell>
        </row>
        <row r="4168">
          <cell r="B4168" t="str">
            <v>Dẻ đen &gt;42 cm</v>
          </cell>
          <cell r="C4168" t="str">
            <v>cây</v>
          </cell>
          <cell r="D4168">
            <v>904456</v>
          </cell>
        </row>
        <row r="4169">
          <cell r="B4169" t="str">
            <v>Giẻ gai ≤3 cm</v>
          </cell>
          <cell r="C4169" t="str">
            <v>cây</v>
          </cell>
          <cell r="D4169">
            <v>91198</v>
          </cell>
        </row>
        <row r="4170">
          <cell r="B4170" t="str">
            <v>Giẻ gai &gt;3-6 cm</v>
          </cell>
          <cell r="C4170" t="str">
            <v>cây</v>
          </cell>
          <cell r="D4170">
            <v>120141</v>
          </cell>
        </row>
        <row r="4171">
          <cell r="B4171" t="str">
            <v>Giẻ gai &gt;6-9 cm</v>
          </cell>
          <cell r="C4171" t="str">
            <v>cây</v>
          </cell>
          <cell r="D4171">
            <v>316106</v>
          </cell>
        </row>
        <row r="4172">
          <cell r="B4172" t="str">
            <v>Giẻ gai &gt;9-12 cm</v>
          </cell>
          <cell r="C4172" t="str">
            <v>cây</v>
          </cell>
          <cell r="D4172">
            <v>425284</v>
          </cell>
        </row>
        <row r="4173">
          <cell r="B4173" t="str">
            <v>Giẻ gai &gt;12-15 cm</v>
          </cell>
          <cell r="C4173" t="str">
            <v>cây</v>
          </cell>
          <cell r="D4173">
            <v>454339</v>
          </cell>
        </row>
        <row r="4174">
          <cell r="B4174" t="str">
            <v>Giẻ gai &gt;15-18 cm</v>
          </cell>
          <cell r="C4174" t="str">
            <v>cây</v>
          </cell>
          <cell r="D4174">
            <v>485238</v>
          </cell>
        </row>
        <row r="4175">
          <cell r="B4175" t="str">
            <v>Giẻ gai &gt;18-21 cm</v>
          </cell>
          <cell r="C4175" t="str">
            <v>cây</v>
          </cell>
          <cell r="D4175">
            <v>518245</v>
          </cell>
        </row>
        <row r="4176">
          <cell r="B4176" t="str">
            <v>Giẻ gai &gt;21-24 cm</v>
          </cell>
          <cell r="C4176" t="str">
            <v>cây</v>
          </cell>
          <cell r="D4176">
            <v>553656</v>
          </cell>
        </row>
        <row r="4177">
          <cell r="B4177" t="str">
            <v>Giẻ gai &gt;24-27 cm</v>
          </cell>
          <cell r="C4177" t="str">
            <v>cây</v>
          </cell>
          <cell r="D4177">
            <v>591812</v>
          </cell>
        </row>
        <row r="4178">
          <cell r="B4178" t="str">
            <v>Giẻ gai &gt;27-30 cm</v>
          </cell>
          <cell r="C4178" t="str">
            <v>cây</v>
          </cell>
          <cell r="D4178">
            <v>633102</v>
          </cell>
        </row>
        <row r="4179">
          <cell r="B4179" t="str">
            <v>Giẻ gai &gt;30-33 cm</v>
          </cell>
          <cell r="C4179" t="str">
            <v>cây</v>
          </cell>
          <cell r="D4179">
            <v>677962</v>
          </cell>
        </row>
        <row r="4180">
          <cell r="B4180" t="str">
            <v>Giẻ gai &gt;33-36 cm</v>
          </cell>
          <cell r="C4180" t="str">
            <v>cây</v>
          </cell>
          <cell r="D4180">
            <v>726917</v>
          </cell>
        </row>
        <row r="4181">
          <cell r="B4181" t="str">
            <v>Giẻ gai &gt;36-39 cm</v>
          </cell>
          <cell r="C4181" t="str">
            <v>cây</v>
          </cell>
          <cell r="D4181">
            <v>780526</v>
          </cell>
        </row>
        <row r="4182">
          <cell r="B4182" t="str">
            <v>Giẻ gai &gt;39-42 cm</v>
          </cell>
          <cell r="C4182" t="str">
            <v>cây</v>
          </cell>
          <cell r="D4182">
            <v>839455</v>
          </cell>
        </row>
        <row r="4183">
          <cell r="B4183" t="str">
            <v>Giẻ gai &gt;42 cm</v>
          </cell>
          <cell r="C4183" t="str">
            <v>cây</v>
          </cell>
          <cell r="D4183">
            <v>904456</v>
          </cell>
        </row>
        <row r="4184">
          <cell r="B4184" t="str">
            <v>Cà ổi đài loan ≤3 cm</v>
          </cell>
          <cell r="C4184" t="str">
            <v>cây</v>
          </cell>
          <cell r="D4184">
            <v>91198</v>
          </cell>
        </row>
        <row r="4185">
          <cell r="B4185" t="str">
            <v>Cà ổi đài loan &gt;3-6 cm</v>
          </cell>
          <cell r="C4185" t="str">
            <v>cây</v>
          </cell>
          <cell r="D4185">
            <v>120141</v>
          </cell>
        </row>
        <row r="4186">
          <cell r="B4186" t="str">
            <v>Cà ổi đài loan &gt;6-9 cm</v>
          </cell>
          <cell r="C4186" t="str">
            <v>cây</v>
          </cell>
          <cell r="D4186">
            <v>316106</v>
          </cell>
        </row>
        <row r="4187">
          <cell r="B4187" t="str">
            <v>Cà ổi đài loan &gt;9-12 cm</v>
          </cell>
          <cell r="C4187" t="str">
            <v>cây</v>
          </cell>
          <cell r="D4187">
            <v>425284</v>
          </cell>
        </row>
        <row r="4188">
          <cell r="B4188" t="str">
            <v>Cà ổi đài loan &gt;12-15 cm</v>
          </cell>
          <cell r="C4188" t="str">
            <v>cây</v>
          </cell>
          <cell r="D4188">
            <v>454339</v>
          </cell>
        </row>
        <row r="4189">
          <cell r="B4189" t="str">
            <v>Cà ổi đài loan &gt;15-18 cm</v>
          </cell>
          <cell r="C4189" t="str">
            <v>cây</v>
          </cell>
          <cell r="D4189">
            <v>485238</v>
          </cell>
        </row>
        <row r="4190">
          <cell r="B4190" t="str">
            <v>Cà ổi đài loan &gt;18-21 cm</v>
          </cell>
          <cell r="C4190" t="str">
            <v>cây</v>
          </cell>
          <cell r="D4190">
            <v>518245</v>
          </cell>
        </row>
        <row r="4191">
          <cell r="B4191" t="str">
            <v>Cà ổi đài loan &gt;21-24 cm</v>
          </cell>
          <cell r="C4191" t="str">
            <v>cây</v>
          </cell>
          <cell r="D4191">
            <v>553656</v>
          </cell>
        </row>
        <row r="4192">
          <cell r="B4192" t="str">
            <v>Cà ổi đài loan &gt;24-27 cm</v>
          </cell>
          <cell r="C4192" t="str">
            <v>cây</v>
          </cell>
          <cell r="D4192">
            <v>591812</v>
          </cell>
        </row>
        <row r="4193">
          <cell r="B4193" t="str">
            <v>Cà ổi đài loan &gt;27-30 cm</v>
          </cell>
          <cell r="C4193" t="str">
            <v>cây</v>
          </cell>
          <cell r="D4193">
            <v>633102</v>
          </cell>
        </row>
        <row r="4194">
          <cell r="B4194" t="str">
            <v>Cà ổi đài loan &gt;30-33 cm</v>
          </cell>
          <cell r="C4194" t="str">
            <v>cây</v>
          </cell>
          <cell r="D4194">
            <v>677962</v>
          </cell>
        </row>
        <row r="4195">
          <cell r="B4195" t="str">
            <v>Cà ổi đài loan &gt;33-36 cm</v>
          </cell>
          <cell r="C4195" t="str">
            <v>cây</v>
          </cell>
          <cell r="D4195">
            <v>726917</v>
          </cell>
        </row>
        <row r="4196">
          <cell r="B4196" t="str">
            <v>Cà ổi đài loan &gt;36-39 cm</v>
          </cell>
          <cell r="C4196" t="str">
            <v>cây</v>
          </cell>
          <cell r="D4196">
            <v>780526</v>
          </cell>
        </row>
        <row r="4197">
          <cell r="B4197" t="str">
            <v>Cà ổi đài loan &gt;39-42 cm</v>
          </cell>
          <cell r="C4197" t="str">
            <v>cây</v>
          </cell>
          <cell r="D4197">
            <v>839455</v>
          </cell>
        </row>
        <row r="4198">
          <cell r="B4198" t="str">
            <v>Cà ổi đài loan &gt;42 cm</v>
          </cell>
          <cell r="C4198" t="str">
            <v>cây</v>
          </cell>
          <cell r="D4198">
            <v>904456</v>
          </cell>
        </row>
        <row r="4199">
          <cell r="B4199" t="str">
            <v>Cà ổi sapa ≤3 cm</v>
          </cell>
          <cell r="C4199" t="str">
            <v>cây</v>
          </cell>
          <cell r="D4199">
            <v>91198</v>
          </cell>
        </row>
        <row r="4200">
          <cell r="B4200" t="str">
            <v>Cà ổi sapa &gt;3-6 cm</v>
          </cell>
          <cell r="C4200" t="str">
            <v>cây</v>
          </cell>
          <cell r="D4200">
            <v>120141</v>
          </cell>
        </row>
        <row r="4201">
          <cell r="B4201" t="str">
            <v>Cà ổi sapa &gt;6-9 cm</v>
          </cell>
          <cell r="C4201" t="str">
            <v>cây</v>
          </cell>
          <cell r="D4201">
            <v>316106</v>
          </cell>
        </row>
        <row r="4202">
          <cell r="B4202" t="str">
            <v>Cà ổi sapa &gt;9-12 cm</v>
          </cell>
          <cell r="C4202" t="str">
            <v>cây</v>
          </cell>
          <cell r="D4202">
            <v>425284</v>
          </cell>
        </row>
        <row r="4203">
          <cell r="B4203" t="str">
            <v>Cà ổi sapa &gt;12-15 cm</v>
          </cell>
          <cell r="C4203" t="str">
            <v>cây</v>
          </cell>
          <cell r="D4203">
            <v>454339</v>
          </cell>
        </row>
        <row r="4204">
          <cell r="B4204" t="str">
            <v>Cà ổi sapa &gt;15-18 cm</v>
          </cell>
          <cell r="C4204" t="str">
            <v>cây</v>
          </cell>
          <cell r="D4204">
            <v>485238</v>
          </cell>
        </row>
        <row r="4205">
          <cell r="B4205" t="str">
            <v>Cà ổi sapa &gt;18-21 cm</v>
          </cell>
          <cell r="C4205" t="str">
            <v>cây</v>
          </cell>
          <cell r="D4205">
            <v>518245</v>
          </cell>
        </row>
        <row r="4206">
          <cell r="B4206" t="str">
            <v>Cà ổi sapa &gt;21-24 cm</v>
          </cell>
          <cell r="C4206" t="str">
            <v>cây</v>
          </cell>
          <cell r="D4206">
            <v>553656</v>
          </cell>
        </row>
        <row r="4207">
          <cell r="B4207" t="str">
            <v>Cà ổi sapa &gt;24-27 cm</v>
          </cell>
          <cell r="C4207" t="str">
            <v>cây</v>
          </cell>
          <cell r="D4207">
            <v>591812</v>
          </cell>
        </row>
        <row r="4208">
          <cell r="B4208" t="str">
            <v>Cà ổi sapa &gt;27-30 cm</v>
          </cell>
          <cell r="C4208" t="str">
            <v>cây</v>
          </cell>
          <cell r="D4208">
            <v>633102</v>
          </cell>
        </row>
        <row r="4209">
          <cell r="B4209" t="str">
            <v>Cà ổi sapa &gt;30-33 cm</v>
          </cell>
          <cell r="C4209" t="str">
            <v>cây</v>
          </cell>
          <cell r="D4209">
            <v>677962</v>
          </cell>
        </row>
        <row r="4210">
          <cell r="B4210" t="str">
            <v>Cà ổi sapa &gt;33-36 cm</v>
          </cell>
          <cell r="C4210" t="str">
            <v>cây</v>
          </cell>
          <cell r="D4210">
            <v>726917</v>
          </cell>
        </row>
        <row r="4211">
          <cell r="B4211" t="str">
            <v>Cà ổi sapa &gt;36-39 cm</v>
          </cell>
          <cell r="C4211" t="str">
            <v>cây</v>
          </cell>
          <cell r="D4211">
            <v>780526</v>
          </cell>
        </row>
        <row r="4212">
          <cell r="B4212" t="str">
            <v>Cà ổi sapa &gt;39-42 cm</v>
          </cell>
          <cell r="C4212" t="str">
            <v>cây</v>
          </cell>
          <cell r="D4212">
            <v>839455</v>
          </cell>
        </row>
        <row r="4213">
          <cell r="B4213" t="str">
            <v>Cà ổi sapa &gt;42 cm</v>
          </cell>
          <cell r="C4213" t="str">
            <v>cây</v>
          </cell>
          <cell r="D4213">
            <v>904456</v>
          </cell>
        </row>
        <row r="4214">
          <cell r="B4214" t="str">
            <v>Giẻ bộp ≤3 cm</v>
          </cell>
          <cell r="C4214" t="str">
            <v>cây</v>
          </cell>
          <cell r="D4214">
            <v>91198</v>
          </cell>
        </row>
        <row r="4215">
          <cell r="B4215" t="str">
            <v>Giẻ bộp &gt;3-6 cm</v>
          </cell>
          <cell r="C4215" t="str">
            <v>cây</v>
          </cell>
          <cell r="D4215">
            <v>120141</v>
          </cell>
        </row>
        <row r="4216">
          <cell r="B4216" t="str">
            <v>Giẻ bộp &gt;6-9 cm</v>
          </cell>
          <cell r="C4216" t="str">
            <v>cây</v>
          </cell>
          <cell r="D4216">
            <v>316106</v>
          </cell>
        </row>
        <row r="4217">
          <cell r="B4217" t="str">
            <v>Giẻ bộp &gt;9-12 cm</v>
          </cell>
          <cell r="C4217" t="str">
            <v>cây</v>
          </cell>
          <cell r="D4217">
            <v>425284</v>
          </cell>
        </row>
        <row r="4218">
          <cell r="B4218" t="str">
            <v>Giẻ bộp &gt;12-15 cm</v>
          </cell>
          <cell r="C4218" t="str">
            <v>cây</v>
          </cell>
          <cell r="D4218">
            <v>454339</v>
          </cell>
        </row>
        <row r="4219">
          <cell r="B4219" t="str">
            <v>Giẻ bộp &gt;15-18 cm</v>
          </cell>
          <cell r="C4219" t="str">
            <v>cây</v>
          </cell>
          <cell r="D4219">
            <v>485238</v>
          </cell>
        </row>
        <row r="4220">
          <cell r="B4220" t="str">
            <v>Giẻ bộp &gt;18-21 cm</v>
          </cell>
          <cell r="C4220" t="str">
            <v>cây</v>
          </cell>
          <cell r="D4220">
            <v>518245</v>
          </cell>
        </row>
        <row r="4221">
          <cell r="B4221" t="str">
            <v>Giẻ bộp &gt;21-24 cm</v>
          </cell>
          <cell r="C4221" t="str">
            <v>cây</v>
          </cell>
          <cell r="D4221">
            <v>553656</v>
          </cell>
        </row>
        <row r="4222">
          <cell r="B4222" t="str">
            <v>Giẻ bộp &gt;24-27 cm</v>
          </cell>
          <cell r="C4222" t="str">
            <v>cây</v>
          </cell>
          <cell r="D4222">
            <v>591812</v>
          </cell>
        </row>
        <row r="4223">
          <cell r="B4223" t="str">
            <v>Giẻ bộp &gt;27-30 cm</v>
          </cell>
          <cell r="C4223" t="str">
            <v>cây</v>
          </cell>
          <cell r="D4223">
            <v>633102</v>
          </cell>
        </row>
        <row r="4224">
          <cell r="B4224" t="str">
            <v>Giẻ bộp &gt;30-33 cm</v>
          </cell>
          <cell r="C4224" t="str">
            <v>cây</v>
          </cell>
          <cell r="D4224">
            <v>677962</v>
          </cell>
        </row>
        <row r="4225">
          <cell r="B4225" t="str">
            <v>Giẻ bộp &gt;33-36 cm</v>
          </cell>
          <cell r="C4225" t="str">
            <v>cây</v>
          </cell>
          <cell r="D4225">
            <v>726917</v>
          </cell>
        </row>
        <row r="4226">
          <cell r="B4226" t="str">
            <v>Giẻ bộp &gt;36-39 cm</v>
          </cell>
          <cell r="C4226" t="str">
            <v>cây</v>
          </cell>
          <cell r="D4226">
            <v>780526</v>
          </cell>
        </row>
        <row r="4227">
          <cell r="B4227" t="str">
            <v>Giẻ bộp &gt;39-42 cm</v>
          </cell>
          <cell r="C4227" t="str">
            <v>cây</v>
          </cell>
          <cell r="D4227">
            <v>839455</v>
          </cell>
        </row>
        <row r="4228">
          <cell r="B4228" t="str">
            <v>Giẻ bộp &gt;42 cm</v>
          </cell>
          <cell r="C4228" t="str">
            <v>cây</v>
          </cell>
          <cell r="D4228">
            <v>904456</v>
          </cell>
        </row>
        <row r="4229">
          <cell r="B4229" t="str">
            <v>Giẻ vàng mép ≤3 cm</v>
          </cell>
          <cell r="C4229" t="str">
            <v>cây</v>
          </cell>
          <cell r="D4229">
            <v>91198</v>
          </cell>
        </row>
        <row r="4230">
          <cell r="B4230" t="str">
            <v>Giẻ vàng mép &gt;3-6 cm</v>
          </cell>
          <cell r="C4230" t="str">
            <v>cây</v>
          </cell>
          <cell r="D4230">
            <v>120141</v>
          </cell>
        </row>
        <row r="4231">
          <cell r="B4231" t="str">
            <v>Giẻ vàng mép &gt;6-9 cm</v>
          </cell>
          <cell r="C4231" t="str">
            <v>cây</v>
          </cell>
          <cell r="D4231">
            <v>316106</v>
          </cell>
        </row>
        <row r="4232">
          <cell r="B4232" t="str">
            <v>Giẻ vàng mép &gt;9-12 cm</v>
          </cell>
          <cell r="C4232" t="str">
            <v>cây</v>
          </cell>
          <cell r="D4232">
            <v>425284</v>
          </cell>
        </row>
        <row r="4233">
          <cell r="B4233" t="str">
            <v>Giẻ vàng mép &gt;12-15 cm</v>
          </cell>
          <cell r="C4233" t="str">
            <v>cây</v>
          </cell>
          <cell r="D4233">
            <v>454339</v>
          </cell>
        </row>
        <row r="4234">
          <cell r="B4234" t="str">
            <v>Giẻ vàng mép &gt;15-18 cm</v>
          </cell>
          <cell r="C4234" t="str">
            <v>cây</v>
          </cell>
          <cell r="D4234">
            <v>485238</v>
          </cell>
        </row>
        <row r="4235">
          <cell r="B4235" t="str">
            <v>Giẻ vàng mép &gt;18-21 cm</v>
          </cell>
          <cell r="C4235" t="str">
            <v>cây</v>
          </cell>
          <cell r="D4235">
            <v>518245</v>
          </cell>
        </row>
        <row r="4236">
          <cell r="B4236" t="str">
            <v>Giẻ vàng mép &gt;21-24 cm</v>
          </cell>
          <cell r="C4236" t="str">
            <v>cây</v>
          </cell>
          <cell r="D4236">
            <v>553656</v>
          </cell>
        </row>
        <row r="4237">
          <cell r="B4237" t="str">
            <v>Giẻ vàng mép &gt;24-27 cm</v>
          </cell>
          <cell r="C4237" t="str">
            <v>cây</v>
          </cell>
          <cell r="D4237">
            <v>591812</v>
          </cell>
        </row>
        <row r="4238">
          <cell r="B4238" t="str">
            <v>Giẻ vàng mép &gt;27-30 cm</v>
          </cell>
          <cell r="C4238" t="str">
            <v>cây</v>
          </cell>
          <cell r="D4238">
            <v>633102</v>
          </cell>
        </row>
        <row r="4239">
          <cell r="B4239" t="str">
            <v>Giẻ vàng mép &gt;30-33 cm</v>
          </cell>
          <cell r="C4239" t="str">
            <v>cây</v>
          </cell>
          <cell r="D4239">
            <v>677962</v>
          </cell>
        </row>
        <row r="4240">
          <cell r="B4240" t="str">
            <v>Giẻ vàng mép &gt;33-36 cm</v>
          </cell>
          <cell r="C4240" t="str">
            <v>cây</v>
          </cell>
          <cell r="D4240">
            <v>726917</v>
          </cell>
        </row>
        <row r="4241">
          <cell r="B4241" t="str">
            <v>Giẻ vàng mép &gt;36-39 cm</v>
          </cell>
          <cell r="C4241" t="str">
            <v>cây</v>
          </cell>
          <cell r="D4241">
            <v>780526</v>
          </cell>
        </row>
        <row r="4242">
          <cell r="B4242" t="str">
            <v>Giẻ vàng mép &gt;39-42 cm</v>
          </cell>
          <cell r="C4242" t="str">
            <v>cây</v>
          </cell>
          <cell r="D4242">
            <v>839455</v>
          </cell>
        </row>
        <row r="4243">
          <cell r="B4243" t="str">
            <v>Giẻ vàng mép &gt;42 cm</v>
          </cell>
          <cell r="C4243" t="str">
            <v>cây</v>
          </cell>
          <cell r="D4243">
            <v>904456</v>
          </cell>
        </row>
        <row r="4244">
          <cell r="B4244" t="str">
            <v>Cà ổi trung hoa ≤3 cm</v>
          </cell>
          <cell r="C4244" t="str">
            <v>cây</v>
          </cell>
          <cell r="D4244">
            <v>91198</v>
          </cell>
        </row>
        <row r="4245">
          <cell r="B4245" t="str">
            <v>Cà ổi trung hoa &gt;3-6 cm</v>
          </cell>
          <cell r="C4245" t="str">
            <v>cây</v>
          </cell>
          <cell r="D4245">
            <v>120141</v>
          </cell>
        </row>
        <row r="4246">
          <cell r="B4246" t="str">
            <v>Cà ổi trung hoa &gt;6-9 cm</v>
          </cell>
          <cell r="C4246" t="str">
            <v>cây</v>
          </cell>
          <cell r="D4246">
            <v>316106</v>
          </cell>
        </row>
        <row r="4247">
          <cell r="B4247" t="str">
            <v>Cà ổi trung hoa &gt;9-12 cm</v>
          </cell>
          <cell r="C4247" t="str">
            <v>cây</v>
          </cell>
          <cell r="D4247">
            <v>425284</v>
          </cell>
        </row>
        <row r="4248">
          <cell r="B4248" t="str">
            <v>Cà ổi trung hoa &gt;12-15 cm</v>
          </cell>
          <cell r="C4248" t="str">
            <v>cây</v>
          </cell>
          <cell r="D4248">
            <v>454339</v>
          </cell>
        </row>
        <row r="4249">
          <cell r="B4249" t="str">
            <v>Cà ổi trung hoa &gt;15-18 cm</v>
          </cell>
          <cell r="C4249" t="str">
            <v>cây</v>
          </cell>
          <cell r="D4249">
            <v>485238</v>
          </cell>
        </row>
        <row r="4250">
          <cell r="B4250" t="str">
            <v>Cà ổi trung hoa &gt;18-21 cm</v>
          </cell>
          <cell r="C4250" t="str">
            <v>cây</v>
          </cell>
          <cell r="D4250">
            <v>518245</v>
          </cell>
        </row>
        <row r="4251">
          <cell r="B4251" t="str">
            <v>Cà ổi trung hoa &gt;21-24 cm</v>
          </cell>
          <cell r="C4251" t="str">
            <v>cây</v>
          </cell>
          <cell r="D4251">
            <v>553656</v>
          </cell>
        </row>
        <row r="4252">
          <cell r="B4252" t="str">
            <v>Cà ổi trung hoa &gt;24-27 cm</v>
          </cell>
          <cell r="C4252" t="str">
            <v>cây</v>
          </cell>
          <cell r="D4252">
            <v>591812</v>
          </cell>
        </row>
        <row r="4253">
          <cell r="B4253" t="str">
            <v>Cà ổi trung hoa &gt;27-30 cm</v>
          </cell>
          <cell r="C4253" t="str">
            <v>cây</v>
          </cell>
          <cell r="D4253">
            <v>633102</v>
          </cell>
        </row>
        <row r="4254">
          <cell r="B4254" t="str">
            <v>Cà ổi trung hoa &gt;30-33 cm</v>
          </cell>
          <cell r="C4254" t="str">
            <v>cây</v>
          </cell>
          <cell r="D4254">
            <v>677962</v>
          </cell>
        </row>
        <row r="4255">
          <cell r="B4255" t="str">
            <v>Cà ổi trung hoa &gt;33-36 cm</v>
          </cell>
          <cell r="C4255" t="str">
            <v>cây</v>
          </cell>
          <cell r="D4255">
            <v>726917</v>
          </cell>
        </row>
        <row r="4256">
          <cell r="B4256" t="str">
            <v>Cà ổi trung hoa &gt;36-39 cm</v>
          </cell>
          <cell r="C4256" t="str">
            <v>cây</v>
          </cell>
          <cell r="D4256">
            <v>780526</v>
          </cell>
        </row>
        <row r="4257">
          <cell r="B4257" t="str">
            <v>Cà ổi trung hoa &gt;39-42 cm</v>
          </cell>
          <cell r="C4257" t="str">
            <v>cây</v>
          </cell>
          <cell r="D4257">
            <v>839455</v>
          </cell>
        </row>
        <row r="4258">
          <cell r="B4258" t="str">
            <v>Cà ổi trung hoa &gt;42 cm</v>
          </cell>
          <cell r="C4258" t="str">
            <v>cây</v>
          </cell>
          <cell r="D4258">
            <v>904456</v>
          </cell>
        </row>
        <row r="4259">
          <cell r="B4259" t="str">
            <v>Cà ổi lá nhẵn ≤3 cm</v>
          </cell>
          <cell r="C4259" t="str">
            <v>cây</v>
          </cell>
          <cell r="D4259">
            <v>91198</v>
          </cell>
        </row>
        <row r="4260">
          <cell r="B4260" t="str">
            <v>Cà ổi lá nhẵn &gt;3-6 cm</v>
          </cell>
          <cell r="C4260" t="str">
            <v>cây</v>
          </cell>
          <cell r="D4260">
            <v>120141</v>
          </cell>
        </row>
        <row r="4261">
          <cell r="B4261" t="str">
            <v>Cà ổi lá nhẵn &gt;6-9 cm</v>
          </cell>
          <cell r="C4261" t="str">
            <v>cây</v>
          </cell>
          <cell r="D4261">
            <v>316106</v>
          </cell>
        </row>
        <row r="4262">
          <cell r="B4262" t="str">
            <v>Cà ổi lá nhẵn &gt;9-12 cm</v>
          </cell>
          <cell r="C4262" t="str">
            <v>cây</v>
          </cell>
          <cell r="D4262">
            <v>425284</v>
          </cell>
        </row>
        <row r="4263">
          <cell r="B4263" t="str">
            <v>Cà ổi lá nhẵn &gt;12-15 cm</v>
          </cell>
          <cell r="C4263" t="str">
            <v>cây</v>
          </cell>
          <cell r="D4263">
            <v>454339</v>
          </cell>
        </row>
        <row r="4264">
          <cell r="B4264" t="str">
            <v>Cà ổi lá nhẵn &gt;15-18 cm</v>
          </cell>
          <cell r="C4264" t="str">
            <v>cây</v>
          </cell>
          <cell r="D4264">
            <v>485238</v>
          </cell>
        </row>
        <row r="4265">
          <cell r="B4265" t="str">
            <v>Cà ổi lá nhẵn &gt;18-21 cm</v>
          </cell>
          <cell r="C4265" t="str">
            <v>cây</v>
          </cell>
          <cell r="D4265">
            <v>518245</v>
          </cell>
        </row>
        <row r="4266">
          <cell r="B4266" t="str">
            <v>Cà ổi lá nhẵn &gt;21-24 cm</v>
          </cell>
          <cell r="C4266" t="str">
            <v>cây</v>
          </cell>
          <cell r="D4266">
            <v>553656</v>
          </cell>
        </row>
        <row r="4267">
          <cell r="B4267" t="str">
            <v>Cà ổi lá nhẵn &gt;24-27 cm</v>
          </cell>
          <cell r="C4267" t="str">
            <v>cây</v>
          </cell>
          <cell r="D4267">
            <v>591812</v>
          </cell>
        </row>
        <row r="4268">
          <cell r="B4268" t="str">
            <v>Cà ổi lá nhẵn &gt;27-30 cm</v>
          </cell>
          <cell r="C4268" t="str">
            <v>cây</v>
          </cell>
          <cell r="D4268">
            <v>633102</v>
          </cell>
        </row>
        <row r="4269">
          <cell r="B4269" t="str">
            <v>Cà ổi lá nhẵn &gt;30-33 cm</v>
          </cell>
          <cell r="C4269" t="str">
            <v>cây</v>
          </cell>
          <cell r="D4269">
            <v>677962</v>
          </cell>
        </row>
        <row r="4270">
          <cell r="B4270" t="str">
            <v>Cà ổi lá nhẵn &gt;33-36 cm</v>
          </cell>
          <cell r="C4270" t="str">
            <v>cây</v>
          </cell>
          <cell r="D4270">
            <v>726917</v>
          </cell>
        </row>
        <row r="4271">
          <cell r="B4271" t="str">
            <v>Cà ổi lá nhẵn &gt;36-39 cm</v>
          </cell>
          <cell r="C4271" t="str">
            <v>cây</v>
          </cell>
          <cell r="D4271">
            <v>780526</v>
          </cell>
        </row>
        <row r="4272">
          <cell r="B4272" t="str">
            <v>Cà ổi lá nhẵn &gt;39-42 cm</v>
          </cell>
          <cell r="C4272" t="str">
            <v>cây</v>
          </cell>
          <cell r="D4272">
            <v>839455</v>
          </cell>
        </row>
        <row r="4273">
          <cell r="B4273" t="str">
            <v>Cà ổi lá nhẵn &gt;42 cm</v>
          </cell>
          <cell r="C4273" t="str">
            <v>cây</v>
          </cell>
          <cell r="D4273">
            <v>904456</v>
          </cell>
        </row>
        <row r="4274">
          <cell r="B4274" t="str">
            <v>Dẻ gai ≤3 cm</v>
          </cell>
          <cell r="C4274" t="str">
            <v>cây</v>
          </cell>
          <cell r="D4274">
            <v>91198</v>
          </cell>
        </row>
        <row r="4275">
          <cell r="B4275" t="str">
            <v>Dẻ gai &gt;3-6 cm</v>
          </cell>
          <cell r="C4275" t="str">
            <v>cây</v>
          </cell>
          <cell r="D4275">
            <v>120141</v>
          </cell>
        </row>
        <row r="4276">
          <cell r="B4276" t="str">
            <v>Dẻ gai &gt;6-9 cm</v>
          </cell>
          <cell r="C4276" t="str">
            <v>cây</v>
          </cell>
          <cell r="D4276">
            <v>316106</v>
          </cell>
        </row>
        <row r="4277">
          <cell r="B4277" t="str">
            <v>Dẻ gai &gt;9-12 cm</v>
          </cell>
          <cell r="C4277" t="str">
            <v>cây</v>
          </cell>
          <cell r="D4277">
            <v>425284</v>
          </cell>
        </row>
        <row r="4278">
          <cell r="B4278" t="str">
            <v>Dẻ gai &gt;12-15 cm</v>
          </cell>
          <cell r="C4278" t="str">
            <v>cây</v>
          </cell>
          <cell r="D4278">
            <v>454339</v>
          </cell>
        </row>
        <row r="4279">
          <cell r="B4279" t="str">
            <v>Dẻ gai &gt;15-18 cm</v>
          </cell>
          <cell r="C4279" t="str">
            <v>cây</v>
          </cell>
          <cell r="D4279">
            <v>485238</v>
          </cell>
        </row>
        <row r="4280">
          <cell r="B4280" t="str">
            <v>Dẻ gai &gt;18-21 cm</v>
          </cell>
          <cell r="C4280" t="str">
            <v>cây</v>
          </cell>
          <cell r="D4280">
            <v>518245</v>
          </cell>
        </row>
        <row r="4281">
          <cell r="B4281" t="str">
            <v>Dẻ gai &gt;21-24 cm</v>
          </cell>
          <cell r="C4281" t="str">
            <v>cây</v>
          </cell>
          <cell r="D4281">
            <v>553656</v>
          </cell>
        </row>
        <row r="4282">
          <cell r="B4282" t="str">
            <v>Dẻ gai &gt;24-27 cm</v>
          </cell>
          <cell r="C4282" t="str">
            <v>cây</v>
          </cell>
          <cell r="D4282">
            <v>591812</v>
          </cell>
        </row>
        <row r="4283">
          <cell r="B4283" t="str">
            <v>Dẻ gai &gt;27-30 cm</v>
          </cell>
          <cell r="C4283" t="str">
            <v>cây</v>
          </cell>
          <cell r="D4283">
            <v>633102</v>
          </cell>
        </row>
        <row r="4284">
          <cell r="B4284" t="str">
            <v>Dẻ gai &gt;30-33 cm</v>
          </cell>
          <cell r="C4284" t="str">
            <v>cây</v>
          </cell>
          <cell r="D4284">
            <v>677962</v>
          </cell>
        </row>
        <row r="4285">
          <cell r="B4285" t="str">
            <v>Dẻ gai &gt;33-36 cm</v>
          </cell>
          <cell r="C4285" t="str">
            <v>cây</v>
          </cell>
          <cell r="D4285">
            <v>726917</v>
          </cell>
        </row>
        <row r="4286">
          <cell r="B4286" t="str">
            <v>Dẻ gai &gt;36-39 cm</v>
          </cell>
          <cell r="C4286" t="str">
            <v>cây</v>
          </cell>
          <cell r="D4286">
            <v>780526</v>
          </cell>
        </row>
        <row r="4287">
          <cell r="B4287" t="str">
            <v>Dẻ gai &gt;39-42 cm</v>
          </cell>
          <cell r="C4287" t="str">
            <v>cây</v>
          </cell>
          <cell r="D4287">
            <v>839455</v>
          </cell>
        </row>
        <row r="4288">
          <cell r="B4288" t="str">
            <v>Dẻ gai &gt;42 cm</v>
          </cell>
          <cell r="C4288" t="str">
            <v>cây</v>
          </cell>
          <cell r="D4288">
            <v>904456</v>
          </cell>
        </row>
        <row r="4289">
          <cell r="B4289" t="str">
            <v>Khu thụ tầu ≤3 cm</v>
          </cell>
          <cell r="C4289" t="str">
            <v>cây</v>
          </cell>
          <cell r="D4289">
            <v>91198</v>
          </cell>
        </row>
        <row r="4290">
          <cell r="B4290" t="str">
            <v>Khu thụ tầu &gt;3-6 cm</v>
          </cell>
          <cell r="C4290" t="str">
            <v>cây</v>
          </cell>
          <cell r="D4290">
            <v>120141</v>
          </cell>
        </row>
        <row r="4291">
          <cell r="B4291" t="str">
            <v>Khu thụ tầu &gt;6-9 cm</v>
          </cell>
          <cell r="C4291" t="str">
            <v>cây</v>
          </cell>
          <cell r="D4291">
            <v>316106</v>
          </cell>
        </row>
        <row r="4292">
          <cell r="B4292" t="str">
            <v>Khu thụ tầu &gt;9-12 cm</v>
          </cell>
          <cell r="C4292" t="str">
            <v>cây</v>
          </cell>
          <cell r="D4292">
            <v>425284</v>
          </cell>
        </row>
        <row r="4293">
          <cell r="B4293" t="str">
            <v>Khu thụ tầu &gt;12-15 cm</v>
          </cell>
          <cell r="C4293" t="str">
            <v>cây</v>
          </cell>
          <cell r="D4293">
            <v>454339</v>
          </cell>
        </row>
        <row r="4294">
          <cell r="B4294" t="str">
            <v>Khu thụ tầu &gt;15-18 cm</v>
          </cell>
          <cell r="C4294" t="str">
            <v>cây</v>
          </cell>
          <cell r="D4294">
            <v>485238</v>
          </cell>
        </row>
        <row r="4295">
          <cell r="B4295" t="str">
            <v>Khu thụ tầu &gt;18-21 cm</v>
          </cell>
          <cell r="C4295" t="str">
            <v>cây</v>
          </cell>
          <cell r="D4295">
            <v>518245</v>
          </cell>
        </row>
        <row r="4296">
          <cell r="B4296" t="str">
            <v>Khu thụ tầu &gt;21-24 cm</v>
          </cell>
          <cell r="C4296" t="str">
            <v>cây</v>
          </cell>
          <cell r="D4296">
            <v>553656</v>
          </cell>
        </row>
        <row r="4297">
          <cell r="B4297" t="str">
            <v>Khu thụ tầu &gt;24-27 cm</v>
          </cell>
          <cell r="C4297" t="str">
            <v>cây</v>
          </cell>
          <cell r="D4297">
            <v>591812</v>
          </cell>
        </row>
        <row r="4298">
          <cell r="B4298" t="str">
            <v>Khu thụ tầu &gt;27-30 cm</v>
          </cell>
          <cell r="C4298" t="str">
            <v>cây</v>
          </cell>
          <cell r="D4298">
            <v>633102</v>
          </cell>
        </row>
        <row r="4299">
          <cell r="B4299" t="str">
            <v>Khu thụ tầu &gt;30-33 cm</v>
          </cell>
          <cell r="C4299" t="str">
            <v>cây</v>
          </cell>
          <cell r="D4299">
            <v>677962</v>
          </cell>
        </row>
        <row r="4300">
          <cell r="B4300" t="str">
            <v>Khu thụ tầu &gt;33-36 cm</v>
          </cell>
          <cell r="C4300" t="str">
            <v>cây</v>
          </cell>
          <cell r="D4300">
            <v>726917</v>
          </cell>
        </row>
        <row r="4301">
          <cell r="B4301" t="str">
            <v>Khu thụ tầu &gt;36-39 cm</v>
          </cell>
          <cell r="C4301" t="str">
            <v>cây</v>
          </cell>
          <cell r="D4301">
            <v>780526</v>
          </cell>
        </row>
        <row r="4302">
          <cell r="B4302" t="str">
            <v>Khu thụ tầu &gt;39-42 cm</v>
          </cell>
          <cell r="C4302" t="str">
            <v>cây</v>
          </cell>
          <cell r="D4302">
            <v>839455</v>
          </cell>
        </row>
        <row r="4303">
          <cell r="B4303" t="str">
            <v>Khu thụ tầu &gt;42 cm</v>
          </cell>
          <cell r="C4303" t="str">
            <v>cây</v>
          </cell>
          <cell r="D4303">
            <v>904456</v>
          </cell>
        </row>
        <row r="4304">
          <cell r="B4304" t="str">
            <v>Dẻ gai hạt nhỏ ≤3 cm</v>
          </cell>
          <cell r="C4304" t="str">
            <v>cây</v>
          </cell>
          <cell r="D4304">
            <v>91198</v>
          </cell>
        </row>
        <row r="4305">
          <cell r="B4305" t="str">
            <v>Dẻ gai hạt nhỏ &gt;3-6 cm</v>
          </cell>
          <cell r="C4305" t="str">
            <v>cây</v>
          </cell>
          <cell r="D4305">
            <v>120141</v>
          </cell>
        </row>
        <row r="4306">
          <cell r="B4306" t="str">
            <v>Dẻ gai hạt nhỏ &gt;6-9 cm</v>
          </cell>
          <cell r="C4306" t="str">
            <v>cây</v>
          </cell>
          <cell r="D4306">
            <v>316106</v>
          </cell>
        </row>
        <row r="4307">
          <cell r="B4307" t="str">
            <v>Dẻ gai hạt nhỏ &gt;9-12 cm</v>
          </cell>
          <cell r="C4307" t="str">
            <v>cây</v>
          </cell>
          <cell r="D4307">
            <v>425284</v>
          </cell>
        </row>
        <row r="4308">
          <cell r="B4308" t="str">
            <v>Dẻ gai hạt nhỏ &gt;12-15 cm</v>
          </cell>
          <cell r="C4308" t="str">
            <v>cây</v>
          </cell>
          <cell r="D4308">
            <v>454339</v>
          </cell>
        </row>
        <row r="4309">
          <cell r="B4309" t="str">
            <v>Dẻ gai hạt nhỏ &gt;15-18 cm</v>
          </cell>
          <cell r="C4309" t="str">
            <v>cây</v>
          </cell>
          <cell r="D4309">
            <v>485238</v>
          </cell>
        </row>
        <row r="4310">
          <cell r="B4310" t="str">
            <v>Dẻ gai hạt nhỏ &gt;18-21 cm</v>
          </cell>
          <cell r="C4310" t="str">
            <v>cây</v>
          </cell>
          <cell r="D4310">
            <v>518245</v>
          </cell>
        </row>
        <row r="4311">
          <cell r="B4311" t="str">
            <v>Dẻ gai hạt nhỏ &gt;21-24 cm</v>
          </cell>
          <cell r="C4311" t="str">
            <v>cây</v>
          </cell>
          <cell r="D4311">
            <v>553656</v>
          </cell>
        </row>
        <row r="4312">
          <cell r="B4312" t="str">
            <v>Dẻ gai hạt nhỏ &gt;24-27 cm</v>
          </cell>
          <cell r="C4312" t="str">
            <v>cây</v>
          </cell>
          <cell r="D4312">
            <v>591812</v>
          </cell>
        </row>
        <row r="4313">
          <cell r="B4313" t="str">
            <v>Dẻ gai hạt nhỏ &gt;27-30 cm</v>
          </cell>
          <cell r="C4313" t="str">
            <v>cây</v>
          </cell>
          <cell r="D4313">
            <v>633102</v>
          </cell>
        </row>
        <row r="4314">
          <cell r="B4314" t="str">
            <v>Dẻ gai hạt nhỏ &gt;30-33 cm</v>
          </cell>
          <cell r="C4314" t="str">
            <v>cây</v>
          </cell>
          <cell r="D4314">
            <v>677962</v>
          </cell>
        </row>
        <row r="4315">
          <cell r="B4315" t="str">
            <v>Dẻ gai hạt nhỏ &gt;33-36 cm</v>
          </cell>
          <cell r="C4315" t="str">
            <v>cây</v>
          </cell>
          <cell r="D4315">
            <v>726917</v>
          </cell>
        </row>
        <row r="4316">
          <cell r="B4316" t="str">
            <v>Dẻ gai hạt nhỏ &gt;36-39 cm</v>
          </cell>
          <cell r="C4316" t="str">
            <v>cây</v>
          </cell>
          <cell r="D4316">
            <v>780526</v>
          </cell>
        </row>
        <row r="4317">
          <cell r="B4317" t="str">
            <v>Dẻ gai hạt nhỏ &gt;39-42 cm</v>
          </cell>
          <cell r="C4317" t="str">
            <v>cây</v>
          </cell>
          <cell r="D4317">
            <v>839455</v>
          </cell>
        </row>
        <row r="4318">
          <cell r="B4318" t="str">
            <v>Dẻ gai hạt nhỏ &gt;42 cm</v>
          </cell>
          <cell r="C4318" t="str">
            <v>cây</v>
          </cell>
          <cell r="D4318">
            <v>904456</v>
          </cell>
        </row>
        <row r="4319">
          <cell r="B4319" t="str">
            <v>Dầu rái ≤3 cm</v>
          </cell>
          <cell r="C4319" t="str">
            <v>cây</v>
          </cell>
          <cell r="D4319">
            <v>91198</v>
          </cell>
        </row>
        <row r="4320">
          <cell r="B4320" t="str">
            <v>Dầu rái &gt;3-6 cm</v>
          </cell>
          <cell r="C4320" t="str">
            <v>cây</v>
          </cell>
          <cell r="D4320">
            <v>120141</v>
          </cell>
        </row>
        <row r="4321">
          <cell r="B4321" t="str">
            <v>Dầu rái &gt;6-9 cm</v>
          </cell>
          <cell r="C4321" t="str">
            <v>cây</v>
          </cell>
          <cell r="D4321">
            <v>316106</v>
          </cell>
        </row>
        <row r="4322">
          <cell r="B4322" t="str">
            <v>Dầu rái &gt;9-12 cm</v>
          </cell>
          <cell r="C4322" t="str">
            <v>cây</v>
          </cell>
          <cell r="D4322">
            <v>425284</v>
          </cell>
        </row>
        <row r="4323">
          <cell r="B4323" t="str">
            <v>Dầu rái &gt;12-15 cm</v>
          </cell>
          <cell r="C4323" t="str">
            <v>cây</v>
          </cell>
          <cell r="D4323">
            <v>454339</v>
          </cell>
        </row>
        <row r="4324">
          <cell r="B4324" t="str">
            <v>Dầu rái &gt;15-18 cm</v>
          </cell>
          <cell r="C4324" t="str">
            <v>cây</v>
          </cell>
          <cell r="D4324">
            <v>485238</v>
          </cell>
        </row>
        <row r="4325">
          <cell r="B4325" t="str">
            <v>Dầu rái &gt;18-21 cm</v>
          </cell>
          <cell r="C4325" t="str">
            <v>cây</v>
          </cell>
          <cell r="D4325">
            <v>518245</v>
          </cell>
        </row>
        <row r="4326">
          <cell r="B4326" t="str">
            <v>Dầu rái &gt;21-24 cm</v>
          </cell>
          <cell r="C4326" t="str">
            <v>cây</v>
          </cell>
          <cell r="D4326">
            <v>553656</v>
          </cell>
        </row>
        <row r="4327">
          <cell r="B4327" t="str">
            <v>Dầu rái &gt;24-27 cm</v>
          </cell>
          <cell r="C4327" t="str">
            <v>cây</v>
          </cell>
          <cell r="D4327">
            <v>591812</v>
          </cell>
        </row>
        <row r="4328">
          <cell r="B4328" t="str">
            <v>Dầu rái &gt;27-30 cm</v>
          </cell>
          <cell r="C4328" t="str">
            <v>cây</v>
          </cell>
          <cell r="D4328">
            <v>633102</v>
          </cell>
        </row>
        <row r="4329">
          <cell r="B4329" t="str">
            <v>Dầu rái &gt;30-33 cm</v>
          </cell>
          <cell r="C4329" t="str">
            <v>cây</v>
          </cell>
          <cell r="D4329">
            <v>677962</v>
          </cell>
        </row>
        <row r="4330">
          <cell r="B4330" t="str">
            <v>Dầu rái &gt;33-36 cm</v>
          </cell>
          <cell r="C4330" t="str">
            <v>cây</v>
          </cell>
          <cell r="D4330">
            <v>726917</v>
          </cell>
        </row>
        <row r="4331">
          <cell r="B4331" t="str">
            <v>Dầu rái &gt;36-39 cm</v>
          </cell>
          <cell r="C4331" t="str">
            <v>cây</v>
          </cell>
          <cell r="D4331">
            <v>780526</v>
          </cell>
        </row>
        <row r="4332">
          <cell r="B4332" t="str">
            <v>Dầu rái &gt;39-42 cm</v>
          </cell>
          <cell r="C4332" t="str">
            <v>cây</v>
          </cell>
          <cell r="D4332">
            <v>839455</v>
          </cell>
        </row>
        <row r="4333">
          <cell r="B4333" t="str">
            <v>Dầu rái &gt;42 cm</v>
          </cell>
          <cell r="C4333" t="str">
            <v>cây</v>
          </cell>
          <cell r="D4333">
            <v>904456</v>
          </cell>
        </row>
        <row r="4334">
          <cell r="B4334" t="str">
            <v>Dầu nước ≤3 cm</v>
          </cell>
          <cell r="C4334" t="str">
            <v>cây</v>
          </cell>
          <cell r="D4334">
            <v>91198</v>
          </cell>
        </row>
        <row r="4335">
          <cell r="B4335" t="str">
            <v>Dầu nước &gt;3-6 cm</v>
          </cell>
          <cell r="C4335" t="str">
            <v>cây</v>
          </cell>
          <cell r="D4335">
            <v>120141</v>
          </cell>
        </row>
        <row r="4336">
          <cell r="B4336" t="str">
            <v>Dầu nước &gt;6-9 cm</v>
          </cell>
          <cell r="C4336" t="str">
            <v>cây</v>
          </cell>
          <cell r="D4336">
            <v>316106</v>
          </cell>
        </row>
        <row r="4337">
          <cell r="B4337" t="str">
            <v>Dầu nước &gt;9-12 cm</v>
          </cell>
          <cell r="C4337" t="str">
            <v>cây</v>
          </cell>
          <cell r="D4337">
            <v>425284</v>
          </cell>
        </row>
        <row r="4338">
          <cell r="B4338" t="str">
            <v>Dầu nước &gt;12-15 cm</v>
          </cell>
          <cell r="C4338" t="str">
            <v>cây</v>
          </cell>
          <cell r="D4338">
            <v>454339</v>
          </cell>
        </row>
        <row r="4339">
          <cell r="B4339" t="str">
            <v>Dầu nước &gt;15-18 cm</v>
          </cell>
          <cell r="C4339" t="str">
            <v>cây</v>
          </cell>
          <cell r="D4339">
            <v>485238</v>
          </cell>
        </row>
        <row r="4340">
          <cell r="B4340" t="str">
            <v>Dầu nước &gt;18-21 cm</v>
          </cell>
          <cell r="C4340" t="str">
            <v>cây</v>
          </cell>
          <cell r="D4340">
            <v>518245</v>
          </cell>
        </row>
        <row r="4341">
          <cell r="B4341" t="str">
            <v>Dầu nước &gt;21-24 cm</v>
          </cell>
          <cell r="C4341" t="str">
            <v>cây</v>
          </cell>
          <cell r="D4341">
            <v>553656</v>
          </cell>
        </row>
        <row r="4342">
          <cell r="B4342" t="str">
            <v>Dầu nước &gt;24-27 cm</v>
          </cell>
          <cell r="C4342" t="str">
            <v>cây</v>
          </cell>
          <cell r="D4342">
            <v>591812</v>
          </cell>
        </row>
        <row r="4343">
          <cell r="B4343" t="str">
            <v>Dầu nước &gt;27-30 cm</v>
          </cell>
          <cell r="C4343" t="str">
            <v>cây</v>
          </cell>
          <cell r="D4343">
            <v>633102</v>
          </cell>
        </row>
        <row r="4344">
          <cell r="B4344" t="str">
            <v>Dầu nước &gt;30-33 cm</v>
          </cell>
          <cell r="C4344" t="str">
            <v>cây</v>
          </cell>
          <cell r="D4344">
            <v>677962</v>
          </cell>
        </row>
        <row r="4345">
          <cell r="B4345" t="str">
            <v>Dầu nước &gt;33-36 cm</v>
          </cell>
          <cell r="C4345" t="str">
            <v>cây</v>
          </cell>
          <cell r="D4345">
            <v>726917</v>
          </cell>
        </row>
        <row r="4346">
          <cell r="B4346" t="str">
            <v>Dầu nước &gt;36-39 cm</v>
          </cell>
          <cell r="C4346" t="str">
            <v>cây</v>
          </cell>
          <cell r="D4346">
            <v>780526</v>
          </cell>
        </row>
        <row r="4347">
          <cell r="B4347" t="str">
            <v>Dầu nước &gt;39-42 cm</v>
          </cell>
          <cell r="C4347" t="str">
            <v>cây</v>
          </cell>
          <cell r="D4347">
            <v>839455</v>
          </cell>
        </row>
        <row r="4348">
          <cell r="B4348" t="str">
            <v>Dầu nước &gt;42 cm</v>
          </cell>
          <cell r="C4348" t="str">
            <v>cây</v>
          </cell>
          <cell r="D4348">
            <v>904456</v>
          </cell>
        </row>
        <row r="4349">
          <cell r="B4349" t="str">
            <v>Dầu trà beng ≤3 cm</v>
          </cell>
          <cell r="C4349" t="str">
            <v>cây</v>
          </cell>
          <cell r="D4349">
            <v>91198</v>
          </cell>
        </row>
        <row r="4350">
          <cell r="B4350" t="str">
            <v>Dầu trà beng &gt;3-6 cm</v>
          </cell>
          <cell r="C4350" t="str">
            <v>cây</v>
          </cell>
          <cell r="D4350">
            <v>120141</v>
          </cell>
        </row>
        <row r="4351">
          <cell r="B4351" t="str">
            <v>Dầu trà beng &gt;6-9 cm</v>
          </cell>
          <cell r="C4351" t="str">
            <v>cây</v>
          </cell>
          <cell r="D4351">
            <v>316106</v>
          </cell>
        </row>
        <row r="4352">
          <cell r="B4352" t="str">
            <v>Dầu trà beng &gt;9-12 cm</v>
          </cell>
          <cell r="C4352" t="str">
            <v>cây</v>
          </cell>
          <cell r="D4352">
            <v>425284</v>
          </cell>
        </row>
        <row r="4353">
          <cell r="B4353" t="str">
            <v>Dầu trà beng &gt;12-15 cm</v>
          </cell>
          <cell r="C4353" t="str">
            <v>cây</v>
          </cell>
          <cell r="D4353">
            <v>454339</v>
          </cell>
        </row>
        <row r="4354">
          <cell r="B4354" t="str">
            <v>Dầu trà beng &gt;15-18 cm</v>
          </cell>
          <cell r="C4354" t="str">
            <v>cây</v>
          </cell>
          <cell r="D4354">
            <v>485238</v>
          </cell>
        </row>
        <row r="4355">
          <cell r="B4355" t="str">
            <v>Dầu trà beng &gt;18-21 cm</v>
          </cell>
          <cell r="C4355" t="str">
            <v>cây</v>
          </cell>
          <cell r="D4355">
            <v>518245</v>
          </cell>
        </row>
        <row r="4356">
          <cell r="B4356" t="str">
            <v>Dầu trà beng &gt;21-24 cm</v>
          </cell>
          <cell r="C4356" t="str">
            <v>cây</v>
          </cell>
          <cell r="D4356">
            <v>553656</v>
          </cell>
        </row>
        <row r="4357">
          <cell r="B4357" t="str">
            <v>Dầu trà beng &gt;24-27 cm</v>
          </cell>
          <cell r="C4357" t="str">
            <v>cây</v>
          </cell>
          <cell r="D4357">
            <v>591812</v>
          </cell>
        </row>
        <row r="4358">
          <cell r="B4358" t="str">
            <v>Dầu trà beng &gt;27-30 cm</v>
          </cell>
          <cell r="C4358" t="str">
            <v>cây</v>
          </cell>
          <cell r="D4358">
            <v>633102</v>
          </cell>
        </row>
        <row r="4359">
          <cell r="B4359" t="str">
            <v>Dầu trà beng &gt;30-33 cm</v>
          </cell>
          <cell r="C4359" t="str">
            <v>cây</v>
          </cell>
          <cell r="D4359">
            <v>677962</v>
          </cell>
        </row>
        <row r="4360">
          <cell r="B4360" t="str">
            <v>Dầu trà beng &gt;33-36 cm</v>
          </cell>
          <cell r="C4360" t="str">
            <v>cây</v>
          </cell>
          <cell r="D4360">
            <v>726917</v>
          </cell>
        </row>
        <row r="4361">
          <cell r="B4361" t="str">
            <v>Dầu trà beng &gt;36-39 cm</v>
          </cell>
          <cell r="C4361" t="str">
            <v>cây</v>
          </cell>
          <cell r="D4361">
            <v>780526</v>
          </cell>
        </row>
        <row r="4362">
          <cell r="B4362" t="str">
            <v>Dầu trà beng &gt;39-42 cm</v>
          </cell>
          <cell r="C4362" t="str">
            <v>cây</v>
          </cell>
          <cell r="D4362">
            <v>839455</v>
          </cell>
        </row>
        <row r="4363">
          <cell r="B4363" t="str">
            <v>Dầu trà beng &gt;42 cm</v>
          </cell>
          <cell r="C4363" t="str">
            <v>cây</v>
          </cell>
          <cell r="D4363">
            <v>904456</v>
          </cell>
        </row>
        <row r="4364">
          <cell r="B4364" t="str">
            <v>Dầu đỏ ≤3 cm</v>
          </cell>
          <cell r="C4364" t="str">
            <v>cây</v>
          </cell>
          <cell r="D4364">
            <v>91198</v>
          </cell>
        </row>
        <row r="4365">
          <cell r="B4365" t="str">
            <v>Dầu đỏ &gt;3-6 cm</v>
          </cell>
          <cell r="C4365" t="str">
            <v>cây</v>
          </cell>
          <cell r="D4365">
            <v>120141</v>
          </cell>
        </row>
        <row r="4366">
          <cell r="B4366" t="str">
            <v>Dầu đỏ &gt;6-9 cm</v>
          </cell>
          <cell r="C4366" t="str">
            <v>cây</v>
          </cell>
          <cell r="D4366">
            <v>316106</v>
          </cell>
        </row>
        <row r="4367">
          <cell r="B4367" t="str">
            <v>Dầu đỏ &gt;9-12 cm</v>
          </cell>
          <cell r="C4367" t="str">
            <v>cây</v>
          </cell>
          <cell r="D4367">
            <v>425284</v>
          </cell>
        </row>
        <row r="4368">
          <cell r="B4368" t="str">
            <v>Dầu đỏ &gt;12-15 cm</v>
          </cell>
          <cell r="C4368" t="str">
            <v>cây</v>
          </cell>
          <cell r="D4368">
            <v>454339</v>
          </cell>
        </row>
        <row r="4369">
          <cell r="B4369" t="str">
            <v>Dầu đỏ &gt;15-18 cm</v>
          </cell>
          <cell r="C4369" t="str">
            <v>cây</v>
          </cell>
          <cell r="D4369">
            <v>485238</v>
          </cell>
        </row>
        <row r="4370">
          <cell r="B4370" t="str">
            <v>Dầu đỏ &gt;18-21 cm</v>
          </cell>
          <cell r="C4370" t="str">
            <v>cây</v>
          </cell>
          <cell r="D4370">
            <v>518245</v>
          </cell>
        </row>
        <row r="4371">
          <cell r="B4371" t="str">
            <v>Dầu đỏ &gt;21-24 cm</v>
          </cell>
          <cell r="C4371" t="str">
            <v>cây</v>
          </cell>
          <cell r="D4371">
            <v>553656</v>
          </cell>
        </row>
        <row r="4372">
          <cell r="B4372" t="str">
            <v>Dầu đỏ &gt;24-27 cm</v>
          </cell>
          <cell r="C4372" t="str">
            <v>cây</v>
          </cell>
          <cell r="D4372">
            <v>591812</v>
          </cell>
        </row>
        <row r="4373">
          <cell r="B4373" t="str">
            <v>Dầu đỏ &gt;27-30 cm</v>
          </cell>
          <cell r="C4373" t="str">
            <v>cây</v>
          </cell>
          <cell r="D4373">
            <v>633102</v>
          </cell>
        </row>
        <row r="4374">
          <cell r="B4374" t="str">
            <v>Dầu đỏ &gt;30-33 cm</v>
          </cell>
          <cell r="C4374" t="str">
            <v>cây</v>
          </cell>
          <cell r="D4374">
            <v>677962</v>
          </cell>
        </row>
        <row r="4375">
          <cell r="B4375" t="str">
            <v>Dầu đỏ &gt;33-36 cm</v>
          </cell>
          <cell r="C4375" t="str">
            <v>cây</v>
          </cell>
          <cell r="D4375">
            <v>726917</v>
          </cell>
        </row>
        <row r="4376">
          <cell r="B4376" t="str">
            <v>Dầu đỏ &gt;36-39 cm</v>
          </cell>
          <cell r="C4376" t="str">
            <v>cây</v>
          </cell>
          <cell r="D4376">
            <v>780526</v>
          </cell>
        </row>
        <row r="4377">
          <cell r="B4377" t="str">
            <v>Dầu đỏ &gt;39-42 cm</v>
          </cell>
          <cell r="C4377" t="str">
            <v>cây</v>
          </cell>
          <cell r="D4377">
            <v>839455</v>
          </cell>
        </row>
        <row r="4378">
          <cell r="B4378" t="str">
            <v>Dầu đỏ &gt;42 cm</v>
          </cell>
          <cell r="C4378" t="str">
            <v>cây</v>
          </cell>
          <cell r="D4378">
            <v>904456</v>
          </cell>
        </row>
        <row r="4379">
          <cell r="B4379" t="str">
            <v>Dẻ bắc giang ≤3 cm</v>
          </cell>
          <cell r="C4379" t="str">
            <v>cây</v>
          </cell>
          <cell r="D4379">
            <v>91198</v>
          </cell>
        </row>
        <row r="4380">
          <cell r="B4380" t="str">
            <v>Dẻ bắc giang &gt;3-6 cm</v>
          </cell>
          <cell r="C4380" t="str">
            <v>cây</v>
          </cell>
          <cell r="D4380">
            <v>120141</v>
          </cell>
        </row>
        <row r="4381">
          <cell r="B4381" t="str">
            <v>Dẻ bắc giang &gt;6-9 cm</v>
          </cell>
          <cell r="C4381" t="str">
            <v>cây</v>
          </cell>
          <cell r="D4381">
            <v>316106</v>
          </cell>
        </row>
        <row r="4382">
          <cell r="B4382" t="str">
            <v>Dẻ bắc giang &gt;9-12 cm</v>
          </cell>
          <cell r="C4382" t="str">
            <v>cây</v>
          </cell>
          <cell r="D4382">
            <v>425284</v>
          </cell>
        </row>
        <row r="4383">
          <cell r="B4383" t="str">
            <v>Dẻ bắc giang &gt;12-15 cm</v>
          </cell>
          <cell r="C4383" t="str">
            <v>cây</v>
          </cell>
          <cell r="D4383">
            <v>454339</v>
          </cell>
        </row>
        <row r="4384">
          <cell r="B4384" t="str">
            <v>Dẻ bắc giang &gt;15-18 cm</v>
          </cell>
          <cell r="C4384" t="str">
            <v>cây</v>
          </cell>
          <cell r="D4384">
            <v>485238</v>
          </cell>
        </row>
        <row r="4385">
          <cell r="B4385" t="str">
            <v>Dẻ bắc giang &gt;18-21 cm</v>
          </cell>
          <cell r="C4385" t="str">
            <v>cây</v>
          </cell>
          <cell r="D4385">
            <v>518245</v>
          </cell>
        </row>
        <row r="4386">
          <cell r="B4386" t="str">
            <v>Dẻ bắc giang &gt;21-24 cm</v>
          </cell>
          <cell r="C4386" t="str">
            <v>cây</v>
          </cell>
          <cell r="D4386">
            <v>553656</v>
          </cell>
        </row>
        <row r="4387">
          <cell r="B4387" t="str">
            <v>Dẻ bắc giang &gt;24-27 cm</v>
          </cell>
          <cell r="C4387" t="str">
            <v>cây</v>
          </cell>
          <cell r="D4387">
            <v>591812</v>
          </cell>
        </row>
        <row r="4388">
          <cell r="B4388" t="str">
            <v>Dẻ bắc giang &gt;27-30 cm</v>
          </cell>
          <cell r="C4388" t="str">
            <v>cây</v>
          </cell>
          <cell r="D4388">
            <v>633102</v>
          </cell>
        </row>
        <row r="4389">
          <cell r="B4389" t="str">
            <v>Dẻ bắc giang &gt;30-33 cm</v>
          </cell>
          <cell r="C4389" t="str">
            <v>cây</v>
          </cell>
          <cell r="D4389">
            <v>677962</v>
          </cell>
        </row>
        <row r="4390">
          <cell r="B4390" t="str">
            <v>Dẻ bắc giang &gt;33-36 cm</v>
          </cell>
          <cell r="C4390" t="str">
            <v>cây</v>
          </cell>
          <cell r="D4390">
            <v>726917</v>
          </cell>
        </row>
        <row r="4391">
          <cell r="B4391" t="str">
            <v>Dẻ bắc giang &gt;36-39 cm</v>
          </cell>
          <cell r="C4391" t="str">
            <v>cây</v>
          </cell>
          <cell r="D4391">
            <v>780526</v>
          </cell>
        </row>
        <row r="4392">
          <cell r="B4392" t="str">
            <v>Dẻ bắc giang &gt;39-42 cm</v>
          </cell>
          <cell r="C4392" t="str">
            <v>cây</v>
          </cell>
          <cell r="D4392">
            <v>839455</v>
          </cell>
        </row>
        <row r="4393">
          <cell r="B4393" t="str">
            <v>Dẻ bắc giang &gt;42 cm</v>
          </cell>
          <cell r="C4393" t="str">
            <v>cây</v>
          </cell>
          <cell r="D4393">
            <v>904456</v>
          </cell>
        </row>
        <row r="4394">
          <cell r="B4394" t="str">
            <v>Sồi nâu ≤3 cm</v>
          </cell>
          <cell r="C4394" t="str">
            <v>cây</v>
          </cell>
          <cell r="D4394">
            <v>91198</v>
          </cell>
        </row>
        <row r="4395">
          <cell r="B4395" t="str">
            <v>Sồi nâu &gt;3-6 cm</v>
          </cell>
          <cell r="C4395" t="str">
            <v>cây</v>
          </cell>
          <cell r="D4395">
            <v>120141</v>
          </cell>
        </row>
        <row r="4396">
          <cell r="B4396" t="str">
            <v>Sồi nâu &gt;6-9 cm</v>
          </cell>
          <cell r="C4396" t="str">
            <v>cây</v>
          </cell>
          <cell r="D4396">
            <v>316106</v>
          </cell>
        </row>
        <row r="4397">
          <cell r="B4397" t="str">
            <v>Sồi nâu &gt;9-12 cm</v>
          </cell>
          <cell r="C4397" t="str">
            <v>cây</v>
          </cell>
          <cell r="D4397">
            <v>425284</v>
          </cell>
        </row>
        <row r="4398">
          <cell r="B4398" t="str">
            <v>Sồi nâu &gt;12-15 cm</v>
          </cell>
          <cell r="C4398" t="str">
            <v>cây</v>
          </cell>
          <cell r="D4398">
            <v>454339</v>
          </cell>
        </row>
        <row r="4399">
          <cell r="B4399" t="str">
            <v>Sồi nâu &gt;15-18 cm</v>
          </cell>
          <cell r="C4399" t="str">
            <v>cây</v>
          </cell>
          <cell r="D4399">
            <v>485238</v>
          </cell>
        </row>
        <row r="4400">
          <cell r="B4400" t="str">
            <v>Sồi nâu &gt;18-21 cm</v>
          </cell>
          <cell r="C4400" t="str">
            <v>cây</v>
          </cell>
          <cell r="D4400">
            <v>518245</v>
          </cell>
        </row>
        <row r="4401">
          <cell r="B4401" t="str">
            <v>Sồi nâu &gt;21-24 cm</v>
          </cell>
          <cell r="C4401" t="str">
            <v>cây</v>
          </cell>
          <cell r="D4401">
            <v>553656</v>
          </cell>
        </row>
        <row r="4402">
          <cell r="B4402" t="str">
            <v>Sồi nâu &gt;24-27 cm</v>
          </cell>
          <cell r="C4402" t="str">
            <v>cây</v>
          </cell>
          <cell r="D4402">
            <v>591812</v>
          </cell>
        </row>
        <row r="4403">
          <cell r="B4403" t="str">
            <v>Sồi nâu &gt;27-30 cm</v>
          </cell>
          <cell r="C4403" t="str">
            <v>cây</v>
          </cell>
          <cell r="D4403">
            <v>633102</v>
          </cell>
        </row>
        <row r="4404">
          <cell r="B4404" t="str">
            <v>Sồi nâu &gt;30-33 cm</v>
          </cell>
          <cell r="C4404" t="str">
            <v>cây</v>
          </cell>
          <cell r="D4404">
            <v>677962</v>
          </cell>
        </row>
        <row r="4405">
          <cell r="B4405" t="str">
            <v>Sồi nâu &gt;33-36 cm</v>
          </cell>
          <cell r="C4405" t="str">
            <v>cây</v>
          </cell>
          <cell r="D4405">
            <v>726917</v>
          </cell>
        </row>
        <row r="4406">
          <cell r="B4406" t="str">
            <v>Sồi nâu &gt;36-39 cm</v>
          </cell>
          <cell r="C4406" t="str">
            <v>cây</v>
          </cell>
          <cell r="D4406">
            <v>780526</v>
          </cell>
        </row>
        <row r="4407">
          <cell r="B4407" t="str">
            <v>Sồi nâu &gt;39-42 cm</v>
          </cell>
          <cell r="C4407" t="str">
            <v>cây</v>
          </cell>
          <cell r="D4407">
            <v>839455</v>
          </cell>
        </row>
        <row r="4408">
          <cell r="B4408" t="str">
            <v>Sồi nâu &gt;42 cm</v>
          </cell>
          <cell r="C4408" t="str">
            <v>cây</v>
          </cell>
          <cell r="D4408">
            <v>904456</v>
          </cell>
        </row>
        <row r="4409">
          <cell r="B4409" t="str">
            <v>Sồi Bắc giang ≤3 cm</v>
          </cell>
          <cell r="C4409" t="str">
            <v>cây</v>
          </cell>
          <cell r="D4409">
            <v>91198</v>
          </cell>
        </row>
        <row r="4410">
          <cell r="B4410" t="str">
            <v>Sồi Bắc giang &gt;3-6 cm</v>
          </cell>
          <cell r="C4410" t="str">
            <v>cây</v>
          </cell>
          <cell r="D4410">
            <v>120141</v>
          </cell>
        </row>
        <row r="4411">
          <cell r="B4411" t="str">
            <v>Sồi Bắc giang &gt;6-9 cm</v>
          </cell>
          <cell r="C4411" t="str">
            <v>cây</v>
          </cell>
          <cell r="D4411">
            <v>316106</v>
          </cell>
        </row>
        <row r="4412">
          <cell r="B4412" t="str">
            <v>Sồi Bắc giang &gt;9-12 cm</v>
          </cell>
          <cell r="C4412" t="str">
            <v>cây</v>
          </cell>
          <cell r="D4412">
            <v>425284</v>
          </cell>
        </row>
        <row r="4413">
          <cell r="B4413" t="str">
            <v>Sồi Bắc giang &gt;12-15 cm</v>
          </cell>
          <cell r="C4413" t="str">
            <v>cây</v>
          </cell>
          <cell r="D4413">
            <v>454339</v>
          </cell>
        </row>
        <row r="4414">
          <cell r="B4414" t="str">
            <v>Sồi Bắc giang &gt;15-18 cm</v>
          </cell>
          <cell r="C4414" t="str">
            <v>cây</v>
          </cell>
          <cell r="D4414">
            <v>485238</v>
          </cell>
        </row>
        <row r="4415">
          <cell r="B4415" t="str">
            <v>Sồi Bắc giang &gt;18-21 cm</v>
          </cell>
          <cell r="C4415" t="str">
            <v>cây</v>
          </cell>
          <cell r="D4415">
            <v>518245</v>
          </cell>
        </row>
        <row r="4416">
          <cell r="B4416" t="str">
            <v>Sồi Bắc giang &gt;21-24 cm</v>
          </cell>
          <cell r="C4416" t="str">
            <v>cây</v>
          </cell>
          <cell r="D4416">
            <v>553656</v>
          </cell>
        </row>
        <row r="4417">
          <cell r="B4417" t="str">
            <v>Sồi Bắc giang &gt;24-27 cm</v>
          </cell>
          <cell r="C4417" t="str">
            <v>cây</v>
          </cell>
          <cell r="D4417">
            <v>591812</v>
          </cell>
        </row>
        <row r="4418">
          <cell r="B4418" t="str">
            <v>Sồi Bắc giang &gt;27-30 cm</v>
          </cell>
          <cell r="C4418" t="str">
            <v>cây</v>
          </cell>
          <cell r="D4418">
            <v>633102</v>
          </cell>
        </row>
        <row r="4419">
          <cell r="B4419" t="str">
            <v>Sồi Bắc giang &gt;30-33 cm</v>
          </cell>
          <cell r="C4419" t="str">
            <v>cây</v>
          </cell>
          <cell r="D4419">
            <v>677962</v>
          </cell>
        </row>
        <row r="4420">
          <cell r="B4420" t="str">
            <v>Sồi Bắc giang &gt;33-36 cm</v>
          </cell>
          <cell r="C4420" t="str">
            <v>cây</v>
          </cell>
          <cell r="D4420">
            <v>726917</v>
          </cell>
        </row>
        <row r="4421">
          <cell r="B4421" t="str">
            <v>Sồi Bắc giang &gt;36-39 cm</v>
          </cell>
          <cell r="C4421" t="str">
            <v>cây</v>
          </cell>
          <cell r="D4421">
            <v>780526</v>
          </cell>
        </row>
        <row r="4422">
          <cell r="B4422" t="str">
            <v>Sồi Bắc giang &gt;39-42 cm</v>
          </cell>
          <cell r="C4422" t="str">
            <v>cây</v>
          </cell>
          <cell r="D4422">
            <v>839455</v>
          </cell>
        </row>
        <row r="4423">
          <cell r="B4423" t="str">
            <v>Sồi Bắc giang &gt;42 cm</v>
          </cell>
          <cell r="C4423" t="str">
            <v>cây</v>
          </cell>
          <cell r="D4423">
            <v>904456</v>
          </cell>
        </row>
        <row r="4424">
          <cell r="B4424" t="str">
            <v>Giẻ ngô ≤3 cm</v>
          </cell>
          <cell r="C4424" t="str">
            <v>cây</v>
          </cell>
          <cell r="D4424">
            <v>91198</v>
          </cell>
        </row>
        <row r="4425">
          <cell r="B4425" t="str">
            <v>Giẻ ngô &gt;3-6 cm</v>
          </cell>
          <cell r="C4425" t="str">
            <v>cây</v>
          </cell>
          <cell r="D4425">
            <v>120141</v>
          </cell>
        </row>
        <row r="4426">
          <cell r="B4426" t="str">
            <v>Giẻ ngô &gt;6-9 cm</v>
          </cell>
          <cell r="C4426" t="str">
            <v>cây</v>
          </cell>
          <cell r="D4426">
            <v>316106</v>
          </cell>
        </row>
        <row r="4427">
          <cell r="B4427" t="str">
            <v>Giẻ ngô &gt;9-12 cm</v>
          </cell>
          <cell r="C4427" t="str">
            <v>cây</v>
          </cell>
          <cell r="D4427">
            <v>425284</v>
          </cell>
        </row>
        <row r="4428">
          <cell r="B4428" t="str">
            <v>Giẻ ngô &gt;12-15 cm</v>
          </cell>
          <cell r="C4428" t="str">
            <v>cây</v>
          </cell>
          <cell r="D4428">
            <v>454339</v>
          </cell>
        </row>
        <row r="4429">
          <cell r="B4429" t="str">
            <v>Giẻ ngô &gt;15-18 cm</v>
          </cell>
          <cell r="C4429" t="str">
            <v>cây</v>
          </cell>
          <cell r="D4429">
            <v>485238</v>
          </cell>
        </row>
        <row r="4430">
          <cell r="B4430" t="str">
            <v>Giẻ ngô &gt;18-21 cm</v>
          </cell>
          <cell r="C4430" t="str">
            <v>cây</v>
          </cell>
          <cell r="D4430">
            <v>518245</v>
          </cell>
        </row>
        <row r="4431">
          <cell r="B4431" t="str">
            <v>Giẻ ngô &gt;21-24 cm</v>
          </cell>
          <cell r="C4431" t="str">
            <v>cây</v>
          </cell>
          <cell r="D4431">
            <v>553656</v>
          </cell>
        </row>
        <row r="4432">
          <cell r="B4432" t="str">
            <v>Giẻ ngô &gt;24-27 cm</v>
          </cell>
          <cell r="C4432" t="str">
            <v>cây</v>
          </cell>
          <cell r="D4432">
            <v>591812</v>
          </cell>
        </row>
        <row r="4433">
          <cell r="B4433" t="str">
            <v>Giẻ ngô &gt;27-30 cm</v>
          </cell>
          <cell r="C4433" t="str">
            <v>cây</v>
          </cell>
          <cell r="D4433">
            <v>633102</v>
          </cell>
        </row>
        <row r="4434">
          <cell r="B4434" t="str">
            <v>Giẻ ngô &gt;30-33 cm</v>
          </cell>
          <cell r="C4434" t="str">
            <v>cây</v>
          </cell>
          <cell r="D4434">
            <v>677962</v>
          </cell>
        </row>
        <row r="4435">
          <cell r="B4435" t="str">
            <v>Giẻ ngô &gt;33-36 cm</v>
          </cell>
          <cell r="C4435" t="str">
            <v>cây</v>
          </cell>
          <cell r="D4435">
            <v>726917</v>
          </cell>
        </row>
        <row r="4436">
          <cell r="B4436" t="str">
            <v>Giẻ ngô &gt;36-39 cm</v>
          </cell>
          <cell r="C4436" t="str">
            <v>cây</v>
          </cell>
          <cell r="D4436">
            <v>780526</v>
          </cell>
        </row>
        <row r="4437">
          <cell r="B4437" t="str">
            <v>Giẻ ngô &gt;39-42 cm</v>
          </cell>
          <cell r="C4437" t="str">
            <v>cây</v>
          </cell>
          <cell r="D4437">
            <v>839455</v>
          </cell>
        </row>
        <row r="4438">
          <cell r="B4438" t="str">
            <v>Giẻ ngô &gt;42 cm</v>
          </cell>
          <cell r="C4438" t="str">
            <v>cây</v>
          </cell>
          <cell r="D4438">
            <v>904456</v>
          </cell>
        </row>
        <row r="4439">
          <cell r="B4439" t="str">
            <v>Dẻ đỏ ≤3 cm</v>
          </cell>
          <cell r="C4439" t="str">
            <v>cây</v>
          </cell>
          <cell r="D4439">
            <v>91198</v>
          </cell>
        </row>
        <row r="4440">
          <cell r="B4440" t="str">
            <v>Dẻ đỏ &gt;3-6 cm</v>
          </cell>
          <cell r="C4440" t="str">
            <v>cây</v>
          </cell>
          <cell r="D4440">
            <v>120141</v>
          </cell>
        </row>
        <row r="4441">
          <cell r="B4441" t="str">
            <v>Dẻ đỏ &gt;6-9 cm</v>
          </cell>
          <cell r="C4441" t="str">
            <v>cây</v>
          </cell>
          <cell r="D4441">
            <v>316106</v>
          </cell>
        </row>
        <row r="4442">
          <cell r="B4442" t="str">
            <v>Dẻ đỏ &gt;9-12 cm</v>
          </cell>
          <cell r="C4442" t="str">
            <v>cây</v>
          </cell>
          <cell r="D4442">
            <v>425284</v>
          </cell>
        </row>
        <row r="4443">
          <cell r="B4443" t="str">
            <v>Dẻ đỏ &gt;12-15 cm</v>
          </cell>
          <cell r="C4443" t="str">
            <v>cây</v>
          </cell>
          <cell r="D4443">
            <v>454339</v>
          </cell>
        </row>
        <row r="4444">
          <cell r="B4444" t="str">
            <v>Dẻ đỏ &gt;15-18 cm</v>
          </cell>
          <cell r="C4444" t="str">
            <v>cây</v>
          </cell>
          <cell r="D4444">
            <v>485238</v>
          </cell>
        </row>
        <row r="4445">
          <cell r="B4445" t="str">
            <v>Dẻ đỏ &gt;18-21 cm</v>
          </cell>
          <cell r="C4445" t="str">
            <v>cây</v>
          </cell>
          <cell r="D4445">
            <v>518245</v>
          </cell>
        </row>
        <row r="4446">
          <cell r="B4446" t="str">
            <v>Dẻ đỏ &gt;21-24 cm</v>
          </cell>
          <cell r="C4446" t="str">
            <v>cây</v>
          </cell>
          <cell r="D4446">
            <v>553656</v>
          </cell>
        </row>
        <row r="4447">
          <cell r="B4447" t="str">
            <v>Dẻ đỏ &gt;24-27 cm</v>
          </cell>
          <cell r="C4447" t="str">
            <v>cây</v>
          </cell>
          <cell r="D4447">
            <v>591812</v>
          </cell>
        </row>
        <row r="4448">
          <cell r="B4448" t="str">
            <v>Dẻ đỏ &gt;27-30 cm</v>
          </cell>
          <cell r="C4448" t="str">
            <v>cây</v>
          </cell>
          <cell r="D4448">
            <v>633102</v>
          </cell>
        </row>
        <row r="4449">
          <cell r="B4449" t="str">
            <v>Dẻ đỏ &gt;30-33 cm</v>
          </cell>
          <cell r="C4449" t="str">
            <v>cây</v>
          </cell>
          <cell r="D4449">
            <v>677962</v>
          </cell>
        </row>
        <row r="4450">
          <cell r="B4450" t="str">
            <v>Dẻ đỏ &gt;33-36 cm</v>
          </cell>
          <cell r="C4450" t="str">
            <v>cây</v>
          </cell>
          <cell r="D4450">
            <v>726917</v>
          </cell>
        </row>
        <row r="4451">
          <cell r="B4451" t="str">
            <v>Dẻ đỏ &gt;36-39 cm</v>
          </cell>
          <cell r="C4451" t="str">
            <v>cây</v>
          </cell>
          <cell r="D4451">
            <v>780526</v>
          </cell>
        </row>
        <row r="4452">
          <cell r="B4452" t="str">
            <v>Dẻ đỏ &gt;39-42 cm</v>
          </cell>
          <cell r="C4452" t="str">
            <v>cây</v>
          </cell>
          <cell r="D4452">
            <v>839455</v>
          </cell>
        </row>
        <row r="4453">
          <cell r="B4453" t="str">
            <v>Dẻ đỏ &gt;42 cm</v>
          </cell>
          <cell r="C4453" t="str">
            <v>cây</v>
          </cell>
          <cell r="D4453">
            <v>904456</v>
          </cell>
        </row>
        <row r="4454">
          <cell r="B4454" t="str">
            <v>Sồi đỏ ≤3 cm</v>
          </cell>
          <cell r="C4454" t="str">
            <v>cây</v>
          </cell>
          <cell r="D4454">
            <v>91198</v>
          </cell>
        </row>
        <row r="4455">
          <cell r="B4455" t="str">
            <v>Sồi đỏ &gt;3-6 cm</v>
          </cell>
          <cell r="C4455" t="str">
            <v>cây</v>
          </cell>
          <cell r="D4455">
            <v>120141</v>
          </cell>
        </row>
        <row r="4456">
          <cell r="B4456" t="str">
            <v>Sồi đỏ &gt;6-9 cm</v>
          </cell>
          <cell r="C4456" t="str">
            <v>cây</v>
          </cell>
          <cell r="D4456">
            <v>316106</v>
          </cell>
        </row>
        <row r="4457">
          <cell r="B4457" t="str">
            <v>Sồi đỏ &gt;9-12 cm</v>
          </cell>
          <cell r="C4457" t="str">
            <v>cây</v>
          </cell>
          <cell r="D4457">
            <v>425284</v>
          </cell>
        </row>
        <row r="4458">
          <cell r="B4458" t="str">
            <v>Sồi đỏ &gt;12-15 cm</v>
          </cell>
          <cell r="C4458" t="str">
            <v>cây</v>
          </cell>
          <cell r="D4458">
            <v>454339</v>
          </cell>
        </row>
        <row r="4459">
          <cell r="B4459" t="str">
            <v>Sồi đỏ &gt;15-18 cm</v>
          </cell>
          <cell r="C4459" t="str">
            <v>cây</v>
          </cell>
          <cell r="D4459">
            <v>485238</v>
          </cell>
        </row>
        <row r="4460">
          <cell r="B4460" t="str">
            <v>Sồi đỏ &gt;18-21 cm</v>
          </cell>
          <cell r="C4460" t="str">
            <v>cây</v>
          </cell>
          <cell r="D4460">
            <v>518245</v>
          </cell>
        </row>
        <row r="4461">
          <cell r="B4461" t="str">
            <v>Sồi đỏ &gt;21-24 cm</v>
          </cell>
          <cell r="C4461" t="str">
            <v>cây</v>
          </cell>
          <cell r="D4461">
            <v>553656</v>
          </cell>
        </row>
        <row r="4462">
          <cell r="B4462" t="str">
            <v>Sồi đỏ &gt;24-27 cm</v>
          </cell>
          <cell r="C4462" t="str">
            <v>cây</v>
          </cell>
          <cell r="D4462">
            <v>591812</v>
          </cell>
        </row>
        <row r="4463">
          <cell r="B4463" t="str">
            <v>Sồi đỏ &gt;27-30 cm</v>
          </cell>
          <cell r="C4463" t="str">
            <v>cây</v>
          </cell>
          <cell r="D4463">
            <v>633102</v>
          </cell>
        </row>
        <row r="4464">
          <cell r="B4464" t="str">
            <v>Sồi đỏ &gt;30-33 cm</v>
          </cell>
          <cell r="C4464" t="str">
            <v>cây</v>
          </cell>
          <cell r="D4464">
            <v>677962</v>
          </cell>
        </row>
        <row r="4465">
          <cell r="B4465" t="str">
            <v>Sồi đỏ &gt;33-36 cm</v>
          </cell>
          <cell r="C4465" t="str">
            <v>cây</v>
          </cell>
          <cell r="D4465">
            <v>726917</v>
          </cell>
        </row>
        <row r="4466">
          <cell r="B4466" t="str">
            <v>Sồi đỏ &gt;36-39 cm</v>
          </cell>
          <cell r="C4466" t="str">
            <v>cây</v>
          </cell>
          <cell r="D4466">
            <v>780526</v>
          </cell>
        </row>
        <row r="4467">
          <cell r="B4467" t="str">
            <v>Sồi đỏ &gt;39-42 cm</v>
          </cell>
          <cell r="C4467" t="str">
            <v>cây</v>
          </cell>
          <cell r="D4467">
            <v>839455</v>
          </cell>
        </row>
        <row r="4468">
          <cell r="B4468" t="str">
            <v>Sồi đỏ &gt;42 cm</v>
          </cell>
          <cell r="C4468" t="str">
            <v>cây</v>
          </cell>
          <cell r="D4468">
            <v>904456</v>
          </cell>
        </row>
        <row r="4469">
          <cell r="B4469" t="str">
            <v>Dẻ gai ≤3 cm</v>
          </cell>
          <cell r="C4469" t="str">
            <v>cây</v>
          </cell>
          <cell r="D4469">
            <v>91198</v>
          </cell>
        </row>
        <row r="4470">
          <cell r="B4470" t="str">
            <v>Dẻ gai &gt;3-6 cm</v>
          </cell>
          <cell r="C4470" t="str">
            <v>cây</v>
          </cell>
          <cell r="D4470">
            <v>120141</v>
          </cell>
        </row>
        <row r="4471">
          <cell r="B4471" t="str">
            <v>Dẻ gai &gt;6-9 cm</v>
          </cell>
          <cell r="C4471" t="str">
            <v>cây</v>
          </cell>
          <cell r="D4471">
            <v>316106</v>
          </cell>
        </row>
        <row r="4472">
          <cell r="B4472" t="str">
            <v>Dẻ gai &gt;9-12 cm</v>
          </cell>
          <cell r="C4472" t="str">
            <v>cây</v>
          </cell>
          <cell r="D4472">
            <v>425284</v>
          </cell>
        </row>
        <row r="4473">
          <cell r="B4473" t="str">
            <v>Dẻ gai &gt;12-15 cm</v>
          </cell>
          <cell r="C4473" t="str">
            <v>cây</v>
          </cell>
          <cell r="D4473">
            <v>454339</v>
          </cell>
        </row>
        <row r="4474">
          <cell r="B4474" t="str">
            <v>Dẻ gai &gt;15-18 cm</v>
          </cell>
          <cell r="C4474" t="str">
            <v>cây</v>
          </cell>
          <cell r="D4474">
            <v>485238</v>
          </cell>
        </row>
        <row r="4475">
          <cell r="B4475" t="str">
            <v>Dẻ gai &gt;18-21 cm</v>
          </cell>
          <cell r="C4475" t="str">
            <v>cây</v>
          </cell>
          <cell r="D4475">
            <v>518245</v>
          </cell>
        </row>
        <row r="4476">
          <cell r="B4476" t="str">
            <v>Dẻ gai &gt;21-24 cm</v>
          </cell>
          <cell r="C4476" t="str">
            <v>cây</v>
          </cell>
          <cell r="D4476">
            <v>553656</v>
          </cell>
        </row>
        <row r="4477">
          <cell r="B4477" t="str">
            <v>Dẻ gai &gt;24-27 cm</v>
          </cell>
          <cell r="C4477" t="str">
            <v>cây</v>
          </cell>
          <cell r="D4477">
            <v>591812</v>
          </cell>
        </row>
        <row r="4478">
          <cell r="B4478" t="str">
            <v>Dẻ gai &gt;27-30 cm</v>
          </cell>
          <cell r="C4478" t="str">
            <v>cây</v>
          </cell>
          <cell r="D4478">
            <v>633102</v>
          </cell>
        </row>
        <row r="4479">
          <cell r="B4479" t="str">
            <v>Dẻ gai &gt;30-33 cm</v>
          </cell>
          <cell r="C4479" t="str">
            <v>cây</v>
          </cell>
          <cell r="D4479">
            <v>677962</v>
          </cell>
        </row>
        <row r="4480">
          <cell r="B4480" t="str">
            <v>Dẻ gai &gt;33-36 cm</v>
          </cell>
          <cell r="C4480" t="str">
            <v>cây</v>
          </cell>
          <cell r="D4480">
            <v>726917</v>
          </cell>
        </row>
        <row r="4481">
          <cell r="B4481" t="str">
            <v>Dẻ gai &gt;36-39 cm</v>
          </cell>
          <cell r="C4481" t="str">
            <v>cây</v>
          </cell>
          <cell r="D4481">
            <v>780526</v>
          </cell>
        </row>
        <row r="4482">
          <cell r="B4482" t="str">
            <v>Dẻ gai &gt;39-42 cm</v>
          </cell>
          <cell r="C4482" t="str">
            <v>cây</v>
          </cell>
          <cell r="D4482">
            <v>839455</v>
          </cell>
        </row>
        <row r="4483">
          <cell r="B4483" t="str">
            <v>Dẻ gai &gt;42 cm</v>
          </cell>
          <cell r="C4483" t="str">
            <v>cây</v>
          </cell>
          <cell r="D4483">
            <v>904456</v>
          </cell>
        </row>
        <row r="4484">
          <cell r="B4484" t="str">
            <v>Cà ổi ấn độ ≤3 cm</v>
          </cell>
          <cell r="C4484" t="str">
            <v>cây</v>
          </cell>
          <cell r="D4484">
            <v>91198</v>
          </cell>
        </row>
        <row r="4485">
          <cell r="B4485" t="str">
            <v>Cà ổi ấn độ &gt;3-6 cm</v>
          </cell>
          <cell r="C4485" t="str">
            <v>cây</v>
          </cell>
          <cell r="D4485">
            <v>120141</v>
          </cell>
        </row>
        <row r="4486">
          <cell r="B4486" t="str">
            <v>Cà ổi ấn độ &gt;6-9 cm</v>
          </cell>
          <cell r="C4486" t="str">
            <v>cây</v>
          </cell>
          <cell r="D4486">
            <v>316106</v>
          </cell>
        </row>
        <row r="4487">
          <cell r="B4487" t="str">
            <v>Cà ổi ấn độ &gt;9-12 cm</v>
          </cell>
          <cell r="C4487" t="str">
            <v>cây</v>
          </cell>
          <cell r="D4487">
            <v>425284</v>
          </cell>
        </row>
        <row r="4488">
          <cell r="B4488" t="str">
            <v>Cà ổi ấn độ &gt;12-15 cm</v>
          </cell>
          <cell r="C4488" t="str">
            <v>cây</v>
          </cell>
          <cell r="D4488">
            <v>454339</v>
          </cell>
        </row>
        <row r="4489">
          <cell r="B4489" t="str">
            <v>Cà ổi ấn độ &gt;15-18 cm</v>
          </cell>
          <cell r="C4489" t="str">
            <v>cây</v>
          </cell>
          <cell r="D4489">
            <v>485238</v>
          </cell>
        </row>
        <row r="4490">
          <cell r="B4490" t="str">
            <v>Cà ổi ấn độ &gt;18-21 cm</v>
          </cell>
          <cell r="C4490" t="str">
            <v>cây</v>
          </cell>
          <cell r="D4490">
            <v>518245</v>
          </cell>
        </row>
        <row r="4491">
          <cell r="B4491" t="str">
            <v>Cà ổi ấn độ &gt;21-24 cm</v>
          </cell>
          <cell r="C4491" t="str">
            <v>cây</v>
          </cell>
          <cell r="D4491">
            <v>553656</v>
          </cell>
        </row>
        <row r="4492">
          <cell r="B4492" t="str">
            <v>Cà ổi ấn độ &gt;24-27 cm</v>
          </cell>
          <cell r="C4492" t="str">
            <v>cây</v>
          </cell>
          <cell r="D4492">
            <v>591812</v>
          </cell>
        </row>
        <row r="4493">
          <cell r="B4493" t="str">
            <v>Cà ổi ấn độ &gt;27-30 cm</v>
          </cell>
          <cell r="C4493" t="str">
            <v>cây</v>
          </cell>
          <cell r="D4493">
            <v>633102</v>
          </cell>
        </row>
        <row r="4494">
          <cell r="B4494" t="str">
            <v>Cà ổi ấn độ &gt;30-33 cm</v>
          </cell>
          <cell r="C4494" t="str">
            <v>cây</v>
          </cell>
          <cell r="D4494">
            <v>677962</v>
          </cell>
        </row>
        <row r="4495">
          <cell r="B4495" t="str">
            <v>Cà ổi ấn độ &gt;33-36 cm</v>
          </cell>
          <cell r="C4495" t="str">
            <v>cây</v>
          </cell>
          <cell r="D4495">
            <v>726917</v>
          </cell>
        </row>
        <row r="4496">
          <cell r="B4496" t="str">
            <v>Cà ổi ấn độ &gt;36-39 cm</v>
          </cell>
          <cell r="C4496" t="str">
            <v>cây</v>
          </cell>
          <cell r="D4496">
            <v>780526</v>
          </cell>
        </row>
        <row r="4497">
          <cell r="B4497" t="str">
            <v>Cà ổi ấn độ &gt;39-42 cm</v>
          </cell>
          <cell r="C4497" t="str">
            <v>cây</v>
          </cell>
          <cell r="D4497">
            <v>839455</v>
          </cell>
        </row>
        <row r="4498">
          <cell r="B4498" t="str">
            <v>Cà ổi ấn độ &gt;42 cm</v>
          </cell>
          <cell r="C4498" t="str">
            <v>cây</v>
          </cell>
          <cell r="D4498">
            <v>904456</v>
          </cell>
        </row>
        <row r="4499">
          <cell r="B4499" t="str">
            <v>Dẻ gai nhím ≤3 cm</v>
          </cell>
          <cell r="C4499" t="str">
            <v>cây</v>
          </cell>
          <cell r="D4499">
            <v>91198</v>
          </cell>
        </row>
        <row r="4500">
          <cell r="B4500" t="str">
            <v>Dẻ gai nhím &gt;3-6 cm</v>
          </cell>
          <cell r="C4500" t="str">
            <v>cây</v>
          </cell>
          <cell r="D4500">
            <v>120141</v>
          </cell>
        </row>
        <row r="4501">
          <cell r="B4501" t="str">
            <v>Dẻ gai nhím &gt;6-9 cm</v>
          </cell>
          <cell r="C4501" t="str">
            <v>cây</v>
          </cell>
          <cell r="D4501">
            <v>316106</v>
          </cell>
        </row>
        <row r="4502">
          <cell r="B4502" t="str">
            <v>Dẻ gai nhím &gt;9-12 cm</v>
          </cell>
          <cell r="C4502" t="str">
            <v>cây</v>
          </cell>
          <cell r="D4502">
            <v>425284</v>
          </cell>
        </row>
        <row r="4503">
          <cell r="B4503" t="str">
            <v>Dẻ gai nhím &gt;12-15 cm</v>
          </cell>
          <cell r="C4503" t="str">
            <v>cây</v>
          </cell>
          <cell r="D4503">
            <v>454339</v>
          </cell>
        </row>
        <row r="4504">
          <cell r="B4504" t="str">
            <v>Dẻ gai nhím &gt;15-18 cm</v>
          </cell>
          <cell r="C4504" t="str">
            <v>cây</v>
          </cell>
          <cell r="D4504">
            <v>485238</v>
          </cell>
        </row>
        <row r="4505">
          <cell r="B4505" t="str">
            <v>Dẻ gai nhím &gt;18-21 cm</v>
          </cell>
          <cell r="C4505" t="str">
            <v>cây</v>
          </cell>
          <cell r="D4505">
            <v>518245</v>
          </cell>
        </row>
        <row r="4506">
          <cell r="B4506" t="str">
            <v>Dẻ gai nhím &gt;21-24 cm</v>
          </cell>
          <cell r="C4506" t="str">
            <v>cây</v>
          </cell>
          <cell r="D4506">
            <v>553656</v>
          </cell>
        </row>
        <row r="4507">
          <cell r="B4507" t="str">
            <v>Dẻ gai nhím &gt;24-27 cm</v>
          </cell>
          <cell r="C4507" t="str">
            <v>cây</v>
          </cell>
          <cell r="D4507">
            <v>591812</v>
          </cell>
        </row>
        <row r="4508">
          <cell r="B4508" t="str">
            <v>Dẻ gai nhím &gt;27-30 cm</v>
          </cell>
          <cell r="C4508" t="str">
            <v>cây</v>
          </cell>
          <cell r="D4508">
            <v>633102</v>
          </cell>
        </row>
        <row r="4509">
          <cell r="B4509" t="str">
            <v>Dẻ gai nhím &gt;30-33 cm</v>
          </cell>
          <cell r="C4509" t="str">
            <v>cây</v>
          </cell>
          <cell r="D4509">
            <v>677962</v>
          </cell>
        </row>
        <row r="4510">
          <cell r="B4510" t="str">
            <v>Dẻ gai nhím &gt;33-36 cm</v>
          </cell>
          <cell r="C4510" t="str">
            <v>cây</v>
          </cell>
          <cell r="D4510">
            <v>726917</v>
          </cell>
        </row>
        <row r="4511">
          <cell r="B4511" t="str">
            <v>Dẻ gai nhím &gt;36-39 cm</v>
          </cell>
          <cell r="C4511" t="str">
            <v>cây</v>
          </cell>
          <cell r="D4511">
            <v>780526</v>
          </cell>
        </row>
        <row r="4512">
          <cell r="B4512" t="str">
            <v>Dẻ gai nhím &gt;39-42 cm</v>
          </cell>
          <cell r="C4512" t="str">
            <v>cây</v>
          </cell>
          <cell r="D4512">
            <v>839455</v>
          </cell>
        </row>
        <row r="4513">
          <cell r="B4513" t="str">
            <v>Dẻ gai nhím &gt;42 cm</v>
          </cell>
          <cell r="C4513" t="str">
            <v>cây</v>
          </cell>
          <cell r="D4513">
            <v>904456</v>
          </cell>
        </row>
        <row r="4514">
          <cell r="B4514" t="str">
            <v>Giẻ mỡ gà ≤3 cm</v>
          </cell>
          <cell r="C4514" t="str">
            <v>cây</v>
          </cell>
          <cell r="D4514">
            <v>91198</v>
          </cell>
        </row>
        <row r="4515">
          <cell r="B4515" t="str">
            <v>Giẻ mỡ gà &gt;3-6 cm</v>
          </cell>
          <cell r="C4515" t="str">
            <v>cây</v>
          </cell>
          <cell r="D4515">
            <v>120141</v>
          </cell>
        </row>
        <row r="4516">
          <cell r="B4516" t="str">
            <v>Giẻ mỡ gà &gt;6-9 cm</v>
          </cell>
          <cell r="C4516" t="str">
            <v>cây</v>
          </cell>
          <cell r="D4516">
            <v>316106</v>
          </cell>
        </row>
        <row r="4517">
          <cell r="B4517" t="str">
            <v>Giẻ mỡ gà &gt;9-12 cm</v>
          </cell>
          <cell r="C4517" t="str">
            <v>cây</v>
          </cell>
          <cell r="D4517">
            <v>425284</v>
          </cell>
        </row>
        <row r="4518">
          <cell r="B4518" t="str">
            <v>Giẻ mỡ gà &gt;12-15 cm</v>
          </cell>
          <cell r="C4518" t="str">
            <v>cây</v>
          </cell>
          <cell r="D4518">
            <v>454339</v>
          </cell>
        </row>
        <row r="4519">
          <cell r="B4519" t="str">
            <v>Giẻ mỡ gà &gt;15-18 cm</v>
          </cell>
          <cell r="C4519" t="str">
            <v>cây</v>
          </cell>
          <cell r="D4519">
            <v>485238</v>
          </cell>
        </row>
        <row r="4520">
          <cell r="B4520" t="str">
            <v>Giẻ mỡ gà &gt;18-21 cm</v>
          </cell>
          <cell r="C4520" t="str">
            <v>cây</v>
          </cell>
          <cell r="D4520">
            <v>518245</v>
          </cell>
        </row>
        <row r="4521">
          <cell r="B4521" t="str">
            <v>Giẻ mỡ gà &gt;21-24 cm</v>
          </cell>
          <cell r="C4521" t="str">
            <v>cây</v>
          </cell>
          <cell r="D4521">
            <v>553656</v>
          </cell>
        </row>
        <row r="4522">
          <cell r="B4522" t="str">
            <v>Giẻ mỡ gà &gt;24-27 cm</v>
          </cell>
          <cell r="C4522" t="str">
            <v>cây</v>
          </cell>
          <cell r="D4522">
            <v>591812</v>
          </cell>
        </row>
        <row r="4523">
          <cell r="B4523" t="str">
            <v>Giẻ mỡ gà &gt;27-30 cm</v>
          </cell>
          <cell r="C4523" t="str">
            <v>cây</v>
          </cell>
          <cell r="D4523">
            <v>633102</v>
          </cell>
        </row>
        <row r="4524">
          <cell r="B4524" t="str">
            <v>Giẻ mỡ gà &gt;30-33 cm</v>
          </cell>
          <cell r="C4524" t="str">
            <v>cây</v>
          </cell>
          <cell r="D4524">
            <v>677962</v>
          </cell>
        </row>
        <row r="4525">
          <cell r="B4525" t="str">
            <v>Giẻ mỡ gà &gt;33-36 cm</v>
          </cell>
          <cell r="C4525" t="str">
            <v>cây</v>
          </cell>
          <cell r="D4525">
            <v>726917</v>
          </cell>
        </row>
        <row r="4526">
          <cell r="B4526" t="str">
            <v>Giẻ mỡ gà &gt;36-39 cm</v>
          </cell>
          <cell r="C4526" t="str">
            <v>cây</v>
          </cell>
          <cell r="D4526">
            <v>780526</v>
          </cell>
        </row>
        <row r="4527">
          <cell r="B4527" t="str">
            <v>Giẻ mỡ gà &gt;39-42 cm</v>
          </cell>
          <cell r="C4527" t="str">
            <v>cây</v>
          </cell>
          <cell r="D4527">
            <v>839455</v>
          </cell>
        </row>
        <row r="4528">
          <cell r="B4528" t="str">
            <v>Giẻ mỡ gà &gt;42 cm</v>
          </cell>
          <cell r="C4528" t="str">
            <v>cây</v>
          </cell>
          <cell r="D4528">
            <v>904456</v>
          </cell>
        </row>
        <row r="4529">
          <cell r="B4529" t="str">
            <v>Cà ổi lá nhỏ ≤3 cm</v>
          </cell>
          <cell r="C4529" t="str">
            <v>cây</v>
          </cell>
          <cell r="D4529">
            <v>91198</v>
          </cell>
        </row>
        <row r="4530">
          <cell r="B4530" t="str">
            <v>Cà ổi lá nhỏ &gt;3-6 cm</v>
          </cell>
          <cell r="C4530" t="str">
            <v>cây</v>
          </cell>
          <cell r="D4530">
            <v>120141</v>
          </cell>
        </row>
        <row r="4531">
          <cell r="B4531" t="str">
            <v>Cà ổi lá nhỏ &gt;6-9 cm</v>
          </cell>
          <cell r="C4531" t="str">
            <v>cây</v>
          </cell>
          <cell r="D4531">
            <v>316106</v>
          </cell>
        </row>
        <row r="4532">
          <cell r="B4532" t="str">
            <v>Cà ổi lá nhỏ &gt;9-12 cm</v>
          </cell>
          <cell r="C4532" t="str">
            <v>cây</v>
          </cell>
          <cell r="D4532">
            <v>425284</v>
          </cell>
        </row>
        <row r="4533">
          <cell r="B4533" t="str">
            <v>Cà ổi lá nhỏ &gt;12-15 cm</v>
          </cell>
          <cell r="C4533" t="str">
            <v>cây</v>
          </cell>
          <cell r="D4533">
            <v>454339</v>
          </cell>
        </row>
        <row r="4534">
          <cell r="B4534" t="str">
            <v>Cà ổi lá nhỏ &gt;15-18 cm</v>
          </cell>
          <cell r="C4534" t="str">
            <v>cây</v>
          </cell>
          <cell r="D4534">
            <v>485238</v>
          </cell>
        </row>
        <row r="4535">
          <cell r="B4535" t="str">
            <v>Cà ổi lá nhỏ &gt;18-21 cm</v>
          </cell>
          <cell r="C4535" t="str">
            <v>cây</v>
          </cell>
          <cell r="D4535">
            <v>518245</v>
          </cell>
        </row>
        <row r="4536">
          <cell r="B4536" t="str">
            <v>Cà ổi lá nhỏ &gt;21-24 cm</v>
          </cell>
          <cell r="C4536" t="str">
            <v>cây</v>
          </cell>
          <cell r="D4536">
            <v>553656</v>
          </cell>
        </row>
        <row r="4537">
          <cell r="B4537" t="str">
            <v>Cà ổi lá nhỏ &gt;24-27 cm</v>
          </cell>
          <cell r="C4537" t="str">
            <v>cây</v>
          </cell>
          <cell r="D4537">
            <v>591812</v>
          </cell>
        </row>
        <row r="4538">
          <cell r="B4538" t="str">
            <v>Cà ổi lá nhỏ &gt;27-30 cm</v>
          </cell>
          <cell r="C4538" t="str">
            <v>cây</v>
          </cell>
          <cell r="D4538">
            <v>633102</v>
          </cell>
        </row>
        <row r="4539">
          <cell r="B4539" t="str">
            <v>Cà ổi lá nhỏ &gt;30-33 cm</v>
          </cell>
          <cell r="C4539" t="str">
            <v>cây</v>
          </cell>
          <cell r="D4539">
            <v>677962</v>
          </cell>
        </row>
        <row r="4540">
          <cell r="B4540" t="str">
            <v>Cà ổi lá nhỏ &gt;33-36 cm</v>
          </cell>
          <cell r="C4540" t="str">
            <v>cây</v>
          </cell>
          <cell r="D4540">
            <v>726917</v>
          </cell>
        </row>
        <row r="4541">
          <cell r="B4541" t="str">
            <v>Cà ổi lá nhỏ &gt;36-39 cm</v>
          </cell>
          <cell r="C4541" t="str">
            <v>cây</v>
          </cell>
          <cell r="D4541">
            <v>780526</v>
          </cell>
        </row>
        <row r="4542">
          <cell r="B4542" t="str">
            <v>Cà ổi lá nhỏ &gt;39-42 cm</v>
          </cell>
          <cell r="C4542" t="str">
            <v>cây</v>
          </cell>
          <cell r="D4542">
            <v>839455</v>
          </cell>
        </row>
        <row r="4543">
          <cell r="B4543" t="str">
            <v>Cà ổi lá nhỏ &gt;42 cm</v>
          </cell>
          <cell r="C4543" t="str">
            <v>cây</v>
          </cell>
          <cell r="D4543">
            <v>904456</v>
          </cell>
        </row>
        <row r="4544">
          <cell r="B4544" t="str">
            <v>Dẻ hạnh nhân ≤3 cm</v>
          </cell>
          <cell r="C4544" t="str">
            <v>cây</v>
          </cell>
          <cell r="D4544">
            <v>91198</v>
          </cell>
        </row>
        <row r="4545">
          <cell r="B4545" t="str">
            <v>Dẻ hạnh nhân &gt;3-6 cm</v>
          </cell>
          <cell r="C4545" t="str">
            <v>cây</v>
          </cell>
          <cell r="D4545">
            <v>120141</v>
          </cell>
        </row>
        <row r="4546">
          <cell r="B4546" t="str">
            <v>Dẻ hạnh nhân &gt;6-9 cm</v>
          </cell>
          <cell r="C4546" t="str">
            <v>cây</v>
          </cell>
          <cell r="D4546">
            <v>316106</v>
          </cell>
        </row>
        <row r="4547">
          <cell r="B4547" t="str">
            <v>Dẻ hạnh nhân &gt;9-12 cm</v>
          </cell>
          <cell r="C4547" t="str">
            <v>cây</v>
          </cell>
          <cell r="D4547">
            <v>425284</v>
          </cell>
        </row>
        <row r="4548">
          <cell r="B4548" t="str">
            <v>Dẻ hạnh nhân &gt;12-15 cm</v>
          </cell>
          <cell r="C4548" t="str">
            <v>cây</v>
          </cell>
          <cell r="D4548">
            <v>454339</v>
          </cell>
        </row>
        <row r="4549">
          <cell r="B4549" t="str">
            <v>Dẻ hạnh nhân &gt;15-18 cm</v>
          </cell>
          <cell r="C4549" t="str">
            <v>cây</v>
          </cell>
          <cell r="D4549">
            <v>485238</v>
          </cell>
        </row>
        <row r="4550">
          <cell r="B4550" t="str">
            <v>Dẻ hạnh nhân &gt;18-21 cm</v>
          </cell>
          <cell r="C4550" t="str">
            <v>cây</v>
          </cell>
          <cell r="D4550">
            <v>518245</v>
          </cell>
        </row>
        <row r="4551">
          <cell r="B4551" t="str">
            <v>Dẻ hạnh nhân &gt;21-24 cm</v>
          </cell>
          <cell r="C4551" t="str">
            <v>cây</v>
          </cell>
          <cell r="D4551">
            <v>553656</v>
          </cell>
        </row>
        <row r="4552">
          <cell r="B4552" t="str">
            <v>Dẻ hạnh nhân &gt;24-27 cm</v>
          </cell>
          <cell r="C4552" t="str">
            <v>cây</v>
          </cell>
          <cell r="D4552">
            <v>591812</v>
          </cell>
        </row>
        <row r="4553">
          <cell r="B4553" t="str">
            <v>Dẻ hạnh nhân &gt;27-30 cm</v>
          </cell>
          <cell r="C4553" t="str">
            <v>cây</v>
          </cell>
          <cell r="D4553">
            <v>633102</v>
          </cell>
        </row>
        <row r="4554">
          <cell r="B4554" t="str">
            <v>Dẻ hạnh nhân &gt;30-33 cm</v>
          </cell>
          <cell r="C4554" t="str">
            <v>cây</v>
          </cell>
          <cell r="D4554">
            <v>677962</v>
          </cell>
        </row>
        <row r="4555">
          <cell r="B4555" t="str">
            <v>Dẻ hạnh nhân &gt;33-36 cm</v>
          </cell>
          <cell r="C4555" t="str">
            <v>cây</v>
          </cell>
          <cell r="D4555">
            <v>726917</v>
          </cell>
        </row>
        <row r="4556">
          <cell r="B4556" t="str">
            <v>Dẻ hạnh nhân &gt;36-39 cm</v>
          </cell>
          <cell r="C4556" t="str">
            <v>cây</v>
          </cell>
          <cell r="D4556">
            <v>780526</v>
          </cell>
        </row>
        <row r="4557">
          <cell r="B4557" t="str">
            <v>Dẻ hạnh nhân &gt;39-42 cm</v>
          </cell>
          <cell r="C4557" t="str">
            <v>cây</v>
          </cell>
          <cell r="D4557">
            <v>839455</v>
          </cell>
        </row>
        <row r="4558">
          <cell r="B4558" t="str">
            <v>Dẻ hạnh nhân &gt;42 cm</v>
          </cell>
          <cell r="C4558" t="str">
            <v>cây</v>
          </cell>
          <cell r="D4558">
            <v>904456</v>
          </cell>
        </row>
        <row r="4559">
          <cell r="B4559" t="str">
            <v>Dẻ ≤3 cm</v>
          </cell>
          <cell r="C4559" t="str">
            <v>cây</v>
          </cell>
          <cell r="D4559">
            <v>91198</v>
          </cell>
        </row>
        <row r="4560">
          <cell r="B4560" t="str">
            <v>Dẻ &gt;3-6 cm</v>
          </cell>
          <cell r="C4560" t="str">
            <v>cây</v>
          </cell>
          <cell r="D4560">
            <v>120141</v>
          </cell>
        </row>
        <row r="4561">
          <cell r="B4561" t="str">
            <v>Dẻ &gt;6-9 cm</v>
          </cell>
          <cell r="C4561" t="str">
            <v>cây</v>
          </cell>
          <cell r="D4561">
            <v>316106</v>
          </cell>
        </row>
        <row r="4562">
          <cell r="B4562" t="str">
            <v>Dẻ &gt;9-12 cm</v>
          </cell>
          <cell r="C4562" t="str">
            <v>cây</v>
          </cell>
          <cell r="D4562">
            <v>425284</v>
          </cell>
        </row>
        <row r="4563">
          <cell r="B4563" t="str">
            <v>Dẻ &gt;12-15 cm</v>
          </cell>
          <cell r="C4563" t="str">
            <v>cây</v>
          </cell>
          <cell r="D4563">
            <v>454339</v>
          </cell>
        </row>
        <row r="4564">
          <cell r="B4564" t="str">
            <v>Dẻ &gt;15-18 cm</v>
          </cell>
          <cell r="C4564" t="str">
            <v>cây</v>
          </cell>
          <cell r="D4564">
            <v>485238</v>
          </cell>
        </row>
        <row r="4565">
          <cell r="B4565" t="str">
            <v>Dẻ &gt;18-21 cm</v>
          </cell>
          <cell r="C4565" t="str">
            <v>cây</v>
          </cell>
          <cell r="D4565">
            <v>518245</v>
          </cell>
        </row>
        <row r="4566">
          <cell r="B4566" t="str">
            <v>Dẻ &gt;21-24 cm</v>
          </cell>
          <cell r="C4566" t="str">
            <v>cây</v>
          </cell>
          <cell r="D4566">
            <v>553656</v>
          </cell>
        </row>
        <row r="4567">
          <cell r="B4567" t="str">
            <v>Dẻ &gt;24-27 cm</v>
          </cell>
          <cell r="C4567" t="str">
            <v>cây</v>
          </cell>
          <cell r="D4567">
            <v>591812</v>
          </cell>
        </row>
        <row r="4568">
          <cell r="B4568" t="str">
            <v>Dẻ &gt;27-30 cm</v>
          </cell>
          <cell r="C4568" t="str">
            <v>cây</v>
          </cell>
          <cell r="D4568">
            <v>633102</v>
          </cell>
        </row>
        <row r="4569">
          <cell r="B4569" t="str">
            <v>Dẻ &gt;30-33 cm</v>
          </cell>
          <cell r="C4569" t="str">
            <v>cây</v>
          </cell>
          <cell r="D4569">
            <v>677962</v>
          </cell>
        </row>
        <row r="4570">
          <cell r="B4570" t="str">
            <v>Dẻ &gt;33-36 cm</v>
          </cell>
          <cell r="C4570" t="str">
            <v>cây</v>
          </cell>
          <cell r="D4570">
            <v>726917</v>
          </cell>
        </row>
        <row r="4571">
          <cell r="B4571" t="str">
            <v>Dẻ &gt;36-39 cm</v>
          </cell>
          <cell r="C4571" t="str">
            <v>cây</v>
          </cell>
          <cell r="D4571">
            <v>780526</v>
          </cell>
        </row>
        <row r="4572">
          <cell r="B4572" t="str">
            <v>Dẻ &gt;39-42 cm</v>
          </cell>
          <cell r="C4572" t="str">
            <v>cây</v>
          </cell>
          <cell r="D4572">
            <v>839455</v>
          </cell>
        </row>
        <row r="4573">
          <cell r="B4573" t="str">
            <v>Dẻ &gt;42 cm</v>
          </cell>
          <cell r="C4573" t="str">
            <v>cây</v>
          </cell>
          <cell r="D4573">
            <v>904456</v>
          </cell>
        </row>
        <row r="4574">
          <cell r="B4574" t="str">
            <v>Sồi lá đào ≤3 cm</v>
          </cell>
          <cell r="C4574" t="str">
            <v>cây</v>
          </cell>
          <cell r="D4574">
            <v>91198</v>
          </cell>
        </row>
        <row r="4575">
          <cell r="B4575" t="str">
            <v>Sồi lá đào &gt;3-6 cm</v>
          </cell>
          <cell r="C4575" t="str">
            <v>cây</v>
          </cell>
          <cell r="D4575">
            <v>120141</v>
          </cell>
        </row>
        <row r="4576">
          <cell r="B4576" t="str">
            <v>Sồi lá đào &gt;6-9 cm</v>
          </cell>
          <cell r="C4576" t="str">
            <v>cây</v>
          </cell>
          <cell r="D4576">
            <v>316106</v>
          </cell>
        </row>
        <row r="4577">
          <cell r="B4577" t="str">
            <v>Sồi lá đào &gt;9-12 cm</v>
          </cell>
          <cell r="C4577" t="str">
            <v>cây</v>
          </cell>
          <cell r="D4577">
            <v>425284</v>
          </cell>
        </row>
        <row r="4578">
          <cell r="B4578" t="str">
            <v>Sồi lá đào &gt;12-15 cm</v>
          </cell>
          <cell r="C4578" t="str">
            <v>cây</v>
          </cell>
          <cell r="D4578">
            <v>454339</v>
          </cell>
        </row>
        <row r="4579">
          <cell r="B4579" t="str">
            <v>Sồi lá đào &gt;15-18 cm</v>
          </cell>
          <cell r="C4579" t="str">
            <v>cây</v>
          </cell>
          <cell r="D4579">
            <v>485238</v>
          </cell>
        </row>
        <row r="4580">
          <cell r="B4580" t="str">
            <v>Sồi lá đào &gt;18-21 cm</v>
          </cell>
          <cell r="C4580" t="str">
            <v>cây</v>
          </cell>
          <cell r="D4580">
            <v>518245</v>
          </cell>
        </row>
        <row r="4581">
          <cell r="B4581" t="str">
            <v>Sồi lá đào &gt;21-24 cm</v>
          </cell>
          <cell r="C4581" t="str">
            <v>cây</v>
          </cell>
          <cell r="D4581">
            <v>553656</v>
          </cell>
        </row>
        <row r="4582">
          <cell r="B4582" t="str">
            <v>Sồi lá đào &gt;24-27 cm</v>
          </cell>
          <cell r="C4582" t="str">
            <v>cây</v>
          </cell>
          <cell r="D4582">
            <v>591812</v>
          </cell>
        </row>
        <row r="4583">
          <cell r="B4583" t="str">
            <v>Sồi lá đào &gt;27-30 cm</v>
          </cell>
          <cell r="C4583" t="str">
            <v>cây</v>
          </cell>
          <cell r="D4583">
            <v>633102</v>
          </cell>
        </row>
        <row r="4584">
          <cell r="B4584" t="str">
            <v>Sồi lá đào &gt;30-33 cm</v>
          </cell>
          <cell r="C4584" t="str">
            <v>cây</v>
          </cell>
          <cell r="D4584">
            <v>677962</v>
          </cell>
        </row>
        <row r="4585">
          <cell r="B4585" t="str">
            <v>Sồi lá đào &gt;33-36 cm</v>
          </cell>
          <cell r="C4585" t="str">
            <v>cây</v>
          </cell>
          <cell r="D4585">
            <v>726917</v>
          </cell>
        </row>
        <row r="4586">
          <cell r="B4586" t="str">
            <v>Sồi lá đào &gt;36-39 cm</v>
          </cell>
          <cell r="C4586" t="str">
            <v>cây</v>
          </cell>
          <cell r="D4586">
            <v>780526</v>
          </cell>
        </row>
        <row r="4587">
          <cell r="B4587" t="str">
            <v>Sồi lá đào &gt;39-42 cm</v>
          </cell>
          <cell r="C4587" t="str">
            <v>cây</v>
          </cell>
          <cell r="D4587">
            <v>839455</v>
          </cell>
        </row>
        <row r="4588">
          <cell r="B4588" t="str">
            <v>Sồi lá đào &gt;42 cm</v>
          </cell>
          <cell r="C4588" t="str">
            <v>cây</v>
          </cell>
          <cell r="D4588">
            <v>904456</v>
          </cell>
        </row>
        <row r="4589">
          <cell r="B4589" t="str">
            <v>Dẻ lỗ ≤3 cm</v>
          </cell>
          <cell r="C4589" t="str">
            <v>cây</v>
          </cell>
          <cell r="D4589">
            <v>91198</v>
          </cell>
        </row>
        <row r="4590">
          <cell r="B4590" t="str">
            <v>Dẻ lỗ &gt;3-6 cm</v>
          </cell>
          <cell r="C4590" t="str">
            <v>cây</v>
          </cell>
          <cell r="D4590">
            <v>120141</v>
          </cell>
        </row>
        <row r="4591">
          <cell r="B4591" t="str">
            <v>Dẻ lỗ &gt;6-9 cm</v>
          </cell>
          <cell r="C4591" t="str">
            <v>cây</v>
          </cell>
          <cell r="D4591">
            <v>316106</v>
          </cell>
        </row>
        <row r="4592">
          <cell r="B4592" t="str">
            <v>Dẻ lỗ &gt;9-12 cm</v>
          </cell>
          <cell r="C4592" t="str">
            <v>cây</v>
          </cell>
          <cell r="D4592">
            <v>425284</v>
          </cell>
        </row>
        <row r="4593">
          <cell r="B4593" t="str">
            <v>Dẻ lỗ &gt;12-15 cm</v>
          </cell>
          <cell r="C4593" t="str">
            <v>cây</v>
          </cell>
          <cell r="D4593">
            <v>454339</v>
          </cell>
        </row>
        <row r="4594">
          <cell r="B4594" t="str">
            <v>Dẻ lỗ &gt;15-18 cm</v>
          </cell>
          <cell r="C4594" t="str">
            <v>cây</v>
          </cell>
          <cell r="D4594">
            <v>485238</v>
          </cell>
        </row>
        <row r="4595">
          <cell r="B4595" t="str">
            <v>Dẻ lỗ &gt;18-21 cm</v>
          </cell>
          <cell r="C4595" t="str">
            <v>cây</v>
          </cell>
          <cell r="D4595">
            <v>518245</v>
          </cell>
        </row>
        <row r="4596">
          <cell r="B4596" t="str">
            <v>Dẻ lỗ &gt;21-24 cm</v>
          </cell>
          <cell r="C4596" t="str">
            <v>cây</v>
          </cell>
          <cell r="D4596">
            <v>553656</v>
          </cell>
        </row>
        <row r="4597">
          <cell r="B4597" t="str">
            <v>Dẻ lỗ &gt;24-27 cm</v>
          </cell>
          <cell r="C4597" t="str">
            <v>cây</v>
          </cell>
          <cell r="D4597">
            <v>591812</v>
          </cell>
        </row>
        <row r="4598">
          <cell r="B4598" t="str">
            <v>Dẻ lỗ &gt;27-30 cm</v>
          </cell>
          <cell r="C4598" t="str">
            <v>cây</v>
          </cell>
          <cell r="D4598">
            <v>633102</v>
          </cell>
        </row>
        <row r="4599">
          <cell r="B4599" t="str">
            <v>Dẻ lỗ &gt;30-33 cm</v>
          </cell>
          <cell r="C4599" t="str">
            <v>cây</v>
          </cell>
          <cell r="D4599">
            <v>677962</v>
          </cell>
        </row>
        <row r="4600">
          <cell r="B4600" t="str">
            <v>Dẻ lỗ &gt;33-36 cm</v>
          </cell>
          <cell r="C4600" t="str">
            <v>cây</v>
          </cell>
          <cell r="D4600">
            <v>726917</v>
          </cell>
        </row>
        <row r="4601">
          <cell r="B4601" t="str">
            <v>Dẻ lỗ &gt;36-39 cm</v>
          </cell>
          <cell r="C4601" t="str">
            <v>cây</v>
          </cell>
          <cell r="D4601">
            <v>780526</v>
          </cell>
        </row>
        <row r="4602">
          <cell r="B4602" t="str">
            <v>Dẻ lỗ &gt;39-42 cm</v>
          </cell>
          <cell r="C4602" t="str">
            <v>cây</v>
          </cell>
          <cell r="D4602">
            <v>839455</v>
          </cell>
        </row>
        <row r="4603">
          <cell r="B4603" t="str">
            <v>Dẻ lỗ &gt;42 cm</v>
          </cell>
          <cell r="C4603" t="str">
            <v>cây</v>
          </cell>
          <cell r="D4603">
            <v>904456</v>
          </cell>
        </row>
        <row r="4604">
          <cell r="B4604" t="str">
            <v>Sồi vàng ≤3 cm</v>
          </cell>
          <cell r="C4604" t="str">
            <v>cây</v>
          </cell>
          <cell r="D4604">
            <v>91198</v>
          </cell>
        </row>
        <row r="4605">
          <cell r="B4605" t="str">
            <v>Sồi vàng &gt;3-6 cm</v>
          </cell>
          <cell r="C4605" t="str">
            <v>cây</v>
          </cell>
          <cell r="D4605">
            <v>120141</v>
          </cell>
        </row>
        <row r="4606">
          <cell r="B4606" t="str">
            <v>Sồi vàng &gt;6-9 cm</v>
          </cell>
          <cell r="C4606" t="str">
            <v>cây</v>
          </cell>
          <cell r="D4606">
            <v>316106</v>
          </cell>
        </row>
        <row r="4607">
          <cell r="B4607" t="str">
            <v>Sồi vàng &gt;9-12 cm</v>
          </cell>
          <cell r="C4607" t="str">
            <v>cây</v>
          </cell>
          <cell r="D4607">
            <v>425284</v>
          </cell>
        </row>
        <row r="4608">
          <cell r="B4608" t="str">
            <v>Sồi vàng &gt;12-15 cm</v>
          </cell>
          <cell r="C4608" t="str">
            <v>cây</v>
          </cell>
          <cell r="D4608">
            <v>454339</v>
          </cell>
        </row>
        <row r="4609">
          <cell r="B4609" t="str">
            <v>Sồi vàng &gt;15-18 cm</v>
          </cell>
          <cell r="C4609" t="str">
            <v>cây</v>
          </cell>
          <cell r="D4609">
            <v>485238</v>
          </cell>
        </row>
        <row r="4610">
          <cell r="B4610" t="str">
            <v>Sồi vàng &gt;18-21 cm</v>
          </cell>
          <cell r="C4610" t="str">
            <v>cây</v>
          </cell>
          <cell r="D4610">
            <v>518245</v>
          </cell>
        </row>
        <row r="4611">
          <cell r="B4611" t="str">
            <v>Sồi vàng &gt;21-24 cm</v>
          </cell>
          <cell r="C4611" t="str">
            <v>cây</v>
          </cell>
          <cell r="D4611">
            <v>553656</v>
          </cell>
        </row>
        <row r="4612">
          <cell r="B4612" t="str">
            <v>Sồi vàng &gt;24-27 cm</v>
          </cell>
          <cell r="C4612" t="str">
            <v>cây</v>
          </cell>
          <cell r="D4612">
            <v>591812</v>
          </cell>
        </row>
        <row r="4613">
          <cell r="B4613" t="str">
            <v>Sồi vàng &gt;27-30 cm</v>
          </cell>
          <cell r="C4613" t="str">
            <v>cây</v>
          </cell>
          <cell r="D4613">
            <v>633102</v>
          </cell>
        </row>
        <row r="4614">
          <cell r="B4614" t="str">
            <v>Sồi vàng &gt;30-33 cm</v>
          </cell>
          <cell r="C4614" t="str">
            <v>cây</v>
          </cell>
          <cell r="D4614">
            <v>677962</v>
          </cell>
        </row>
        <row r="4615">
          <cell r="B4615" t="str">
            <v>Sồi vàng &gt;33-36 cm</v>
          </cell>
          <cell r="C4615" t="str">
            <v>cây</v>
          </cell>
          <cell r="D4615">
            <v>726917</v>
          </cell>
        </row>
        <row r="4616">
          <cell r="B4616" t="str">
            <v>Sồi vàng &gt;36-39 cm</v>
          </cell>
          <cell r="C4616" t="str">
            <v>cây</v>
          </cell>
          <cell r="D4616">
            <v>780526</v>
          </cell>
        </row>
        <row r="4617">
          <cell r="B4617" t="str">
            <v>Sồi vàng &gt;39-42 cm</v>
          </cell>
          <cell r="C4617" t="str">
            <v>cây</v>
          </cell>
          <cell r="D4617">
            <v>839455</v>
          </cell>
        </row>
        <row r="4618">
          <cell r="B4618" t="str">
            <v>Sồi vàng &gt;42 cm</v>
          </cell>
          <cell r="C4618" t="str">
            <v>cây</v>
          </cell>
          <cell r="D4618">
            <v>904456</v>
          </cell>
        </row>
        <row r="4619">
          <cell r="B4619" t="str">
            <v>Sồi cau ≤3 cm</v>
          </cell>
          <cell r="C4619" t="str">
            <v>cây</v>
          </cell>
          <cell r="D4619">
            <v>91198</v>
          </cell>
        </row>
        <row r="4620">
          <cell r="B4620" t="str">
            <v>Sồi cau &gt;3-6 cm</v>
          </cell>
          <cell r="C4620" t="str">
            <v>cây</v>
          </cell>
          <cell r="D4620">
            <v>120141</v>
          </cell>
        </row>
        <row r="4621">
          <cell r="B4621" t="str">
            <v>Sồi cau &gt;6-9 cm</v>
          </cell>
          <cell r="C4621" t="str">
            <v>cây</v>
          </cell>
          <cell r="D4621">
            <v>316106</v>
          </cell>
        </row>
        <row r="4622">
          <cell r="B4622" t="str">
            <v>Sồi cau &gt;9-12 cm</v>
          </cell>
          <cell r="C4622" t="str">
            <v>cây</v>
          </cell>
          <cell r="D4622">
            <v>425284</v>
          </cell>
        </row>
        <row r="4623">
          <cell r="B4623" t="str">
            <v>Sồi cau &gt;12-15 cm</v>
          </cell>
          <cell r="C4623" t="str">
            <v>cây</v>
          </cell>
          <cell r="D4623">
            <v>454339</v>
          </cell>
        </row>
        <row r="4624">
          <cell r="B4624" t="str">
            <v>Sồi cau &gt;15-18 cm</v>
          </cell>
          <cell r="C4624" t="str">
            <v>cây</v>
          </cell>
          <cell r="D4624">
            <v>485238</v>
          </cell>
        </row>
        <row r="4625">
          <cell r="B4625" t="str">
            <v>Sồi cau &gt;18-21 cm</v>
          </cell>
          <cell r="C4625" t="str">
            <v>cây</v>
          </cell>
          <cell r="D4625">
            <v>518245</v>
          </cell>
        </row>
        <row r="4626">
          <cell r="B4626" t="str">
            <v>Sồi cau &gt;21-24 cm</v>
          </cell>
          <cell r="C4626" t="str">
            <v>cây</v>
          </cell>
          <cell r="D4626">
            <v>553656</v>
          </cell>
        </row>
        <row r="4627">
          <cell r="B4627" t="str">
            <v>Sồi cau &gt;24-27 cm</v>
          </cell>
          <cell r="C4627" t="str">
            <v>cây</v>
          </cell>
          <cell r="D4627">
            <v>591812</v>
          </cell>
        </row>
        <row r="4628">
          <cell r="B4628" t="str">
            <v>Sồi cau &gt;27-30 cm</v>
          </cell>
          <cell r="C4628" t="str">
            <v>cây</v>
          </cell>
          <cell r="D4628">
            <v>633102</v>
          </cell>
        </row>
        <row r="4629">
          <cell r="B4629" t="str">
            <v>Sồi cau &gt;30-33 cm</v>
          </cell>
          <cell r="C4629" t="str">
            <v>cây</v>
          </cell>
          <cell r="D4629">
            <v>677962</v>
          </cell>
        </row>
        <row r="4630">
          <cell r="B4630" t="str">
            <v>Sồi cau &gt;33-36 cm</v>
          </cell>
          <cell r="C4630" t="str">
            <v>cây</v>
          </cell>
          <cell r="D4630">
            <v>726917</v>
          </cell>
        </row>
        <row r="4631">
          <cell r="B4631" t="str">
            <v>Sồi cau &gt;36-39 cm</v>
          </cell>
          <cell r="C4631" t="str">
            <v>cây</v>
          </cell>
          <cell r="D4631">
            <v>780526</v>
          </cell>
        </row>
        <row r="4632">
          <cell r="B4632" t="str">
            <v>Sồi cau &gt;39-42 cm</v>
          </cell>
          <cell r="C4632" t="str">
            <v>cây</v>
          </cell>
          <cell r="D4632">
            <v>839455</v>
          </cell>
        </row>
        <row r="4633">
          <cell r="B4633" t="str">
            <v>Sồi cau &gt;42 cm</v>
          </cell>
          <cell r="C4633" t="str">
            <v>cây</v>
          </cell>
          <cell r="D4633">
            <v>904456</v>
          </cell>
        </row>
        <row r="4634">
          <cell r="B4634" t="str">
            <v>Dẻ núi tượng ≤3 cm</v>
          </cell>
          <cell r="C4634" t="str">
            <v>cây</v>
          </cell>
          <cell r="D4634">
            <v>91198</v>
          </cell>
        </row>
        <row r="4635">
          <cell r="B4635" t="str">
            <v>Dẻ núi tượng &gt;3-6 cm</v>
          </cell>
          <cell r="C4635" t="str">
            <v>cây</v>
          </cell>
          <cell r="D4635">
            <v>120141</v>
          </cell>
        </row>
        <row r="4636">
          <cell r="B4636" t="str">
            <v>Dẻ núi tượng &gt;6-9 cm</v>
          </cell>
          <cell r="C4636" t="str">
            <v>cây</v>
          </cell>
          <cell r="D4636">
            <v>316106</v>
          </cell>
        </row>
        <row r="4637">
          <cell r="B4637" t="str">
            <v>Dẻ núi tượng &gt;9-12 cm</v>
          </cell>
          <cell r="C4637" t="str">
            <v>cây</v>
          </cell>
          <cell r="D4637">
            <v>425284</v>
          </cell>
        </row>
        <row r="4638">
          <cell r="B4638" t="str">
            <v>Dẻ núi tượng &gt;12-15 cm</v>
          </cell>
          <cell r="C4638" t="str">
            <v>cây</v>
          </cell>
          <cell r="D4638">
            <v>454339</v>
          </cell>
        </row>
        <row r="4639">
          <cell r="B4639" t="str">
            <v>Dẻ núi tượng &gt;15-18 cm</v>
          </cell>
          <cell r="C4639" t="str">
            <v>cây</v>
          </cell>
          <cell r="D4639">
            <v>485238</v>
          </cell>
        </row>
        <row r="4640">
          <cell r="B4640" t="str">
            <v>Dẻ núi tượng &gt;18-21 cm</v>
          </cell>
          <cell r="C4640" t="str">
            <v>cây</v>
          </cell>
          <cell r="D4640">
            <v>518245</v>
          </cell>
        </row>
        <row r="4641">
          <cell r="B4641" t="str">
            <v>Dẻ núi tượng &gt;21-24 cm</v>
          </cell>
          <cell r="C4641" t="str">
            <v>cây</v>
          </cell>
          <cell r="D4641">
            <v>553656</v>
          </cell>
        </row>
        <row r="4642">
          <cell r="B4642" t="str">
            <v>Dẻ núi tượng &gt;24-27 cm</v>
          </cell>
          <cell r="C4642" t="str">
            <v>cây</v>
          </cell>
          <cell r="D4642">
            <v>591812</v>
          </cell>
        </row>
        <row r="4643">
          <cell r="B4643" t="str">
            <v>Dẻ núi tượng &gt;27-30 cm</v>
          </cell>
          <cell r="C4643" t="str">
            <v>cây</v>
          </cell>
          <cell r="D4643">
            <v>633102</v>
          </cell>
        </row>
        <row r="4644">
          <cell r="B4644" t="str">
            <v>Dẻ núi tượng &gt;30-33 cm</v>
          </cell>
          <cell r="C4644" t="str">
            <v>cây</v>
          </cell>
          <cell r="D4644">
            <v>677962</v>
          </cell>
        </row>
        <row r="4645">
          <cell r="B4645" t="str">
            <v>Dẻ núi tượng &gt;33-36 cm</v>
          </cell>
          <cell r="C4645" t="str">
            <v>cây</v>
          </cell>
          <cell r="D4645">
            <v>726917</v>
          </cell>
        </row>
        <row r="4646">
          <cell r="B4646" t="str">
            <v>Dẻ núi tượng &gt;36-39 cm</v>
          </cell>
          <cell r="C4646" t="str">
            <v>cây</v>
          </cell>
          <cell r="D4646">
            <v>780526</v>
          </cell>
        </row>
        <row r="4647">
          <cell r="B4647" t="str">
            <v>Dẻ núi tượng &gt;39-42 cm</v>
          </cell>
          <cell r="C4647" t="str">
            <v>cây</v>
          </cell>
          <cell r="D4647">
            <v>839455</v>
          </cell>
        </row>
        <row r="4648">
          <cell r="B4648" t="str">
            <v>Dẻ núi tượng &gt;42 cm</v>
          </cell>
          <cell r="C4648" t="str">
            <v>cây</v>
          </cell>
          <cell r="D4648">
            <v>904456</v>
          </cell>
        </row>
        <row r="4649">
          <cell r="B4649" t="str">
            <v>Giẻ xảm ≤3 cm</v>
          </cell>
          <cell r="C4649" t="str">
            <v>cây</v>
          </cell>
          <cell r="D4649">
            <v>91198</v>
          </cell>
        </row>
        <row r="4650">
          <cell r="B4650" t="str">
            <v>Giẻ xảm &gt;3-6 cm</v>
          </cell>
          <cell r="C4650" t="str">
            <v>cây</v>
          </cell>
          <cell r="D4650">
            <v>120141</v>
          </cell>
        </row>
        <row r="4651">
          <cell r="B4651" t="str">
            <v>Giẻ xảm &gt;6-9 cm</v>
          </cell>
          <cell r="C4651" t="str">
            <v>cây</v>
          </cell>
          <cell r="D4651">
            <v>316106</v>
          </cell>
        </row>
        <row r="4652">
          <cell r="B4652" t="str">
            <v>Giẻ xảm &gt;9-12 cm</v>
          </cell>
          <cell r="C4652" t="str">
            <v>cây</v>
          </cell>
          <cell r="D4652">
            <v>425284</v>
          </cell>
        </row>
        <row r="4653">
          <cell r="B4653" t="str">
            <v>Giẻ xảm &gt;12-15 cm</v>
          </cell>
          <cell r="C4653" t="str">
            <v>cây</v>
          </cell>
          <cell r="D4653">
            <v>454339</v>
          </cell>
        </row>
        <row r="4654">
          <cell r="B4654" t="str">
            <v>Giẻ xảm &gt;15-18 cm</v>
          </cell>
          <cell r="C4654" t="str">
            <v>cây</v>
          </cell>
          <cell r="D4654">
            <v>485238</v>
          </cell>
        </row>
        <row r="4655">
          <cell r="B4655" t="str">
            <v>Giẻ xảm &gt;18-21 cm</v>
          </cell>
          <cell r="C4655" t="str">
            <v>cây</v>
          </cell>
          <cell r="D4655">
            <v>518245</v>
          </cell>
        </row>
        <row r="4656">
          <cell r="B4656" t="str">
            <v>Giẻ xảm &gt;21-24 cm</v>
          </cell>
          <cell r="C4656" t="str">
            <v>cây</v>
          </cell>
          <cell r="D4656">
            <v>553656</v>
          </cell>
        </row>
        <row r="4657">
          <cell r="B4657" t="str">
            <v>Giẻ xảm &gt;24-27 cm</v>
          </cell>
          <cell r="C4657" t="str">
            <v>cây</v>
          </cell>
          <cell r="D4657">
            <v>591812</v>
          </cell>
        </row>
        <row r="4658">
          <cell r="B4658" t="str">
            <v>Giẻ xảm &gt;27-30 cm</v>
          </cell>
          <cell r="C4658" t="str">
            <v>cây</v>
          </cell>
          <cell r="D4658">
            <v>633102</v>
          </cell>
        </row>
        <row r="4659">
          <cell r="B4659" t="str">
            <v>Giẻ xảm &gt;30-33 cm</v>
          </cell>
          <cell r="C4659" t="str">
            <v>cây</v>
          </cell>
          <cell r="D4659">
            <v>677962</v>
          </cell>
        </row>
        <row r="4660">
          <cell r="B4660" t="str">
            <v>Giẻ xảm &gt;33-36 cm</v>
          </cell>
          <cell r="C4660" t="str">
            <v>cây</v>
          </cell>
          <cell r="D4660">
            <v>726917</v>
          </cell>
        </row>
        <row r="4661">
          <cell r="B4661" t="str">
            <v>Giẻ xảm &gt;36-39 cm</v>
          </cell>
          <cell r="C4661" t="str">
            <v>cây</v>
          </cell>
          <cell r="D4661">
            <v>780526</v>
          </cell>
        </row>
        <row r="4662">
          <cell r="B4662" t="str">
            <v>Giẻ xảm &gt;39-42 cm</v>
          </cell>
          <cell r="C4662" t="str">
            <v>cây</v>
          </cell>
          <cell r="D4662">
            <v>839455</v>
          </cell>
        </row>
        <row r="4663">
          <cell r="B4663" t="str">
            <v>Giẻ xảm &gt;42 cm</v>
          </cell>
          <cell r="C4663" t="str">
            <v>cây</v>
          </cell>
          <cell r="D4663">
            <v>904456</v>
          </cell>
        </row>
        <row r="4664">
          <cell r="B4664" t="str">
            <v>Dẻ quang ≤3 cm</v>
          </cell>
          <cell r="C4664" t="str">
            <v>cây</v>
          </cell>
          <cell r="D4664">
            <v>91198</v>
          </cell>
        </row>
        <row r="4665">
          <cell r="B4665" t="str">
            <v>Dẻ quang &gt;3-6 cm</v>
          </cell>
          <cell r="C4665" t="str">
            <v>cây</v>
          </cell>
          <cell r="D4665">
            <v>120141</v>
          </cell>
        </row>
        <row r="4666">
          <cell r="B4666" t="str">
            <v>Dẻ quang &gt;6-9 cm</v>
          </cell>
          <cell r="C4666" t="str">
            <v>cây</v>
          </cell>
          <cell r="D4666">
            <v>316106</v>
          </cell>
        </row>
        <row r="4667">
          <cell r="B4667" t="str">
            <v>Dẻ quang &gt;9-12 cm</v>
          </cell>
          <cell r="C4667" t="str">
            <v>cây</v>
          </cell>
          <cell r="D4667">
            <v>425284</v>
          </cell>
        </row>
        <row r="4668">
          <cell r="B4668" t="str">
            <v>Dẻ quang &gt;12-15 cm</v>
          </cell>
          <cell r="C4668" t="str">
            <v>cây</v>
          </cell>
          <cell r="D4668">
            <v>454339</v>
          </cell>
        </row>
        <row r="4669">
          <cell r="B4669" t="str">
            <v>Dẻ quang &gt;15-18 cm</v>
          </cell>
          <cell r="C4669" t="str">
            <v>cây</v>
          </cell>
          <cell r="D4669">
            <v>485238</v>
          </cell>
        </row>
        <row r="4670">
          <cell r="B4670" t="str">
            <v>Dẻ quang &gt;18-21 cm</v>
          </cell>
          <cell r="C4670" t="str">
            <v>cây</v>
          </cell>
          <cell r="D4670">
            <v>518245</v>
          </cell>
        </row>
        <row r="4671">
          <cell r="B4671" t="str">
            <v>Dẻ quang &gt;21-24 cm</v>
          </cell>
          <cell r="C4671" t="str">
            <v>cây</v>
          </cell>
          <cell r="D4671">
            <v>553656</v>
          </cell>
        </row>
        <row r="4672">
          <cell r="B4672" t="str">
            <v>Dẻ quang &gt;24-27 cm</v>
          </cell>
          <cell r="C4672" t="str">
            <v>cây</v>
          </cell>
          <cell r="D4672">
            <v>591812</v>
          </cell>
        </row>
        <row r="4673">
          <cell r="B4673" t="str">
            <v>Dẻ quang &gt;27-30 cm</v>
          </cell>
          <cell r="C4673" t="str">
            <v>cây</v>
          </cell>
          <cell r="D4673">
            <v>633102</v>
          </cell>
        </row>
        <row r="4674">
          <cell r="B4674" t="str">
            <v>Dẻ quang &gt;30-33 cm</v>
          </cell>
          <cell r="C4674" t="str">
            <v>cây</v>
          </cell>
          <cell r="D4674">
            <v>677962</v>
          </cell>
        </row>
        <row r="4675">
          <cell r="B4675" t="str">
            <v>Dẻ quang &gt;33-36 cm</v>
          </cell>
          <cell r="C4675" t="str">
            <v>cây</v>
          </cell>
          <cell r="D4675">
            <v>726917</v>
          </cell>
        </row>
        <row r="4676">
          <cell r="B4676" t="str">
            <v>Dẻ quang &gt;36-39 cm</v>
          </cell>
          <cell r="C4676" t="str">
            <v>cây</v>
          </cell>
          <cell r="D4676">
            <v>780526</v>
          </cell>
        </row>
        <row r="4677">
          <cell r="B4677" t="str">
            <v>Dẻ quang &gt;39-42 cm</v>
          </cell>
          <cell r="C4677" t="str">
            <v>cây</v>
          </cell>
          <cell r="D4677">
            <v>839455</v>
          </cell>
        </row>
        <row r="4678">
          <cell r="B4678" t="str">
            <v>Dẻ quang &gt;42 cm</v>
          </cell>
          <cell r="C4678" t="str">
            <v>cây</v>
          </cell>
          <cell r="D4678">
            <v>904456</v>
          </cell>
        </row>
        <row r="4679">
          <cell r="B4679" t="str">
            <v>Sồi nâu ≤3 cm</v>
          </cell>
          <cell r="C4679" t="str">
            <v>cây</v>
          </cell>
          <cell r="D4679">
            <v>91198</v>
          </cell>
        </row>
        <row r="4680">
          <cell r="B4680" t="str">
            <v>Sồi nâu &gt;3-6 cm</v>
          </cell>
          <cell r="C4680" t="str">
            <v>cây</v>
          </cell>
          <cell r="D4680">
            <v>120141</v>
          </cell>
        </row>
        <row r="4681">
          <cell r="B4681" t="str">
            <v>Sồi nâu &gt;6-9 cm</v>
          </cell>
          <cell r="C4681" t="str">
            <v>cây</v>
          </cell>
          <cell r="D4681">
            <v>316106</v>
          </cell>
        </row>
        <row r="4682">
          <cell r="B4682" t="str">
            <v>Sồi nâu &gt;9-12 cm</v>
          </cell>
          <cell r="C4682" t="str">
            <v>cây</v>
          </cell>
          <cell r="D4682">
            <v>425284</v>
          </cell>
        </row>
        <row r="4683">
          <cell r="B4683" t="str">
            <v>Sồi nâu &gt;12-15 cm</v>
          </cell>
          <cell r="C4683" t="str">
            <v>cây</v>
          </cell>
          <cell r="D4683">
            <v>454339</v>
          </cell>
        </row>
        <row r="4684">
          <cell r="B4684" t="str">
            <v>Sồi nâu &gt;15-18 cm</v>
          </cell>
          <cell r="C4684" t="str">
            <v>cây</v>
          </cell>
          <cell r="D4684">
            <v>485238</v>
          </cell>
        </row>
        <row r="4685">
          <cell r="B4685" t="str">
            <v>Sồi nâu &gt;18-21 cm</v>
          </cell>
          <cell r="C4685" t="str">
            <v>cây</v>
          </cell>
          <cell r="D4685">
            <v>518245</v>
          </cell>
        </row>
        <row r="4686">
          <cell r="B4686" t="str">
            <v>Sồi nâu &gt;21-24 cm</v>
          </cell>
          <cell r="C4686" t="str">
            <v>cây</v>
          </cell>
          <cell r="D4686">
            <v>553656</v>
          </cell>
        </row>
        <row r="4687">
          <cell r="B4687" t="str">
            <v>Sồi nâu &gt;24-27 cm</v>
          </cell>
          <cell r="C4687" t="str">
            <v>cây</v>
          </cell>
          <cell r="D4687">
            <v>591812</v>
          </cell>
        </row>
        <row r="4688">
          <cell r="B4688" t="str">
            <v>Sồi nâu &gt;27-30 cm</v>
          </cell>
          <cell r="C4688" t="str">
            <v>cây</v>
          </cell>
          <cell r="D4688">
            <v>633102</v>
          </cell>
        </row>
        <row r="4689">
          <cell r="B4689" t="str">
            <v>Sồi nâu &gt;30-33 cm</v>
          </cell>
          <cell r="C4689" t="str">
            <v>cây</v>
          </cell>
          <cell r="D4689">
            <v>677962</v>
          </cell>
        </row>
        <row r="4690">
          <cell r="B4690" t="str">
            <v>Sồi nâu &gt;33-36 cm</v>
          </cell>
          <cell r="C4690" t="str">
            <v>cây</v>
          </cell>
          <cell r="D4690">
            <v>726917</v>
          </cell>
        </row>
        <row r="4691">
          <cell r="B4691" t="str">
            <v>Sồi nâu &gt;36-39 cm</v>
          </cell>
          <cell r="C4691" t="str">
            <v>cây</v>
          </cell>
          <cell r="D4691">
            <v>780526</v>
          </cell>
        </row>
        <row r="4692">
          <cell r="B4692" t="str">
            <v>Sồi nâu &gt;39-42 cm</v>
          </cell>
          <cell r="C4692" t="str">
            <v>cây</v>
          </cell>
          <cell r="D4692">
            <v>839455</v>
          </cell>
        </row>
        <row r="4693">
          <cell r="B4693" t="str">
            <v>Sồi nâu &gt;42 cm</v>
          </cell>
          <cell r="C4693" t="str">
            <v>cây</v>
          </cell>
          <cell r="D4693">
            <v>904456</v>
          </cell>
        </row>
        <row r="4694">
          <cell r="B4694" t="str">
            <v>Sồi đấu vàng ≤3 cm</v>
          </cell>
          <cell r="C4694" t="str">
            <v>cây</v>
          </cell>
          <cell r="D4694">
            <v>91198</v>
          </cell>
        </row>
        <row r="4695">
          <cell r="B4695" t="str">
            <v>Sồi đấu vàng &gt;3-6 cm</v>
          </cell>
          <cell r="C4695" t="str">
            <v>cây</v>
          </cell>
          <cell r="D4695">
            <v>120141</v>
          </cell>
        </row>
        <row r="4696">
          <cell r="B4696" t="str">
            <v>Sồi đấu vàng &gt;6-9 cm</v>
          </cell>
          <cell r="C4696" t="str">
            <v>cây</v>
          </cell>
          <cell r="D4696">
            <v>316106</v>
          </cell>
        </row>
        <row r="4697">
          <cell r="B4697" t="str">
            <v>Sồi đấu vàng &gt;9-12 cm</v>
          </cell>
          <cell r="C4697" t="str">
            <v>cây</v>
          </cell>
          <cell r="D4697">
            <v>425284</v>
          </cell>
        </row>
        <row r="4698">
          <cell r="B4698" t="str">
            <v>Sồi đấu vàng &gt;12-15 cm</v>
          </cell>
          <cell r="C4698" t="str">
            <v>cây</v>
          </cell>
          <cell r="D4698">
            <v>454339</v>
          </cell>
        </row>
        <row r="4699">
          <cell r="B4699" t="str">
            <v>Sồi đấu vàng &gt;15-18 cm</v>
          </cell>
          <cell r="C4699" t="str">
            <v>cây</v>
          </cell>
          <cell r="D4699">
            <v>485238</v>
          </cell>
        </row>
        <row r="4700">
          <cell r="B4700" t="str">
            <v>Sồi đấu vàng &gt;18-21 cm</v>
          </cell>
          <cell r="C4700" t="str">
            <v>cây</v>
          </cell>
          <cell r="D4700">
            <v>518245</v>
          </cell>
        </row>
        <row r="4701">
          <cell r="B4701" t="str">
            <v>Sồi đấu vàng &gt;21-24 cm</v>
          </cell>
          <cell r="C4701" t="str">
            <v>cây</v>
          </cell>
          <cell r="D4701">
            <v>553656</v>
          </cell>
        </row>
        <row r="4702">
          <cell r="B4702" t="str">
            <v>Sồi đấu vàng &gt;24-27 cm</v>
          </cell>
          <cell r="C4702" t="str">
            <v>cây</v>
          </cell>
          <cell r="D4702">
            <v>591812</v>
          </cell>
        </row>
        <row r="4703">
          <cell r="B4703" t="str">
            <v>Sồi đấu vàng &gt;27-30 cm</v>
          </cell>
          <cell r="C4703" t="str">
            <v>cây</v>
          </cell>
          <cell r="D4703">
            <v>633102</v>
          </cell>
        </row>
        <row r="4704">
          <cell r="B4704" t="str">
            <v>Sồi đấu vàng &gt;30-33 cm</v>
          </cell>
          <cell r="C4704" t="str">
            <v>cây</v>
          </cell>
          <cell r="D4704">
            <v>677962</v>
          </cell>
        </row>
        <row r="4705">
          <cell r="B4705" t="str">
            <v>Sồi đấu vàng &gt;33-36 cm</v>
          </cell>
          <cell r="C4705" t="str">
            <v>cây</v>
          </cell>
          <cell r="D4705">
            <v>726917</v>
          </cell>
        </row>
        <row r="4706">
          <cell r="B4706" t="str">
            <v>Sồi đấu vàng &gt;36-39 cm</v>
          </cell>
          <cell r="C4706" t="str">
            <v>cây</v>
          </cell>
          <cell r="D4706">
            <v>780526</v>
          </cell>
        </row>
        <row r="4707">
          <cell r="B4707" t="str">
            <v>Sồi đấu vàng &gt;39-42 cm</v>
          </cell>
          <cell r="C4707" t="str">
            <v>cây</v>
          </cell>
          <cell r="D4707">
            <v>839455</v>
          </cell>
        </row>
        <row r="4708">
          <cell r="B4708" t="str">
            <v>Sồi đấu vàng &gt;42 cm</v>
          </cell>
          <cell r="C4708" t="str">
            <v>cây</v>
          </cell>
          <cell r="D4708">
            <v>904456</v>
          </cell>
        </row>
        <row r="4709">
          <cell r="B4709" t="str">
            <v>Dẻ đấu vàng ≤3 cm</v>
          </cell>
          <cell r="C4709" t="str">
            <v>cây</v>
          </cell>
          <cell r="D4709">
            <v>91198</v>
          </cell>
        </row>
        <row r="4710">
          <cell r="B4710" t="str">
            <v>Dẻ đấu vàng &gt;3-6 cm</v>
          </cell>
          <cell r="C4710" t="str">
            <v>cây</v>
          </cell>
          <cell r="D4710">
            <v>120141</v>
          </cell>
        </row>
        <row r="4711">
          <cell r="B4711" t="str">
            <v>Dẻ đấu vàng &gt;6-9 cm</v>
          </cell>
          <cell r="C4711" t="str">
            <v>cây</v>
          </cell>
          <cell r="D4711">
            <v>316106</v>
          </cell>
        </row>
        <row r="4712">
          <cell r="B4712" t="str">
            <v>Dẻ đấu vàng &gt;9-12 cm</v>
          </cell>
          <cell r="C4712" t="str">
            <v>cây</v>
          </cell>
          <cell r="D4712">
            <v>425284</v>
          </cell>
        </row>
        <row r="4713">
          <cell r="B4713" t="str">
            <v>Dẻ đấu vàng &gt;12-15 cm</v>
          </cell>
          <cell r="C4713" t="str">
            <v>cây</v>
          </cell>
          <cell r="D4713">
            <v>454339</v>
          </cell>
        </row>
        <row r="4714">
          <cell r="B4714" t="str">
            <v>Dẻ đấu vàng &gt;15-18 cm</v>
          </cell>
          <cell r="C4714" t="str">
            <v>cây</v>
          </cell>
          <cell r="D4714">
            <v>485238</v>
          </cell>
        </row>
        <row r="4715">
          <cell r="B4715" t="str">
            <v>Dẻ đấu vàng &gt;18-21 cm</v>
          </cell>
          <cell r="C4715" t="str">
            <v>cây</v>
          </cell>
          <cell r="D4715">
            <v>518245</v>
          </cell>
        </row>
        <row r="4716">
          <cell r="B4716" t="str">
            <v>Dẻ đấu vàng &gt;21-24 cm</v>
          </cell>
          <cell r="C4716" t="str">
            <v>cây</v>
          </cell>
          <cell r="D4716">
            <v>553656</v>
          </cell>
        </row>
        <row r="4717">
          <cell r="B4717" t="str">
            <v>Dẻ đấu vàng &gt;24-27 cm</v>
          </cell>
          <cell r="C4717" t="str">
            <v>cây</v>
          </cell>
          <cell r="D4717">
            <v>591812</v>
          </cell>
        </row>
        <row r="4718">
          <cell r="B4718" t="str">
            <v>Dẻ đấu vàng &gt;27-30 cm</v>
          </cell>
          <cell r="C4718" t="str">
            <v>cây</v>
          </cell>
          <cell r="D4718">
            <v>633102</v>
          </cell>
        </row>
        <row r="4719">
          <cell r="B4719" t="str">
            <v>Dẻ đấu vàng &gt;30-33 cm</v>
          </cell>
          <cell r="C4719" t="str">
            <v>cây</v>
          </cell>
          <cell r="D4719">
            <v>677962</v>
          </cell>
        </row>
        <row r="4720">
          <cell r="B4720" t="str">
            <v>Dẻ đấu vàng &gt;33-36 cm</v>
          </cell>
          <cell r="C4720" t="str">
            <v>cây</v>
          </cell>
          <cell r="D4720">
            <v>726917</v>
          </cell>
        </row>
        <row r="4721">
          <cell r="B4721" t="str">
            <v>Dẻ đấu vàng &gt;36-39 cm</v>
          </cell>
          <cell r="C4721" t="str">
            <v>cây</v>
          </cell>
          <cell r="D4721">
            <v>780526</v>
          </cell>
        </row>
        <row r="4722">
          <cell r="B4722" t="str">
            <v>Dẻ đấu vàng &gt;39-42 cm</v>
          </cell>
          <cell r="C4722" t="str">
            <v>cây</v>
          </cell>
          <cell r="D4722">
            <v>839455</v>
          </cell>
        </row>
        <row r="4723">
          <cell r="B4723" t="str">
            <v>Dẻ đấu vàng &gt;42 cm</v>
          </cell>
          <cell r="C4723" t="str">
            <v>cây</v>
          </cell>
          <cell r="D4723">
            <v>904456</v>
          </cell>
        </row>
        <row r="4724">
          <cell r="B4724" t="str">
            <v>Dẻ the ≤3 cm</v>
          </cell>
          <cell r="C4724" t="str">
            <v>cây</v>
          </cell>
          <cell r="D4724">
            <v>91198</v>
          </cell>
        </row>
        <row r="4725">
          <cell r="B4725" t="str">
            <v>Dẻ the &gt;3-6 cm</v>
          </cell>
          <cell r="C4725" t="str">
            <v>cây</v>
          </cell>
          <cell r="D4725">
            <v>120141</v>
          </cell>
        </row>
        <row r="4726">
          <cell r="B4726" t="str">
            <v>Dẻ the &gt;6-9 cm</v>
          </cell>
          <cell r="C4726" t="str">
            <v>cây</v>
          </cell>
          <cell r="D4726">
            <v>316106</v>
          </cell>
        </row>
        <row r="4727">
          <cell r="B4727" t="str">
            <v>Dẻ the &gt;9-12 cm</v>
          </cell>
          <cell r="C4727" t="str">
            <v>cây</v>
          </cell>
          <cell r="D4727">
            <v>425284</v>
          </cell>
        </row>
        <row r="4728">
          <cell r="B4728" t="str">
            <v>Dẻ the &gt;12-15 cm</v>
          </cell>
          <cell r="C4728" t="str">
            <v>cây</v>
          </cell>
          <cell r="D4728">
            <v>454339</v>
          </cell>
        </row>
        <row r="4729">
          <cell r="B4729" t="str">
            <v>Dẻ the &gt;15-18 cm</v>
          </cell>
          <cell r="C4729" t="str">
            <v>cây</v>
          </cell>
          <cell r="D4729">
            <v>485238</v>
          </cell>
        </row>
        <row r="4730">
          <cell r="B4730" t="str">
            <v>Dẻ the &gt;18-21 cm</v>
          </cell>
          <cell r="C4730" t="str">
            <v>cây</v>
          </cell>
          <cell r="D4730">
            <v>518245</v>
          </cell>
        </row>
        <row r="4731">
          <cell r="B4731" t="str">
            <v>Dẻ the &gt;21-24 cm</v>
          </cell>
          <cell r="C4731" t="str">
            <v>cây</v>
          </cell>
          <cell r="D4731">
            <v>553656</v>
          </cell>
        </row>
        <row r="4732">
          <cell r="B4732" t="str">
            <v>Dẻ the &gt;24-27 cm</v>
          </cell>
          <cell r="C4732" t="str">
            <v>cây</v>
          </cell>
          <cell r="D4732">
            <v>591812</v>
          </cell>
        </row>
        <row r="4733">
          <cell r="B4733" t="str">
            <v>Dẻ the &gt;27-30 cm</v>
          </cell>
          <cell r="C4733" t="str">
            <v>cây</v>
          </cell>
          <cell r="D4733">
            <v>633102</v>
          </cell>
        </row>
        <row r="4734">
          <cell r="B4734" t="str">
            <v>Dẻ the &gt;30-33 cm</v>
          </cell>
          <cell r="C4734" t="str">
            <v>cây</v>
          </cell>
          <cell r="D4734">
            <v>677962</v>
          </cell>
        </row>
        <row r="4735">
          <cell r="B4735" t="str">
            <v>Dẻ the &gt;33-36 cm</v>
          </cell>
          <cell r="C4735" t="str">
            <v>cây</v>
          </cell>
          <cell r="D4735">
            <v>726917</v>
          </cell>
        </row>
        <row r="4736">
          <cell r="B4736" t="str">
            <v>Dẻ the &gt;36-39 cm</v>
          </cell>
          <cell r="C4736" t="str">
            <v>cây</v>
          </cell>
          <cell r="D4736">
            <v>780526</v>
          </cell>
        </row>
        <row r="4737">
          <cell r="B4737" t="str">
            <v>Dẻ the &gt;39-42 cm</v>
          </cell>
          <cell r="C4737" t="str">
            <v>cây</v>
          </cell>
          <cell r="D4737">
            <v>839455</v>
          </cell>
        </row>
        <row r="4738">
          <cell r="B4738" t="str">
            <v>Dẻ the &gt;42 cm</v>
          </cell>
          <cell r="C4738" t="str">
            <v>cây</v>
          </cell>
          <cell r="D4738">
            <v>904456</v>
          </cell>
        </row>
        <row r="4739">
          <cell r="B4739" t="str">
            <v>Sồi the ≤3 cm</v>
          </cell>
          <cell r="C4739" t="str">
            <v>cây</v>
          </cell>
          <cell r="D4739">
            <v>91198</v>
          </cell>
        </row>
        <row r="4740">
          <cell r="B4740" t="str">
            <v>Sồi the &gt;3-6 cm</v>
          </cell>
          <cell r="C4740" t="str">
            <v>cây</v>
          </cell>
          <cell r="D4740">
            <v>120141</v>
          </cell>
        </row>
        <row r="4741">
          <cell r="B4741" t="str">
            <v>Sồi the &gt;6-9 cm</v>
          </cell>
          <cell r="C4741" t="str">
            <v>cây</v>
          </cell>
          <cell r="D4741">
            <v>316106</v>
          </cell>
        </row>
        <row r="4742">
          <cell r="B4742" t="str">
            <v>Sồi the &gt;9-12 cm</v>
          </cell>
          <cell r="C4742" t="str">
            <v>cây</v>
          </cell>
          <cell r="D4742">
            <v>425284</v>
          </cell>
        </row>
        <row r="4743">
          <cell r="B4743" t="str">
            <v>Sồi the &gt;12-15 cm</v>
          </cell>
          <cell r="C4743" t="str">
            <v>cây</v>
          </cell>
          <cell r="D4743">
            <v>454339</v>
          </cell>
        </row>
        <row r="4744">
          <cell r="B4744" t="str">
            <v>Sồi the &gt;15-18 cm</v>
          </cell>
          <cell r="C4744" t="str">
            <v>cây</v>
          </cell>
          <cell r="D4744">
            <v>485238</v>
          </cell>
        </row>
        <row r="4745">
          <cell r="B4745" t="str">
            <v>Sồi the &gt;18-21 cm</v>
          </cell>
          <cell r="C4745" t="str">
            <v>cây</v>
          </cell>
          <cell r="D4745">
            <v>518245</v>
          </cell>
        </row>
        <row r="4746">
          <cell r="B4746" t="str">
            <v>Sồi the &gt;21-24 cm</v>
          </cell>
          <cell r="C4746" t="str">
            <v>cây</v>
          </cell>
          <cell r="D4746">
            <v>553656</v>
          </cell>
        </row>
        <row r="4747">
          <cell r="B4747" t="str">
            <v>Sồi the &gt;24-27 cm</v>
          </cell>
          <cell r="C4747" t="str">
            <v>cây</v>
          </cell>
          <cell r="D4747">
            <v>591812</v>
          </cell>
        </row>
        <row r="4748">
          <cell r="B4748" t="str">
            <v>Sồi the &gt;27-30 cm</v>
          </cell>
          <cell r="C4748" t="str">
            <v>cây</v>
          </cell>
          <cell r="D4748">
            <v>633102</v>
          </cell>
        </row>
        <row r="4749">
          <cell r="B4749" t="str">
            <v>Sồi the &gt;30-33 cm</v>
          </cell>
          <cell r="C4749" t="str">
            <v>cây</v>
          </cell>
          <cell r="D4749">
            <v>677962</v>
          </cell>
        </row>
        <row r="4750">
          <cell r="B4750" t="str">
            <v>Sồi the &gt;33-36 cm</v>
          </cell>
          <cell r="C4750" t="str">
            <v>cây</v>
          </cell>
          <cell r="D4750">
            <v>726917</v>
          </cell>
        </row>
        <row r="4751">
          <cell r="B4751" t="str">
            <v>Sồi the &gt;36-39 cm</v>
          </cell>
          <cell r="C4751" t="str">
            <v>cây</v>
          </cell>
          <cell r="D4751">
            <v>780526</v>
          </cell>
        </row>
        <row r="4752">
          <cell r="B4752" t="str">
            <v>Sồi the &gt;39-42 cm</v>
          </cell>
          <cell r="C4752" t="str">
            <v>cây</v>
          </cell>
          <cell r="D4752">
            <v>839455</v>
          </cell>
        </row>
        <row r="4753">
          <cell r="B4753" t="str">
            <v>Sồi the &gt;42 cm</v>
          </cell>
          <cell r="C4753" t="str">
            <v>cây</v>
          </cell>
          <cell r="D4753">
            <v>904456</v>
          </cell>
        </row>
        <row r="4754">
          <cell r="B4754" t="str">
            <v>Dẻ trung bộ ≤3 cm</v>
          </cell>
          <cell r="C4754" t="str">
            <v>cây</v>
          </cell>
          <cell r="D4754">
            <v>91198</v>
          </cell>
        </row>
        <row r="4755">
          <cell r="B4755" t="str">
            <v>Dẻ trung bộ &gt;3-6 cm</v>
          </cell>
          <cell r="C4755" t="str">
            <v>cây</v>
          </cell>
          <cell r="D4755">
            <v>120141</v>
          </cell>
        </row>
        <row r="4756">
          <cell r="B4756" t="str">
            <v>Dẻ trung bộ &gt;6-9 cm</v>
          </cell>
          <cell r="C4756" t="str">
            <v>cây</v>
          </cell>
          <cell r="D4756">
            <v>316106</v>
          </cell>
        </row>
        <row r="4757">
          <cell r="B4757" t="str">
            <v>Dẻ trung bộ &gt;9-12 cm</v>
          </cell>
          <cell r="C4757" t="str">
            <v>cây</v>
          </cell>
          <cell r="D4757">
            <v>425284</v>
          </cell>
        </row>
        <row r="4758">
          <cell r="B4758" t="str">
            <v>Dẻ trung bộ &gt;12-15 cm</v>
          </cell>
          <cell r="C4758" t="str">
            <v>cây</v>
          </cell>
          <cell r="D4758">
            <v>454339</v>
          </cell>
        </row>
        <row r="4759">
          <cell r="B4759" t="str">
            <v>Dẻ trung bộ &gt;15-18 cm</v>
          </cell>
          <cell r="C4759" t="str">
            <v>cây</v>
          </cell>
          <cell r="D4759">
            <v>485238</v>
          </cell>
        </row>
        <row r="4760">
          <cell r="B4760" t="str">
            <v>Dẻ trung bộ &gt;18-21 cm</v>
          </cell>
          <cell r="C4760" t="str">
            <v>cây</v>
          </cell>
          <cell r="D4760">
            <v>518245</v>
          </cell>
        </row>
        <row r="4761">
          <cell r="B4761" t="str">
            <v>Dẻ trung bộ &gt;21-24 cm</v>
          </cell>
          <cell r="C4761" t="str">
            <v>cây</v>
          </cell>
          <cell r="D4761">
            <v>553656</v>
          </cell>
        </row>
        <row r="4762">
          <cell r="B4762" t="str">
            <v>Dẻ trung bộ &gt;24-27 cm</v>
          </cell>
          <cell r="C4762" t="str">
            <v>cây</v>
          </cell>
          <cell r="D4762">
            <v>591812</v>
          </cell>
        </row>
        <row r="4763">
          <cell r="B4763" t="str">
            <v>Dẻ trung bộ &gt;27-30 cm</v>
          </cell>
          <cell r="C4763" t="str">
            <v>cây</v>
          </cell>
          <cell r="D4763">
            <v>633102</v>
          </cell>
        </row>
        <row r="4764">
          <cell r="B4764" t="str">
            <v>Dẻ trung bộ &gt;30-33 cm</v>
          </cell>
          <cell r="C4764" t="str">
            <v>cây</v>
          </cell>
          <cell r="D4764">
            <v>677962</v>
          </cell>
        </row>
        <row r="4765">
          <cell r="B4765" t="str">
            <v>Dẻ trung bộ &gt;33-36 cm</v>
          </cell>
          <cell r="C4765" t="str">
            <v>cây</v>
          </cell>
          <cell r="D4765">
            <v>726917</v>
          </cell>
        </row>
        <row r="4766">
          <cell r="B4766" t="str">
            <v>Dẻ trung bộ &gt;36-39 cm</v>
          </cell>
          <cell r="C4766" t="str">
            <v>cây</v>
          </cell>
          <cell r="D4766">
            <v>780526</v>
          </cell>
        </row>
        <row r="4767">
          <cell r="B4767" t="str">
            <v>Dẻ trung bộ &gt;39-42 cm</v>
          </cell>
          <cell r="C4767" t="str">
            <v>cây</v>
          </cell>
          <cell r="D4767">
            <v>839455</v>
          </cell>
        </row>
        <row r="4768">
          <cell r="B4768" t="str">
            <v>Dẻ trung bộ &gt;42 cm</v>
          </cell>
          <cell r="C4768" t="str">
            <v>cây</v>
          </cell>
          <cell r="D4768">
            <v>904456</v>
          </cell>
        </row>
        <row r="4769">
          <cell r="B4769" t="str">
            <v>Giẻ đá ≤3 cm</v>
          </cell>
          <cell r="C4769" t="str">
            <v>cây</v>
          </cell>
          <cell r="D4769">
            <v>91198</v>
          </cell>
        </row>
        <row r="4770">
          <cell r="B4770" t="str">
            <v>Giẻ đá &gt;3-6 cm</v>
          </cell>
          <cell r="C4770" t="str">
            <v>cây</v>
          </cell>
          <cell r="D4770">
            <v>120141</v>
          </cell>
        </row>
        <row r="4771">
          <cell r="B4771" t="str">
            <v>Giẻ đá &gt;6-9 cm</v>
          </cell>
          <cell r="C4771" t="str">
            <v>cây</v>
          </cell>
          <cell r="D4771">
            <v>316106</v>
          </cell>
        </row>
        <row r="4772">
          <cell r="B4772" t="str">
            <v>Giẻ đá &gt;9-12 cm</v>
          </cell>
          <cell r="C4772" t="str">
            <v>cây</v>
          </cell>
          <cell r="D4772">
            <v>425284</v>
          </cell>
        </row>
        <row r="4773">
          <cell r="B4773" t="str">
            <v>Giẻ đá &gt;12-15 cm</v>
          </cell>
          <cell r="C4773" t="str">
            <v>cây</v>
          </cell>
          <cell r="D4773">
            <v>454339</v>
          </cell>
        </row>
        <row r="4774">
          <cell r="B4774" t="str">
            <v>Giẻ đá &gt;15-18 cm</v>
          </cell>
          <cell r="C4774" t="str">
            <v>cây</v>
          </cell>
          <cell r="D4774">
            <v>485238</v>
          </cell>
        </row>
        <row r="4775">
          <cell r="B4775" t="str">
            <v>Giẻ đá &gt;18-21 cm</v>
          </cell>
          <cell r="C4775" t="str">
            <v>cây</v>
          </cell>
          <cell r="D4775">
            <v>518245</v>
          </cell>
        </row>
        <row r="4776">
          <cell r="B4776" t="str">
            <v>Giẻ đá &gt;21-24 cm</v>
          </cell>
          <cell r="C4776" t="str">
            <v>cây</v>
          </cell>
          <cell r="D4776">
            <v>553656</v>
          </cell>
        </row>
        <row r="4777">
          <cell r="B4777" t="str">
            <v>Giẻ đá &gt;24-27 cm</v>
          </cell>
          <cell r="C4777" t="str">
            <v>cây</v>
          </cell>
          <cell r="D4777">
            <v>591812</v>
          </cell>
        </row>
        <row r="4778">
          <cell r="B4778" t="str">
            <v>Giẻ đá &gt;27-30 cm</v>
          </cell>
          <cell r="C4778" t="str">
            <v>cây</v>
          </cell>
          <cell r="D4778">
            <v>633102</v>
          </cell>
        </row>
        <row r="4779">
          <cell r="B4779" t="str">
            <v>Giẻ đá &gt;30-33 cm</v>
          </cell>
          <cell r="C4779" t="str">
            <v>cây</v>
          </cell>
          <cell r="D4779">
            <v>677962</v>
          </cell>
        </row>
        <row r="4780">
          <cell r="B4780" t="str">
            <v>Giẻ đá &gt;33-36 cm</v>
          </cell>
          <cell r="C4780" t="str">
            <v>cây</v>
          </cell>
          <cell r="D4780">
            <v>726917</v>
          </cell>
        </row>
        <row r="4781">
          <cell r="B4781" t="str">
            <v>Giẻ đá &gt;36-39 cm</v>
          </cell>
          <cell r="C4781" t="str">
            <v>cây</v>
          </cell>
          <cell r="D4781">
            <v>780526</v>
          </cell>
        </row>
        <row r="4782">
          <cell r="B4782" t="str">
            <v>Giẻ đá &gt;39-42 cm</v>
          </cell>
          <cell r="C4782" t="str">
            <v>cây</v>
          </cell>
          <cell r="D4782">
            <v>839455</v>
          </cell>
        </row>
        <row r="4783">
          <cell r="B4783" t="str">
            <v>Giẻ đá &gt;42 cm</v>
          </cell>
          <cell r="C4783" t="str">
            <v>cây</v>
          </cell>
          <cell r="D4783">
            <v>904456</v>
          </cell>
        </row>
        <row r="4784">
          <cell r="B4784" t="str">
            <v>Dẻ xanh ≤3 cm</v>
          </cell>
          <cell r="C4784" t="str">
            <v>cây</v>
          </cell>
          <cell r="D4784">
            <v>91198</v>
          </cell>
        </row>
        <row r="4785">
          <cell r="B4785" t="str">
            <v>Dẻ xanh &gt;3-6 cm</v>
          </cell>
          <cell r="C4785" t="str">
            <v>cây</v>
          </cell>
          <cell r="D4785">
            <v>120141</v>
          </cell>
        </row>
        <row r="4786">
          <cell r="B4786" t="str">
            <v>Dẻ xanh &gt;6-9 cm</v>
          </cell>
          <cell r="C4786" t="str">
            <v>cây</v>
          </cell>
          <cell r="D4786">
            <v>316106</v>
          </cell>
        </row>
        <row r="4787">
          <cell r="B4787" t="str">
            <v>Dẻ xanh &gt;9-12 cm</v>
          </cell>
          <cell r="C4787" t="str">
            <v>cây</v>
          </cell>
          <cell r="D4787">
            <v>425284</v>
          </cell>
        </row>
        <row r="4788">
          <cell r="B4788" t="str">
            <v>Dẻ xanh &gt;12-15 cm</v>
          </cell>
          <cell r="C4788" t="str">
            <v>cây</v>
          </cell>
          <cell r="D4788">
            <v>454339</v>
          </cell>
        </row>
        <row r="4789">
          <cell r="B4789" t="str">
            <v>Dẻ xanh &gt;15-18 cm</v>
          </cell>
          <cell r="C4789" t="str">
            <v>cây</v>
          </cell>
          <cell r="D4789">
            <v>485238</v>
          </cell>
        </row>
        <row r="4790">
          <cell r="B4790" t="str">
            <v>Dẻ xanh &gt;18-21 cm</v>
          </cell>
          <cell r="C4790" t="str">
            <v>cây</v>
          </cell>
          <cell r="D4790">
            <v>518245</v>
          </cell>
        </row>
        <row r="4791">
          <cell r="B4791" t="str">
            <v>Dẻ xanh &gt;21-24 cm</v>
          </cell>
          <cell r="C4791" t="str">
            <v>cây</v>
          </cell>
          <cell r="D4791">
            <v>553656</v>
          </cell>
        </row>
        <row r="4792">
          <cell r="B4792" t="str">
            <v>Dẻ xanh &gt;24-27 cm</v>
          </cell>
          <cell r="C4792" t="str">
            <v>cây</v>
          </cell>
          <cell r="D4792">
            <v>591812</v>
          </cell>
        </row>
        <row r="4793">
          <cell r="B4793" t="str">
            <v>Dẻ xanh &gt;27-30 cm</v>
          </cell>
          <cell r="C4793" t="str">
            <v>cây</v>
          </cell>
          <cell r="D4793">
            <v>633102</v>
          </cell>
        </row>
        <row r="4794">
          <cell r="B4794" t="str">
            <v>Dẻ xanh &gt;30-33 cm</v>
          </cell>
          <cell r="C4794" t="str">
            <v>cây</v>
          </cell>
          <cell r="D4794">
            <v>677962</v>
          </cell>
        </row>
        <row r="4795">
          <cell r="B4795" t="str">
            <v>Dẻ xanh &gt;33-36 cm</v>
          </cell>
          <cell r="C4795" t="str">
            <v>cây</v>
          </cell>
          <cell r="D4795">
            <v>726917</v>
          </cell>
        </row>
        <row r="4796">
          <cell r="B4796" t="str">
            <v>Dẻ xanh &gt;36-39 cm</v>
          </cell>
          <cell r="C4796" t="str">
            <v>cây</v>
          </cell>
          <cell r="D4796">
            <v>780526</v>
          </cell>
        </row>
        <row r="4797">
          <cell r="B4797" t="str">
            <v>Dẻ xanh &gt;39-42 cm</v>
          </cell>
          <cell r="C4797" t="str">
            <v>cây</v>
          </cell>
          <cell r="D4797">
            <v>839455</v>
          </cell>
        </row>
        <row r="4798">
          <cell r="B4798" t="str">
            <v>Dẻ xanh &gt;42 cm</v>
          </cell>
          <cell r="C4798" t="str">
            <v>cây</v>
          </cell>
          <cell r="D4798">
            <v>904456</v>
          </cell>
        </row>
        <row r="4799">
          <cell r="B4799" t="str">
            <v>Sồi xanh ≤3 cm</v>
          </cell>
          <cell r="C4799" t="str">
            <v>cây</v>
          </cell>
          <cell r="D4799">
            <v>91198</v>
          </cell>
        </row>
        <row r="4800">
          <cell r="B4800" t="str">
            <v>Sồi xanh &gt;3-6 cm</v>
          </cell>
          <cell r="C4800" t="str">
            <v>cây</v>
          </cell>
          <cell r="D4800">
            <v>120141</v>
          </cell>
        </row>
        <row r="4801">
          <cell r="B4801" t="str">
            <v>Sồi xanh &gt;6-9 cm</v>
          </cell>
          <cell r="C4801" t="str">
            <v>cây</v>
          </cell>
          <cell r="D4801">
            <v>316106</v>
          </cell>
        </row>
        <row r="4802">
          <cell r="B4802" t="str">
            <v>Sồi xanh &gt;9-12 cm</v>
          </cell>
          <cell r="C4802" t="str">
            <v>cây</v>
          </cell>
          <cell r="D4802">
            <v>425284</v>
          </cell>
        </row>
        <row r="4803">
          <cell r="B4803" t="str">
            <v>Sồi xanh &gt;12-15 cm</v>
          </cell>
          <cell r="C4803" t="str">
            <v>cây</v>
          </cell>
          <cell r="D4803">
            <v>454339</v>
          </cell>
        </row>
        <row r="4804">
          <cell r="B4804" t="str">
            <v>Sồi xanh &gt;15-18 cm</v>
          </cell>
          <cell r="C4804" t="str">
            <v>cây</v>
          </cell>
          <cell r="D4804">
            <v>485238</v>
          </cell>
        </row>
        <row r="4805">
          <cell r="B4805" t="str">
            <v>Sồi xanh &gt;18-21 cm</v>
          </cell>
          <cell r="C4805" t="str">
            <v>cây</v>
          </cell>
          <cell r="D4805">
            <v>518245</v>
          </cell>
        </row>
        <row r="4806">
          <cell r="B4806" t="str">
            <v>Sồi xanh &gt;21-24 cm</v>
          </cell>
          <cell r="C4806" t="str">
            <v>cây</v>
          </cell>
          <cell r="D4806">
            <v>553656</v>
          </cell>
        </row>
        <row r="4807">
          <cell r="B4807" t="str">
            <v>Sồi xanh &gt;24-27 cm</v>
          </cell>
          <cell r="C4807" t="str">
            <v>cây</v>
          </cell>
          <cell r="D4807">
            <v>591812</v>
          </cell>
        </row>
        <row r="4808">
          <cell r="B4808" t="str">
            <v>Sồi xanh &gt;27-30 cm</v>
          </cell>
          <cell r="C4808" t="str">
            <v>cây</v>
          </cell>
          <cell r="D4808">
            <v>633102</v>
          </cell>
        </row>
        <row r="4809">
          <cell r="B4809" t="str">
            <v>Sồi xanh &gt;30-33 cm</v>
          </cell>
          <cell r="C4809" t="str">
            <v>cây</v>
          </cell>
          <cell r="D4809">
            <v>677962</v>
          </cell>
        </row>
        <row r="4810">
          <cell r="B4810" t="str">
            <v>Sồi xanh &gt;33-36 cm</v>
          </cell>
          <cell r="C4810" t="str">
            <v>cây</v>
          </cell>
          <cell r="D4810">
            <v>726917</v>
          </cell>
        </row>
        <row r="4811">
          <cell r="B4811" t="str">
            <v>Sồi xanh &gt;36-39 cm</v>
          </cell>
          <cell r="C4811" t="str">
            <v>cây</v>
          </cell>
          <cell r="D4811">
            <v>780526</v>
          </cell>
        </row>
        <row r="4812">
          <cell r="B4812" t="str">
            <v>Sồi xanh &gt;39-42 cm</v>
          </cell>
          <cell r="C4812" t="str">
            <v>cây</v>
          </cell>
          <cell r="D4812">
            <v>839455</v>
          </cell>
        </row>
        <row r="4813">
          <cell r="B4813" t="str">
            <v>Sồi xanh &gt;42 cm</v>
          </cell>
          <cell r="C4813" t="str">
            <v>cây</v>
          </cell>
          <cell r="D4813">
            <v>904456</v>
          </cell>
        </row>
        <row r="4814">
          <cell r="B4814" t="str">
            <v>Giẻ ráp ≤3 cm</v>
          </cell>
          <cell r="C4814" t="str">
            <v>cây</v>
          </cell>
          <cell r="D4814">
            <v>91198</v>
          </cell>
        </row>
        <row r="4815">
          <cell r="B4815" t="str">
            <v>Giẻ ráp &gt;3-6 cm</v>
          </cell>
          <cell r="C4815" t="str">
            <v>cây</v>
          </cell>
          <cell r="D4815">
            <v>120141</v>
          </cell>
        </row>
        <row r="4816">
          <cell r="B4816" t="str">
            <v>Giẻ ráp &gt;6-9 cm</v>
          </cell>
          <cell r="C4816" t="str">
            <v>cây</v>
          </cell>
          <cell r="D4816">
            <v>316106</v>
          </cell>
        </row>
        <row r="4817">
          <cell r="B4817" t="str">
            <v>Giẻ ráp &gt;9-12 cm</v>
          </cell>
          <cell r="C4817" t="str">
            <v>cây</v>
          </cell>
          <cell r="D4817">
            <v>425284</v>
          </cell>
        </row>
        <row r="4818">
          <cell r="B4818" t="str">
            <v>Giẻ ráp &gt;12-15 cm</v>
          </cell>
          <cell r="C4818" t="str">
            <v>cây</v>
          </cell>
          <cell r="D4818">
            <v>454339</v>
          </cell>
        </row>
        <row r="4819">
          <cell r="B4819" t="str">
            <v>Giẻ ráp &gt;15-18 cm</v>
          </cell>
          <cell r="C4819" t="str">
            <v>cây</v>
          </cell>
          <cell r="D4819">
            <v>485238</v>
          </cell>
        </row>
        <row r="4820">
          <cell r="B4820" t="str">
            <v>Giẻ ráp &gt;18-21 cm</v>
          </cell>
          <cell r="C4820" t="str">
            <v>cây</v>
          </cell>
          <cell r="D4820">
            <v>518245</v>
          </cell>
        </row>
        <row r="4821">
          <cell r="B4821" t="str">
            <v>Giẻ ráp &gt;21-24 cm</v>
          </cell>
          <cell r="C4821" t="str">
            <v>cây</v>
          </cell>
          <cell r="D4821">
            <v>553656</v>
          </cell>
        </row>
        <row r="4822">
          <cell r="B4822" t="str">
            <v>Giẻ ráp &gt;24-27 cm</v>
          </cell>
          <cell r="C4822" t="str">
            <v>cây</v>
          </cell>
          <cell r="D4822">
            <v>591812</v>
          </cell>
        </row>
        <row r="4823">
          <cell r="B4823" t="str">
            <v>Giẻ ráp &gt;27-30 cm</v>
          </cell>
          <cell r="C4823" t="str">
            <v>cây</v>
          </cell>
          <cell r="D4823">
            <v>633102</v>
          </cell>
        </row>
        <row r="4824">
          <cell r="B4824" t="str">
            <v>Giẻ ráp &gt;30-33 cm</v>
          </cell>
          <cell r="C4824" t="str">
            <v>cây</v>
          </cell>
          <cell r="D4824">
            <v>677962</v>
          </cell>
        </row>
        <row r="4825">
          <cell r="B4825" t="str">
            <v>Giẻ ráp &gt;33-36 cm</v>
          </cell>
          <cell r="C4825" t="str">
            <v>cây</v>
          </cell>
          <cell r="D4825">
            <v>726917</v>
          </cell>
        </row>
        <row r="4826">
          <cell r="B4826" t="str">
            <v>Giẻ ráp &gt;36-39 cm</v>
          </cell>
          <cell r="C4826" t="str">
            <v>cây</v>
          </cell>
          <cell r="D4826">
            <v>780526</v>
          </cell>
        </row>
        <row r="4827">
          <cell r="B4827" t="str">
            <v>Giẻ ráp &gt;39-42 cm</v>
          </cell>
          <cell r="C4827" t="str">
            <v>cây</v>
          </cell>
          <cell r="D4827">
            <v>839455</v>
          </cell>
        </row>
        <row r="4828">
          <cell r="B4828" t="str">
            <v>Giẻ ráp &gt;42 cm</v>
          </cell>
          <cell r="C4828" t="str">
            <v>cây</v>
          </cell>
          <cell r="D4828">
            <v>904456</v>
          </cell>
        </row>
        <row r="4829">
          <cell r="B4829" t="str">
            <v>Giẻ lèo heo ≤3 cm</v>
          </cell>
          <cell r="C4829" t="str">
            <v>cây</v>
          </cell>
          <cell r="D4829">
            <v>91198</v>
          </cell>
        </row>
        <row r="4830">
          <cell r="B4830" t="str">
            <v>Giẻ lèo heo &gt;3-6 cm</v>
          </cell>
          <cell r="C4830" t="str">
            <v>cây</v>
          </cell>
          <cell r="D4830">
            <v>120141</v>
          </cell>
        </row>
        <row r="4831">
          <cell r="B4831" t="str">
            <v>Giẻ lèo heo &gt;6-9 cm</v>
          </cell>
          <cell r="C4831" t="str">
            <v>cây</v>
          </cell>
          <cell r="D4831">
            <v>316106</v>
          </cell>
        </row>
        <row r="4832">
          <cell r="B4832" t="str">
            <v>Giẻ lèo heo &gt;9-12 cm</v>
          </cell>
          <cell r="C4832" t="str">
            <v>cây</v>
          </cell>
          <cell r="D4832">
            <v>425284</v>
          </cell>
        </row>
        <row r="4833">
          <cell r="B4833" t="str">
            <v>Giẻ lèo heo &gt;12-15 cm</v>
          </cell>
          <cell r="C4833" t="str">
            <v>cây</v>
          </cell>
          <cell r="D4833">
            <v>454339</v>
          </cell>
        </row>
        <row r="4834">
          <cell r="B4834" t="str">
            <v>Giẻ lèo heo &gt;15-18 cm</v>
          </cell>
          <cell r="C4834" t="str">
            <v>cây</v>
          </cell>
          <cell r="D4834">
            <v>485238</v>
          </cell>
        </row>
        <row r="4835">
          <cell r="B4835" t="str">
            <v>Giẻ lèo heo &gt;18-21 cm</v>
          </cell>
          <cell r="C4835" t="str">
            <v>cây</v>
          </cell>
          <cell r="D4835">
            <v>518245</v>
          </cell>
        </row>
        <row r="4836">
          <cell r="B4836" t="str">
            <v>Giẻ lèo heo &gt;21-24 cm</v>
          </cell>
          <cell r="C4836" t="str">
            <v>cây</v>
          </cell>
          <cell r="D4836">
            <v>553656</v>
          </cell>
        </row>
        <row r="4837">
          <cell r="B4837" t="str">
            <v>Giẻ lèo heo &gt;24-27 cm</v>
          </cell>
          <cell r="C4837" t="str">
            <v>cây</v>
          </cell>
          <cell r="D4837">
            <v>591812</v>
          </cell>
        </row>
        <row r="4838">
          <cell r="B4838" t="str">
            <v>Giẻ lèo heo &gt;27-30 cm</v>
          </cell>
          <cell r="C4838" t="str">
            <v>cây</v>
          </cell>
          <cell r="D4838">
            <v>633102</v>
          </cell>
        </row>
        <row r="4839">
          <cell r="B4839" t="str">
            <v>Giẻ lèo heo &gt;30-33 cm</v>
          </cell>
          <cell r="C4839" t="str">
            <v>cây</v>
          </cell>
          <cell r="D4839">
            <v>677962</v>
          </cell>
        </row>
        <row r="4840">
          <cell r="B4840" t="str">
            <v>Giẻ lèo heo &gt;33-36 cm</v>
          </cell>
          <cell r="C4840" t="str">
            <v>cây</v>
          </cell>
          <cell r="D4840">
            <v>726917</v>
          </cell>
        </row>
        <row r="4841">
          <cell r="B4841" t="str">
            <v>Giẻ lèo heo &gt;36-39 cm</v>
          </cell>
          <cell r="C4841" t="str">
            <v>cây</v>
          </cell>
          <cell r="D4841">
            <v>780526</v>
          </cell>
        </row>
        <row r="4842">
          <cell r="B4842" t="str">
            <v>Giẻ lèo heo &gt;39-42 cm</v>
          </cell>
          <cell r="C4842" t="str">
            <v>cây</v>
          </cell>
          <cell r="D4842">
            <v>839455</v>
          </cell>
        </row>
        <row r="4843">
          <cell r="B4843" t="str">
            <v>Giẻ lèo heo &gt;42 cm</v>
          </cell>
          <cell r="C4843" t="str">
            <v>cây</v>
          </cell>
          <cell r="D4843">
            <v>904456</v>
          </cell>
        </row>
        <row r="4844">
          <cell r="B4844" t="str">
            <v>Giổi lụa ≤3 cm</v>
          </cell>
          <cell r="C4844" t="str">
            <v>cây</v>
          </cell>
          <cell r="D4844">
            <v>91198</v>
          </cell>
        </row>
        <row r="4845">
          <cell r="B4845" t="str">
            <v>Giổi lụa &gt;3-6 cm</v>
          </cell>
          <cell r="C4845" t="str">
            <v>cây</v>
          </cell>
          <cell r="D4845">
            <v>120141</v>
          </cell>
        </row>
        <row r="4846">
          <cell r="B4846" t="str">
            <v>Giổi lụa &gt;6-9 cm</v>
          </cell>
          <cell r="C4846" t="str">
            <v>cây</v>
          </cell>
          <cell r="D4846">
            <v>316106</v>
          </cell>
        </row>
        <row r="4847">
          <cell r="B4847" t="str">
            <v>Giổi lụa &gt;9-12 cm</v>
          </cell>
          <cell r="C4847" t="str">
            <v>cây</v>
          </cell>
          <cell r="D4847">
            <v>425284</v>
          </cell>
        </row>
        <row r="4848">
          <cell r="B4848" t="str">
            <v>Giổi lụa &gt;12-15 cm</v>
          </cell>
          <cell r="C4848" t="str">
            <v>cây</v>
          </cell>
          <cell r="D4848">
            <v>454339</v>
          </cell>
        </row>
        <row r="4849">
          <cell r="B4849" t="str">
            <v>Giổi lụa &gt;15-18 cm</v>
          </cell>
          <cell r="C4849" t="str">
            <v>cây</v>
          </cell>
          <cell r="D4849">
            <v>485238</v>
          </cell>
        </row>
        <row r="4850">
          <cell r="B4850" t="str">
            <v>Giổi lụa &gt;18-21 cm</v>
          </cell>
          <cell r="C4850" t="str">
            <v>cây</v>
          </cell>
          <cell r="D4850">
            <v>518245</v>
          </cell>
        </row>
        <row r="4851">
          <cell r="B4851" t="str">
            <v>Giổi lụa &gt;21-24 cm</v>
          </cell>
          <cell r="C4851" t="str">
            <v>cây</v>
          </cell>
          <cell r="D4851">
            <v>553656</v>
          </cell>
        </row>
        <row r="4852">
          <cell r="B4852" t="str">
            <v>Giổi lụa &gt;24-27 cm</v>
          </cell>
          <cell r="C4852" t="str">
            <v>cây</v>
          </cell>
          <cell r="D4852">
            <v>591812</v>
          </cell>
        </row>
        <row r="4853">
          <cell r="B4853" t="str">
            <v>Giổi lụa &gt;27-30 cm</v>
          </cell>
          <cell r="C4853" t="str">
            <v>cây</v>
          </cell>
          <cell r="D4853">
            <v>633102</v>
          </cell>
        </row>
        <row r="4854">
          <cell r="B4854" t="str">
            <v>Giổi lụa &gt;30-33 cm</v>
          </cell>
          <cell r="C4854" t="str">
            <v>cây</v>
          </cell>
          <cell r="D4854">
            <v>677962</v>
          </cell>
        </row>
        <row r="4855">
          <cell r="B4855" t="str">
            <v>Giổi lụa &gt;33-36 cm</v>
          </cell>
          <cell r="C4855" t="str">
            <v>cây</v>
          </cell>
          <cell r="D4855">
            <v>726917</v>
          </cell>
        </row>
        <row r="4856">
          <cell r="B4856" t="str">
            <v>Giổi lụa &gt;36-39 cm</v>
          </cell>
          <cell r="C4856" t="str">
            <v>cây</v>
          </cell>
          <cell r="D4856">
            <v>780526</v>
          </cell>
        </row>
        <row r="4857">
          <cell r="B4857" t="str">
            <v>Giổi lụa &gt;39-42 cm</v>
          </cell>
          <cell r="C4857" t="str">
            <v>cây</v>
          </cell>
          <cell r="D4857">
            <v>839455</v>
          </cell>
        </row>
        <row r="4858">
          <cell r="B4858" t="str">
            <v>Giổi lụa &gt;42 cm</v>
          </cell>
          <cell r="C4858" t="str">
            <v>cây</v>
          </cell>
          <cell r="D4858">
            <v>904456</v>
          </cell>
        </row>
        <row r="4859">
          <cell r="B4859" t="str">
            <v>Giổi lông ≤3 cm</v>
          </cell>
          <cell r="C4859" t="str">
            <v>cây</v>
          </cell>
          <cell r="D4859">
            <v>91198</v>
          </cell>
        </row>
        <row r="4860">
          <cell r="B4860" t="str">
            <v>Giổi lông &gt;3-6 cm</v>
          </cell>
          <cell r="C4860" t="str">
            <v>cây</v>
          </cell>
          <cell r="D4860">
            <v>120141</v>
          </cell>
        </row>
        <row r="4861">
          <cell r="B4861" t="str">
            <v>Giổi lông &gt;6-9 cm</v>
          </cell>
          <cell r="C4861" t="str">
            <v>cây</v>
          </cell>
          <cell r="D4861">
            <v>316106</v>
          </cell>
        </row>
        <row r="4862">
          <cell r="B4862" t="str">
            <v>Giổi lông &gt;9-12 cm</v>
          </cell>
          <cell r="C4862" t="str">
            <v>cây</v>
          </cell>
          <cell r="D4862">
            <v>425284</v>
          </cell>
        </row>
        <row r="4863">
          <cell r="B4863" t="str">
            <v>Giổi lông &gt;12-15 cm</v>
          </cell>
          <cell r="C4863" t="str">
            <v>cây</v>
          </cell>
          <cell r="D4863">
            <v>454339</v>
          </cell>
        </row>
        <row r="4864">
          <cell r="B4864" t="str">
            <v>Giổi lông &gt;15-18 cm</v>
          </cell>
          <cell r="C4864" t="str">
            <v>cây</v>
          </cell>
          <cell r="D4864">
            <v>485238</v>
          </cell>
        </row>
        <row r="4865">
          <cell r="B4865" t="str">
            <v>Giổi lông &gt;18-21 cm</v>
          </cell>
          <cell r="C4865" t="str">
            <v>cây</v>
          </cell>
          <cell r="D4865">
            <v>518245</v>
          </cell>
        </row>
        <row r="4866">
          <cell r="B4866" t="str">
            <v>Giổi lông &gt;21-24 cm</v>
          </cell>
          <cell r="C4866" t="str">
            <v>cây</v>
          </cell>
          <cell r="D4866">
            <v>553656</v>
          </cell>
        </row>
        <row r="4867">
          <cell r="B4867" t="str">
            <v>Giổi lông &gt;24-27 cm</v>
          </cell>
          <cell r="C4867" t="str">
            <v>cây</v>
          </cell>
          <cell r="D4867">
            <v>591812</v>
          </cell>
        </row>
        <row r="4868">
          <cell r="B4868" t="str">
            <v>Giổi lông &gt;27-30 cm</v>
          </cell>
          <cell r="C4868" t="str">
            <v>cây</v>
          </cell>
          <cell r="D4868">
            <v>633102</v>
          </cell>
        </row>
        <row r="4869">
          <cell r="B4869" t="str">
            <v>Giổi lông &gt;30-33 cm</v>
          </cell>
          <cell r="C4869" t="str">
            <v>cây</v>
          </cell>
          <cell r="D4869">
            <v>677962</v>
          </cell>
        </row>
        <row r="4870">
          <cell r="B4870" t="str">
            <v>Giổi lông &gt;33-36 cm</v>
          </cell>
          <cell r="C4870" t="str">
            <v>cây</v>
          </cell>
          <cell r="D4870">
            <v>726917</v>
          </cell>
        </row>
        <row r="4871">
          <cell r="B4871" t="str">
            <v>Giổi lông &gt;36-39 cm</v>
          </cell>
          <cell r="C4871" t="str">
            <v>cây</v>
          </cell>
          <cell r="D4871">
            <v>780526</v>
          </cell>
        </row>
        <row r="4872">
          <cell r="B4872" t="str">
            <v>Giổi lông &gt;39-42 cm</v>
          </cell>
          <cell r="C4872" t="str">
            <v>cây</v>
          </cell>
          <cell r="D4872">
            <v>839455</v>
          </cell>
        </row>
        <row r="4873">
          <cell r="B4873" t="str">
            <v>Giổi lông &gt;42 cm</v>
          </cell>
          <cell r="C4873" t="str">
            <v>cây</v>
          </cell>
          <cell r="D4873">
            <v>904456</v>
          </cell>
        </row>
        <row r="4874">
          <cell r="B4874" t="str">
            <v>Giổi thơm ≤3 cm</v>
          </cell>
          <cell r="C4874" t="str">
            <v>cây</v>
          </cell>
          <cell r="D4874">
            <v>91198</v>
          </cell>
        </row>
        <row r="4875">
          <cell r="B4875" t="str">
            <v>Giổi thơm &gt;3-6 cm</v>
          </cell>
          <cell r="C4875" t="str">
            <v>cây</v>
          </cell>
          <cell r="D4875">
            <v>120141</v>
          </cell>
        </row>
        <row r="4876">
          <cell r="B4876" t="str">
            <v>Giổi thơm &gt;6-9 cm</v>
          </cell>
          <cell r="C4876" t="str">
            <v>cây</v>
          </cell>
          <cell r="D4876">
            <v>316106</v>
          </cell>
        </row>
        <row r="4877">
          <cell r="B4877" t="str">
            <v>Giổi thơm &gt;9-12 cm</v>
          </cell>
          <cell r="C4877" t="str">
            <v>cây</v>
          </cell>
          <cell r="D4877">
            <v>425284</v>
          </cell>
        </row>
        <row r="4878">
          <cell r="B4878" t="str">
            <v>Giổi thơm &gt;12-15 cm</v>
          </cell>
          <cell r="C4878" t="str">
            <v>cây</v>
          </cell>
          <cell r="D4878">
            <v>454339</v>
          </cell>
        </row>
        <row r="4879">
          <cell r="B4879" t="str">
            <v>Giổi thơm &gt;15-18 cm</v>
          </cell>
          <cell r="C4879" t="str">
            <v>cây</v>
          </cell>
          <cell r="D4879">
            <v>485238</v>
          </cell>
        </row>
        <row r="4880">
          <cell r="B4880" t="str">
            <v>Giổi thơm &gt;18-21 cm</v>
          </cell>
          <cell r="C4880" t="str">
            <v>cây</v>
          </cell>
          <cell r="D4880">
            <v>518245</v>
          </cell>
        </row>
        <row r="4881">
          <cell r="B4881" t="str">
            <v>Giổi thơm &gt;21-24 cm</v>
          </cell>
          <cell r="C4881" t="str">
            <v>cây</v>
          </cell>
          <cell r="D4881">
            <v>553656</v>
          </cell>
        </row>
        <row r="4882">
          <cell r="B4882" t="str">
            <v>Giổi thơm &gt;24-27 cm</v>
          </cell>
          <cell r="C4882" t="str">
            <v>cây</v>
          </cell>
          <cell r="D4882">
            <v>591812</v>
          </cell>
        </row>
        <row r="4883">
          <cell r="B4883" t="str">
            <v>Giổi thơm &gt;27-30 cm</v>
          </cell>
          <cell r="C4883" t="str">
            <v>cây</v>
          </cell>
          <cell r="D4883">
            <v>633102</v>
          </cell>
        </row>
        <row r="4884">
          <cell r="B4884" t="str">
            <v>Giổi thơm &gt;30-33 cm</v>
          </cell>
          <cell r="C4884" t="str">
            <v>cây</v>
          </cell>
          <cell r="D4884">
            <v>677962</v>
          </cell>
        </row>
        <row r="4885">
          <cell r="B4885" t="str">
            <v>Giổi thơm &gt;33-36 cm</v>
          </cell>
          <cell r="C4885" t="str">
            <v>cây</v>
          </cell>
          <cell r="D4885">
            <v>726917</v>
          </cell>
        </row>
        <row r="4886">
          <cell r="B4886" t="str">
            <v>Giổi thơm &gt;36-39 cm</v>
          </cell>
          <cell r="C4886" t="str">
            <v>cây</v>
          </cell>
          <cell r="D4886">
            <v>780526</v>
          </cell>
        </row>
        <row r="4887">
          <cell r="B4887" t="str">
            <v>Giổi thơm &gt;39-42 cm</v>
          </cell>
          <cell r="C4887" t="str">
            <v>cây</v>
          </cell>
          <cell r="D4887">
            <v>839455</v>
          </cell>
        </row>
        <row r="4888">
          <cell r="B4888" t="str">
            <v>Giổi thơm &gt;42 cm</v>
          </cell>
          <cell r="C4888" t="str">
            <v>cây</v>
          </cell>
          <cell r="D4888">
            <v>904456</v>
          </cell>
        </row>
        <row r="4889">
          <cell r="B4889" t="str">
            <v>Gổi đỏ ≤3 cm</v>
          </cell>
          <cell r="C4889" t="str">
            <v>cây</v>
          </cell>
          <cell r="D4889">
            <v>91198</v>
          </cell>
        </row>
        <row r="4890">
          <cell r="B4890" t="str">
            <v>Gổi đỏ &gt;3-6 cm</v>
          </cell>
          <cell r="C4890" t="str">
            <v>cây</v>
          </cell>
          <cell r="D4890">
            <v>120141</v>
          </cell>
        </row>
        <row r="4891">
          <cell r="B4891" t="str">
            <v>Gổi đỏ &gt;6-9 cm</v>
          </cell>
          <cell r="C4891" t="str">
            <v>cây</v>
          </cell>
          <cell r="D4891">
            <v>316106</v>
          </cell>
        </row>
        <row r="4892">
          <cell r="B4892" t="str">
            <v>Gổi đỏ &gt;9-12 cm</v>
          </cell>
          <cell r="C4892" t="str">
            <v>cây</v>
          </cell>
          <cell r="D4892">
            <v>425284</v>
          </cell>
        </row>
        <row r="4893">
          <cell r="B4893" t="str">
            <v>Gổi đỏ &gt;12-15 cm</v>
          </cell>
          <cell r="C4893" t="str">
            <v>cây</v>
          </cell>
          <cell r="D4893">
            <v>454339</v>
          </cell>
        </row>
        <row r="4894">
          <cell r="B4894" t="str">
            <v>Gổi đỏ &gt;15-18 cm</v>
          </cell>
          <cell r="C4894" t="str">
            <v>cây</v>
          </cell>
          <cell r="D4894">
            <v>485238</v>
          </cell>
        </row>
        <row r="4895">
          <cell r="B4895" t="str">
            <v>Gổi đỏ &gt;18-21 cm</v>
          </cell>
          <cell r="C4895" t="str">
            <v>cây</v>
          </cell>
          <cell r="D4895">
            <v>518245</v>
          </cell>
        </row>
        <row r="4896">
          <cell r="B4896" t="str">
            <v>Gổi đỏ &gt;21-24 cm</v>
          </cell>
          <cell r="C4896" t="str">
            <v>cây</v>
          </cell>
          <cell r="D4896">
            <v>553656</v>
          </cell>
        </row>
        <row r="4897">
          <cell r="B4897" t="str">
            <v>Gổi đỏ &gt;24-27 cm</v>
          </cell>
          <cell r="C4897" t="str">
            <v>cây</v>
          </cell>
          <cell r="D4897">
            <v>591812</v>
          </cell>
        </row>
        <row r="4898">
          <cell r="B4898" t="str">
            <v>Gổi đỏ &gt;27-30 cm</v>
          </cell>
          <cell r="C4898" t="str">
            <v>cây</v>
          </cell>
          <cell r="D4898">
            <v>633102</v>
          </cell>
        </row>
        <row r="4899">
          <cell r="B4899" t="str">
            <v>Gổi đỏ &gt;30-33 cm</v>
          </cell>
          <cell r="C4899" t="str">
            <v>cây</v>
          </cell>
          <cell r="D4899">
            <v>677962</v>
          </cell>
        </row>
        <row r="4900">
          <cell r="B4900" t="str">
            <v>Gổi đỏ &gt;33-36 cm</v>
          </cell>
          <cell r="C4900" t="str">
            <v>cây</v>
          </cell>
          <cell r="D4900">
            <v>726917</v>
          </cell>
        </row>
        <row r="4901">
          <cell r="B4901" t="str">
            <v>Gổi đỏ &gt;36-39 cm</v>
          </cell>
          <cell r="C4901" t="str">
            <v>cây</v>
          </cell>
          <cell r="D4901">
            <v>780526</v>
          </cell>
        </row>
        <row r="4902">
          <cell r="B4902" t="str">
            <v>Gổi đỏ &gt;39-42 cm</v>
          </cell>
          <cell r="C4902" t="str">
            <v>cây</v>
          </cell>
          <cell r="D4902">
            <v>839455</v>
          </cell>
        </row>
        <row r="4903">
          <cell r="B4903" t="str">
            <v>Gổi đỏ &gt;42 cm</v>
          </cell>
          <cell r="C4903" t="str">
            <v>cây</v>
          </cell>
          <cell r="D4903">
            <v>904456</v>
          </cell>
        </row>
        <row r="4904">
          <cell r="B4904" t="str">
            <v>Gổi lơ ≤3 cm</v>
          </cell>
          <cell r="C4904" t="str">
            <v>cây</v>
          </cell>
          <cell r="D4904">
            <v>91198</v>
          </cell>
        </row>
        <row r="4905">
          <cell r="B4905" t="str">
            <v>Gổi lơ &gt;3-6 cm</v>
          </cell>
          <cell r="C4905" t="str">
            <v>cây</v>
          </cell>
          <cell r="D4905">
            <v>120141</v>
          </cell>
        </row>
        <row r="4906">
          <cell r="B4906" t="str">
            <v>Gổi lơ &gt;6-9 cm</v>
          </cell>
          <cell r="C4906" t="str">
            <v>cây</v>
          </cell>
          <cell r="D4906">
            <v>316106</v>
          </cell>
        </row>
        <row r="4907">
          <cell r="B4907" t="str">
            <v>Gổi lơ &gt;9-12 cm</v>
          </cell>
          <cell r="C4907" t="str">
            <v>cây</v>
          </cell>
          <cell r="D4907">
            <v>425284</v>
          </cell>
        </row>
        <row r="4908">
          <cell r="B4908" t="str">
            <v>Gổi lơ &gt;12-15 cm</v>
          </cell>
          <cell r="C4908" t="str">
            <v>cây</v>
          </cell>
          <cell r="D4908">
            <v>454339</v>
          </cell>
        </row>
        <row r="4909">
          <cell r="B4909" t="str">
            <v>Gổi lơ &gt;15-18 cm</v>
          </cell>
          <cell r="C4909" t="str">
            <v>cây</v>
          </cell>
          <cell r="D4909">
            <v>485238</v>
          </cell>
        </row>
        <row r="4910">
          <cell r="B4910" t="str">
            <v>Gổi lơ &gt;18-21 cm</v>
          </cell>
          <cell r="C4910" t="str">
            <v>cây</v>
          </cell>
          <cell r="D4910">
            <v>518245</v>
          </cell>
        </row>
        <row r="4911">
          <cell r="B4911" t="str">
            <v>Gổi lơ &gt;21-24 cm</v>
          </cell>
          <cell r="C4911" t="str">
            <v>cây</v>
          </cell>
          <cell r="D4911">
            <v>553656</v>
          </cell>
        </row>
        <row r="4912">
          <cell r="B4912" t="str">
            <v>Gổi lơ &gt;24-27 cm</v>
          </cell>
          <cell r="C4912" t="str">
            <v>cây</v>
          </cell>
          <cell r="D4912">
            <v>591812</v>
          </cell>
        </row>
        <row r="4913">
          <cell r="B4913" t="str">
            <v>Gổi lơ &gt;27-30 cm</v>
          </cell>
          <cell r="C4913" t="str">
            <v>cây</v>
          </cell>
          <cell r="D4913">
            <v>633102</v>
          </cell>
        </row>
        <row r="4914">
          <cell r="B4914" t="str">
            <v>Gổi lơ &gt;30-33 cm</v>
          </cell>
          <cell r="C4914" t="str">
            <v>cây</v>
          </cell>
          <cell r="D4914">
            <v>677962</v>
          </cell>
        </row>
        <row r="4915">
          <cell r="B4915" t="str">
            <v>Gổi lơ &gt;33-36 cm</v>
          </cell>
          <cell r="C4915" t="str">
            <v>cây</v>
          </cell>
          <cell r="D4915">
            <v>726917</v>
          </cell>
        </row>
        <row r="4916">
          <cell r="B4916" t="str">
            <v>Gổi lơ &gt;36-39 cm</v>
          </cell>
          <cell r="C4916" t="str">
            <v>cây</v>
          </cell>
          <cell r="D4916">
            <v>780526</v>
          </cell>
        </row>
        <row r="4917">
          <cell r="B4917" t="str">
            <v>Gổi lơ &gt;39-42 cm</v>
          </cell>
          <cell r="C4917" t="str">
            <v>cây</v>
          </cell>
          <cell r="D4917">
            <v>839455</v>
          </cell>
        </row>
        <row r="4918">
          <cell r="B4918" t="str">
            <v>Gổi lơ &gt;42 cm</v>
          </cell>
          <cell r="C4918" t="str">
            <v>cây</v>
          </cell>
          <cell r="D4918">
            <v>904456</v>
          </cell>
        </row>
        <row r="4919">
          <cell r="B4919" t="str">
            <v>Gội gác ≤3 cm</v>
          </cell>
          <cell r="C4919" t="str">
            <v>cây</v>
          </cell>
          <cell r="D4919">
            <v>91198</v>
          </cell>
        </row>
        <row r="4920">
          <cell r="B4920" t="str">
            <v>Gội gác &gt;3-6 cm</v>
          </cell>
          <cell r="C4920" t="str">
            <v>cây</v>
          </cell>
          <cell r="D4920">
            <v>120141</v>
          </cell>
        </row>
        <row r="4921">
          <cell r="B4921" t="str">
            <v>Gội gác &gt;6-9 cm</v>
          </cell>
          <cell r="C4921" t="str">
            <v>cây</v>
          </cell>
          <cell r="D4921">
            <v>316106</v>
          </cell>
        </row>
        <row r="4922">
          <cell r="B4922" t="str">
            <v>Gội gác &gt;9-12 cm</v>
          </cell>
          <cell r="C4922" t="str">
            <v>cây</v>
          </cell>
          <cell r="D4922">
            <v>425284</v>
          </cell>
        </row>
        <row r="4923">
          <cell r="B4923" t="str">
            <v>Gội gác &gt;12-15 cm</v>
          </cell>
          <cell r="C4923" t="str">
            <v>cây</v>
          </cell>
          <cell r="D4923">
            <v>454339</v>
          </cell>
        </row>
        <row r="4924">
          <cell r="B4924" t="str">
            <v>Gội gác &gt;15-18 cm</v>
          </cell>
          <cell r="C4924" t="str">
            <v>cây</v>
          </cell>
          <cell r="D4924">
            <v>485238</v>
          </cell>
        </row>
        <row r="4925">
          <cell r="B4925" t="str">
            <v>Gội gác &gt;18-21 cm</v>
          </cell>
          <cell r="C4925" t="str">
            <v>cây</v>
          </cell>
          <cell r="D4925">
            <v>518245</v>
          </cell>
        </row>
        <row r="4926">
          <cell r="B4926" t="str">
            <v>Gội gác &gt;21-24 cm</v>
          </cell>
          <cell r="C4926" t="str">
            <v>cây</v>
          </cell>
          <cell r="D4926">
            <v>553656</v>
          </cell>
        </row>
        <row r="4927">
          <cell r="B4927" t="str">
            <v>Gội gác &gt;24-27 cm</v>
          </cell>
          <cell r="C4927" t="str">
            <v>cây</v>
          </cell>
          <cell r="D4927">
            <v>591812</v>
          </cell>
        </row>
        <row r="4928">
          <cell r="B4928" t="str">
            <v>Gội gác &gt;27-30 cm</v>
          </cell>
          <cell r="C4928" t="str">
            <v>cây</v>
          </cell>
          <cell r="D4928">
            <v>633102</v>
          </cell>
        </row>
        <row r="4929">
          <cell r="B4929" t="str">
            <v>Gội gác &gt;30-33 cm</v>
          </cell>
          <cell r="C4929" t="str">
            <v>cây</v>
          </cell>
          <cell r="D4929">
            <v>677962</v>
          </cell>
        </row>
        <row r="4930">
          <cell r="B4930" t="str">
            <v>Gội gác &gt;33-36 cm</v>
          </cell>
          <cell r="C4930" t="str">
            <v>cây</v>
          </cell>
          <cell r="D4930">
            <v>726917</v>
          </cell>
        </row>
        <row r="4931">
          <cell r="B4931" t="str">
            <v>Gội gác &gt;36-39 cm</v>
          </cell>
          <cell r="C4931" t="str">
            <v>cây</v>
          </cell>
          <cell r="D4931">
            <v>780526</v>
          </cell>
        </row>
        <row r="4932">
          <cell r="B4932" t="str">
            <v>Gội gác &gt;39-42 cm</v>
          </cell>
          <cell r="C4932" t="str">
            <v>cây</v>
          </cell>
          <cell r="D4932">
            <v>839455</v>
          </cell>
        </row>
        <row r="4933">
          <cell r="B4933" t="str">
            <v>Gội gác &gt;42 cm</v>
          </cell>
          <cell r="C4933" t="str">
            <v>cây</v>
          </cell>
          <cell r="D4933">
            <v>904456</v>
          </cell>
        </row>
        <row r="4934">
          <cell r="B4934" t="str">
            <v>Gội dầu ≤3 cm</v>
          </cell>
          <cell r="C4934" t="str">
            <v>cây</v>
          </cell>
          <cell r="D4934">
            <v>91198</v>
          </cell>
        </row>
        <row r="4935">
          <cell r="B4935" t="str">
            <v>Gội dầu &gt;3-6 cm</v>
          </cell>
          <cell r="C4935" t="str">
            <v>cây</v>
          </cell>
          <cell r="D4935">
            <v>120141</v>
          </cell>
        </row>
        <row r="4936">
          <cell r="B4936" t="str">
            <v>Gội dầu &gt;6-9 cm</v>
          </cell>
          <cell r="C4936" t="str">
            <v>cây</v>
          </cell>
          <cell r="D4936">
            <v>316106</v>
          </cell>
        </row>
        <row r="4937">
          <cell r="B4937" t="str">
            <v>Gội dầu &gt;9-12 cm</v>
          </cell>
          <cell r="C4937" t="str">
            <v>cây</v>
          </cell>
          <cell r="D4937">
            <v>425284</v>
          </cell>
        </row>
        <row r="4938">
          <cell r="B4938" t="str">
            <v>Gội dầu &gt;12-15 cm</v>
          </cell>
          <cell r="C4938" t="str">
            <v>cây</v>
          </cell>
          <cell r="D4938">
            <v>454339</v>
          </cell>
        </row>
        <row r="4939">
          <cell r="B4939" t="str">
            <v>Gội dầu &gt;15-18 cm</v>
          </cell>
          <cell r="C4939" t="str">
            <v>cây</v>
          </cell>
          <cell r="D4939">
            <v>485238</v>
          </cell>
        </row>
        <row r="4940">
          <cell r="B4940" t="str">
            <v>Gội dầu &gt;18-21 cm</v>
          </cell>
          <cell r="C4940" t="str">
            <v>cây</v>
          </cell>
          <cell r="D4940">
            <v>518245</v>
          </cell>
        </row>
        <row r="4941">
          <cell r="B4941" t="str">
            <v>Gội dầu &gt;21-24 cm</v>
          </cell>
          <cell r="C4941" t="str">
            <v>cây</v>
          </cell>
          <cell r="D4941">
            <v>553656</v>
          </cell>
        </row>
        <row r="4942">
          <cell r="B4942" t="str">
            <v>Gội dầu &gt;24-27 cm</v>
          </cell>
          <cell r="C4942" t="str">
            <v>cây</v>
          </cell>
          <cell r="D4942">
            <v>591812</v>
          </cell>
        </row>
        <row r="4943">
          <cell r="B4943" t="str">
            <v>Gội dầu &gt;27-30 cm</v>
          </cell>
          <cell r="C4943" t="str">
            <v>cây</v>
          </cell>
          <cell r="D4943">
            <v>633102</v>
          </cell>
        </row>
        <row r="4944">
          <cell r="B4944" t="str">
            <v>Gội dầu &gt;30-33 cm</v>
          </cell>
          <cell r="C4944" t="str">
            <v>cây</v>
          </cell>
          <cell r="D4944">
            <v>677962</v>
          </cell>
        </row>
        <row r="4945">
          <cell r="B4945" t="str">
            <v>Gội dầu &gt;33-36 cm</v>
          </cell>
          <cell r="C4945" t="str">
            <v>cây</v>
          </cell>
          <cell r="D4945">
            <v>726917</v>
          </cell>
        </row>
        <row r="4946">
          <cell r="B4946" t="str">
            <v>Gội dầu &gt;36-39 cm</v>
          </cell>
          <cell r="C4946" t="str">
            <v>cây</v>
          </cell>
          <cell r="D4946">
            <v>780526</v>
          </cell>
        </row>
        <row r="4947">
          <cell r="B4947" t="str">
            <v>Gội dầu &gt;39-42 cm</v>
          </cell>
          <cell r="C4947" t="str">
            <v>cây</v>
          </cell>
          <cell r="D4947">
            <v>839455</v>
          </cell>
        </row>
        <row r="4948">
          <cell r="B4948" t="str">
            <v>Gội dầu &gt;42 cm</v>
          </cell>
          <cell r="C4948" t="str">
            <v>cây</v>
          </cell>
          <cell r="D4948">
            <v>904456</v>
          </cell>
        </row>
        <row r="4949">
          <cell r="B4949" t="str">
            <v>Gội gác đa bông ≤3 cm</v>
          </cell>
          <cell r="C4949" t="str">
            <v>cây</v>
          </cell>
          <cell r="D4949">
            <v>91198</v>
          </cell>
        </row>
        <row r="4950">
          <cell r="B4950" t="str">
            <v>Gội gác đa bông &gt;3-6 cm</v>
          </cell>
          <cell r="C4950" t="str">
            <v>cây</v>
          </cell>
          <cell r="D4950">
            <v>120141</v>
          </cell>
        </row>
        <row r="4951">
          <cell r="B4951" t="str">
            <v>Gội gác đa bông &gt;6-9 cm</v>
          </cell>
          <cell r="C4951" t="str">
            <v>cây</v>
          </cell>
          <cell r="D4951">
            <v>316106</v>
          </cell>
        </row>
        <row r="4952">
          <cell r="B4952" t="str">
            <v>Gội gác đa bông &gt;9-12 cm</v>
          </cell>
          <cell r="C4952" t="str">
            <v>cây</v>
          </cell>
          <cell r="D4952">
            <v>425284</v>
          </cell>
        </row>
        <row r="4953">
          <cell r="B4953" t="str">
            <v>Gội gác đa bông &gt;12-15 cm</v>
          </cell>
          <cell r="C4953" t="str">
            <v>cây</v>
          </cell>
          <cell r="D4953">
            <v>454339</v>
          </cell>
        </row>
        <row r="4954">
          <cell r="B4954" t="str">
            <v>Gội gác đa bông &gt;15-18 cm</v>
          </cell>
          <cell r="C4954" t="str">
            <v>cây</v>
          </cell>
          <cell r="D4954">
            <v>485238</v>
          </cell>
        </row>
        <row r="4955">
          <cell r="B4955" t="str">
            <v>Gội gác đa bông &gt;18-21 cm</v>
          </cell>
          <cell r="C4955" t="str">
            <v>cây</v>
          </cell>
          <cell r="D4955">
            <v>518245</v>
          </cell>
        </row>
        <row r="4956">
          <cell r="B4956" t="str">
            <v>Gội gác đa bông &gt;21-24 cm</v>
          </cell>
          <cell r="C4956" t="str">
            <v>cây</v>
          </cell>
          <cell r="D4956">
            <v>553656</v>
          </cell>
        </row>
        <row r="4957">
          <cell r="B4957" t="str">
            <v>Gội gác đa bông &gt;24-27 cm</v>
          </cell>
          <cell r="C4957" t="str">
            <v>cây</v>
          </cell>
          <cell r="D4957">
            <v>591812</v>
          </cell>
        </row>
        <row r="4958">
          <cell r="B4958" t="str">
            <v>Gội gác đa bông &gt;27-30 cm</v>
          </cell>
          <cell r="C4958" t="str">
            <v>cây</v>
          </cell>
          <cell r="D4958">
            <v>633102</v>
          </cell>
        </row>
        <row r="4959">
          <cell r="B4959" t="str">
            <v>Gội gác đa bông &gt;30-33 cm</v>
          </cell>
          <cell r="C4959" t="str">
            <v>cây</v>
          </cell>
          <cell r="D4959">
            <v>677962</v>
          </cell>
        </row>
        <row r="4960">
          <cell r="B4960" t="str">
            <v>Gội gác đa bông &gt;33-36 cm</v>
          </cell>
          <cell r="C4960" t="str">
            <v>cây</v>
          </cell>
          <cell r="D4960">
            <v>726917</v>
          </cell>
        </row>
        <row r="4961">
          <cell r="B4961" t="str">
            <v>Gội gác đa bông &gt;36-39 cm</v>
          </cell>
          <cell r="C4961" t="str">
            <v>cây</v>
          </cell>
          <cell r="D4961">
            <v>780526</v>
          </cell>
        </row>
        <row r="4962">
          <cell r="B4962" t="str">
            <v>Gội gác đa bông &gt;39-42 cm</v>
          </cell>
          <cell r="C4962" t="str">
            <v>cây</v>
          </cell>
          <cell r="D4962">
            <v>839455</v>
          </cell>
        </row>
        <row r="4963">
          <cell r="B4963" t="str">
            <v>Gội gác đa bông &gt;42 cm</v>
          </cell>
          <cell r="C4963" t="str">
            <v>cây</v>
          </cell>
          <cell r="D4963">
            <v>904456</v>
          </cell>
        </row>
        <row r="4964">
          <cell r="B4964" t="str">
            <v>Gội hoài đức ≤3 cm</v>
          </cell>
          <cell r="C4964" t="str">
            <v>cây</v>
          </cell>
          <cell r="D4964">
            <v>91198</v>
          </cell>
        </row>
        <row r="4965">
          <cell r="B4965" t="str">
            <v>Gội hoài đức &gt;3-6 cm</v>
          </cell>
          <cell r="C4965" t="str">
            <v>cây</v>
          </cell>
          <cell r="D4965">
            <v>120141</v>
          </cell>
        </row>
        <row r="4966">
          <cell r="B4966" t="str">
            <v>Gội hoài đức &gt;6-9 cm</v>
          </cell>
          <cell r="C4966" t="str">
            <v>cây</v>
          </cell>
          <cell r="D4966">
            <v>316106</v>
          </cell>
        </row>
        <row r="4967">
          <cell r="B4967" t="str">
            <v>Gội hoài đức &gt;9-12 cm</v>
          </cell>
          <cell r="C4967" t="str">
            <v>cây</v>
          </cell>
          <cell r="D4967">
            <v>425284</v>
          </cell>
        </row>
        <row r="4968">
          <cell r="B4968" t="str">
            <v>Gội hoài đức &gt;12-15 cm</v>
          </cell>
          <cell r="C4968" t="str">
            <v>cây</v>
          </cell>
          <cell r="D4968">
            <v>454339</v>
          </cell>
        </row>
        <row r="4969">
          <cell r="B4969" t="str">
            <v>Gội hoài đức &gt;15-18 cm</v>
          </cell>
          <cell r="C4969" t="str">
            <v>cây</v>
          </cell>
          <cell r="D4969">
            <v>485238</v>
          </cell>
        </row>
        <row r="4970">
          <cell r="B4970" t="str">
            <v>Gội hoài đức &gt;18-21 cm</v>
          </cell>
          <cell r="C4970" t="str">
            <v>cây</v>
          </cell>
          <cell r="D4970">
            <v>518245</v>
          </cell>
        </row>
        <row r="4971">
          <cell r="B4971" t="str">
            <v>Gội hoài đức &gt;21-24 cm</v>
          </cell>
          <cell r="C4971" t="str">
            <v>cây</v>
          </cell>
          <cell r="D4971">
            <v>553656</v>
          </cell>
        </row>
        <row r="4972">
          <cell r="B4972" t="str">
            <v>Gội hoài đức &gt;24-27 cm</v>
          </cell>
          <cell r="C4972" t="str">
            <v>cây</v>
          </cell>
          <cell r="D4972">
            <v>591812</v>
          </cell>
        </row>
        <row r="4973">
          <cell r="B4973" t="str">
            <v>Gội hoài đức &gt;27-30 cm</v>
          </cell>
          <cell r="C4973" t="str">
            <v>cây</v>
          </cell>
          <cell r="D4973">
            <v>633102</v>
          </cell>
        </row>
        <row r="4974">
          <cell r="B4974" t="str">
            <v>Gội hoài đức &gt;30-33 cm</v>
          </cell>
          <cell r="C4974" t="str">
            <v>cây</v>
          </cell>
          <cell r="D4974">
            <v>677962</v>
          </cell>
        </row>
        <row r="4975">
          <cell r="B4975" t="str">
            <v>Gội hoài đức &gt;33-36 cm</v>
          </cell>
          <cell r="C4975" t="str">
            <v>cây</v>
          </cell>
          <cell r="D4975">
            <v>726917</v>
          </cell>
        </row>
        <row r="4976">
          <cell r="B4976" t="str">
            <v>Gội hoài đức &gt;36-39 cm</v>
          </cell>
          <cell r="C4976" t="str">
            <v>cây</v>
          </cell>
          <cell r="D4976">
            <v>780526</v>
          </cell>
        </row>
        <row r="4977">
          <cell r="B4977" t="str">
            <v>Gội hoài đức &gt;39-42 cm</v>
          </cell>
          <cell r="C4977" t="str">
            <v>cây</v>
          </cell>
          <cell r="D4977">
            <v>839455</v>
          </cell>
        </row>
        <row r="4978">
          <cell r="B4978" t="str">
            <v>Gội hoài đức &gt;42 cm</v>
          </cell>
          <cell r="C4978" t="str">
            <v>cây</v>
          </cell>
          <cell r="D4978">
            <v>904456</v>
          </cell>
        </row>
        <row r="4979">
          <cell r="B4979" t="str">
            <v>Gội nếp ≤3 cm</v>
          </cell>
          <cell r="C4979" t="str">
            <v>cây</v>
          </cell>
          <cell r="D4979">
            <v>91198</v>
          </cell>
        </row>
        <row r="4980">
          <cell r="B4980" t="str">
            <v>Gội nếp &gt;3-6 cm</v>
          </cell>
          <cell r="C4980" t="str">
            <v>cây</v>
          </cell>
          <cell r="D4980">
            <v>120141</v>
          </cell>
        </row>
        <row r="4981">
          <cell r="B4981" t="str">
            <v>Gội nếp &gt;6-9 cm</v>
          </cell>
          <cell r="C4981" t="str">
            <v>cây</v>
          </cell>
          <cell r="D4981">
            <v>316106</v>
          </cell>
        </row>
        <row r="4982">
          <cell r="B4982" t="str">
            <v>Gội nếp &gt;9-12 cm</v>
          </cell>
          <cell r="C4982" t="str">
            <v>cây</v>
          </cell>
          <cell r="D4982">
            <v>425284</v>
          </cell>
        </row>
        <row r="4983">
          <cell r="B4983" t="str">
            <v>Gội nếp &gt;12-15 cm</v>
          </cell>
          <cell r="C4983" t="str">
            <v>cây</v>
          </cell>
          <cell r="D4983">
            <v>454339</v>
          </cell>
        </row>
        <row r="4984">
          <cell r="B4984" t="str">
            <v>Gội nếp &gt;15-18 cm</v>
          </cell>
          <cell r="C4984" t="str">
            <v>cây</v>
          </cell>
          <cell r="D4984">
            <v>485238</v>
          </cell>
        </row>
        <row r="4985">
          <cell r="B4985" t="str">
            <v>Gội nếp &gt;18-21 cm</v>
          </cell>
          <cell r="C4985" t="str">
            <v>cây</v>
          </cell>
          <cell r="D4985">
            <v>518245</v>
          </cell>
        </row>
        <row r="4986">
          <cell r="B4986" t="str">
            <v>Gội nếp &gt;21-24 cm</v>
          </cell>
          <cell r="C4986" t="str">
            <v>cây</v>
          </cell>
          <cell r="D4986">
            <v>553656</v>
          </cell>
        </row>
        <row r="4987">
          <cell r="B4987" t="str">
            <v>Gội nếp &gt;24-27 cm</v>
          </cell>
          <cell r="C4987" t="str">
            <v>cây</v>
          </cell>
          <cell r="D4987">
            <v>591812</v>
          </cell>
        </row>
        <row r="4988">
          <cell r="B4988" t="str">
            <v>Gội nếp &gt;27-30 cm</v>
          </cell>
          <cell r="C4988" t="str">
            <v>cây</v>
          </cell>
          <cell r="D4988">
            <v>633102</v>
          </cell>
        </row>
        <row r="4989">
          <cell r="B4989" t="str">
            <v>Gội nếp &gt;30-33 cm</v>
          </cell>
          <cell r="C4989" t="str">
            <v>cây</v>
          </cell>
          <cell r="D4989">
            <v>677962</v>
          </cell>
        </row>
        <row r="4990">
          <cell r="B4990" t="str">
            <v>Gội nếp &gt;33-36 cm</v>
          </cell>
          <cell r="C4990" t="str">
            <v>cây</v>
          </cell>
          <cell r="D4990">
            <v>726917</v>
          </cell>
        </row>
        <row r="4991">
          <cell r="B4991" t="str">
            <v>Gội nếp &gt;36-39 cm</v>
          </cell>
          <cell r="C4991" t="str">
            <v>cây</v>
          </cell>
          <cell r="D4991">
            <v>780526</v>
          </cell>
        </row>
        <row r="4992">
          <cell r="B4992" t="str">
            <v>Gội nếp &gt;39-42 cm</v>
          </cell>
          <cell r="C4992" t="str">
            <v>cây</v>
          </cell>
          <cell r="D4992">
            <v>839455</v>
          </cell>
        </row>
        <row r="4993">
          <cell r="B4993" t="str">
            <v>Gội nếp &gt;42 cm</v>
          </cell>
          <cell r="C4993" t="str">
            <v>cây</v>
          </cell>
          <cell r="D4993">
            <v>904456</v>
          </cell>
        </row>
        <row r="4994">
          <cell r="B4994" t="str">
            <v>Gội báng súng ≤3 cm</v>
          </cell>
          <cell r="C4994" t="str">
            <v>cây</v>
          </cell>
          <cell r="D4994">
            <v>91198</v>
          </cell>
        </row>
        <row r="4995">
          <cell r="B4995" t="str">
            <v>Gội báng súng &gt;3-6 cm</v>
          </cell>
          <cell r="C4995" t="str">
            <v>cây</v>
          </cell>
          <cell r="D4995">
            <v>120141</v>
          </cell>
        </row>
        <row r="4996">
          <cell r="B4996" t="str">
            <v>Gội báng súng &gt;6-9 cm</v>
          </cell>
          <cell r="C4996" t="str">
            <v>cây</v>
          </cell>
          <cell r="D4996">
            <v>316106</v>
          </cell>
        </row>
        <row r="4997">
          <cell r="B4997" t="str">
            <v>Gội báng súng &gt;9-12 cm</v>
          </cell>
          <cell r="C4997" t="str">
            <v>cây</v>
          </cell>
          <cell r="D4997">
            <v>425284</v>
          </cell>
        </row>
        <row r="4998">
          <cell r="B4998" t="str">
            <v>Gội báng súng &gt;12-15 cm</v>
          </cell>
          <cell r="C4998" t="str">
            <v>cây</v>
          </cell>
          <cell r="D4998">
            <v>454339</v>
          </cell>
        </row>
        <row r="4999">
          <cell r="B4999" t="str">
            <v>Gội báng súng &gt;15-18 cm</v>
          </cell>
          <cell r="C4999" t="str">
            <v>cây</v>
          </cell>
          <cell r="D4999">
            <v>485238</v>
          </cell>
        </row>
        <row r="5000">
          <cell r="B5000" t="str">
            <v>Gội báng súng &gt;18-21 cm</v>
          </cell>
          <cell r="C5000" t="str">
            <v>cây</v>
          </cell>
          <cell r="D5000">
            <v>518245</v>
          </cell>
        </row>
        <row r="5001">
          <cell r="B5001" t="str">
            <v>Gội báng súng &gt;21-24 cm</v>
          </cell>
          <cell r="C5001" t="str">
            <v>cây</v>
          </cell>
          <cell r="D5001">
            <v>553656</v>
          </cell>
        </row>
        <row r="5002">
          <cell r="B5002" t="str">
            <v>Gội báng súng &gt;24-27 cm</v>
          </cell>
          <cell r="C5002" t="str">
            <v>cây</v>
          </cell>
          <cell r="D5002">
            <v>591812</v>
          </cell>
        </row>
        <row r="5003">
          <cell r="B5003" t="str">
            <v>Gội báng súng &gt;27-30 cm</v>
          </cell>
          <cell r="C5003" t="str">
            <v>cây</v>
          </cell>
          <cell r="D5003">
            <v>633102</v>
          </cell>
        </row>
        <row r="5004">
          <cell r="B5004" t="str">
            <v>Gội báng súng &gt;30-33 cm</v>
          </cell>
          <cell r="C5004" t="str">
            <v>cây</v>
          </cell>
          <cell r="D5004">
            <v>677962</v>
          </cell>
        </row>
        <row r="5005">
          <cell r="B5005" t="str">
            <v>Gội báng súng &gt;33-36 cm</v>
          </cell>
          <cell r="C5005" t="str">
            <v>cây</v>
          </cell>
          <cell r="D5005">
            <v>726917</v>
          </cell>
        </row>
        <row r="5006">
          <cell r="B5006" t="str">
            <v>Gội báng súng &gt;36-39 cm</v>
          </cell>
          <cell r="C5006" t="str">
            <v>cây</v>
          </cell>
          <cell r="D5006">
            <v>780526</v>
          </cell>
        </row>
        <row r="5007">
          <cell r="B5007" t="str">
            <v>Gội báng súng &gt;39-42 cm</v>
          </cell>
          <cell r="C5007" t="str">
            <v>cây</v>
          </cell>
          <cell r="D5007">
            <v>839455</v>
          </cell>
        </row>
        <row r="5008">
          <cell r="B5008" t="str">
            <v>Gội báng súng &gt;42 cm</v>
          </cell>
          <cell r="C5008" t="str">
            <v>cây</v>
          </cell>
          <cell r="D5008">
            <v>904456</v>
          </cell>
        </row>
        <row r="5009">
          <cell r="B5009" t="str">
            <v>Gội tía ≤3 cm</v>
          </cell>
          <cell r="C5009" t="str">
            <v>cây</v>
          </cell>
          <cell r="D5009">
            <v>91198</v>
          </cell>
        </row>
        <row r="5010">
          <cell r="B5010" t="str">
            <v>Gội tía &gt;3-6 cm</v>
          </cell>
          <cell r="C5010" t="str">
            <v>cây</v>
          </cell>
          <cell r="D5010">
            <v>120141</v>
          </cell>
        </row>
        <row r="5011">
          <cell r="B5011" t="str">
            <v>Gội tía &gt;6-9 cm</v>
          </cell>
          <cell r="C5011" t="str">
            <v>cây</v>
          </cell>
          <cell r="D5011">
            <v>316106</v>
          </cell>
        </row>
        <row r="5012">
          <cell r="B5012" t="str">
            <v>Gội tía &gt;9-12 cm</v>
          </cell>
          <cell r="C5012" t="str">
            <v>cây</v>
          </cell>
          <cell r="D5012">
            <v>425284</v>
          </cell>
        </row>
        <row r="5013">
          <cell r="B5013" t="str">
            <v>Gội tía &gt;12-15 cm</v>
          </cell>
          <cell r="C5013" t="str">
            <v>cây</v>
          </cell>
          <cell r="D5013">
            <v>454339</v>
          </cell>
        </row>
        <row r="5014">
          <cell r="B5014" t="str">
            <v>Gội tía &gt;15-18 cm</v>
          </cell>
          <cell r="C5014" t="str">
            <v>cây</v>
          </cell>
          <cell r="D5014">
            <v>485238</v>
          </cell>
        </row>
        <row r="5015">
          <cell r="B5015" t="str">
            <v>Gội tía &gt;18-21 cm</v>
          </cell>
          <cell r="C5015" t="str">
            <v>cây</v>
          </cell>
          <cell r="D5015">
            <v>518245</v>
          </cell>
        </row>
        <row r="5016">
          <cell r="B5016" t="str">
            <v>Gội tía &gt;21-24 cm</v>
          </cell>
          <cell r="C5016" t="str">
            <v>cây</v>
          </cell>
          <cell r="D5016">
            <v>553656</v>
          </cell>
        </row>
        <row r="5017">
          <cell r="B5017" t="str">
            <v>Gội tía &gt;24-27 cm</v>
          </cell>
          <cell r="C5017" t="str">
            <v>cây</v>
          </cell>
          <cell r="D5017">
            <v>591812</v>
          </cell>
        </row>
        <row r="5018">
          <cell r="B5018" t="str">
            <v>Gội tía &gt;27-30 cm</v>
          </cell>
          <cell r="C5018" t="str">
            <v>cây</v>
          </cell>
          <cell r="D5018">
            <v>633102</v>
          </cell>
        </row>
        <row r="5019">
          <cell r="B5019" t="str">
            <v>Gội tía &gt;30-33 cm</v>
          </cell>
          <cell r="C5019" t="str">
            <v>cây</v>
          </cell>
          <cell r="D5019">
            <v>677962</v>
          </cell>
        </row>
        <row r="5020">
          <cell r="B5020" t="str">
            <v>Gội tía &gt;33-36 cm</v>
          </cell>
          <cell r="C5020" t="str">
            <v>cây</v>
          </cell>
          <cell r="D5020">
            <v>726917</v>
          </cell>
        </row>
        <row r="5021">
          <cell r="B5021" t="str">
            <v>Gội tía &gt;36-39 cm</v>
          </cell>
          <cell r="C5021" t="str">
            <v>cây</v>
          </cell>
          <cell r="D5021">
            <v>780526</v>
          </cell>
        </row>
        <row r="5022">
          <cell r="B5022" t="str">
            <v>Gội tía &gt;39-42 cm</v>
          </cell>
          <cell r="C5022" t="str">
            <v>cây</v>
          </cell>
          <cell r="D5022">
            <v>839455</v>
          </cell>
        </row>
        <row r="5023">
          <cell r="B5023" t="str">
            <v>Gội tía &gt;42 cm</v>
          </cell>
          <cell r="C5023" t="str">
            <v>cây</v>
          </cell>
          <cell r="D5023">
            <v>904456</v>
          </cell>
        </row>
        <row r="5024">
          <cell r="B5024" t="str">
            <v>Gội nhót ≤3 cm</v>
          </cell>
          <cell r="C5024" t="str">
            <v>cây</v>
          </cell>
          <cell r="D5024">
            <v>91198</v>
          </cell>
        </row>
        <row r="5025">
          <cell r="B5025" t="str">
            <v>Gội nhót &gt;3-6 cm</v>
          </cell>
          <cell r="C5025" t="str">
            <v>cây</v>
          </cell>
          <cell r="D5025">
            <v>120141</v>
          </cell>
        </row>
        <row r="5026">
          <cell r="B5026" t="str">
            <v>Gội nhót &gt;6-9 cm</v>
          </cell>
          <cell r="C5026" t="str">
            <v>cây</v>
          </cell>
          <cell r="D5026">
            <v>316106</v>
          </cell>
        </row>
        <row r="5027">
          <cell r="B5027" t="str">
            <v>Gội nhót &gt;9-12 cm</v>
          </cell>
          <cell r="C5027" t="str">
            <v>cây</v>
          </cell>
          <cell r="D5027">
            <v>425284</v>
          </cell>
        </row>
        <row r="5028">
          <cell r="B5028" t="str">
            <v>Gội nhót &gt;12-15 cm</v>
          </cell>
          <cell r="C5028" t="str">
            <v>cây</v>
          </cell>
          <cell r="D5028">
            <v>454339</v>
          </cell>
        </row>
        <row r="5029">
          <cell r="B5029" t="str">
            <v>Gội nhót &gt;15-18 cm</v>
          </cell>
          <cell r="C5029" t="str">
            <v>cây</v>
          </cell>
          <cell r="D5029">
            <v>485238</v>
          </cell>
        </row>
        <row r="5030">
          <cell r="B5030" t="str">
            <v>Gội nhót &gt;18-21 cm</v>
          </cell>
          <cell r="C5030" t="str">
            <v>cây</v>
          </cell>
          <cell r="D5030">
            <v>518245</v>
          </cell>
        </row>
        <row r="5031">
          <cell r="B5031" t="str">
            <v>Gội nhót &gt;21-24 cm</v>
          </cell>
          <cell r="C5031" t="str">
            <v>cây</v>
          </cell>
          <cell r="D5031">
            <v>553656</v>
          </cell>
        </row>
        <row r="5032">
          <cell r="B5032" t="str">
            <v>Gội nhót &gt;24-27 cm</v>
          </cell>
          <cell r="C5032" t="str">
            <v>cây</v>
          </cell>
          <cell r="D5032">
            <v>591812</v>
          </cell>
        </row>
        <row r="5033">
          <cell r="B5033" t="str">
            <v>Gội nhót &gt;27-30 cm</v>
          </cell>
          <cell r="C5033" t="str">
            <v>cây</v>
          </cell>
          <cell r="D5033">
            <v>633102</v>
          </cell>
        </row>
        <row r="5034">
          <cell r="B5034" t="str">
            <v>Gội nhót &gt;30-33 cm</v>
          </cell>
          <cell r="C5034" t="str">
            <v>cây</v>
          </cell>
          <cell r="D5034">
            <v>677962</v>
          </cell>
        </row>
        <row r="5035">
          <cell r="B5035" t="str">
            <v>Gội nhót &gt;33-36 cm</v>
          </cell>
          <cell r="C5035" t="str">
            <v>cây</v>
          </cell>
          <cell r="D5035">
            <v>726917</v>
          </cell>
        </row>
        <row r="5036">
          <cell r="B5036" t="str">
            <v>Gội nhót &gt;36-39 cm</v>
          </cell>
          <cell r="C5036" t="str">
            <v>cây</v>
          </cell>
          <cell r="D5036">
            <v>780526</v>
          </cell>
        </row>
        <row r="5037">
          <cell r="B5037" t="str">
            <v>Gội nhót &gt;39-42 cm</v>
          </cell>
          <cell r="C5037" t="str">
            <v>cây</v>
          </cell>
          <cell r="D5037">
            <v>839455</v>
          </cell>
        </row>
        <row r="5038">
          <cell r="B5038" t="str">
            <v>Gội nhót &gt;42 cm</v>
          </cell>
          <cell r="C5038" t="str">
            <v>cây</v>
          </cell>
          <cell r="D5038">
            <v>904456</v>
          </cell>
        </row>
        <row r="5039">
          <cell r="B5039" t="str">
            <v>Gội núi ≤3 cm</v>
          </cell>
          <cell r="C5039" t="str">
            <v>cây</v>
          </cell>
          <cell r="D5039">
            <v>91198</v>
          </cell>
        </row>
        <row r="5040">
          <cell r="B5040" t="str">
            <v>Gội núi &gt;3-6 cm</v>
          </cell>
          <cell r="C5040" t="str">
            <v>cây</v>
          </cell>
          <cell r="D5040">
            <v>120141</v>
          </cell>
        </row>
        <row r="5041">
          <cell r="B5041" t="str">
            <v>Gội núi &gt;6-9 cm</v>
          </cell>
          <cell r="C5041" t="str">
            <v>cây</v>
          </cell>
          <cell r="D5041">
            <v>316106</v>
          </cell>
        </row>
        <row r="5042">
          <cell r="B5042" t="str">
            <v>Gội núi &gt;9-12 cm</v>
          </cell>
          <cell r="C5042" t="str">
            <v>cây</v>
          </cell>
          <cell r="D5042">
            <v>425284</v>
          </cell>
        </row>
        <row r="5043">
          <cell r="B5043" t="str">
            <v>Gội núi &gt;12-15 cm</v>
          </cell>
          <cell r="C5043" t="str">
            <v>cây</v>
          </cell>
          <cell r="D5043">
            <v>454339</v>
          </cell>
        </row>
        <row r="5044">
          <cell r="B5044" t="str">
            <v>Gội núi &gt;15-18 cm</v>
          </cell>
          <cell r="C5044" t="str">
            <v>cây</v>
          </cell>
          <cell r="D5044">
            <v>485238</v>
          </cell>
        </row>
        <row r="5045">
          <cell r="B5045" t="str">
            <v>Gội núi &gt;18-21 cm</v>
          </cell>
          <cell r="C5045" t="str">
            <v>cây</v>
          </cell>
          <cell r="D5045">
            <v>518245</v>
          </cell>
        </row>
        <row r="5046">
          <cell r="B5046" t="str">
            <v>Gội núi &gt;21-24 cm</v>
          </cell>
          <cell r="C5046" t="str">
            <v>cây</v>
          </cell>
          <cell r="D5046">
            <v>553656</v>
          </cell>
        </row>
        <row r="5047">
          <cell r="B5047" t="str">
            <v>Gội núi &gt;24-27 cm</v>
          </cell>
          <cell r="C5047" t="str">
            <v>cây</v>
          </cell>
          <cell r="D5047">
            <v>591812</v>
          </cell>
        </row>
        <row r="5048">
          <cell r="B5048" t="str">
            <v>Gội núi &gt;27-30 cm</v>
          </cell>
          <cell r="C5048" t="str">
            <v>cây</v>
          </cell>
          <cell r="D5048">
            <v>633102</v>
          </cell>
        </row>
        <row r="5049">
          <cell r="B5049" t="str">
            <v>Gội núi &gt;30-33 cm</v>
          </cell>
          <cell r="C5049" t="str">
            <v>cây</v>
          </cell>
          <cell r="D5049">
            <v>677962</v>
          </cell>
        </row>
        <row r="5050">
          <cell r="B5050" t="str">
            <v>Gội núi &gt;33-36 cm</v>
          </cell>
          <cell r="C5050" t="str">
            <v>cây</v>
          </cell>
          <cell r="D5050">
            <v>726917</v>
          </cell>
        </row>
        <row r="5051">
          <cell r="B5051" t="str">
            <v>Gội núi &gt;36-39 cm</v>
          </cell>
          <cell r="C5051" t="str">
            <v>cây</v>
          </cell>
          <cell r="D5051">
            <v>780526</v>
          </cell>
        </row>
        <row r="5052">
          <cell r="B5052" t="str">
            <v>Gội núi &gt;39-42 cm</v>
          </cell>
          <cell r="C5052" t="str">
            <v>cây</v>
          </cell>
          <cell r="D5052">
            <v>839455</v>
          </cell>
        </row>
        <row r="5053">
          <cell r="B5053" t="str">
            <v>Gội núi &gt;42 cm</v>
          </cell>
          <cell r="C5053" t="str">
            <v>cây</v>
          </cell>
          <cell r="D5053">
            <v>904456</v>
          </cell>
        </row>
        <row r="5054">
          <cell r="B5054" t="str">
            <v>Gội nước hoa to ≤3 cm</v>
          </cell>
          <cell r="C5054" t="str">
            <v>cây</v>
          </cell>
          <cell r="D5054">
            <v>91198</v>
          </cell>
        </row>
        <row r="5055">
          <cell r="B5055" t="str">
            <v>Gội nước hoa to &gt;3-6 cm</v>
          </cell>
          <cell r="C5055" t="str">
            <v>cây</v>
          </cell>
          <cell r="D5055">
            <v>120141</v>
          </cell>
        </row>
        <row r="5056">
          <cell r="B5056" t="str">
            <v>Gội nước hoa to &gt;6-9 cm</v>
          </cell>
          <cell r="C5056" t="str">
            <v>cây</v>
          </cell>
          <cell r="D5056">
            <v>316106</v>
          </cell>
        </row>
        <row r="5057">
          <cell r="B5057" t="str">
            <v>Gội nước hoa to &gt;9-12 cm</v>
          </cell>
          <cell r="C5057" t="str">
            <v>cây</v>
          </cell>
          <cell r="D5057">
            <v>425284</v>
          </cell>
        </row>
        <row r="5058">
          <cell r="B5058" t="str">
            <v>Gội nước hoa to &gt;12-15 cm</v>
          </cell>
          <cell r="C5058" t="str">
            <v>cây</v>
          </cell>
          <cell r="D5058">
            <v>454339</v>
          </cell>
        </row>
        <row r="5059">
          <cell r="B5059" t="str">
            <v>Gội nước hoa to &gt;15-18 cm</v>
          </cell>
          <cell r="C5059" t="str">
            <v>cây</v>
          </cell>
          <cell r="D5059">
            <v>485238</v>
          </cell>
        </row>
        <row r="5060">
          <cell r="B5060" t="str">
            <v>Gội nước hoa to &gt;18-21 cm</v>
          </cell>
          <cell r="C5060" t="str">
            <v>cây</v>
          </cell>
          <cell r="D5060">
            <v>518245</v>
          </cell>
        </row>
        <row r="5061">
          <cell r="B5061" t="str">
            <v>Gội nước hoa to &gt;21-24 cm</v>
          </cell>
          <cell r="C5061" t="str">
            <v>cây</v>
          </cell>
          <cell r="D5061">
            <v>553656</v>
          </cell>
        </row>
        <row r="5062">
          <cell r="B5062" t="str">
            <v>Gội nước hoa to &gt;24-27 cm</v>
          </cell>
          <cell r="C5062" t="str">
            <v>cây</v>
          </cell>
          <cell r="D5062">
            <v>591812</v>
          </cell>
        </row>
        <row r="5063">
          <cell r="B5063" t="str">
            <v>Gội nước hoa to &gt;27-30 cm</v>
          </cell>
          <cell r="C5063" t="str">
            <v>cây</v>
          </cell>
          <cell r="D5063">
            <v>633102</v>
          </cell>
        </row>
        <row r="5064">
          <cell r="B5064" t="str">
            <v>Gội nước hoa to &gt;30-33 cm</v>
          </cell>
          <cell r="C5064" t="str">
            <v>cây</v>
          </cell>
          <cell r="D5064">
            <v>677962</v>
          </cell>
        </row>
        <row r="5065">
          <cell r="B5065" t="str">
            <v>Gội nước hoa to &gt;33-36 cm</v>
          </cell>
          <cell r="C5065" t="str">
            <v>cây</v>
          </cell>
          <cell r="D5065">
            <v>726917</v>
          </cell>
        </row>
        <row r="5066">
          <cell r="B5066" t="str">
            <v>Gội nước hoa to &gt;36-39 cm</v>
          </cell>
          <cell r="C5066" t="str">
            <v>cây</v>
          </cell>
          <cell r="D5066">
            <v>780526</v>
          </cell>
        </row>
        <row r="5067">
          <cell r="B5067" t="str">
            <v>Gội nước hoa to &gt;39-42 cm</v>
          </cell>
          <cell r="C5067" t="str">
            <v>cây</v>
          </cell>
          <cell r="D5067">
            <v>839455</v>
          </cell>
        </row>
        <row r="5068">
          <cell r="B5068" t="str">
            <v>Gội nước hoa to &gt;42 cm</v>
          </cell>
          <cell r="C5068" t="str">
            <v>cây</v>
          </cell>
          <cell r="D5068">
            <v>904456</v>
          </cell>
        </row>
        <row r="5069">
          <cell r="B5069" t="str">
            <v>Gội gác ≤3 cm</v>
          </cell>
          <cell r="C5069" t="str">
            <v>cây</v>
          </cell>
          <cell r="D5069">
            <v>91198</v>
          </cell>
        </row>
        <row r="5070">
          <cell r="B5070" t="str">
            <v>Gội gác &gt;3-6 cm</v>
          </cell>
          <cell r="C5070" t="str">
            <v>cây</v>
          </cell>
          <cell r="D5070">
            <v>120141</v>
          </cell>
        </row>
        <row r="5071">
          <cell r="B5071" t="str">
            <v>Gội gác &gt;6-9 cm</v>
          </cell>
          <cell r="C5071" t="str">
            <v>cây</v>
          </cell>
          <cell r="D5071">
            <v>316106</v>
          </cell>
        </row>
        <row r="5072">
          <cell r="B5072" t="str">
            <v>Gội gác &gt;9-12 cm</v>
          </cell>
          <cell r="C5072" t="str">
            <v>cây</v>
          </cell>
          <cell r="D5072">
            <v>425284</v>
          </cell>
        </row>
        <row r="5073">
          <cell r="B5073" t="str">
            <v>Gội gác &gt;12-15 cm</v>
          </cell>
          <cell r="C5073" t="str">
            <v>cây</v>
          </cell>
          <cell r="D5073">
            <v>454339</v>
          </cell>
        </row>
        <row r="5074">
          <cell r="B5074" t="str">
            <v>Gội gác &gt;15-18 cm</v>
          </cell>
          <cell r="C5074" t="str">
            <v>cây</v>
          </cell>
          <cell r="D5074">
            <v>485238</v>
          </cell>
        </row>
        <row r="5075">
          <cell r="B5075" t="str">
            <v>Gội gác &gt;18-21 cm</v>
          </cell>
          <cell r="C5075" t="str">
            <v>cây</v>
          </cell>
          <cell r="D5075">
            <v>518245</v>
          </cell>
        </row>
        <row r="5076">
          <cell r="B5076" t="str">
            <v>Gội gác &gt;21-24 cm</v>
          </cell>
          <cell r="C5076" t="str">
            <v>cây</v>
          </cell>
          <cell r="D5076">
            <v>553656</v>
          </cell>
        </row>
        <row r="5077">
          <cell r="B5077" t="str">
            <v>Gội gác &gt;24-27 cm</v>
          </cell>
          <cell r="C5077" t="str">
            <v>cây</v>
          </cell>
          <cell r="D5077">
            <v>591812</v>
          </cell>
        </row>
        <row r="5078">
          <cell r="B5078" t="str">
            <v>Gội gác &gt;27-30 cm</v>
          </cell>
          <cell r="C5078" t="str">
            <v>cây</v>
          </cell>
          <cell r="D5078">
            <v>633102</v>
          </cell>
        </row>
        <row r="5079">
          <cell r="B5079" t="str">
            <v>Gội gác &gt;30-33 cm</v>
          </cell>
          <cell r="C5079" t="str">
            <v>cây</v>
          </cell>
          <cell r="D5079">
            <v>677962</v>
          </cell>
        </row>
        <row r="5080">
          <cell r="B5080" t="str">
            <v>Gội gác &gt;33-36 cm</v>
          </cell>
          <cell r="C5080" t="str">
            <v>cây</v>
          </cell>
          <cell r="D5080">
            <v>726917</v>
          </cell>
        </row>
        <row r="5081">
          <cell r="B5081" t="str">
            <v>Gội gác &gt;36-39 cm</v>
          </cell>
          <cell r="C5081" t="str">
            <v>cây</v>
          </cell>
          <cell r="D5081">
            <v>780526</v>
          </cell>
        </row>
        <row r="5082">
          <cell r="B5082" t="str">
            <v>Gội gác &gt;39-42 cm</v>
          </cell>
          <cell r="C5082" t="str">
            <v>cây</v>
          </cell>
          <cell r="D5082">
            <v>839455</v>
          </cell>
        </row>
        <row r="5083">
          <cell r="B5083" t="str">
            <v>Gội gác &gt;42 cm</v>
          </cell>
          <cell r="C5083" t="str">
            <v>cây</v>
          </cell>
          <cell r="D5083">
            <v>904456</v>
          </cell>
        </row>
        <row r="5084">
          <cell r="B5084" t="str">
            <v>Gội tẻ ≤3 cm</v>
          </cell>
          <cell r="C5084" t="str">
            <v>cây</v>
          </cell>
          <cell r="D5084">
            <v>91198</v>
          </cell>
        </row>
        <row r="5085">
          <cell r="B5085" t="str">
            <v>Gội tẻ &gt;3-6 cm</v>
          </cell>
          <cell r="C5085" t="str">
            <v>cây</v>
          </cell>
          <cell r="D5085">
            <v>120141</v>
          </cell>
        </row>
        <row r="5086">
          <cell r="B5086" t="str">
            <v>Gội tẻ &gt;6-9 cm</v>
          </cell>
          <cell r="C5086" t="str">
            <v>cây</v>
          </cell>
          <cell r="D5086">
            <v>316106</v>
          </cell>
        </row>
        <row r="5087">
          <cell r="B5087" t="str">
            <v>Gội tẻ &gt;9-12 cm</v>
          </cell>
          <cell r="C5087" t="str">
            <v>cây</v>
          </cell>
          <cell r="D5087">
            <v>425284</v>
          </cell>
        </row>
        <row r="5088">
          <cell r="B5088" t="str">
            <v>Gội tẻ &gt;12-15 cm</v>
          </cell>
          <cell r="C5088" t="str">
            <v>cây</v>
          </cell>
          <cell r="D5088">
            <v>454339</v>
          </cell>
        </row>
        <row r="5089">
          <cell r="B5089" t="str">
            <v>Gội tẻ &gt;15-18 cm</v>
          </cell>
          <cell r="C5089" t="str">
            <v>cây</v>
          </cell>
          <cell r="D5089">
            <v>485238</v>
          </cell>
        </row>
        <row r="5090">
          <cell r="B5090" t="str">
            <v>Gội tẻ &gt;18-21 cm</v>
          </cell>
          <cell r="C5090" t="str">
            <v>cây</v>
          </cell>
          <cell r="D5090">
            <v>518245</v>
          </cell>
        </row>
        <row r="5091">
          <cell r="B5091" t="str">
            <v>Gội tẻ &gt;21-24 cm</v>
          </cell>
          <cell r="C5091" t="str">
            <v>cây</v>
          </cell>
          <cell r="D5091">
            <v>553656</v>
          </cell>
        </row>
        <row r="5092">
          <cell r="B5092" t="str">
            <v>Gội tẻ &gt;24-27 cm</v>
          </cell>
          <cell r="C5092" t="str">
            <v>cây</v>
          </cell>
          <cell r="D5092">
            <v>591812</v>
          </cell>
        </row>
        <row r="5093">
          <cell r="B5093" t="str">
            <v>Gội tẻ &gt;27-30 cm</v>
          </cell>
          <cell r="C5093" t="str">
            <v>cây</v>
          </cell>
          <cell r="D5093">
            <v>633102</v>
          </cell>
        </row>
        <row r="5094">
          <cell r="B5094" t="str">
            <v>Gội tẻ &gt;30-33 cm</v>
          </cell>
          <cell r="C5094" t="str">
            <v>cây</v>
          </cell>
          <cell r="D5094">
            <v>677962</v>
          </cell>
        </row>
        <row r="5095">
          <cell r="B5095" t="str">
            <v>Gội tẻ &gt;33-36 cm</v>
          </cell>
          <cell r="C5095" t="str">
            <v>cây</v>
          </cell>
          <cell r="D5095">
            <v>726917</v>
          </cell>
        </row>
        <row r="5096">
          <cell r="B5096" t="str">
            <v>Gội tẻ &gt;36-39 cm</v>
          </cell>
          <cell r="C5096" t="str">
            <v>cây</v>
          </cell>
          <cell r="D5096">
            <v>780526</v>
          </cell>
        </row>
        <row r="5097">
          <cell r="B5097" t="str">
            <v>Gội tẻ &gt;39-42 cm</v>
          </cell>
          <cell r="C5097" t="str">
            <v>cây</v>
          </cell>
          <cell r="D5097">
            <v>839455</v>
          </cell>
        </row>
        <row r="5098">
          <cell r="B5098" t="str">
            <v>Gội tẻ &gt;42 cm</v>
          </cell>
          <cell r="C5098" t="str">
            <v>cây</v>
          </cell>
          <cell r="D5098">
            <v>904456</v>
          </cell>
        </row>
        <row r="5099">
          <cell r="B5099" t="str">
            <v>Hoàng linh bắc bộ ≤3 cm</v>
          </cell>
          <cell r="C5099" t="str">
            <v>cây</v>
          </cell>
          <cell r="D5099">
            <v>91198</v>
          </cell>
        </row>
        <row r="5100">
          <cell r="B5100" t="str">
            <v>Hoàng linh bắc bộ &gt;3-6 cm</v>
          </cell>
          <cell r="C5100" t="str">
            <v>cây</v>
          </cell>
          <cell r="D5100">
            <v>120141</v>
          </cell>
        </row>
        <row r="5101">
          <cell r="B5101" t="str">
            <v>Hoàng linh bắc bộ &gt;6-9 cm</v>
          </cell>
          <cell r="C5101" t="str">
            <v>cây</v>
          </cell>
          <cell r="D5101">
            <v>316106</v>
          </cell>
        </row>
        <row r="5102">
          <cell r="B5102" t="str">
            <v>Hoàng linh bắc bộ &gt;9-12 cm</v>
          </cell>
          <cell r="C5102" t="str">
            <v>cây</v>
          </cell>
          <cell r="D5102">
            <v>425284</v>
          </cell>
        </row>
        <row r="5103">
          <cell r="B5103" t="str">
            <v>Hoàng linh bắc bộ &gt;12-15 cm</v>
          </cell>
          <cell r="C5103" t="str">
            <v>cây</v>
          </cell>
          <cell r="D5103">
            <v>454339</v>
          </cell>
        </row>
        <row r="5104">
          <cell r="B5104" t="str">
            <v>Hoàng linh bắc bộ &gt;15-18 cm</v>
          </cell>
          <cell r="C5104" t="str">
            <v>cây</v>
          </cell>
          <cell r="D5104">
            <v>485238</v>
          </cell>
        </row>
        <row r="5105">
          <cell r="B5105" t="str">
            <v>Hoàng linh bắc bộ &gt;18-21 cm</v>
          </cell>
          <cell r="C5105" t="str">
            <v>cây</v>
          </cell>
          <cell r="D5105">
            <v>518245</v>
          </cell>
        </row>
        <row r="5106">
          <cell r="B5106" t="str">
            <v>Hoàng linh bắc bộ &gt;21-24 cm</v>
          </cell>
          <cell r="C5106" t="str">
            <v>cây</v>
          </cell>
          <cell r="D5106">
            <v>553656</v>
          </cell>
        </row>
        <row r="5107">
          <cell r="B5107" t="str">
            <v>Hoàng linh bắc bộ &gt;24-27 cm</v>
          </cell>
          <cell r="C5107" t="str">
            <v>cây</v>
          </cell>
          <cell r="D5107">
            <v>591812</v>
          </cell>
        </row>
        <row r="5108">
          <cell r="B5108" t="str">
            <v>Hoàng linh bắc bộ &gt;27-30 cm</v>
          </cell>
          <cell r="C5108" t="str">
            <v>cây</v>
          </cell>
          <cell r="D5108">
            <v>633102</v>
          </cell>
        </row>
        <row r="5109">
          <cell r="B5109" t="str">
            <v>Hoàng linh bắc bộ &gt;30-33 cm</v>
          </cell>
          <cell r="C5109" t="str">
            <v>cây</v>
          </cell>
          <cell r="D5109">
            <v>677962</v>
          </cell>
        </row>
        <row r="5110">
          <cell r="B5110" t="str">
            <v>Hoàng linh bắc bộ &gt;33-36 cm</v>
          </cell>
          <cell r="C5110" t="str">
            <v>cây</v>
          </cell>
          <cell r="D5110">
            <v>726917</v>
          </cell>
        </row>
        <row r="5111">
          <cell r="B5111" t="str">
            <v>Hoàng linh bắc bộ &gt;36-39 cm</v>
          </cell>
          <cell r="C5111" t="str">
            <v>cây</v>
          </cell>
          <cell r="D5111">
            <v>780526</v>
          </cell>
        </row>
        <row r="5112">
          <cell r="B5112" t="str">
            <v>Hoàng linh bắc bộ &gt;39-42 cm</v>
          </cell>
          <cell r="C5112" t="str">
            <v>cây</v>
          </cell>
          <cell r="D5112">
            <v>839455</v>
          </cell>
        </row>
        <row r="5113">
          <cell r="B5113" t="str">
            <v>Hoàng linh bắc bộ &gt;42 cm</v>
          </cell>
          <cell r="C5113" t="str">
            <v>cây</v>
          </cell>
          <cell r="D5113">
            <v>904456</v>
          </cell>
        </row>
        <row r="5114">
          <cell r="B5114" t="str">
            <v>Lim vàng ≤3 cm</v>
          </cell>
          <cell r="C5114" t="str">
            <v>cây</v>
          </cell>
          <cell r="D5114">
            <v>91198</v>
          </cell>
        </row>
        <row r="5115">
          <cell r="B5115" t="str">
            <v>Lim vàng &gt;3-6 cm</v>
          </cell>
          <cell r="C5115" t="str">
            <v>cây</v>
          </cell>
          <cell r="D5115">
            <v>120141</v>
          </cell>
        </row>
        <row r="5116">
          <cell r="B5116" t="str">
            <v>Lim vàng &gt;6-9 cm</v>
          </cell>
          <cell r="C5116" t="str">
            <v>cây</v>
          </cell>
          <cell r="D5116">
            <v>316106</v>
          </cell>
        </row>
        <row r="5117">
          <cell r="B5117" t="str">
            <v>Lim vàng &gt;9-12 cm</v>
          </cell>
          <cell r="C5117" t="str">
            <v>cây</v>
          </cell>
          <cell r="D5117">
            <v>425284</v>
          </cell>
        </row>
        <row r="5118">
          <cell r="B5118" t="str">
            <v>Lim vàng &gt;12-15 cm</v>
          </cell>
          <cell r="C5118" t="str">
            <v>cây</v>
          </cell>
          <cell r="D5118">
            <v>454339</v>
          </cell>
        </row>
        <row r="5119">
          <cell r="B5119" t="str">
            <v>Lim vàng &gt;15-18 cm</v>
          </cell>
          <cell r="C5119" t="str">
            <v>cây</v>
          </cell>
          <cell r="D5119">
            <v>485238</v>
          </cell>
        </row>
        <row r="5120">
          <cell r="B5120" t="str">
            <v>Lim vàng &gt;18-21 cm</v>
          </cell>
          <cell r="C5120" t="str">
            <v>cây</v>
          </cell>
          <cell r="D5120">
            <v>518245</v>
          </cell>
        </row>
        <row r="5121">
          <cell r="B5121" t="str">
            <v>Lim vàng &gt;21-24 cm</v>
          </cell>
          <cell r="C5121" t="str">
            <v>cây</v>
          </cell>
          <cell r="D5121">
            <v>553656</v>
          </cell>
        </row>
        <row r="5122">
          <cell r="B5122" t="str">
            <v>Lim vàng &gt;24-27 cm</v>
          </cell>
          <cell r="C5122" t="str">
            <v>cây</v>
          </cell>
          <cell r="D5122">
            <v>591812</v>
          </cell>
        </row>
        <row r="5123">
          <cell r="B5123" t="str">
            <v>Lim vàng &gt;27-30 cm</v>
          </cell>
          <cell r="C5123" t="str">
            <v>cây</v>
          </cell>
          <cell r="D5123">
            <v>633102</v>
          </cell>
        </row>
        <row r="5124">
          <cell r="B5124" t="str">
            <v>Lim vàng &gt;30-33 cm</v>
          </cell>
          <cell r="C5124" t="str">
            <v>cây</v>
          </cell>
          <cell r="D5124">
            <v>677962</v>
          </cell>
        </row>
        <row r="5125">
          <cell r="B5125" t="str">
            <v>Lim vàng &gt;33-36 cm</v>
          </cell>
          <cell r="C5125" t="str">
            <v>cây</v>
          </cell>
          <cell r="D5125">
            <v>726917</v>
          </cell>
        </row>
        <row r="5126">
          <cell r="B5126" t="str">
            <v>Lim vàng &gt;36-39 cm</v>
          </cell>
          <cell r="C5126" t="str">
            <v>cây</v>
          </cell>
          <cell r="D5126">
            <v>780526</v>
          </cell>
        </row>
        <row r="5127">
          <cell r="B5127" t="str">
            <v>Lim vàng &gt;39-42 cm</v>
          </cell>
          <cell r="C5127" t="str">
            <v>cây</v>
          </cell>
          <cell r="D5127">
            <v>839455</v>
          </cell>
        </row>
        <row r="5128">
          <cell r="B5128" t="str">
            <v>Lim vàng &gt;42 cm</v>
          </cell>
          <cell r="C5128" t="str">
            <v>cây</v>
          </cell>
          <cell r="D5128">
            <v>904456</v>
          </cell>
        </row>
        <row r="5129">
          <cell r="B5129" t="str">
            <v>Lim xẹt ≤3 cm</v>
          </cell>
          <cell r="C5129" t="str">
            <v>cây</v>
          </cell>
          <cell r="D5129">
            <v>91198</v>
          </cell>
        </row>
        <row r="5130">
          <cell r="B5130" t="str">
            <v>Lim xẹt &gt;3-6 cm</v>
          </cell>
          <cell r="C5130" t="str">
            <v>cây</v>
          </cell>
          <cell r="D5130">
            <v>120141</v>
          </cell>
        </row>
        <row r="5131">
          <cell r="B5131" t="str">
            <v>Lim xẹt &gt;6-9 cm</v>
          </cell>
          <cell r="C5131" t="str">
            <v>cây</v>
          </cell>
          <cell r="D5131">
            <v>316106</v>
          </cell>
        </row>
        <row r="5132">
          <cell r="B5132" t="str">
            <v>Lim xẹt &gt;9-12 cm</v>
          </cell>
          <cell r="C5132" t="str">
            <v>cây</v>
          </cell>
          <cell r="D5132">
            <v>425284</v>
          </cell>
        </row>
        <row r="5133">
          <cell r="B5133" t="str">
            <v>Lim xẹt &gt;12-15 cm</v>
          </cell>
          <cell r="C5133" t="str">
            <v>cây</v>
          </cell>
          <cell r="D5133">
            <v>454339</v>
          </cell>
        </row>
        <row r="5134">
          <cell r="B5134" t="str">
            <v>Lim xẹt &gt;15-18 cm</v>
          </cell>
          <cell r="C5134" t="str">
            <v>cây</v>
          </cell>
          <cell r="D5134">
            <v>485238</v>
          </cell>
        </row>
        <row r="5135">
          <cell r="B5135" t="str">
            <v>Lim xẹt &gt;18-21 cm</v>
          </cell>
          <cell r="C5135" t="str">
            <v>cây</v>
          </cell>
          <cell r="D5135">
            <v>518245</v>
          </cell>
        </row>
        <row r="5136">
          <cell r="B5136" t="str">
            <v>Lim xẹt &gt;21-24 cm</v>
          </cell>
          <cell r="C5136" t="str">
            <v>cây</v>
          </cell>
          <cell r="D5136">
            <v>553656</v>
          </cell>
        </row>
        <row r="5137">
          <cell r="B5137" t="str">
            <v>Lim xẹt &gt;24-27 cm</v>
          </cell>
          <cell r="C5137" t="str">
            <v>cây</v>
          </cell>
          <cell r="D5137">
            <v>591812</v>
          </cell>
        </row>
        <row r="5138">
          <cell r="B5138" t="str">
            <v>Lim xẹt &gt;27-30 cm</v>
          </cell>
          <cell r="C5138" t="str">
            <v>cây</v>
          </cell>
          <cell r="D5138">
            <v>633102</v>
          </cell>
        </row>
        <row r="5139">
          <cell r="B5139" t="str">
            <v>Lim xẹt &gt;30-33 cm</v>
          </cell>
          <cell r="C5139" t="str">
            <v>cây</v>
          </cell>
          <cell r="D5139">
            <v>677962</v>
          </cell>
        </row>
        <row r="5140">
          <cell r="B5140" t="str">
            <v>Lim xẹt &gt;33-36 cm</v>
          </cell>
          <cell r="C5140" t="str">
            <v>cây</v>
          </cell>
          <cell r="D5140">
            <v>726917</v>
          </cell>
        </row>
        <row r="5141">
          <cell r="B5141" t="str">
            <v>Lim xẹt &gt;36-39 cm</v>
          </cell>
          <cell r="C5141" t="str">
            <v>cây</v>
          </cell>
          <cell r="D5141">
            <v>780526</v>
          </cell>
        </row>
        <row r="5142">
          <cell r="B5142" t="str">
            <v>Lim xẹt &gt;39-42 cm</v>
          </cell>
          <cell r="C5142" t="str">
            <v>cây</v>
          </cell>
          <cell r="D5142">
            <v>839455</v>
          </cell>
        </row>
        <row r="5143">
          <cell r="B5143" t="str">
            <v>Lim xẹt &gt;42 cm</v>
          </cell>
          <cell r="C5143" t="str">
            <v>cây</v>
          </cell>
          <cell r="D5143">
            <v>904456</v>
          </cell>
        </row>
        <row r="5144">
          <cell r="B5144" t="str">
            <v>Hoàng linh đá ≤3 cm</v>
          </cell>
          <cell r="C5144" t="str">
            <v>cây</v>
          </cell>
          <cell r="D5144">
            <v>91198</v>
          </cell>
        </row>
        <row r="5145">
          <cell r="B5145" t="str">
            <v>Hoàng linh đá &gt;3-6 cm</v>
          </cell>
          <cell r="C5145" t="str">
            <v>cây</v>
          </cell>
          <cell r="D5145">
            <v>120141</v>
          </cell>
        </row>
        <row r="5146">
          <cell r="B5146" t="str">
            <v>Hoàng linh đá &gt;6-9 cm</v>
          </cell>
          <cell r="C5146" t="str">
            <v>cây</v>
          </cell>
          <cell r="D5146">
            <v>316106</v>
          </cell>
        </row>
        <row r="5147">
          <cell r="B5147" t="str">
            <v>Hoàng linh đá &gt;9-12 cm</v>
          </cell>
          <cell r="C5147" t="str">
            <v>cây</v>
          </cell>
          <cell r="D5147">
            <v>425284</v>
          </cell>
        </row>
        <row r="5148">
          <cell r="B5148" t="str">
            <v>Hoàng linh đá &gt;12-15 cm</v>
          </cell>
          <cell r="C5148" t="str">
            <v>cây</v>
          </cell>
          <cell r="D5148">
            <v>454339</v>
          </cell>
        </row>
        <row r="5149">
          <cell r="B5149" t="str">
            <v>Hoàng linh đá &gt;15-18 cm</v>
          </cell>
          <cell r="C5149" t="str">
            <v>cây</v>
          </cell>
          <cell r="D5149">
            <v>485238</v>
          </cell>
        </row>
        <row r="5150">
          <cell r="B5150" t="str">
            <v>Hoàng linh đá &gt;18-21 cm</v>
          </cell>
          <cell r="C5150" t="str">
            <v>cây</v>
          </cell>
          <cell r="D5150">
            <v>518245</v>
          </cell>
        </row>
        <row r="5151">
          <cell r="B5151" t="str">
            <v>Hoàng linh đá &gt;21-24 cm</v>
          </cell>
          <cell r="C5151" t="str">
            <v>cây</v>
          </cell>
          <cell r="D5151">
            <v>553656</v>
          </cell>
        </row>
        <row r="5152">
          <cell r="B5152" t="str">
            <v>Hoàng linh đá &gt;24-27 cm</v>
          </cell>
          <cell r="C5152" t="str">
            <v>cây</v>
          </cell>
          <cell r="D5152">
            <v>591812</v>
          </cell>
        </row>
        <row r="5153">
          <cell r="B5153" t="str">
            <v>Hoàng linh đá &gt;27-30 cm</v>
          </cell>
          <cell r="C5153" t="str">
            <v>cây</v>
          </cell>
          <cell r="D5153">
            <v>633102</v>
          </cell>
        </row>
        <row r="5154">
          <cell r="B5154" t="str">
            <v>Hoàng linh đá &gt;30-33 cm</v>
          </cell>
          <cell r="C5154" t="str">
            <v>cây</v>
          </cell>
          <cell r="D5154">
            <v>677962</v>
          </cell>
        </row>
        <row r="5155">
          <cell r="B5155" t="str">
            <v>Hoàng linh đá &gt;33-36 cm</v>
          </cell>
          <cell r="C5155" t="str">
            <v>cây</v>
          </cell>
          <cell r="D5155">
            <v>726917</v>
          </cell>
        </row>
        <row r="5156">
          <cell r="B5156" t="str">
            <v>Hoàng linh đá &gt;36-39 cm</v>
          </cell>
          <cell r="C5156" t="str">
            <v>cây</v>
          </cell>
          <cell r="D5156">
            <v>780526</v>
          </cell>
        </row>
        <row r="5157">
          <cell r="B5157" t="str">
            <v>Hoàng linh đá &gt;39-42 cm</v>
          </cell>
          <cell r="C5157" t="str">
            <v>cây</v>
          </cell>
          <cell r="D5157">
            <v>839455</v>
          </cell>
        </row>
        <row r="5158">
          <cell r="B5158" t="str">
            <v>Hoàng linh đá &gt;42 cm</v>
          </cell>
          <cell r="C5158" t="str">
            <v>cây</v>
          </cell>
          <cell r="D5158">
            <v>904456</v>
          </cell>
        </row>
        <row r="5159">
          <cell r="B5159" t="str">
            <v>Hoàng linh nam bộ ≤3 cm</v>
          </cell>
          <cell r="C5159" t="str">
            <v>cây</v>
          </cell>
          <cell r="D5159">
            <v>91198</v>
          </cell>
        </row>
        <row r="5160">
          <cell r="B5160" t="str">
            <v>Hoàng linh nam bộ &gt;3-6 cm</v>
          </cell>
          <cell r="C5160" t="str">
            <v>cây</v>
          </cell>
          <cell r="D5160">
            <v>120141</v>
          </cell>
        </row>
        <row r="5161">
          <cell r="B5161" t="str">
            <v>Hoàng linh nam bộ &gt;6-9 cm</v>
          </cell>
          <cell r="C5161" t="str">
            <v>cây</v>
          </cell>
          <cell r="D5161">
            <v>316106</v>
          </cell>
        </row>
        <row r="5162">
          <cell r="B5162" t="str">
            <v>Hoàng linh nam bộ &gt;9-12 cm</v>
          </cell>
          <cell r="C5162" t="str">
            <v>cây</v>
          </cell>
          <cell r="D5162">
            <v>425284</v>
          </cell>
        </row>
        <row r="5163">
          <cell r="B5163" t="str">
            <v>Hoàng linh nam bộ &gt;12-15 cm</v>
          </cell>
          <cell r="C5163" t="str">
            <v>cây</v>
          </cell>
          <cell r="D5163">
            <v>454339</v>
          </cell>
        </row>
        <row r="5164">
          <cell r="B5164" t="str">
            <v>Hoàng linh nam bộ &gt;15-18 cm</v>
          </cell>
          <cell r="C5164" t="str">
            <v>cây</v>
          </cell>
          <cell r="D5164">
            <v>485238</v>
          </cell>
        </row>
        <row r="5165">
          <cell r="B5165" t="str">
            <v>Hoàng linh nam bộ &gt;18-21 cm</v>
          </cell>
          <cell r="C5165" t="str">
            <v>cây</v>
          </cell>
          <cell r="D5165">
            <v>518245</v>
          </cell>
        </row>
        <row r="5166">
          <cell r="B5166" t="str">
            <v>Hoàng linh nam bộ &gt;21-24 cm</v>
          </cell>
          <cell r="C5166" t="str">
            <v>cây</v>
          </cell>
          <cell r="D5166">
            <v>553656</v>
          </cell>
        </row>
        <row r="5167">
          <cell r="B5167" t="str">
            <v>Hoàng linh nam bộ &gt;24-27 cm</v>
          </cell>
          <cell r="C5167" t="str">
            <v>cây</v>
          </cell>
          <cell r="D5167">
            <v>591812</v>
          </cell>
        </row>
        <row r="5168">
          <cell r="B5168" t="str">
            <v>Hoàng linh nam bộ &gt;27-30 cm</v>
          </cell>
          <cell r="C5168" t="str">
            <v>cây</v>
          </cell>
          <cell r="D5168">
            <v>633102</v>
          </cell>
        </row>
        <row r="5169">
          <cell r="B5169" t="str">
            <v>Hoàng linh nam bộ &gt;30-33 cm</v>
          </cell>
          <cell r="C5169" t="str">
            <v>cây</v>
          </cell>
          <cell r="D5169">
            <v>677962</v>
          </cell>
        </row>
        <row r="5170">
          <cell r="B5170" t="str">
            <v>Hoàng linh nam bộ &gt;33-36 cm</v>
          </cell>
          <cell r="C5170" t="str">
            <v>cây</v>
          </cell>
          <cell r="D5170">
            <v>726917</v>
          </cell>
        </row>
        <row r="5171">
          <cell r="B5171" t="str">
            <v>Hoàng linh nam bộ &gt;36-39 cm</v>
          </cell>
          <cell r="C5171" t="str">
            <v>cây</v>
          </cell>
          <cell r="D5171">
            <v>780526</v>
          </cell>
        </row>
        <row r="5172">
          <cell r="B5172" t="str">
            <v>Hoàng linh nam bộ &gt;39-42 cm</v>
          </cell>
          <cell r="C5172" t="str">
            <v>cây</v>
          </cell>
          <cell r="D5172">
            <v>839455</v>
          </cell>
        </row>
        <row r="5173">
          <cell r="B5173" t="str">
            <v>Hoàng linh nam bộ &gt;42 cm</v>
          </cell>
          <cell r="C5173" t="str">
            <v>cây</v>
          </cell>
          <cell r="D5173">
            <v>904456</v>
          </cell>
        </row>
        <row r="5174">
          <cell r="B5174" t="str">
            <v>Lim vàng ≤3 cm</v>
          </cell>
          <cell r="C5174" t="str">
            <v>cây</v>
          </cell>
          <cell r="D5174">
            <v>91198</v>
          </cell>
        </row>
        <row r="5175">
          <cell r="B5175" t="str">
            <v>Lim vàng &gt;3-6 cm</v>
          </cell>
          <cell r="C5175" t="str">
            <v>cây</v>
          </cell>
          <cell r="D5175">
            <v>120141</v>
          </cell>
        </row>
        <row r="5176">
          <cell r="B5176" t="str">
            <v>Lim vàng &gt;6-9 cm</v>
          </cell>
          <cell r="C5176" t="str">
            <v>cây</v>
          </cell>
          <cell r="D5176">
            <v>316106</v>
          </cell>
        </row>
        <row r="5177">
          <cell r="B5177" t="str">
            <v>Lim vàng &gt;9-12 cm</v>
          </cell>
          <cell r="C5177" t="str">
            <v>cây</v>
          </cell>
          <cell r="D5177">
            <v>425284</v>
          </cell>
        </row>
        <row r="5178">
          <cell r="B5178" t="str">
            <v>Lim vàng &gt;12-15 cm</v>
          </cell>
          <cell r="C5178" t="str">
            <v>cây</v>
          </cell>
          <cell r="D5178">
            <v>454339</v>
          </cell>
        </row>
        <row r="5179">
          <cell r="B5179" t="str">
            <v>Lim vàng &gt;15-18 cm</v>
          </cell>
          <cell r="C5179" t="str">
            <v>cây</v>
          </cell>
          <cell r="D5179">
            <v>485238</v>
          </cell>
        </row>
        <row r="5180">
          <cell r="B5180" t="str">
            <v>Lim vàng &gt;18-21 cm</v>
          </cell>
          <cell r="C5180" t="str">
            <v>cây</v>
          </cell>
          <cell r="D5180">
            <v>518245</v>
          </cell>
        </row>
        <row r="5181">
          <cell r="B5181" t="str">
            <v>Lim vàng &gt;21-24 cm</v>
          </cell>
          <cell r="C5181" t="str">
            <v>cây</v>
          </cell>
          <cell r="D5181">
            <v>553656</v>
          </cell>
        </row>
        <row r="5182">
          <cell r="B5182" t="str">
            <v>Lim vàng &gt;24-27 cm</v>
          </cell>
          <cell r="C5182" t="str">
            <v>cây</v>
          </cell>
          <cell r="D5182">
            <v>591812</v>
          </cell>
        </row>
        <row r="5183">
          <cell r="B5183" t="str">
            <v>Lim vàng &gt;27-30 cm</v>
          </cell>
          <cell r="C5183" t="str">
            <v>cây</v>
          </cell>
          <cell r="D5183">
            <v>633102</v>
          </cell>
        </row>
        <row r="5184">
          <cell r="B5184" t="str">
            <v>Lim vàng &gt;30-33 cm</v>
          </cell>
          <cell r="C5184" t="str">
            <v>cây</v>
          </cell>
          <cell r="D5184">
            <v>677962</v>
          </cell>
        </row>
        <row r="5185">
          <cell r="B5185" t="str">
            <v>Lim vàng &gt;33-36 cm</v>
          </cell>
          <cell r="C5185" t="str">
            <v>cây</v>
          </cell>
          <cell r="D5185">
            <v>726917</v>
          </cell>
        </row>
        <row r="5186">
          <cell r="B5186" t="str">
            <v>Lim vàng &gt;36-39 cm</v>
          </cell>
          <cell r="C5186" t="str">
            <v>cây</v>
          </cell>
          <cell r="D5186">
            <v>780526</v>
          </cell>
        </row>
        <row r="5187">
          <cell r="B5187" t="str">
            <v>Lim vàng &gt;39-42 cm</v>
          </cell>
          <cell r="C5187" t="str">
            <v>cây</v>
          </cell>
          <cell r="D5187">
            <v>839455</v>
          </cell>
        </row>
        <row r="5188">
          <cell r="B5188" t="str">
            <v>Lim vàng &gt;42 cm</v>
          </cell>
          <cell r="C5188" t="str">
            <v>cây</v>
          </cell>
          <cell r="D5188">
            <v>904456</v>
          </cell>
        </row>
        <row r="5189">
          <cell r="B5189" t="str">
            <v>Lim xẹt ≤3 cm</v>
          </cell>
          <cell r="C5189" t="str">
            <v>cây</v>
          </cell>
          <cell r="D5189">
            <v>91198</v>
          </cell>
        </row>
        <row r="5190">
          <cell r="B5190" t="str">
            <v>Lim xẹt &gt;3-6 cm</v>
          </cell>
          <cell r="C5190" t="str">
            <v>cây</v>
          </cell>
          <cell r="D5190">
            <v>120141</v>
          </cell>
        </row>
        <row r="5191">
          <cell r="B5191" t="str">
            <v>Lim xẹt &gt;6-9 cm</v>
          </cell>
          <cell r="C5191" t="str">
            <v>cây</v>
          </cell>
          <cell r="D5191">
            <v>316106</v>
          </cell>
        </row>
        <row r="5192">
          <cell r="B5192" t="str">
            <v>Lim xẹt &gt;9-12 cm</v>
          </cell>
          <cell r="C5192" t="str">
            <v>cây</v>
          </cell>
          <cell r="D5192">
            <v>425284</v>
          </cell>
        </row>
        <row r="5193">
          <cell r="B5193" t="str">
            <v>Lim xẹt &gt;12-15 cm</v>
          </cell>
          <cell r="C5193" t="str">
            <v>cây</v>
          </cell>
          <cell r="D5193">
            <v>454339</v>
          </cell>
        </row>
        <row r="5194">
          <cell r="B5194" t="str">
            <v>Lim xẹt &gt;15-18 cm</v>
          </cell>
          <cell r="C5194" t="str">
            <v>cây</v>
          </cell>
          <cell r="D5194">
            <v>485238</v>
          </cell>
        </row>
        <row r="5195">
          <cell r="B5195" t="str">
            <v>Lim xẹt &gt;18-21 cm</v>
          </cell>
          <cell r="C5195" t="str">
            <v>cây</v>
          </cell>
          <cell r="D5195">
            <v>518245</v>
          </cell>
        </row>
        <row r="5196">
          <cell r="B5196" t="str">
            <v>Lim xẹt &gt;21-24 cm</v>
          </cell>
          <cell r="C5196" t="str">
            <v>cây</v>
          </cell>
          <cell r="D5196">
            <v>553656</v>
          </cell>
        </row>
        <row r="5197">
          <cell r="B5197" t="str">
            <v>Lim xẹt &gt;24-27 cm</v>
          </cell>
          <cell r="C5197" t="str">
            <v>cây</v>
          </cell>
          <cell r="D5197">
            <v>591812</v>
          </cell>
        </row>
        <row r="5198">
          <cell r="B5198" t="str">
            <v>Lim xẹt &gt;27-30 cm</v>
          </cell>
          <cell r="C5198" t="str">
            <v>cây</v>
          </cell>
          <cell r="D5198">
            <v>633102</v>
          </cell>
        </row>
        <row r="5199">
          <cell r="B5199" t="str">
            <v>Lim xẹt &gt;30-33 cm</v>
          </cell>
          <cell r="C5199" t="str">
            <v>cây</v>
          </cell>
          <cell r="D5199">
            <v>677962</v>
          </cell>
        </row>
        <row r="5200">
          <cell r="B5200" t="str">
            <v>Lim xẹt &gt;33-36 cm</v>
          </cell>
          <cell r="C5200" t="str">
            <v>cây</v>
          </cell>
          <cell r="D5200">
            <v>726917</v>
          </cell>
        </row>
        <row r="5201">
          <cell r="B5201" t="str">
            <v>Lim xẹt &gt;36-39 cm</v>
          </cell>
          <cell r="C5201" t="str">
            <v>cây</v>
          </cell>
          <cell r="D5201">
            <v>780526</v>
          </cell>
        </row>
        <row r="5202">
          <cell r="B5202" t="str">
            <v>Lim xẹt &gt;39-42 cm</v>
          </cell>
          <cell r="C5202" t="str">
            <v>cây</v>
          </cell>
          <cell r="D5202">
            <v>839455</v>
          </cell>
        </row>
        <row r="5203">
          <cell r="B5203" t="str">
            <v>Lim xẹt &gt;42 cm</v>
          </cell>
          <cell r="C5203" t="str">
            <v>cây</v>
          </cell>
          <cell r="D5203">
            <v>904456</v>
          </cell>
        </row>
        <row r="5204">
          <cell r="B5204" t="str">
            <v>Hoàng linh ≤3 cm</v>
          </cell>
          <cell r="C5204" t="str">
            <v>cây</v>
          </cell>
          <cell r="D5204">
            <v>91198</v>
          </cell>
        </row>
        <row r="5205">
          <cell r="B5205" t="str">
            <v>Hoàng linh &gt;3-6 cm</v>
          </cell>
          <cell r="C5205" t="str">
            <v>cây</v>
          </cell>
          <cell r="D5205">
            <v>120141</v>
          </cell>
        </row>
        <row r="5206">
          <cell r="B5206" t="str">
            <v>Hoàng linh &gt;6-9 cm</v>
          </cell>
          <cell r="C5206" t="str">
            <v>cây</v>
          </cell>
          <cell r="D5206">
            <v>316106</v>
          </cell>
        </row>
        <row r="5207">
          <cell r="B5207" t="str">
            <v>Hoàng linh &gt;9-12 cm</v>
          </cell>
          <cell r="C5207" t="str">
            <v>cây</v>
          </cell>
          <cell r="D5207">
            <v>425284</v>
          </cell>
        </row>
        <row r="5208">
          <cell r="B5208" t="str">
            <v>Hoàng linh &gt;12-15 cm</v>
          </cell>
          <cell r="C5208" t="str">
            <v>cây</v>
          </cell>
          <cell r="D5208">
            <v>454339</v>
          </cell>
        </row>
        <row r="5209">
          <cell r="B5209" t="str">
            <v>Hoàng linh &gt;15-18 cm</v>
          </cell>
          <cell r="C5209" t="str">
            <v>cây</v>
          </cell>
          <cell r="D5209">
            <v>485238</v>
          </cell>
        </row>
        <row r="5210">
          <cell r="B5210" t="str">
            <v>Hoàng linh &gt;18-21 cm</v>
          </cell>
          <cell r="C5210" t="str">
            <v>cây</v>
          </cell>
          <cell r="D5210">
            <v>518245</v>
          </cell>
        </row>
        <row r="5211">
          <cell r="B5211" t="str">
            <v>Hoàng linh &gt;21-24 cm</v>
          </cell>
          <cell r="C5211" t="str">
            <v>cây</v>
          </cell>
          <cell r="D5211">
            <v>553656</v>
          </cell>
        </row>
        <row r="5212">
          <cell r="B5212" t="str">
            <v>Hoàng linh &gt;24-27 cm</v>
          </cell>
          <cell r="C5212" t="str">
            <v>cây</v>
          </cell>
          <cell r="D5212">
            <v>591812</v>
          </cell>
        </row>
        <row r="5213">
          <cell r="B5213" t="str">
            <v>Hoàng linh &gt;27-30 cm</v>
          </cell>
          <cell r="C5213" t="str">
            <v>cây</v>
          </cell>
          <cell r="D5213">
            <v>633102</v>
          </cell>
        </row>
        <row r="5214">
          <cell r="B5214" t="str">
            <v>Hoàng linh &gt;30-33 cm</v>
          </cell>
          <cell r="C5214" t="str">
            <v>cây</v>
          </cell>
          <cell r="D5214">
            <v>677962</v>
          </cell>
        </row>
        <row r="5215">
          <cell r="B5215" t="str">
            <v>Hoàng linh &gt;33-36 cm</v>
          </cell>
          <cell r="C5215" t="str">
            <v>cây</v>
          </cell>
          <cell r="D5215">
            <v>726917</v>
          </cell>
        </row>
        <row r="5216">
          <cell r="B5216" t="str">
            <v>Hoàng linh &gt;36-39 cm</v>
          </cell>
          <cell r="C5216" t="str">
            <v>cây</v>
          </cell>
          <cell r="D5216">
            <v>780526</v>
          </cell>
        </row>
        <row r="5217">
          <cell r="B5217" t="str">
            <v>Hoàng linh &gt;39-42 cm</v>
          </cell>
          <cell r="C5217" t="str">
            <v>cây</v>
          </cell>
          <cell r="D5217">
            <v>839455</v>
          </cell>
        </row>
        <row r="5218">
          <cell r="B5218" t="str">
            <v>Hoàng linh &gt;42 cm</v>
          </cell>
          <cell r="C5218" t="str">
            <v>cây</v>
          </cell>
          <cell r="D5218">
            <v>904456</v>
          </cell>
        </row>
        <row r="5219">
          <cell r="B5219" t="str">
            <v>Kháo nhậm ≤3 cm</v>
          </cell>
          <cell r="C5219" t="str">
            <v>cây</v>
          </cell>
          <cell r="D5219">
            <v>91198</v>
          </cell>
        </row>
        <row r="5220">
          <cell r="B5220" t="str">
            <v>Kháo nhậm &gt;3-6 cm</v>
          </cell>
          <cell r="C5220" t="str">
            <v>cây</v>
          </cell>
          <cell r="D5220">
            <v>120141</v>
          </cell>
        </row>
        <row r="5221">
          <cell r="B5221" t="str">
            <v>Kháo nhậm &gt;6-9 cm</v>
          </cell>
          <cell r="C5221" t="str">
            <v>cây</v>
          </cell>
          <cell r="D5221">
            <v>316106</v>
          </cell>
        </row>
        <row r="5222">
          <cell r="B5222" t="str">
            <v>Kháo nhậm &gt;9-12 cm</v>
          </cell>
          <cell r="C5222" t="str">
            <v>cây</v>
          </cell>
          <cell r="D5222">
            <v>425284</v>
          </cell>
        </row>
        <row r="5223">
          <cell r="B5223" t="str">
            <v>Kháo nhậm &gt;12-15 cm</v>
          </cell>
          <cell r="C5223" t="str">
            <v>cây</v>
          </cell>
          <cell r="D5223">
            <v>454339</v>
          </cell>
        </row>
        <row r="5224">
          <cell r="B5224" t="str">
            <v>Kháo nhậm &gt;15-18 cm</v>
          </cell>
          <cell r="C5224" t="str">
            <v>cây</v>
          </cell>
          <cell r="D5224">
            <v>485238</v>
          </cell>
        </row>
        <row r="5225">
          <cell r="B5225" t="str">
            <v>Kháo nhậm &gt;18-21 cm</v>
          </cell>
          <cell r="C5225" t="str">
            <v>cây</v>
          </cell>
          <cell r="D5225">
            <v>518245</v>
          </cell>
        </row>
        <row r="5226">
          <cell r="B5226" t="str">
            <v>Kháo nhậm &gt;21-24 cm</v>
          </cell>
          <cell r="C5226" t="str">
            <v>cây</v>
          </cell>
          <cell r="D5226">
            <v>553656</v>
          </cell>
        </row>
        <row r="5227">
          <cell r="B5227" t="str">
            <v>Kháo nhậm &gt;24-27 cm</v>
          </cell>
          <cell r="C5227" t="str">
            <v>cây</v>
          </cell>
          <cell r="D5227">
            <v>591812</v>
          </cell>
        </row>
        <row r="5228">
          <cell r="B5228" t="str">
            <v>Kháo nhậm &gt;27-30 cm</v>
          </cell>
          <cell r="C5228" t="str">
            <v>cây</v>
          </cell>
          <cell r="D5228">
            <v>633102</v>
          </cell>
        </row>
        <row r="5229">
          <cell r="B5229" t="str">
            <v>Kháo nhậm &gt;30-33 cm</v>
          </cell>
          <cell r="C5229" t="str">
            <v>cây</v>
          </cell>
          <cell r="D5229">
            <v>677962</v>
          </cell>
        </row>
        <row r="5230">
          <cell r="B5230" t="str">
            <v>Kháo nhậm &gt;33-36 cm</v>
          </cell>
          <cell r="C5230" t="str">
            <v>cây</v>
          </cell>
          <cell r="D5230">
            <v>726917</v>
          </cell>
        </row>
        <row r="5231">
          <cell r="B5231" t="str">
            <v>Kháo nhậm &gt;36-39 cm</v>
          </cell>
          <cell r="C5231" t="str">
            <v>cây</v>
          </cell>
          <cell r="D5231">
            <v>780526</v>
          </cell>
        </row>
        <row r="5232">
          <cell r="B5232" t="str">
            <v>Kháo nhậm &gt;39-42 cm</v>
          </cell>
          <cell r="C5232" t="str">
            <v>cây</v>
          </cell>
          <cell r="D5232">
            <v>839455</v>
          </cell>
        </row>
        <row r="5233">
          <cell r="B5233" t="str">
            <v>Kháo nhậm &gt;42 cm</v>
          </cell>
          <cell r="C5233" t="str">
            <v>cây</v>
          </cell>
          <cell r="D5233">
            <v>904456</v>
          </cell>
        </row>
        <row r="5234">
          <cell r="B5234" t="str">
            <v>Kháo tía ≤3 cm</v>
          </cell>
          <cell r="C5234" t="str">
            <v>cây</v>
          </cell>
          <cell r="D5234">
            <v>91198</v>
          </cell>
        </row>
        <row r="5235">
          <cell r="B5235" t="str">
            <v>Kháo tía &gt;3-6 cm</v>
          </cell>
          <cell r="C5235" t="str">
            <v>cây</v>
          </cell>
          <cell r="D5235">
            <v>120141</v>
          </cell>
        </row>
        <row r="5236">
          <cell r="B5236" t="str">
            <v>Kháo tía &gt;6-9 cm</v>
          </cell>
          <cell r="C5236" t="str">
            <v>cây</v>
          </cell>
          <cell r="D5236">
            <v>316106</v>
          </cell>
        </row>
        <row r="5237">
          <cell r="B5237" t="str">
            <v>Kháo tía &gt;9-12 cm</v>
          </cell>
          <cell r="C5237" t="str">
            <v>cây</v>
          </cell>
          <cell r="D5237">
            <v>425284</v>
          </cell>
        </row>
        <row r="5238">
          <cell r="B5238" t="str">
            <v>Kháo tía &gt;12-15 cm</v>
          </cell>
          <cell r="C5238" t="str">
            <v>cây</v>
          </cell>
          <cell r="D5238">
            <v>454339</v>
          </cell>
        </row>
        <row r="5239">
          <cell r="B5239" t="str">
            <v>Kháo tía &gt;15-18 cm</v>
          </cell>
          <cell r="C5239" t="str">
            <v>cây</v>
          </cell>
          <cell r="D5239">
            <v>485238</v>
          </cell>
        </row>
        <row r="5240">
          <cell r="B5240" t="str">
            <v>Kháo tía &gt;18-21 cm</v>
          </cell>
          <cell r="C5240" t="str">
            <v>cây</v>
          </cell>
          <cell r="D5240">
            <v>518245</v>
          </cell>
        </row>
        <row r="5241">
          <cell r="B5241" t="str">
            <v>Kháo tía &gt;21-24 cm</v>
          </cell>
          <cell r="C5241" t="str">
            <v>cây</v>
          </cell>
          <cell r="D5241">
            <v>553656</v>
          </cell>
        </row>
        <row r="5242">
          <cell r="B5242" t="str">
            <v>Kháo tía &gt;24-27 cm</v>
          </cell>
          <cell r="C5242" t="str">
            <v>cây</v>
          </cell>
          <cell r="D5242">
            <v>591812</v>
          </cell>
        </row>
        <row r="5243">
          <cell r="B5243" t="str">
            <v>Kháo tía &gt;27-30 cm</v>
          </cell>
          <cell r="C5243" t="str">
            <v>cây</v>
          </cell>
          <cell r="D5243">
            <v>633102</v>
          </cell>
        </row>
        <row r="5244">
          <cell r="B5244" t="str">
            <v>Kháo tía &gt;30-33 cm</v>
          </cell>
          <cell r="C5244" t="str">
            <v>cây</v>
          </cell>
          <cell r="D5244">
            <v>677962</v>
          </cell>
        </row>
        <row r="5245">
          <cell r="B5245" t="str">
            <v>Kháo tía &gt;33-36 cm</v>
          </cell>
          <cell r="C5245" t="str">
            <v>cây</v>
          </cell>
          <cell r="D5245">
            <v>726917</v>
          </cell>
        </row>
        <row r="5246">
          <cell r="B5246" t="str">
            <v>Kháo tía &gt;36-39 cm</v>
          </cell>
          <cell r="C5246" t="str">
            <v>cây</v>
          </cell>
          <cell r="D5246">
            <v>780526</v>
          </cell>
        </row>
        <row r="5247">
          <cell r="B5247" t="str">
            <v>Kháo tía &gt;39-42 cm</v>
          </cell>
          <cell r="C5247" t="str">
            <v>cây</v>
          </cell>
          <cell r="D5247">
            <v>839455</v>
          </cell>
        </row>
        <row r="5248">
          <cell r="B5248" t="str">
            <v>Kháo tía &gt;42 cm</v>
          </cell>
          <cell r="C5248" t="str">
            <v>cây</v>
          </cell>
          <cell r="D5248">
            <v>904456</v>
          </cell>
        </row>
        <row r="5249">
          <cell r="B5249" t="str">
            <v>Re vàng ≤3 cm</v>
          </cell>
          <cell r="C5249" t="str">
            <v>cây</v>
          </cell>
          <cell r="D5249">
            <v>91198</v>
          </cell>
        </row>
        <row r="5250">
          <cell r="B5250" t="str">
            <v>Re vàng &gt;3-6 cm</v>
          </cell>
          <cell r="C5250" t="str">
            <v>cây</v>
          </cell>
          <cell r="D5250">
            <v>120141</v>
          </cell>
        </row>
        <row r="5251">
          <cell r="B5251" t="str">
            <v>Re vàng &gt;6-9 cm</v>
          </cell>
          <cell r="C5251" t="str">
            <v>cây</v>
          </cell>
          <cell r="D5251">
            <v>316106</v>
          </cell>
        </row>
        <row r="5252">
          <cell r="B5252" t="str">
            <v>Re vàng &gt;9-12 cm</v>
          </cell>
          <cell r="C5252" t="str">
            <v>cây</v>
          </cell>
          <cell r="D5252">
            <v>425284</v>
          </cell>
        </row>
        <row r="5253">
          <cell r="B5253" t="str">
            <v>Re vàng &gt;12-15 cm</v>
          </cell>
          <cell r="C5253" t="str">
            <v>cây</v>
          </cell>
          <cell r="D5253">
            <v>454339</v>
          </cell>
        </row>
        <row r="5254">
          <cell r="B5254" t="str">
            <v>Re vàng &gt;15-18 cm</v>
          </cell>
          <cell r="C5254" t="str">
            <v>cây</v>
          </cell>
          <cell r="D5254">
            <v>485238</v>
          </cell>
        </row>
        <row r="5255">
          <cell r="B5255" t="str">
            <v>Re vàng &gt;18-21 cm</v>
          </cell>
          <cell r="C5255" t="str">
            <v>cây</v>
          </cell>
          <cell r="D5255">
            <v>518245</v>
          </cell>
        </row>
        <row r="5256">
          <cell r="B5256" t="str">
            <v>Re vàng &gt;21-24 cm</v>
          </cell>
          <cell r="C5256" t="str">
            <v>cây</v>
          </cell>
          <cell r="D5256">
            <v>553656</v>
          </cell>
        </row>
        <row r="5257">
          <cell r="B5257" t="str">
            <v>Re vàng &gt;24-27 cm</v>
          </cell>
          <cell r="C5257" t="str">
            <v>cây</v>
          </cell>
          <cell r="D5257">
            <v>591812</v>
          </cell>
        </row>
        <row r="5258">
          <cell r="B5258" t="str">
            <v>Re vàng &gt;27-30 cm</v>
          </cell>
          <cell r="C5258" t="str">
            <v>cây</v>
          </cell>
          <cell r="D5258">
            <v>633102</v>
          </cell>
        </row>
        <row r="5259">
          <cell r="B5259" t="str">
            <v>Re vàng &gt;30-33 cm</v>
          </cell>
          <cell r="C5259" t="str">
            <v>cây</v>
          </cell>
          <cell r="D5259">
            <v>677962</v>
          </cell>
        </row>
        <row r="5260">
          <cell r="B5260" t="str">
            <v>Re vàng &gt;33-36 cm</v>
          </cell>
          <cell r="C5260" t="str">
            <v>cây</v>
          </cell>
          <cell r="D5260">
            <v>726917</v>
          </cell>
        </row>
        <row r="5261">
          <cell r="B5261" t="str">
            <v>Re vàng &gt;36-39 cm</v>
          </cell>
          <cell r="C5261" t="str">
            <v>cây</v>
          </cell>
          <cell r="D5261">
            <v>780526</v>
          </cell>
        </row>
        <row r="5262">
          <cell r="B5262" t="str">
            <v>Re vàng &gt;39-42 cm</v>
          </cell>
          <cell r="C5262" t="str">
            <v>cây</v>
          </cell>
          <cell r="D5262">
            <v>839455</v>
          </cell>
        </row>
        <row r="5263">
          <cell r="B5263" t="str">
            <v>Re vàng &gt;42 cm</v>
          </cell>
          <cell r="C5263" t="str">
            <v>cây</v>
          </cell>
          <cell r="D5263">
            <v>904456</v>
          </cell>
        </row>
        <row r="5264">
          <cell r="B5264" t="str">
            <v>Kháo thơm ≤3 cm</v>
          </cell>
          <cell r="C5264" t="str">
            <v>cây</v>
          </cell>
          <cell r="D5264">
            <v>91198</v>
          </cell>
        </row>
        <row r="5265">
          <cell r="B5265" t="str">
            <v>Kháo thơm &gt;3-6 cm</v>
          </cell>
          <cell r="C5265" t="str">
            <v>cây</v>
          </cell>
          <cell r="D5265">
            <v>120141</v>
          </cell>
        </row>
        <row r="5266">
          <cell r="B5266" t="str">
            <v>Kháo thơm &gt;6-9 cm</v>
          </cell>
          <cell r="C5266" t="str">
            <v>cây</v>
          </cell>
          <cell r="D5266">
            <v>316106</v>
          </cell>
        </row>
        <row r="5267">
          <cell r="B5267" t="str">
            <v>Kháo thơm &gt;9-12 cm</v>
          </cell>
          <cell r="C5267" t="str">
            <v>cây</v>
          </cell>
          <cell r="D5267">
            <v>425284</v>
          </cell>
        </row>
        <row r="5268">
          <cell r="B5268" t="str">
            <v>Kháo thơm &gt;12-15 cm</v>
          </cell>
          <cell r="C5268" t="str">
            <v>cây</v>
          </cell>
          <cell r="D5268">
            <v>454339</v>
          </cell>
        </row>
        <row r="5269">
          <cell r="B5269" t="str">
            <v>Kháo thơm &gt;15-18 cm</v>
          </cell>
          <cell r="C5269" t="str">
            <v>cây</v>
          </cell>
          <cell r="D5269">
            <v>485238</v>
          </cell>
        </row>
        <row r="5270">
          <cell r="B5270" t="str">
            <v>Kháo thơm &gt;18-21 cm</v>
          </cell>
          <cell r="C5270" t="str">
            <v>cây</v>
          </cell>
          <cell r="D5270">
            <v>518245</v>
          </cell>
        </row>
        <row r="5271">
          <cell r="B5271" t="str">
            <v>Kháo thơm &gt;21-24 cm</v>
          </cell>
          <cell r="C5271" t="str">
            <v>cây</v>
          </cell>
          <cell r="D5271">
            <v>553656</v>
          </cell>
        </row>
        <row r="5272">
          <cell r="B5272" t="str">
            <v>Kháo thơm &gt;24-27 cm</v>
          </cell>
          <cell r="C5272" t="str">
            <v>cây</v>
          </cell>
          <cell r="D5272">
            <v>591812</v>
          </cell>
        </row>
        <row r="5273">
          <cell r="B5273" t="str">
            <v>Kháo thơm &gt;27-30 cm</v>
          </cell>
          <cell r="C5273" t="str">
            <v>cây</v>
          </cell>
          <cell r="D5273">
            <v>633102</v>
          </cell>
        </row>
        <row r="5274">
          <cell r="B5274" t="str">
            <v>Kháo thơm &gt;30-33 cm</v>
          </cell>
          <cell r="C5274" t="str">
            <v>cây</v>
          </cell>
          <cell r="D5274">
            <v>677962</v>
          </cell>
        </row>
        <row r="5275">
          <cell r="B5275" t="str">
            <v>Kháo thơm &gt;33-36 cm</v>
          </cell>
          <cell r="C5275" t="str">
            <v>cây</v>
          </cell>
          <cell r="D5275">
            <v>726917</v>
          </cell>
        </row>
        <row r="5276">
          <cell r="B5276" t="str">
            <v>Kháo thơm &gt;36-39 cm</v>
          </cell>
          <cell r="C5276" t="str">
            <v>cây</v>
          </cell>
          <cell r="D5276">
            <v>780526</v>
          </cell>
        </row>
        <row r="5277">
          <cell r="B5277" t="str">
            <v>Kháo thơm &gt;39-42 cm</v>
          </cell>
          <cell r="C5277" t="str">
            <v>cây</v>
          </cell>
          <cell r="D5277">
            <v>839455</v>
          </cell>
        </row>
        <row r="5278">
          <cell r="B5278" t="str">
            <v>Kháo thơm &gt;42 cm</v>
          </cell>
          <cell r="C5278" t="str">
            <v>cây</v>
          </cell>
          <cell r="D5278">
            <v>904456</v>
          </cell>
        </row>
        <row r="5279">
          <cell r="B5279" t="str">
            <v>Re hương ≤3 cm</v>
          </cell>
          <cell r="C5279" t="str">
            <v>cây</v>
          </cell>
          <cell r="D5279">
            <v>91198</v>
          </cell>
        </row>
        <row r="5280">
          <cell r="B5280" t="str">
            <v>Re hương &gt;3-6 cm</v>
          </cell>
          <cell r="C5280" t="str">
            <v>cây</v>
          </cell>
          <cell r="D5280">
            <v>120141</v>
          </cell>
        </row>
        <row r="5281">
          <cell r="B5281" t="str">
            <v>Re hương &gt;6-9 cm</v>
          </cell>
          <cell r="C5281" t="str">
            <v>cây</v>
          </cell>
          <cell r="D5281">
            <v>316106</v>
          </cell>
        </row>
        <row r="5282">
          <cell r="B5282" t="str">
            <v>Re hương &gt;9-12 cm</v>
          </cell>
          <cell r="C5282" t="str">
            <v>cây</v>
          </cell>
          <cell r="D5282">
            <v>425284</v>
          </cell>
        </row>
        <row r="5283">
          <cell r="B5283" t="str">
            <v>Re hương &gt;12-15 cm</v>
          </cell>
          <cell r="C5283" t="str">
            <v>cây</v>
          </cell>
          <cell r="D5283">
            <v>454339</v>
          </cell>
        </row>
        <row r="5284">
          <cell r="B5284" t="str">
            <v>Re hương &gt;15-18 cm</v>
          </cell>
          <cell r="C5284" t="str">
            <v>cây</v>
          </cell>
          <cell r="D5284">
            <v>485238</v>
          </cell>
        </row>
        <row r="5285">
          <cell r="B5285" t="str">
            <v>Re hương &gt;18-21 cm</v>
          </cell>
          <cell r="C5285" t="str">
            <v>cây</v>
          </cell>
          <cell r="D5285">
            <v>518245</v>
          </cell>
        </row>
        <row r="5286">
          <cell r="B5286" t="str">
            <v>Re hương &gt;21-24 cm</v>
          </cell>
          <cell r="C5286" t="str">
            <v>cây</v>
          </cell>
          <cell r="D5286">
            <v>553656</v>
          </cell>
        </row>
        <row r="5287">
          <cell r="B5287" t="str">
            <v>Re hương &gt;24-27 cm</v>
          </cell>
          <cell r="C5287" t="str">
            <v>cây</v>
          </cell>
          <cell r="D5287">
            <v>591812</v>
          </cell>
        </row>
        <row r="5288">
          <cell r="B5288" t="str">
            <v>Re hương &gt;27-30 cm</v>
          </cell>
          <cell r="C5288" t="str">
            <v>cây</v>
          </cell>
          <cell r="D5288">
            <v>633102</v>
          </cell>
        </row>
        <row r="5289">
          <cell r="B5289" t="str">
            <v>Re hương &gt;30-33 cm</v>
          </cell>
          <cell r="C5289" t="str">
            <v>cây</v>
          </cell>
          <cell r="D5289">
            <v>677962</v>
          </cell>
        </row>
        <row r="5290">
          <cell r="B5290" t="str">
            <v>Re hương &gt;33-36 cm</v>
          </cell>
          <cell r="C5290" t="str">
            <v>cây</v>
          </cell>
          <cell r="D5290">
            <v>726917</v>
          </cell>
        </row>
        <row r="5291">
          <cell r="B5291" t="str">
            <v>Re hương &gt;36-39 cm</v>
          </cell>
          <cell r="C5291" t="str">
            <v>cây</v>
          </cell>
          <cell r="D5291">
            <v>780526</v>
          </cell>
        </row>
        <row r="5292">
          <cell r="B5292" t="str">
            <v>Re hương &gt;39-42 cm</v>
          </cell>
          <cell r="C5292" t="str">
            <v>cây</v>
          </cell>
          <cell r="D5292">
            <v>839455</v>
          </cell>
        </row>
        <row r="5293">
          <cell r="B5293" t="str">
            <v>Re hương &gt;42 cm</v>
          </cell>
          <cell r="C5293" t="str">
            <v>cây</v>
          </cell>
          <cell r="D5293">
            <v>904456</v>
          </cell>
        </row>
        <row r="5294">
          <cell r="B5294" t="str">
            <v>Lành ngành đẹp ≤3 cm</v>
          </cell>
          <cell r="C5294" t="str">
            <v>cây</v>
          </cell>
          <cell r="D5294">
            <v>91198</v>
          </cell>
        </row>
        <row r="5295">
          <cell r="B5295" t="str">
            <v>Lành ngành đẹp &gt;3-6 cm</v>
          </cell>
          <cell r="C5295" t="str">
            <v>cây</v>
          </cell>
          <cell r="D5295">
            <v>120141</v>
          </cell>
        </row>
        <row r="5296">
          <cell r="B5296" t="str">
            <v>Lành ngành đẹp &gt;6-9 cm</v>
          </cell>
          <cell r="C5296" t="str">
            <v>cây</v>
          </cell>
          <cell r="D5296">
            <v>316106</v>
          </cell>
        </row>
        <row r="5297">
          <cell r="B5297" t="str">
            <v>Lành ngành đẹp &gt;9-12 cm</v>
          </cell>
          <cell r="C5297" t="str">
            <v>cây</v>
          </cell>
          <cell r="D5297">
            <v>425284</v>
          </cell>
        </row>
        <row r="5298">
          <cell r="B5298" t="str">
            <v>Lành ngành đẹp &gt;12-15 cm</v>
          </cell>
          <cell r="C5298" t="str">
            <v>cây</v>
          </cell>
          <cell r="D5298">
            <v>454339</v>
          </cell>
        </row>
        <row r="5299">
          <cell r="B5299" t="str">
            <v>Lành ngành đẹp &gt;15-18 cm</v>
          </cell>
          <cell r="C5299" t="str">
            <v>cây</v>
          </cell>
          <cell r="D5299">
            <v>485238</v>
          </cell>
        </row>
        <row r="5300">
          <cell r="B5300" t="str">
            <v>Lành ngành đẹp &gt;18-21 cm</v>
          </cell>
          <cell r="C5300" t="str">
            <v>cây</v>
          </cell>
          <cell r="D5300">
            <v>518245</v>
          </cell>
        </row>
        <row r="5301">
          <cell r="B5301" t="str">
            <v>Lành ngành đẹp &gt;21-24 cm</v>
          </cell>
          <cell r="C5301" t="str">
            <v>cây</v>
          </cell>
          <cell r="D5301">
            <v>553656</v>
          </cell>
        </row>
        <row r="5302">
          <cell r="B5302" t="str">
            <v>Lành ngành đẹp &gt;24-27 cm</v>
          </cell>
          <cell r="C5302" t="str">
            <v>cây</v>
          </cell>
          <cell r="D5302">
            <v>591812</v>
          </cell>
        </row>
        <row r="5303">
          <cell r="B5303" t="str">
            <v>Lành ngành đẹp &gt;27-30 cm</v>
          </cell>
          <cell r="C5303" t="str">
            <v>cây</v>
          </cell>
          <cell r="D5303">
            <v>633102</v>
          </cell>
        </row>
        <row r="5304">
          <cell r="B5304" t="str">
            <v>Lành ngành đẹp &gt;30-33 cm</v>
          </cell>
          <cell r="C5304" t="str">
            <v>cây</v>
          </cell>
          <cell r="D5304">
            <v>677962</v>
          </cell>
        </row>
        <row r="5305">
          <cell r="B5305" t="str">
            <v>Lành ngành đẹp &gt;33-36 cm</v>
          </cell>
          <cell r="C5305" t="str">
            <v>cây</v>
          </cell>
          <cell r="D5305">
            <v>726917</v>
          </cell>
        </row>
        <row r="5306">
          <cell r="B5306" t="str">
            <v>Lành ngành đẹp &gt;36-39 cm</v>
          </cell>
          <cell r="C5306" t="str">
            <v>cây</v>
          </cell>
          <cell r="D5306">
            <v>780526</v>
          </cell>
        </row>
        <row r="5307">
          <cell r="B5307" t="str">
            <v>Lành ngành đẹp &gt;39-42 cm</v>
          </cell>
          <cell r="C5307" t="str">
            <v>cây</v>
          </cell>
          <cell r="D5307">
            <v>839455</v>
          </cell>
        </row>
        <row r="5308">
          <cell r="B5308" t="str">
            <v>Lành ngành đẹp &gt;42 cm</v>
          </cell>
          <cell r="C5308" t="str">
            <v>cây</v>
          </cell>
          <cell r="D5308">
            <v>904456</v>
          </cell>
        </row>
        <row r="5309">
          <cell r="B5309" t="str">
            <v>Thành ngành ≤3 cm</v>
          </cell>
          <cell r="C5309" t="str">
            <v>cây</v>
          </cell>
          <cell r="D5309">
            <v>91198</v>
          </cell>
        </row>
        <row r="5310">
          <cell r="B5310" t="str">
            <v>Thành ngành &gt;3-6 cm</v>
          </cell>
          <cell r="C5310" t="str">
            <v>cây</v>
          </cell>
          <cell r="D5310">
            <v>120141</v>
          </cell>
        </row>
        <row r="5311">
          <cell r="B5311" t="str">
            <v>Thành ngành &gt;6-9 cm</v>
          </cell>
          <cell r="C5311" t="str">
            <v>cây</v>
          </cell>
          <cell r="D5311">
            <v>316106</v>
          </cell>
        </row>
        <row r="5312">
          <cell r="B5312" t="str">
            <v>Thành ngành &gt;9-12 cm</v>
          </cell>
          <cell r="C5312" t="str">
            <v>cây</v>
          </cell>
          <cell r="D5312">
            <v>425284</v>
          </cell>
        </row>
        <row r="5313">
          <cell r="B5313" t="str">
            <v>Thành ngành &gt;12-15 cm</v>
          </cell>
          <cell r="C5313" t="str">
            <v>cây</v>
          </cell>
          <cell r="D5313">
            <v>454339</v>
          </cell>
        </row>
        <row r="5314">
          <cell r="B5314" t="str">
            <v>Thành ngành &gt;15-18 cm</v>
          </cell>
          <cell r="C5314" t="str">
            <v>cây</v>
          </cell>
          <cell r="D5314">
            <v>485238</v>
          </cell>
        </row>
        <row r="5315">
          <cell r="B5315" t="str">
            <v>Thành ngành &gt;18-21 cm</v>
          </cell>
          <cell r="C5315" t="str">
            <v>cây</v>
          </cell>
          <cell r="D5315">
            <v>518245</v>
          </cell>
        </row>
        <row r="5316">
          <cell r="B5316" t="str">
            <v>Thành ngành &gt;21-24 cm</v>
          </cell>
          <cell r="C5316" t="str">
            <v>cây</v>
          </cell>
          <cell r="D5316">
            <v>553656</v>
          </cell>
        </row>
        <row r="5317">
          <cell r="B5317" t="str">
            <v>Thành ngành &gt;24-27 cm</v>
          </cell>
          <cell r="C5317" t="str">
            <v>cây</v>
          </cell>
          <cell r="D5317">
            <v>591812</v>
          </cell>
        </row>
        <row r="5318">
          <cell r="B5318" t="str">
            <v>Thành ngành &gt;27-30 cm</v>
          </cell>
          <cell r="C5318" t="str">
            <v>cây</v>
          </cell>
          <cell r="D5318">
            <v>633102</v>
          </cell>
        </row>
        <row r="5319">
          <cell r="B5319" t="str">
            <v>Thành ngành &gt;30-33 cm</v>
          </cell>
          <cell r="C5319" t="str">
            <v>cây</v>
          </cell>
          <cell r="D5319">
            <v>677962</v>
          </cell>
        </row>
        <row r="5320">
          <cell r="B5320" t="str">
            <v>Thành ngành &gt;33-36 cm</v>
          </cell>
          <cell r="C5320" t="str">
            <v>cây</v>
          </cell>
          <cell r="D5320">
            <v>726917</v>
          </cell>
        </row>
        <row r="5321">
          <cell r="B5321" t="str">
            <v>Thành ngành &gt;36-39 cm</v>
          </cell>
          <cell r="C5321" t="str">
            <v>cây</v>
          </cell>
          <cell r="D5321">
            <v>780526</v>
          </cell>
        </row>
        <row r="5322">
          <cell r="B5322" t="str">
            <v>Thành ngành &gt;39-42 cm</v>
          </cell>
          <cell r="C5322" t="str">
            <v>cây</v>
          </cell>
          <cell r="D5322">
            <v>839455</v>
          </cell>
        </row>
        <row r="5323">
          <cell r="B5323" t="str">
            <v>Thành ngành &gt;42 cm</v>
          </cell>
          <cell r="C5323" t="str">
            <v>cây</v>
          </cell>
          <cell r="D5323">
            <v>904456</v>
          </cell>
        </row>
        <row r="5324">
          <cell r="B5324" t="str">
            <v>Lành ngạnh vàng ≤3 cm</v>
          </cell>
          <cell r="C5324" t="str">
            <v>cây</v>
          </cell>
          <cell r="D5324">
            <v>91198</v>
          </cell>
        </row>
        <row r="5325">
          <cell r="B5325" t="str">
            <v>Lành ngạnh vàng &gt;3-6 cm</v>
          </cell>
          <cell r="C5325" t="str">
            <v>cây</v>
          </cell>
          <cell r="D5325">
            <v>120141</v>
          </cell>
        </row>
        <row r="5326">
          <cell r="B5326" t="str">
            <v>Lành ngạnh vàng &gt;6-9 cm</v>
          </cell>
          <cell r="C5326" t="str">
            <v>cây</v>
          </cell>
          <cell r="D5326">
            <v>316106</v>
          </cell>
        </row>
        <row r="5327">
          <cell r="B5327" t="str">
            <v>Lành ngạnh vàng &gt;9-12 cm</v>
          </cell>
          <cell r="C5327" t="str">
            <v>cây</v>
          </cell>
          <cell r="D5327">
            <v>425284</v>
          </cell>
        </row>
        <row r="5328">
          <cell r="B5328" t="str">
            <v>Lành ngạnh vàng &gt;12-15 cm</v>
          </cell>
          <cell r="C5328" t="str">
            <v>cây</v>
          </cell>
          <cell r="D5328">
            <v>454339</v>
          </cell>
        </row>
        <row r="5329">
          <cell r="B5329" t="str">
            <v>Lành ngạnh vàng &gt;15-18 cm</v>
          </cell>
          <cell r="C5329" t="str">
            <v>cây</v>
          </cell>
          <cell r="D5329">
            <v>485238</v>
          </cell>
        </row>
        <row r="5330">
          <cell r="B5330" t="str">
            <v>Lành ngạnh vàng &gt;18-21 cm</v>
          </cell>
          <cell r="C5330" t="str">
            <v>cây</v>
          </cell>
          <cell r="D5330">
            <v>518245</v>
          </cell>
        </row>
        <row r="5331">
          <cell r="B5331" t="str">
            <v>Lành ngạnh vàng &gt;21-24 cm</v>
          </cell>
          <cell r="C5331" t="str">
            <v>cây</v>
          </cell>
          <cell r="D5331">
            <v>553656</v>
          </cell>
        </row>
        <row r="5332">
          <cell r="B5332" t="str">
            <v>Lành ngạnh vàng &gt;24-27 cm</v>
          </cell>
          <cell r="C5332" t="str">
            <v>cây</v>
          </cell>
          <cell r="D5332">
            <v>591812</v>
          </cell>
        </row>
        <row r="5333">
          <cell r="B5333" t="str">
            <v>Lành ngạnh vàng &gt;27-30 cm</v>
          </cell>
          <cell r="C5333" t="str">
            <v>cây</v>
          </cell>
          <cell r="D5333">
            <v>633102</v>
          </cell>
        </row>
        <row r="5334">
          <cell r="B5334" t="str">
            <v>Lành ngạnh vàng &gt;30-33 cm</v>
          </cell>
          <cell r="C5334" t="str">
            <v>cây</v>
          </cell>
          <cell r="D5334">
            <v>677962</v>
          </cell>
        </row>
        <row r="5335">
          <cell r="B5335" t="str">
            <v>Lành ngạnh vàng &gt;33-36 cm</v>
          </cell>
          <cell r="C5335" t="str">
            <v>cây</v>
          </cell>
          <cell r="D5335">
            <v>726917</v>
          </cell>
        </row>
        <row r="5336">
          <cell r="B5336" t="str">
            <v>Lành ngạnh vàng &gt;36-39 cm</v>
          </cell>
          <cell r="C5336" t="str">
            <v>cây</v>
          </cell>
          <cell r="D5336">
            <v>780526</v>
          </cell>
        </row>
        <row r="5337">
          <cell r="B5337" t="str">
            <v>Lành ngạnh vàng &gt;39-42 cm</v>
          </cell>
          <cell r="C5337" t="str">
            <v>cây</v>
          </cell>
          <cell r="D5337">
            <v>839455</v>
          </cell>
        </row>
        <row r="5338">
          <cell r="B5338" t="str">
            <v>Lành ngạnh vàng &gt;42 cm</v>
          </cell>
          <cell r="C5338" t="str">
            <v>cây</v>
          </cell>
          <cell r="D5338">
            <v>904456</v>
          </cell>
        </row>
        <row r="5339">
          <cell r="B5339" t="str">
            <v>Lát khét quả nhỏ ≤3 cm</v>
          </cell>
          <cell r="C5339" t="str">
            <v>cây</v>
          </cell>
          <cell r="D5339">
            <v>91198</v>
          </cell>
        </row>
        <row r="5340">
          <cell r="B5340" t="str">
            <v>Lát khét quả nhỏ &gt;3-6 cm</v>
          </cell>
          <cell r="C5340" t="str">
            <v>cây</v>
          </cell>
          <cell r="D5340">
            <v>120141</v>
          </cell>
        </row>
        <row r="5341">
          <cell r="B5341" t="str">
            <v>Lát khét quả nhỏ &gt;6-9 cm</v>
          </cell>
          <cell r="C5341" t="str">
            <v>cây</v>
          </cell>
          <cell r="D5341">
            <v>316106</v>
          </cell>
        </row>
        <row r="5342">
          <cell r="B5342" t="str">
            <v>Lát khét quả nhỏ &gt;9-12 cm</v>
          </cell>
          <cell r="C5342" t="str">
            <v>cây</v>
          </cell>
          <cell r="D5342">
            <v>425284</v>
          </cell>
        </row>
        <row r="5343">
          <cell r="B5343" t="str">
            <v>Lát khét quả nhỏ &gt;12-15 cm</v>
          </cell>
          <cell r="C5343" t="str">
            <v>cây</v>
          </cell>
          <cell r="D5343">
            <v>454339</v>
          </cell>
        </row>
        <row r="5344">
          <cell r="B5344" t="str">
            <v>Lát khét quả nhỏ &gt;15-18 cm</v>
          </cell>
          <cell r="C5344" t="str">
            <v>cây</v>
          </cell>
          <cell r="D5344">
            <v>485238</v>
          </cell>
        </row>
        <row r="5345">
          <cell r="B5345" t="str">
            <v>Lát khét quả nhỏ &gt;18-21 cm</v>
          </cell>
          <cell r="C5345" t="str">
            <v>cây</v>
          </cell>
          <cell r="D5345">
            <v>518245</v>
          </cell>
        </row>
        <row r="5346">
          <cell r="B5346" t="str">
            <v>Lát khét quả nhỏ &gt;21-24 cm</v>
          </cell>
          <cell r="C5346" t="str">
            <v>cây</v>
          </cell>
          <cell r="D5346">
            <v>553656</v>
          </cell>
        </row>
        <row r="5347">
          <cell r="B5347" t="str">
            <v>Lát khét quả nhỏ &gt;24-27 cm</v>
          </cell>
          <cell r="C5347" t="str">
            <v>cây</v>
          </cell>
          <cell r="D5347">
            <v>591812</v>
          </cell>
        </row>
        <row r="5348">
          <cell r="B5348" t="str">
            <v>Lát khét quả nhỏ &gt;27-30 cm</v>
          </cell>
          <cell r="C5348" t="str">
            <v>cây</v>
          </cell>
          <cell r="D5348">
            <v>633102</v>
          </cell>
        </row>
        <row r="5349">
          <cell r="B5349" t="str">
            <v>Lát khét quả nhỏ &gt;30-33 cm</v>
          </cell>
          <cell r="C5349" t="str">
            <v>cây</v>
          </cell>
          <cell r="D5349">
            <v>677962</v>
          </cell>
        </row>
        <row r="5350">
          <cell r="B5350" t="str">
            <v>Lát khét quả nhỏ &gt;33-36 cm</v>
          </cell>
          <cell r="C5350" t="str">
            <v>cây</v>
          </cell>
          <cell r="D5350">
            <v>726917</v>
          </cell>
        </row>
        <row r="5351">
          <cell r="B5351" t="str">
            <v>Lát khét quả nhỏ &gt;36-39 cm</v>
          </cell>
          <cell r="C5351" t="str">
            <v>cây</v>
          </cell>
          <cell r="D5351">
            <v>780526</v>
          </cell>
        </row>
        <row r="5352">
          <cell r="B5352" t="str">
            <v>Lát khét quả nhỏ &gt;39-42 cm</v>
          </cell>
          <cell r="C5352" t="str">
            <v>cây</v>
          </cell>
          <cell r="D5352">
            <v>839455</v>
          </cell>
        </row>
        <row r="5353">
          <cell r="B5353" t="str">
            <v>Lát khét quả nhỏ &gt;42 cm</v>
          </cell>
          <cell r="C5353" t="str">
            <v>cây</v>
          </cell>
          <cell r="D5353">
            <v>904456</v>
          </cell>
        </row>
        <row r="5354">
          <cell r="B5354" t="str">
            <v>Lát rối ≤3 cm</v>
          </cell>
          <cell r="C5354" t="str">
            <v>cây</v>
          </cell>
          <cell r="D5354">
            <v>91198</v>
          </cell>
        </row>
        <row r="5355">
          <cell r="B5355" t="str">
            <v>Lát rối &gt;3-6 cm</v>
          </cell>
          <cell r="C5355" t="str">
            <v>cây</v>
          </cell>
          <cell r="D5355">
            <v>120141</v>
          </cell>
        </row>
        <row r="5356">
          <cell r="B5356" t="str">
            <v>Lát rối &gt;6-9 cm</v>
          </cell>
          <cell r="C5356" t="str">
            <v>cây</v>
          </cell>
          <cell r="D5356">
            <v>316106</v>
          </cell>
        </row>
        <row r="5357">
          <cell r="B5357" t="str">
            <v>Lát rối &gt;9-12 cm</v>
          </cell>
          <cell r="C5357" t="str">
            <v>cây</v>
          </cell>
          <cell r="D5357">
            <v>425284</v>
          </cell>
        </row>
        <row r="5358">
          <cell r="B5358" t="str">
            <v>Lát rối &gt;12-15 cm</v>
          </cell>
          <cell r="C5358" t="str">
            <v>cây</v>
          </cell>
          <cell r="D5358">
            <v>454339</v>
          </cell>
        </row>
        <row r="5359">
          <cell r="B5359" t="str">
            <v>Lát rối &gt;15-18 cm</v>
          </cell>
          <cell r="C5359" t="str">
            <v>cây</v>
          </cell>
          <cell r="D5359">
            <v>485238</v>
          </cell>
        </row>
        <row r="5360">
          <cell r="B5360" t="str">
            <v>Lát rối &gt;18-21 cm</v>
          </cell>
          <cell r="C5360" t="str">
            <v>cây</v>
          </cell>
          <cell r="D5360">
            <v>518245</v>
          </cell>
        </row>
        <row r="5361">
          <cell r="B5361" t="str">
            <v>Lát rối &gt;21-24 cm</v>
          </cell>
          <cell r="C5361" t="str">
            <v>cây</v>
          </cell>
          <cell r="D5361">
            <v>553656</v>
          </cell>
        </row>
        <row r="5362">
          <cell r="B5362" t="str">
            <v>Lát rối &gt;24-27 cm</v>
          </cell>
          <cell r="C5362" t="str">
            <v>cây</v>
          </cell>
          <cell r="D5362">
            <v>591812</v>
          </cell>
        </row>
        <row r="5363">
          <cell r="B5363" t="str">
            <v>Lát rối &gt;27-30 cm</v>
          </cell>
          <cell r="C5363" t="str">
            <v>cây</v>
          </cell>
          <cell r="D5363">
            <v>633102</v>
          </cell>
        </row>
        <row r="5364">
          <cell r="B5364" t="str">
            <v>Lát rối &gt;30-33 cm</v>
          </cell>
          <cell r="C5364" t="str">
            <v>cây</v>
          </cell>
          <cell r="D5364">
            <v>677962</v>
          </cell>
        </row>
        <row r="5365">
          <cell r="B5365" t="str">
            <v>Lát rối &gt;33-36 cm</v>
          </cell>
          <cell r="C5365" t="str">
            <v>cây</v>
          </cell>
          <cell r="D5365">
            <v>726917</v>
          </cell>
        </row>
        <row r="5366">
          <cell r="B5366" t="str">
            <v>Lát rối &gt;36-39 cm</v>
          </cell>
          <cell r="C5366" t="str">
            <v>cây</v>
          </cell>
          <cell r="D5366">
            <v>780526</v>
          </cell>
        </row>
        <row r="5367">
          <cell r="B5367" t="str">
            <v>Lát rối &gt;39-42 cm</v>
          </cell>
          <cell r="C5367" t="str">
            <v>cây</v>
          </cell>
          <cell r="D5367">
            <v>839455</v>
          </cell>
        </row>
        <row r="5368">
          <cell r="B5368" t="str">
            <v>Lát rối &gt;42 cm</v>
          </cell>
          <cell r="C5368" t="str">
            <v>cây</v>
          </cell>
          <cell r="D5368">
            <v>904456</v>
          </cell>
        </row>
        <row r="5369">
          <cell r="B5369" t="str">
            <v>Lim vang ≤3 cm</v>
          </cell>
          <cell r="C5369" t="str">
            <v>cây</v>
          </cell>
          <cell r="D5369">
            <v>91198</v>
          </cell>
        </row>
        <row r="5370">
          <cell r="B5370" t="str">
            <v>Lim vang &gt;3-6 cm</v>
          </cell>
          <cell r="C5370" t="str">
            <v>cây</v>
          </cell>
          <cell r="D5370">
            <v>120141</v>
          </cell>
        </row>
        <row r="5371">
          <cell r="B5371" t="str">
            <v>Lim vang &gt;6-9 cm</v>
          </cell>
          <cell r="C5371" t="str">
            <v>cây</v>
          </cell>
          <cell r="D5371">
            <v>316106</v>
          </cell>
        </row>
        <row r="5372">
          <cell r="B5372" t="str">
            <v>Lim vang &gt;9-12 cm</v>
          </cell>
          <cell r="C5372" t="str">
            <v>cây</v>
          </cell>
          <cell r="D5372">
            <v>425284</v>
          </cell>
        </row>
        <row r="5373">
          <cell r="B5373" t="str">
            <v>Lim vang &gt;12-15 cm</v>
          </cell>
          <cell r="C5373" t="str">
            <v>cây</v>
          </cell>
          <cell r="D5373">
            <v>454339</v>
          </cell>
        </row>
        <row r="5374">
          <cell r="B5374" t="str">
            <v>Lim vang &gt;15-18 cm</v>
          </cell>
          <cell r="C5374" t="str">
            <v>cây</v>
          </cell>
          <cell r="D5374">
            <v>485238</v>
          </cell>
        </row>
        <row r="5375">
          <cell r="B5375" t="str">
            <v>Lim vang &gt;18-21 cm</v>
          </cell>
          <cell r="C5375" t="str">
            <v>cây</v>
          </cell>
          <cell r="D5375">
            <v>518245</v>
          </cell>
        </row>
        <row r="5376">
          <cell r="B5376" t="str">
            <v>Lim vang &gt;21-24 cm</v>
          </cell>
          <cell r="C5376" t="str">
            <v>cây</v>
          </cell>
          <cell r="D5376">
            <v>553656</v>
          </cell>
        </row>
        <row r="5377">
          <cell r="B5377" t="str">
            <v>Lim vang &gt;24-27 cm</v>
          </cell>
          <cell r="C5377" t="str">
            <v>cây</v>
          </cell>
          <cell r="D5377">
            <v>591812</v>
          </cell>
        </row>
        <row r="5378">
          <cell r="B5378" t="str">
            <v>Lim vang &gt;27-30 cm</v>
          </cell>
          <cell r="C5378" t="str">
            <v>cây</v>
          </cell>
          <cell r="D5378">
            <v>633102</v>
          </cell>
        </row>
        <row r="5379">
          <cell r="B5379" t="str">
            <v>Lim vang &gt;30-33 cm</v>
          </cell>
          <cell r="C5379" t="str">
            <v>cây</v>
          </cell>
          <cell r="D5379">
            <v>677962</v>
          </cell>
        </row>
        <row r="5380">
          <cell r="B5380" t="str">
            <v>Lim vang &gt;33-36 cm</v>
          </cell>
          <cell r="C5380" t="str">
            <v>cây</v>
          </cell>
          <cell r="D5380">
            <v>726917</v>
          </cell>
        </row>
        <row r="5381">
          <cell r="B5381" t="str">
            <v>Lim vang &gt;36-39 cm</v>
          </cell>
          <cell r="C5381" t="str">
            <v>cây</v>
          </cell>
          <cell r="D5381">
            <v>780526</v>
          </cell>
        </row>
        <row r="5382">
          <cell r="B5382" t="str">
            <v>Lim vang &gt;39-42 cm</v>
          </cell>
          <cell r="C5382" t="str">
            <v>cây</v>
          </cell>
          <cell r="D5382">
            <v>839455</v>
          </cell>
        </row>
        <row r="5383">
          <cell r="B5383" t="str">
            <v>Lim vang &gt;42 cm</v>
          </cell>
          <cell r="C5383" t="str">
            <v>cây</v>
          </cell>
          <cell r="D5383">
            <v>904456</v>
          </cell>
        </row>
        <row r="5384">
          <cell r="B5384" t="str">
            <v>Lim xẹt ≤3 cm</v>
          </cell>
          <cell r="C5384" t="str">
            <v>cây</v>
          </cell>
          <cell r="D5384">
            <v>91198</v>
          </cell>
        </row>
        <row r="5385">
          <cell r="B5385" t="str">
            <v>Lim xẹt &gt;3-6 cm</v>
          </cell>
          <cell r="C5385" t="str">
            <v>cây</v>
          </cell>
          <cell r="D5385">
            <v>120141</v>
          </cell>
        </row>
        <row r="5386">
          <cell r="B5386" t="str">
            <v>Lim xẹt &gt;6-9 cm</v>
          </cell>
          <cell r="C5386" t="str">
            <v>cây</v>
          </cell>
          <cell r="D5386">
            <v>316106</v>
          </cell>
        </row>
        <row r="5387">
          <cell r="B5387" t="str">
            <v>Lim xẹt &gt;9-12 cm</v>
          </cell>
          <cell r="C5387" t="str">
            <v>cây</v>
          </cell>
          <cell r="D5387">
            <v>425284</v>
          </cell>
        </row>
        <row r="5388">
          <cell r="B5388" t="str">
            <v>Lim xẹt &gt;12-15 cm</v>
          </cell>
          <cell r="C5388" t="str">
            <v>cây</v>
          </cell>
          <cell r="D5388">
            <v>454339</v>
          </cell>
        </row>
        <row r="5389">
          <cell r="B5389" t="str">
            <v>Lim xẹt &gt;15-18 cm</v>
          </cell>
          <cell r="C5389" t="str">
            <v>cây</v>
          </cell>
          <cell r="D5389">
            <v>485238</v>
          </cell>
        </row>
        <row r="5390">
          <cell r="B5390" t="str">
            <v>Lim xẹt &gt;18-21 cm</v>
          </cell>
          <cell r="C5390" t="str">
            <v>cây</v>
          </cell>
          <cell r="D5390">
            <v>518245</v>
          </cell>
        </row>
        <row r="5391">
          <cell r="B5391" t="str">
            <v>Lim xẹt &gt;21-24 cm</v>
          </cell>
          <cell r="C5391" t="str">
            <v>cây</v>
          </cell>
          <cell r="D5391">
            <v>553656</v>
          </cell>
        </row>
        <row r="5392">
          <cell r="B5392" t="str">
            <v>Lim xẹt &gt;24-27 cm</v>
          </cell>
          <cell r="C5392" t="str">
            <v>cây</v>
          </cell>
          <cell r="D5392">
            <v>591812</v>
          </cell>
        </row>
        <row r="5393">
          <cell r="B5393" t="str">
            <v>Lim xẹt &gt;27-30 cm</v>
          </cell>
          <cell r="C5393" t="str">
            <v>cây</v>
          </cell>
          <cell r="D5393">
            <v>633102</v>
          </cell>
        </row>
        <row r="5394">
          <cell r="B5394" t="str">
            <v>Lim xẹt &gt;30-33 cm</v>
          </cell>
          <cell r="C5394" t="str">
            <v>cây</v>
          </cell>
          <cell r="D5394">
            <v>677962</v>
          </cell>
        </row>
        <row r="5395">
          <cell r="B5395" t="str">
            <v>Lim xẹt &gt;33-36 cm</v>
          </cell>
          <cell r="C5395" t="str">
            <v>cây</v>
          </cell>
          <cell r="D5395">
            <v>726917</v>
          </cell>
        </row>
        <row r="5396">
          <cell r="B5396" t="str">
            <v>Lim xẹt &gt;36-39 cm</v>
          </cell>
          <cell r="C5396" t="str">
            <v>cây</v>
          </cell>
          <cell r="D5396">
            <v>780526</v>
          </cell>
        </row>
        <row r="5397">
          <cell r="B5397" t="str">
            <v>Lim xẹt &gt;39-42 cm</v>
          </cell>
          <cell r="C5397" t="str">
            <v>cây</v>
          </cell>
          <cell r="D5397">
            <v>839455</v>
          </cell>
        </row>
        <row r="5398">
          <cell r="B5398" t="str">
            <v>Lim xẹt &gt;42 cm</v>
          </cell>
          <cell r="C5398" t="str">
            <v>cây</v>
          </cell>
          <cell r="D5398">
            <v>904456</v>
          </cell>
        </row>
        <row r="5399">
          <cell r="B5399" t="str">
            <v>Muồng ≤3 cm</v>
          </cell>
          <cell r="C5399" t="str">
            <v>cây</v>
          </cell>
          <cell r="D5399">
            <v>91198</v>
          </cell>
        </row>
        <row r="5400">
          <cell r="B5400" t="str">
            <v>Muồng &gt;3-6 cm</v>
          </cell>
          <cell r="C5400" t="str">
            <v>cây</v>
          </cell>
          <cell r="D5400">
            <v>120141</v>
          </cell>
        </row>
        <row r="5401">
          <cell r="B5401" t="str">
            <v>Muồng &gt;6-9 cm</v>
          </cell>
          <cell r="C5401" t="str">
            <v>cây</v>
          </cell>
          <cell r="D5401">
            <v>316106</v>
          </cell>
        </row>
        <row r="5402">
          <cell r="B5402" t="str">
            <v>Muồng &gt;9-12 cm</v>
          </cell>
          <cell r="C5402" t="str">
            <v>cây</v>
          </cell>
          <cell r="D5402">
            <v>425284</v>
          </cell>
        </row>
        <row r="5403">
          <cell r="B5403" t="str">
            <v>Muồng &gt;12-15 cm</v>
          </cell>
          <cell r="C5403" t="str">
            <v>cây</v>
          </cell>
          <cell r="D5403">
            <v>454339</v>
          </cell>
        </row>
        <row r="5404">
          <cell r="B5404" t="str">
            <v>Muồng &gt;15-18 cm</v>
          </cell>
          <cell r="C5404" t="str">
            <v>cây</v>
          </cell>
          <cell r="D5404">
            <v>485238</v>
          </cell>
        </row>
        <row r="5405">
          <cell r="B5405" t="str">
            <v>Muồng &gt;18-21 cm</v>
          </cell>
          <cell r="C5405" t="str">
            <v>cây</v>
          </cell>
          <cell r="D5405">
            <v>518245</v>
          </cell>
        </row>
        <row r="5406">
          <cell r="B5406" t="str">
            <v>Muồng &gt;21-24 cm</v>
          </cell>
          <cell r="C5406" t="str">
            <v>cây</v>
          </cell>
          <cell r="D5406">
            <v>553656</v>
          </cell>
        </row>
        <row r="5407">
          <cell r="B5407" t="str">
            <v>Muồng &gt;24-27 cm</v>
          </cell>
          <cell r="C5407" t="str">
            <v>cây</v>
          </cell>
          <cell r="D5407">
            <v>591812</v>
          </cell>
        </row>
        <row r="5408">
          <cell r="B5408" t="str">
            <v>Muồng &gt;27-30 cm</v>
          </cell>
          <cell r="C5408" t="str">
            <v>cây</v>
          </cell>
          <cell r="D5408">
            <v>633102</v>
          </cell>
        </row>
        <row r="5409">
          <cell r="B5409" t="str">
            <v>Muồng &gt;30-33 cm</v>
          </cell>
          <cell r="C5409" t="str">
            <v>cây</v>
          </cell>
          <cell r="D5409">
            <v>677962</v>
          </cell>
        </row>
        <row r="5410">
          <cell r="B5410" t="str">
            <v>Muồng &gt;33-36 cm</v>
          </cell>
          <cell r="C5410" t="str">
            <v>cây</v>
          </cell>
          <cell r="D5410">
            <v>726917</v>
          </cell>
        </row>
        <row r="5411">
          <cell r="B5411" t="str">
            <v>Muồng &gt;36-39 cm</v>
          </cell>
          <cell r="C5411" t="str">
            <v>cây</v>
          </cell>
          <cell r="D5411">
            <v>780526</v>
          </cell>
        </row>
        <row r="5412">
          <cell r="B5412" t="str">
            <v>Muồng &gt;39-42 cm</v>
          </cell>
          <cell r="C5412" t="str">
            <v>cây</v>
          </cell>
          <cell r="D5412">
            <v>839455</v>
          </cell>
        </row>
        <row r="5413">
          <cell r="B5413" t="str">
            <v>Muồng &gt;42 cm</v>
          </cell>
          <cell r="C5413" t="str">
            <v>cây</v>
          </cell>
          <cell r="D5413">
            <v>904456</v>
          </cell>
        </row>
        <row r="5414">
          <cell r="B5414" t="str">
            <v>Lim xẹt tía ≤3 cm</v>
          </cell>
          <cell r="C5414" t="str">
            <v>cây</v>
          </cell>
          <cell r="D5414">
            <v>91198</v>
          </cell>
        </row>
        <row r="5415">
          <cell r="B5415" t="str">
            <v>Lim xẹt tía &gt;3-6 cm</v>
          </cell>
          <cell r="C5415" t="str">
            <v>cây</v>
          </cell>
          <cell r="D5415">
            <v>120141</v>
          </cell>
        </row>
        <row r="5416">
          <cell r="B5416" t="str">
            <v>Lim xẹt tía &gt;6-9 cm</v>
          </cell>
          <cell r="C5416" t="str">
            <v>cây</v>
          </cell>
          <cell r="D5416">
            <v>316106</v>
          </cell>
        </row>
        <row r="5417">
          <cell r="B5417" t="str">
            <v>Lim xẹt tía &gt;9-12 cm</v>
          </cell>
          <cell r="C5417" t="str">
            <v>cây</v>
          </cell>
          <cell r="D5417">
            <v>425284</v>
          </cell>
        </row>
        <row r="5418">
          <cell r="B5418" t="str">
            <v>Lim xẹt tía &gt;12-15 cm</v>
          </cell>
          <cell r="C5418" t="str">
            <v>cây</v>
          </cell>
          <cell r="D5418">
            <v>454339</v>
          </cell>
        </row>
        <row r="5419">
          <cell r="B5419" t="str">
            <v>Lim xẹt tía &gt;15-18 cm</v>
          </cell>
          <cell r="C5419" t="str">
            <v>cây</v>
          </cell>
          <cell r="D5419">
            <v>485238</v>
          </cell>
        </row>
        <row r="5420">
          <cell r="B5420" t="str">
            <v>Lim xẹt tía &gt;18-21 cm</v>
          </cell>
          <cell r="C5420" t="str">
            <v>cây</v>
          </cell>
          <cell r="D5420">
            <v>518245</v>
          </cell>
        </row>
        <row r="5421">
          <cell r="B5421" t="str">
            <v>Lim xẹt tía &gt;21-24 cm</v>
          </cell>
          <cell r="C5421" t="str">
            <v>cây</v>
          </cell>
          <cell r="D5421">
            <v>553656</v>
          </cell>
        </row>
        <row r="5422">
          <cell r="B5422" t="str">
            <v>Lim xẹt tía &gt;24-27 cm</v>
          </cell>
          <cell r="C5422" t="str">
            <v>cây</v>
          </cell>
          <cell r="D5422">
            <v>591812</v>
          </cell>
        </row>
        <row r="5423">
          <cell r="B5423" t="str">
            <v>Lim xẹt tía &gt;27-30 cm</v>
          </cell>
          <cell r="C5423" t="str">
            <v>cây</v>
          </cell>
          <cell r="D5423">
            <v>633102</v>
          </cell>
        </row>
        <row r="5424">
          <cell r="B5424" t="str">
            <v>Lim xẹt tía &gt;30-33 cm</v>
          </cell>
          <cell r="C5424" t="str">
            <v>cây</v>
          </cell>
          <cell r="D5424">
            <v>677962</v>
          </cell>
        </row>
        <row r="5425">
          <cell r="B5425" t="str">
            <v>Lim xẹt tía &gt;33-36 cm</v>
          </cell>
          <cell r="C5425" t="str">
            <v>cây</v>
          </cell>
          <cell r="D5425">
            <v>726917</v>
          </cell>
        </row>
        <row r="5426">
          <cell r="B5426" t="str">
            <v>Lim xẹt tía &gt;36-39 cm</v>
          </cell>
          <cell r="C5426" t="str">
            <v>cây</v>
          </cell>
          <cell r="D5426">
            <v>780526</v>
          </cell>
        </row>
        <row r="5427">
          <cell r="B5427" t="str">
            <v>Lim xẹt tía &gt;39-42 cm</v>
          </cell>
          <cell r="C5427" t="str">
            <v>cây</v>
          </cell>
          <cell r="D5427">
            <v>839455</v>
          </cell>
        </row>
        <row r="5428">
          <cell r="B5428" t="str">
            <v>Lim xẹt tía &gt;42 cm</v>
          </cell>
          <cell r="C5428" t="str">
            <v>cây</v>
          </cell>
          <cell r="D5428">
            <v>904456</v>
          </cell>
        </row>
        <row r="5429">
          <cell r="B5429" t="str">
            <v>Mèn văn ≤3 cm</v>
          </cell>
          <cell r="C5429" t="str">
            <v>cây</v>
          </cell>
          <cell r="D5429">
            <v>91198</v>
          </cell>
        </row>
        <row r="5430">
          <cell r="B5430" t="str">
            <v>Mèn văn &gt;3-6 cm</v>
          </cell>
          <cell r="C5430" t="str">
            <v>cây</v>
          </cell>
          <cell r="D5430">
            <v>120141</v>
          </cell>
        </row>
        <row r="5431">
          <cell r="B5431" t="str">
            <v>Mèn văn &gt;6-9 cm</v>
          </cell>
          <cell r="C5431" t="str">
            <v>cây</v>
          </cell>
          <cell r="D5431">
            <v>316106</v>
          </cell>
        </row>
        <row r="5432">
          <cell r="B5432" t="str">
            <v>Mèn văn &gt;9-12 cm</v>
          </cell>
          <cell r="C5432" t="str">
            <v>cây</v>
          </cell>
          <cell r="D5432">
            <v>425284</v>
          </cell>
        </row>
        <row r="5433">
          <cell r="B5433" t="str">
            <v>Mèn văn &gt;12-15 cm</v>
          </cell>
          <cell r="C5433" t="str">
            <v>cây</v>
          </cell>
          <cell r="D5433">
            <v>454339</v>
          </cell>
        </row>
        <row r="5434">
          <cell r="B5434" t="str">
            <v>Mèn văn &gt;15-18 cm</v>
          </cell>
          <cell r="C5434" t="str">
            <v>cây</v>
          </cell>
          <cell r="D5434">
            <v>485238</v>
          </cell>
        </row>
        <row r="5435">
          <cell r="B5435" t="str">
            <v>Mèn văn &gt;18-21 cm</v>
          </cell>
          <cell r="C5435" t="str">
            <v>cây</v>
          </cell>
          <cell r="D5435">
            <v>518245</v>
          </cell>
        </row>
        <row r="5436">
          <cell r="B5436" t="str">
            <v>Mèn văn &gt;21-24 cm</v>
          </cell>
          <cell r="C5436" t="str">
            <v>cây</v>
          </cell>
          <cell r="D5436">
            <v>553656</v>
          </cell>
        </row>
        <row r="5437">
          <cell r="B5437" t="str">
            <v>Mèn văn &gt;24-27 cm</v>
          </cell>
          <cell r="C5437" t="str">
            <v>cây</v>
          </cell>
          <cell r="D5437">
            <v>591812</v>
          </cell>
        </row>
        <row r="5438">
          <cell r="B5438" t="str">
            <v>Mèn văn &gt;27-30 cm</v>
          </cell>
          <cell r="C5438" t="str">
            <v>cây</v>
          </cell>
          <cell r="D5438">
            <v>633102</v>
          </cell>
        </row>
        <row r="5439">
          <cell r="B5439" t="str">
            <v>Mèn văn &gt;30-33 cm</v>
          </cell>
          <cell r="C5439" t="str">
            <v>cây</v>
          </cell>
          <cell r="D5439">
            <v>677962</v>
          </cell>
        </row>
        <row r="5440">
          <cell r="B5440" t="str">
            <v>Mèn văn &gt;33-36 cm</v>
          </cell>
          <cell r="C5440" t="str">
            <v>cây</v>
          </cell>
          <cell r="D5440">
            <v>726917</v>
          </cell>
        </row>
        <row r="5441">
          <cell r="B5441" t="str">
            <v>Mèn văn &gt;36-39 cm</v>
          </cell>
          <cell r="C5441" t="str">
            <v>cây</v>
          </cell>
          <cell r="D5441">
            <v>780526</v>
          </cell>
        </row>
        <row r="5442">
          <cell r="B5442" t="str">
            <v>Mèn văn &gt;39-42 cm</v>
          </cell>
          <cell r="C5442" t="str">
            <v>cây</v>
          </cell>
          <cell r="D5442">
            <v>839455</v>
          </cell>
        </row>
        <row r="5443">
          <cell r="B5443" t="str">
            <v>Mèn văn &gt;42 cm</v>
          </cell>
          <cell r="C5443" t="str">
            <v>cây</v>
          </cell>
          <cell r="D5443">
            <v>904456</v>
          </cell>
        </row>
        <row r="5444">
          <cell r="B5444" t="str">
            <v>Nhội tía ≤3 cm</v>
          </cell>
          <cell r="C5444" t="str">
            <v>cây</v>
          </cell>
          <cell r="D5444">
            <v>91198</v>
          </cell>
        </row>
        <row r="5445">
          <cell r="B5445" t="str">
            <v>Nhội tía &gt;3-6 cm</v>
          </cell>
          <cell r="C5445" t="str">
            <v>cây</v>
          </cell>
          <cell r="D5445">
            <v>120141</v>
          </cell>
        </row>
        <row r="5446">
          <cell r="B5446" t="str">
            <v>Nhội tía &gt;6-9 cm</v>
          </cell>
          <cell r="C5446" t="str">
            <v>cây</v>
          </cell>
          <cell r="D5446">
            <v>316106</v>
          </cell>
        </row>
        <row r="5447">
          <cell r="B5447" t="str">
            <v>Nhội tía &gt;9-12 cm</v>
          </cell>
          <cell r="C5447" t="str">
            <v>cây</v>
          </cell>
          <cell r="D5447">
            <v>425284</v>
          </cell>
        </row>
        <row r="5448">
          <cell r="B5448" t="str">
            <v>Nhội tía &gt;12-15 cm</v>
          </cell>
          <cell r="C5448" t="str">
            <v>cây</v>
          </cell>
          <cell r="D5448">
            <v>454339</v>
          </cell>
        </row>
        <row r="5449">
          <cell r="B5449" t="str">
            <v>Nhội tía &gt;15-18 cm</v>
          </cell>
          <cell r="C5449" t="str">
            <v>cây</v>
          </cell>
          <cell r="D5449">
            <v>485238</v>
          </cell>
        </row>
        <row r="5450">
          <cell r="B5450" t="str">
            <v>Nhội tía &gt;18-21 cm</v>
          </cell>
          <cell r="C5450" t="str">
            <v>cây</v>
          </cell>
          <cell r="D5450">
            <v>518245</v>
          </cell>
        </row>
        <row r="5451">
          <cell r="B5451" t="str">
            <v>Nhội tía &gt;21-24 cm</v>
          </cell>
          <cell r="C5451" t="str">
            <v>cây</v>
          </cell>
          <cell r="D5451">
            <v>553656</v>
          </cell>
        </row>
        <row r="5452">
          <cell r="B5452" t="str">
            <v>Nhội tía &gt;24-27 cm</v>
          </cell>
          <cell r="C5452" t="str">
            <v>cây</v>
          </cell>
          <cell r="D5452">
            <v>591812</v>
          </cell>
        </row>
        <row r="5453">
          <cell r="B5453" t="str">
            <v>Nhội tía &gt;27-30 cm</v>
          </cell>
          <cell r="C5453" t="str">
            <v>cây</v>
          </cell>
          <cell r="D5453">
            <v>633102</v>
          </cell>
        </row>
        <row r="5454">
          <cell r="B5454" t="str">
            <v>Nhội tía &gt;30-33 cm</v>
          </cell>
          <cell r="C5454" t="str">
            <v>cây</v>
          </cell>
          <cell r="D5454">
            <v>677962</v>
          </cell>
        </row>
        <row r="5455">
          <cell r="B5455" t="str">
            <v>Nhội tía &gt;33-36 cm</v>
          </cell>
          <cell r="C5455" t="str">
            <v>cây</v>
          </cell>
          <cell r="D5455">
            <v>726917</v>
          </cell>
        </row>
        <row r="5456">
          <cell r="B5456" t="str">
            <v>Nhội tía &gt;36-39 cm</v>
          </cell>
          <cell r="C5456" t="str">
            <v>cây</v>
          </cell>
          <cell r="D5456">
            <v>780526</v>
          </cell>
        </row>
        <row r="5457">
          <cell r="B5457" t="str">
            <v>Nhội tía &gt;39-42 cm</v>
          </cell>
          <cell r="C5457" t="str">
            <v>cây</v>
          </cell>
          <cell r="D5457">
            <v>839455</v>
          </cell>
        </row>
        <row r="5458">
          <cell r="B5458" t="str">
            <v>Nhội tía &gt;42 cm</v>
          </cell>
          <cell r="C5458" t="str">
            <v>cây</v>
          </cell>
          <cell r="D5458">
            <v>904456</v>
          </cell>
        </row>
        <row r="5459">
          <cell r="B5459" t="str">
            <v>Ninh ≤3 cm</v>
          </cell>
          <cell r="C5459" t="str">
            <v>cây</v>
          </cell>
          <cell r="D5459">
            <v>91198</v>
          </cell>
        </row>
        <row r="5460">
          <cell r="B5460" t="str">
            <v>Ninh &gt;3-6 cm</v>
          </cell>
          <cell r="C5460" t="str">
            <v>cây</v>
          </cell>
          <cell r="D5460">
            <v>120141</v>
          </cell>
        </row>
        <row r="5461">
          <cell r="B5461" t="str">
            <v>Ninh &gt;6-9 cm</v>
          </cell>
          <cell r="C5461" t="str">
            <v>cây</v>
          </cell>
          <cell r="D5461">
            <v>316106</v>
          </cell>
        </row>
        <row r="5462">
          <cell r="B5462" t="str">
            <v>Ninh &gt;9-12 cm</v>
          </cell>
          <cell r="C5462" t="str">
            <v>cây</v>
          </cell>
          <cell r="D5462">
            <v>425284</v>
          </cell>
        </row>
        <row r="5463">
          <cell r="B5463" t="str">
            <v>Ninh &gt;12-15 cm</v>
          </cell>
          <cell r="C5463" t="str">
            <v>cây</v>
          </cell>
          <cell r="D5463">
            <v>454339</v>
          </cell>
        </row>
        <row r="5464">
          <cell r="B5464" t="str">
            <v>Ninh &gt;15-18 cm</v>
          </cell>
          <cell r="C5464" t="str">
            <v>cây</v>
          </cell>
          <cell r="D5464">
            <v>485238</v>
          </cell>
        </row>
        <row r="5465">
          <cell r="B5465" t="str">
            <v>Ninh &gt;18-21 cm</v>
          </cell>
          <cell r="C5465" t="str">
            <v>cây</v>
          </cell>
          <cell r="D5465">
            <v>518245</v>
          </cell>
        </row>
        <row r="5466">
          <cell r="B5466" t="str">
            <v>Ninh &gt;21-24 cm</v>
          </cell>
          <cell r="C5466" t="str">
            <v>cây</v>
          </cell>
          <cell r="D5466">
            <v>553656</v>
          </cell>
        </row>
        <row r="5467">
          <cell r="B5467" t="str">
            <v>Ninh &gt;24-27 cm</v>
          </cell>
          <cell r="C5467" t="str">
            <v>cây</v>
          </cell>
          <cell r="D5467">
            <v>591812</v>
          </cell>
        </row>
        <row r="5468">
          <cell r="B5468" t="str">
            <v>Ninh &gt;27-30 cm</v>
          </cell>
          <cell r="C5468" t="str">
            <v>cây</v>
          </cell>
          <cell r="D5468">
            <v>633102</v>
          </cell>
        </row>
        <row r="5469">
          <cell r="B5469" t="str">
            <v>Ninh &gt;30-33 cm</v>
          </cell>
          <cell r="C5469" t="str">
            <v>cây</v>
          </cell>
          <cell r="D5469">
            <v>677962</v>
          </cell>
        </row>
        <row r="5470">
          <cell r="B5470" t="str">
            <v>Ninh &gt;33-36 cm</v>
          </cell>
          <cell r="C5470" t="str">
            <v>cây</v>
          </cell>
          <cell r="D5470">
            <v>726917</v>
          </cell>
        </row>
        <row r="5471">
          <cell r="B5471" t="str">
            <v>Ninh &gt;36-39 cm</v>
          </cell>
          <cell r="C5471" t="str">
            <v>cây</v>
          </cell>
          <cell r="D5471">
            <v>780526</v>
          </cell>
        </row>
        <row r="5472">
          <cell r="B5472" t="str">
            <v>Ninh &gt;39-42 cm</v>
          </cell>
          <cell r="C5472" t="str">
            <v>cây</v>
          </cell>
          <cell r="D5472">
            <v>839455</v>
          </cell>
        </row>
        <row r="5473">
          <cell r="B5473" t="str">
            <v>Ninh &gt;42 cm</v>
          </cell>
          <cell r="C5473" t="str">
            <v>cây</v>
          </cell>
          <cell r="D5473">
            <v>904456</v>
          </cell>
        </row>
        <row r="5474">
          <cell r="B5474" t="str">
            <v>Nính ≤3 cm</v>
          </cell>
          <cell r="C5474" t="str">
            <v>cây</v>
          </cell>
          <cell r="D5474">
            <v>91198</v>
          </cell>
        </row>
        <row r="5475">
          <cell r="B5475" t="str">
            <v>Nính &gt;3-6 cm</v>
          </cell>
          <cell r="C5475" t="str">
            <v>cây</v>
          </cell>
          <cell r="D5475">
            <v>120141</v>
          </cell>
        </row>
        <row r="5476">
          <cell r="B5476" t="str">
            <v>Nính &gt;6-9 cm</v>
          </cell>
          <cell r="C5476" t="str">
            <v>cây</v>
          </cell>
          <cell r="D5476">
            <v>316106</v>
          </cell>
        </row>
        <row r="5477">
          <cell r="B5477" t="str">
            <v>Nính &gt;9-12 cm</v>
          </cell>
          <cell r="C5477" t="str">
            <v>cây</v>
          </cell>
          <cell r="D5477">
            <v>425284</v>
          </cell>
        </row>
        <row r="5478">
          <cell r="B5478" t="str">
            <v>Nính &gt;12-15 cm</v>
          </cell>
          <cell r="C5478" t="str">
            <v>cây</v>
          </cell>
          <cell r="D5478">
            <v>454339</v>
          </cell>
        </row>
        <row r="5479">
          <cell r="B5479" t="str">
            <v>Nính &gt;15-18 cm</v>
          </cell>
          <cell r="C5479" t="str">
            <v>cây</v>
          </cell>
          <cell r="D5479">
            <v>485238</v>
          </cell>
        </row>
        <row r="5480">
          <cell r="B5480" t="str">
            <v>Nính &gt;18-21 cm</v>
          </cell>
          <cell r="C5480" t="str">
            <v>cây</v>
          </cell>
          <cell r="D5480">
            <v>518245</v>
          </cell>
        </row>
        <row r="5481">
          <cell r="B5481" t="str">
            <v>Nính &gt;21-24 cm</v>
          </cell>
          <cell r="C5481" t="str">
            <v>cây</v>
          </cell>
          <cell r="D5481">
            <v>553656</v>
          </cell>
        </row>
        <row r="5482">
          <cell r="B5482" t="str">
            <v>Nính &gt;24-27 cm</v>
          </cell>
          <cell r="C5482" t="str">
            <v>cây</v>
          </cell>
          <cell r="D5482">
            <v>591812</v>
          </cell>
        </row>
        <row r="5483">
          <cell r="B5483" t="str">
            <v>Nính &gt;27-30 cm</v>
          </cell>
          <cell r="C5483" t="str">
            <v>cây</v>
          </cell>
          <cell r="D5483">
            <v>633102</v>
          </cell>
        </row>
        <row r="5484">
          <cell r="B5484" t="str">
            <v>Nính &gt;30-33 cm</v>
          </cell>
          <cell r="C5484" t="str">
            <v>cây</v>
          </cell>
          <cell r="D5484">
            <v>677962</v>
          </cell>
        </row>
        <row r="5485">
          <cell r="B5485" t="str">
            <v>Nính &gt;33-36 cm</v>
          </cell>
          <cell r="C5485" t="str">
            <v>cây</v>
          </cell>
          <cell r="D5485">
            <v>726917</v>
          </cell>
        </row>
        <row r="5486">
          <cell r="B5486" t="str">
            <v>Nính &gt;36-39 cm</v>
          </cell>
          <cell r="C5486" t="str">
            <v>cây</v>
          </cell>
          <cell r="D5486">
            <v>780526</v>
          </cell>
        </row>
        <row r="5487">
          <cell r="B5487" t="str">
            <v>Nính &gt;39-42 cm</v>
          </cell>
          <cell r="C5487" t="str">
            <v>cây</v>
          </cell>
          <cell r="D5487">
            <v>839455</v>
          </cell>
        </row>
        <row r="5488">
          <cell r="B5488" t="str">
            <v>Nính &gt;42 cm</v>
          </cell>
          <cell r="C5488" t="str">
            <v>cây</v>
          </cell>
          <cell r="D5488">
            <v>904456</v>
          </cell>
        </row>
        <row r="5489">
          <cell r="B5489" t="str">
            <v>Quế ≤3 cm</v>
          </cell>
          <cell r="C5489" t="str">
            <v>cây</v>
          </cell>
          <cell r="D5489">
            <v>91198</v>
          </cell>
        </row>
        <row r="5490">
          <cell r="B5490" t="str">
            <v>Quế &gt;3-6 cm</v>
          </cell>
          <cell r="C5490" t="str">
            <v>cây</v>
          </cell>
          <cell r="D5490">
            <v>120141</v>
          </cell>
        </row>
        <row r="5491">
          <cell r="B5491" t="str">
            <v>Quế &gt;6-9 cm</v>
          </cell>
          <cell r="C5491" t="str">
            <v>cây</v>
          </cell>
          <cell r="D5491">
            <v>316106</v>
          </cell>
        </row>
        <row r="5492">
          <cell r="B5492" t="str">
            <v>Quế &gt;9-12 cm</v>
          </cell>
          <cell r="C5492" t="str">
            <v>cây</v>
          </cell>
          <cell r="D5492">
            <v>425284</v>
          </cell>
        </row>
        <row r="5493">
          <cell r="B5493" t="str">
            <v>Quế &gt;12-15 cm</v>
          </cell>
          <cell r="C5493" t="str">
            <v>cây</v>
          </cell>
          <cell r="D5493">
            <v>454339</v>
          </cell>
        </row>
        <row r="5494">
          <cell r="B5494" t="str">
            <v>Quế &gt;15-18 cm</v>
          </cell>
          <cell r="C5494" t="str">
            <v>cây</v>
          </cell>
          <cell r="D5494">
            <v>485238</v>
          </cell>
        </row>
        <row r="5495">
          <cell r="B5495" t="str">
            <v>Quế &gt;18-21 cm</v>
          </cell>
          <cell r="C5495" t="str">
            <v>cây</v>
          </cell>
          <cell r="D5495">
            <v>518245</v>
          </cell>
        </row>
        <row r="5496">
          <cell r="B5496" t="str">
            <v>Quế &gt;21-24 cm</v>
          </cell>
          <cell r="C5496" t="str">
            <v>cây</v>
          </cell>
          <cell r="D5496">
            <v>553656</v>
          </cell>
        </row>
        <row r="5497">
          <cell r="B5497" t="str">
            <v>Quế &gt;24-27 cm</v>
          </cell>
          <cell r="C5497" t="str">
            <v>cây</v>
          </cell>
          <cell r="D5497">
            <v>591812</v>
          </cell>
        </row>
        <row r="5498">
          <cell r="B5498" t="str">
            <v>Quế &gt;27-30 cm</v>
          </cell>
          <cell r="C5498" t="str">
            <v>cây</v>
          </cell>
          <cell r="D5498">
            <v>633102</v>
          </cell>
        </row>
        <row r="5499">
          <cell r="B5499" t="str">
            <v>Quế &gt;30-33 cm</v>
          </cell>
          <cell r="C5499" t="str">
            <v>cây</v>
          </cell>
          <cell r="D5499">
            <v>677962</v>
          </cell>
        </row>
        <row r="5500">
          <cell r="B5500" t="str">
            <v>Quế &gt;33-36 cm</v>
          </cell>
          <cell r="C5500" t="str">
            <v>cây</v>
          </cell>
          <cell r="D5500">
            <v>726917</v>
          </cell>
        </row>
        <row r="5501">
          <cell r="B5501" t="str">
            <v>Quế &gt;36-39 cm</v>
          </cell>
          <cell r="C5501" t="str">
            <v>cây</v>
          </cell>
          <cell r="D5501">
            <v>780526</v>
          </cell>
        </row>
        <row r="5502">
          <cell r="B5502" t="str">
            <v>Quế &gt;39-42 cm</v>
          </cell>
          <cell r="C5502" t="str">
            <v>cây</v>
          </cell>
          <cell r="D5502">
            <v>839455</v>
          </cell>
        </row>
        <row r="5503">
          <cell r="B5503" t="str">
            <v>Quế &gt;42 cm</v>
          </cell>
          <cell r="C5503" t="str">
            <v>cây</v>
          </cell>
          <cell r="D5503">
            <v>904456</v>
          </cell>
        </row>
        <row r="5504">
          <cell r="B5504" t="str">
            <v>Re bắc bộ ≤3 cm</v>
          </cell>
          <cell r="C5504" t="str">
            <v>cây</v>
          </cell>
          <cell r="D5504">
            <v>91198</v>
          </cell>
        </row>
        <row r="5505">
          <cell r="B5505" t="str">
            <v>Re bắc bộ &gt;3-6 cm</v>
          </cell>
          <cell r="C5505" t="str">
            <v>cây</v>
          </cell>
          <cell r="D5505">
            <v>120141</v>
          </cell>
        </row>
        <row r="5506">
          <cell r="B5506" t="str">
            <v>Re bắc bộ &gt;6-9 cm</v>
          </cell>
          <cell r="C5506" t="str">
            <v>cây</v>
          </cell>
          <cell r="D5506">
            <v>316106</v>
          </cell>
        </row>
        <row r="5507">
          <cell r="B5507" t="str">
            <v>Re bắc bộ &gt;9-12 cm</v>
          </cell>
          <cell r="C5507" t="str">
            <v>cây</v>
          </cell>
          <cell r="D5507">
            <v>425284</v>
          </cell>
        </row>
        <row r="5508">
          <cell r="B5508" t="str">
            <v>Re bắc bộ &gt;12-15 cm</v>
          </cell>
          <cell r="C5508" t="str">
            <v>cây</v>
          </cell>
          <cell r="D5508">
            <v>454339</v>
          </cell>
        </row>
        <row r="5509">
          <cell r="B5509" t="str">
            <v>Re bắc bộ &gt;15-18 cm</v>
          </cell>
          <cell r="C5509" t="str">
            <v>cây</v>
          </cell>
          <cell r="D5509">
            <v>485238</v>
          </cell>
        </row>
        <row r="5510">
          <cell r="B5510" t="str">
            <v>Re bắc bộ &gt;18-21 cm</v>
          </cell>
          <cell r="C5510" t="str">
            <v>cây</v>
          </cell>
          <cell r="D5510">
            <v>518245</v>
          </cell>
        </row>
        <row r="5511">
          <cell r="B5511" t="str">
            <v>Re bắc bộ &gt;21-24 cm</v>
          </cell>
          <cell r="C5511" t="str">
            <v>cây</v>
          </cell>
          <cell r="D5511">
            <v>553656</v>
          </cell>
        </row>
        <row r="5512">
          <cell r="B5512" t="str">
            <v>Re bắc bộ &gt;24-27 cm</v>
          </cell>
          <cell r="C5512" t="str">
            <v>cây</v>
          </cell>
          <cell r="D5512">
            <v>591812</v>
          </cell>
        </row>
        <row r="5513">
          <cell r="B5513" t="str">
            <v>Re bắc bộ &gt;27-30 cm</v>
          </cell>
          <cell r="C5513" t="str">
            <v>cây</v>
          </cell>
          <cell r="D5513">
            <v>633102</v>
          </cell>
        </row>
        <row r="5514">
          <cell r="B5514" t="str">
            <v>Re bắc bộ &gt;30-33 cm</v>
          </cell>
          <cell r="C5514" t="str">
            <v>cây</v>
          </cell>
          <cell r="D5514">
            <v>677962</v>
          </cell>
        </row>
        <row r="5515">
          <cell r="B5515" t="str">
            <v>Re bắc bộ &gt;33-36 cm</v>
          </cell>
          <cell r="C5515" t="str">
            <v>cây</v>
          </cell>
          <cell r="D5515">
            <v>726917</v>
          </cell>
        </row>
        <row r="5516">
          <cell r="B5516" t="str">
            <v>Re bắc bộ &gt;36-39 cm</v>
          </cell>
          <cell r="C5516" t="str">
            <v>cây</v>
          </cell>
          <cell r="D5516">
            <v>780526</v>
          </cell>
        </row>
        <row r="5517">
          <cell r="B5517" t="str">
            <v>Re bắc bộ &gt;39-42 cm</v>
          </cell>
          <cell r="C5517" t="str">
            <v>cây</v>
          </cell>
          <cell r="D5517">
            <v>839455</v>
          </cell>
        </row>
        <row r="5518">
          <cell r="B5518" t="str">
            <v>Re bắc bộ &gt;42 cm</v>
          </cell>
          <cell r="C5518" t="str">
            <v>cây</v>
          </cell>
          <cell r="D5518">
            <v>904456</v>
          </cell>
        </row>
        <row r="5519">
          <cell r="B5519" t="str">
            <v>Re xanh ≤3 cm</v>
          </cell>
          <cell r="C5519" t="str">
            <v>cây</v>
          </cell>
          <cell r="D5519">
            <v>91198</v>
          </cell>
        </row>
        <row r="5520">
          <cell r="B5520" t="str">
            <v>Re xanh &gt;3-6 cm</v>
          </cell>
          <cell r="C5520" t="str">
            <v>cây</v>
          </cell>
          <cell r="D5520">
            <v>120141</v>
          </cell>
        </row>
        <row r="5521">
          <cell r="B5521" t="str">
            <v>Re xanh &gt;6-9 cm</v>
          </cell>
          <cell r="C5521" t="str">
            <v>cây</v>
          </cell>
          <cell r="D5521">
            <v>316106</v>
          </cell>
        </row>
        <row r="5522">
          <cell r="B5522" t="str">
            <v>Re xanh &gt;9-12 cm</v>
          </cell>
          <cell r="C5522" t="str">
            <v>cây</v>
          </cell>
          <cell r="D5522">
            <v>425284</v>
          </cell>
        </row>
        <row r="5523">
          <cell r="B5523" t="str">
            <v>Re xanh &gt;12-15 cm</v>
          </cell>
          <cell r="C5523" t="str">
            <v>cây</v>
          </cell>
          <cell r="D5523">
            <v>454339</v>
          </cell>
        </row>
        <row r="5524">
          <cell r="B5524" t="str">
            <v>Re xanh &gt;15-18 cm</v>
          </cell>
          <cell r="C5524" t="str">
            <v>cây</v>
          </cell>
          <cell r="D5524">
            <v>485238</v>
          </cell>
        </row>
        <row r="5525">
          <cell r="B5525" t="str">
            <v>Re xanh &gt;18-21 cm</v>
          </cell>
          <cell r="C5525" t="str">
            <v>cây</v>
          </cell>
          <cell r="D5525">
            <v>518245</v>
          </cell>
        </row>
        <row r="5526">
          <cell r="B5526" t="str">
            <v>Re xanh &gt;21-24 cm</v>
          </cell>
          <cell r="C5526" t="str">
            <v>cây</v>
          </cell>
          <cell r="D5526">
            <v>553656</v>
          </cell>
        </row>
        <row r="5527">
          <cell r="B5527" t="str">
            <v>Re xanh &gt;24-27 cm</v>
          </cell>
          <cell r="C5527" t="str">
            <v>cây</v>
          </cell>
          <cell r="D5527">
            <v>591812</v>
          </cell>
        </row>
        <row r="5528">
          <cell r="B5528" t="str">
            <v>Re xanh &gt;27-30 cm</v>
          </cell>
          <cell r="C5528" t="str">
            <v>cây</v>
          </cell>
          <cell r="D5528">
            <v>633102</v>
          </cell>
        </row>
        <row r="5529">
          <cell r="B5529" t="str">
            <v>Re xanh &gt;30-33 cm</v>
          </cell>
          <cell r="C5529" t="str">
            <v>cây</v>
          </cell>
          <cell r="D5529">
            <v>677962</v>
          </cell>
        </row>
        <row r="5530">
          <cell r="B5530" t="str">
            <v>Re xanh &gt;33-36 cm</v>
          </cell>
          <cell r="C5530" t="str">
            <v>cây</v>
          </cell>
          <cell r="D5530">
            <v>726917</v>
          </cell>
        </row>
        <row r="5531">
          <cell r="B5531" t="str">
            <v>Re xanh &gt;36-39 cm</v>
          </cell>
          <cell r="C5531" t="str">
            <v>cây</v>
          </cell>
          <cell r="D5531">
            <v>780526</v>
          </cell>
        </row>
        <row r="5532">
          <cell r="B5532" t="str">
            <v>Re xanh &gt;39-42 cm</v>
          </cell>
          <cell r="C5532" t="str">
            <v>cây</v>
          </cell>
          <cell r="D5532">
            <v>839455</v>
          </cell>
        </row>
        <row r="5533">
          <cell r="B5533" t="str">
            <v>Re xanh &gt;42 cm</v>
          </cell>
          <cell r="C5533" t="str">
            <v>cây</v>
          </cell>
          <cell r="D5533">
            <v>904456</v>
          </cell>
        </row>
        <row r="5534">
          <cell r="B5534" t="str">
            <v>Nhè xanh ≤3 cm</v>
          </cell>
          <cell r="C5534" t="str">
            <v>cây</v>
          </cell>
          <cell r="D5534">
            <v>91198</v>
          </cell>
        </row>
        <row r="5535">
          <cell r="B5535" t="str">
            <v>Nhè xanh &gt;3-6 cm</v>
          </cell>
          <cell r="C5535" t="str">
            <v>cây</v>
          </cell>
          <cell r="D5535">
            <v>120141</v>
          </cell>
        </row>
        <row r="5536">
          <cell r="B5536" t="str">
            <v>Nhè xanh &gt;6-9 cm</v>
          </cell>
          <cell r="C5536" t="str">
            <v>cây</v>
          </cell>
          <cell r="D5536">
            <v>316106</v>
          </cell>
        </row>
        <row r="5537">
          <cell r="B5537" t="str">
            <v>Nhè xanh &gt;9-12 cm</v>
          </cell>
          <cell r="C5537" t="str">
            <v>cây</v>
          </cell>
          <cell r="D5537">
            <v>425284</v>
          </cell>
        </row>
        <row r="5538">
          <cell r="B5538" t="str">
            <v>Nhè xanh &gt;12-15 cm</v>
          </cell>
          <cell r="C5538" t="str">
            <v>cây</v>
          </cell>
          <cell r="D5538">
            <v>454339</v>
          </cell>
        </row>
        <row r="5539">
          <cell r="B5539" t="str">
            <v>Nhè xanh &gt;15-18 cm</v>
          </cell>
          <cell r="C5539" t="str">
            <v>cây</v>
          </cell>
          <cell r="D5539">
            <v>485238</v>
          </cell>
        </row>
        <row r="5540">
          <cell r="B5540" t="str">
            <v>Nhè xanh &gt;18-21 cm</v>
          </cell>
          <cell r="C5540" t="str">
            <v>cây</v>
          </cell>
          <cell r="D5540">
            <v>518245</v>
          </cell>
        </row>
        <row r="5541">
          <cell r="B5541" t="str">
            <v>Nhè xanh &gt;21-24 cm</v>
          </cell>
          <cell r="C5541" t="str">
            <v>cây</v>
          </cell>
          <cell r="D5541">
            <v>553656</v>
          </cell>
        </row>
        <row r="5542">
          <cell r="B5542" t="str">
            <v>Nhè xanh &gt;24-27 cm</v>
          </cell>
          <cell r="C5542" t="str">
            <v>cây</v>
          </cell>
          <cell r="D5542">
            <v>591812</v>
          </cell>
        </row>
        <row r="5543">
          <cell r="B5543" t="str">
            <v>Nhè xanh &gt;27-30 cm</v>
          </cell>
          <cell r="C5543" t="str">
            <v>cây</v>
          </cell>
          <cell r="D5543">
            <v>633102</v>
          </cell>
        </row>
        <row r="5544">
          <cell r="B5544" t="str">
            <v>Nhè xanh &gt;30-33 cm</v>
          </cell>
          <cell r="C5544" t="str">
            <v>cây</v>
          </cell>
          <cell r="D5544">
            <v>677962</v>
          </cell>
        </row>
        <row r="5545">
          <cell r="B5545" t="str">
            <v>Nhè xanh &gt;33-36 cm</v>
          </cell>
          <cell r="C5545" t="str">
            <v>cây</v>
          </cell>
          <cell r="D5545">
            <v>726917</v>
          </cell>
        </row>
        <row r="5546">
          <cell r="B5546" t="str">
            <v>Nhè xanh &gt;36-39 cm</v>
          </cell>
          <cell r="C5546" t="str">
            <v>cây</v>
          </cell>
          <cell r="D5546">
            <v>780526</v>
          </cell>
        </row>
        <row r="5547">
          <cell r="B5547" t="str">
            <v>Nhè xanh &gt;39-42 cm</v>
          </cell>
          <cell r="C5547" t="str">
            <v>cây</v>
          </cell>
          <cell r="D5547">
            <v>839455</v>
          </cell>
        </row>
        <row r="5548">
          <cell r="B5548" t="str">
            <v>Nhè xanh &gt;42 cm</v>
          </cell>
          <cell r="C5548" t="str">
            <v>cây</v>
          </cell>
          <cell r="D5548">
            <v>904456</v>
          </cell>
        </row>
        <row r="5549">
          <cell r="B5549" t="str">
            <v>Nhè vàng ≤3 cm</v>
          </cell>
          <cell r="C5549" t="str">
            <v>cây</v>
          </cell>
          <cell r="D5549">
            <v>91198</v>
          </cell>
        </row>
        <row r="5550">
          <cell r="B5550" t="str">
            <v>Nhè vàng &gt;3-6 cm</v>
          </cell>
          <cell r="C5550" t="str">
            <v>cây</v>
          </cell>
          <cell r="D5550">
            <v>120141</v>
          </cell>
        </row>
        <row r="5551">
          <cell r="B5551" t="str">
            <v>Nhè vàng &gt;6-9 cm</v>
          </cell>
          <cell r="C5551" t="str">
            <v>cây</v>
          </cell>
          <cell r="D5551">
            <v>316106</v>
          </cell>
        </row>
        <row r="5552">
          <cell r="B5552" t="str">
            <v>Nhè vàng &gt;9-12 cm</v>
          </cell>
          <cell r="C5552" t="str">
            <v>cây</v>
          </cell>
          <cell r="D5552">
            <v>425284</v>
          </cell>
        </row>
        <row r="5553">
          <cell r="B5553" t="str">
            <v>Nhè vàng &gt;12-15 cm</v>
          </cell>
          <cell r="C5553" t="str">
            <v>cây</v>
          </cell>
          <cell r="D5553">
            <v>454339</v>
          </cell>
        </row>
        <row r="5554">
          <cell r="B5554" t="str">
            <v>Nhè vàng &gt;15-18 cm</v>
          </cell>
          <cell r="C5554" t="str">
            <v>cây</v>
          </cell>
          <cell r="D5554">
            <v>485238</v>
          </cell>
        </row>
        <row r="5555">
          <cell r="B5555" t="str">
            <v>Nhè vàng &gt;18-21 cm</v>
          </cell>
          <cell r="C5555" t="str">
            <v>cây</v>
          </cell>
          <cell r="D5555">
            <v>518245</v>
          </cell>
        </row>
        <row r="5556">
          <cell r="B5556" t="str">
            <v>Nhè vàng &gt;21-24 cm</v>
          </cell>
          <cell r="C5556" t="str">
            <v>cây</v>
          </cell>
          <cell r="D5556">
            <v>553656</v>
          </cell>
        </row>
        <row r="5557">
          <cell r="B5557" t="str">
            <v>Nhè vàng &gt;24-27 cm</v>
          </cell>
          <cell r="C5557" t="str">
            <v>cây</v>
          </cell>
          <cell r="D5557">
            <v>591812</v>
          </cell>
        </row>
        <row r="5558">
          <cell r="B5558" t="str">
            <v>Nhè vàng &gt;27-30 cm</v>
          </cell>
          <cell r="C5558" t="str">
            <v>cây</v>
          </cell>
          <cell r="D5558">
            <v>633102</v>
          </cell>
        </row>
        <row r="5559">
          <cell r="B5559" t="str">
            <v>Nhè vàng &gt;30-33 cm</v>
          </cell>
          <cell r="C5559" t="str">
            <v>cây</v>
          </cell>
          <cell r="D5559">
            <v>677962</v>
          </cell>
        </row>
        <row r="5560">
          <cell r="B5560" t="str">
            <v>Nhè vàng &gt;33-36 cm</v>
          </cell>
          <cell r="C5560" t="str">
            <v>cây</v>
          </cell>
          <cell r="D5560">
            <v>726917</v>
          </cell>
        </row>
        <row r="5561">
          <cell r="B5561" t="str">
            <v>Nhè vàng &gt;36-39 cm</v>
          </cell>
          <cell r="C5561" t="str">
            <v>cây</v>
          </cell>
          <cell r="D5561">
            <v>780526</v>
          </cell>
        </row>
        <row r="5562">
          <cell r="B5562" t="str">
            <v>Nhè vàng &gt;39-42 cm</v>
          </cell>
          <cell r="C5562" t="str">
            <v>cây</v>
          </cell>
          <cell r="D5562">
            <v>839455</v>
          </cell>
        </row>
        <row r="5563">
          <cell r="B5563" t="str">
            <v>Nhè vàng &gt;42 cm</v>
          </cell>
          <cell r="C5563" t="str">
            <v>cây</v>
          </cell>
          <cell r="D5563">
            <v>904456</v>
          </cell>
        </row>
        <row r="5564">
          <cell r="B5564" t="str">
            <v>Rè bon ≤3 cm</v>
          </cell>
          <cell r="C5564" t="str">
            <v>cây</v>
          </cell>
          <cell r="D5564">
            <v>91198</v>
          </cell>
        </row>
        <row r="5565">
          <cell r="B5565" t="str">
            <v>Rè bon &gt;3-6 cm</v>
          </cell>
          <cell r="C5565" t="str">
            <v>cây</v>
          </cell>
          <cell r="D5565">
            <v>120141</v>
          </cell>
        </row>
        <row r="5566">
          <cell r="B5566" t="str">
            <v>Rè bon &gt;6-9 cm</v>
          </cell>
          <cell r="C5566" t="str">
            <v>cây</v>
          </cell>
          <cell r="D5566">
            <v>316106</v>
          </cell>
        </row>
        <row r="5567">
          <cell r="B5567" t="str">
            <v>Rè bon &gt;9-12 cm</v>
          </cell>
          <cell r="C5567" t="str">
            <v>cây</v>
          </cell>
          <cell r="D5567">
            <v>425284</v>
          </cell>
        </row>
        <row r="5568">
          <cell r="B5568" t="str">
            <v>Rè bon &gt;12-15 cm</v>
          </cell>
          <cell r="C5568" t="str">
            <v>cây</v>
          </cell>
          <cell r="D5568">
            <v>454339</v>
          </cell>
        </row>
        <row r="5569">
          <cell r="B5569" t="str">
            <v>Rè bon &gt;15-18 cm</v>
          </cell>
          <cell r="C5569" t="str">
            <v>cây</v>
          </cell>
          <cell r="D5569">
            <v>485238</v>
          </cell>
        </row>
        <row r="5570">
          <cell r="B5570" t="str">
            <v>Rè bon &gt;18-21 cm</v>
          </cell>
          <cell r="C5570" t="str">
            <v>cây</v>
          </cell>
          <cell r="D5570">
            <v>518245</v>
          </cell>
        </row>
        <row r="5571">
          <cell r="B5571" t="str">
            <v>Rè bon &gt;21-24 cm</v>
          </cell>
          <cell r="C5571" t="str">
            <v>cây</v>
          </cell>
          <cell r="D5571">
            <v>553656</v>
          </cell>
        </row>
        <row r="5572">
          <cell r="B5572" t="str">
            <v>Rè bon &gt;24-27 cm</v>
          </cell>
          <cell r="C5572" t="str">
            <v>cây</v>
          </cell>
          <cell r="D5572">
            <v>591812</v>
          </cell>
        </row>
        <row r="5573">
          <cell r="B5573" t="str">
            <v>Rè bon &gt;27-30 cm</v>
          </cell>
          <cell r="C5573" t="str">
            <v>cây</v>
          </cell>
          <cell r="D5573">
            <v>633102</v>
          </cell>
        </row>
        <row r="5574">
          <cell r="B5574" t="str">
            <v>Rè bon &gt;30-33 cm</v>
          </cell>
          <cell r="C5574" t="str">
            <v>cây</v>
          </cell>
          <cell r="D5574">
            <v>677962</v>
          </cell>
        </row>
        <row r="5575">
          <cell r="B5575" t="str">
            <v>Rè bon &gt;33-36 cm</v>
          </cell>
          <cell r="C5575" t="str">
            <v>cây</v>
          </cell>
          <cell r="D5575">
            <v>726917</v>
          </cell>
        </row>
        <row r="5576">
          <cell r="B5576" t="str">
            <v>Rè bon &gt;36-39 cm</v>
          </cell>
          <cell r="C5576" t="str">
            <v>cây</v>
          </cell>
          <cell r="D5576">
            <v>780526</v>
          </cell>
        </row>
        <row r="5577">
          <cell r="B5577" t="str">
            <v>Rè bon &gt;39-42 cm</v>
          </cell>
          <cell r="C5577" t="str">
            <v>cây</v>
          </cell>
          <cell r="D5577">
            <v>839455</v>
          </cell>
        </row>
        <row r="5578">
          <cell r="B5578" t="str">
            <v>Rè bon &gt;42 cm</v>
          </cell>
          <cell r="C5578" t="str">
            <v>cây</v>
          </cell>
          <cell r="D5578">
            <v>904456</v>
          </cell>
        </row>
        <row r="5579">
          <cell r="B5579" t="str">
            <v>Kháo vàng ≤3 cm</v>
          </cell>
          <cell r="C5579" t="str">
            <v>cây</v>
          </cell>
          <cell r="D5579">
            <v>91198</v>
          </cell>
        </row>
        <row r="5580">
          <cell r="B5580" t="str">
            <v>Kháo vàng &gt;3-6 cm</v>
          </cell>
          <cell r="C5580" t="str">
            <v>cây</v>
          </cell>
          <cell r="D5580">
            <v>120141</v>
          </cell>
        </row>
        <row r="5581">
          <cell r="B5581" t="str">
            <v>Kháo vàng &gt;6-9 cm</v>
          </cell>
          <cell r="C5581" t="str">
            <v>cây</v>
          </cell>
          <cell r="D5581">
            <v>316106</v>
          </cell>
        </row>
        <row r="5582">
          <cell r="B5582" t="str">
            <v>Kháo vàng &gt;9-12 cm</v>
          </cell>
          <cell r="C5582" t="str">
            <v>cây</v>
          </cell>
          <cell r="D5582">
            <v>425284</v>
          </cell>
        </row>
        <row r="5583">
          <cell r="B5583" t="str">
            <v>Kháo vàng &gt;12-15 cm</v>
          </cell>
          <cell r="C5583" t="str">
            <v>cây</v>
          </cell>
          <cell r="D5583">
            <v>454339</v>
          </cell>
        </row>
        <row r="5584">
          <cell r="B5584" t="str">
            <v>Kháo vàng &gt;15-18 cm</v>
          </cell>
          <cell r="C5584" t="str">
            <v>cây</v>
          </cell>
          <cell r="D5584">
            <v>485238</v>
          </cell>
        </row>
        <row r="5585">
          <cell r="B5585" t="str">
            <v>Kháo vàng &gt;18-21 cm</v>
          </cell>
          <cell r="C5585" t="str">
            <v>cây</v>
          </cell>
          <cell r="D5585">
            <v>518245</v>
          </cell>
        </row>
        <row r="5586">
          <cell r="B5586" t="str">
            <v>Kháo vàng &gt;21-24 cm</v>
          </cell>
          <cell r="C5586" t="str">
            <v>cây</v>
          </cell>
          <cell r="D5586">
            <v>553656</v>
          </cell>
        </row>
        <row r="5587">
          <cell r="B5587" t="str">
            <v>Kháo vàng &gt;24-27 cm</v>
          </cell>
          <cell r="C5587" t="str">
            <v>cây</v>
          </cell>
          <cell r="D5587">
            <v>591812</v>
          </cell>
        </row>
        <row r="5588">
          <cell r="B5588" t="str">
            <v>Kháo vàng &gt;27-30 cm</v>
          </cell>
          <cell r="C5588" t="str">
            <v>cây</v>
          </cell>
          <cell r="D5588">
            <v>633102</v>
          </cell>
        </row>
        <row r="5589">
          <cell r="B5589" t="str">
            <v>Kháo vàng &gt;30-33 cm</v>
          </cell>
          <cell r="C5589" t="str">
            <v>cây</v>
          </cell>
          <cell r="D5589">
            <v>677962</v>
          </cell>
        </row>
        <row r="5590">
          <cell r="B5590" t="str">
            <v>Kháo vàng &gt;33-36 cm</v>
          </cell>
          <cell r="C5590" t="str">
            <v>cây</v>
          </cell>
          <cell r="D5590">
            <v>726917</v>
          </cell>
        </row>
        <row r="5591">
          <cell r="B5591" t="str">
            <v>Kháo vàng &gt;36-39 cm</v>
          </cell>
          <cell r="C5591" t="str">
            <v>cây</v>
          </cell>
          <cell r="D5591">
            <v>780526</v>
          </cell>
        </row>
        <row r="5592">
          <cell r="B5592" t="str">
            <v>Kháo vàng &gt;39-42 cm</v>
          </cell>
          <cell r="C5592" t="str">
            <v>cây</v>
          </cell>
          <cell r="D5592">
            <v>839455</v>
          </cell>
        </row>
        <row r="5593">
          <cell r="B5593" t="str">
            <v>Kháo vàng &gt;42 cm</v>
          </cell>
          <cell r="C5593" t="str">
            <v>cây</v>
          </cell>
          <cell r="D5593">
            <v>904456</v>
          </cell>
        </row>
        <row r="5594">
          <cell r="B5594" t="str">
            <v>Rè ≤3 cm</v>
          </cell>
          <cell r="C5594" t="str">
            <v>cây</v>
          </cell>
          <cell r="D5594">
            <v>91198</v>
          </cell>
        </row>
        <row r="5595">
          <cell r="B5595" t="str">
            <v>Rè &gt;3-6 cm</v>
          </cell>
          <cell r="C5595" t="str">
            <v>cây</v>
          </cell>
          <cell r="D5595">
            <v>120141</v>
          </cell>
        </row>
        <row r="5596">
          <cell r="B5596" t="str">
            <v>Rè &gt;6-9 cm</v>
          </cell>
          <cell r="C5596" t="str">
            <v>cây</v>
          </cell>
          <cell r="D5596">
            <v>316106</v>
          </cell>
        </row>
        <row r="5597">
          <cell r="B5597" t="str">
            <v>Rè &gt;9-12 cm</v>
          </cell>
          <cell r="C5597" t="str">
            <v>cây</v>
          </cell>
          <cell r="D5597">
            <v>425284</v>
          </cell>
        </row>
        <row r="5598">
          <cell r="B5598" t="str">
            <v>Rè &gt;12-15 cm</v>
          </cell>
          <cell r="C5598" t="str">
            <v>cây</v>
          </cell>
          <cell r="D5598">
            <v>454339</v>
          </cell>
        </row>
        <row r="5599">
          <cell r="B5599" t="str">
            <v>Rè &gt;15-18 cm</v>
          </cell>
          <cell r="C5599" t="str">
            <v>cây</v>
          </cell>
          <cell r="D5599">
            <v>485238</v>
          </cell>
        </row>
        <row r="5600">
          <cell r="B5600" t="str">
            <v>Rè &gt;18-21 cm</v>
          </cell>
          <cell r="C5600" t="str">
            <v>cây</v>
          </cell>
          <cell r="D5600">
            <v>518245</v>
          </cell>
        </row>
        <row r="5601">
          <cell r="B5601" t="str">
            <v>Rè &gt;21-24 cm</v>
          </cell>
          <cell r="C5601" t="str">
            <v>cây</v>
          </cell>
          <cell r="D5601">
            <v>553656</v>
          </cell>
        </row>
        <row r="5602">
          <cell r="B5602" t="str">
            <v>Rè &gt;24-27 cm</v>
          </cell>
          <cell r="C5602" t="str">
            <v>cây</v>
          </cell>
          <cell r="D5602">
            <v>591812</v>
          </cell>
        </row>
        <row r="5603">
          <cell r="B5603" t="str">
            <v>Rè &gt;27-30 cm</v>
          </cell>
          <cell r="C5603" t="str">
            <v>cây</v>
          </cell>
          <cell r="D5603">
            <v>633102</v>
          </cell>
        </row>
        <row r="5604">
          <cell r="B5604" t="str">
            <v>Rè &gt;30-33 cm</v>
          </cell>
          <cell r="C5604" t="str">
            <v>cây</v>
          </cell>
          <cell r="D5604">
            <v>677962</v>
          </cell>
        </row>
        <row r="5605">
          <cell r="B5605" t="str">
            <v>Rè &gt;33-36 cm</v>
          </cell>
          <cell r="C5605" t="str">
            <v>cây</v>
          </cell>
          <cell r="D5605">
            <v>726917</v>
          </cell>
        </row>
        <row r="5606">
          <cell r="B5606" t="str">
            <v>Rè &gt;36-39 cm</v>
          </cell>
          <cell r="C5606" t="str">
            <v>cây</v>
          </cell>
          <cell r="D5606">
            <v>780526</v>
          </cell>
        </row>
        <row r="5607">
          <cell r="B5607" t="str">
            <v>Rè &gt;39-42 cm</v>
          </cell>
          <cell r="C5607" t="str">
            <v>cây</v>
          </cell>
          <cell r="D5607">
            <v>839455</v>
          </cell>
        </row>
        <row r="5608">
          <cell r="B5608" t="str">
            <v>Rè &gt;42 cm</v>
          </cell>
          <cell r="C5608" t="str">
            <v>cây</v>
          </cell>
          <cell r="D5608">
            <v>904456</v>
          </cell>
        </row>
        <row r="5609">
          <cell r="B5609" t="str">
            <v>Re đỏ ≤3 cm</v>
          </cell>
          <cell r="C5609" t="str">
            <v>cây</v>
          </cell>
          <cell r="D5609">
            <v>91198</v>
          </cell>
        </row>
        <row r="5610">
          <cell r="B5610" t="str">
            <v>Re đỏ &gt;3-6 cm</v>
          </cell>
          <cell r="C5610" t="str">
            <v>cây</v>
          </cell>
          <cell r="D5610">
            <v>120141</v>
          </cell>
        </row>
        <row r="5611">
          <cell r="B5611" t="str">
            <v>Re đỏ &gt;6-9 cm</v>
          </cell>
          <cell r="C5611" t="str">
            <v>cây</v>
          </cell>
          <cell r="D5611">
            <v>316106</v>
          </cell>
        </row>
        <row r="5612">
          <cell r="B5612" t="str">
            <v>Re đỏ &gt;9-12 cm</v>
          </cell>
          <cell r="C5612" t="str">
            <v>cây</v>
          </cell>
          <cell r="D5612">
            <v>425284</v>
          </cell>
        </row>
        <row r="5613">
          <cell r="B5613" t="str">
            <v>Re đỏ &gt;12-15 cm</v>
          </cell>
          <cell r="C5613" t="str">
            <v>cây</v>
          </cell>
          <cell r="D5613">
            <v>454339</v>
          </cell>
        </row>
        <row r="5614">
          <cell r="B5614" t="str">
            <v>Re đỏ &gt;15-18 cm</v>
          </cell>
          <cell r="C5614" t="str">
            <v>cây</v>
          </cell>
          <cell r="D5614">
            <v>485238</v>
          </cell>
        </row>
        <row r="5615">
          <cell r="B5615" t="str">
            <v>Re đỏ &gt;18-21 cm</v>
          </cell>
          <cell r="C5615" t="str">
            <v>cây</v>
          </cell>
          <cell r="D5615">
            <v>518245</v>
          </cell>
        </row>
        <row r="5616">
          <cell r="B5616" t="str">
            <v>Re đỏ &gt;21-24 cm</v>
          </cell>
          <cell r="C5616" t="str">
            <v>cây</v>
          </cell>
          <cell r="D5616">
            <v>553656</v>
          </cell>
        </row>
        <row r="5617">
          <cell r="B5617" t="str">
            <v>Re đỏ &gt;24-27 cm</v>
          </cell>
          <cell r="C5617" t="str">
            <v>cây</v>
          </cell>
          <cell r="D5617">
            <v>591812</v>
          </cell>
        </row>
        <row r="5618">
          <cell r="B5618" t="str">
            <v>Re đỏ &gt;27-30 cm</v>
          </cell>
          <cell r="C5618" t="str">
            <v>cây</v>
          </cell>
          <cell r="D5618">
            <v>633102</v>
          </cell>
        </row>
        <row r="5619">
          <cell r="B5619" t="str">
            <v>Re đỏ &gt;30-33 cm</v>
          </cell>
          <cell r="C5619" t="str">
            <v>cây</v>
          </cell>
          <cell r="D5619">
            <v>677962</v>
          </cell>
        </row>
        <row r="5620">
          <cell r="B5620" t="str">
            <v>Re đỏ &gt;33-36 cm</v>
          </cell>
          <cell r="C5620" t="str">
            <v>cây</v>
          </cell>
          <cell r="D5620">
            <v>726917</v>
          </cell>
        </row>
        <row r="5621">
          <cell r="B5621" t="str">
            <v>Re đỏ &gt;36-39 cm</v>
          </cell>
          <cell r="C5621" t="str">
            <v>cây</v>
          </cell>
          <cell r="D5621">
            <v>780526</v>
          </cell>
        </row>
        <row r="5622">
          <cell r="B5622" t="str">
            <v>Re đỏ &gt;39-42 cm</v>
          </cell>
          <cell r="C5622" t="str">
            <v>cây</v>
          </cell>
          <cell r="D5622">
            <v>839455</v>
          </cell>
        </row>
        <row r="5623">
          <cell r="B5623" t="str">
            <v>Re đỏ &gt;42 cm</v>
          </cell>
          <cell r="C5623" t="str">
            <v>cây</v>
          </cell>
          <cell r="D5623">
            <v>904456</v>
          </cell>
        </row>
        <row r="5624">
          <cell r="B5624" t="str">
            <v>Rè hoa nhỏ ≤3 cm</v>
          </cell>
          <cell r="C5624" t="str">
            <v>cây</v>
          </cell>
          <cell r="D5624">
            <v>91198</v>
          </cell>
        </row>
        <row r="5625">
          <cell r="B5625" t="str">
            <v>Rè hoa nhỏ &gt;3-6 cm</v>
          </cell>
          <cell r="C5625" t="str">
            <v>cây</v>
          </cell>
          <cell r="D5625">
            <v>120141</v>
          </cell>
        </row>
        <row r="5626">
          <cell r="B5626" t="str">
            <v>Rè hoa nhỏ &gt;6-9 cm</v>
          </cell>
          <cell r="C5626" t="str">
            <v>cây</v>
          </cell>
          <cell r="D5626">
            <v>316106</v>
          </cell>
        </row>
        <row r="5627">
          <cell r="B5627" t="str">
            <v>Rè hoa nhỏ &gt;9-12 cm</v>
          </cell>
          <cell r="C5627" t="str">
            <v>cây</v>
          </cell>
          <cell r="D5627">
            <v>425284</v>
          </cell>
        </row>
        <row r="5628">
          <cell r="B5628" t="str">
            <v>Rè hoa nhỏ &gt;12-15 cm</v>
          </cell>
          <cell r="C5628" t="str">
            <v>cây</v>
          </cell>
          <cell r="D5628">
            <v>454339</v>
          </cell>
        </row>
        <row r="5629">
          <cell r="B5629" t="str">
            <v>Rè hoa nhỏ &gt;15-18 cm</v>
          </cell>
          <cell r="C5629" t="str">
            <v>cây</v>
          </cell>
          <cell r="D5629">
            <v>485238</v>
          </cell>
        </row>
        <row r="5630">
          <cell r="B5630" t="str">
            <v>Rè hoa nhỏ &gt;18-21 cm</v>
          </cell>
          <cell r="C5630" t="str">
            <v>cây</v>
          </cell>
          <cell r="D5630">
            <v>518245</v>
          </cell>
        </row>
        <row r="5631">
          <cell r="B5631" t="str">
            <v>Rè hoa nhỏ &gt;21-24 cm</v>
          </cell>
          <cell r="C5631" t="str">
            <v>cây</v>
          </cell>
          <cell r="D5631">
            <v>553656</v>
          </cell>
        </row>
        <row r="5632">
          <cell r="B5632" t="str">
            <v>Rè hoa nhỏ &gt;24-27 cm</v>
          </cell>
          <cell r="C5632" t="str">
            <v>cây</v>
          </cell>
          <cell r="D5632">
            <v>591812</v>
          </cell>
        </row>
        <row r="5633">
          <cell r="B5633" t="str">
            <v>Rè hoa nhỏ &gt;27-30 cm</v>
          </cell>
          <cell r="C5633" t="str">
            <v>cây</v>
          </cell>
          <cell r="D5633">
            <v>633102</v>
          </cell>
        </row>
        <row r="5634">
          <cell r="B5634" t="str">
            <v>Rè hoa nhỏ &gt;30-33 cm</v>
          </cell>
          <cell r="C5634" t="str">
            <v>cây</v>
          </cell>
          <cell r="D5634">
            <v>677962</v>
          </cell>
        </row>
        <row r="5635">
          <cell r="B5635" t="str">
            <v>Rè hoa nhỏ &gt;33-36 cm</v>
          </cell>
          <cell r="C5635" t="str">
            <v>cây</v>
          </cell>
          <cell r="D5635">
            <v>726917</v>
          </cell>
        </row>
        <row r="5636">
          <cell r="B5636" t="str">
            <v>Rè hoa nhỏ &gt;36-39 cm</v>
          </cell>
          <cell r="C5636" t="str">
            <v>cây</v>
          </cell>
          <cell r="D5636">
            <v>780526</v>
          </cell>
        </row>
        <row r="5637">
          <cell r="B5637" t="str">
            <v>Rè hoa nhỏ &gt;39-42 cm</v>
          </cell>
          <cell r="C5637" t="str">
            <v>cây</v>
          </cell>
          <cell r="D5637">
            <v>839455</v>
          </cell>
        </row>
        <row r="5638">
          <cell r="B5638" t="str">
            <v>Rè hoa nhỏ &gt;42 cm</v>
          </cell>
          <cell r="C5638" t="str">
            <v>cây</v>
          </cell>
          <cell r="D5638">
            <v>904456</v>
          </cell>
        </row>
        <row r="5639">
          <cell r="B5639" t="str">
            <v>Rè hoa thưa ≤3 cm</v>
          </cell>
          <cell r="C5639" t="str">
            <v>cây</v>
          </cell>
          <cell r="D5639">
            <v>91198</v>
          </cell>
        </row>
        <row r="5640">
          <cell r="B5640" t="str">
            <v>Rè hoa thưa &gt;3-6 cm</v>
          </cell>
          <cell r="C5640" t="str">
            <v>cây</v>
          </cell>
          <cell r="D5640">
            <v>120141</v>
          </cell>
        </row>
        <row r="5641">
          <cell r="B5641" t="str">
            <v>Rè hoa thưa &gt;6-9 cm</v>
          </cell>
          <cell r="C5641" t="str">
            <v>cây</v>
          </cell>
          <cell r="D5641">
            <v>316106</v>
          </cell>
        </row>
        <row r="5642">
          <cell r="B5642" t="str">
            <v>Rè hoa thưa &gt;9-12 cm</v>
          </cell>
          <cell r="C5642" t="str">
            <v>cây</v>
          </cell>
          <cell r="D5642">
            <v>425284</v>
          </cell>
        </row>
        <row r="5643">
          <cell r="B5643" t="str">
            <v>Rè hoa thưa &gt;12-15 cm</v>
          </cell>
          <cell r="C5643" t="str">
            <v>cây</v>
          </cell>
          <cell r="D5643">
            <v>454339</v>
          </cell>
        </row>
        <row r="5644">
          <cell r="B5644" t="str">
            <v>Rè hoa thưa &gt;15-18 cm</v>
          </cell>
          <cell r="C5644" t="str">
            <v>cây</v>
          </cell>
          <cell r="D5644">
            <v>485238</v>
          </cell>
        </row>
        <row r="5645">
          <cell r="B5645" t="str">
            <v>Rè hoa thưa &gt;18-21 cm</v>
          </cell>
          <cell r="C5645" t="str">
            <v>cây</v>
          </cell>
          <cell r="D5645">
            <v>518245</v>
          </cell>
        </row>
        <row r="5646">
          <cell r="B5646" t="str">
            <v>Rè hoa thưa &gt;21-24 cm</v>
          </cell>
          <cell r="C5646" t="str">
            <v>cây</v>
          </cell>
          <cell r="D5646">
            <v>553656</v>
          </cell>
        </row>
        <row r="5647">
          <cell r="B5647" t="str">
            <v>Rè hoa thưa &gt;24-27 cm</v>
          </cell>
          <cell r="C5647" t="str">
            <v>cây</v>
          </cell>
          <cell r="D5647">
            <v>591812</v>
          </cell>
        </row>
        <row r="5648">
          <cell r="B5648" t="str">
            <v>Rè hoa thưa &gt;27-30 cm</v>
          </cell>
          <cell r="C5648" t="str">
            <v>cây</v>
          </cell>
          <cell r="D5648">
            <v>633102</v>
          </cell>
        </row>
        <row r="5649">
          <cell r="B5649" t="str">
            <v>Rè hoa thưa &gt;30-33 cm</v>
          </cell>
          <cell r="C5649" t="str">
            <v>cây</v>
          </cell>
          <cell r="D5649">
            <v>677962</v>
          </cell>
        </row>
        <row r="5650">
          <cell r="B5650" t="str">
            <v>Rè hoa thưa &gt;33-36 cm</v>
          </cell>
          <cell r="C5650" t="str">
            <v>cây</v>
          </cell>
          <cell r="D5650">
            <v>726917</v>
          </cell>
        </row>
        <row r="5651">
          <cell r="B5651" t="str">
            <v>Rè hoa thưa &gt;36-39 cm</v>
          </cell>
          <cell r="C5651" t="str">
            <v>cây</v>
          </cell>
          <cell r="D5651">
            <v>780526</v>
          </cell>
        </row>
        <row r="5652">
          <cell r="B5652" t="str">
            <v>Rè hoa thưa &gt;39-42 cm</v>
          </cell>
          <cell r="C5652" t="str">
            <v>cây</v>
          </cell>
          <cell r="D5652">
            <v>839455</v>
          </cell>
        </row>
        <row r="5653">
          <cell r="B5653" t="str">
            <v>Rè hoa thưa &gt;42 cm</v>
          </cell>
          <cell r="C5653" t="str">
            <v>cây</v>
          </cell>
          <cell r="D5653">
            <v>904456</v>
          </cell>
        </row>
        <row r="5654">
          <cell r="B5654" t="str">
            <v>Re hương ≤3 cm</v>
          </cell>
          <cell r="C5654" t="str">
            <v>cây</v>
          </cell>
          <cell r="D5654">
            <v>91198</v>
          </cell>
        </row>
        <row r="5655">
          <cell r="B5655" t="str">
            <v>Re hương &gt;3-6 cm</v>
          </cell>
          <cell r="C5655" t="str">
            <v>cây</v>
          </cell>
          <cell r="D5655">
            <v>120141</v>
          </cell>
        </row>
        <row r="5656">
          <cell r="B5656" t="str">
            <v>Re hương &gt;6-9 cm</v>
          </cell>
          <cell r="C5656" t="str">
            <v>cây</v>
          </cell>
          <cell r="D5656">
            <v>316106</v>
          </cell>
        </row>
        <row r="5657">
          <cell r="B5657" t="str">
            <v>Re hương &gt;9-12 cm</v>
          </cell>
          <cell r="C5657" t="str">
            <v>cây</v>
          </cell>
          <cell r="D5657">
            <v>425284</v>
          </cell>
        </row>
        <row r="5658">
          <cell r="B5658" t="str">
            <v>Re hương &gt;12-15 cm</v>
          </cell>
          <cell r="C5658" t="str">
            <v>cây</v>
          </cell>
          <cell r="D5658">
            <v>454339</v>
          </cell>
        </row>
        <row r="5659">
          <cell r="B5659" t="str">
            <v>Re hương &gt;15-18 cm</v>
          </cell>
          <cell r="C5659" t="str">
            <v>cây</v>
          </cell>
          <cell r="D5659">
            <v>485238</v>
          </cell>
        </row>
        <row r="5660">
          <cell r="B5660" t="str">
            <v>Re hương &gt;18-21 cm</v>
          </cell>
          <cell r="C5660" t="str">
            <v>cây</v>
          </cell>
          <cell r="D5660">
            <v>518245</v>
          </cell>
        </row>
        <row r="5661">
          <cell r="B5661" t="str">
            <v>Re hương &gt;21-24 cm</v>
          </cell>
          <cell r="C5661" t="str">
            <v>cây</v>
          </cell>
          <cell r="D5661">
            <v>553656</v>
          </cell>
        </row>
        <row r="5662">
          <cell r="B5662" t="str">
            <v>Re hương &gt;24-27 cm</v>
          </cell>
          <cell r="C5662" t="str">
            <v>cây</v>
          </cell>
          <cell r="D5662">
            <v>591812</v>
          </cell>
        </row>
        <row r="5663">
          <cell r="B5663" t="str">
            <v>Re hương &gt;27-30 cm</v>
          </cell>
          <cell r="C5663" t="str">
            <v>cây</v>
          </cell>
          <cell r="D5663">
            <v>633102</v>
          </cell>
        </row>
        <row r="5664">
          <cell r="B5664" t="str">
            <v>Re hương &gt;30-33 cm</v>
          </cell>
          <cell r="C5664" t="str">
            <v>cây</v>
          </cell>
          <cell r="D5664">
            <v>677962</v>
          </cell>
        </row>
        <row r="5665">
          <cell r="B5665" t="str">
            <v>Re hương &gt;33-36 cm</v>
          </cell>
          <cell r="C5665" t="str">
            <v>cây</v>
          </cell>
          <cell r="D5665">
            <v>726917</v>
          </cell>
        </row>
        <row r="5666">
          <cell r="B5666" t="str">
            <v>Re hương &gt;36-39 cm</v>
          </cell>
          <cell r="C5666" t="str">
            <v>cây</v>
          </cell>
          <cell r="D5666">
            <v>780526</v>
          </cell>
        </row>
        <row r="5667">
          <cell r="B5667" t="str">
            <v>Re hương &gt;39-42 cm</v>
          </cell>
          <cell r="C5667" t="str">
            <v>cây</v>
          </cell>
          <cell r="D5667">
            <v>839455</v>
          </cell>
        </row>
        <row r="5668">
          <cell r="B5668" t="str">
            <v>Re hương &gt;42 cm</v>
          </cell>
          <cell r="C5668" t="str">
            <v>cây</v>
          </cell>
          <cell r="D5668">
            <v>904456</v>
          </cell>
        </row>
        <row r="5669">
          <cell r="B5669" t="str">
            <v>Xá xị ≤3 cm</v>
          </cell>
          <cell r="C5669" t="str">
            <v>cây</v>
          </cell>
          <cell r="D5669">
            <v>91198</v>
          </cell>
        </row>
        <row r="5670">
          <cell r="B5670" t="str">
            <v>Xá xị &gt;3-6 cm</v>
          </cell>
          <cell r="C5670" t="str">
            <v>cây</v>
          </cell>
          <cell r="D5670">
            <v>120141</v>
          </cell>
        </row>
        <row r="5671">
          <cell r="B5671" t="str">
            <v>Xá xị &gt;6-9 cm</v>
          </cell>
          <cell r="C5671" t="str">
            <v>cây</v>
          </cell>
          <cell r="D5671">
            <v>316106</v>
          </cell>
        </row>
        <row r="5672">
          <cell r="B5672" t="str">
            <v>Xá xị &gt;9-12 cm</v>
          </cell>
          <cell r="C5672" t="str">
            <v>cây</v>
          </cell>
          <cell r="D5672">
            <v>425284</v>
          </cell>
        </row>
        <row r="5673">
          <cell r="B5673" t="str">
            <v>Xá xị &gt;12-15 cm</v>
          </cell>
          <cell r="C5673" t="str">
            <v>cây</v>
          </cell>
          <cell r="D5673">
            <v>454339</v>
          </cell>
        </row>
        <row r="5674">
          <cell r="B5674" t="str">
            <v>Xá xị &gt;15-18 cm</v>
          </cell>
          <cell r="C5674" t="str">
            <v>cây</v>
          </cell>
          <cell r="D5674">
            <v>485238</v>
          </cell>
        </row>
        <row r="5675">
          <cell r="B5675" t="str">
            <v>Xá xị &gt;18-21 cm</v>
          </cell>
          <cell r="C5675" t="str">
            <v>cây</v>
          </cell>
          <cell r="D5675">
            <v>518245</v>
          </cell>
        </row>
        <row r="5676">
          <cell r="B5676" t="str">
            <v>Xá xị &gt;21-24 cm</v>
          </cell>
          <cell r="C5676" t="str">
            <v>cây</v>
          </cell>
          <cell r="D5676">
            <v>553656</v>
          </cell>
        </row>
        <row r="5677">
          <cell r="B5677" t="str">
            <v>Xá xị &gt;24-27 cm</v>
          </cell>
          <cell r="C5677" t="str">
            <v>cây</v>
          </cell>
          <cell r="D5677">
            <v>591812</v>
          </cell>
        </row>
        <row r="5678">
          <cell r="B5678" t="str">
            <v>Xá xị &gt;27-30 cm</v>
          </cell>
          <cell r="C5678" t="str">
            <v>cây</v>
          </cell>
          <cell r="D5678">
            <v>633102</v>
          </cell>
        </row>
        <row r="5679">
          <cell r="B5679" t="str">
            <v>Xá xị &gt;30-33 cm</v>
          </cell>
          <cell r="C5679" t="str">
            <v>cây</v>
          </cell>
          <cell r="D5679">
            <v>677962</v>
          </cell>
        </row>
        <row r="5680">
          <cell r="B5680" t="str">
            <v>Xá xị &gt;33-36 cm</v>
          </cell>
          <cell r="C5680" t="str">
            <v>cây</v>
          </cell>
          <cell r="D5680">
            <v>726917</v>
          </cell>
        </row>
        <row r="5681">
          <cell r="B5681" t="str">
            <v>Xá xị &gt;36-39 cm</v>
          </cell>
          <cell r="C5681" t="str">
            <v>cây</v>
          </cell>
          <cell r="D5681">
            <v>780526</v>
          </cell>
        </row>
        <row r="5682">
          <cell r="B5682" t="str">
            <v>Xá xị &gt;39-42 cm</v>
          </cell>
          <cell r="C5682" t="str">
            <v>cây</v>
          </cell>
          <cell r="D5682">
            <v>839455</v>
          </cell>
        </row>
        <row r="5683">
          <cell r="B5683" t="str">
            <v>Xá xị &gt;42 cm</v>
          </cell>
          <cell r="C5683" t="str">
            <v>cây</v>
          </cell>
          <cell r="D5683">
            <v>904456</v>
          </cell>
        </row>
        <row r="5684">
          <cell r="B5684" t="str">
            <v>Re lá cong ≤3 cm</v>
          </cell>
          <cell r="C5684" t="str">
            <v>cây</v>
          </cell>
          <cell r="D5684">
            <v>91198</v>
          </cell>
        </row>
        <row r="5685">
          <cell r="B5685" t="str">
            <v>Re lá cong &gt;3-6 cm</v>
          </cell>
          <cell r="C5685" t="str">
            <v>cây</v>
          </cell>
          <cell r="D5685">
            <v>120141</v>
          </cell>
        </row>
        <row r="5686">
          <cell r="B5686" t="str">
            <v>Re lá cong &gt;6-9 cm</v>
          </cell>
          <cell r="C5686" t="str">
            <v>cây</v>
          </cell>
          <cell r="D5686">
            <v>316106</v>
          </cell>
        </row>
        <row r="5687">
          <cell r="B5687" t="str">
            <v>Re lá cong &gt;9-12 cm</v>
          </cell>
          <cell r="C5687" t="str">
            <v>cây</v>
          </cell>
          <cell r="D5687">
            <v>425284</v>
          </cell>
        </row>
        <row r="5688">
          <cell r="B5688" t="str">
            <v>Re lá cong &gt;12-15 cm</v>
          </cell>
          <cell r="C5688" t="str">
            <v>cây</v>
          </cell>
          <cell r="D5688">
            <v>454339</v>
          </cell>
        </row>
        <row r="5689">
          <cell r="B5689" t="str">
            <v>Re lá cong &gt;15-18 cm</v>
          </cell>
          <cell r="C5689" t="str">
            <v>cây</v>
          </cell>
          <cell r="D5689">
            <v>485238</v>
          </cell>
        </row>
        <row r="5690">
          <cell r="B5690" t="str">
            <v>Re lá cong &gt;18-21 cm</v>
          </cell>
          <cell r="C5690" t="str">
            <v>cây</v>
          </cell>
          <cell r="D5690">
            <v>518245</v>
          </cell>
        </row>
        <row r="5691">
          <cell r="B5691" t="str">
            <v>Re lá cong &gt;21-24 cm</v>
          </cell>
          <cell r="C5691" t="str">
            <v>cây</v>
          </cell>
          <cell r="D5691">
            <v>553656</v>
          </cell>
        </row>
        <row r="5692">
          <cell r="B5692" t="str">
            <v>Re lá cong &gt;24-27 cm</v>
          </cell>
          <cell r="C5692" t="str">
            <v>cây</v>
          </cell>
          <cell r="D5692">
            <v>591812</v>
          </cell>
        </row>
        <row r="5693">
          <cell r="B5693" t="str">
            <v>Re lá cong &gt;27-30 cm</v>
          </cell>
          <cell r="C5693" t="str">
            <v>cây</v>
          </cell>
          <cell r="D5693">
            <v>633102</v>
          </cell>
        </row>
        <row r="5694">
          <cell r="B5694" t="str">
            <v>Re lá cong &gt;30-33 cm</v>
          </cell>
          <cell r="C5694" t="str">
            <v>cây</v>
          </cell>
          <cell r="D5694">
            <v>677962</v>
          </cell>
        </row>
        <row r="5695">
          <cell r="B5695" t="str">
            <v>Re lá cong &gt;33-36 cm</v>
          </cell>
          <cell r="C5695" t="str">
            <v>cây</v>
          </cell>
          <cell r="D5695">
            <v>726917</v>
          </cell>
        </row>
        <row r="5696">
          <cell r="B5696" t="str">
            <v>Re lá cong &gt;36-39 cm</v>
          </cell>
          <cell r="C5696" t="str">
            <v>cây</v>
          </cell>
          <cell r="D5696">
            <v>780526</v>
          </cell>
        </row>
        <row r="5697">
          <cell r="B5697" t="str">
            <v>Re lá cong &gt;39-42 cm</v>
          </cell>
          <cell r="C5697" t="str">
            <v>cây</v>
          </cell>
          <cell r="D5697">
            <v>839455</v>
          </cell>
        </row>
        <row r="5698">
          <cell r="B5698" t="str">
            <v>Re lá cong &gt;42 cm</v>
          </cell>
          <cell r="C5698" t="str">
            <v>cây</v>
          </cell>
          <cell r="D5698">
            <v>904456</v>
          </cell>
        </row>
        <row r="5699">
          <cell r="B5699" t="str">
            <v>Re ≤3 cm</v>
          </cell>
          <cell r="C5699" t="str">
            <v>cây</v>
          </cell>
          <cell r="D5699">
            <v>91198</v>
          </cell>
        </row>
        <row r="5700">
          <cell r="B5700" t="str">
            <v>Re &gt;3-6 cm</v>
          </cell>
          <cell r="C5700" t="str">
            <v>cây</v>
          </cell>
          <cell r="D5700">
            <v>120141</v>
          </cell>
        </row>
        <row r="5701">
          <cell r="B5701" t="str">
            <v>Re &gt;6-9 cm</v>
          </cell>
          <cell r="C5701" t="str">
            <v>cây</v>
          </cell>
          <cell r="D5701">
            <v>316106</v>
          </cell>
        </row>
        <row r="5702">
          <cell r="B5702" t="str">
            <v>Re &gt;9-12 cm</v>
          </cell>
          <cell r="C5702" t="str">
            <v>cây</v>
          </cell>
          <cell r="D5702">
            <v>425284</v>
          </cell>
        </row>
        <row r="5703">
          <cell r="B5703" t="str">
            <v>Re &gt;12-15 cm</v>
          </cell>
          <cell r="C5703" t="str">
            <v>cây</v>
          </cell>
          <cell r="D5703">
            <v>454339</v>
          </cell>
        </row>
        <row r="5704">
          <cell r="B5704" t="str">
            <v>Re &gt;15-18 cm</v>
          </cell>
          <cell r="C5704" t="str">
            <v>cây</v>
          </cell>
          <cell r="D5704">
            <v>485238</v>
          </cell>
        </row>
        <row r="5705">
          <cell r="B5705" t="str">
            <v>Re &gt;18-21 cm</v>
          </cell>
          <cell r="C5705" t="str">
            <v>cây</v>
          </cell>
          <cell r="D5705">
            <v>518245</v>
          </cell>
        </row>
        <row r="5706">
          <cell r="B5706" t="str">
            <v>Re &gt;21-24 cm</v>
          </cell>
          <cell r="C5706" t="str">
            <v>cây</v>
          </cell>
          <cell r="D5706">
            <v>553656</v>
          </cell>
        </row>
        <row r="5707">
          <cell r="B5707" t="str">
            <v>Re &gt;24-27 cm</v>
          </cell>
          <cell r="C5707" t="str">
            <v>cây</v>
          </cell>
          <cell r="D5707">
            <v>591812</v>
          </cell>
        </row>
        <row r="5708">
          <cell r="B5708" t="str">
            <v>Re &gt;27-30 cm</v>
          </cell>
          <cell r="C5708" t="str">
            <v>cây</v>
          </cell>
          <cell r="D5708">
            <v>633102</v>
          </cell>
        </row>
        <row r="5709">
          <cell r="B5709" t="str">
            <v>Re &gt;30-33 cm</v>
          </cell>
          <cell r="C5709" t="str">
            <v>cây</v>
          </cell>
          <cell r="D5709">
            <v>677962</v>
          </cell>
        </row>
        <row r="5710">
          <cell r="B5710" t="str">
            <v>Re &gt;33-36 cm</v>
          </cell>
          <cell r="C5710" t="str">
            <v>cây</v>
          </cell>
          <cell r="D5710">
            <v>726917</v>
          </cell>
        </row>
        <row r="5711">
          <cell r="B5711" t="str">
            <v>Re &gt;36-39 cm</v>
          </cell>
          <cell r="C5711" t="str">
            <v>cây</v>
          </cell>
          <cell r="D5711">
            <v>780526</v>
          </cell>
        </row>
        <row r="5712">
          <cell r="B5712" t="str">
            <v>Re &gt;39-42 cm</v>
          </cell>
          <cell r="C5712" t="str">
            <v>cây</v>
          </cell>
          <cell r="D5712">
            <v>839455</v>
          </cell>
        </row>
        <row r="5713">
          <cell r="B5713" t="str">
            <v>Re &gt;42 cm</v>
          </cell>
          <cell r="C5713" t="str">
            <v>cây</v>
          </cell>
          <cell r="D5713">
            <v>904456</v>
          </cell>
        </row>
        <row r="5714">
          <cell r="B5714" t="str">
            <v>Re hương lá bé ≤3 cm</v>
          </cell>
          <cell r="C5714" t="str">
            <v>cây</v>
          </cell>
          <cell r="D5714">
            <v>91198</v>
          </cell>
        </row>
        <row r="5715">
          <cell r="B5715" t="str">
            <v>Re hương lá bé &gt;3-6 cm</v>
          </cell>
          <cell r="C5715" t="str">
            <v>cây</v>
          </cell>
          <cell r="D5715">
            <v>120141</v>
          </cell>
        </row>
        <row r="5716">
          <cell r="B5716" t="str">
            <v>Re hương lá bé &gt;6-9 cm</v>
          </cell>
          <cell r="C5716" t="str">
            <v>cây</v>
          </cell>
          <cell r="D5716">
            <v>316106</v>
          </cell>
        </row>
        <row r="5717">
          <cell r="B5717" t="str">
            <v>Re hương lá bé &gt;9-12 cm</v>
          </cell>
          <cell r="C5717" t="str">
            <v>cây</v>
          </cell>
          <cell r="D5717">
            <v>425284</v>
          </cell>
        </row>
        <row r="5718">
          <cell r="B5718" t="str">
            <v>Re hương lá bé &gt;12-15 cm</v>
          </cell>
          <cell r="C5718" t="str">
            <v>cây</v>
          </cell>
          <cell r="D5718">
            <v>454339</v>
          </cell>
        </row>
        <row r="5719">
          <cell r="B5719" t="str">
            <v>Re hương lá bé &gt;15-18 cm</v>
          </cell>
          <cell r="C5719" t="str">
            <v>cây</v>
          </cell>
          <cell r="D5719">
            <v>485238</v>
          </cell>
        </row>
        <row r="5720">
          <cell r="B5720" t="str">
            <v>Re hương lá bé &gt;18-21 cm</v>
          </cell>
          <cell r="C5720" t="str">
            <v>cây</v>
          </cell>
          <cell r="D5720">
            <v>518245</v>
          </cell>
        </row>
        <row r="5721">
          <cell r="B5721" t="str">
            <v>Re hương lá bé &gt;21-24 cm</v>
          </cell>
          <cell r="C5721" t="str">
            <v>cây</v>
          </cell>
          <cell r="D5721">
            <v>553656</v>
          </cell>
        </row>
        <row r="5722">
          <cell r="B5722" t="str">
            <v>Re hương lá bé &gt;24-27 cm</v>
          </cell>
          <cell r="C5722" t="str">
            <v>cây</v>
          </cell>
          <cell r="D5722">
            <v>591812</v>
          </cell>
        </row>
        <row r="5723">
          <cell r="B5723" t="str">
            <v>Re hương lá bé &gt;27-30 cm</v>
          </cell>
          <cell r="C5723" t="str">
            <v>cây</v>
          </cell>
          <cell r="D5723">
            <v>633102</v>
          </cell>
        </row>
        <row r="5724">
          <cell r="B5724" t="str">
            <v>Re hương lá bé &gt;30-33 cm</v>
          </cell>
          <cell r="C5724" t="str">
            <v>cây</v>
          </cell>
          <cell r="D5724">
            <v>677962</v>
          </cell>
        </row>
        <row r="5725">
          <cell r="B5725" t="str">
            <v>Re hương lá bé &gt;33-36 cm</v>
          </cell>
          <cell r="C5725" t="str">
            <v>cây</v>
          </cell>
          <cell r="D5725">
            <v>726917</v>
          </cell>
        </row>
        <row r="5726">
          <cell r="B5726" t="str">
            <v>Re hương lá bé &gt;36-39 cm</v>
          </cell>
          <cell r="C5726" t="str">
            <v>cây</v>
          </cell>
          <cell r="D5726">
            <v>780526</v>
          </cell>
        </row>
        <row r="5727">
          <cell r="B5727" t="str">
            <v>Re hương lá bé &gt;39-42 cm</v>
          </cell>
          <cell r="C5727" t="str">
            <v>cây</v>
          </cell>
          <cell r="D5727">
            <v>839455</v>
          </cell>
        </row>
        <row r="5728">
          <cell r="B5728" t="str">
            <v>Re hương lá bé &gt;42 cm</v>
          </cell>
          <cell r="C5728" t="str">
            <v>cây</v>
          </cell>
          <cell r="D5728">
            <v>904456</v>
          </cell>
        </row>
        <row r="5729">
          <cell r="B5729" t="str">
            <v>Rè ≤3 cm</v>
          </cell>
          <cell r="C5729" t="str">
            <v>cây</v>
          </cell>
          <cell r="D5729">
            <v>91198</v>
          </cell>
        </row>
        <row r="5730">
          <cell r="B5730" t="str">
            <v>Rè &gt;3-6 cm</v>
          </cell>
          <cell r="C5730" t="str">
            <v>cây</v>
          </cell>
          <cell r="D5730">
            <v>120141</v>
          </cell>
        </row>
        <row r="5731">
          <cell r="B5731" t="str">
            <v>Rè &gt;6-9 cm</v>
          </cell>
          <cell r="C5731" t="str">
            <v>cây</v>
          </cell>
          <cell r="D5731">
            <v>316106</v>
          </cell>
        </row>
        <row r="5732">
          <cell r="B5732" t="str">
            <v>Rè &gt;9-12 cm</v>
          </cell>
          <cell r="C5732" t="str">
            <v>cây</v>
          </cell>
          <cell r="D5732">
            <v>425284</v>
          </cell>
        </row>
        <row r="5733">
          <cell r="B5733" t="str">
            <v>Rè &gt;12-15 cm</v>
          </cell>
          <cell r="C5733" t="str">
            <v>cây</v>
          </cell>
          <cell r="D5733">
            <v>454339</v>
          </cell>
        </row>
        <row r="5734">
          <cell r="B5734" t="str">
            <v>Rè &gt;15-18 cm</v>
          </cell>
          <cell r="C5734" t="str">
            <v>cây</v>
          </cell>
          <cell r="D5734">
            <v>485238</v>
          </cell>
        </row>
        <row r="5735">
          <cell r="B5735" t="str">
            <v>Rè &gt;18-21 cm</v>
          </cell>
          <cell r="C5735" t="str">
            <v>cây</v>
          </cell>
          <cell r="D5735">
            <v>518245</v>
          </cell>
        </row>
        <row r="5736">
          <cell r="B5736" t="str">
            <v>Rè &gt;21-24 cm</v>
          </cell>
          <cell r="C5736" t="str">
            <v>cây</v>
          </cell>
          <cell r="D5736">
            <v>553656</v>
          </cell>
        </row>
        <row r="5737">
          <cell r="B5737" t="str">
            <v>Rè &gt;24-27 cm</v>
          </cell>
          <cell r="C5737" t="str">
            <v>cây</v>
          </cell>
          <cell r="D5737">
            <v>591812</v>
          </cell>
        </row>
        <row r="5738">
          <cell r="B5738" t="str">
            <v>Rè &gt;27-30 cm</v>
          </cell>
          <cell r="C5738" t="str">
            <v>cây</v>
          </cell>
          <cell r="D5738">
            <v>633102</v>
          </cell>
        </row>
        <row r="5739">
          <cell r="B5739" t="str">
            <v>Rè &gt;30-33 cm</v>
          </cell>
          <cell r="C5739" t="str">
            <v>cây</v>
          </cell>
          <cell r="D5739">
            <v>677962</v>
          </cell>
        </row>
        <row r="5740">
          <cell r="B5740" t="str">
            <v>Rè &gt;33-36 cm</v>
          </cell>
          <cell r="C5740" t="str">
            <v>cây</v>
          </cell>
          <cell r="D5740">
            <v>726917</v>
          </cell>
        </row>
        <row r="5741">
          <cell r="B5741" t="str">
            <v>Rè &gt;36-39 cm</v>
          </cell>
          <cell r="C5741" t="str">
            <v>cây</v>
          </cell>
          <cell r="D5741">
            <v>780526</v>
          </cell>
        </row>
        <row r="5742">
          <cell r="B5742" t="str">
            <v>Rè &gt;39-42 cm</v>
          </cell>
          <cell r="C5742" t="str">
            <v>cây</v>
          </cell>
          <cell r="D5742">
            <v>839455</v>
          </cell>
        </row>
        <row r="5743">
          <cell r="B5743" t="str">
            <v>Rè &gt;42 cm</v>
          </cell>
          <cell r="C5743" t="str">
            <v>cây</v>
          </cell>
          <cell r="D5743">
            <v>904456</v>
          </cell>
        </row>
        <row r="5744">
          <cell r="B5744" t="str">
            <v>Rè quả to ≤3 cm</v>
          </cell>
          <cell r="C5744" t="str">
            <v>cây</v>
          </cell>
          <cell r="D5744">
            <v>91198</v>
          </cell>
        </row>
        <row r="5745">
          <cell r="B5745" t="str">
            <v>Rè quả to &gt;3-6 cm</v>
          </cell>
          <cell r="C5745" t="str">
            <v>cây</v>
          </cell>
          <cell r="D5745">
            <v>120141</v>
          </cell>
        </row>
        <row r="5746">
          <cell r="B5746" t="str">
            <v>Rè quả to &gt;6-9 cm</v>
          </cell>
          <cell r="C5746" t="str">
            <v>cây</v>
          </cell>
          <cell r="D5746">
            <v>316106</v>
          </cell>
        </row>
        <row r="5747">
          <cell r="B5747" t="str">
            <v>Rè quả to &gt;9-12 cm</v>
          </cell>
          <cell r="C5747" t="str">
            <v>cây</v>
          </cell>
          <cell r="D5747">
            <v>425284</v>
          </cell>
        </row>
        <row r="5748">
          <cell r="B5748" t="str">
            <v>Rè quả to &gt;12-15 cm</v>
          </cell>
          <cell r="C5748" t="str">
            <v>cây</v>
          </cell>
          <cell r="D5748">
            <v>454339</v>
          </cell>
        </row>
        <row r="5749">
          <cell r="B5749" t="str">
            <v>Rè quả to &gt;15-18 cm</v>
          </cell>
          <cell r="C5749" t="str">
            <v>cây</v>
          </cell>
          <cell r="D5749">
            <v>485238</v>
          </cell>
        </row>
        <row r="5750">
          <cell r="B5750" t="str">
            <v>Rè quả to &gt;18-21 cm</v>
          </cell>
          <cell r="C5750" t="str">
            <v>cây</v>
          </cell>
          <cell r="D5750">
            <v>518245</v>
          </cell>
        </row>
        <row r="5751">
          <cell r="B5751" t="str">
            <v>Rè quả to &gt;21-24 cm</v>
          </cell>
          <cell r="C5751" t="str">
            <v>cây</v>
          </cell>
          <cell r="D5751">
            <v>553656</v>
          </cell>
        </row>
        <row r="5752">
          <cell r="B5752" t="str">
            <v>Rè quả to &gt;24-27 cm</v>
          </cell>
          <cell r="C5752" t="str">
            <v>cây</v>
          </cell>
          <cell r="D5752">
            <v>591812</v>
          </cell>
        </row>
        <row r="5753">
          <cell r="B5753" t="str">
            <v>Rè quả to &gt;27-30 cm</v>
          </cell>
          <cell r="C5753" t="str">
            <v>cây</v>
          </cell>
          <cell r="D5753">
            <v>633102</v>
          </cell>
        </row>
        <row r="5754">
          <cell r="B5754" t="str">
            <v>Rè quả to &gt;30-33 cm</v>
          </cell>
          <cell r="C5754" t="str">
            <v>cây</v>
          </cell>
          <cell r="D5754">
            <v>677962</v>
          </cell>
        </row>
        <row r="5755">
          <cell r="B5755" t="str">
            <v>Rè quả to &gt;33-36 cm</v>
          </cell>
          <cell r="C5755" t="str">
            <v>cây</v>
          </cell>
          <cell r="D5755">
            <v>726917</v>
          </cell>
        </row>
        <row r="5756">
          <cell r="B5756" t="str">
            <v>Rè quả to &gt;36-39 cm</v>
          </cell>
          <cell r="C5756" t="str">
            <v>cây</v>
          </cell>
          <cell r="D5756">
            <v>780526</v>
          </cell>
        </row>
        <row r="5757">
          <cell r="B5757" t="str">
            <v>Rè quả to &gt;39-42 cm</v>
          </cell>
          <cell r="C5757" t="str">
            <v>cây</v>
          </cell>
          <cell r="D5757">
            <v>839455</v>
          </cell>
        </row>
        <row r="5758">
          <cell r="B5758" t="str">
            <v>Rè quả to &gt;42 cm</v>
          </cell>
          <cell r="C5758" t="str">
            <v>cây</v>
          </cell>
          <cell r="D5758">
            <v>904456</v>
          </cell>
        </row>
        <row r="5759">
          <cell r="B5759" t="str">
            <v>Kháo ≤3 cm</v>
          </cell>
          <cell r="C5759" t="str">
            <v>cây</v>
          </cell>
          <cell r="D5759">
            <v>91198</v>
          </cell>
        </row>
        <row r="5760">
          <cell r="B5760" t="str">
            <v>Kháo &gt;3-6 cm</v>
          </cell>
          <cell r="C5760" t="str">
            <v>cây</v>
          </cell>
          <cell r="D5760">
            <v>120141</v>
          </cell>
        </row>
        <row r="5761">
          <cell r="B5761" t="str">
            <v>Kháo &gt;6-9 cm</v>
          </cell>
          <cell r="C5761" t="str">
            <v>cây</v>
          </cell>
          <cell r="D5761">
            <v>316106</v>
          </cell>
        </row>
        <row r="5762">
          <cell r="B5762" t="str">
            <v>Kháo &gt;9-12 cm</v>
          </cell>
          <cell r="C5762" t="str">
            <v>cây</v>
          </cell>
          <cell r="D5762">
            <v>425284</v>
          </cell>
        </row>
        <row r="5763">
          <cell r="B5763" t="str">
            <v>Kháo &gt;12-15 cm</v>
          </cell>
          <cell r="C5763" t="str">
            <v>cây</v>
          </cell>
          <cell r="D5763">
            <v>454339</v>
          </cell>
        </row>
        <row r="5764">
          <cell r="B5764" t="str">
            <v>Kháo &gt;15-18 cm</v>
          </cell>
          <cell r="C5764" t="str">
            <v>cây</v>
          </cell>
          <cell r="D5764">
            <v>485238</v>
          </cell>
        </row>
        <row r="5765">
          <cell r="B5765" t="str">
            <v>Kháo &gt;18-21 cm</v>
          </cell>
          <cell r="C5765" t="str">
            <v>cây</v>
          </cell>
          <cell r="D5765">
            <v>518245</v>
          </cell>
        </row>
        <row r="5766">
          <cell r="B5766" t="str">
            <v>Kháo &gt;21-24 cm</v>
          </cell>
          <cell r="C5766" t="str">
            <v>cây</v>
          </cell>
          <cell r="D5766">
            <v>553656</v>
          </cell>
        </row>
        <row r="5767">
          <cell r="B5767" t="str">
            <v>Kháo &gt;24-27 cm</v>
          </cell>
          <cell r="C5767" t="str">
            <v>cây</v>
          </cell>
          <cell r="D5767">
            <v>591812</v>
          </cell>
        </row>
        <row r="5768">
          <cell r="B5768" t="str">
            <v>Kháo &gt;27-30 cm</v>
          </cell>
          <cell r="C5768" t="str">
            <v>cây</v>
          </cell>
          <cell r="D5768">
            <v>633102</v>
          </cell>
        </row>
        <row r="5769">
          <cell r="B5769" t="str">
            <v>Kháo &gt;30-33 cm</v>
          </cell>
          <cell r="C5769" t="str">
            <v>cây</v>
          </cell>
          <cell r="D5769">
            <v>677962</v>
          </cell>
        </row>
        <row r="5770">
          <cell r="B5770" t="str">
            <v>Kháo &gt;33-36 cm</v>
          </cell>
          <cell r="C5770" t="str">
            <v>cây</v>
          </cell>
          <cell r="D5770">
            <v>726917</v>
          </cell>
        </row>
        <row r="5771">
          <cell r="B5771" t="str">
            <v>Kháo &gt;36-39 cm</v>
          </cell>
          <cell r="C5771" t="str">
            <v>cây</v>
          </cell>
          <cell r="D5771">
            <v>780526</v>
          </cell>
        </row>
        <row r="5772">
          <cell r="B5772" t="str">
            <v>Kháo &gt;39-42 cm</v>
          </cell>
          <cell r="C5772" t="str">
            <v>cây</v>
          </cell>
          <cell r="D5772">
            <v>839455</v>
          </cell>
        </row>
        <row r="5773">
          <cell r="B5773" t="str">
            <v>Kháo &gt;42 cm</v>
          </cell>
          <cell r="C5773" t="str">
            <v>cây</v>
          </cell>
          <cell r="D5773">
            <v>904456</v>
          </cell>
        </row>
        <row r="5774">
          <cell r="B5774" t="str">
            <v>Kháo vàng ≤3 cm</v>
          </cell>
          <cell r="C5774" t="str">
            <v>cây</v>
          </cell>
          <cell r="D5774">
            <v>91198</v>
          </cell>
        </row>
        <row r="5775">
          <cell r="B5775" t="str">
            <v>Kháo vàng &gt;3-6 cm</v>
          </cell>
          <cell r="C5775" t="str">
            <v>cây</v>
          </cell>
          <cell r="D5775">
            <v>120141</v>
          </cell>
        </row>
        <row r="5776">
          <cell r="B5776" t="str">
            <v>Kháo vàng &gt;6-9 cm</v>
          </cell>
          <cell r="C5776" t="str">
            <v>cây</v>
          </cell>
          <cell r="D5776">
            <v>316106</v>
          </cell>
        </row>
        <row r="5777">
          <cell r="B5777" t="str">
            <v>Kháo vàng &gt;9-12 cm</v>
          </cell>
          <cell r="C5777" t="str">
            <v>cây</v>
          </cell>
          <cell r="D5777">
            <v>425284</v>
          </cell>
        </row>
        <row r="5778">
          <cell r="B5778" t="str">
            <v>Kháo vàng &gt;12-15 cm</v>
          </cell>
          <cell r="C5778" t="str">
            <v>cây</v>
          </cell>
          <cell r="D5778">
            <v>454339</v>
          </cell>
        </row>
        <row r="5779">
          <cell r="B5779" t="str">
            <v>Kháo vàng &gt;15-18 cm</v>
          </cell>
          <cell r="C5779" t="str">
            <v>cây</v>
          </cell>
          <cell r="D5779">
            <v>485238</v>
          </cell>
        </row>
        <row r="5780">
          <cell r="B5780" t="str">
            <v>Kháo vàng &gt;18-21 cm</v>
          </cell>
          <cell r="C5780" t="str">
            <v>cây</v>
          </cell>
          <cell r="D5780">
            <v>518245</v>
          </cell>
        </row>
        <row r="5781">
          <cell r="B5781" t="str">
            <v>Kháo vàng &gt;21-24 cm</v>
          </cell>
          <cell r="C5781" t="str">
            <v>cây</v>
          </cell>
          <cell r="D5781">
            <v>553656</v>
          </cell>
        </row>
        <row r="5782">
          <cell r="B5782" t="str">
            <v>Kháo vàng &gt;24-27 cm</v>
          </cell>
          <cell r="C5782" t="str">
            <v>cây</v>
          </cell>
          <cell r="D5782">
            <v>591812</v>
          </cell>
        </row>
        <row r="5783">
          <cell r="B5783" t="str">
            <v>Kháo vàng &gt;27-30 cm</v>
          </cell>
          <cell r="C5783" t="str">
            <v>cây</v>
          </cell>
          <cell r="D5783">
            <v>633102</v>
          </cell>
        </row>
        <row r="5784">
          <cell r="B5784" t="str">
            <v>Kháo vàng &gt;30-33 cm</v>
          </cell>
          <cell r="C5784" t="str">
            <v>cây</v>
          </cell>
          <cell r="D5784">
            <v>677962</v>
          </cell>
        </row>
        <row r="5785">
          <cell r="B5785" t="str">
            <v>Kháo vàng &gt;33-36 cm</v>
          </cell>
          <cell r="C5785" t="str">
            <v>cây</v>
          </cell>
          <cell r="D5785">
            <v>726917</v>
          </cell>
        </row>
        <row r="5786">
          <cell r="B5786" t="str">
            <v>Kháo vàng &gt;36-39 cm</v>
          </cell>
          <cell r="C5786" t="str">
            <v>cây</v>
          </cell>
          <cell r="D5786">
            <v>780526</v>
          </cell>
        </row>
        <row r="5787">
          <cell r="B5787" t="str">
            <v>Kháo vàng &gt;39-42 cm</v>
          </cell>
          <cell r="C5787" t="str">
            <v>cây</v>
          </cell>
          <cell r="D5787">
            <v>839455</v>
          </cell>
        </row>
        <row r="5788">
          <cell r="B5788" t="str">
            <v>Kháo vàng &gt;42 cm</v>
          </cell>
          <cell r="C5788" t="str">
            <v>cây</v>
          </cell>
          <cell r="D5788">
            <v>904456</v>
          </cell>
        </row>
        <row r="5789">
          <cell r="B5789" t="str">
            <v>Rè quả dẹt ≤3 cm</v>
          </cell>
          <cell r="C5789" t="str">
            <v>cây</v>
          </cell>
          <cell r="D5789">
            <v>91198</v>
          </cell>
        </row>
        <row r="5790">
          <cell r="B5790" t="str">
            <v>Rè quả dẹt &gt;3-6 cm</v>
          </cell>
          <cell r="C5790" t="str">
            <v>cây</v>
          </cell>
          <cell r="D5790">
            <v>120141</v>
          </cell>
        </row>
        <row r="5791">
          <cell r="B5791" t="str">
            <v>Rè quả dẹt &gt;6-9 cm</v>
          </cell>
          <cell r="C5791" t="str">
            <v>cây</v>
          </cell>
          <cell r="D5791">
            <v>316106</v>
          </cell>
        </row>
        <row r="5792">
          <cell r="B5792" t="str">
            <v>Rè quả dẹt &gt;9-12 cm</v>
          </cell>
          <cell r="C5792" t="str">
            <v>cây</v>
          </cell>
          <cell r="D5792">
            <v>425284</v>
          </cell>
        </row>
        <row r="5793">
          <cell r="B5793" t="str">
            <v>Rè quả dẹt &gt;12-15 cm</v>
          </cell>
          <cell r="C5793" t="str">
            <v>cây</v>
          </cell>
          <cell r="D5793">
            <v>454339</v>
          </cell>
        </row>
        <row r="5794">
          <cell r="B5794" t="str">
            <v>Rè quả dẹt &gt;15-18 cm</v>
          </cell>
          <cell r="C5794" t="str">
            <v>cây</v>
          </cell>
          <cell r="D5794">
            <v>485238</v>
          </cell>
        </row>
        <row r="5795">
          <cell r="B5795" t="str">
            <v>Rè quả dẹt &gt;18-21 cm</v>
          </cell>
          <cell r="C5795" t="str">
            <v>cây</v>
          </cell>
          <cell r="D5795">
            <v>518245</v>
          </cell>
        </row>
        <row r="5796">
          <cell r="B5796" t="str">
            <v>Rè quả dẹt &gt;21-24 cm</v>
          </cell>
          <cell r="C5796" t="str">
            <v>cây</v>
          </cell>
          <cell r="D5796">
            <v>553656</v>
          </cell>
        </row>
        <row r="5797">
          <cell r="B5797" t="str">
            <v>Rè quả dẹt &gt;24-27 cm</v>
          </cell>
          <cell r="C5797" t="str">
            <v>cây</v>
          </cell>
          <cell r="D5797">
            <v>591812</v>
          </cell>
        </row>
        <row r="5798">
          <cell r="B5798" t="str">
            <v>Rè quả dẹt &gt;27-30 cm</v>
          </cell>
          <cell r="C5798" t="str">
            <v>cây</v>
          </cell>
          <cell r="D5798">
            <v>633102</v>
          </cell>
        </row>
        <row r="5799">
          <cell r="B5799" t="str">
            <v>Rè quả dẹt &gt;30-33 cm</v>
          </cell>
          <cell r="C5799" t="str">
            <v>cây</v>
          </cell>
          <cell r="D5799">
            <v>677962</v>
          </cell>
        </row>
        <row r="5800">
          <cell r="B5800" t="str">
            <v>Rè quả dẹt &gt;33-36 cm</v>
          </cell>
          <cell r="C5800" t="str">
            <v>cây</v>
          </cell>
          <cell r="D5800">
            <v>726917</v>
          </cell>
        </row>
        <row r="5801">
          <cell r="B5801" t="str">
            <v>Rè quả dẹt &gt;36-39 cm</v>
          </cell>
          <cell r="C5801" t="str">
            <v>cây</v>
          </cell>
          <cell r="D5801">
            <v>780526</v>
          </cell>
        </row>
        <row r="5802">
          <cell r="B5802" t="str">
            <v>Rè quả dẹt &gt;39-42 cm</v>
          </cell>
          <cell r="C5802" t="str">
            <v>cây</v>
          </cell>
          <cell r="D5802">
            <v>839455</v>
          </cell>
        </row>
        <row r="5803">
          <cell r="B5803" t="str">
            <v>Rè quả dẹt &gt;42 cm</v>
          </cell>
          <cell r="C5803" t="str">
            <v>cây</v>
          </cell>
          <cell r="D5803">
            <v>904456</v>
          </cell>
        </row>
        <row r="5804">
          <cell r="B5804" t="str">
            <v>Rè thunberg ≤3 cm</v>
          </cell>
          <cell r="C5804" t="str">
            <v>cây</v>
          </cell>
          <cell r="D5804">
            <v>91198</v>
          </cell>
        </row>
        <row r="5805">
          <cell r="B5805" t="str">
            <v>Rè thunberg &gt;3-6 cm</v>
          </cell>
          <cell r="C5805" t="str">
            <v>cây</v>
          </cell>
          <cell r="D5805">
            <v>120141</v>
          </cell>
        </row>
        <row r="5806">
          <cell r="B5806" t="str">
            <v>Rè thunberg &gt;6-9 cm</v>
          </cell>
          <cell r="C5806" t="str">
            <v>cây</v>
          </cell>
          <cell r="D5806">
            <v>316106</v>
          </cell>
        </row>
        <row r="5807">
          <cell r="B5807" t="str">
            <v>Rè thunberg &gt;9-12 cm</v>
          </cell>
          <cell r="C5807" t="str">
            <v>cây</v>
          </cell>
          <cell r="D5807">
            <v>425284</v>
          </cell>
        </row>
        <row r="5808">
          <cell r="B5808" t="str">
            <v>Rè thunberg &gt;12-15 cm</v>
          </cell>
          <cell r="C5808" t="str">
            <v>cây</v>
          </cell>
          <cell r="D5808">
            <v>454339</v>
          </cell>
        </row>
        <row r="5809">
          <cell r="B5809" t="str">
            <v>Rè thunberg &gt;15-18 cm</v>
          </cell>
          <cell r="C5809" t="str">
            <v>cây</v>
          </cell>
          <cell r="D5809">
            <v>485238</v>
          </cell>
        </row>
        <row r="5810">
          <cell r="B5810" t="str">
            <v>Rè thunberg &gt;18-21 cm</v>
          </cell>
          <cell r="C5810" t="str">
            <v>cây</v>
          </cell>
          <cell r="D5810">
            <v>518245</v>
          </cell>
        </row>
        <row r="5811">
          <cell r="B5811" t="str">
            <v>Rè thunberg &gt;21-24 cm</v>
          </cell>
          <cell r="C5811" t="str">
            <v>cây</v>
          </cell>
          <cell r="D5811">
            <v>553656</v>
          </cell>
        </row>
        <row r="5812">
          <cell r="B5812" t="str">
            <v>Rè thunberg &gt;24-27 cm</v>
          </cell>
          <cell r="C5812" t="str">
            <v>cây</v>
          </cell>
          <cell r="D5812">
            <v>591812</v>
          </cell>
        </row>
        <row r="5813">
          <cell r="B5813" t="str">
            <v>Rè thunberg &gt;27-30 cm</v>
          </cell>
          <cell r="C5813" t="str">
            <v>cây</v>
          </cell>
          <cell r="D5813">
            <v>633102</v>
          </cell>
        </row>
        <row r="5814">
          <cell r="B5814" t="str">
            <v>Rè thunberg &gt;30-33 cm</v>
          </cell>
          <cell r="C5814" t="str">
            <v>cây</v>
          </cell>
          <cell r="D5814">
            <v>677962</v>
          </cell>
        </row>
        <row r="5815">
          <cell r="B5815" t="str">
            <v>Rè thunberg &gt;33-36 cm</v>
          </cell>
          <cell r="C5815" t="str">
            <v>cây</v>
          </cell>
          <cell r="D5815">
            <v>726917</v>
          </cell>
        </row>
        <row r="5816">
          <cell r="B5816" t="str">
            <v>Rè thunberg &gt;36-39 cm</v>
          </cell>
          <cell r="C5816" t="str">
            <v>cây</v>
          </cell>
          <cell r="D5816">
            <v>780526</v>
          </cell>
        </row>
        <row r="5817">
          <cell r="B5817" t="str">
            <v>Rè thunberg &gt;39-42 cm</v>
          </cell>
          <cell r="C5817" t="str">
            <v>cây</v>
          </cell>
          <cell r="D5817">
            <v>839455</v>
          </cell>
        </row>
        <row r="5818">
          <cell r="B5818" t="str">
            <v>Rè thunberg &gt;42 cm</v>
          </cell>
          <cell r="C5818" t="str">
            <v>cây</v>
          </cell>
          <cell r="D5818">
            <v>904456</v>
          </cell>
        </row>
        <row r="5819">
          <cell r="B5819" t="str">
            <v>Kháo ≤3 cm</v>
          </cell>
          <cell r="C5819" t="str">
            <v>cây</v>
          </cell>
          <cell r="D5819">
            <v>91198</v>
          </cell>
        </row>
        <row r="5820">
          <cell r="B5820" t="str">
            <v>Kháo &gt;3-6 cm</v>
          </cell>
          <cell r="C5820" t="str">
            <v>cây</v>
          </cell>
          <cell r="D5820">
            <v>120141</v>
          </cell>
        </row>
        <row r="5821">
          <cell r="B5821" t="str">
            <v>Kháo &gt;6-9 cm</v>
          </cell>
          <cell r="C5821" t="str">
            <v>cây</v>
          </cell>
          <cell r="D5821">
            <v>316106</v>
          </cell>
        </row>
        <row r="5822">
          <cell r="B5822" t="str">
            <v>Kháo &gt;9-12 cm</v>
          </cell>
          <cell r="C5822" t="str">
            <v>cây</v>
          </cell>
          <cell r="D5822">
            <v>425284</v>
          </cell>
        </row>
        <row r="5823">
          <cell r="B5823" t="str">
            <v>Kháo &gt;12-15 cm</v>
          </cell>
          <cell r="C5823" t="str">
            <v>cây</v>
          </cell>
          <cell r="D5823">
            <v>454339</v>
          </cell>
        </row>
        <row r="5824">
          <cell r="B5824" t="str">
            <v>Kháo &gt;15-18 cm</v>
          </cell>
          <cell r="C5824" t="str">
            <v>cây</v>
          </cell>
          <cell r="D5824">
            <v>485238</v>
          </cell>
        </row>
        <row r="5825">
          <cell r="B5825" t="str">
            <v>Kháo &gt;18-21 cm</v>
          </cell>
          <cell r="C5825" t="str">
            <v>cây</v>
          </cell>
          <cell r="D5825">
            <v>518245</v>
          </cell>
        </row>
        <row r="5826">
          <cell r="B5826" t="str">
            <v>Kháo &gt;21-24 cm</v>
          </cell>
          <cell r="C5826" t="str">
            <v>cây</v>
          </cell>
          <cell r="D5826">
            <v>553656</v>
          </cell>
        </row>
        <row r="5827">
          <cell r="B5827" t="str">
            <v>Kháo &gt;24-27 cm</v>
          </cell>
          <cell r="C5827" t="str">
            <v>cây</v>
          </cell>
          <cell r="D5827">
            <v>591812</v>
          </cell>
        </row>
        <row r="5828">
          <cell r="B5828" t="str">
            <v>Kháo &gt;27-30 cm</v>
          </cell>
          <cell r="C5828" t="str">
            <v>cây</v>
          </cell>
          <cell r="D5828">
            <v>633102</v>
          </cell>
        </row>
        <row r="5829">
          <cell r="B5829" t="str">
            <v>Kháo &gt;30-33 cm</v>
          </cell>
          <cell r="C5829" t="str">
            <v>cây</v>
          </cell>
          <cell r="D5829">
            <v>677962</v>
          </cell>
        </row>
        <row r="5830">
          <cell r="B5830" t="str">
            <v>Kháo &gt;33-36 cm</v>
          </cell>
          <cell r="C5830" t="str">
            <v>cây</v>
          </cell>
          <cell r="D5830">
            <v>726917</v>
          </cell>
        </row>
        <row r="5831">
          <cell r="B5831" t="str">
            <v>Kháo &gt;36-39 cm</v>
          </cell>
          <cell r="C5831" t="str">
            <v>cây</v>
          </cell>
          <cell r="D5831">
            <v>780526</v>
          </cell>
        </row>
        <row r="5832">
          <cell r="B5832" t="str">
            <v>Kháo &gt;39-42 cm</v>
          </cell>
          <cell r="C5832" t="str">
            <v>cây</v>
          </cell>
          <cell r="D5832">
            <v>839455</v>
          </cell>
        </row>
        <row r="5833">
          <cell r="B5833" t="str">
            <v>Kháo &gt;42 cm</v>
          </cell>
          <cell r="C5833" t="str">
            <v>cây</v>
          </cell>
          <cell r="D5833">
            <v>904456</v>
          </cell>
        </row>
        <row r="5834">
          <cell r="B5834" t="str">
            <v>Rè vàng ≤3 cm</v>
          </cell>
          <cell r="C5834" t="str">
            <v>cây</v>
          </cell>
          <cell r="D5834">
            <v>91198</v>
          </cell>
        </row>
        <row r="5835">
          <cell r="B5835" t="str">
            <v>Rè vàng &gt;3-6 cm</v>
          </cell>
          <cell r="C5835" t="str">
            <v>cây</v>
          </cell>
          <cell r="D5835">
            <v>120141</v>
          </cell>
        </row>
        <row r="5836">
          <cell r="B5836" t="str">
            <v>Rè vàng &gt;6-9 cm</v>
          </cell>
          <cell r="C5836" t="str">
            <v>cây</v>
          </cell>
          <cell r="D5836">
            <v>316106</v>
          </cell>
        </row>
        <row r="5837">
          <cell r="B5837" t="str">
            <v>Rè vàng &gt;9-12 cm</v>
          </cell>
          <cell r="C5837" t="str">
            <v>cây</v>
          </cell>
          <cell r="D5837">
            <v>425284</v>
          </cell>
        </row>
        <row r="5838">
          <cell r="B5838" t="str">
            <v>Rè vàng &gt;12-15 cm</v>
          </cell>
          <cell r="C5838" t="str">
            <v>cây</v>
          </cell>
          <cell r="D5838">
            <v>454339</v>
          </cell>
        </row>
        <row r="5839">
          <cell r="B5839" t="str">
            <v>Rè vàng &gt;15-18 cm</v>
          </cell>
          <cell r="C5839" t="str">
            <v>cây</v>
          </cell>
          <cell r="D5839">
            <v>485238</v>
          </cell>
        </row>
        <row r="5840">
          <cell r="B5840" t="str">
            <v>Rè vàng &gt;18-21 cm</v>
          </cell>
          <cell r="C5840" t="str">
            <v>cây</v>
          </cell>
          <cell r="D5840">
            <v>518245</v>
          </cell>
        </row>
        <row r="5841">
          <cell r="B5841" t="str">
            <v>Rè vàng &gt;21-24 cm</v>
          </cell>
          <cell r="C5841" t="str">
            <v>cây</v>
          </cell>
          <cell r="D5841">
            <v>553656</v>
          </cell>
        </row>
        <row r="5842">
          <cell r="B5842" t="str">
            <v>Rè vàng &gt;24-27 cm</v>
          </cell>
          <cell r="C5842" t="str">
            <v>cây</v>
          </cell>
          <cell r="D5842">
            <v>591812</v>
          </cell>
        </row>
        <row r="5843">
          <cell r="B5843" t="str">
            <v>Rè vàng &gt;27-30 cm</v>
          </cell>
          <cell r="C5843" t="str">
            <v>cây</v>
          </cell>
          <cell r="D5843">
            <v>633102</v>
          </cell>
        </row>
        <row r="5844">
          <cell r="B5844" t="str">
            <v>Rè vàng &gt;30-33 cm</v>
          </cell>
          <cell r="C5844" t="str">
            <v>cây</v>
          </cell>
          <cell r="D5844">
            <v>677962</v>
          </cell>
        </row>
        <row r="5845">
          <cell r="B5845" t="str">
            <v>Rè vàng &gt;33-36 cm</v>
          </cell>
          <cell r="C5845" t="str">
            <v>cây</v>
          </cell>
          <cell r="D5845">
            <v>726917</v>
          </cell>
        </row>
        <row r="5846">
          <cell r="B5846" t="str">
            <v>Rè vàng &gt;36-39 cm</v>
          </cell>
          <cell r="C5846" t="str">
            <v>cây</v>
          </cell>
          <cell r="D5846">
            <v>780526</v>
          </cell>
        </row>
        <row r="5847">
          <cell r="B5847" t="str">
            <v>Rè vàng &gt;39-42 cm</v>
          </cell>
          <cell r="C5847" t="str">
            <v>cây</v>
          </cell>
          <cell r="D5847">
            <v>839455</v>
          </cell>
        </row>
        <row r="5848">
          <cell r="B5848" t="str">
            <v>Rè vàng &gt;42 cm</v>
          </cell>
          <cell r="C5848" t="str">
            <v>cây</v>
          </cell>
          <cell r="D5848">
            <v>904456</v>
          </cell>
        </row>
        <row r="5849">
          <cell r="B5849" t="str">
            <v>Rè trung hoa ≤3 cm</v>
          </cell>
          <cell r="C5849" t="str">
            <v>cây</v>
          </cell>
          <cell r="D5849">
            <v>91198</v>
          </cell>
        </row>
        <row r="5850">
          <cell r="B5850" t="str">
            <v>Rè trung hoa &gt;3-6 cm</v>
          </cell>
          <cell r="C5850" t="str">
            <v>cây</v>
          </cell>
          <cell r="D5850">
            <v>120141</v>
          </cell>
        </row>
        <row r="5851">
          <cell r="B5851" t="str">
            <v>Rè trung hoa &gt;6-9 cm</v>
          </cell>
          <cell r="C5851" t="str">
            <v>cây</v>
          </cell>
          <cell r="D5851">
            <v>316106</v>
          </cell>
        </row>
        <row r="5852">
          <cell r="B5852" t="str">
            <v>Rè trung hoa &gt;9-12 cm</v>
          </cell>
          <cell r="C5852" t="str">
            <v>cây</v>
          </cell>
          <cell r="D5852">
            <v>425284</v>
          </cell>
        </row>
        <row r="5853">
          <cell r="B5853" t="str">
            <v>Rè trung hoa &gt;12-15 cm</v>
          </cell>
          <cell r="C5853" t="str">
            <v>cây</v>
          </cell>
          <cell r="D5853">
            <v>454339</v>
          </cell>
        </row>
        <row r="5854">
          <cell r="B5854" t="str">
            <v>Rè trung hoa &gt;15-18 cm</v>
          </cell>
          <cell r="C5854" t="str">
            <v>cây</v>
          </cell>
          <cell r="D5854">
            <v>485238</v>
          </cell>
        </row>
        <row r="5855">
          <cell r="B5855" t="str">
            <v>Rè trung hoa &gt;18-21 cm</v>
          </cell>
          <cell r="C5855" t="str">
            <v>cây</v>
          </cell>
          <cell r="D5855">
            <v>518245</v>
          </cell>
        </row>
        <row r="5856">
          <cell r="B5856" t="str">
            <v>Rè trung hoa &gt;21-24 cm</v>
          </cell>
          <cell r="C5856" t="str">
            <v>cây</v>
          </cell>
          <cell r="D5856">
            <v>553656</v>
          </cell>
        </row>
        <row r="5857">
          <cell r="B5857" t="str">
            <v>Rè trung hoa &gt;24-27 cm</v>
          </cell>
          <cell r="C5857" t="str">
            <v>cây</v>
          </cell>
          <cell r="D5857">
            <v>591812</v>
          </cell>
        </row>
        <row r="5858">
          <cell r="B5858" t="str">
            <v>Rè trung hoa &gt;27-30 cm</v>
          </cell>
          <cell r="C5858" t="str">
            <v>cây</v>
          </cell>
          <cell r="D5858">
            <v>633102</v>
          </cell>
        </row>
        <row r="5859">
          <cell r="B5859" t="str">
            <v>Rè trung hoa &gt;30-33 cm</v>
          </cell>
          <cell r="C5859" t="str">
            <v>cây</v>
          </cell>
          <cell r="D5859">
            <v>677962</v>
          </cell>
        </row>
        <row r="5860">
          <cell r="B5860" t="str">
            <v>Rè trung hoa &gt;33-36 cm</v>
          </cell>
          <cell r="C5860" t="str">
            <v>cây</v>
          </cell>
          <cell r="D5860">
            <v>726917</v>
          </cell>
        </row>
        <row r="5861">
          <cell r="B5861" t="str">
            <v>Rè trung hoa &gt;36-39 cm</v>
          </cell>
          <cell r="C5861" t="str">
            <v>cây</v>
          </cell>
          <cell r="D5861">
            <v>780526</v>
          </cell>
        </row>
        <row r="5862">
          <cell r="B5862" t="str">
            <v>Rè trung hoa &gt;39-42 cm</v>
          </cell>
          <cell r="C5862" t="str">
            <v>cây</v>
          </cell>
          <cell r="D5862">
            <v>839455</v>
          </cell>
        </row>
        <row r="5863">
          <cell r="B5863" t="str">
            <v>Rè trung hoa &gt;42 cm</v>
          </cell>
          <cell r="C5863" t="str">
            <v>cây</v>
          </cell>
          <cell r="D5863">
            <v>904456</v>
          </cell>
        </row>
        <row r="5864">
          <cell r="B5864" t="str">
            <v>Kháo ≤3 cm</v>
          </cell>
          <cell r="C5864" t="str">
            <v>cây</v>
          </cell>
          <cell r="D5864">
            <v>91198</v>
          </cell>
        </row>
        <row r="5865">
          <cell r="B5865" t="str">
            <v>Kháo &gt;3-6 cm</v>
          </cell>
          <cell r="C5865" t="str">
            <v>cây</v>
          </cell>
          <cell r="D5865">
            <v>120141</v>
          </cell>
        </row>
        <row r="5866">
          <cell r="B5866" t="str">
            <v>Kháo &gt;6-9 cm</v>
          </cell>
          <cell r="C5866" t="str">
            <v>cây</v>
          </cell>
          <cell r="D5866">
            <v>316106</v>
          </cell>
        </row>
        <row r="5867">
          <cell r="B5867" t="str">
            <v>Kháo &gt;9-12 cm</v>
          </cell>
          <cell r="C5867" t="str">
            <v>cây</v>
          </cell>
          <cell r="D5867">
            <v>425284</v>
          </cell>
        </row>
        <row r="5868">
          <cell r="B5868" t="str">
            <v>Kháo &gt;12-15 cm</v>
          </cell>
          <cell r="C5868" t="str">
            <v>cây</v>
          </cell>
          <cell r="D5868">
            <v>454339</v>
          </cell>
        </row>
        <row r="5869">
          <cell r="B5869" t="str">
            <v>Kháo &gt;15-18 cm</v>
          </cell>
          <cell r="C5869" t="str">
            <v>cây</v>
          </cell>
          <cell r="D5869">
            <v>485238</v>
          </cell>
        </row>
        <row r="5870">
          <cell r="B5870" t="str">
            <v>Kháo &gt;18-21 cm</v>
          </cell>
          <cell r="C5870" t="str">
            <v>cây</v>
          </cell>
          <cell r="D5870">
            <v>518245</v>
          </cell>
        </row>
        <row r="5871">
          <cell r="B5871" t="str">
            <v>Kháo &gt;21-24 cm</v>
          </cell>
          <cell r="C5871" t="str">
            <v>cây</v>
          </cell>
          <cell r="D5871">
            <v>553656</v>
          </cell>
        </row>
        <row r="5872">
          <cell r="B5872" t="str">
            <v>Kháo &gt;24-27 cm</v>
          </cell>
          <cell r="C5872" t="str">
            <v>cây</v>
          </cell>
          <cell r="D5872">
            <v>591812</v>
          </cell>
        </row>
        <row r="5873">
          <cell r="B5873" t="str">
            <v>Kháo &gt;27-30 cm</v>
          </cell>
          <cell r="C5873" t="str">
            <v>cây</v>
          </cell>
          <cell r="D5873">
            <v>633102</v>
          </cell>
        </row>
        <row r="5874">
          <cell r="B5874" t="str">
            <v>Kháo &gt;30-33 cm</v>
          </cell>
          <cell r="C5874" t="str">
            <v>cây</v>
          </cell>
          <cell r="D5874">
            <v>677962</v>
          </cell>
        </row>
        <row r="5875">
          <cell r="B5875" t="str">
            <v>Kháo &gt;33-36 cm</v>
          </cell>
          <cell r="C5875" t="str">
            <v>cây</v>
          </cell>
          <cell r="D5875">
            <v>726917</v>
          </cell>
        </row>
        <row r="5876">
          <cell r="B5876" t="str">
            <v>Kháo &gt;36-39 cm</v>
          </cell>
          <cell r="C5876" t="str">
            <v>cây</v>
          </cell>
          <cell r="D5876">
            <v>780526</v>
          </cell>
        </row>
        <row r="5877">
          <cell r="B5877" t="str">
            <v>Kháo &gt;39-42 cm</v>
          </cell>
          <cell r="C5877" t="str">
            <v>cây</v>
          </cell>
          <cell r="D5877">
            <v>839455</v>
          </cell>
        </row>
        <row r="5878">
          <cell r="B5878" t="str">
            <v>Kháo &gt;42 cm</v>
          </cell>
          <cell r="C5878" t="str">
            <v>cây</v>
          </cell>
          <cell r="D5878">
            <v>904456</v>
          </cell>
        </row>
        <row r="5879">
          <cell r="B5879" t="str">
            <v>Săng đá rắn ≤3 cm</v>
          </cell>
          <cell r="C5879" t="str">
            <v>cây</v>
          </cell>
          <cell r="D5879">
            <v>91198</v>
          </cell>
        </row>
        <row r="5880">
          <cell r="B5880" t="str">
            <v>Săng đá rắn &gt;3-6 cm</v>
          </cell>
          <cell r="C5880" t="str">
            <v>cây</v>
          </cell>
          <cell r="D5880">
            <v>120141</v>
          </cell>
        </row>
        <row r="5881">
          <cell r="B5881" t="str">
            <v>Săng đá rắn &gt;6-9 cm</v>
          </cell>
          <cell r="C5881" t="str">
            <v>cây</v>
          </cell>
          <cell r="D5881">
            <v>316106</v>
          </cell>
        </row>
        <row r="5882">
          <cell r="B5882" t="str">
            <v>Săng đá rắn &gt;9-12 cm</v>
          </cell>
          <cell r="C5882" t="str">
            <v>cây</v>
          </cell>
          <cell r="D5882">
            <v>425284</v>
          </cell>
        </row>
        <row r="5883">
          <cell r="B5883" t="str">
            <v>Săng đá rắn &gt;12-15 cm</v>
          </cell>
          <cell r="C5883" t="str">
            <v>cây</v>
          </cell>
          <cell r="D5883">
            <v>454339</v>
          </cell>
        </row>
        <row r="5884">
          <cell r="B5884" t="str">
            <v>Săng đá rắn &gt;15-18 cm</v>
          </cell>
          <cell r="C5884" t="str">
            <v>cây</v>
          </cell>
          <cell r="D5884">
            <v>485238</v>
          </cell>
        </row>
        <row r="5885">
          <cell r="B5885" t="str">
            <v>Săng đá rắn &gt;18-21 cm</v>
          </cell>
          <cell r="C5885" t="str">
            <v>cây</v>
          </cell>
          <cell r="D5885">
            <v>518245</v>
          </cell>
        </row>
        <row r="5886">
          <cell r="B5886" t="str">
            <v>Săng đá rắn &gt;21-24 cm</v>
          </cell>
          <cell r="C5886" t="str">
            <v>cây</v>
          </cell>
          <cell r="D5886">
            <v>553656</v>
          </cell>
        </row>
        <row r="5887">
          <cell r="B5887" t="str">
            <v>Săng đá rắn &gt;24-27 cm</v>
          </cell>
          <cell r="C5887" t="str">
            <v>cây</v>
          </cell>
          <cell r="D5887">
            <v>591812</v>
          </cell>
        </row>
        <row r="5888">
          <cell r="B5888" t="str">
            <v>Săng đá rắn &gt;27-30 cm</v>
          </cell>
          <cell r="C5888" t="str">
            <v>cây</v>
          </cell>
          <cell r="D5888">
            <v>633102</v>
          </cell>
        </row>
        <row r="5889">
          <cell r="B5889" t="str">
            <v>Săng đá rắn &gt;30-33 cm</v>
          </cell>
          <cell r="C5889" t="str">
            <v>cây</v>
          </cell>
          <cell r="D5889">
            <v>677962</v>
          </cell>
        </row>
        <row r="5890">
          <cell r="B5890" t="str">
            <v>Săng đá rắn &gt;33-36 cm</v>
          </cell>
          <cell r="C5890" t="str">
            <v>cây</v>
          </cell>
          <cell r="D5890">
            <v>726917</v>
          </cell>
        </row>
        <row r="5891">
          <cell r="B5891" t="str">
            <v>Săng đá rắn &gt;36-39 cm</v>
          </cell>
          <cell r="C5891" t="str">
            <v>cây</v>
          </cell>
          <cell r="D5891">
            <v>780526</v>
          </cell>
        </row>
        <row r="5892">
          <cell r="B5892" t="str">
            <v>Săng đá rắn &gt;39-42 cm</v>
          </cell>
          <cell r="C5892" t="str">
            <v>cây</v>
          </cell>
          <cell r="D5892">
            <v>839455</v>
          </cell>
        </row>
        <row r="5893">
          <cell r="B5893" t="str">
            <v>Săng đá rắn &gt;42 cm</v>
          </cell>
          <cell r="C5893" t="str">
            <v>cây</v>
          </cell>
          <cell r="D5893">
            <v>904456</v>
          </cell>
        </row>
        <row r="5894">
          <cell r="B5894" t="str">
            <v>Săng đá ≤3 cm</v>
          </cell>
          <cell r="C5894" t="str">
            <v>cây</v>
          </cell>
          <cell r="D5894">
            <v>91198</v>
          </cell>
        </row>
        <row r="5895">
          <cell r="B5895" t="str">
            <v>Săng đá &gt;3-6 cm</v>
          </cell>
          <cell r="C5895" t="str">
            <v>cây</v>
          </cell>
          <cell r="D5895">
            <v>120141</v>
          </cell>
        </row>
        <row r="5896">
          <cell r="B5896" t="str">
            <v>Săng đá &gt;6-9 cm</v>
          </cell>
          <cell r="C5896" t="str">
            <v>cây</v>
          </cell>
          <cell r="D5896">
            <v>316106</v>
          </cell>
        </row>
        <row r="5897">
          <cell r="B5897" t="str">
            <v>Săng đá &gt;9-12 cm</v>
          </cell>
          <cell r="C5897" t="str">
            <v>cây</v>
          </cell>
          <cell r="D5897">
            <v>425284</v>
          </cell>
        </row>
        <row r="5898">
          <cell r="B5898" t="str">
            <v>Săng đá &gt;12-15 cm</v>
          </cell>
          <cell r="C5898" t="str">
            <v>cây</v>
          </cell>
          <cell r="D5898">
            <v>454339</v>
          </cell>
        </row>
        <row r="5899">
          <cell r="B5899" t="str">
            <v>Săng đá &gt;15-18 cm</v>
          </cell>
          <cell r="C5899" t="str">
            <v>cây</v>
          </cell>
          <cell r="D5899">
            <v>485238</v>
          </cell>
        </row>
        <row r="5900">
          <cell r="B5900" t="str">
            <v>Săng đá &gt;18-21 cm</v>
          </cell>
          <cell r="C5900" t="str">
            <v>cây</v>
          </cell>
          <cell r="D5900">
            <v>518245</v>
          </cell>
        </row>
        <row r="5901">
          <cell r="B5901" t="str">
            <v>Săng đá &gt;21-24 cm</v>
          </cell>
          <cell r="C5901" t="str">
            <v>cây</v>
          </cell>
          <cell r="D5901">
            <v>553656</v>
          </cell>
        </row>
        <row r="5902">
          <cell r="B5902" t="str">
            <v>Săng đá &gt;24-27 cm</v>
          </cell>
          <cell r="C5902" t="str">
            <v>cây</v>
          </cell>
          <cell r="D5902">
            <v>591812</v>
          </cell>
        </row>
        <row r="5903">
          <cell r="B5903" t="str">
            <v>Săng đá &gt;27-30 cm</v>
          </cell>
          <cell r="C5903" t="str">
            <v>cây</v>
          </cell>
          <cell r="D5903">
            <v>633102</v>
          </cell>
        </row>
        <row r="5904">
          <cell r="B5904" t="str">
            <v>Săng đá &gt;30-33 cm</v>
          </cell>
          <cell r="C5904" t="str">
            <v>cây</v>
          </cell>
          <cell r="D5904">
            <v>677962</v>
          </cell>
        </row>
        <row r="5905">
          <cell r="B5905" t="str">
            <v>Săng đá &gt;33-36 cm</v>
          </cell>
          <cell r="C5905" t="str">
            <v>cây</v>
          </cell>
          <cell r="D5905">
            <v>726917</v>
          </cell>
        </row>
        <row r="5906">
          <cell r="B5906" t="str">
            <v>Săng đá &gt;36-39 cm</v>
          </cell>
          <cell r="C5906" t="str">
            <v>cây</v>
          </cell>
          <cell r="D5906">
            <v>780526</v>
          </cell>
        </row>
        <row r="5907">
          <cell r="B5907" t="str">
            <v>Săng đá &gt;39-42 cm</v>
          </cell>
          <cell r="C5907" t="str">
            <v>cây</v>
          </cell>
          <cell r="D5907">
            <v>839455</v>
          </cell>
        </row>
        <row r="5908">
          <cell r="B5908" t="str">
            <v>Săng đá &gt;42 cm</v>
          </cell>
          <cell r="C5908" t="str">
            <v>cây</v>
          </cell>
          <cell r="D5908">
            <v>904456</v>
          </cell>
        </row>
        <row r="5909">
          <cell r="B5909" t="str">
            <v>Sồi hương ≤3 cm</v>
          </cell>
          <cell r="C5909" t="str">
            <v>cây</v>
          </cell>
          <cell r="D5909">
            <v>91198</v>
          </cell>
        </row>
        <row r="5910">
          <cell r="B5910" t="str">
            <v>Sồi hương &gt;3-6 cm</v>
          </cell>
          <cell r="C5910" t="str">
            <v>cây</v>
          </cell>
          <cell r="D5910">
            <v>120141</v>
          </cell>
        </row>
        <row r="5911">
          <cell r="B5911" t="str">
            <v>Sồi hương &gt;6-9 cm</v>
          </cell>
          <cell r="C5911" t="str">
            <v>cây</v>
          </cell>
          <cell r="D5911">
            <v>316106</v>
          </cell>
        </row>
        <row r="5912">
          <cell r="B5912" t="str">
            <v>Sồi hương &gt;9-12 cm</v>
          </cell>
          <cell r="C5912" t="str">
            <v>cây</v>
          </cell>
          <cell r="D5912">
            <v>425284</v>
          </cell>
        </row>
        <row r="5913">
          <cell r="B5913" t="str">
            <v>Sồi hương &gt;12-15 cm</v>
          </cell>
          <cell r="C5913" t="str">
            <v>cây</v>
          </cell>
          <cell r="D5913">
            <v>454339</v>
          </cell>
        </row>
        <row r="5914">
          <cell r="B5914" t="str">
            <v>Sồi hương &gt;15-18 cm</v>
          </cell>
          <cell r="C5914" t="str">
            <v>cây</v>
          </cell>
          <cell r="D5914">
            <v>485238</v>
          </cell>
        </row>
        <row r="5915">
          <cell r="B5915" t="str">
            <v>Sồi hương &gt;18-21 cm</v>
          </cell>
          <cell r="C5915" t="str">
            <v>cây</v>
          </cell>
          <cell r="D5915">
            <v>518245</v>
          </cell>
        </row>
        <row r="5916">
          <cell r="B5916" t="str">
            <v>Sồi hương &gt;21-24 cm</v>
          </cell>
          <cell r="C5916" t="str">
            <v>cây</v>
          </cell>
          <cell r="D5916">
            <v>553656</v>
          </cell>
        </row>
        <row r="5917">
          <cell r="B5917" t="str">
            <v>Sồi hương &gt;24-27 cm</v>
          </cell>
          <cell r="C5917" t="str">
            <v>cây</v>
          </cell>
          <cell r="D5917">
            <v>591812</v>
          </cell>
        </row>
        <row r="5918">
          <cell r="B5918" t="str">
            <v>Sồi hương &gt;27-30 cm</v>
          </cell>
          <cell r="C5918" t="str">
            <v>cây</v>
          </cell>
          <cell r="D5918">
            <v>633102</v>
          </cell>
        </row>
        <row r="5919">
          <cell r="B5919" t="str">
            <v>Sồi hương &gt;30-33 cm</v>
          </cell>
          <cell r="C5919" t="str">
            <v>cây</v>
          </cell>
          <cell r="D5919">
            <v>677962</v>
          </cell>
        </row>
        <row r="5920">
          <cell r="B5920" t="str">
            <v>Sồi hương &gt;33-36 cm</v>
          </cell>
          <cell r="C5920" t="str">
            <v>cây</v>
          </cell>
          <cell r="D5920">
            <v>726917</v>
          </cell>
        </row>
        <row r="5921">
          <cell r="B5921" t="str">
            <v>Sồi hương &gt;36-39 cm</v>
          </cell>
          <cell r="C5921" t="str">
            <v>cây</v>
          </cell>
          <cell r="D5921">
            <v>780526</v>
          </cell>
        </row>
        <row r="5922">
          <cell r="B5922" t="str">
            <v>Sồi hương &gt;39-42 cm</v>
          </cell>
          <cell r="C5922" t="str">
            <v>cây</v>
          </cell>
          <cell r="D5922">
            <v>839455</v>
          </cell>
        </row>
        <row r="5923">
          <cell r="B5923" t="str">
            <v>Sồi hương &gt;42 cm</v>
          </cell>
          <cell r="C5923" t="str">
            <v>cây</v>
          </cell>
          <cell r="D5923">
            <v>904456</v>
          </cell>
        </row>
        <row r="5924">
          <cell r="B5924" t="str">
            <v>Giẻ thơm lá to ≤3 cm</v>
          </cell>
          <cell r="C5924" t="str">
            <v>cây</v>
          </cell>
          <cell r="D5924">
            <v>91198</v>
          </cell>
        </row>
        <row r="5925">
          <cell r="B5925" t="str">
            <v>Giẻ thơm lá to &gt;3-6 cm</v>
          </cell>
          <cell r="C5925" t="str">
            <v>cây</v>
          </cell>
          <cell r="D5925">
            <v>120141</v>
          </cell>
        </row>
        <row r="5926">
          <cell r="B5926" t="str">
            <v>Giẻ thơm lá to &gt;6-9 cm</v>
          </cell>
          <cell r="C5926" t="str">
            <v>cây</v>
          </cell>
          <cell r="D5926">
            <v>316106</v>
          </cell>
        </row>
        <row r="5927">
          <cell r="B5927" t="str">
            <v>Giẻ thơm lá to &gt;9-12 cm</v>
          </cell>
          <cell r="C5927" t="str">
            <v>cây</v>
          </cell>
          <cell r="D5927">
            <v>425284</v>
          </cell>
        </row>
        <row r="5928">
          <cell r="B5928" t="str">
            <v>Giẻ thơm lá to &gt;12-15 cm</v>
          </cell>
          <cell r="C5928" t="str">
            <v>cây</v>
          </cell>
          <cell r="D5928">
            <v>454339</v>
          </cell>
        </row>
        <row r="5929">
          <cell r="B5929" t="str">
            <v>Giẻ thơm lá to &gt;15-18 cm</v>
          </cell>
          <cell r="C5929" t="str">
            <v>cây</v>
          </cell>
          <cell r="D5929">
            <v>485238</v>
          </cell>
        </row>
        <row r="5930">
          <cell r="B5930" t="str">
            <v>Giẻ thơm lá to &gt;18-21 cm</v>
          </cell>
          <cell r="C5930" t="str">
            <v>cây</v>
          </cell>
          <cell r="D5930">
            <v>518245</v>
          </cell>
        </row>
        <row r="5931">
          <cell r="B5931" t="str">
            <v>Giẻ thơm lá to &gt;21-24 cm</v>
          </cell>
          <cell r="C5931" t="str">
            <v>cây</v>
          </cell>
          <cell r="D5931">
            <v>553656</v>
          </cell>
        </row>
        <row r="5932">
          <cell r="B5932" t="str">
            <v>Giẻ thơm lá to &gt;24-27 cm</v>
          </cell>
          <cell r="C5932" t="str">
            <v>cây</v>
          </cell>
          <cell r="D5932">
            <v>591812</v>
          </cell>
        </row>
        <row r="5933">
          <cell r="B5933" t="str">
            <v>Giẻ thơm lá to &gt;27-30 cm</v>
          </cell>
          <cell r="C5933" t="str">
            <v>cây</v>
          </cell>
          <cell r="D5933">
            <v>633102</v>
          </cell>
        </row>
        <row r="5934">
          <cell r="B5934" t="str">
            <v>Giẻ thơm lá to &gt;30-33 cm</v>
          </cell>
          <cell r="C5934" t="str">
            <v>cây</v>
          </cell>
          <cell r="D5934">
            <v>677962</v>
          </cell>
        </row>
        <row r="5935">
          <cell r="B5935" t="str">
            <v>Giẻ thơm lá to &gt;33-36 cm</v>
          </cell>
          <cell r="C5935" t="str">
            <v>cây</v>
          </cell>
          <cell r="D5935">
            <v>726917</v>
          </cell>
        </row>
        <row r="5936">
          <cell r="B5936" t="str">
            <v>Giẻ thơm lá to &gt;36-39 cm</v>
          </cell>
          <cell r="C5936" t="str">
            <v>cây</v>
          </cell>
          <cell r="D5936">
            <v>780526</v>
          </cell>
        </row>
        <row r="5937">
          <cell r="B5937" t="str">
            <v>Giẻ thơm lá to &gt;39-42 cm</v>
          </cell>
          <cell r="C5937" t="str">
            <v>cây</v>
          </cell>
          <cell r="D5937">
            <v>839455</v>
          </cell>
        </row>
        <row r="5938">
          <cell r="B5938" t="str">
            <v>Giẻ thơm lá to &gt;42 cm</v>
          </cell>
          <cell r="C5938" t="str">
            <v>cây</v>
          </cell>
          <cell r="D5938">
            <v>904456</v>
          </cell>
        </row>
        <row r="5939">
          <cell r="B5939" t="str">
            <v>Sồi phảng ≤3 cm</v>
          </cell>
          <cell r="C5939" t="str">
            <v>cây</v>
          </cell>
          <cell r="D5939">
            <v>91198</v>
          </cell>
        </row>
        <row r="5940">
          <cell r="B5940" t="str">
            <v>Sồi phảng &gt;3-6 cm</v>
          </cell>
          <cell r="C5940" t="str">
            <v>cây</v>
          </cell>
          <cell r="D5940">
            <v>120141</v>
          </cell>
        </row>
        <row r="5941">
          <cell r="B5941" t="str">
            <v>Sồi phảng &gt;6-9 cm</v>
          </cell>
          <cell r="C5941" t="str">
            <v>cây</v>
          </cell>
          <cell r="D5941">
            <v>316106</v>
          </cell>
        </row>
        <row r="5942">
          <cell r="B5942" t="str">
            <v>Sồi phảng &gt;9-12 cm</v>
          </cell>
          <cell r="C5942" t="str">
            <v>cây</v>
          </cell>
          <cell r="D5942">
            <v>425284</v>
          </cell>
        </row>
        <row r="5943">
          <cell r="B5943" t="str">
            <v>Sồi phảng &gt;12-15 cm</v>
          </cell>
          <cell r="C5943" t="str">
            <v>cây</v>
          </cell>
          <cell r="D5943">
            <v>454339</v>
          </cell>
        </row>
        <row r="5944">
          <cell r="B5944" t="str">
            <v>Sồi phảng &gt;15-18 cm</v>
          </cell>
          <cell r="C5944" t="str">
            <v>cây</v>
          </cell>
          <cell r="D5944">
            <v>485238</v>
          </cell>
        </row>
        <row r="5945">
          <cell r="B5945" t="str">
            <v>Sồi phảng &gt;18-21 cm</v>
          </cell>
          <cell r="C5945" t="str">
            <v>cây</v>
          </cell>
          <cell r="D5945">
            <v>518245</v>
          </cell>
        </row>
        <row r="5946">
          <cell r="B5946" t="str">
            <v>Sồi phảng &gt;21-24 cm</v>
          </cell>
          <cell r="C5946" t="str">
            <v>cây</v>
          </cell>
          <cell r="D5946">
            <v>553656</v>
          </cell>
        </row>
        <row r="5947">
          <cell r="B5947" t="str">
            <v>Sồi phảng &gt;24-27 cm</v>
          </cell>
          <cell r="C5947" t="str">
            <v>cây</v>
          </cell>
          <cell r="D5947">
            <v>591812</v>
          </cell>
        </row>
        <row r="5948">
          <cell r="B5948" t="str">
            <v>Sồi phảng &gt;27-30 cm</v>
          </cell>
          <cell r="C5948" t="str">
            <v>cây</v>
          </cell>
          <cell r="D5948">
            <v>633102</v>
          </cell>
        </row>
        <row r="5949">
          <cell r="B5949" t="str">
            <v>Sồi phảng &gt;30-33 cm</v>
          </cell>
          <cell r="C5949" t="str">
            <v>cây</v>
          </cell>
          <cell r="D5949">
            <v>677962</v>
          </cell>
        </row>
        <row r="5950">
          <cell r="B5950" t="str">
            <v>Sồi phảng &gt;33-36 cm</v>
          </cell>
          <cell r="C5950" t="str">
            <v>cây</v>
          </cell>
          <cell r="D5950">
            <v>726917</v>
          </cell>
        </row>
        <row r="5951">
          <cell r="B5951" t="str">
            <v>Sồi phảng &gt;36-39 cm</v>
          </cell>
          <cell r="C5951" t="str">
            <v>cây</v>
          </cell>
          <cell r="D5951">
            <v>780526</v>
          </cell>
        </row>
        <row r="5952">
          <cell r="B5952" t="str">
            <v>Sồi phảng &gt;39-42 cm</v>
          </cell>
          <cell r="C5952" t="str">
            <v>cây</v>
          </cell>
          <cell r="D5952">
            <v>839455</v>
          </cell>
        </row>
        <row r="5953">
          <cell r="B5953" t="str">
            <v>Sồi phảng &gt;42 cm</v>
          </cell>
          <cell r="C5953" t="str">
            <v>cây</v>
          </cell>
          <cell r="D5953">
            <v>904456</v>
          </cell>
        </row>
        <row r="5954">
          <cell r="B5954" t="str">
            <v>Sồi ≤3 cm</v>
          </cell>
          <cell r="C5954" t="str">
            <v>cây</v>
          </cell>
          <cell r="D5954">
            <v>91198</v>
          </cell>
        </row>
        <row r="5955">
          <cell r="B5955" t="str">
            <v>Sồi &gt;3-6 cm</v>
          </cell>
          <cell r="C5955" t="str">
            <v>cây</v>
          </cell>
          <cell r="D5955">
            <v>120141</v>
          </cell>
        </row>
        <row r="5956">
          <cell r="B5956" t="str">
            <v>Sồi &gt;6-9 cm</v>
          </cell>
          <cell r="C5956" t="str">
            <v>cây</v>
          </cell>
          <cell r="D5956">
            <v>316106</v>
          </cell>
        </row>
        <row r="5957">
          <cell r="B5957" t="str">
            <v>Sồi &gt;9-12 cm</v>
          </cell>
          <cell r="C5957" t="str">
            <v>cây</v>
          </cell>
          <cell r="D5957">
            <v>425284</v>
          </cell>
        </row>
        <row r="5958">
          <cell r="B5958" t="str">
            <v>Sồi &gt;12-15 cm</v>
          </cell>
          <cell r="C5958" t="str">
            <v>cây</v>
          </cell>
          <cell r="D5958">
            <v>454339</v>
          </cell>
        </row>
        <row r="5959">
          <cell r="B5959" t="str">
            <v>Sồi &gt;15-18 cm</v>
          </cell>
          <cell r="C5959" t="str">
            <v>cây</v>
          </cell>
          <cell r="D5959">
            <v>485238</v>
          </cell>
        </row>
        <row r="5960">
          <cell r="B5960" t="str">
            <v>Sồi &gt;18-21 cm</v>
          </cell>
          <cell r="C5960" t="str">
            <v>cây</v>
          </cell>
          <cell r="D5960">
            <v>518245</v>
          </cell>
        </row>
        <row r="5961">
          <cell r="B5961" t="str">
            <v>Sồi &gt;21-24 cm</v>
          </cell>
          <cell r="C5961" t="str">
            <v>cây</v>
          </cell>
          <cell r="D5961">
            <v>553656</v>
          </cell>
        </row>
        <row r="5962">
          <cell r="B5962" t="str">
            <v>Sồi &gt;24-27 cm</v>
          </cell>
          <cell r="C5962" t="str">
            <v>cây</v>
          </cell>
          <cell r="D5962">
            <v>591812</v>
          </cell>
        </row>
        <row r="5963">
          <cell r="B5963" t="str">
            <v>Sồi &gt;27-30 cm</v>
          </cell>
          <cell r="C5963" t="str">
            <v>cây</v>
          </cell>
          <cell r="D5963">
            <v>633102</v>
          </cell>
        </row>
        <row r="5964">
          <cell r="B5964" t="str">
            <v>Sồi &gt;30-33 cm</v>
          </cell>
          <cell r="C5964" t="str">
            <v>cây</v>
          </cell>
          <cell r="D5964">
            <v>677962</v>
          </cell>
        </row>
        <row r="5965">
          <cell r="B5965" t="str">
            <v>Sồi &gt;33-36 cm</v>
          </cell>
          <cell r="C5965" t="str">
            <v>cây</v>
          </cell>
          <cell r="D5965">
            <v>726917</v>
          </cell>
        </row>
        <row r="5966">
          <cell r="B5966" t="str">
            <v>Sồi &gt;36-39 cm</v>
          </cell>
          <cell r="C5966" t="str">
            <v>cây</v>
          </cell>
          <cell r="D5966">
            <v>780526</v>
          </cell>
        </row>
        <row r="5967">
          <cell r="B5967" t="str">
            <v>Sồi &gt;39-42 cm</v>
          </cell>
          <cell r="C5967" t="str">
            <v>cây</v>
          </cell>
          <cell r="D5967">
            <v>839455</v>
          </cell>
        </row>
        <row r="5968">
          <cell r="B5968" t="str">
            <v>Sồi &gt;42 cm</v>
          </cell>
          <cell r="C5968" t="str">
            <v>cây</v>
          </cell>
          <cell r="D5968">
            <v>904456</v>
          </cell>
        </row>
        <row r="5969">
          <cell r="B5969" t="str">
            <v>Sồi bộp ≤3 cm</v>
          </cell>
          <cell r="C5969" t="str">
            <v>cây</v>
          </cell>
          <cell r="D5969">
            <v>91198</v>
          </cell>
        </row>
        <row r="5970">
          <cell r="B5970" t="str">
            <v>Sồi bộp &gt;3-6 cm</v>
          </cell>
          <cell r="C5970" t="str">
            <v>cây</v>
          </cell>
          <cell r="D5970">
            <v>120141</v>
          </cell>
        </row>
        <row r="5971">
          <cell r="B5971" t="str">
            <v>Sồi bộp &gt;6-9 cm</v>
          </cell>
          <cell r="C5971" t="str">
            <v>cây</v>
          </cell>
          <cell r="D5971">
            <v>316106</v>
          </cell>
        </row>
        <row r="5972">
          <cell r="B5972" t="str">
            <v>Sồi bộp &gt;9-12 cm</v>
          </cell>
          <cell r="C5972" t="str">
            <v>cây</v>
          </cell>
          <cell r="D5972">
            <v>425284</v>
          </cell>
        </row>
        <row r="5973">
          <cell r="B5973" t="str">
            <v>Sồi bộp &gt;12-15 cm</v>
          </cell>
          <cell r="C5973" t="str">
            <v>cây</v>
          </cell>
          <cell r="D5973">
            <v>454339</v>
          </cell>
        </row>
        <row r="5974">
          <cell r="B5974" t="str">
            <v>Sồi bộp &gt;15-18 cm</v>
          </cell>
          <cell r="C5974" t="str">
            <v>cây</v>
          </cell>
          <cell r="D5974">
            <v>485238</v>
          </cell>
        </row>
        <row r="5975">
          <cell r="B5975" t="str">
            <v>Sồi bộp &gt;18-21 cm</v>
          </cell>
          <cell r="C5975" t="str">
            <v>cây</v>
          </cell>
          <cell r="D5975">
            <v>518245</v>
          </cell>
        </row>
        <row r="5976">
          <cell r="B5976" t="str">
            <v>Sồi bộp &gt;21-24 cm</v>
          </cell>
          <cell r="C5976" t="str">
            <v>cây</v>
          </cell>
          <cell r="D5976">
            <v>553656</v>
          </cell>
        </row>
        <row r="5977">
          <cell r="B5977" t="str">
            <v>Sồi bộp &gt;24-27 cm</v>
          </cell>
          <cell r="C5977" t="str">
            <v>cây</v>
          </cell>
          <cell r="D5977">
            <v>591812</v>
          </cell>
        </row>
        <row r="5978">
          <cell r="B5978" t="str">
            <v>Sồi bộp &gt;27-30 cm</v>
          </cell>
          <cell r="C5978" t="str">
            <v>cây</v>
          </cell>
          <cell r="D5978">
            <v>633102</v>
          </cell>
        </row>
        <row r="5979">
          <cell r="B5979" t="str">
            <v>Sồi bộp &gt;30-33 cm</v>
          </cell>
          <cell r="C5979" t="str">
            <v>cây</v>
          </cell>
          <cell r="D5979">
            <v>677962</v>
          </cell>
        </row>
        <row r="5980">
          <cell r="B5980" t="str">
            <v>Sồi bộp &gt;33-36 cm</v>
          </cell>
          <cell r="C5980" t="str">
            <v>cây</v>
          </cell>
          <cell r="D5980">
            <v>726917</v>
          </cell>
        </row>
        <row r="5981">
          <cell r="B5981" t="str">
            <v>Sồi bộp &gt;36-39 cm</v>
          </cell>
          <cell r="C5981" t="str">
            <v>cây</v>
          </cell>
          <cell r="D5981">
            <v>780526</v>
          </cell>
        </row>
        <row r="5982">
          <cell r="B5982" t="str">
            <v>Sồi bộp &gt;39-42 cm</v>
          </cell>
          <cell r="C5982" t="str">
            <v>cây</v>
          </cell>
          <cell r="D5982">
            <v>839455</v>
          </cell>
        </row>
        <row r="5983">
          <cell r="B5983" t="str">
            <v>Sồi bộp &gt;42 cm</v>
          </cell>
          <cell r="C5983" t="str">
            <v>cây</v>
          </cell>
          <cell r="D5983">
            <v>904456</v>
          </cell>
        </row>
        <row r="5984">
          <cell r="B5984" t="str">
            <v>Sơn ≤3 cm</v>
          </cell>
          <cell r="C5984" t="str">
            <v>cây</v>
          </cell>
          <cell r="D5984">
            <v>91198</v>
          </cell>
        </row>
        <row r="5985">
          <cell r="B5985" t="str">
            <v>Sơn &gt;3-6 cm</v>
          </cell>
          <cell r="C5985" t="str">
            <v>cây</v>
          </cell>
          <cell r="D5985">
            <v>120141</v>
          </cell>
        </row>
        <row r="5986">
          <cell r="B5986" t="str">
            <v>Sơn &gt;6-9 cm</v>
          </cell>
          <cell r="C5986" t="str">
            <v>cây</v>
          </cell>
          <cell r="D5986">
            <v>316106</v>
          </cell>
        </row>
        <row r="5987">
          <cell r="B5987" t="str">
            <v>Sơn &gt;9-12 cm</v>
          </cell>
          <cell r="C5987" t="str">
            <v>cây</v>
          </cell>
          <cell r="D5987">
            <v>425284</v>
          </cell>
        </row>
        <row r="5988">
          <cell r="B5988" t="str">
            <v>Sơn &gt;12-15 cm</v>
          </cell>
          <cell r="C5988" t="str">
            <v>cây</v>
          </cell>
          <cell r="D5988">
            <v>454339</v>
          </cell>
        </row>
        <row r="5989">
          <cell r="B5989" t="str">
            <v>Sơn &gt;15-18 cm</v>
          </cell>
          <cell r="C5989" t="str">
            <v>cây</v>
          </cell>
          <cell r="D5989">
            <v>485238</v>
          </cell>
        </row>
        <row r="5990">
          <cell r="B5990" t="str">
            <v>Sơn &gt;18-21 cm</v>
          </cell>
          <cell r="C5990" t="str">
            <v>cây</v>
          </cell>
          <cell r="D5990">
            <v>518245</v>
          </cell>
        </row>
        <row r="5991">
          <cell r="B5991" t="str">
            <v>Sơn &gt;21-24 cm</v>
          </cell>
          <cell r="C5991" t="str">
            <v>cây</v>
          </cell>
          <cell r="D5991">
            <v>553656</v>
          </cell>
        </row>
        <row r="5992">
          <cell r="B5992" t="str">
            <v>Sơn &gt;24-27 cm</v>
          </cell>
          <cell r="C5992" t="str">
            <v>cây</v>
          </cell>
          <cell r="D5992">
            <v>591812</v>
          </cell>
        </row>
        <row r="5993">
          <cell r="B5993" t="str">
            <v>Sơn &gt;27-30 cm</v>
          </cell>
          <cell r="C5993" t="str">
            <v>cây</v>
          </cell>
          <cell r="D5993">
            <v>633102</v>
          </cell>
        </row>
        <row r="5994">
          <cell r="B5994" t="str">
            <v>Sơn &gt;30-33 cm</v>
          </cell>
          <cell r="C5994" t="str">
            <v>cây</v>
          </cell>
          <cell r="D5994">
            <v>677962</v>
          </cell>
        </row>
        <row r="5995">
          <cell r="B5995" t="str">
            <v>Sơn &gt;33-36 cm</v>
          </cell>
          <cell r="C5995" t="str">
            <v>cây</v>
          </cell>
          <cell r="D5995">
            <v>726917</v>
          </cell>
        </row>
        <row r="5996">
          <cell r="B5996" t="str">
            <v>Sơn &gt;36-39 cm</v>
          </cell>
          <cell r="C5996" t="str">
            <v>cây</v>
          </cell>
          <cell r="D5996">
            <v>780526</v>
          </cell>
        </row>
        <row r="5997">
          <cell r="B5997" t="str">
            <v>Sơn &gt;39-42 cm</v>
          </cell>
          <cell r="C5997" t="str">
            <v>cây</v>
          </cell>
          <cell r="D5997">
            <v>839455</v>
          </cell>
        </row>
        <row r="5998">
          <cell r="B5998" t="str">
            <v>Sơn &gt;42 cm</v>
          </cell>
          <cell r="C5998" t="str">
            <v>cây</v>
          </cell>
          <cell r="D5998">
            <v>904456</v>
          </cell>
        </row>
        <row r="5999">
          <cell r="B5999" t="str">
            <v>Sơn rừng ≤3 cm</v>
          </cell>
          <cell r="C5999" t="str">
            <v>cây</v>
          </cell>
          <cell r="D5999">
            <v>91198</v>
          </cell>
        </row>
        <row r="6000">
          <cell r="B6000" t="str">
            <v>Sơn rừng &gt;3-6 cm</v>
          </cell>
          <cell r="C6000" t="str">
            <v>cây</v>
          </cell>
          <cell r="D6000">
            <v>120141</v>
          </cell>
        </row>
        <row r="6001">
          <cell r="B6001" t="str">
            <v>Sơn rừng &gt;6-9 cm</v>
          </cell>
          <cell r="C6001" t="str">
            <v>cây</v>
          </cell>
          <cell r="D6001">
            <v>316106</v>
          </cell>
        </row>
        <row r="6002">
          <cell r="B6002" t="str">
            <v>Sơn rừng &gt;9-12 cm</v>
          </cell>
          <cell r="C6002" t="str">
            <v>cây</v>
          </cell>
          <cell r="D6002">
            <v>425284</v>
          </cell>
        </row>
        <row r="6003">
          <cell r="B6003" t="str">
            <v>Sơn rừng &gt;12-15 cm</v>
          </cell>
          <cell r="C6003" t="str">
            <v>cây</v>
          </cell>
          <cell r="D6003">
            <v>454339</v>
          </cell>
        </row>
        <row r="6004">
          <cell r="B6004" t="str">
            <v>Sơn rừng &gt;15-18 cm</v>
          </cell>
          <cell r="C6004" t="str">
            <v>cây</v>
          </cell>
          <cell r="D6004">
            <v>485238</v>
          </cell>
        </row>
        <row r="6005">
          <cell r="B6005" t="str">
            <v>Sơn rừng &gt;18-21 cm</v>
          </cell>
          <cell r="C6005" t="str">
            <v>cây</v>
          </cell>
          <cell r="D6005">
            <v>518245</v>
          </cell>
        </row>
        <row r="6006">
          <cell r="B6006" t="str">
            <v>Sơn rừng &gt;21-24 cm</v>
          </cell>
          <cell r="C6006" t="str">
            <v>cây</v>
          </cell>
          <cell r="D6006">
            <v>553656</v>
          </cell>
        </row>
        <row r="6007">
          <cell r="B6007" t="str">
            <v>Sơn rừng &gt;24-27 cm</v>
          </cell>
          <cell r="C6007" t="str">
            <v>cây</v>
          </cell>
          <cell r="D6007">
            <v>591812</v>
          </cell>
        </row>
        <row r="6008">
          <cell r="B6008" t="str">
            <v>Sơn rừng &gt;27-30 cm</v>
          </cell>
          <cell r="C6008" t="str">
            <v>cây</v>
          </cell>
          <cell r="D6008">
            <v>633102</v>
          </cell>
        </row>
        <row r="6009">
          <cell r="B6009" t="str">
            <v>Sơn rừng &gt;30-33 cm</v>
          </cell>
          <cell r="C6009" t="str">
            <v>cây</v>
          </cell>
          <cell r="D6009">
            <v>677962</v>
          </cell>
        </row>
        <row r="6010">
          <cell r="B6010" t="str">
            <v>Sơn rừng &gt;33-36 cm</v>
          </cell>
          <cell r="C6010" t="str">
            <v>cây</v>
          </cell>
          <cell r="D6010">
            <v>726917</v>
          </cell>
        </row>
        <row r="6011">
          <cell r="B6011" t="str">
            <v>Sơn rừng &gt;36-39 cm</v>
          </cell>
          <cell r="C6011" t="str">
            <v>cây</v>
          </cell>
          <cell r="D6011">
            <v>780526</v>
          </cell>
        </row>
        <row r="6012">
          <cell r="B6012" t="str">
            <v>Sơn rừng &gt;39-42 cm</v>
          </cell>
          <cell r="C6012" t="str">
            <v>cây</v>
          </cell>
          <cell r="D6012">
            <v>839455</v>
          </cell>
        </row>
        <row r="6013">
          <cell r="B6013" t="str">
            <v>Sơn rừng &gt;42 cm</v>
          </cell>
          <cell r="C6013" t="str">
            <v>cây</v>
          </cell>
          <cell r="D6013">
            <v>904456</v>
          </cell>
        </row>
        <row r="6014">
          <cell r="B6014" t="str">
            <v>Sụ ≤3 cm</v>
          </cell>
          <cell r="C6014" t="str">
            <v>cây</v>
          </cell>
          <cell r="D6014">
            <v>91198</v>
          </cell>
        </row>
        <row r="6015">
          <cell r="B6015" t="str">
            <v>Sụ &gt;3-6 cm</v>
          </cell>
          <cell r="C6015" t="str">
            <v>cây</v>
          </cell>
          <cell r="D6015">
            <v>120141</v>
          </cell>
        </row>
        <row r="6016">
          <cell r="B6016" t="str">
            <v>Sụ &gt;6-9 cm</v>
          </cell>
          <cell r="C6016" t="str">
            <v>cây</v>
          </cell>
          <cell r="D6016">
            <v>316106</v>
          </cell>
        </row>
        <row r="6017">
          <cell r="B6017" t="str">
            <v>Sụ &gt;9-12 cm</v>
          </cell>
          <cell r="C6017" t="str">
            <v>cây</v>
          </cell>
          <cell r="D6017">
            <v>425284</v>
          </cell>
        </row>
        <row r="6018">
          <cell r="B6018" t="str">
            <v>Sụ &gt;12-15 cm</v>
          </cell>
          <cell r="C6018" t="str">
            <v>cây</v>
          </cell>
          <cell r="D6018">
            <v>454339</v>
          </cell>
        </row>
        <row r="6019">
          <cell r="B6019" t="str">
            <v>Sụ &gt;15-18 cm</v>
          </cell>
          <cell r="C6019" t="str">
            <v>cây</v>
          </cell>
          <cell r="D6019">
            <v>485238</v>
          </cell>
        </row>
        <row r="6020">
          <cell r="B6020" t="str">
            <v>Sụ &gt;18-21 cm</v>
          </cell>
          <cell r="C6020" t="str">
            <v>cây</v>
          </cell>
          <cell r="D6020">
            <v>518245</v>
          </cell>
        </row>
        <row r="6021">
          <cell r="B6021" t="str">
            <v>Sụ &gt;21-24 cm</v>
          </cell>
          <cell r="C6021" t="str">
            <v>cây</v>
          </cell>
          <cell r="D6021">
            <v>553656</v>
          </cell>
        </row>
        <row r="6022">
          <cell r="B6022" t="str">
            <v>Sụ &gt;24-27 cm</v>
          </cell>
          <cell r="C6022" t="str">
            <v>cây</v>
          </cell>
          <cell r="D6022">
            <v>591812</v>
          </cell>
        </row>
        <row r="6023">
          <cell r="B6023" t="str">
            <v>Sụ &gt;27-30 cm</v>
          </cell>
          <cell r="C6023" t="str">
            <v>cây</v>
          </cell>
          <cell r="D6023">
            <v>633102</v>
          </cell>
        </row>
        <row r="6024">
          <cell r="B6024" t="str">
            <v>Sụ &gt;30-33 cm</v>
          </cell>
          <cell r="C6024" t="str">
            <v>cây</v>
          </cell>
          <cell r="D6024">
            <v>677962</v>
          </cell>
        </row>
        <row r="6025">
          <cell r="B6025" t="str">
            <v>Sụ &gt;33-36 cm</v>
          </cell>
          <cell r="C6025" t="str">
            <v>cây</v>
          </cell>
          <cell r="D6025">
            <v>726917</v>
          </cell>
        </row>
        <row r="6026">
          <cell r="B6026" t="str">
            <v>Sụ &gt;36-39 cm</v>
          </cell>
          <cell r="C6026" t="str">
            <v>cây</v>
          </cell>
          <cell r="D6026">
            <v>780526</v>
          </cell>
        </row>
        <row r="6027">
          <cell r="B6027" t="str">
            <v>Sụ &gt;39-42 cm</v>
          </cell>
          <cell r="C6027" t="str">
            <v>cây</v>
          </cell>
          <cell r="D6027">
            <v>839455</v>
          </cell>
        </row>
        <row r="6028">
          <cell r="B6028" t="str">
            <v>Sụ &gt;42 cm</v>
          </cell>
          <cell r="C6028" t="str">
            <v>cây</v>
          </cell>
          <cell r="D6028">
            <v>904456</v>
          </cell>
        </row>
        <row r="6029">
          <cell r="B6029" t="str">
            <v>Kháo ≤3 cm</v>
          </cell>
          <cell r="C6029" t="str">
            <v>cây</v>
          </cell>
          <cell r="D6029">
            <v>91198</v>
          </cell>
        </row>
        <row r="6030">
          <cell r="B6030" t="str">
            <v>Kháo &gt;3-6 cm</v>
          </cell>
          <cell r="C6030" t="str">
            <v>cây</v>
          </cell>
          <cell r="D6030">
            <v>120141</v>
          </cell>
        </row>
        <row r="6031">
          <cell r="B6031" t="str">
            <v>Kháo &gt;6-9 cm</v>
          </cell>
          <cell r="C6031" t="str">
            <v>cây</v>
          </cell>
          <cell r="D6031">
            <v>316106</v>
          </cell>
        </row>
        <row r="6032">
          <cell r="B6032" t="str">
            <v>Kháo &gt;9-12 cm</v>
          </cell>
          <cell r="C6032" t="str">
            <v>cây</v>
          </cell>
          <cell r="D6032">
            <v>425284</v>
          </cell>
        </row>
        <row r="6033">
          <cell r="B6033" t="str">
            <v>Kháo &gt;12-15 cm</v>
          </cell>
          <cell r="C6033" t="str">
            <v>cây</v>
          </cell>
          <cell r="D6033">
            <v>454339</v>
          </cell>
        </row>
        <row r="6034">
          <cell r="B6034" t="str">
            <v>Kháo &gt;15-18 cm</v>
          </cell>
          <cell r="C6034" t="str">
            <v>cây</v>
          </cell>
          <cell r="D6034">
            <v>485238</v>
          </cell>
        </row>
        <row r="6035">
          <cell r="B6035" t="str">
            <v>Kháo &gt;18-21 cm</v>
          </cell>
          <cell r="C6035" t="str">
            <v>cây</v>
          </cell>
          <cell r="D6035">
            <v>518245</v>
          </cell>
        </row>
        <row r="6036">
          <cell r="B6036" t="str">
            <v>Kháo &gt;21-24 cm</v>
          </cell>
          <cell r="C6036" t="str">
            <v>cây</v>
          </cell>
          <cell r="D6036">
            <v>553656</v>
          </cell>
        </row>
        <row r="6037">
          <cell r="B6037" t="str">
            <v>Kháo &gt;24-27 cm</v>
          </cell>
          <cell r="C6037" t="str">
            <v>cây</v>
          </cell>
          <cell r="D6037">
            <v>591812</v>
          </cell>
        </row>
        <row r="6038">
          <cell r="B6038" t="str">
            <v>Kháo &gt;27-30 cm</v>
          </cell>
          <cell r="C6038" t="str">
            <v>cây</v>
          </cell>
          <cell r="D6038">
            <v>633102</v>
          </cell>
        </row>
        <row r="6039">
          <cell r="B6039" t="str">
            <v>Kháo &gt;30-33 cm</v>
          </cell>
          <cell r="C6039" t="str">
            <v>cây</v>
          </cell>
          <cell r="D6039">
            <v>677962</v>
          </cell>
        </row>
        <row r="6040">
          <cell r="B6040" t="str">
            <v>Kháo &gt;33-36 cm</v>
          </cell>
          <cell r="C6040" t="str">
            <v>cây</v>
          </cell>
          <cell r="D6040">
            <v>726917</v>
          </cell>
        </row>
        <row r="6041">
          <cell r="B6041" t="str">
            <v>Kháo &gt;36-39 cm</v>
          </cell>
          <cell r="C6041" t="str">
            <v>cây</v>
          </cell>
          <cell r="D6041">
            <v>780526</v>
          </cell>
        </row>
        <row r="6042">
          <cell r="B6042" t="str">
            <v>Kháo &gt;39-42 cm</v>
          </cell>
          <cell r="C6042" t="str">
            <v>cây</v>
          </cell>
          <cell r="D6042">
            <v>839455</v>
          </cell>
        </row>
        <row r="6043">
          <cell r="B6043" t="str">
            <v>Kháo &gt;42 cm</v>
          </cell>
          <cell r="C6043" t="str">
            <v>cây</v>
          </cell>
          <cell r="D6043">
            <v>904456</v>
          </cell>
        </row>
        <row r="6044">
          <cell r="B6044" t="str">
            <v>Re trắng ≤3 cm</v>
          </cell>
          <cell r="C6044" t="str">
            <v>cây</v>
          </cell>
          <cell r="D6044">
            <v>91198</v>
          </cell>
        </row>
        <row r="6045">
          <cell r="B6045" t="str">
            <v>Re trắng &gt;3-6 cm</v>
          </cell>
          <cell r="C6045" t="str">
            <v>cây</v>
          </cell>
          <cell r="D6045">
            <v>120141</v>
          </cell>
        </row>
        <row r="6046">
          <cell r="B6046" t="str">
            <v>Re trắng &gt;6-9 cm</v>
          </cell>
          <cell r="C6046" t="str">
            <v>cây</v>
          </cell>
          <cell r="D6046">
            <v>316106</v>
          </cell>
        </row>
        <row r="6047">
          <cell r="B6047" t="str">
            <v>Re trắng &gt;9-12 cm</v>
          </cell>
          <cell r="C6047" t="str">
            <v>cây</v>
          </cell>
          <cell r="D6047">
            <v>425284</v>
          </cell>
        </row>
        <row r="6048">
          <cell r="B6048" t="str">
            <v>Re trắng &gt;12-15 cm</v>
          </cell>
          <cell r="C6048" t="str">
            <v>cây</v>
          </cell>
          <cell r="D6048">
            <v>454339</v>
          </cell>
        </row>
        <row r="6049">
          <cell r="B6049" t="str">
            <v>Re trắng &gt;15-18 cm</v>
          </cell>
          <cell r="C6049" t="str">
            <v>cây</v>
          </cell>
          <cell r="D6049">
            <v>485238</v>
          </cell>
        </row>
        <row r="6050">
          <cell r="B6050" t="str">
            <v>Re trắng &gt;18-21 cm</v>
          </cell>
          <cell r="C6050" t="str">
            <v>cây</v>
          </cell>
          <cell r="D6050">
            <v>518245</v>
          </cell>
        </row>
        <row r="6051">
          <cell r="B6051" t="str">
            <v>Re trắng &gt;21-24 cm</v>
          </cell>
          <cell r="C6051" t="str">
            <v>cây</v>
          </cell>
          <cell r="D6051">
            <v>553656</v>
          </cell>
        </row>
        <row r="6052">
          <cell r="B6052" t="str">
            <v>Re trắng &gt;24-27 cm</v>
          </cell>
          <cell r="C6052" t="str">
            <v>cây</v>
          </cell>
          <cell r="D6052">
            <v>591812</v>
          </cell>
        </row>
        <row r="6053">
          <cell r="B6053" t="str">
            <v>Re trắng &gt;27-30 cm</v>
          </cell>
          <cell r="C6053" t="str">
            <v>cây</v>
          </cell>
          <cell r="D6053">
            <v>633102</v>
          </cell>
        </row>
        <row r="6054">
          <cell r="B6054" t="str">
            <v>Re trắng &gt;30-33 cm</v>
          </cell>
          <cell r="C6054" t="str">
            <v>cây</v>
          </cell>
          <cell r="D6054">
            <v>677962</v>
          </cell>
        </row>
        <row r="6055">
          <cell r="B6055" t="str">
            <v>Re trắng &gt;33-36 cm</v>
          </cell>
          <cell r="C6055" t="str">
            <v>cây</v>
          </cell>
          <cell r="D6055">
            <v>726917</v>
          </cell>
        </row>
        <row r="6056">
          <cell r="B6056" t="str">
            <v>Re trắng &gt;36-39 cm</v>
          </cell>
          <cell r="C6056" t="str">
            <v>cây</v>
          </cell>
          <cell r="D6056">
            <v>780526</v>
          </cell>
        </row>
        <row r="6057">
          <cell r="B6057" t="str">
            <v>Re trắng &gt;39-42 cm</v>
          </cell>
          <cell r="C6057" t="str">
            <v>cây</v>
          </cell>
          <cell r="D6057">
            <v>839455</v>
          </cell>
        </row>
        <row r="6058">
          <cell r="B6058" t="str">
            <v>Re trắng &gt;42 cm</v>
          </cell>
          <cell r="C6058" t="str">
            <v>cây</v>
          </cell>
          <cell r="D6058">
            <v>904456</v>
          </cell>
        </row>
        <row r="6059">
          <cell r="B6059" t="str">
            <v>Sụ lá lớn ≤3 cm</v>
          </cell>
          <cell r="C6059" t="str">
            <v>cây</v>
          </cell>
          <cell r="D6059">
            <v>91198</v>
          </cell>
        </row>
        <row r="6060">
          <cell r="B6060" t="str">
            <v>Sụ lá lớn &gt;3-6 cm</v>
          </cell>
          <cell r="C6060" t="str">
            <v>cây</v>
          </cell>
          <cell r="D6060">
            <v>120141</v>
          </cell>
        </row>
        <row r="6061">
          <cell r="B6061" t="str">
            <v>Sụ lá lớn &gt;6-9 cm</v>
          </cell>
          <cell r="C6061" t="str">
            <v>cây</v>
          </cell>
          <cell r="D6061">
            <v>316106</v>
          </cell>
        </row>
        <row r="6062">
          <cell r="B6062" t="str">
            <v>Sụ lá lớn &gt;9-12 cm</v>
          </cell>
          <cell r="C6062" t="str">
            <v>cây</v>
          </cell>
          <cell r="D6062">
            <v>425284</v>
          </cell>
        </row>
        <row r="6063">
          <cell r="B6063" t="str">
            <v>Sụ lá lớn &gt;12-15 cm</v>
          </cell>
          <cell r="C6063" t="str">
            <v>cây</v>
          </cell>
          <cell r="D6063">
            <v>454339</v>
          </cell>
        </row>
        <row r="6064">
          <cell r="B6064" t="str">
            <v>Sụ lá lớn &gt;15-18 cm</v>
          </cell>
          <cell r="C6064" t="str">
            <v>cây</v>
          </cell>
          <cell r="D6064">
            <v>485238</v>
          </cell>
        </row>
        <row r="6065">
          <cell r="B6065" t="str">
            <v>Sụ lá lớn &gt;18-21 cm</v>
          </cell>
          <cell r="C6065" t="str">
            <v>cây</v>
          </cell>
          <cell r="D6065">
            <v>518245</v>
          </cell>
        </row>
        <row r="6066">
          <cell r="B6066" t="str">
            <v>Sụ lá lớn &gt;21-24 cm</v>
          </cell>
          <cell r="C6066" t="str">
            <v>cây</v>
          </cell>
          <cell r="D6066">
            <v>553656</v>
          </cell>
        </row>
        <row r="6067">
          <cell r="B6067" t="str">
            <v>Sụ lá lớn &gt;24-27 cm</v>
          </cell>
          <cell r="C6067" t="str">
            <v>cây</v>
          </cell>
          <cell r="D6067">
            <v>591812</v>
          </cell>
        </row>
        <row r="6068">
          <cell r="B6068" t="str">
            <v>Sụ lá lớn &gt;27-30 cm</v>
          </cell>
          <cell r="C6068" t="str">
            <v>cây</v>
          </cell>
          <cell r="D6068">
            <v>633102</v>
          </cell>
        </row>
        <row r="6069">
          <cell r="B6069" t="str">
            <v>Sụ lá lớn &gt;30-33 cm</v>
          </cell>
          <cell r="C6069" t="str">
            <v>cây</v>
          </cell>
          <cell r="D6069">
            <v>677962</v>
          </cell>
        </row>
        <row r="6070">
          <cell r="B6070" t="str">
            <v>Sụ lá lớn &gt;33-36 cm</v>
          </cell>
          <cell r="C6070" t="str">
            <v>cây</v>
          </cell>
          <cell r="D6070">
            <v>726917</v>
          </cell>
        </row>
        <row r="6071">
          <cell r="B6071" t="str">
            <v>Sụ lá lớn &gt;36-39 cm</v>
          </cell>
          <cell r="C6071" t="str">
            <v>cây</v>
          </cell>
          <cell r="D6071">
            <v>780526</v>
          </cell>
        </row>
        <row r="6072">
          <cell r="B6072" t="str">
            <v>Sụ lá lớn &gt;39-42 cm</v>
          </cell>
          <cell r="C6072" t="str">
            <v>cây</v>
          </cell>
          <cell r="D6072">
            <v>839455</v>
          </cell>
        </row>
        <row r="6073">
          <cell r="B6073" t="str">
            <v>Sụ lá lớn &gt;42 cm</v>
          </cell>
          <cell r="C6073" t="str">
            <v>cây</v>
          </cell>
          <cell r="D6073">
            <v>904456</v>
          </cell>
        </row>
        <row r="6074">
          <cell r="B6074" t="str">
            <v>Táo muối ≤3 cm</v>
          </cell>
          <cell r="C6074" t="str">
            <v>cây</v>
          </cell>
          <cell r="D6074">
            <v>91198</v>
          </cell>
        </row>
        <row r="6075">
          <cell r="B6075" t="str">
            <v>Táo muối &gt;3-6 cm</v>
          </cell>
          <cell r="C6075" t="str">
            <v>cây</v>
          </cell>
          <cell r="D6075">
            <v>120141</v>
          </cell>
        </row>
        <row r="6076">
          <cell r="B6076" t="str">
            <v>Táo muối &gt;6-9 cm</v>
          </cell>
          <cell r="C6076" t="str">
            <v>cây</v>
          </cell>
          <cell r="D6076">
            <v>316106</v>
          </cell>
        </row>
        <row r="6077">
          <cell r="B6077" t="str">
            <v>Táo muối &gt;9-12 cm</v>
          </cell>
          <cell r="C6077" t="str">
            <v>cây</v>
          </cell>
          <cell r="D6077">
            <v>425284</v>
          </cell>
        </row>
        <row r="6078">
          <cell r="B6078" t="str">
            <v>Táo muối &gt;12-15 cm</v>
          </cell>
          <cell r="C6078" t="str">
            <v>cây</v>
          </cell>
          <cell r="D6078">
            <v>454339</v>
          </cell>
        </row>
        <row r="6079">
          <cell r="B6079" t="str">
            <v>Táo muối &gt;15-18 cm</v>
          </cell>
          <cell r="C6079" t="str">
            <v>cây</v>
          </cell>
          <cell r="D6079">
            <v>485238</v>
          </cell>
        </row>
        <row r="6080">
          <cell r="B6080" t="str">
            <v>Táo muối &gt;18-21 cm</v>
          </cell>
          <cell r="C6080" t="str">
            <v>cây</v>
          </cell>
          <cell r="D6080">
            <v>518245</v>
          </cell>
        </row>
        <row r="6081">
          <cell r="B6081" t="str">
            <v>Táo muối &gt;21-24 cm</v>
          </cell>
          <cell r="C6081" t="str">
            <v>cây</v>
          </cell>
          <cell r="D6081">
            <v>553656</v>
          </cell>
        </row>
        <row r="6082">
          <cell r="B6082" t="str">
            <v>Táo muối &gt;24-27 cm</v>
          </cell>
          <cell r="C6082" t="str">
            <v>cây</v>
          </cell>
          <cell r="D6082">
            <v>591812</v>
          </cell>
        </row>
        <row r="6083">
          <cell r="B6083" t="str">
            <v>Táo muối &gt;27-30 cm</v>
          </cell>
          <cell r="C6083" t="str">
            <v>cây</v>
          </cell>
          <cell r="D6083">
            <v>633102</v>
          </cell>
        </row>
        <row r="6084">
          <cell r="B6084" t="str">
            <v>Táo muối &gt;30-33 cm</v>
          </cell>
          <cell r="C6084" t="str">
            <v>cây</v>
          </cell>
          <cell r="D6084">
            <v>677962</v>
          </cell>
        </row>
        <row r="6085">
          <cell r="B6085" t="str">
            <v>Táo muối &gt;33-36 cm</v>
          </cell>
          <cell r="C6085" t="str">
            <v>cây</v>
          </cell>
          <cell r="D6085">
            <v>726917</v>
          </cell>
        </row>
        <row r="6086">
          <cell r="B6086" t="str">
            <v>Táo muối &gt;36-39 cm</v>
          </cell>
          <cell r="C6086" t="str">
            <v>cây</v>
          </cell>
          <cell r="D6086">
            <v>780526</v>
          </cell>
        </row>
        <row r="6087">
          <cell r="B6087" t="str">
            <v>Táo muối &gt;39-42 cm</v>
          </cell>
          <cell r="C6087" t="str">
            <v>cây</v>
          </cell>
          <cell r="D6087">
            <v>839455</v>
          </cell>
        </row>
        <row r="6088">
          <cell r="B6088" t="str">
            <v>Táo muối &gt;42 cm</v>
          </cell>
          <cell r="C6088" t="str">
            <v>cây</v>
          </cell>
          <cell r="D6088">
            <v>904456</v>
          </cell>
        </row>
        <row r="6089">
          <cell r="B6089" t="str">
            <v>Thông ba lá ≤3 cm</v>
          </cell>
          <cell r="C6089" t="str">
            <v>cây</v>
          </cell>
          <cell r="D6089">
            <v>91198</v>
          </cell>
        </row>
        <row r="6090">
          <cell r="B6090" t="str">
            <v>Thông ba lá &gt;3-6 cm</v>
          </cell>
          <cell r="C6090" t="str">
            <v>cây</v>
          </cell>
          <cell r="D6090">
            <v>120141</v>
          </cell>
        </row>
        <row r="6091">
          <cell r="B6091" t="str">
            <v>Thông ba lá &gt;6-9 cm</v>
          </cell>
          <cell r="C6091" t="str">
            <v>cây</v>
          </cell>
          <cell r="D6091">
            <v>316106</v>
          </cell>
        </row>
        <row r="6092">
          <cell r="B6092" t="str">
            <v>Thông ba lá &gt;9-12 cm</v>
          </cell>
          <cell r="C6092" t="str">
            <v>cây</v>
          </cell>
          <cell r="D6092">
            <v>425284</v>
          </cell>
        </row>
        <row r="6093">
          <cell r="B6093" t="str">
            <v>Thông ba lá &gt;12-15 cm</v>
          </cell>
          <cell r="C6093" t="str">
            <v>cây</v>
          </cell>
          <cell r="D6093">
            <v>454339</v>
          </cell>
        </row>
        <row r="6094">
          <cell r="B6094" t="str">
            <v>Thông ba lá &gt;15-18 cm</v>
          </cell>
          <cell r="C6094" t="str">
            <v>cây</v>
          </cell>
          <cell r="D6094">
            <v>485238</v>
          </cell>
        </row>
        <row r="6095">
          <cell r="B6095" t="str">
            <v>Thông ba lá &gt;18-21 cm</v>
          </cell>
          <cell r="C6095" t="str">
            <v>cây</v>
          </cell>
          <cell r="D6095">
            <v>518245</v>
          </cell>
        </row>
        <row r="6096">
          <cell r="B6096" t="str">
            <v>Thông ba lá &gt;21-24 cm</v>
          </cell>
          <cell r="C6096" t="str">
            <v>cây</v>
          </cell>
          <cell r="D6096">
            <v>553656</v>
          </cell>
        </row>
        <row r="6097">
          <cell r="B6097" t="str">
            <v>Thông ba lá &gt;24-27 cm</v>
          </cell>
          <cell r="C6097" t="str">
            <v>cây</v>
          </cell>
          <cell r="D6097">
            <v>591812</v>
          </cell>
        </row>
        <row r="6098">
          <cell r="B6098" t="str">
            <v>Thông ba lá &gt;27-30 cm</v>
          </cell>
          <cell r="C6098" t="str">
            <v>cây</v>
          </cell>
          <cell r="D6098">
            <v>633102</v>
          </cell>
        </row>
        <row r="6099">
          <cell r="B6099" t="str">
            <v>Thông ba lá &gt;30-33 cm</v>
          </cell>
          <cell r="C6099" t="str">
            <v>cây</v>
          </cell>
          <cell r="D6099">
            <v>677962</v>
          </cell>
        </row>
        <row r="6100">
          <cell r="B6100" t="str">
            <v>Thông ba lá &gt;33-36 cm</v>
          </cell>
          <cell r="C6100" t="str">
            <v>cây</v>
          </cell>
          <cell r="D6100">
            <v>726917</v>
          </cell>
        </row>
        <row r="6101">
          <cell r="B6101" t="str">
            <v>Thông ba lá &gt;36-39 cm</v>
          </cell>
          <cell r="C6101" t="str">
            <v>cây</v>
          </cell>
          <cell r="D6101">
            <v>780526</v>
          </cell>
        </row>
        <row r="6102">
          <cell r="B6102" t="str">
            <v>Thông ba lá &gt;39-42 cm</v>
          </cell>
          <cell r="C6102" t="str">
            <v>cây</v>
          </cell>
          <cell r="D6102">
            <v>839455</v>
          </cell>
        </row>
        <row r="6103">
          <cell r="B6103" t="str">
            <v>Thông ba lá &gt;42 cm</v>
          </cell>
          <cell r="C6103" t="str">
            <v>cây</v>
          </cell>
          <cell r="D6103">
            <v>904456</v>
          </cell>
        </row>
        <row r="6104">
          <cell r="B6104" t="str">
            <v>Thông đuôi ngựa ≤3 cm</v>
          </cell>
          <cell r="C6104" t="str">
            <v>cây</v>
          </cell>
          <cell r="D6104">
            <v>91198</v>
          </cell>
        </row>
        <row r="6105">
          <cell r="B6105" t="str">
            <v>Thông đuôi ngựa &gt;3-6 cm</v>
          </cell>
          <cell r="C6105" t="str">
            <v>cây</v>
          </cell>
          <cell r="D6105">
            <v>120141</v>
          </cell>
        </row>
        <row r="6106">
          <cell r="B6106" t="str">
            <v>Thông đuôi ngựa &gt;6-9 cm</v>
          </cell>
          <cell r="C6106" t="str">
            <v>cây</v>
          </cell>
          <cell r="D6106">
            <v>316106</v>
          </cell>
        </row>
        <row r="6107">
          <cell r="B6107" t="str">
            <v>Thông đuôi ngựa &gt;9-12 cm</v>
          </cell>
          <cell r="C6107" t="str">
            <v>cây</v>
          </cell>
          <cell r="D6107">
            <v>425284</v>
          </cell>
        </row>
        <row r="6108">
          <cell r="B6108" t="str">
            <v>Thông đuôi ngựa &gt;12-15 cm</v>
          </cell>
          <cell r="C6108" t="str">
            <v>cây</v>
          </cell>
          <cell r="D6108">
            <v>454339</v>
          </cell>
        </row>
        <row r="6109">
          <cell r="B6109" t="str">
            <v>Thông đuôi ngựa &gt;15-18 cm</v>
          </cell>
          <cell r="C6109" t="str">
            <v>cây</v>
          </cell>
          <cell r="D6109">
            <v>485238</v>
          </cell>
        </row>
        <row r="6110">
          <cell r="B6110" t="str">
            <v>Thông đuôi ngựa &gt;18-21 cm</v>
          </cell>
          <cell r="C6110" t="str">
            <v>cây</v>
          </cell>
          <cell r="D6110">
            <v>518245</v>
          </cell>
        </row>
        <row r="6111">
          <cell r="B6111" t="str">
            <v>Thông đuôi ngựa &gt;21-24 cm</v>
          </cell>
          <cell r="C6111" t="str">
            <v>cây</v>
          </cell>
          <cell r="D6111">
            <v>553656</v>
          </cell>
        </row>
        <row r="6112">
          <cell r="B6112" t="str">
            <v>Thông đuôi ngựa &gt;24-27 cm</v>
          </cell>
          <cell r="C6112" t="str">
            <v>cây</v>
          </cell>
          <cell r="D6112">
            <v>591812</v>
          </cell>
        </row>
        <row r="6113">
          <cell r="B6113" t="str">
            <v>Thông đuôi ngựa &gt;27-30 cm</v>
          </cell>
          <cell r="C6113" t="str">
            <v>cây</v>
          </cell>
          <cell r="D6113">
            <v>633102</v>
          </cell>
        </row>
        <row r="6114">
          <cell r="B6114" t="str">
            <v>Thông đuôi ngựa &gt;30-33 cm</v>
          </cell>
          <cell r="C6114" t="str">
            <v>cây</v>
          </cell>
          <cell r="D6114">
            <v>677962</v>
          </cell>
        </row>
        <row r="6115">
          <cell r="B6115" t="str">
            <v>Thông đuôi ngựa &gt;33-36 cm</v>
          </cell>
          <cell r="C6115" t="str">
            <v>cây</v>
          </cell>
          <cell r="D6115">
            <v>726917</v>
          </cell>
        </row>
        <row r="6116">
          <cell r="B6116" t="str">
            <v>Thông đuôi ngựa &gt;36-39 cm</v>
          </cell>
          <cell r="C6116" t="str">
            <v>cây</v>
          </cell>
          <cell r="D6116">
            <v>780526</v>
          </cell>
        </row>
        <row r="6117">
          <cell r="B6117" t="str">
            <v>Thông đuôi ngựa &gt;39-42 cm</v>
          </cell>
          <cell r="C6117" t="str">
            <v>cây</v>
          </cell>
          <cell r="D6117">
            <v>839455</v>
          </cell>
        </row>
        <row r="6118">
          <cell r="B6118" t="str">
            <v>Thông đuôi ngựa &gt;42 cm</v>
          </cell>
          <cell r="C6118" t="str">
            <v>cây</v>
          </cell>
          <cell r="D6118">
            <v>904456</v>
          </cell>
        </row>
        <row r="6119">
          <cell r="B6119" t="str">
            <v>Thông mã vĩ ≤3 cm</v>
          </cell>
          <cell r="C6119" t="str">
            <v>cây</v>
          </cell>
          <cell r="D6119">
            <v>91198</v>
          </cell>
        </row>
        <row r="6120">
          <cell r="B6120" t="str">
            <v>Thông mã vĩ &gt;3-6 cm</v>
          </cell>
          <cell r="C6120" t="str">
            <v>cây</v>
          </cell>
          <cell r="D6120">
            <v>120141</v>
          </cell>
        </row>
        <row r="6121">
          <cell r="B6121" t="str">
            <v>Thông mã vĩ &gt;6-9 cm</v>
          </cell>
          <cell r="C6121" t="str">
            <v>cây</v>
          </cell>
          <cell r="D6121">
            <v>316106</v>
          </cell>
        </row>
        <row r="6122">
          <cell r="B6122" t="str">
            <v>Thông mã vĩ &gt;9-12 cm</v>
          </cell>
          <cell r="C6122" t="str">
            <v>cây</v>
          </cell>
          <cell r="D6122">
            <v>425284</v>
          </cell>
        </row>
        <row r="6123">
          <cell r="B6123" t="str">
            <v>Thông mã vĩ &gt;12-15 cm</v>
          </cell>
          <cell r="C6123" t="str">
            <v>cây</v>
          </cell>
          <cell r="D6123">
            <v>454339</v>
          </cell>
        </row>
        <row r="6124">
          <cell r="B6124" t="str">
            <v>Thông mã vĩ &gt;15-18 cm</v>
          </cell>
          <cell r="C6124" t="str">
            <v>cây</v>
          </cell>
          <cell r="D6124">
            <v>485238</v>
          </cell>
        </row>
        <row r="6125">
          <cell r="B6125" t="str">
            <v>Thông mã vĩ &gt;18-21 cm</v>
          </cell>
          <cell r="C6125" t="str">
            <v>cây</v>
          </cell>
          <cell r="D6125">
            <v>518245</v>
          </cell>
        </row>
        <row r="6126">
          <cell r="B6126" t="str">
            <v>Thông mã vĩ &gt;21-24 cm</v>
          </cell>
          <cell r="C6126" t="str">
            <v>cây</v>
          </cell>
          <cell r="D6126">
            <v>553656</v>
          </cell>
        </row>
        <row r="6127">
          <cell r="B6127" t="str">
            <v>Thông mã vĩ &gt;24-27 cm</v>
          </cell>
          <cell r="C6127" t="str">
            <v>cây</v>
          </cell>
          <cell r="D6127">
            <v>591812</v>
          </cell>
        </row>
        <row r="6128">
          <cell r="B6128" t="str">
            <v>Thông mã vĩ &gt;27-30 cm</v>
          </cell>
          <cell r="C6128" t="str">
            <v>cây</v>
          </cell>
          <cell r="D6128">
            <v>633102</v>
          </cell>
        </row>
        <row r="6129">
          <cell r="B6129" t="str">
            <v>Thông mã vĩ &gt;30-33 cm</v>
          </cell>
          <cell r="C6129" t="str">
            <v>cây</v>
          </cell>
          <cell r="D6129">
            <v>677962</v>
          </cell>
        </row>
        <row r="6130">
          <cell r="B6130" t="str">
            <v>Thông mã vĩ &gt;33-36 cm</v>
          </cell>
          <cell r="C6130" t="str">
            <v>cây</v>
          </cell>
          <cell r="D6130">
            <v>726917</v>
          </cell>
        </row>
        <row r="6131">
          <cell r="B6131" t="str">
            <v>Thông mã vĩ &gt;36-39 cm</v>
          </cell>
          <cell r="C6131" t="str">
            <v>cây</v>
          </cell>
          <cell r="D6131">
            <v>780526</v>
          </cell>
        </row>
        <row r="6132">
          <cell r="B6132" t="str">
            <v>Thông mã vĩ &gt;39-42 cm</v>
          </cell>
          <cell r="C6132" t="str">
            <v>cây</v>
          </cell>
          <cell r="D6132">
            <v>839455</v>
          </cell>
        </row>
        <row r="6133">
          <cell r="B6133" t="str">
            <v>Thông mã vĩ &gt;42 cm</v>
          </cell>
          <cell r="C6133" t="str">
            <v>cây</v>
          </cell>
          <cell r="D6133">
            <v>904456</v>
          </cell>
        </row>
        <row r="6134">
          <cell r="B6134" t="str">
            <v>Thông nàng ≤3 cm</v>
          </cell>
          <cell r="C6134" t="str">
            <v>cây</v>
          </cell>
          <cell r="D6134">
            <v>91198</v>
          </cell>
        </row>
        <row r="6135">
          <cell r="B6135" t="str">
            <v>Thông nàng &gt;3-6 cm</v>
          </cell>
          <cell r="C6135" t="str">
            <v>cây</v>
          </cell>
          <cell r="D6135">
            <v>120141</v>
          </cell>
        </row>
        <row r="6136">
          <cell r="B6136" t="str">
            <v>Thông nàng &gt;6-9 cm</v>
          </cell>
          <cell r="C6136" t="str">
            <v>cây</v>
          </cell>
          <cell r="D6136">
            <v>316106</v>
          </cell>
        </row>
        <row r="6137">
          <cell r="B6137" t="str">
            <v>Thông nàng &gt;9-12 cm</v>
          </cell>
          <cell r="C6137" t="str">
            <v>cây</v>
          </cell>
          <cell r="D6137">
            <v>425284</v>
          </cell>
        </row>
        <row r="6138">
          <cell r="B6138" t="str">
            <v>Thông nàng &gt;12-15 cm</v>
          </cell>
          <cell r="C6138" t="str">
            <v>cây</v>
          </cell>
          <cell r="D6138">
            <v>454339</v>
          </cell>
        </row>
        <row r="6139">
          <cell r="B6139" t="str">
            <v>Thông nàng &gt;15-18 cm</v>
          </cell>
          <cell r="C6139" t="str">
            <v>cây</v>
          </cell>
          <cell r="D6139">
            <v>485238</v>
          </cell>
        </row>
        <row r="6140">
          <cell r="B6140" t="str">
            <v>Thông nàng &gt;18-21 cm</v>
          </cell>
          <cell r="C6140" t="str">
            <v>cây</v>
          </cell>
          <cell r="D6140">
            <v>518245</v>
          </cell>
        </row>
        <row r="6141">
          <cell r="B6141" t="str">
            <v>Thông nàng &gt;21-24 cm</v>
          </cell>
          <cell r="C6141" t="str">
            <v>cây</v>
          </cell>
          <cell r="D6141">
            <v>553656</v>
          </cell>
        </row>
        <row r="6142">
          <cell r="B6142" t="str">
            <v>Thông nàng &gt;24-27 cm</v>
          </cell>
          <cell r="C6142" t="str">
            <v>cây</v>
          </cell>
          <cell r="D6142">
            <v>591812</v>
          </cell>
        </row>
        <row r="6143">
          <cell r="B6143" t="str">
            <v>Thông nàng &gt;27-30 cm</v>
          </cell>
          <cell r="C6143" t="str">
            <v>cây</v>
          </cell>
          <cell r="D6143">
            <v>633102</v>
          </cell>
        </row>
        <row r="6144">
          <cell r="B6144" t="str">
            <v>Thông nàng &gt;30-33 cm</v>
          </cell>
          <cell r="C6144" t="str">
            <v>cây</v>
          </cell>
          <cell r="D6144">
            <v>677962</v>
          </cell>
        </row>
        <row r="6145">
          <cell r="B6145" t="str">
            <v>Thông nàng &gt;33-36 cm</v>
          </cell>
          <cell r="C6145" t="str">
            <v>cây</v>
          </cell>
          <cell r="D6145">
            <v>726917</v>
          </cell>
        </row>
        <row r="6146">
          <cell r="B6146" t="str">
            <v>Thông nàng &gt;36-39 cm</v>
          </cell>
          <cell r="C6146" t="str">
            <v>cây</v>
          </cell>
          <cell r="D6146">
            <v>780526</v>
          </cell>
        </row>
        <row r="6147">
          <cell r="B6147" t="str">
            <v>Thông nàng &gt;39-42 cm</v>
          </cell>
          <cell r="C6147" t="str">
            <v>cây</v>
          </cell>
          <cell r="D6147">
            <v>839455</v>
          </cell>
        </row>
        <row r="6148">
          <cell r="B6148" t="str">
            <v>Thông nàng &gt;42 cm</v>
          </cell>
          <cell r="C6148" t="str">
            <v>cây</v>
          </cell>
          <cell r="D6148">
            <v>904456</v>
          </cell>
        </row>
        <row r="6149">
          <cell r="B6149" t="str">
            <v>Bạch tùng ≤3 cm</v>
          </cell>
          <cell r="C6149" t="str">
            <v>cây</v>
          </cell>
          <cell r="D6149">
            <v>91198</v>
          </cell>
        </row>
        <row r="6150">
          <cell r="B6150" t="str">
            <v>Bạch tùng &gt;3-6 cm</v>
          </cell>
          <cell r="C6150" t="str">
            <v>cây</v>
          </cell>
          <cell r="D6150">
            <v>120141</v>
          </cell>
        </row>
        <row r="6151">
          <cell r="B6151" t="str">
            <v>Bạch tùng &gt;6-9 cm</v>
          </cell>
          <cell r="C6151" t="str">
            <v>cây</v>
          </cell>
          <cell r="D6151">
            <v>316106</v>
          </cell>
        </row>
        <row r="6152">
          <cell r="B6152" t="str">
            <v>Bạch tùng &gt;9-12 cm</v>
          </cell>
          <cell r="C6152" t="str">
            <v>cây</v>
          </cell>
          <cell r="D6152">
            <v>425284</v>
          </cell>
        </row>
        <row r="6153">
          <cell r="B6153" t="str">
            <v>Bạch tùng &gt;12-15 cm</v>
          </cell>
          <cell r="C6153" t="str">
            <v>cây</v>
          </cell>
          <cell r="D6153">
            <v>454339</v>
          </cell>
        </row>
        <row r="6154">
          <cell r="B6154" t="str">
            <v>Bạch tùng &gt;15-18 cm</v>
          </cell>
          <cell r="C6154" t="str">
            <v>cây</v>
          </cell>
          <cell r="D6154">
            <v>485238</v>
          </cell>
        </row>
        <row r="6155">
          <cell r="B6155" t="str">
            <v>Bạch tùng &gt;18-21 cm</v>
          </cell>
          <cell r="C6155" t="str">
            <v>cây</v>
          </cell>
          <cell r="D6155">
            <v>518245</v>
          </cell>
        </row>
        <row r="6156">
          <cell r="B6156" t="str">
            <v>Bạch tùng &gt;21-24 cm</v>
          </cell>
          <cell r="C6156" t="str">
            <v>cây</v>
          </cell>
          <cell r="D6156">
            <v>553656</v>
          </cell>
        </row>
        <row r="6157">
          <cell r="B6157" t="str">
            <v>Bạch tùng &gt;24-27 cm</v>
          </cell>
          <cell r="C6157" t="str">
            <v>cây</v>
          </cell>
          <cell r="D6157">
            <v>591812</v>
          </cell>
        </row>
        <row r="6158">
          <cell r="B6158" t="str">
            <v>Bạch tùng &gt;27-30 cm</v>
          </cell>
          <cell r="C6158" t="str">
            <v>cây</v>
          </cell>
          <cell r="D6158">
            <v>633102</v>
          </cell>
        </row>
        <row r="6159">
          <cell r="B6159" t="str">
            <v>Bạch tùng &gt;30-33 cm</v>
          </cell>
          <cell r="C6159" t="str">
            <v>cây</v>
          </cell>
          <cell r="D6159">
            <v>677962</v>
          </cell>
        </row>
        <row r="6160">
          <cell r="B6160" t="str">
            <v>Bạch tùng &gt;33-36 cm</v>
          </cell>
          <cell r="C6160" t="str">
            <v>cây</v>
          </cell>
          <cell r="D6160">
            <v>726917</v>
          </cell>
        </row>
        <row r="6161">
          <cell r="B6161" t="str">
            <v>Bạch tùng &gt;36-39 cm</v>
          </cell>
          <cell r="C6161" t="str">
            <v>cây</v>
          </cell>
          <cell r="D6161">
            <v>780526</v>
          </cell>
        </row>
        <row r="6162">
          <cell r="B6162" t="str">
            <v>Bạch tùng &gt;39-42 cm</v>
          </cell>
          <cell r="C6162" t="str">
            <v>cây</v>
          </cell>
          <cell r="D6162">
            <v>839455</v>
          </cell>
        </row>
        <row r="6163">
          <cell r="B6163" t="str">
            <v>Bạch tùng &gt;42 cm</v>
          </cell>
          <cell r="C6163" t="str">
            <v>cây</v>
          </cell>
          <cell r="D6163">
            <v>904456</v>
          </cell>
        </row>
        <row r="6164">
          <cell r="B6164" t="str">
            <v>Thông tre ≤3 cm</v>
          </cell>
          <cell r="C6164" t="str">
            <v>cây</v>
          </cell>
          <cell r="D6164">
            <v>91198</v>
          </cell>
        </row>
        <row r="6165">
          <cell r="B6165" t="str">
            <v>Thông tre &gt;3-6 cm</v>
          </cell>
          <cell r="C6165" t="str">
            <v>cây</v>
          </cell>
          <cell r="D6165">
            <v>120141</v>
          </cell>
        </row>
        <row r="6166">
          <cell r="B6166" t="str">
            <v>Thông tre &gt;6-9 cm</v>
          </cell>
          <cell r="C6166" t="str">
            <v>cây</v>
          </cell>
          <cell r="D6166">
            <v>316106</v>
          </cell>
        </row>
        <row r="6167">
          <cell r="B6167" t="str">
            <v>Thông tre &gt;9-12 cm</v>
          </cell>
          <cell r="C6167" t="str">
            <v>cây</v>
          </cell>
          <cell r="D6167">
            <v>425284</v>
          </cell>
        </row>
        <row r="6168">
          <cell r="B6168" t="str">
            <v>Thông tre &gt;12-15 cm</v>
          </cell>
          <cell r="C6168" t="str">
            <v>cây</v>
          </cell>
          <cell r="D6168">
            <v>454339</v>
          </cell>
        </row>
        <row r="6169">
          <cell r="B6169" t="str">
            <v>Thông tre &gt;15-18 cm</v>
          </cell>
          <cell r="C6169" t="str">
            <v>cây</v>
          </cell>
          <cell r="D6169">
            <v>485238</v>
          </cell>
        </row>
        <row r="6170">
          <cell r="B6170" t="str">
            <v>Thông tre &gt;18-21 cm</v>
          </cell>
          <cell r="C6170" t="str">
            <v>cây</v>
          </cell>
          <cell r="D6170">
            <v>518245</v>
          </cell>
        </row>
        <row r="6171">
          <cell r="B6171" t="str">
            <v>Thông tre &gt;21-24 cm</v>
          </cell>
          <cell r="C6171" t="str">
            <v>cây</v>
          </cell>
          <cell r="D6171">
            <v>553656</v>
          </cell>
        </row>
        <row r="6172">
          <cell r="B6172" t="str">
            <v>Thông tre &gt;24-27 cm</v>
          </cell>
          <cell r="C6172" t="str">
            <v>cây</v>
          </cell>
          <cell r="D6172">
            <v>591812</v>
          </cell>
        </row>
        <row r="6173">
          <cell r="B6173" t="str">
            <v>Thông tre &gt;27-30 cm</v>
          </cell>
          <cell r="C6173" t="str">
            <v>cây</v>
          </cell>
          <cell r="D6173">
            <v>633102</v>
          </cell>
        </row>
        <row r="6174">
          <cell r="B6174" t="str">
            <v>Thông tre &gt;30-33 cm</v>
          </cell>
          <cell r="C6174" t="str">
            <v>cây</v>
          </cell>
          <cell r="D6174">
            <v>677962</v>
          </cell>
        </row>
        <row r="6175">
          <cell r="B6175" t="str">
            <v>Thông tre &gt;33-36 cm</v>
          </cell>
          <cell r="C6175" t="str">
            <v>cây</v>
          </cell>
          <cell r="D6175">
            <v>726917</v>
          </cell>
        </row>
        <row r="6176">
          <cell r="B6176" t="str">
            <v>Thông tre &gt;36-39 cm</v>
          </cell>
          <cell r="C6176" t="str">
            <v>cây</v>
          </cell>
          <cell r="D6176">
            <v>780526</v>
          </cell>
        </row>
        <row r="6177">
          <cell r="B6177" t="str">
            <v>Thông tre &gt;39-42 cm</v>
          </cell>
          <cell r="C6177" t="str">
            <v>cây</v>
          </cell>
          <cell r="D6177">
            <v>839455</v>
          </cell>
        </row>
        <row r="6178">
          <cell r="B6178" t="str">
            <v>Thông tre &gt;42 cm</v>
          </cell>
          <cell r="C6178" t="str">
            <v>cây</v>
          </cell>
          <cell r="D6178">
            <v>904456</v>
          </cell>
        </row>
        <row r="6179">
          <cell r="B6179" t="str">
            <v>Thông nhựa ≤3 cm</v>
          </cell>
          <cell r="C6179" t="str">
            <v>cây</v>
          </cell>
          <cell r="D6179">
            <v>91198</v>
          </cell>
        </row>
        <row r="6180">
          <cell r="B6180" t="str">
            <v>Thông nhựa &gt;3-6 cm</v>
          </cell>
          <cell r="C6180" t="str">
            <v>cây</v>
          </cell>
          <cell r="D6180">
            <v>120141</v>
          </cell>
        </row>
        <row r="6181">
          <cell r="B6181" t="str">
            <v>Thông nhựa &gt;6-9 cm</v>
          </cell>
          <cell r="C6181" t="str">
            <v>cây</v>
          </cell>
          <cell r="D6181">
            <v>316106</v>
          </cell>
        </row>
        <row r="6182">
          <cell r="B6182" t="str">
            <v>Thông nhựa &gt;9-12 cm</v>
          </cell>
          <cell r="C6182" t="str">
            <v>cây</v>
          </cell>
          <cell r="D6182">
            <v>425284</v>
          </cell>
        </row>
        <row r="6183">
          <cell r="B6183" t="str">
            <v>Thông nhựa &gt;12-15 cm</v>
          </cell>
          <cell r="C6183" t="str">
            <v>cây</v>
          </cell>
          <cell r="D6183">
            <v>454339</v>
          </cell>
        </row>
        <row r="6184">
          <cell r="B6184" t="str">
            <v>Thông nhựa &gt;15-18 cm</v>
          </cell>
          <cell r="C6184" t="str">
            <v>cây</v>
          </cell>
          <cell r="D6184">
            <v>485238</v>
          </cell>
        </row>
        <row r="6185">
          <cell r="B6185" t="str">
            <v>Thông nhựa &gt;18-21 cm</v>
          </cell>
          <cell r="C6185" t="str">
            <v>cây</v>
          </cell>
          <cell r="D6185">
            <v>518245</v>
          </cell>
        </row>
        <row r="6186">
          <cell r="B6186" t="str">
            <v>Thông nhựa &gt;21-24 cm</v>
          </cell>
          <cell r="C6186" t="str">
            <v>cây</v>
          </cell>
          <cell r="D6186">
            <v>553656</v>
          </cell>
        </row>
        <row r="6187">
          <cell r="B6187" t="str">
            <v>Thông nhựa &gt;24-27 cm</v>
          </cell>
          <cell r="C6187" t="str">
            <v>cây</v>
          </cell>
          <cell r="D6187">
            <v>591812</v>
          </cell>
        </row>
        <row r="6188">
          <cell r="B6188" t="str">
            <v>Thông nhựa &gt;27-30 cm</v>
          </cell>
          <cell r="C6188" t="str">
            <v>cây</v>
          </cell>
          <cell r="D6188">
            <v>633102</v>
          </cell>
        </row>
        <row r="6189">
          <cell r="B6189" t="str">
            <v>Thông nhựa &gt;30-33 cm</v>
          </cell>
          <cell r="C6189" t="str">
            <v>cây</v>
          </cell>
          <cell r="D6189">
            <v>677962</v>
          </cell>
        </row>
        <row r="6190">
          <cell r="B6190" t="str">
            <v>Thông nhựa &gt;33-36 cm</v>
          </cell>
          <cell r="C6190" t="str">
            <v>cây</v>
          </cell>
          <cell r="D6190">
            <v>726917</v>
          </cell>
        </row>
        <row r="6191">
          <cell r="B6191" t="str">
            <v>Thông nhựa &gt;36-39 cm</v>
          </cell>
          <cell r="C6191" t="str">
            <v>cây</v>
          </cell>
          <cell r="D6191">
            <v>780526</v>
          </cell>
        </row>
        <row r="6192">
          <cell r="B6192" t="str">
            <v>Thông nhựa &gt;39-42 cm</v>
          </cell>
          <cell r="C6192" t="str">
            <v>cây</v>
          </cell>
          <cell r="D6192">
            <v>839455</v>
          </cell>
        </row>
        <row r="6193">
          <cell r="B6193" t="str">
            <v>Thông nhựa &gt;42 cm</v>
          </cell>
          <cell r="C6193" t="str">
            <v>cây</v>
          </cell>
          <cell r="D6193">
            <v>904456</v>
          </cell>
        </row>
        <row r="6194">
          <cell r="B6194" t="str">
            <v>Thông ta ≤3 cm</v>
          </cell>
          <cell r="C6194" t="str">
            <v>cây</v>
          </cell>
          <cell r="D6194">
            <v>91198</v>
          </cell>
        </row>
        <row r="6195">
          <cell r="B6195" t="str">
            <v>Thông ta &gt;3-6 cm</v>
          </cell>
          <cell r="C6195" t="str">
            <v>cây</v>
          </cell>
          <cell r="D6195">
            <v>120141</v>
          </cell>
        </row>
        <row r="6196">
          <cell r="B6196" t="str">
            <v>Thông ta &gt;6-9 cm</v>
          </cell>
          <cell r="C6196" t="str">
            <v>cây</v>
          </cell>
          <cell r="D6196">
            <v>316106</v>
          </cell>
        </row>
        <row r="6197">
          <cell r="B6197" t="str">
            <v>Thông ta &gt;9-12 cm</v>
          </cell>
          <cell r="C6197" t="str">
            <v>cây</v>
          </cell>
          <cell r="D6197">
            <v>425284</v>
          </cell>
        </row>
        <row r="6198">
          <cell r="B6198" t="str">
            <v>Thông ta &gt;12-15 cm</v>
          </cell>
          <cell r="C6198" t="str">
            <v>cây</v>
          </cell>
          <cell r="D6198">
            <v>454339</v>
          </cell>
        </row>
        <row r="6199">
          <cell r="B6199" t="str">
            <v>Thông ta &gt;15-18 cm</v>
          </cell>
          <cell r="C6199" t="str">
            <v>cây</v>
          </cell>
          <cell r="D6199">
            <v>485238</v>
          </cell>
        </row>
        <row r="6200">
          <cell r="B6200" t="str">
            <v>Thông ta &gt;18-21 cm</v>
          </cell>
          <cell r="C6200" t="str">
            <v>cây</v>
          </cell>
          <cell r="D6200">
            <v>518245</v>
          </cell>
        </row>
        <row r="6201">
          <cell r="B6201" t="str">
            <v>Thông ta &gt;21-24 cm</v>
          </cell>
          <cell r="C6201" t="str">
            <v>cây</v>
          </cell>
          <cell r="D6201">
            <v>553656</v>
          </cell>
        </row>
        <row r="6202">
          <cell r="B6202" t="str">
            <v>Thông ta &gt;24-27 cm</v>
          </cell>
          <cell r="C6202" t="str">
            <v>cây</v>
          </cell>
          <cell r="D6202">
            <v>591812</v>
          </cell>
        </row>
        <row r="6203">
          <cell r="B6203" t="str">
            <v>Thông ta &gt;27-30 cm</v>
          </cell>
          <cell r="C6203" t="str">
            <v>cây</v>
          </cell>
          <cell r="D6203">
            <v>633102</v>
          </cell>
        </row>
        <row r="6204">
          <cell r="B6204" t="str">
            <v>Thông ta &gt;30-33 cm</v>
          </cell>
          <cell r="C6204" t="str">
            <v>cây</v>
          </cell>
          <cell r="D6204">
            <v>677962</v>
          </cell>
        </row>
        <row r="6205">
          <cell r="B6205" t="str">
            <v>Thông ta &gt;33-36 cm</v>
          </cell>
          <cell r="C6205" t="str">
            <v>cây</v>
          </cell>
          <cell r="D6205">
            <v>726917</v>
          </cell>
        </row>
        <row r="6206">
          <cell r="B6206" t="str">
            <v>Thông ta &gt;36-39 cm</v>
          </cell>
          <cell r="C6206" t="str">
            <v>cây</v>
          </cell>
          <cell r="D6206">
            <v>780526</v>
          </cell>
        </row>
        <row r="6207">
          <cell r="B6207" t="str">
            <v>Thông ta &gt;39-42 cm</v>
          </cell>
          <cell r="C6207" t="str">
            <v>cây</v>
          </cell>
          <cell r="D6207">
            <v>839455</v>
          </cell>
        </row>
        <row r="6208">
          <cell r="B6208" t="str">
            <v>Thông ta &gt;42 cm</v>
          </cell>
          <cell r="C6208" t="str">
            <v>cây</v>
          </cell>
          <cell r="D6208">
            <v>904456</v>
          </cell>
        </row>
        <row r="6209">
          <cell r="B6209" t="str">
            <v>Thông hai lá ≤3 cm</v>
          </cell>
          <cell r="C6209" t="str">
            <v>cây</v>
          </cell>
          <cell r="D6209">
            <v>91198</v>
          </cell>
        </row>
        <row r="6210">
          <cell r="B6210" t="str">
            <v>Thông hai lá &gt;3-6 cm</v>
          </cell>
          <cell r="C6210" t="str">
            <v>cây</v>
          </cell>
          <cell r="D6210">
            <v>120141</v>
          </cell>
        </row>
        <row r="6211">
          <cell r="B6211" t="str">
            <v>Thông hai lá &gt;6-9 cm</v>
          </cell>
          <cell r="C6211" t="str">
            <v>cây</v>
          </cell>
          <cell r="D6211">
            <v>316106</v>
          </cell>
        </row>
        <row r="6212">
          <cell r="B6212" t="str">
            <v>Thông hai lá &gt;9-12 cm</v>
          </cell>
          <cell r="C6212" t="str">
            <v>cây</v>
          </cell>
          <cell r="D6212">
            <v>425284</v>
          </cell>
        </row>
        <row r="6213">
          <cell r="B6213" t="str">
            <v>Thông hai lá &gt;12-15 cm</v>
          </cell>
          <cell r="C6213" t="str">
            <v>cây</v>
          </cell>
          <cell r="D6213">
            <v>454339</v>
          </cell>
        </row>
        <row r="6214">
          <cell r="B6214" t="str">
            <v>Thông hai lá &gt;15-18 cm</v>
          </cell>
          <cell r="C6214" t="str">
            <v>cây</v>
          </cell>
          <cell r="D6214">
            <v>485238</v>
          </cell>
        </row>
        <row r="6215">
          <cell r="B6215" t="str">
            <v>Thông hai lá &gt;18-21 cm</v>
          </cell>
          <cell r="C6215" t="str">
            <v>cây</v>
          </cell>
          <cell r="D6215">
            <v>518245</v>
          </cell>
        </row>
        <row r="6216">
          <cell r="B6216" t="str">
            <v>Thông hai lá &gt;21-24 cm</v>
          </cell>
          <cell r="C6216" t="str">
            <v>cây</v>
          </cell>
          <cell r="D6216">
            <v>553656</v>
          </cell>
        </row>
        <row r="6217">
          <cell r="B6217" t="str">
            <v>Thông hai lá &gt;24-27 cm</v>
          </cell>
          <cell r="C6217" t="str">
            <v>cây</v>
          </cell>
          <cell r="D6217">
            <v>591812</v>
          </cell>
        </row>
        <row r="6218">
          <cell r="B6218" t="str">
            <v>Thông hai lá &gt;27-30 cm</v>
          </cell>
          <cell r="C6218" t="str">
            <v>cây</v>
          </cell>
          <cell r="D6218">
            <v>633102</v>
          </cell>
        </row>
        <row r="6219">
          <cell r="B6219" t="str">
            <v>Thông hai lá &gt;30-33 cm</v>
          </cell>
          <cell r="C6219" t="str">
            <v>cây</v>
          </cell>
          <cell r="D6219">
            <v>677962</v>
          </cell>
        </row>
        <row r="6220">
          <cell r="B6220" t="str">
            <v>Thông hai lá &gt;33-36 cm</v>
          </cell>
          <cell r="C6220" t="str">
            <v>cây</v>
          </cell>
          <cell r="D6220">
            <v>726917</v>
          </cell>
        </row>
        <row r="6221">
          <cell r="B6221" t="str">
            <v>Thông hai lá &gt;36-39 cm</v>
          </cell>
          <cell r="C6221" t="str">
            <v>cây</v>
          </cell>
          <cell r="D6221">
            <v>780526</v>
          </cell>
        </row>
        <row r="6222">
          <cell r="B6222" t="str">
            <v>Thông hai lá &gt;39-42 cm</v>
          </cell>
          <cell r="C6222" t="str">
            <v>cây</v>
          </cell>
          <cell r="D6222">
            <v>839455</v>
          </cell>
        </row>
        <row r="6223">
          <cell r="B6223" t="str">
            <v>Thông hai lá &gt;42 cm</v>
          </cell>
          <cell r="C6223" t="str">
            <v>cây</v>
          </cell>
          <cell r="D6223">
            <v>904456</v>
          </cell>
        </row>
        <row r="6224">
          <cell r="B6224" t="str">
            <v>Tông dù ≤3 cm</v>
          </cell>
          <cell r="C6224" t="str">
            <v>cây</v>
          </cell>
          <cell r="D6224">
            <v>91198</v>
          </cell>
        </row>
        <row r="6225">
          <cell r="B6225" t="str">
            <v>Tông dù &gt;3-6 cm</v>
          </cell>
          <cell r="C6225" t="str">
            <v>cây</v>
          </cell>
          <cell r="D6225">
            <v>120141</v>
          </cell>
        </row>
        <row r="6226">
          <cell r="B6226" t="str">
            <v>Tông dù &gt;6-9 cm</v>
          </cell>
          <cell r="C6226" t="str">
            <v>cây</v>
          </cell>
          <cell r="D6226">
            <v>316106</v>
          </cell>
        </row>
        <row r="6227">
          <cell r="B6227" t="str">
            <v>Tông dù &gt;9-12 cm</v>
          </cell>
          <cell r="C6227" t="str">
            <v>cây</v>
          </cell>
          <cell r="D6227">
            <v>425284</v>
          </cell>
        </row>
        <row r="6228">
          <cell r="B6228" t="str">
            <v>Tông dù &gt;12-15 cm</v>
          </cell>
          <cell r="C6228" t="str">
            <v>cây</v>
          </cell>
          <cell r="D6228">
            <v>454339</v>
          </cell>
        </row>
        <row r="6229">
          <cell r="B6229" t="str">
            <v>Tông dù &gt;15-18 cm</v>
          </cell>
          <cell r="C6229" t="str">
            <v>cây</v>
          </cell>
          <cell r="D6229">
            <v>485238</v>
          </cell>
        </row>
        <row r="6230">
          <cell r="B6230" t="str">
            <v>Tông dù &gt;18-21 cm</v>
          </cell>
          <cell r="C6230" t="str">
            <v>cây</v>
          </cell>
          <cell r="D6230">
            <v>518245</v>
          </cell>
        </row>
        <row r="6231">
          <cell r="B6231" t="str">
            <v>Tông dù &gt;21-24 cm</v>
          </cell>
          <cell r="C6231" t="str">
            <v>cây</v>
          </cell>
          <cell r="D6231">
            <v>553656</v>
          </cell>
        </row>
        <row r="6232">
          <cell r="B6232" t="str">
            <v>Tông dù &gt;24-27 cm</v>
          </cell>
          <cell r="C6232" t="str">
            <v>cây</v>
          </cell>
          <cell r="D6232">
            <v>591812</v>
          </cell>
        </row>
        <row r="6233">
          <cell r="B6233" t="str">
            <v>Tông dù &gt;27-30 cm</v>
          </cell>
          <cell r="C6233" t="str">
            <v>cây</v>
          </cell>
          <cell r="D6233">
            <v>633102</v>
          </cell>
        </row>
        <row r="6234">
          <cell r="B6234" t="str">
            <v>Tông dù &gt;30-33 cm</v>
          </cell>
          <cell r="C6234" t="str">
            <v>cây</v>
          </cell>
          <cell r="D6234">
            <v>677962</v>
          </cell>
        </row>
        <row r="6235">
          <cell r="B6235" t="str">
            <v>Tông dù &gt;33-36 cm</v>
          </cell>
          <cell r="C6235" t="str">
            <v>cây</v>
          </cell>
          <cell r="D6235">
            <v>726917</v>
          </cell>
        </row>
        <row r="6236">
          <cell r="B6236" t="str">
            <v>Tông dù &gt;36-39 cm</v>
          </cell>
          <cell r="C6236" t="str">
            <v>cây</v>
          </cell>
          <cell r="D6236">
            <v>780526</v>
          </cell>
        </row>
        <row r="6237">
          <cell r="B6237" t="str">
            <v>Tông dù &gt;39-42 cm</v>
          </cell>
          <cell r="C6237" t="str">
            <v>cây</v>
          </cell>
          <cell r="D6237">
            <v>839455</v>
          </cell>
        </row>
        <row r="6238">
          <cell r="B6238" t="str">
            <v>Tông dù &gt;42 cm</v>
          </cell>
          <cell r="C6238" t="str">
            <v>cây</v>
          </cell>
          <cell r="D6238">
            <v>904456</v>
          </cell>
        </row>
        <row r="6239">
          <cell r="B6239" t="str">
            <v>Tráng lá to ≤3 cm</v>
          </cell>
          <cell r="C6239" t="str">
            <v>cây</v>
          </cell>
          <cell r="D6239">
            <v>91198</v>
          </cell>
        </row>
        <row r="6240">
          <cell r="B6240" t="str">
            <v>Tráng lá to &gt;3-6 cm</v>
          </cell>
          <cell r="C6240" t="str">
            <v>cây</v>
          </cell>
          <cell r="D6240">
            <v>120141</v>
          </cell>
        </row>
        <row r="6241">
          <cell r="B6241" t="str">
            <v>Tráng lá to &gt;6-9 cm</v>
          </cell>
          <cell r="C6241" t="str">
            <v>cây</v>
          </cell>
          <cell r="D6241">
            <v>316106</v>
          </cell>
        </row>
        <row r="6242">
          <cell r="B6242" t="str">
            <v>Tráng lá to &gt;9-12 cm</v>
          </cell>
          <cell r="C6242" t="str">
            <v>cây</v>
          </cell>
          <cell r="D6242">
            <v>425284</v>
          </cell>
        </row>
        <row r="6243">
          <cell r="B6243" t="str">
            <v>Tráng lá to &gt;12-15 cm</v>
          </cell>
          <cell r="C6243" t="str">
            <v>cây</v>
          </cell>
          <cell r="D6243">
            <v>454339</v>
          </cell>
        </row>
        <row r="6244">
          <cell r="B6244" t="str">
            <v>Tráng lá to &gt;15-18 cm</v>
          </cell>
          <cell r="C6244" t="str">
            <v>cây</v>
          </cell>
          <cell r="D6244">
            <v>485238</v>
          </cell>
        </row>
        <row r="6245">
          <cell r="B6245" t="str">
            <v>Tráng lá to &gt;18-21 cm</v>
          </cell>
          <cell r="C6245" t="str">
            <v>cây</v>
          </cell>
          <cell r="D6245">
            <v>518245</v>
          </cell>
        </row>
        <row r="6246">
          <cell r="B6246" t="str">
            <v>Tráng lá to &gt;21-24 cm</v>
          </cell>
          <cell r="C6246" t="str">
            <v>cây</v>
          </cell>
          <cell r="D6246">
            <v>553656</v>
          </cell>
        </row>
        <row r="6247">
          <cell r="B6247" t="str">
            <v>Tráng lá to &gt;24-27 cm</v>
          </cell>
          <cell r="C6247" t="str">
            <v>cây</v>
          </cell>
          <cell r="D6247">
            <v>591812</v>
          </cell>
        </row>
        <row r="6248">
          <cell r="B6248" t="str">
            <v>Tráng lá to &gt;27-30 cm</v>
          </cell>
          <cell r="C6248" t="str">
            <v>cây</v>
          </cell>
          <cell r="D6248">
            <v>633102</v>
          </cell>
        </row>
        <row r="6249">
          <cell r="B6249" t="str">
            <v>Tráng lá to &gt;30-33 cm</v>
          </cell>
          <cell r="C6249" t="str">
            <v>cây</v>
          </cell>
          <cell r="D6249">
            <v>677962</v>
          </cell>
        </row>
        <row r="6250">
          <cell r="B6250" t="str">
            <v>Tráng lá to &gt;33-36 cm</v>
          </cell>
          <cell r="C6250" t="str">
            <v>cây</v>
          </cell>
          <cell r="D6250">
            <v>726917</v>
          </cell>
        </row>
        <row r="6251">
          <cell r="B6251" t="str">
            <v>Tráng lá to &gt;36-39 cm</v>
          </cell>
          <cell r="C6251" t="str">
            <v>cây</v>
          </cell>
          <cell r="D6251">
            <v>780526</v>
          </cell>
        </row>
        <row r="6252">
          <cell r="B6252" t="str">
            <v>Tráng lá to &gt;39-42 cm</v>
          </cell>
          <cell r="C6252" t="str">
            <v>cây</v>
          </cell>
          <cell r="D6252">
            <v>839455</v>
          </cell>
        </row>
        <row r="6253">
          <cell r="B6253" t="str">
            <v>Tráng lá to &gt;42 cm</v>
          </cell>
          <cell r="C6253" t="str">
            <v>cây</v>
          </cell>
          <cell r="D6253">
            <v>904456</v>
          </cell>
        </row>
        <row r="6254">
          <cell r="B6254" t="str">
            <v>Vải ≤3 cm</v>
          </cell>
          <cell r="C6254" t="str">
            <v>cây</v>
          </cell>
          <cell r="D6254">
            <v>91198</v>
          </cell>
        </row>
        <row r="6255">
          <cell r="B6255" t="str">
            <v>Vải &gt;3-6 cm</v>
          </cell>
          <cell r="C6255" t="str">
            <v>cây</v>
          </cell>
          <cell r="D6255">
            <v>120141</v>
          </cell>
        </row>
        <row r="6256">
          <cell r="B6256" t="str">
            <v>Vải &gt;6-9 cm</v>
          </cell>
          <cell r="C6256" t="str">
            <v>cây</v>
          </cell>
          <cell r="D6256">
            <v>316106</v>
          </cell>
        </row>
        <row r="6257">
          <cell r="B6257" t="str">
            <v>Vải &gt;9-12 cm</v>
          </cell>
          <cell r="C6257" t="str">
            <v>cây</v>
          </cell>
          <cell r="D6257">
            <v>425284</v>
          </cell>
        </row>
        <row r="6258">
          <cell r="B6258" t="str">
            <v>Vải &gt;12-15 cm</v>
          </cell>
          <cell r="C6258" t="str">
            <v>cây</v>
          </cell>
          <cell r="D6258">
            <v>454339</v>
          </cell>
        </row>
        <row r="6259">
          <cell r="B6259" t="str">
            <v>Vải &gt;15-18 cm</v>
          </cell>
          <cell r="C6259" t="str">
            <v>cây</v>
          </cell>
          <cell r="D6259">
            <v>485238</v>
          </cell>
        </row>
        <row r="6260">
          <cell r="B6260" t="str">
            <v>Vải &gt;18-21 cm</v>
          </cell>
          <cell r="C6260" t="str">
            <v>cây</v>
          </cell>
          <cell r="D6260">
            <v>518245</v>
          </cell>
        </row>
        <row r="6261">
          <cell r="B6261" t="str">
            <v>Vải &gt;21-24 cm</v>
          </cell>
          <cell r="C6261" t="str">
            <v>cây</v>
          </cell>
          <cell r="D6261">
            <v>553656</v>
          </cell>
        </row>
        <row r="6262">
          <cell r="B6262" t="str">
            <v>Vải &gt;24-27 cm</v>
          </cell>
          <cell r="C6262" t="str">
            <v>cây</v>
          </cell>
          <cell r="D6262">
            <v>591812</v>
          </cell>
        </row>
        <row r="6263">
          <cell r="B6263" t="str">
            <v>Vải &gt;27-30 cm</v>
          </cell>
          <cell r="C6263" t="str">
            <v>cây</v>
          </cell>
          <cell r="D6263">
            <v>633102</v>
          </cell>
        </row>
        <row r="6264">
          <cell r="B6264" t="str">
            <v>Vải &gt;30-33 cm</v>
          </cell>
          <cell r="C6264" t="str">
            <v>cây</v>
          </cell>
          <cell r="D6264">
            <v>677962</v>
          </cell>
        </row>
        <row r="6265">
          <cell r="B6265" t="str">
            <v>Vải &gt;33-36 cm</v>
          </cell>
          <cell r="C6265" t="str">
            <v>cây</v>
          </cell>
          <cell r="D6265">
            <v>726917</v>
          </cell>
        </row>
        <row r="6266">
          <cell r="B6266" t="str">
            <v>Vải &gt;36-39 cm</v>
          </cell>
          <cell r="C6266" t="str">
            <v>cây</v>
          </cell>
          <cell r="D6266">
            <v>780526</v>
          </cell>
        </row>
        <row r="6267">
          <cell r="B6267" t="str">
            <v>Vải &gt;39-42 cm</v>
          </cell>
          <cell r="C6267" t="str">
            <v>cây</v>
          </cell>
          <cell r="D6267">
            <v>839455</v>
          </cell>
        </row>
        <row r="6268">
          <cell r="B6268" t="str">
            <v>Vải &gt;42 cm</v>
          </cell>
          <cell r="C6268" t="str">
            <v>cây</v>
          </cell>
          <cell r="D6268">
            <v>904456</v>
          </cell>
        </row>
        <row r="6269">
          <cell r="B6269" t="str">
            <v>Xà cừ ≤3 cm</v>
          </cell>
          <cell r="C6269" t="str">
            <v>cây</v>
          </cell>
          <cell r="D6269">
            <v>91198</v>
          </cell>
        </row>
        <row r="6270">
          <cell r="B6270" t="str">
            <v>Xà cừ &gt;3-6 cm</v>
          </cell>
          <cell r="C6270" t="str">
            <v>cây</v>
          </cell>
          <cell r="D6270">
            <v>120141</v>
          </cell>
        </row>
        <row r="6271">
          <cell r="B6271" t="str">
            <v>Xà cừ &gt;6-9 cm</v>
          </cell>
          <cell r="C6271" t="str">
            <v>cây</v>
          </cell>
          <cell r="D6271">
            <v>316106</v>
          </cell>
        </row>
        <row r="6272">
          <cell r="B6272" t="str">
            <v>Xà cừ &gt;9-12 cm</v>
          </cell>
          <cell r="C6272" t="str">
            <v>cây</v>
          </cell>
          <cell r="D6272">
            <v>425284</v>
          </cell>
        </row>
        <row r="6273">
          <cell r="B6273" t="str">
            <v>Xà cừ &gt;12-15 cm</v>
          </cell>
          <cell r="C6273" t="str">
            <v>cây</v>
          </cell>
          <cell r="D6273">
            <v>454339</v>
          </cell>
        </row>
        <row r="6274">
          <cell r="B6274" t="str">
            <v>Xà cừ &gt;15-18 cm</v>
          </cell>
          <cell r="C6274" t="str">
            <v>cây</v>
          </cell>
          <cell r="D6274">
            <v>485238</v>
          </cell>
        </row>
        <row r="6275">
          <cell r="B6275" t="str">
            <v>Xà cừ &gt;18-21 cm</v>
          </cell>
          <cell r="C6275" t="str">
            <v>cây</v>
          </cell>
          <cell r="D6275">
            <v>518245</v>
          </cell>
        </row>
        <row r="6276">
          <cell r="B6276" t="str">
            <v>Xà cừ &gt;21-24 cm</v>
          </cell>
          <cell r="C6276" t="str">
            <v>cây</v>
          </cell>
          <cell r="D6276">
            <v>553656</v>
          </cell>
        </row>
        <row r="6277">
          <cell r="B6277" t="str">
            <v>Xà cừ &gt;24-27 cm</v>
          </cell>
          <cell r="C6277" t="str">
            <v>cây</v>
          </cell>
          <cell r="D6277">
            <v>591812</v>
          </cell>
        </row>
        <row r="6278">
          <cell r="B6278" t="str">
            <v>Xà cừ &gt;27-30 cm</v>
          </cell>
          <cell r="C6278" t="str">
            <v>cây</v>
          </cell>
          <cell r="D6278">
            <v>633102</v>
          </cell>
        </row>
        <row r="6279">
          <cell r="B6279" t="str">
            <v>Xà cừ &gt;30-33 cm</v>
          </cell>
          <cell r="C6279" t="str">
            <v>cây</v>
          </cell>
          <cell r="D6279">
            <v>677962</v>
          </cell>
        </row>
        <row r="6280">
          <cell r="B6280" t="str">
            <v>Xà cừ &gt;33-36 cm</v>
          </cell>
          <cell r="C6280" t="str">
            <v>cây</v>
          </cell>
          <cell r="D6280">
            <v>726917</v>
          </cell>
        </row>
        <row r="6281">
          <cell r="B6281" t="str">
            <v>Xà cừ &gt;36-39 cm</v>
          </cell>
          <cell r="C6281" t="str">
            <v>cây</v>
          </cell>
          <cell r="D6281">
            <v>780526</v>
          </cell>
        </row>
        <row r="6282">
          <cell r="B6282" t="str">
            <v>Xà cừ &gt;39-42 cm</v>
          </cell>
          <cell r="C6282" t="str">
            <v>cây</v>
          </cell>
          <cell r="D6282">
            <v>839455</v>
          </cell>
        </row>
        <row r="6283">
          <cell r="B6283" t="str">
            <v>Xà cừ &gt;42 cm</v>
          </cell>
          <cell r="C6283" t="str">
            <v>cây</v>
          </cell>
          <cell r="D6283">
            <v>904456</v>
          </cell>
        </row>
        <row r="6284">
          <cell r="B6284" t="str">
            <v>Sọ khỉ ≤3 cm</v>
          </cell>
          <cell r="C6284" t="str">
            <v>cây</v>
          </cell>
          <cell r="D6284">
            <v>91198</v>
          </cell>
        </row>
        <row r="6285">
          <cell r="B6285" t="str">
            <v>Sọ khỉ &gt;3-6 cm</v>
          </cell>
          <cell r="C6285" t="str">
            <v>cây</v>
          </cell>
          <cell r="D6285">
            <v>120141</v>
          </cell>
        </row>
        <row r="6286">
          <cell r="B6286" t="str">
            <v>Sọ khỉ &gt;6-9 cm</v>
          </cell>
          <cell r="C6286" t="str">
            <v>cây</v>
          </cell>
          <cell r="D6286">
            <v>316106</v>
          </cell>
        </row>
        <row r="6287">
          <cell r="B6287" t="str">
            <v>Sọ khỉ &gt;9-12 cm</v>
          </cell>
          <cell r="C6287" t="str">
            <v>cây</v>
          </cell>
          <cell r="D6287">
            <v>425284</v>
          </cell>
        </row>
        <row r="6288">
          <cell r="B6288" t="str">
            <v>Sọ khỉ &gt;12-15 cm</v>
          </cell>
          <cell r="C6288" t="str">
            <v>cây</v>
          </cell>
          <cell r="D6288">
            <v>454339</v>
          </cell>
        </row>
        <row r="6289">
          <cell r="B6289" t="str">
            <v>Sọ khỉ &gt;15-18 cm</v>
          </cell>
          <cell r="C6289" t="str">
            <v>cây</v>
          </cell>
          <cell r="D6289">
            <v>485238</v>
          </cell>
        </row>
        <row r="6290">
          <cell r="B6290" t="str">
            <v>Sọ khỉ &gt;18-21 cm</v>
          </cell>
          <cell r="C6290" t="str">
            <v>cây</v>
          </cell>
          <cell r="D6290">
            <v>518245</v>
          </cell>
        </row>
        <row r="6291">
          <cell r="B6291" t="str">
            <v>Sọ khỉ &gt;21-24 cm</v>
          </cell>
          <cell r="C6291" t="str">
            <v>cây</v>
          </cell>
          <cell r="D6291">
            <v>553656</v>
          </cell>
        </row>
        <row r="6292">
          <cell r="B6292" t="str">
            <v>Sọ khỉ &gt;24-27 cm</v>
          </cell>
          <cell r="C6292" t="str">
            <v>cây</v>
          </cell>
          <cell r="D6292">
            <v>591812</v>
          </cell>
        </row>
        <row r="6293">
          <cell r="B6293" t="str">
            <v>Sọ khỉ &gt;27-30 cm</v>
          </cell>
          <cell r="C6293" t="str">
            <v>cây</v>
          </cell>
          <cell r="D6293">
            <v>633102</v>
          </cell>
        </row>
        <row r="6294">
          <cell r="B6294" t="str">
            <v>Sọ khỉ &gt;30-33 cm</v>
          </cell>
          <cell r="C6294" t="str">
            <v>cây</v>
          </cell>
          <cell r="D6294">
            <v>677962</v>
          </cell>
        </row>
        <row r="6295">
          <cell r="B6295" t="str">
            <v>Sọ khỉ &gt;33-36 cm</v>
          </cell>
          <cell r="C6295" t="str">
            <v>cây</v>
          </cell>
          <cell r="D6295">
            <v>726917</v>
          </cell>
        </row>
        <row r="6296">
          <cell r="B6296" t="str">
            <v>Sọ khỉ &gt;36-39 cm</v>
          </cell>
          <cell r="C6296" t="str">
            <v>cây</v>
          </cell>
          <cell r="D6296">
            <v>780526</v>
          </cell>
        </row>
        <row r="6297">
          <cell r="B6297" t="str">
            <v>Sọ khỉ &gt;39-42 cm</v>
          </cell>
          <cell r="C6297" t="str">
            <v>cây</v>
          </cell>
          <cell r="D6297">
            <v>839455</v>
          </cell>
        </row>
        <row r="6298">
          <cell r="B6298" t="str">
            <v>Sọ khỉ &gt;42 cm</v>
          </cell>
          <cell r="C6298" t="str">
            <v>cây</v>
          </cell>
          <cell r="D6298">
            <v>904456</v>
          </cell>
        </row>
        <row r="6299">
          <cell r="B6299" t="str">
            <v>Báng súng ≤3 cm</v>
          </cell>
          <cell r="C6299" t="str">
            <v>cây</v>
          </cell>
          <cell r="D6299">
            <v>91198</v>
          </cell>
        </row>
        <row r="6300">
          <cell r="B6300" t="str">
            <v>Báng súng &gt;3-6 cm</v>
          </cell>
          <cell r="C6300" t="str">
            <v>cây</v>
          </cell>
          <cell r="D6300">
            <v>120141</v>
          </cell>
        </row>
        <row r="6301">
          <cell r="B6301" t="str">
            <v>Báng súng &gt;6-9 cm</v>
          </cell>
          <cell r="C6301" t="str">
            <v>cây</v>
          </cell>
          <cell r="D6301">
            <v>316106</v>
          </cell>
        </row>
        <row r="6302">
          <cell r="B6302" t="str">
            <v>Báng súng &gt;9-12 cm</v>
          </cell>
          <cell r="C6302" t="str">
            <v>cây</v>
          </cell>
          <cell r="D6302">
            <v>425284</v>
          </cell>
        </row>
        <row r="6303">
          <cell r="B6303" t="str">
            <v>Báng súng &gt;12-15 cm</v>
          </cell>
          <cell r="C6303" t="str">
            <v>cây</v>
          </cell>
          <cell r="D6303">
            <v>454339</v>
          </cell>
        </row>
        <row r="6304">
          <cell r="B6304" t="str">
            <v>Báng súng &gt;15-18 cm</v>
          </cell>
          <cell r="C6304" t="str">
            <v>cây</v>
          </cell>
          <cell r="D6304">
            <v>485238</v>
          </cell>
        </row>
        <row r="6305">
          <cell r="B6305" t="str">
            <v>Báng súng &gt;18-21 cm</v>
          </cell>
          <cell r="C6305" t="str">
            <v>cây</v>
          </cell>
          <cell r="D6305">
            <v>518245</v>
          </cell>
        </row>
        <row r="6306">
          <cell r="B6306" t="str">
            <v>Báng súng &gt;21-24 cm</v>
          </cell>
          <cell r="C6306" t="str">
            <v>cây</v>
          </cell>
          <cell r="D6306">
            <v>553656</v>
          </cell>
        </row>
        <row r="6307">
          <cell r="B6307" t="str">
            <v>Báng súng &gt;24-27 cm</v>
          </cell>
          <cell r="C6307" t="str">
            <v>cây</v>
          </cell>
          <cell r="D6307">
            <v>591812</v>
          </cell>
        </row>
        <row r="6308">
          <cell r="B6308" t="str">
            <v>Báng súng &gt;27-30 cm</v>
          </cell>
          <cell r="C6308" t="str">
            <v>cây</v>
          </cell>
          <cell r="D6308">
            <v>633102</v>
          </cell>
        </row>
        <row r="6309">
          <cell r="B6309" t="str">
            <v>Báng súng &gt;30-33 cm</v>
          </cell>
          <cell r="C6309" t="str">
            <v>cây</v>
          </cell>
          <cell r="D6309">
            <v>677962</v>
          </cell>
        </row>
        <row r="6310">
          <cell r="B6310" t="str">
            <v>Báng súng &gt;33-36 cm</v>
          </cell>
          <cell r="C6310" t="str">
            <v>cây</v>
          </cell>
          <cell r="D6310">
            <v>726917</v>
          </cell>
        </row>
        <row r="6311">
          <cell r="B6311" t="str">
            <v>Báng súng &gt;36-39 cm</v>
          </cell>
          <cell r="C6311" t="str">
            <v>cây</v>
          </cell>
          <cell r="D6311">
            <v>780526</v>
          </cell>
        </row>
        <row r="6312">
          <cell r="B6312" t="str">
            <v>Báng súng &gt;39-42 cm</v>
          </cell>
          <cell r="C6312" t="str">
            <v>cây</v>
          </cell>
          <cell r="D6312">
            <v>839455</v>
          </cell>
        </row>
        <row r="6313">
          <cell r="B6313" t="str">
            <v>Báng súng &gt;42 cm</v>
          </cell>
          <cell r="C6313" t="str">
            <v>cây</v>
          </cell>
          <cell r="D6313">
            <v>904456</v>
          </cell>
        </row>
        <row r="6314">
          <cell r="B6314" t="str">
            <v>Lộc vừng ≤3 cm</v>
          </cell>
          <cell r="C6314" t="str">
            <v>cây</v>
          </cell>
          <cell r="D6314">
            <v>91198</v>
          </cell>
        </row>
        <row r="6315">
          <cell r="B6315" t="str">
            <v>Lộc vừng &gt;3-6 cm</v>
          </cell>
          <cell r="C6315" t="str">
            <v>cây</v>
          </cell>
          <cell r="D6315">
            <v>120141</v>
          </cell>
        </row>
        <row r="6316">
          <cell r="B6316" t="str">
            <v>Lộc vừng &gt;6-9 cm</v>
          </cell>
          <cell r="C6316" t="str">
            <v>cây</v>
          </cell>
          <cell r="D6316">
            <v>316106</v>
          </cell>
        </row>
        <row r="6317">
          <cell r="B6317" t="str">
            <v>Lộc vừng &gt;9-12 cm</v>
          </cell>
          <cell r="C6317" t="str">
            <v>cây</v>
          </cell>
          <cell r="D6317">
            <v>425284</v>
          </cell>
        </row>
        <row r="6318">
          <cell r="B6318" t="str">
            <v>Lộc vừng &gt;12-15 cm</v>
          </cell>
          <cell r="C6318" t="str">
            <v>cây</v>
          </cell>
          <cell r="D6318">
            <v>454339</v>
          </cell>
        </row>
        <row r="6319">
          <cell r="B6319" t="str">
            <v>Lộc vừng &gt;15-18 cm</v>
          </cell>
          <cell r="C6319" t="str">
            <v>cây</v>
          </cell>
          <cell r="D6319">
            <v>485238</v>
          </cell>
        </row>
        <row r="6320">
          <cell r="B6320" t="str">
            <v>Lộc vừng &gt;18-21 cm</v>
          </cell>
          <cell r="C6320" t="str">
            <v>cây</v>
          </cell>
          <cell r="D6320">
            <v>518245</v>
          </cell>
        </row>
        <row r="6321">
          <cell r="B6321" t="str">
            <v>Lộc vừng &gt;21-24 cm</v>
          </cell>
          <cell r="C6321" t="str">
            <v>cây</v>
          </cell>
          <cell r="D6321">
            <v>553656</v>
          </cell>
        </row>
        <row r="6322">
          <cell r="B6322" t="str">
            <v>Lộc vừng &gt;24-27 cm</v>
          </cell>
          <cell r="C6322" t="str">
            <v>cây</v>
          </cell>
          <cell r="D6322">
            <v>591812</v>
          </cell>
        </row>
        <row r="6323">
          <cell r="B6323" t="str">
            <v>Lộc vừng &gt;27-30 cm</v>
          </cell>
          <cell r="C6323" t="str">
            <v>cây</v>
          </cell>
          <cell r="D6323">
            <v>633102</v>
          </cell>
        </row>
        <row r="6324">
          <cell r="B6324" t="str">
            <v>Lộc vừng &gt;30-33 cm</v>
          </cell>
          <cell r="C6324" t="str">
            <v>cây</v>
          </cell>
          <cell r="D6324">
            <v>677962</v>
          </cell>
        </row>
        <row r="6325">
          <cell r="B6325" t="str">
            <v>Lộc vừng &gt;33-36 cm</v>
          </cell>
          <cell r="C6325" t="str">
            <v>cây</v>
          </cell>
          <cell r="D6325">
            <v>726917</v>
          </cell>
        </row>
        <row r="6326">
          <cell r="B6326" t="str">
            <v>Lộc vừng &gt;36-39 cm</v>
          </cell>
          <cell r="C6326" t="str">
            <v>cây</v>
          </cell>
          <cell r="D6326">
            <v>780526</v>
          </cell>
        </row>
        <row r="6327">
          <cell r="B6327" t="str">
            <v>Lộc vừng &gt;39-42 cm</v>
          </cell>
          <cell r="C6327" t="str">
            <v>cây</v>
          </cell>
          <cell r="D6327">
            <v>839455</v>
          </cell>
        </row>
        <row r="6328">
          <cell r="B6328" t="str">
            <v>Lộc vừng &gt;42 cm</v>
          </cell>
          <cell r="C6328" t="str">
            <v>cây</v>
          </cell>
          <cell r="D6328">
            <v>904456</v>
          </cell>
        </row>
        <row r="6329">
          <cell r="B6329" t="str">
            <v>Bản xe ≤3 cm</v>
          </cell>
          <cell r="C6329" t="str">
            <v>cây</v>
          </cell>
          <cell r="D6329">
            <v>78170</v>
          </cell>
        </row>
        <row r="6330">
          <cell r="B6330" t="str">
            <v>Bản xe &gt;3-6 cm</v>
          </cell>
          <cell r="C6330" t="str">
            <v>cây</v>
          </cell>
          <cell r="D6330">
            <v>102978</v>
          </cell>
        </row>
        <row r="6331">
          <cell r="B6331" t="str">
            <v>Bản xe &gt;6-9 cm</v>
          </cell>
          <cell r="C6331" t="str">
            <v>cây</v>
          </cell>
          <cell r="D6331">
            <v>270948</v>
          </cell>
        </row>
        <row r="6332">
          <cell r="B6332" t="str">
            <v>Bản xe &gt;9-12 cm</v>
          </cell>
          <cell r="C6332" t="str">
            <v>cây</v>
          </cell>
          <cell r="D6332">
            <v>364529</v>
          </cell>
        </row>
        <row r="6333">
          <cell r="B6333" t="str">
            <v>Bản xe &gt;12-15 cm</v>
          </cell>
          <cell r="C6333" t="str">
            <v>cây</v>
          </cell>
          <cell r="D6333">
            <v>389433</v>
          </cell>
        </row>
        <row r="6334">
          <cell r="B6334" t="str">
            <v>Bản xe &gt;15-18 cm</v>
          </cell>
          <cell r="C6334" t="str">
            <v>cây</v>
          </cell>
          <cell r="D6334">
            <v>415918</v>
          </cell>
        </row>
        <row r="6335">
          <cell r="B6335" t="str">
            <v>Bản xe &gt;18-21 cm</v>
          </cell>
          <cell r="C6335" t="str">
            <v>cây</v>
          </cell>
          <cell r="D6335">
            <v>444210</v>
          </cell>
        </row>
        <row r="6336">
          <cell r="B6336" t="str">
            <v>Bản xe &gt;21-24 cm</v>
          </cell>
          <cell r="C6336" t="str">
            <v>cây</v>
          </cell>
          <cell r="D6336">
            <v>474562</v>
          </cell>
        </row>
        <row r="6337">
          <cell r="B6337" t="str">
            <v>Bản xe &gt;24-27 cm</v>
          </cell>
          <cell r="C6337" t="str">
            <v>cây</v>
          </cell>
          <cell r="D6337">
            <v>507268</v>
          </cell>
        </row>
        <row r="6338">
          <cell r="B6338" t="str">
            <v>Bản xe &gt;27-30 cm</v>
          </cell>
          <cell r="C6338" t="str">
            <v>cây</v>
          </cell>
          <cell r="D6338">
            <v>542659</v>
          </cell>
        </row>
        <row r="6339">
          <cell r="B6339" t="str">
            <v>Bản xe &gt;30-33 cm</v>
          </cell>
          <cell r="C6339" t="str">
            <v>cây</v>
          </cell>
          <cell r="D6339">
            <v>581110</v>
          </cell>
        </row>
        <row r="6340">
          <cell r="B6340" t="str">
            <v>Bản xe &gt;33-36 cm</v>
          </cell>
          <cell r="C6340" t="str">
            <v>cây</v>
          </cell>
          <cell r="D6340">
            <v>623072</v>
          </cell>
        </row>
        <row r="6341">
          <cell r="B6341" t="str">
            <v>Bản xe &gt;36-39 cm</v>
          </cell>
          <cell r="C6341" t="str">
            <v>cây</v>
          </cell>
          <cell r="D6341">
            <v>669023</v>
          </cell>
        </row>
        <row r="6342">
          <cell r="B6342" t="str">
            <v>Bản xe &gt;39-42 cm</v>
          </cell>
          <cell r="C6342" t="str">
            <v>cây</v>
          </cell>
          <cell r="D6342">
            <v>719533</v>
          </cell>
        </row>
        <row r="6343">
          <cell r="B6343" t="str">
            <v>Bản xe &gt;42 cm</v>
          </cell>
          <cell r="C6343" t="str">
            <v>cây</v>
          </cell>
          <cell r="D6343">
            <v>775248</v>
          </cell>
        </row>
        <row r="6344">
          <cell r="B6344" t="str">
            <v>Bàng ≤3 cm</v>
          </cell>
          <cell r="C6344" t="str">
            <v>cây</v>
          </cell>
          <cell r="D6344">
            <v>78170</v>
          </cell>
        </row>
        <row r="6345">
          <cell r="B6345" t="str">
            <v>Bàng &gt;3-6 cm</v>
          </cell>
          <cell r="C6345" t="str">
            <v>cây</v>
          </cell>
          <cell r="D6345">
            <v>102978</v>
          </cell>
        </row>
        <row r="6346">
          <cell r="B6346" t="str">
            <v>Bàng &gt;6-9 cm</v>
          </cell>
          <cell r="C6346" t="str">
            <v>cây</v>
          </cell>
          <cell r="D6346">
            <v>270948</v>
          </cell>
        </row>
        <row r="6347">
          <cell r="B6347" t="str">
            <v>Bàng &gt;9-12 cm</v>
          </cell>
          <cell r="C6347" t="str">
            <v>cây</v>
          </cell>
          <cell r="D6347">
            <v>364529</v>
          </cell>
        </row>
        <row r="6348">
          <cell r="B6348" t="str">
            <v>Bàng &gt;12-15 cm</v>
          </cell>
          <cell r="C6348" t="str">
            <v>cây</v>
          </cell>
          <cell r="D6348">
            <v>389433</v>
          </cell>
        </row>
        <row r="6349">
          <cell r="B6349" t="str">
            <v>Bàng &gt;15-18 cm</v>
          </cell>
          <cell r="C6349" t="str">
            <v>cây</v>
          </cell>
          <cell r="D6349">
            <v>415918</v>
          </cell>
        </row>
        <row r="6350">
          <cell r="B6350" t="str">
            <v>Bàng &gt;18-21 cm</v>
          </cell>
          <cell r="C6350" t="str">
            <v>cây</v>
          </cell>
          <cell r="D6350">
            <v>444210</v>
          </cell>
        </row>
        <row r="6351">
          <cell r="B6351" t="str">
            <v>Bàng &gt;21-24 cm</v>
          </cell>
          <cell r="C6351" t="str">
            <v>cây</v>
          </cell>
          <cell r="D6351">
            <v>474562</v>
          </cell>
        </row>
        <row r="6352">
          <cell r="B6352" t="str">
            <v>Bàng &gt;24-27 cm</v>
          </cell>
          <cell r="C6352" t="str">
            <v>cây</v>
          </cell>
          <cell r="D6352">
            <v>507268</v>
          </cell>
        </row>
        <row r="6353">
          <cell r="B6353" t="str">
            <v>Bàng &gt;27-30 cm</v>
          </cell>
          <cell r="C6353" t="str">
            <v>cây</v>
          </cell>
          <cell r="D6353">
            <v>542659</v>
          </cell>
        </row>
        <row r="6354">
          <cell r="B6354" t="str">
            <v>Bàng &gt;30-33 cm</v>
          </cell>
          <cell r="C6354" t="str">
            <v>cây</v>
          </cell>
          <cell r="D6354">
            <v>581110</v>
          </cell>
        </row>
        <row r="6355">
          <cell r="B6355" t="str">
            <v>Bàng &gt;33-36 cm</v>
          </cell>
          <cell r="C6355" t="str">
            <v>cây</v>
          </cell>
          <cell r="D6355">
            <v>623072</v>
          </cell>
        </row>
        <row r="6356">
          <cell r="B6356" t="str">
            <v>Bàng &gt;36-39 cm</v>
          </cell>
          <cell r="C6356" t="str">
            <v>cây</v>
          </cell>
          <cell r="D6356">
            <v>669023</v>
          </cell>
        </row>
        <row r="6357">
          <cell r="B6357" t="str">
            <v>Bàng &gt;39-42 cm</v>
          </cell>
          <cell r="C6357" t="str">
            <v>cây</v>
          </cell>
          <cell r="D6357">
            <v>719533</v>
          </cell>
        </row>
        <row r="6358">
          <cell r="B6358" t="str">
            <v>Bàng &gt;42 cm</v>
          </cell>
          <cell r="C6358" t="str">
            <v>cây</v>
          </cell>
          <cell r="D6358">
            <v>775248</v>
          </cell>
        </row>
        <row r="6359">
          <cell r="B6359" t="str">
            <v>Bình linh lông ≤3 cm</v>
          </cell>
          <cell r="C6359" t="str">
            <v>cây</v>
          </cell>
          <cell r="D6359">
            <v>78170</v>
          </cell>
        </row>
        <row r="6360">
          <cell r="B6360" t="str">
            <v>Bình linh lông &gt;3-6 cm</v>
          </cell>
          <cell r="C6360" t="str">
            <v>cây</v>
          </cell>
          <cell r="D6360">
            <v>102978</v>
          </cell>
        </row>
        <row r="6361">
          <cell r="B6361" t="str">
            <v>Bình linh lông &gt;6-9 cm</v>
          </cell>
          <cell r="C6361" t="str">
            <v>cây</v>
          </cell>
          <cell r="D6361">
            <v>270948</v>
          </cell>
        </row>
        <row r="6362">
          <cell r="B6362" t="str">
            <v>Bình linh lông &gt;9-12 cm</v>
          </cell>
          <cell r="C6362" t="str">
            <v>cây</v>
          </cell>
          <cell r="D6362">
            <v>364529</v>
          </cell>
        </row>
        <row r="6363">
          <cell r="B6363" t="str">
            <v>Bình linh lông &gt;12-15 cm</v>
          </cell>
          <cell r="C6363" t="str">
            <v>cây</v>
          </cell>
          <cell r="D6363">
            <v>389433</v>
          </cell>
        </row>
        <row r="6364">
          <cell r="B6364" t="str">
            <v>Bình linh lông &gt;15-18 cm</v>
          </cell>
          <cell r="C6364" t="str">
            <v>cây</v>
          </cell>
          <cell r="D6364">
            <v>415918</v>
          </cell>
        </row>
        <row r="6365">
          <cell r="B6365" t="str">
            <v>Bình linh lông &gt;18-21 cm</v>
          </cell>
          <cell r="C6365" t="str">
            <v>cây</v>
          </cell>
          <cell r="D6365">
            <v>444210</v>
          </cell>
        </row>
        <row r="6366">
          <cell r="B6366" t="str">
            <v>Bình linh lông &gt;21-24 cm</v>
          </cell>
          <cell r="C6366" t="str">
            <v>cây</v>
          </cell>
          <cell r="D6366">
            <v>474562</v>
          </cell>
        </row>
        <row r="6367">
          <cell r="B6367" t="str">
            <v>Bình linh lông &gt;24-27 cm</v>
          </cell>
          <cell r="C6367" t="str">
            <v>cây</v>
          </cell>
          <cell r="D6367">
            <v>507268</v>
          </cell>
        </row>
        <row r="6368">
          <cell r="B6368" t="str">
            <v>Bình linh lông &gt;27-30 cm</v>
          </cell>
          <cell r="C6368" t="str">
            <v>cây</v>
          </cell>
          <cell r="D6368">
            <v>542659</v>
          </cell>
        </row>
        <row r="6369">
          <cell r="B6369" t="str">
            <v>Bình linh lông &gt;30-33 cm</v>
          </cell>
          <cell r="C6369" t="str">
            <v>cây</v>
          </cell>
          <cell r="D6369">
            <v>581110</v>
          </cell>
        </row>
        <row r="6370">
          <cell r="B6370" t="str">
            <v>Bình linh lông &gt;33-36 cm</v>
          </cell>
          <cell r="C6370" t="str">
            <v>cây</v>
          </cell>
          <cell r="D6370">
            <v>623072</v>
          </cell>
        </row>
        <row r="6371">
          <cell r="B6371" t="str">
            <v>Bình linh lông &gt;36-39 cm</v>
          </cell>
          <cell r="C6371" t="str">
            <v>cây</v>
          </cell>
          <cell r="D6371">
            <v>669023</v>
          </cell>
        </row>
        <row r="6372">
          <cell r="B6372" t="str">
            <v>Bình linh lông &gt;39-42 cm</v>
          </cell>
          <cell r="C6372" t="str">
            <v>cây</v>
          </cell>
          <cell r="D6372">
            <v>719533</v>
          </cell>
        </row>
        <row r="6373">
          <cell r="B6373" t="str">
            <v>Bình linh lông &gt;42 cm</v>
          </cell>
          <cell r="C6373" t="str">
            <v>cây</v>
          </cell>
          <cell r="D6373">
            <v>775248</v>
          </cell>
        </row>
        <row r="6374">
          <cell r="B6374" t="str">
            <v>Bình linh lục lạc ≤3 cm</v>
          </cell>
          <cell r="C6374" t="str">
            <v>cây</v>
          </cell>
          <cell r="D6374">
            <v>78170</v>
          </cell>
        </row>
        <row r="6375">
          <cell r="B6375" t="str">
            <v>Bình linh lục lạc &gt;3-6 cm</v>
          </cell>
          <cell r="C6375" t="str">
            <v>cây</v>
          </cell>
          <cell r="D6375">
            <v>102978</v>
          </cell>
        </row>
        <row r="6376">
          <cell r="B6376" t="str">
            <v>Bình linh lục lạc &gt;6-9 cm</v>
          </cell>
          <cell r="C6376" t="str">
            <v>cây</v>
          </cell>
          <cell r="D6376">
            <v>270948</v>
          </cell>
        </row>
        <row r="6377">
          <cell r="B6377" t="str">
            <v>Bình linh lục lạc &gt;9-12 cm</v>
          </cell>
          <cell r="C6377" t="str">
            <v>cây</v>
          </cell>
          <cell r="D6377">
            <v>364529</v>
          </cell>
        </row>
        <row r="6378">
          <cell r="B6378" t="str">
            <v>Bình linh lục lạc &gt;12-15 cm</v>
          </cell>
          <cell r="C6378" t="str">
            <v>cây</v>
          </cell>
          <cell r="D6378">
            <v>389433</v>
          </cell>
        </row>
        <row r="6379">
          <cell r="B6379" t="str">
            <v>Bình linh lục lạc &gt;15-18 cm</v>
          </cell>
          <cell r="C6379" t="str">
            <v>cây</v>
          </cell>
          <cell r="D6379">
            <v>415918</v>
          </cell>
        </row>
        <row r="6380">
          <cell r="B6380" t="str">
            <v>Bình linh lục lạc &gt;18-21 cm</v>
          </cell>
          <cell r="C6380" t="str">
            <v>cây</v>
          </cell>
          <cell r="D6380">
            <v>444210</v>
          </cell>
        </row>
        <row r="6381">
          <cell r="B6381" t="str">
            <v>Bình linh lục lạc &gt;21-24 cm</v>
          </cell>
          <cell r="C6381" t="str">
            <v>cây</v>
          </cell>
          <cell r="D6381">
            <v>474562</v>
          </cell>
        </row>
        <row r="6382">
          <cell r="B6382" t="str">
            <v>Bình linh lục lạc &gt;24-27 cm</v>
          </cell>
          <cell r="C6382" t="str">
            <v>cây</v>
          </cell>
          <cell r="D6382">
            <v>507268</v>
          </cell>
        </row>
        <row r="6383">
          <cell r="B6383" t="str">
            <v>Bình linh lục lạc &gt;27-30 cm</v>
          </cell>
          <cell r="C6383" t="str">
            <v>cây</v>
          </cell>
          <cell r="D6383">
            <v>542659</v>
          </cell>
        </row>
        <row r="6384">
          <cell r="B6384" t="str">
            <v>Bình linh lục lạc &gt;30-33 cm</v>
          </cell>
          <cell r="C6384" t="str">
            <v>cây</v>
          </cell>
          <cell r="D6384">
            <v>581110</v>
          </cell>
        </row>
        <row r="6385">
          <cell r="B6385" t="str">
            <v>Bình linh lục lạc &gt;33-36 cm</v>
          </cell>
          <cell r="C6385" t="str">
            <v>cây</v>
          </cell>
          <cell r="D6385">
            <v>623072</v>
          </cell>
        </row>
        <row r="6386">
          <cell r="B6386" t="str">
            <v>Bình linh lục lạc &gt;36-39 cm</v>
          </cell>
          <cell r="C6386" t="str">
            <v>cây</v>
          </cell>
          <cell r="D6386">
            <v>669023</v>
          </cell>
        </row>
        <row r="6387">
          <cell r="B6387" t="str">
            <v>Bình linh lục lạc &gt;39-42 cm</v>
          </cell>
          <cell r="C6387" t="str">
            <v>cây</v>
          </cell>
          <cell r="D6387">
            <v>719533</v>
          </cell>
        </row>
        <row r="6388">
          <cell r="B6388" t="str">
            <v>Bình linh lục lạc &gt;42 cm</v>
          </cell>
          <cell r="C6388" t="str">
            <v>cây</v>
          </cell>
          <cell r="D6388">
            <v>775248</v>
          </cell>
        </row>
        <row r="6389">
          <cell r="B6389" t="str">
            <v>Bời lời ba vì ≤3 cm</v>
          </cell>
          <cell r="C6389" t="str">
            <v>cây</v>
          </cell>
          <cell r="D6389">
            <v>78170</v>
          </cell>
        </row>
        <row r="6390">
          <cell r="B6390" t="str">
            <v>Bời lời ba vì &gt;3-6 cm</v>
          </cell>
          <cell r="C6390" t="str">
            <v>cây</v>
          </cell>
          <cell r="D6390">
            <v>102978</v>
          </cell>
        </row>
        <row r="6391">
          <cell r="B6391" t="str">
            <v>Bời lời ba vì &gt;6-9 cm</v>
          </cell>
          <cell r="C6391" t="str">
            <v>cây</v>
          </cell>
          <cell r="D6391">
            <v>270948</v>
          </cell>
        </row>
        <row r="6392">
          <cell r="B6392" t="str">
            <v>Bời lời ba vì &gt;9-12 cm</v>
          </cell>
          <cell r="C6392" t="str">
            <v>cây</v>
          </cell>
          <cell r="D6392">
            <v>364529</v>
          </cell>
        </row>
        <row r="6393">
          <cell r="B6393" t="str">
            <v>Bời lời ba vì &gt;12-15 cm</v>
          </cell>
          <cell r="C6393" t="str">
            <v>cây</v>
          </cell>
          <cell r="D6393">
            <v>389433</v>
          </cell>
        </row>
        <row r="6394">
          <cell r="B6394" t="str">
            <v>Bời lời ba vì &gt;15-18 cm</v>
          </cell>
          <cell r="C6394" t="str">
            <v>cây</v>
          </cell>
          <cell r="D6394">
            <v>415918</v>
          </cell>
        </row>
        <row r="6395">
          <cell r="B6395" t="str">
            <v>Bời lời ba vì &gt;18-21 cm</v>
          </cell>
          <cell r="C6395" t="str">
            <v>cây</v>
          </cell>
          <cell r="D6395">
            <v>444210</v>
          </cell>
        </row>
        <row r="6396">
          <cell r="B6396" t="str">
            <v>Bời lời ba vì &gt;21-24 cm</v>
          </cell>
          <cell r="C6396" t="str">
            <v>cây</v>
          </cell>
          <cell r="D6396">
            <v>474562</v>
          </cell>
        </row>
        <row r="6397">
          <cell r="B6397" t="str">
            <v>Bời lời ba vì &gt;24-27 cm</v>
          </cell>
          <cell r="C6397" t="str">
            <v>cây</v>
          </cell>
          <cell r="D6397">
            <v>507268</v>
          </cell>
        </row>
        <row r="6398">
          <cell r="B6398" t="str">
            <v>Bời lời ba vì &gt;27-30 cm</v>
          </cell>
          <cell r="C6398" t="str">
            <v>cây</v>
          </cell>
          <cell r="D6398">
            <v>542659</v>
          </cell>
        </row>
        <row r="6399">
          <cell r="B6399" t="str">
            <v>Bời lời ba vì &gt;30-33 cm</v>
          </cell>
          <cell r="C6399" t="str">
            <v>cây</v>
          </cell>
          <cell r="D6399">
            <v>581110</v>
          </cell>
        </row>
        <row r="6400">
          <cell r="B6400" t="str">
            <v>Bời lời ba vì &gt;33-36 cm</v>
          </cell>
          <cell r="C6400" t="str">
            <v>cây</v>
          </cell>
          <cell r="D6400">
            <v>623072</v>
          </cell>
        </row>
        <row r="6401">
          <cell r="B6401" t="str">
            <v>Bời lời ba vì &gt;36-39 cm</v>
          </cell>
          <cell r="C6401" t="str">
            <v>cây</v>
          </cell>
          <cell r="D6401">
            <v>669023</v>
          </cell>
        </row>
        <row r="6402">
          <cell r="B6402" t="str">
            <v>Bời lời ba vì &gt;39-42 cm</v>
          </cell>
          <cell r="C6402" t="str">
            <v>cây</v>
          </cell>
          <cell r="D6402">
            <v>719533</v>
          </cell>
        </row>
        <row r="6403">
          <cell r="B6403" t="str">
            <v>Bời lời ba vì &gt;42 cm</v>
          </cell>
          <cell r="C6403" t="str">
            <v>cây</v>
          </cell>
          <cell r="D6403">
            <v>775248</v>
          </cell>
        </row>
        <row r="6404">
          <cell r="B6404" t="str">
            <v>Bời lời ba giấy ≤3 cm</v>
          </cell>
          <cell r="C6404" t="str">
            <v>cây</v>
          </cell>
          <cell r="D6404">
            <v>78170</v>
          </cell>
        </row>
        <row r="6405">
          <cell r="B6405" t="str">
            <v>Bời lời ba giấy &gt;3-6 cm</v>
          </cell>
          <cell r="C6405" t="str">
            <v>cây</v>
          </cell>
          <cell r="D6405">
            <v>102978</v>
          </cell>
        </row>
        <row r="6406">
          <cell r="B6406" t="str">
            <v>Bời lời ba giấy &gt;6-9 cm</v>
          </cell>
          <cell r="C6406" t="str">
            <v>cây</v>
          </cell>
          <cell r="D6406">
            <v>270948</v>
          </cell>
        </row>
        <row r="6407">
          <cell r="B6407" t="str">
            <v>Bời lời ba giấy &gt;9-12 cm</v>
          </cell>
          <cell r="C6407" t="str">
            <v>cây</v>
          </cell>
          <cell r="D6407">
            <v>364529</v>
          </cell>
        </row>
        <row r="6408">
          <cell r="B6408" t="str">
            <v>Bời lời ba giấy &gt;12-15 cm</v>
          </cell>
          <cell r="C6408" t="str">
            <v>cây</v>
          </cell>
          <cell r="D6408">
            <v>389433</v>
          </cell>
        </row>
        <row r="6409">
          <cell r="B6409" t="str">
            <v>Bời lời ba giấy &gt;15-18 cm</v>
          </cell>
          <cell r="C6409" t="str">
            <v>cây</v>
          </cell>
          <cell r="D6409">
            <v>415918</v>
          </cell>
        </row>
        <row r="6410">
          <cell r="B6410" t="str">
            <v>Bời lời ba giấy &gt;18-21 cm</v>
          </cell>
          <cell r="C6410" t="str">
            <v>cây</v>
          </cell>
          <cell r="D6410">
            <v>444210</v>
          </cell>
        </row>
        <row r="6411">
          <cell r="B6411" t="str">
            <v>Bời lời ba giấy &gt;21-24 cm</v>
          </cell>
          <cell r="C6411" t="str">
            <v>cây</v>
          </cell>
          <cell r="D6411">
            <v>474562</v>
          </cell>
        </row>
        <row r="6412">
          <cell r="B6412" t="str">
            <v>Bời lời ba giấy &gt;24-27 cm</v>
          </cell>
          <cell r="C6412" t="str">
            <v>cây</v>
          </cell>
          <cell r="D6412">
            <v>507268</v>
          </cell>
        </row>
        <row r="6413">
          <cell r="B6413" t="str">
            <v>Bời lời ba giấy &gt;27-30 cm</v>
          </cell>
          <cell r="C6413" t="str">
            <v>cây</v>
          </cell>
          <cell r="D6413">
            <v>542659</v>
          </cell>
        </row>
        <row r="6414">
          <cell r="B6414" t="str">
            <v>Bời lời ba giấy &gt;30-33 cm</v>
          </cell>
          <cell r="C6414" t="str">
            <v>cây</v>
          </cell>
          <cell r="D6414">
            <v>581110</v>
          </cell>
        </row>
        <row r="6415">
          <cell r="B6415" t="str">
            <v>Bời lời ba giấy &gt;33-36 cm</v>
          </cell>
          <cell r="C6415" t="str">
            <v>cây</v>
          </cell>
          <cell r="D6415">
            <v>623072</v>
          </cell>
        </row>
        <row r="6416">
          <cell r="B6416" t="str">
            <v>Bời lời ba giấy &gt;36-39 cm</v>
          </cell>
          <cell r="C6416" t="str">
            <v>cây</v>
          </cell>
          <cell r="D6416">
            <v>669023</v>
          </cell>
        </row>
        <row r="6417">
          <cell r="B6417" t="str">
            <v>Bời lời ba giấy &gt;39-42 cm</v>
          </cell>
          <cell r="C6417" t="str">
            <v>cây</v>
          </cell>
          <cell r="D6417">
            <v>719533</v>
          </cell>
        </row>
        <row r="6418">
          <cell r="B6418" t="str">
            <v>Bời lời ba giấy &gt;42 cm</v>
          </cell>
          <cell r="C6418" t="str">
            <v>cây</v>
          </cell>
          <cell r="D6418">
            <v>775248</v>
          </cell>
        </row>
        <row r="6419">
          <cell r="B6419" t="str">
            <v>Bời lời lá thuôn ≤3 cm</v>
          </cell>
          <cell r="C6419" t="str">
            <v>cây</v>
          </cell>
          <cell r="D6419">
            <v>78170</v>
          </cell>
        </row>
        <row r="6420">
          <cell r="B6420" t="str">
            <v>Bời lời lá thuôn &gt;3-6 cm</v>
          </cell>
          <cell r="C6420" t="str">
            <v>cây</v>
          </cell>
          <cell r="D6420">
            <v>102978</v>
          </cell>
        </row>
        <row r="6421">
          <cell r="B6421" t="str">
            <v>Bời lời lá thuôn &gt;6-9 cm</v>
          </cell>
          <cell r="C6421" t="str">
            <v>cây</v>
          </cell>
          <cell r="D6421">
            <v>270948</v>
          </cell>
        </row>
        <row r="6422">
          <cell r="B6422" t="str">
            <v>Bời lời lá thuôn &gt;9-12 cm</v>
          </cell>
          <cell r="C6422" t="str">
            <v>cây</v>
          </cell>
          <cell r="D6422">
            <v>364529</v>
          </cell>
        </row>
        <row r="6423">
          <cell r="B6423" t="str">
            <v>Bời lời lá thuôn &gt;12-15 cm</v>
          </cell>
          <cell r="C6423" t="str">
            <v>cây</v>
          </cell>
          <cell r="D6423">
            <v>389433</v>
          </cell>
        </row>
        <row r="6424">
          <cell r="B6424" t="str">
            <v>Bời lời lá thuôn &gt;15-18 cm</v>
          </cell>
          <cell r="C6424" t="str">
            <v>cây</v>
          </cell>
          <cell r="D6424">
            <v>415918</v>
          </cell>
        </row>
        <row r="6425">
          <cell r="B6425" t="str">
            <v>Bời lời lá thuôn &gt;18-21 cm</v>
          </cell>
          <cell r="C6425" t="str">
            <v>cây</v>
          </cell>
          <cell r="D6425">
            <v>444210</v>
          </cell>
        </row>
        <row r="6426">
          <cell r="B6426" t="str">
            <v>Bời lời lá thuôn &gt;21-24 cm</v>
          </cell>
          <cell r="C6426" t="str">
            <v>cây</v>
          </cell>
          <cell r="D6426">
            <v>474562</v>
          </cell>
        </row>
        <row r="6427">
          <cell r="B6427" t="str">
            <v>Bời lời lá thuôn &gt;24-27 cm</v>
          </cell>
          <cell r="C6427" t="str">
            <v>cây</v>
          </cell>
          <cell r="D6427">
            <v>507268</v>
          </cell>
        </row>
        <row r="6428">
          <cell r="B6428" t="str">
            <v>Bời lời lá thuôn &gt;27-30 cm</v>
          </cell>
          <cell r="C6428" t="str">
            <v>cây</v>
          </cell>
          <cell r="D6428">
            <v>542659</v>
          </cell>
        </row>
        <row r="6429">
          <cell r="B6429" t="str">
            <v>Bời lời lá thuôn &gt;30-33 cm</v>
          </cell>
          <cell r="C6429" t="str">
            <v>cây</v>
          </cell>
          <cell r="D6429">
            <v>581110</v>
          </cell>
        </row>
        <row r="6430">
          <cell r="B6430" t="str">
            <v>Bời lời lá thuôn &gt;33-36 cm</v>
          </cell>
          <cell r="C6430" t="str">
            <v>cây</v>
          </cell>
          <cell r="D6430">
            <v>623072</v>
          </cell>
        </row>
        <row r="6431">
          <cell r="B6431" t="str">
            <v>Bời lời lá thuôn &gt;36-39 cm</v>
          </cell>
          <cell r="C6431" t="str">
            <v>cây</v>
          </cell>
          <cell r="D6431">
            <v>669023</v>
          </cell>
        </row>
        <row r="6432">
          <cell r="B6432" t="str">
            <v>Bời lời lá thuôn &gt;39-42 cm</v>
          </cell>
          <cell r="C6432" t="str">
            <v>cây</v>
          </cell>
          <cell r="D6432">
            <v>719533</v>
          </cell>
        </row>
        <row r="6433">
          <cell r="B6433" t="str">
            <v>Bời lời lá thuôn &gt;42 cm</v>
          </cell>
          <cell r="C6433" t="str">
            <v>cây</v>
          </cell>
          <cell r="D6433">
            <v>775248</v>
          </cell>
        </row>
        <row r="6434">
          <cell r="B6434" t="str">
            <v>Bời lời lông ≤3 cm</v>
          </cell>
          <cell r="C6434" t="str">
            <v>cây</v>
          </cell>
          <cell r="D6434">
            <v>78170</v>
          </cell>
        </row>
        <row r="6435">
          <cell r="B6435" t="str">
            <v>Bời lời lông &gt;3-6 cm</v>
          </cell>
          <cell r="C6435" t="str">
            <v>cây</v>
          </cell>
          <cell r="D6435">
            <v>102978</v>
          </cell>
        </row>
        <row r="6436">
          <cell r="B6436" t="str">
            <v>Bời lời lông &gt;6-9 cm</v>
          </cell>
          <cell r="C6436" t="str">
            <v>cây</v>
          </cell>
          <cell r="D6436">
            <v>270948</v>
          </cell>
        </row>
        <row r="6437">
          <cell r="B6437" t="str">
            <v>Bời lời lông &gt;9-12 cm</v>
          </cell>
          <cell r="C6437" t="str">
            <v>cây</v>
          </cell>
          <cell r="D6437">
            <v>364529</v>
          </cell>
        </row>
        <row r="6438">
          <cell r="B6438" t="str">
            <v>Bời lời lông &gt;12-15 cm</v>
          </cell>
          <cell r="C6438" t="str">
            <v>cây</v>
          </cell>
          <cell r="D6438">
            <v>389433</v>
          </cell>
        </row>
        <row r="6439">
          <cell r="B6439" t="str">
            <v>Bời lời lông &gt;15-18 cm</v>
          </cell>
          <cell r="C6439" t="str">
            <v>cây</v>
          </cell>
          <cell r="D6439">
            <v>415918</v>
          </cell>
        </row>
        <row r="6440">
          <cell r="B6440" t="str">
            <v>Bời lời lông &gt;18-21 cm</v>
          </cell>
          <cell r="C6440" t="str">
            <v>cây</v>
          </cell>
          <cell r="D6440">
            <v>444210</v>
          </cell>
        </row>
        <row r="6441">
          <cell r="B6441" t="str">
            <v>Bời lời lông &gt;21-24 cm</v>
          </cell>
          <cell r="C6441" t="str">
            <v>cây</v>
          </cell>
          <cell r="D6441">
            <v>474562</v>
          </cell>
        </row>
        <row r="6442">
          <cell r="B6442" t="str">
            <v>Bời lời lông &gt;24-27 cm</v>
          </cell>
          <cell r="C6442" t="str">
            <v>cây</v>
          </cell>
          <cell r="D6442">
            <v>507268</v>
          </cell>
        </row>
        <row r="6443">
          <cell r="B6443" t="str">
            <v>Bời lời lông &gt;27-30 cm</v>
          </cell>
          <cell r="C6443" t="str">
            <v>cây</v>
          </cell>
          <cell r="D6443">
            <v>542659</v>
          </cell>
        </row>
        <row r="6444">
          <cell r="B6444" t="str">
            <v>Bời lời lông &gt;30-33 cm</v>
          </cell>
          <cell r="C6444" t="str">
            <v>cây</v>
          </cell>
          <cell r="D6444">
            <v>581110</v>
          </cell>
        </row>
        <row r="6445">
          <cell r="B6445" t="str">
            <v>Bời lời lông &gt;33-36 cm</v>
          </cell>
          <cell r="C6445" t="str">
            <v>cây</v>
          </cell>
          <cell r="D6445">
            <v>623072</v>
          </cell>
        </row>
        <row r="6446">
          <cell r="B6446" t="str">
            <v>Bời lời lông &gt;36-39 cm</v>
          </cell>
          <cell r="C6446" t="str">
            <v>cây</v>
          </cell>
          <cell r="D6446">
            <v>669023</v>
          </cell>
        </row>
        <row r="6447">
          <cell r="B6447" t="str">
            <v>Bời lời lông &gt;39-42 cm</v>
          </cell>
          <cell r="C6447" t="str">
            <v>cây</v>
          </cell>
          <cell r="D6447">
            <v>719533</v>
          </cell>
        </row>
        <row r="6448">
          <cell r="B6448" t="str">
            <v>Bời lời lông &gt;42 cm</v>
          </cell>
          <cell r="C6448" t="str">
            <v>cây</v>
          </cell>
          <cell r="D6448">
            <v>775248</v>
          </cell>
        </row>
        <row r="6449">
          <cell r="B6449" t="str">
            <v>Bời lời quả to ≤3 cm</v>
          </cell>
          <cell r="C6449" t="str">
            <v>cây</v>
          </cell>
          <cell r="D6449">
            <v>78170</v>
          </cell>
        </row>
        <row r="6450">
          <cell r="B6450" t="str">
            <v>Bời lời quả to &gt;3-6 cm</v>
          </cell>
          <cell r="C6450" t="str">
            <v>cây</v>
          </cell>
          <cell r="D6450">
            <v>102978</v>
          </cell>
        </row>
        <row r="6451">
          <cell r="B6451" t="str">
            <v>Bời lời quả to &gt;6-9 cm</v>
          </cell>
          <cell r="C6451" t="str">
            <v>cây</v>
          </cell>
          <cell r="D6451">
            <v>270948</v>
          </cell>
        </row>
        <row r="6452">
          <cell r="B6452" t="str">
            <v>Bời lời quả to &gt;9-12 cm</v>
          </cell>
          <cell r="C6452" t="str">
            <v>cây</v>
          </cell>
          <cell r="D6452">
            <v>364529</v>
          </cell>
        </row>
        <row r="6453">
          <cell r="B6453" t="str">
            <v>Bời lời quả to &gt;12-15 cm</v>
          </cell>
          <cell r="C6453" t="str">
            <v>cây</v>
          </cell>
          <cell r="D6453">
            <v>389433</v>
          </cell>
        </row>
        <row r="6454">
          <cell r="B6454" t="str">
            <v>Bời lời quả to &gt;15-18 cm</v>
          </cell>
          <cell r="C6454" t="str">
            <v>cây</v>
          </cell>
          <cell r="D6454">
            <v>415918</v>
          </cell>
        </row>
        <row r="6455">
          <cell r="B6455" t="str">
            <v>Bời lời quả to &gt;18-21 cm</v>
          </cell>
          <cell r="C6455" t="str">
            <v>cây</v>
          </cell>
          <cell r="D6455">
            <v>444210</v>
          </cell>
        </row>
        <row r="6456">
          <cell r="B6456" t="str">
            <v>Bời lời quả to &gt;21-24 cm</v>
          </cell>
          <cell r="C6456" t="str">
            <v>cây</v>
          </cell>
          <cell r="D6456">
            <v>474562</v>
          </cell>
        </row>
        <row r="6457">
          <cell r="B6457" t="str">
            <v>Bời lời quả to &gt;24-27 cm</v>
          </cell>
          <cell r="C6457" t="str">
            <v>cây</v>
          </cell>
          <cell r="D6457">
            <v>507268</v>
          </cell>
        </row>
        <row r="6458">
          <cell r="B6458" t="str">
            <v>Bời lời quả to &gt;27-30 cm</v>
          </cell>
          <cell r="C6458" t="str">
            <v>cây</v>
          </cell>
          <cell r="D6458">
            <v>542659</v>
          </cell>
        </row>
        <row r="6459">
          <cell r="B6459" t="str">
            <v>Bời lời quả to &gt;30-33 cm</v>
          </cell>
          <cell r="C6459" t="str">
            <v>cây</v>
          </cell>
          <cell r="D6459">
            <v>581110</v>
          </cell>
        </row>
        <row r="6460">
          <cell r="B6460" t="str">
            <v>Bời lời quả to &gt;33-36 cm</v>
          </cell>
          <cell r="C6460" t="str">
            <v>cây</v>
          </cell>
          <cell r="D6460">
            <v>623072</v>
          </cell>
        </row>
        <row r="6461">
          <cell r="B6461" t="str">
            <v>Bời lời quả to &gt;36-39 cm</v>
          </cell>
          <cell r="C6461" t="str">
            <v>cây</v>
          </cell>
          <cell r="D6461">
            <v>669023</v>
          </cell>
        </row>
        <row r="6462">
          <cell r="B6462" t="str">
            <v>Bời lời quả to &gt;39-42 cm</v>
          </cell>
          <cell r="C6462" t="str">
            <v>cây</v>
          </cell>
          <cell r="D6462">
            <v>719533</v>
          </cell>
        </row>
        <row r="6463">
          <cell r="B6463" t="str">
            <v>Bời lời quả to &gt;42 cm</v>
          </cell>
          <cell r="C6463" t="str">
            <v>cây</v>
          </cell>
          <cell r="D6463">
            <v>775248</v>
          </cell>
        </row>
        <row r="6464">
          <cell r="B6464" t="str">
            <v>Bời lời vàng ≤3 cm</v>
          </cell>
          <cell r="C6464" t="str">
            <v>cây</v>
          </cell>
          <cell r="D6464">
            <v>78170</v>
          </cell>
        </row>
        <row r="6465">
          <cell r="B6465" t="str">
            <v>Bời lời vàng &gt;3-6 cm</v>
          </cell>
          <cell r="C6465" t="str">
            <v>cây</v>
          </cell>
          <cell r="D6465">
            <v>102978</v>
          </cell>
        </row>
        <row r="6466">
          <cell r="B6466" t="str">
            <v>Bời lời vàng &gt;6-9 cm</v>
          </cell>
          <cell r="C6466" t="str">
            <v>cây</v>
          </cell>
          <cell r="D6466">
            <v>270948</v>
          </cell>
        </row>
        <row r="6467">
          <cell r="B6467" t="str">
            <v>Bời lời vàng &gt;9-12 cm</v>
          </cell>
          <cell r="C6467" t="str">
            <v>cây</v>
          </cell>
          <cell r="D6467">
            <v>364529</v>
          </cell>
        </row>
        <row r="6468">
          <cell r="B6468" t="str">
            <v>Bời lời vàng &gt;12-15 cm</v>
          </cell>
          <cell r="C6468" t="str">
            <v>cây</v>
          </cell>
          <cell r="D6468">
            <v>389433</v>
          </cell>
        </row>
        <row r="6469">
          <cell r="B6469" t="str">
            <v>Bời lời vàng &gt;15-18 cm</v>
          </cell>
          <cell r="C6469" t="str">
            <v>cây</v>
          </cell>
          <cell r="D6469">
            <v>415918</v>
          </cell>
        </row>
        <row r="6470">
          <cell r="B6470" t="str">
            <v>Bời lời vàng &gt;18-21 cm</v>
          </cell>
          <cell r="C6470" t="str">
            <v>cây</v>
          </cell>
          <cell r="D6470">
            <v>444210</v>
          </cell>
        </row>
        <row r="6471">
          <cell r="B6471" t="str">
            <v>Bời lời vàng &gt;21-24 cm</v>
          </cell>
          <cell r="C6471" t="str">
            <v>cây</v>
          </cell>
          <cell r="D6471">
            <v>474562</v>
          </cell>
        </row>
        <row r="6472">
          <cell r="B6472" t="str">
            <v>Bời lời vàng &gt;24-27 cm</v>
          </cell>
          <cell r="C6472" t="str">
            <v>cây</v>
          </cell>
          <cell r="D6472">
            <v>507268</v>
          </cell>
        </row>
        <row r="6473">
          <cell r="B6473" t="str">
            <v>Bời lời vàng &gt;27-30 cm</v>
          </cell>
          <cell r="C6473" t="str">
            <v>cây</v>
          </cell>
          <cell r="D6473">
            <v>542659</v>
          </cell>
        </row>
        <row r="6474">
          <cell r="B6474" t="str">
            <v>Bời lời vàng &gt;30-33 cm</v>
          </cell>
          <cell r="C6474" t="str">
            <v>cây</v>
          </cell>
          <cell r="D6474">
            <v>581110</v>
          </cell>
        </row>
        <row r="6475">
          <cell r="B6475" t="str">
            <v>Bời lời vàng &gt;33-36 cm</v>
          </cell>
          <cell r="C6475" t="str">
            <v>cây</v>
          </cell>
          <cell r="D6475">
            <v>623072</v>
          </cell>
        </row>
        <row r="6476">
          <cell r="B6476" t="str">
            <v>Bời lời vàng &gt;36-39 cm</v>
          </cell>
          <cell r="C6476" t="str">
            <v>cây</v>
          </cell>
          <cell r="D6476">
            <v>669023</v>
          </cell>
        </row>
        <row r="6477">
          <cell r="B6477" t="str">
            <v>Bời lời vàng &gt;39-42 cm</v>
          </cell>
          <cell r="C6477" t="str">
            <v>cây</v>
          </cell>
          <cell r="D6477">
            <v>719533</v>
          </cell>
        </row>
        <row r="6478">
          <cell r="B6478" t="str">
            <v>Bời lời vàng &gt;42 cm</v>
          </cell>
          <cell r="C6478" t="str">
            <v>cây</v>
          </cell>
          <cell r="D6478">
            <v>775248</v>
          </cell>
        </row>
        <row r="6479">
          <cell r="B6479" t="str">
            <v>Bời lời xanh ≤3 cm</v>
          </cell>
          <cell r="C6479" t="str">
            <v>cây</v>
          </cell>
          <cell r="D6479">
            <v>78170</v>
          </cell>
        </row>
        <row r="6480">
          <cell r="B6480" t="str">
            <v>Bời lời xanh &gt;3-6 cm</v>
          </cell>
          <cell r="C6480" t="str">
            <v>cây</v>
          </cell>
          <cell r="D6480">
            <v>102978</v>
          </cell>
        </row>
        <row r="6481">
          <cell r="B6481" t="str">
            <v>Bời lời xanh &gt;6-9 cm</v>
          </cell>
          <cell r="C6481" t="str">
            <v>cây</v>
          </cell>
          <cell r="D6481">
            <v>270948</v>
          </cell>
        </row>
        <row r="6482">
          <cell r="B6482" t="str">
            <v>Bời lời xanh &gt;9-12 cm</v>
          </cell>
          <cell r="C6482" t="str">
            <v>cây</v>
          </cell>
          <cell r="D6482">
            <v>364529</v>
          </cell>
        </row>
        <row r="6483">
          <cell r="B6483" t="str">
            <v>Bời lời xanh &gt;12-15 cm</v>
          </cell>
          <cell r="C6483" t="str">
            <v>cây</v>
          </cell>
          <cell r="D6483">
            <v>389433</v>
          </cell>
        </row>
        <row r="6484">
          <cell r="B6484" t="str">
            <v>Bời lời xanh &gt;15-18 cm</v>
          </cell>
          <cell r="C6484" t="str">
            <v>cây</v>
          </cell>
          <cell r="D6484">
            <v>415918</v>
          </cell>
        </row>
        <row r="6485">
          <cell r="B6485" t="str">
            <v>Bời lời xanh &gt;18-21 cm</v>
          </cell>
          <cell r="C6485" t="str">
            <v>cây</v>
          </cell>
          <cell r="D6485">
            <v>444210</v>
          </cell>
        </row>
        <row r="6486">
          <cell r="B6486" t="str">
            <v>Bời lời xanh &gt;21-24 cm</v>
          </cell>
          <cell r="C6486" t="str">
            <v>cây</v>
          </cell>
          <cell r="D6486">
            <v>474562</v>
          </cell>
        </row>
        <row r="6487">
          <cell r="B6487" t="str">
            <v>Bời lời xanh &gt;24-27 cm</v>
          </cell>
          <cell r="C6487" t="str">
            <v>cây</v>
          </cell>
          <cell r="D6487">
            <v>507268</v>
          </cell>
        </row>
        <row r="6488">
          <cell r="B6488" t="str">
            <v>Bời lời xanh &gt;27-30 cm</v>
          </cell>
          <cell r="C6488" t="str">
            <v>cây</v>
          </cell>
          <cell r="D6488">
            <v>542659</v>
          </cell>
        </row>
        <row r="6489">
          <cell r="B6489" t="str">
            <v>Bời lời xanh &gt;30-33 cm</v>
          </cell>
          <cell r="C6489" t="str">
            <v>cây</v>
          </cell>
          <cell r="D6489">
            <v>581110</v>
          </cell>
        </row>
        <row r="6490">
          <cell r="B6490" t="str">
            <v>Bời lời xanh &gt;33-36 cm</v>
          </cell>
          <cell r="C6490" t="str">
            <v>cây</v>
          </cell>
          <cell r="D6490">
            <v>623072</v>
          </cell>
        </row>
        <row r="6491">
          <cell r="B6491" t="str">
            <v>Bời lời xanh &gt;36-39 cm</v>
          </cell>
          <cell r="C6491" t="str">
            <v>cây</v>
          </cell>
          <cell r="D6491">
            <v>669023</v>
          </cell>
        </row>
        <row r="6492">
          <cell r="B6492" t="str">
            <v>Bời lời xanh &gt;39-42 cm</v>
          </cell>
          <cell r="C6492" t="str">
            <v>cây</v>
          </cell>
          <cell r="D6492">
            <v>719533</v>
          </cell>
        </row>
        <row r="6493">
          <cell r="B6493" t="str">
            <v>Bời lời xanh &gt;42 cm</v>
          </cell>
          <cell r="C6493" t="str">
            <v>cây</v>
          </cell>
          <cell r="D6493">
            <v>775248</v>
          </cell>
        </row>
        <row r="6494">
          <cell r="B6494" t="str">
            <v>Cà lô ≤3 cm</v>
          </cell>
          <cell r="C6494" t="str">
            <v>cây</v>
          </cell>
          <cell r="D6494">
            <v>78170</v>
          </cell>
        </row>
        <row r="6495">
          <cell r="B6495" t="str">
            <v>Cà lô &gt;3-6 cm</v>
          </cell>
          <cell r="C6495" t="str">
            <v>cây</v>
          </cell>
          <cell r="D6495">
            <v>102978</v>
          </cell>
        </row>
        <row r="6496">
          <cell r="B6496" t="str">
            <v>Cà lô &gt;6-9 cm</v>
          </cell>
          <cell r="C6496" t="str">
            <v>cây</v>
          </cell>
          <cell r="D6496">
            <v>270948</v>
          </cell>
        </row>
        <row r="6497">
          <cell r="B6497" t="str">
            <v>Cà lô &gt;9-12 cm</v>
          </cell>
          <cell r="C6497" t="str">
            <v>cây</v>
          </cell>
          <cell r="D6497">
            <v>364529</v>
          </cell>
        </row>
        <row r="6498">
          <cell r="B6498" t="str">
            <v>Cà lô &gt;12-15 cm</v>
          </cell>
          <cell r="C6498" t="str">
            <v>cây</v>
          </cell>
          <cell r="D6498">
            <v>389433</v>
          </cell>
        </row>
        <row r="6499">
          <cell r="B6499" t="str">
            <v>Cà lô &gt;15-18 cm</v>
          </cell>
          <cell r="C6499" t="str">
            <v>cây</v>
          </cell>
          <cell r="D6499">
            <v>415918</v>
          </cell>
        </row>
        <row r="6500">
          <cell r="B6500" t="str">
            <v>Cà lô &gt;18-21 cm</v>
          </cell>
          <cell r="C6500" t="str">
            <v>cây</v>
          </cell>
          <cell r="D6500">
            <v>444210</v>
          </cell>
        </row>
        <row r="6501">
          <cell r="B6501" t="str">
            <v>Cà lô &gt;21-24 cm</v>
          </cell>
          <cell r="C6501" t="str">
            <v>cây</v>
          </cell>
          <cell r="D6501">
            <v>474562</v>
          </cell>
        </row>
        <row r="6502">
          <cell r="B6502" t="str">
            <v>Cà lô &gt;24-27 cm</v>
          </cell>
          <cell r="C6502" t="str">
            <v>cây</v>
          </cell>
          <cell r="D6502">
            <v>507268</v>
          </cell>
        </row>
        <row r="6503">
          <cell r="B6503" t="str">
            <v>Cà lô &gt;27-30 cm</v>
          </cell>
          <cell r="C6503" t="str">
            <v>cây</v>
          </cell>
          <cell r="D6503">
            <v>542659</v>
          </cell>
        </row>
        <row r="6504">
          <cell r="B6504" t="str">
            <v>Cà lô &gt;30-33 cm</v>
          </cell>
          <cell r="C6504" t="str">
            <v>cây</v>
          </cell>
          <cell r="D6504">
            <v>581110</v>
          </cell>
        </row>
        <row r="6505">
          <cell r="B6505" t="str">
            <v>Cà lô &gt;33-36 cm</v>
          </cell>
          <cell r="C6505" t="str">
            <v>cây</v>
          </cell>
          <cell r="D6505">
            <v>623072</v>
          </cell>
        </row>
        <row r="6506">
          <cell r="B6506" t="str">
            <v>Cà lô &gt;36-39 cm</v>
          </cell>
          <cell r="C6506" t="str">
            <v>cây</v>
          </cell>
          <cell r="D6506">
            <v>669023</v>
          </cell>
        </row>
        <row r="6507">
          <cell r="B6507" t="str">
            <v>Cà lô &gt;39-42 cm</v>
          </cell>
          <cell r="C6507" t="str">
            <v>cây</v>
          </cell>
          <cell r="D6507">
            <v>719533</v>
          </cell>
        </row>
        <row r="6508">
          <cell r="B6508" t="str">
            <v>Cà lô &gt;42 cm</v>
          </cell>
          <cell r="C6508" t="str">
            <v>cây</v>
          </cell>
          <cell r="D6508">
            <v>775248</v>
          </cell>
        </row>
        <row r="6509">
          <cell r="B6509" t="str">
            <v>Cáng lò ≤3 cm</v>
          </cell>
          <cell r="C6509" t="str">
            <v>cây</v>
          </cell>
          <cell r="D6509">
            <v>78170</v>
          </cell>
        </row>
        <row r="6510">
          <cell r="B6510" t="str">
            <v>Cáng lò &gt;3-6 cm</v>
          </cell>
          <cell r="C6510" t="str">
            <v>cây</v>
          </cell>
          <cell r="D6510">
            <v>102978</v>
          </cell>
        </row>
        <row r="6511">
          <cell r="B6511" t="str">
            <v>Cáng lò &gt;6-9 cm</v>
          </cell>
          <cell r="C6511" t="str">
            <v>cây</v>
          </cell>
          <cell r="D6511">
            <v>270948</v>
          </cell>
        </row>
        <row r="6512">
          <cell r="B6512" t="str">
            <v>Cáng lò &gt;9-12 cm</v>
          </cell>
          <cell r="C6512" t="str">
            <v>cây</v>
          </cell>
          <cell r="D6512">
            <v>364529</v>
          </cell>
        </row>
        <row r="6513">
          <cell r="B6513" t="str">
            <v>Cáng lò &gt;12-15 cm</v>
          </cell>
          <cell r="C6513" t="str">
            <v>cây</v>
          </cell>
          <cell r="D6513">
            <v>389433</v>
          </cell>
        </row>
        <row r="6514">
          <cell r="B6514" t="str">
            <v>Cáng lò &gt;15-18 cm</v>
          </cell>
          <cell r="C6514" t="str">
            <v>cây</v>
          </cell>
          <cell r="D6514">
            <v>415918</v>
          </cell>
        </row>
        <row r="6515">
          <cell r="B6515" t="str">
            <v>Cáng lò &gt;18-21 cm</v>
          </cell>
          <cell r="C6515" t="str">
            <v>cây</v>
          </cell>
          <cell r="D6515">
            <v>444210</v>
          </cell>
        </row>
        <row r="6516">
          <cell r="B6516" t="str">
            <v>Cáng lò &gt;21-24 cm</v>
          </cell>
          <cell r="C6516" t="str">
            <v>cây</v>
          </cell>
          <cell r="D6516">
            <v>474562</v>
          </cell>
        </row>
        <row r="6517">
          <cell r="B6517" t="str">
            <v>Cáng lò &gt;24-27 cm</v>
          </cell>
          <cell r="C6517" t="str">
            <v>cây</v>
          </cell>
          <cell r="D6517">
            <v>507268</v>
          </cell>
        </row>
        <row r="6518">
          <cell r="B6518" t="str">
            <v>Cáng lò &gt;27-30 cm</v>
          </cell>
          <cell r="C6518" t="str">
            <v>cây</v>
          </cell>
          <cell r="D6518">
            <v>542659</v>
          </cell>
        </row>
        <row r="6519">
          <cell r="B6519" t="str">
            <v>Cáng lò &gt;30-33 cm</v>
          </cell>
          <cell r="C6519" t="str">
            <v>cây</v>
          </cell>
          <cell r="D6519">
            <v>581110</v>
          </cell>
        </row>
        <row r="6520">
          <cell r="B6520" t="str">
            <v>Cáng lò &gt;33-36 cm</v>
          </cell>
          <cell r="C6520" t="str">
            <v>cây</v>
          </cell>
          <cell r="D6520">
            <v>623072</v>
          </cell>
        </row>
        <row r="6521">
          <cell r="B6521" t="str">
            <v>Cáng lò &gt;36-39 cm</v>
          </cell>
          <cell r="C6521" t="str">
            <v>cây</v>
          </cell>
          <cell r="D6521">
            <v>669023</v>
          </cell>
        </row>
        <row r="6522">
          <cell r="B6522" t="str">
            <v>Cáng lò &gt;39-42 cm</v>
          </cell>
          <cell r="C6522" t="str">
            <v>cây</v>
          </cell>
          <cell r="D6522">
            <v>719533</v>
          </cell>
        </row>
        <row r="6523">
          <cell r="B6523" t="str">
            <v>Cáng lò &gt;42 cm</v>
          </cell>
          <cell r="C6523" t="str">
            <v>cây</v>
          </cell>
          <cell r="D6523">
            <v>775248</v>
          </cell>
        </row>
        <row r="6524">
          <cell r="B6524" t="str">
            <v>Chàm ron - Chông bốn cánh ≤3 cm</v>
          </cell>
          <cell r="C6524" t="str">
            <v>cây</v>
          </cell>
          <cell r="D6524">
            <v>78170</v>
          </cell>
        </row>
        <row r="6525">
          <cell r="B6525" t="str">
            <v>Chàm ron - Chông bốn cánh &gt;3-6 cm</v>
          </cell>
          <cell r="C6525" t="str">
            <v>cây</v>
          </cell>
          <cell r="D6525">
            <v>102978</v>
          </cell>
        </row>
        <row r="6526">
          <cell r="B6526" t="str">
            <v>Chàm ron - Chông bốn cánh &gt;6-9 cm</v>
          </cell>
          <cell r="C6526" t="str">
            <v>cây</v>
          </cell>
          <cell r="D6526">
            <v>270948</v>
          </cell>
        </row>
        <row r="6527">
          <cell r="B6527" t="str">
            <v>Chàm ron - Chông bốn cánh &gt;9-12 cm</v>
          </cell>
          <cell r="C6527" t="str">
            <v>cây</v>
          </cell>
          <cell r="D6527">
            <v>364529</v>
          </cell>
        </row>
        <row r="6528">
          <cell r="B6528" t="str">
            <v>Chàm ron - Chông bốn cánh &gt;12-15 cm</v>
          </cell>
          <cell r="C6528" t="str">
            <v>cây</v>
          </cell>
          <cell r="D6528">
            <v>389433</v>
          </cell>
        </row>
        <row r="6529">
          <cell r="B6529" t="str">
            <v>Chàm ron - Chông bốn cánh &gt;15-18 cm</v>
          </cell>
          <cell r="C6529" t="str">
            <v>cây</v>
          </cell>
          <cell r="D6529">
            <v>415918</v>
          </cell>
        </row>
        <row r="6530">
          <cell r="B6530" t="str">
            <v>Chàm ron - Chông bốn cánh &gt;18-21 cm</v>
          </cell>
          <cell r="C6530" t="str">
            <v>cây</v>
          </cell>
          <cell r="D6530">
            <v>444210</v>
          </cell>
        </row>
        <row r="6531">
          <cell r="B6531" t="str">
            <v>Chàm ron - Chông bốn cánh &gt;21-24 cm</v>
          </cell>
          <cell r="C6531" t="str">
            <v>cây</v>
          </cell>
          <cell r="D6531">
            <v>474562</v>
          </cell>
        </row>
        <row r="6532">
          <cell r="B6532" t="str">
            <v>Chàm ron - Chông bốn cánh &gt;24-27 cm</v>
          </cell>
          <cell r="C6532" t="str">
            <v>cây</v>
          </cell>
          <cell r="D6532">
            <v>507268</v>
          </cell>
        </row>
        <row r="6533">
          <cell r="B6533" t="str">
            <v>Chàm ron - Chông bốn cánh &gt;27-30 cm</v>
          </cell>
          <cell r="C6533" t="str">
            <v>cây</v>
          </cell>
          <cell r="D6533">
            <v>542659</v>
          </cell>
        </row>
        <row r="6534">
          <cell r="B6534" t="str">
            <v>Chàm ron - Chông bốn cánh &gt;30-33 cm</v>
          </cell>
          <cell r="C6534" t="str">
            <v>cây</v>
          </cell>
          <cell r="D6534">
            <v>581110</v>
          </cell>
        </row>
        <row r="6535">
          <cell r="B6535" t="str">
            <v>Chàm ron - Chông bốn cánh &gt;33-36 cm</v>
          </cell>
          <cell r="C6535" t="str">
            <v>cây</v>
          </cell>
          <cell r="D6535">
            <v>623072</v>
          </cell>
        </row>
        <row r="6536">
          <cell r="B6536" t="str">
            <v>Chàm ron - Chông bốn cánh &gt;36-39 cm</v>
          </cell>
          <cell r="C6536" t="str">
            <v>cây</v>
          </cell>
          <cell r="D6536">
            <v>669023</v>
          </cell>
        </row>
        <row r="6537">
          <cell r="B6537" t="str">
            <v>Chàm ron - Chông bốn cánh &gt;39-42 cm</v>
          </cell>
          <cell r="C6537" t="str">
            <v>cây</v>
          </cell>
          <cell r="D6537">
            <v>719533</v>
          </cell>
        </row>
        <row r="6538">
          <cell r="B6538" t="str">
            <v>Chàm ron - Chông bốn cánh &gt;42 cm</v>
          </cell>
          <cell r="C6538" t="str">
            <v>cây</v>
          </cell>
          <cell r="D6538">
            <v>775248</v>
          </cell>
        </row>
        <row r="6539">
          <cell r="B6539" t="str">
            <v>Chắp trơn ≤3 cm</v>
          </cell>
          <cell r="C6539" t="str">
            <v>cây</v>
          </cell>
          <cell r="D6539">
            <v>78170</v>
          </cell>
        </row>
        <row r="6540">
          <cell r="B6540" t="str">
            <v>Chắp trơn &gt;3-6 cm</v>
          </cell>
          <cell r="C6540" t="str">
            <v>cây</v>
          </cell>
          <cell r="D6540">
            <v>102978</v>
          </cell>
        </row>
        <row r="6541">
          <cell r="B6541" t="str">
            <v>Chắp trơn &gt;6-9 cm</v>
          </cell>
          <cell r="C6541" t="str">
            <v>cây</v>
          </cell>
          <cell r="D6541">
            <v>270948</v>
          </cell>
        </row>
        <row r="6542">
          <cell r="B6542" t="str">
            <v>Chắp trơn &gt;9-12 cm</v>
          </cell>
          <cell r="C6542" t="str">
            <v>cây</v>
          </cell>
          <cell r="D6542">
            <v>364529</v>
          </cell>
        </row>
        <row r="6543">
          <cell r="B6543" t="str">
            <v>Chắp trơn &gt;12-15 cm</v>
          </cell>
          <cell r="C6543" t="str">
            <v>cây</v>
          </cell>
          <cell r="D6543">
            <v>389433</v>
          </cell>
        </row>
        <row r="6544">
          <cell r="B6544" t="str">
            <v>Chắp trơn &gt;15-18 cm</v>
          </cell>
          <cell r="C6544" t="str">
            <v>cây</v>
          </cell>
          <cell r="D6544">
            <v>415918</v>
          </cell>
        </row>
        <row r="6545">
          <cell r="B6545" t="str">
            <v>Chắp trơn &gt;18-21 cm</v>
          </cell>
          <cell r="C6545" t="str">
            <v>cây</v>
          </cell>
          <cell r="D6545">
            <v>444210</v>
          </cell>
        </row>
        <row r="6546">
          <cell r="B6546" t="str">
            <v>Chắp trơn &gt;21-24 cm</v>
          </cell>
          <cell r="C6546" t="str">
            <v>cây</v>
          </cell>
          <cell r="D6546">
            <v>474562</v>
          </cell>
        </row>
        <row r="6547">
          <cell r="B6547" t="str">
            <v>Chắp trơn &gt;24-27 cm</v>
          </cell>
          <cell r="C6547" t="str">
            <v>cây</v>
          </cell>
          <cell r="D6547">
            <v>507268</v>
          </cell>
        </row>
        <row r="6548">
          <cell r="B6548" t="str">
            <v>Chắp trơn &gt;27-30 cm</v>
          </cell>
          <cell r="C6548" t="str">
            <v>cây</v>
          </cell>
          <cell r="D6548">
            <v>542659</v>
          </cell>
        </row>
        <row r="6549">
          <cell r="B6549" t="str">
            <v>Chắp trơn &gt;30-33 cm</v>
          </cell>
          <cell r="C6549" t="str">
            <v>cây</v>
          </cell>
          <cell r="D6549">
            <v>581110</v>
          </cell>
        </row>
        <row r="6550">
          <cell r="B6550" t="str">
            <v>Chắp trơn &gt;33-36 cm</v>
          </cell>
          <cell r="C6550" t="str">
            <v>cây</v>
          </cell>
          <cell r="D6550">
            <v>623072</v>
          </cell>
        </row>
        <row r="6551">
          <cell r="B6551" t="str">
            <v>Chắp trơn &gt;36-39 cm</v>
          </cell>
          <cell r="C6551" t="str">
            <v>cây</v>
          </cell>
          <cell r="D6551">
            <v>669023</v>
          </cell>
        </row>
        <row r="6552">
          <cell r="B6552" t="str">
            <v>Chắp trơn &gt;39-42 cm</v>
          </cell>
          <cell r="C6552" t="str">
            <v>cây</v>
          </cell>
          <cell r="D6552">
            <v>719533</v>
          </cell>
        </row>
        <row r="6553">
          <cell r="B6553" t="str">
            <v>Chắp trơn &gt;42 cm</v>
          </cell>
          <cell r="C6553" t="str">
            <v>cây</v>
          </cell>
          <cell r="D6553">
            <v>775248</v>
          </cell>
        </row>
        <row r="6554">
          <cell r="B6554" t="str">
            <v>Chắp trung gian ≤3 cm</v>
          </cell>
          <cell r="C6554" t="str">
            <v>cây</v>
          </cell>
          <cell r="D6554">
            <v>78170</v>
          </cell>
        </row>
        <row r="6555">
          <cell r="B6555" t="str">
            <v>Chắp trung gian &gt;3-6 cm</v>
          </cell>
          <cell r="C6555" t="str">
            <v>cây</v>
          </cell>
          <cell r="D6555">
            <v>102978</v>
          </cell>
        </row>
        <row r="6556">
          <cell r="B6556" t="str">
            <v>Chắp trung gian &gt;6-9 cm</v>
          </cell>
          <cell r="C6556" t="str">
            <v>cây</v>
          </cell>
          <cell r="D6556">
            <v>270948</v>
          </cell>
        </row>
        <row r="6557">
          <cell r="B6557" t="str">
            <v>Chắp trung gian &gt;9-12 cm</v>
          </cell>
          <cell r="C6557" t="str">
            <v>cây</v>
          </cell>
          <cell r="D6557">
            <v>364529</v>
          </cell>
        </row>
        <row r="6558">
          <cell r="B6558" t="str">
            <v>Chắp trung gian &gt;12-15 cm</v>
          </cell>
          <cell r="C6558" t="str">
            <v>cây</v>
          </cell>
          <cell r="D6558">
            <v>389433</v>
          </cell>
        </row>
        <row r="6559">
          <cell r="B6559" t="str">
            <v>Chắp trung gian &gt;15-18 cm</v>
          </cell>
          <cell r="C6559" t="str">
            <v>cây</v>
          </cell>
          <cell r="D6559">
            <v>415918</v>
          </cell>
        </row>
        <row r="6560">
          <cell r="B6560" t="str">
            <v>Chắp trung gian &gt;18-21 cm</v>
          </cell>
          <cell r="C6560" t="str">
            <v>cây</v>
          </cell>
          <cell r="D6560">
            <v>444210</v>
          </cell>
        </row>
        <row r="6561">
          <cell r="B6561" t="str">
            <v>Chắp trung gian &gt;21-24 cm</v>
          </cell>
          <cell r="C6561" t="str">
            <v>cây</v>
          </cell>
          <cell r="D6561">
            <v>474562</v>
          </cell>
        </row>
        <row r="6562">
          <cell r="B6562" t="str">
            <v>Chắp trung gian &gt;24-27 cm</v>
          </cell>
          <cell r="C6562" t="str">
            <v>cây</v>
          </cell>
          <cell r="D6562">
            <v>507268</v>
          </cell>
        </row>
        <row r="6563">
          <cell r="B6563" t="str">
            <v>Chắp trung gian &gt;27-30 cm</v>
          </cell>
          <cell r="C6563" t="str">
            <v>cây</v>
          </cell>
          <cell r="D6563">
            <v>542659</v>
          </cell>
        </row>
        <row r="6564">
          <cell r="B6564" t="str">
            <v>Chắp trung gian &gt;30-33 cm</v>
          </cell>
          <cell r="C6564" t="str">
            <v>cây</v>
          </cell>
          <cell r="D6564">
            <v>581110</v>
          </cell>
        </row>
        <row r="6565">
          <cell r="B6565" t="str">
            <v>Chắp trung gian &gt;33-36 cm</v>
          </cell>
          <cell r="C6565" t="str">
            <v>cây</v>
          </cell>
          <cell r="D6565">
            <v>623072</v>
          </cell>
        </row>
        <row r="6566">
          <cell r="B6566" t="str">
            <v>Chắp trung gian &gt;36-39 cm</v>
          </cell>
          <cell r="C6566" t="str">
            <v>cây</v>
          </cell>
          <cell r="D6566">
            <v>669023</v>
          </cell>
        </row>
        <row r="6567">
          <cell r="B6567" t="str">
            <v>Chắp trung gian &gt;39-42 cm</v>
          </cell>
          <cell r="C6567" t="str">
            <v>cây</v>
          </cell>
          <cell r="D6567">
            <v>719533</v>
          </cell>
        </row>
        <row r="6568">
          <cell r="B6568" t="str">
            <v>Chắp trung gian &gt;42 cm</v>
          </cell>
          <cell r="C6568" t="str">
            <v>cây</v>
          </cell>
          <cell r="D6568">
            <v>775248</v>
          </cell>
        </row>
        <row r="6569">
          <cell r="B6569" t="str">
            <v>Chẹo tía ≤3 cm</v>
          </cell>
          <cell r="C6569" t="str">
            <v>cây</v>
          </cell>
          <cell r="D6569">
            <v>78170</v>
          </cell>
        </row>
        <row r="6570">
          <cell r="B6570" t="str">
            <v>Chẹo tía &gt;3-6 cm</v>
          </cell>
          <cell r="C6570" t="str">
            <v>cây</v>
          </cell>
          <cell r="D6570">
            <v>102978</v>
          </cell>
        </row>
        <row r="6571">
          <cell r="B6571" t="str">
            <v>Chẹo tía &gt;6-9 cm</v>
          </cell>
          <cell r="C6571" t="str">
            <v>cây</v>
          </cell>
          <cell r="D6571">
            <v>270948</v>
          </cell>
        </row>
        <row r="6572">
          <cell r="B6572" t="str">
            <v>Chẹo tía &gt;9-12 cm</v>
          </cell>
          <cell r="C6572" t="str">
            <v>cây</v>
          </cell>
          <cell r="D6572">
            <v>364529</v>
          </cell>
        </row>
        <row r="6573">
          <cell r="B6573" t="str">
            <v>Chẹo tía &gt;12-15 cm</v>
          </cell>
          <cell r="C6573" t="str">
            <v>cây</v>
          </cell>
          <cell r="D6573">
            <v>389433</v>
          </cell>
        </row>
        <row r="6574">
          <cell r="B6574" t="str">
            <v>Chẹo tía &gt;15-18 cm</v>
          </cell>
          <cell r="C6574" t="str">
            <v>cây</v>
          </cell>
          <cell r="D6574">
            <v>415918</v>
          </cell>
        </row>
        <row r="6575">
          <cell r="B6575" t="str">
            <v>Chẹo tía &gt;18-21 cm</v>
          </cell>
          <cell r="C6575" t="str">
            <v>cây</v>
          </cell>
          <cell r="D6575">
            <v>444210</v>
          </cell>
        </row>
        <row r="6576">
          <cell r="B6576" t="str">
            <v>Chẹo tía &gt;21-24 cm</v>
          </cell>
          <cell r="C6576" t="str">
            <v>cây</v>
          </cell>
          <cell r="D6576">
            <v>474562</v>
          </cell>
        </row>
        <row r="6577">
          <cell r="B6577" t="str">
            <v>Chẹo tía &gt;24-27 cm</v>
          </cell>
          <cell r="C6577" t="str">
            <v>cây</v>
          </cell>
          <cell r="D6577">
            <v>507268</v>
          </cell>
        </row>
        <row r="6578">
          <cell r="B6578" t="str">
            <v>Chẹo tía &gt;27-30 cm</v>
          </cell>
          <cell r="C6578" t="str">
            <v>cây</v>
          </cell>
          <cell r="D6578">
            <v>542659</v>
          </cell>
        </row>
        <row r="6579">
          <cell r="B6579" t="str">
            <v>Chẹo tía &gt;30-33 cm</v>
          </cell>
          <cell r="C6579" t="str">
            <v>cây</v>
          </cell>
          <cell r="D6579">
            <v>581110</v>
          </cell>
        </row>
        <row r="6580">
          <cell r="B6580" t="str">
            <v>Chẹo tía &gt;33-36 cm</v>
          </cell>
          <cell r="C6580" t="str">
            <v>cây</v>
          </cell>
          <cell r="D6580">
            <v>623072</v>
          </cell>
        </row>
        <row r="6581">
          <cell r="B6581" t="str">
            <v>Chẹo tía &gt;36-39 cm</v>
          </cell>
          <cell r="C6581" t="str">
            <v>cây</v>
          </cell>
          <cell r="D6581">
            <v>669023</v>
          </cell>
        </row>
        <row r="6582">
          <cell r="B6582" t="str">
            <v>Chẹo tía &gt;39-42 cm</v>
          </cell>
          <cell r="C6582" t="str">
            <v>cây</v>
          </cell>
          <cell r="D6582">
            <v>719533</v>
          </cell>
        </row>
        <row r="6583">
          <cell r="B6583" t="str">
            <v>Chẹo tía &gt;42 cm</v>
          </cell>
          <cell r="C6583" t="str">
            <v>cây</v>
          </cell>
          <cell r="D6583">
            <v>775248</v>
          </cell>
        </row>
        <row r="6584">
          <cell r="B6584" t="str">
            <v>Chò xanh ≤3 cm</v>
          </cell>
          <cell r="C6584" t="str">
            <v>cây</v>
          </cell>
          <cell r="D6584">
            <v>78170</v>
          </cell>
        </row>
        <row r="6585">
          <cell r="B6585" t="str">
            <v>Chò xanh &gt;3-6 cm</v>
          </cell>
          <cell r="C6585" t="str">
            <v>cây</v>
          </cell>
          <cell r="D6585">
            <v>102978</v>
          </cell>
        </row>
        <row r="6586">
          <cell r="B6586" t="str">
            <v>Chò xanh &gt;6-9 cm</v>
          </cell>
          <cell r="C6586" t="str">
            <v>cây</v>
          </cell>
          <cell r="D6586">
            <v>270948</v>
          </cell>
        </row>
        <row r="6587">
          <cell r="B6587" t="str">
            <v>Chò xanh &gt;9-12 cm</v>
          </cell>
          <cell r="C6587" t="str">
            <v>cây</v>
          </cell>
          <cell r="D6587">
            <v>364529</v>
          </cell>
        </row>
        <row r="6588">
          <cell r="B6588" t="str">
            <v>Chò xanh &gt;12-15 cm</v>
          </cell>
          <cell r="C6588" t="str">
            <v>cây</v>
          </cell>
          <cell r="D6588">
            <v>389433</v>
          </cell>
        </row>
        <row r="6589">
          <cell r="B6589" t="str">
            <v>Chò xanh &gt;15-18 cm</v>
          </cell>
          <cell r="C6589" t="str">
            <v>cây</v>
          </cell>
          <cell r="D6589">
            <v>415918</v>
          </cell>
        </row>
        <row r="6590">
          <cell r="B6590" t="str">
            <v>Chò xanh &gt;18-21 cm</v>
          </cell>
          <cell r="C6590" t="str">
            <v>cây</v>
          </cell>
          <cell r="D6590">
            <v>444210</v>
          </cell>
        </row>
        <row r="6591">
          <cell r="B6591" t="str">
            <v>Chò xanh &gt;21-24 cm</v>
          </cell>
          <cell r="C6591" t="str">
            <v>cây</v>
          </cell>
          <cell r="D6591">
            <v>474562</v>
          </cell>
        </row>
        <row r="6592">
          <cell r="B6592" t="str">
            <v>Chò xanh &gt;24-27 cm</v>
          </cell>
          <cell r="C6592" t="str">
            <v>cây</v>
          </cell>
          <cell r="D6592">
            <v>507268</v>
          </cell>
        </row>
        <row r="6593">
          <cell r="B6593" t="str">
            <v>Chò xanh &gt;27-30 cm</v>
          </cell>
          <cell r="C6593" t="str">
            <v>cây</v>
          </cell>
          <cell r="D6593">
            <v>542659</v>
          </cell>
        </row>
        <row r="6594">
          <cell r="B6594" t="str">
            <v>Chò xanh &gt;30-33 cm</v>
          </cell>
          <cell r="C6594" t="str">
            <v>cây</v>
          </cell>
          <cell r="D6594">
            <v>581110</v>
          </cell>
        </row>
        <row r="6595">
          <cell r="B6595" t="str">
            <v>Chò xanh &gt;33-36 cm</v>
          </cell>
          <cell r="C6595" t="str">
            <v>cây</v>
          </cell>
          <cell r="D6595">
            <v>623072</v>
          </cell>
        </row>
        <row r="6596">
          <cell r="B6596" t="str">
            <v>Chò xanh &gt;36-39 cm</v>
          </cell>
          <cell r="C6596" t="str">
            <v>cây</v>
          </cell>
          <cell r="D6596">
            <v>669023</v>
          </cell>
        </row>
        <row r="6597">
          <cell r="B6597" t="str">
            <v>Chò xanh &gt;39-42 cm</v>
          </cell>
          <cell r="C6597" t="str">
            <v>cây</v>
          </cell>
          <cell r="D6597">
            <v>719533</v>
          </cell>
        </row>
        <row r="6598">
          <cell r="B6598" t="str">
            <v>Chò xanh &gt;42 cm</v>
          </cell>
          <cell r="C6598" t="str">
            <v>cây</v>
          </cell>
          <cell r="D6598">
            <v>775248</v>
          </cell>
        </row>
        <row r="6599">
          <cell r="B6599" t="str">
            <v>Chiêu liêu xanh ≤3 cm</v>
          </cell>
          <cell r="C6599" t="str">
            <v>cây</v>
          </cell>
          <cell r="D6599">
            <v>78170</v>
          </cell>
        </row>
        <row r="6600">
          <cell r="B6600" t="str">
            <v>Chiêu liêu xanh &gt;3-6 cm</v>
          </cell>
          <cell r="C6600" t="str">
            <v>cây</v>
          </cell>
          <cell r="D6600">
            <v>102978</v>
          </cell>
        </row>
        <row r="6601">
          <cell r="B6601" t="str">
            <v>Chiêu liêu xanh &gt;6-9 cm</v>
          </cell>
          <cell r="C6601" t="str">
            <v>cây</v>
          </cell>
          <cell r="D6601">
            <v>270948</v>
          </cell>
        </row>
        <row r="6602">
          <cell r="B6602" t="str">
            <v>Chiêu liêu xanh &gt;9-12 cm</v>
          </cell>
          <cell r="C6602" t="str">
            <v>cây</v>
          </cell>
          <cell r="D6602">
            <v>364529</v>
          </cell>
        </row>
        <row r="6603">
          <cell r="B6603" t="str">
            <v>Chiêu liêu xanh &gt;12-15 cm</v>
          </cell>
          <cell r="C6603" t="str">
            <v>cây</v>
          </cell>
          <cell r="D6603">
            <v>389433</v>
          </cell>
        </row>
        <row r="6604">
          <cell r="B6604" t="str">
            <v>Chiêu liêu xanh &gt;15-18 cm</v>
          </cell>
          <cell r="C6604" t="str">
            <v>cây</v>
          </cell>
          <cell r="D6604">
            <v>415918</v>
          </cell>
        </row>
        <row r="6605">
          <cell r="B6605" t="str">
            <v>Chiêu liêu xanh &gt;18-21 cm</v>
          </cell>
          <cell r="C6605" t="str">
            <v>cây</v>
          </cell>
          <cell r="D6605">
            <v>444210</v>
          </cell>
        </row>
        <row r="6606">
          <cell r="B6606" t="str">
            <v>Chiêu liêu xanh &gt;21-24 cm</v>
          </cell>
          <cell r="C6606" t="str">
            <v>cây</v>
          </cell>
          <cell r="D6606">
            <v>474562</v>
          </cell>
        </row>
        <row r="6607">
          <cell r="B6607" t="str">
            <v>Chiêu liêu xanh &gt;24-27 cm</v>
          </cell>
          <cell r="C6607" t="str">
            <v>cây</v>
          </cell>
          <cell r="D6607">
            <v>507268</v>
          </cell>
        </row>
        <row r="6608">
          <cell r="B6608" t="str">
            <v>Chiêu liêu xanh &gt;27-30 cm</v>
          </cell>
          <cell r="C6608" t="str">
            <v>cây</v>
          </cell>
          <cell r="D6608">
            <v>542659</v>
          </cell>
        </row>
        <row r="6609">
          <cell r="B6609" t="str">
            <v>Chiêu liêu xanh &gt;30-33 cm</v>
          </cell>
          <cell r="C6609" t="str">
            <v>cây</v>
          </cell>
          <cell r="D6609">
            <v>581110</v>
          </cell>
        </row>
        <row r="6610">
          <cell r="B6610" t="str">
            <v>Chiêu liêu xanh &gt;33-36 cm</v>
          </cell>
          <cell r="C6610" t="str">
            <v>cây</v>
          </cell>
          <cell r="D6610">
            <v>623072</v>
          </cell>
        </row>
        <row r="6611">
          <cell r="B6611" t="str">
            <v>Chiêu liêu xanh &gt;36-39 cm</v>
          </cell>
          <cell r="C6611" t="str">
            <v>cây</v>
          </cell>
          <cell r="D6611">
            <v>669023</v>
          </cell>
        </row>
        <row r="6612">
          <cell r="B6612" t="str">
            <v>Chiêu liêu xanh &gt;39-42 cm</v>
          </cell>
          <cell r="C6612" t="str">
            <v>cây</v>
          </cell>
          <cell r="D6612">
            <v>719533</v>
          </cell>
        </row>
        <row r="6613">
          <cell r="B6613" t="str">
            <v>Chiêu liêu xanh &gt;42 cm</v>
          </cell>
          <cell r="C6613" t="str">
            <v>cây</v>
          </cell>
          <cell r="D6613">
            <v>775248</v>
          </cell>
        </row>
        <row r="6614">
          <cell r="B6614" t="str">
            <v>Chò xót ≤3 cm</v>
          </cell>
          <cell r="C6614" t="str">
            <v>cây</v>
          </cell>
          <cell r="D6614">
            <v>78170</v>
          </cell>
        </row>
        <row r="6615">
          <cell r="B6615" t="str">
            <v>Chò xót &gt;3-6 cm</v>
          </cell>
          <cell r="C6615" t="str">
            <v>cây</v>
          </cell>
          <cell r="D6615">
            <v>102978</v>
          </cell>
        </row>
        <row r="6616">
          <cell r="B6616" t="str">
            <v>Chò xót &gt;6-9 cm</v>
          </cell>
          <cell r="C6616" t="str">
            <v>cây</v>
          </cell>
          <cell r="D6616">
            <v>270948</v>
          </cell>
        </row>
        <row r="6617">
          <cell r="B6617" t="str">
            <v>Chò xót &gt;9-12 cm</v>
          </cell>
          <cell r="C6617" t="str">
            <v>cây</v>
          </cell>
          <cell r="D6617">
            <v>364529</v>
          </cell>
        </row>
        <row r="6618">
          <cell r="B6618" t="str">
            <v>Chò xót &gt;12-15 cm</v>
          </cell>
          <cell r="C6618" t="str">
            <v>cây</v>
          </cell>
          <cell r="D6618">
            <v>389433</v>
          </cell>
        </row>
        <row r="6619">
          <cell r="B6619" t="str">
            <v>Chò xót &gt;15-18 cm</v>
          </cell>
          <cell r="C6619" t="str">
            <v>cây</v>
          </cell>
          <cell r="D6619">
            <v>415918</v>
          </cell>
        </row>
        <row r="6620">
          <cell r="B6620" t="str">
            <v>Chò xót &gt;18-21 cm</v>
          </cell>
          <cell r="C6620" t="str">
            <v>cây</v>
          </cell>
          <cell r="D6620">
            <v>444210</v>
          </cell>
        </row>
        <row r="6621">
          <cell r="B6621" t="str">
            <v>Chò xót &gt;21-24 cm</v>
          </cell>
          <cell r="C6621" t="str">
            <v>cây</v>
          </cell>
          <cell r="D6621">
            <v>474562</v>
          </cell>
        </row>
        <row r="6622">
          <cell r="B6622" t="str">
            <v>Chò xót &gt;24-27 cm</v>
          </cell>
          <cell r="C6622" t="str">
            <v>cây</v>
          </cell>
          <cell r="D6622">
            <v>507268</v>
          </cell>
        </row>
        <row r="6623">
          <cell r="B6623" t="str">
            <v>Chò xót &gt;27-30 cm</v>
          </cell>
          <cell r="C6623" t="str">
            <v>cây</v>
          </cell>
          <cell r="D6623">
            <v>542659</v>
          </cell>
        </row>
        <row r="6624">
          <cell r="B6624" t="str">
            <v>Chò xót &gt;30-33 cm</v>
          </cell>
          <cell r="C6624" t="str">
            <v>cây</v>
          </cell>
          <cell r="D6624">
            <v>581110</v>
          </cell>
        </row>
        <row r="6625">
          <cell r="B6625" t="str">
            <v>Chò xót &gt;33-36 cm</v>
          </cell>
          <cell r="C6625" t="str">
            <v>cây</v>
          </cell>
          <cell r="D6625">
            <v>623072</v>
          </cell>
        </row>
        <row r="6626">
          <cell r="B6626" t="str">
            <v>Chò xót &gt;36-39 cm</v>
          </cell>
          <cell r="C6626" t="str">
            <v>cây</v>
          </cell>
          <cell r="D6626">
            <v>669023</v>
          </cell>
        </row>
        <row r="6627">
          <cell r="B6627" t="str">
            <v>Chò xót &gt;39-42 cm</v>
          </cell>
          <cell r="C6627" t="str">
            <v>cây</v>
          </cell>
          <cell r="D6627">
            <v>719533</v>
          </cell>
        </row>
        <row r="6628">
          <cell r="B6628" t="str">
            <v>Chò xót &gt;42 cm</v>
          </cell>
          <cell r="C6628" t="str">
            <v>cây</v>
          </cell>
          <cell r="D6628">
            <v>775248</v>
          </cell>
        </row>
        <row r="6629">
          <cell r="B6629" t="str">
            <v>Vối thuốc ≤3 cm</v>
          </cell>
          <cell r="C6629" t="str">
            <v>cây</v>
          </cell>
          <cell r="D6629">
            <v>78170</v>
          </cell>
        </row>
        <row r="6630">
          <cell r="B6630" t="str">
            <v>Vối thuốc &gt;3-6 cm</v>
          </cell>
          <cell r="C6630" t="str">
            <v>cây</v>
          </cell>
          <cell r="D6630">
            <v>102978</v>
          </cell>
        </row>
        <row r="6631">
          <cell r="B6631" t="str">
            <v>Vối thuốc &gt;6-9 cm</v>
          </cell>
          <cell r="C6631" t="str">
            <v>cây</v>
          </cell>
          <cell r="D6631">
            <v>270948</v>
          </cell>
        </row>
        <row r="6632">
          <cell r="B6632" t="str">
            <v>Vối thuốc &gt;9-12 cm</v>
          </cell>
          <cell r="C6632" t="str">
            <v>cây</v>
          </cell>
          <cell r="D6632">
            <v>364529</v>
          </cell>
        </row>
        <row r="6633">
          <cell r="B6633" t="str">
            <v>Vối thuốc &gt;12-15 cm</v>
          </cell>
          <cell r="C6633" t="str">
            <v>cây</v>
          </cell>
          <cell r="D6633">
            <v>389433</v>
          </cell>
        </row>
        <row r="6634">
          <cell r="B6634" t="str">
            <v>Vối thuốc &gt;15-18 cm</v>
          </cell>
          <cell r="C6634" t="str">
            <v>cây</v>
          </cell>
          <cell r="D6634">
            <v>415918</v>
          </cell>
        </row>
        <row r="6635">
          <cell r="B6635" t="str">
            <v>Vối thuốc &gt;18-21 cm</v>
          </cell>
          <cell r="C6635" t="str">
            <v>cây</v>
          </cell>
          <cell r="D6635">
            <v>444210</v>
          </cell>
        </row>
        <row r="6636">
          <cell r="B6636" t="str">
            <v>Vối thuốc &gt;21-24 cm</v>
          </cell>
          <cell r="C6636" t="str">
            <v>cây</v>
          </cell>
          <cell r="D6636">
            <v>474562</v>
          </cell>
        </row>
        <row r="6637">
          <cell r="B6637" t="str">
            <v>Vối thuốc &gt;24-27 cm</v>
          </cell>
          <cell r="C6637" t="str">
            <v>cây</v>
          </cell>
          <cell r="D6637">
            <v>507268</v>
          </cell>
        </row>
        <row r="6638">
          <cell r="B6638" t="str">
            <v>Vối thuốc &gt;27-30 cm</v>
          </cell>
          <cell r="C6638" t="str">
            <v>cây</v>
          </cell>
          <cell r="D6638">
            <v>542659</v>
          </cell>
        </row>
        <row r="6639">
          <cell r="B6639" t="str">
            <v>Vối thuốc &gt;30-33 cm</v>
          </cell>
          <cell r="C6639" t="str">
            <v>cây</v>
          </cell>
          <cell r="D6639">
            <v>581110</v>
          </cell>
        </row>
        <row r="6640">
          <cell r="B6640" t="str">
            <v>Vối thuốc &gt;33-36 cm</v>
          </cell>
          <cell r="C6640" t="str">
            <v>cây</v>
          </cell>
          <cell r="D6640">
            <v>623072</v>
          </cell>
        </row>
        <row r="6641">
          <cell r="B6641" t="str">
            <v>Vối thuốc &gt;36-39 cm</v>
          </cell>
          <cell r="C6641" t="str">
            <v>cây</v>
          </cell>
          <cell r="D6641">
            <v>669023</v>
          </cell>
        </row>
        <row r="6642">
          <cell r="B6642" t="str">
            <v>Vối thuốc &gt;39-42 cm</v>
          </cell>
          <cell r="C6642" t="str">
            <v>cây</v>
          </cell>
          <cell r="D6642">
            <v>719533</v>
          </cell>
        </row>
        <row r="6643">
          <cell r="B6643" t="str">
            <v>Vối thuốc &gt;42 cm</v>
          </cell>
          <cell r="C6643" t="str">
            <v>cây</v>
          </cell>
          <cell r="D6643">
            <v>775248</v>
          </cell>
        </row>
        <row r="6644">
          <cell r="B6644" t="str">
            <v>Choại ≤3 cm</v>
          </cell>
          <cell r="C6644" t="str">
            <v>cây</v>
          </cell>
          <cell r="D6644">
            <v>78170</v>
          </cell>
        </row>
        <row r="6645">
          <cell r="B6645" t="str">
            <v>Choại &gt;3-6 cm</v>
          </cell>
          <cell r="C6645" t="str">
            <v>cây</v>
          </cell>
          <cell r="D6645">
            <v>102978</v>
          </cell>
        </row>
        <row r="6646">
          <cell r="B6646" t="str">
            <v>Choại &gt;6-9 cm</v>
          </cell>
          <cell r="C6646" t="str">
            <v>cây</v>
          </cell>
          <cell r="D6646">
            <v>270948</v>
          </cell>
        </row>
        <row r="6647">
          <cell r="B6647" t="str">
            <v>Choại &gt;9-12 cm</v>
          </cell>
          <cell r="C6647" t="str">
            <v>cây</v>
          </cell>
          <cell r="D6647">
            <v>364529</v>
          </cell>
        </row>
        <row r="6648">
          <cell r="B6648" t="str">
            <v>Choại &gt;12-15 cm</v>
          </cell>
          <cell r="C6648" t="str">
            <v>cây</v>
          </cell>
          <cell r="D6648">
            <v>389433</v>
          </cell>
        </row>
        <row r="6649">
          <cell r="B6649" t="str">
            <v>Choại &gt;15-18 cm</v>
          </cell>
          <cell r="C6649" t="str">
            <v>cây</v>
          </cell>
          <cell r="D6649">
            <v>415918</v>
          </cell>
        </row>
        <row r="6650">
          <cell r="B6650" t="str">
            <v>Choại &gt;18-21 cm</v>
          </cell>
          <cell r="C6650" t="str">
            <v>cây</v>
          </cell>
          <cell r="D6650">
            <v>444210</v>
          </cell>
        </row>
        <row r="6651">
          <cell r="B6651" t="str">
            <v>Choại &gt;21-24 cm</v>
          </cell>
          <cell r="C6651" t="str">
            <v>cây</v>
          </cell>
          <cell r="D6651">
            <v>474562</v>
          </cell>
        </row>
        <row r="6652">
          <cell r="B6652" t="str">
            <v>Choại &gt;24-27 cm</v>
          </cell>
          <cell r="C6652" t="str">
            <v>cây</v>
          </cell>
          <cell r="D6652">
            <v>507268</v>
          </cell>
        </row>
        <row r="6653">
          <cell r="B6653" t="str">
            <v>Choại &gt;27-30 cm</v>
          </cell>
          <cell r="C6653" t="str">
            <v>cây</v>
          </cell>
          <cell r="D6653">
            <v>542659</v>
          </cell>
        </row>
        <row r="6654">
          <cell r="B6654" t="str">
            <v>Choại &gt;30-33 cm</v>
          </cell>
          <cell r="C6654" t="str">
            <v>cây</v>
          </cell>
          <cell r="D6654">
            <v>581110</v>
          </cell>
        </row>
        <row r="6655">
          <cell r="B6655" t="str">
            <v>Choại &gt;33-36 cm</v>
          </cell>
          <cell r="C6655" t="str">
            <v>cây</v>
          </cell>
          <cell r="D6655">
            <v>623072</v>
          </cell>
        </row>
        <row r="6656">
          <cell r="B6656" t="str">
            <v>Choại &gt;36-39 cm</v>
          </cell>
          <cell r="C6656" t="str">
            <v>cây</v>
          </cell>
          <cell r="D6656">
            <v>669023</v>
          </cell>
        </row>
        <row r="6657">
          <cell r="B6657" t="str">
            <v>Choại &gt;39-42 cm</v>
          </cell>
          <cell r="C6657" t="str">
            <v>cây</v>
          </cell>
          <cell r="D6657">
            <v>719533</v>
          </cell>
        </row>
        <row r="6658">
          <cell r="B6658" t="str">
            <v>Choại &gt;42 cm</v>
          </cell>
          <cell r="C6658" t="str">
            <v>cây</v>
          </cell>
          <cell r="D6658">
            <v>775248</v>
          </cell>
        </row>
        <row r="6659">
          <cell r="B6659" t="str">
            <v>Bàng hôi ≤3 cm</v>
          </cell>
          <cell r="C6659" t="str">
            <v>cây</v>
          </cell>
          <cell r="D6659">
            <v>78170</v>
          </cell>
        </row>
        <row r="6660">
          <cell r="B6660" t="str">
            <v>Bàng hôi &gt;3-6 cm</v>
          </cell>
          <cell r="C6660" t="str">
            <v>cây</v>
          </cell>
          <cell r="D6660">
            <v>102978</v>
          </cell>
        </row>
        <row r="6661">
          <cell r="B6661" t="str">
            <v>Bàng hôi &gt;6-9 cm</v>
          </cell>
          <cell r="C6661" t="str">
            <v>cây</v>
          </cell>
          <cell r="D6661">
            <v>270948</v>
          </cell>
        </row>
        <row r="6662">
          <cell r="B6662" t="str">
            <v>Bàng hôi &gt;9-12 cm</v>
          </cell>
          <cell r="C6662" t="str">
            <v>cây</v>
          </cell>
          <cell r="D6662">
            <v>364529</v>
          </cell>
        </row>
        <row r="6663">
          <cell r="B6663" t="str">
            <v>Bàng hôi &gt;12-15 cm</v>
          </cell>
          <cell r="C6663" t="str">
            <v>cây</v>
          </cell>
          <cell r="D6663">
            <v>389433</v>
          </cell>
        </row>
        <row r="6664">
          <cell r="B6664" t="str">
            <v>Bàng hôi &gt;15-18 cm</v>
          </cell>
          <cell r="C6664" t="str">
            <v>cây</v>
          </cell>
          <cell r="D6664">
            <v>415918</v>
          </cell>
        </row>
        <row r="6665">
          <cell r="B6665" t="str">
            <v>Bàng hôi &gt;18-21 cm</v>
          </cell>
          <cell r="C6665" t="str">
            <v>cây</v>
          </cell>
          <cell r="D6665">
            <v>444210</v>
          </cell>
        </row>
        <row r="6666">
          <cell r="B6666" t="str">
            <v>Bàng hôi &gt;21-24 cm</v>
          </cell>
          <cell r="C6666" t="str">
            <v>cây</v>
          </cell>
          <cell r="D6666">
            <v>474562</v>
          </cell>
        </row>
        <row r="6667">
          <cell r="B6667" t="str">
            <v>Bàng hôi &gt;24-27 cm</v>
          </cell>
          <cell r="C6667" t="str">
            <v>cây</v>
          </cell>
          <cell r="D6667">
            <v>507268</v>
          </cell>
        </row>
        <row r="6668">
          <cell r="B6668" t="str">
            <v>Bàng hôi &gt;27-30 cm</v>
          </cell>
          <cell r="C6668" t="str">
            <v>cây</v>
          </cell>
          <cell r="D6668">
            <v>542659</v>
          </cell>
        </row>
        <row r="6669">
          <cell r="B6669" t="str">
            <v>Bàng hôi &gt;30-33 cm</v>
          </cell>
          <cell r="C6669" t="str">
            <v>cây</v>
          </cell>
          <cell r="D6669">
            <v>581110</v>
          </cell>
        </row>
        <row r="6670">
          <cell r="B6670" t="str">
            <v>Bàng hôi &gt;33-36 cm</v>
          </cell>
          <cell r="C6670" t="str">
            <v>cây</v>
          </cell>
          <cell r="D6670">
            <v>623072</v>
          </cell>
        </row>
        <row r="6671">
          <cell r="B6671" t="str">
            <v>Bàng hôi &gt;36-39 cm</v>
          </cell>
          <cell r="C6671" t="str">
            <v>cây</v>
          </cell>
          <cell r="D6671">
            <v>669023</v>
          </cell>
        </row>
        <row r="6672">
          <cell r="B6672" t="str">
            <v>Bàng hôi &gt;39-42 cm</v>
          </cell>
          <cell r="C6672" t="str">
            <v>cây</v>
          </cell>
          <cell r="D6672">
            <v>719533</v>
          </cell>
        </row>
        <row r="6673">
          <cell r="B6673" t="str">
            <v>Bàng hôi &gt;42 cm</v>
          </cell>
          <cell r="C6673" t="str">
            <v>cây</v>
          </cell>
          <cell r="D6673">
            <v>775248</v>
          </cell>
        </row>
        <row r="6674">
          <cell r="B6674" t="str">
            <v>Nhút ≤3 cm</v>
          </cell>
          <cell r="C6674" t="str">
            <v>cây</v>
          </cell>
          <cell r="D6674">
            <v>78170</v>
          </cell>
        </row>
        <row r="6675">
          <cell r="B6675" t="str">
            <v>Nhút &gt;3-6 cm</v>
          </cell>
          <cell r="C6675" t="str">
            <v>cây</v>
          </cell>
          <cell r="D6675">
            <v>102978</v>
          </cell>
        </row>
        <row r="6676">
          <cell r="B6676" t="str">
            <v>Nhút &gt;6-9 cm</v>
          </cell>
          <cell r="C6676" t="str">
            <v>cây</v>
          </cell>
          <cell r="D6676">
            <v>270948</v>
          </cell>
        </row>
        <row r="6677">
          <cell r="B6677" t="str">
            <v>Nhút &gt;9-12 cm</v>
          </cell>
          <cell r="C6677" t="str">
            <v>cây</v>
          </cell>
          <cell r="D6677">
            <v>364529</v>
          </cell>
        </row>
        <row r="6678">
          <cell r="B6678" t="str">
            <v>Nhút &gt;12-15 cm</v>
          </cell>
          <cell r="C6678" t="str">
            <v>cây</v>
          </cell>
          <cell r="D6678">
            <v>389433</v>
          </cell>
        </row>
        <row r="6679">
          <cell r="B6679" t="str">
            <v>Nhút &gt;15-18 cm</v>
          </cell>
          <cell r="C6679" t="str">
            <v>cây</v>
          </cell>
          <cell r="D6679">
            <v>415918</v>
          </cell>
        </row>
        <row r="6680">
          <cell r="B6680" t="str">
            <v>Nhút &gt;18-21 cm</v>
          </cell>
          <cell r="C6680" t="str">
            <v>cây</v>
          </cell>
          <cell r="D6680">
            <v>444210</v>
          </cell>
        </row>
        <row r="6681">
          <cell r="B6681" t="str">
            <v>Nhút &gt;21-24 cm</v>
          </cell>
          <cell r="C6681" t="str">
            <v>cây</v>
          </cell>
          <cell r="D6681">
            <v>474562</v>
          </cell>
        </row>
        <row r="6682">
          <cell r="B6682" t="str">
            <v>Nhút &gt;24-27 cm</v>
          </cell>
          <cell r="C6682" t="str">
            <v>cây</v>
          </cell>
          <cell r="D6682">
            <v>507268</v>
          </cell>
        </row>
        <row r="6683">
          <cell r="B6683" t="str">
            <v>Nhút &gt;27-30 cm</v>
          </cell>
          <cell r="C6683" t="str">
            <v>cây</v>
          </cell>
          <cell r="D6683">
            <v>542659</v>
          </cell>
        </row>
        <row r="6684">
          <cell r="B6684" t="str">
            <v>Nhút &gt;30-33 cm</v>
          </cell>
          <cell r="C6684" t="str">
            <v>cây</v>
          </cell>
          <cell r="D6684">
            <v>581110</v>
          </cell>
        </row>
        <row r="6685">
          <cell r="B6685" t="str">
            <v>Nhút &gt;33-36 cm</v>
          </cell>
          <cell r="C6685" t="str">
            <v>cây</v>
          </cell>
          <cell r="D6685">
            <v>623072</v>
          </cell>
        </row>
        <row r="6686">
          <cell r="B6686" t="str">
            <v>Nhút &gt;36-39 cm</v>
          </cell>
          <cell r="C6686" t="str">
            <v>cây</v>
          </cell>
          <cell r="D6686">
            <v>669023</v>
          </cell>
        </row>
        <row r="6687">
          <cell r="B6687" t="str">
            <v>Nhút &gt;39-42 cm</v>
          </cell>
          <cell r="C6687" t="str">
            <v>cây</v>
          </cell>
          <cell r="D6687">
            <v>719533</v>
          </cell>
        </row>
        <row r="6688">
          <cell r="B6688" t="str">
            <v>Nhút &gt;42 cm</v>
          </cell>
          <cell r="C6688" t="str">
            <v>cây</v>
          </cell>
          <cell r="D6688">
            <v>775248</v>
          </cell>
        </row>
        <row r="6689">
          <cell r="B6689" t="str">
            <v>Bàng nhút ≤3 cm</v>
          </cell>
          <cell r="C6689" t="str">
            <v>cây</v>
          </cell>
          <cell r="D6689">
            <v>78170</v>
          </cell>
        </row>
        <row r="6690">
          <cell r="B6690" t="str">
            <v>Bàng nhút &gt;3-6 cm</v>
          </cell>
          <cell r="C6690" t="str">
            <v>cây</v>
          </cell>
          <cell r="D6690">
            <v>102978</v>
          </cell>
        </row>
        <row r="6691">
          <cell r="B6691" t="str">
            <v>Bàng nhút &gt;6-9 cm</v>
          </cell>
          <cell r="C6691" t="str">
            <v>cây</v>
          </cell>
          <cell r="D6691">
            <v>270948</v>
          </cell>
        </row>
        <row r="6692">
          <cell r="B6692" t="str">
            <v>Bàng nhút &gt;9-12 cm</v>
          </cell>
          <cell r="C6692" t="str">
            <v>cây</v>
          </cell>
          <cell r="D6692">
            <v>364529</v>
          </cell>
        </row>
        <row r="6693">
          <cell r="B6693" t="str">
            <v>Bàng nhút &gt;12-15 cm</v>
          </cell>
          <cell r="C6693" t="str">
            <v>cây</v>
          </cell>
          <cell r="D6693">
            <v>389433</v>
          </cell>
        </row>
        <row r="6694">
          <cell r="B6694" t="str">
            <v>Bàng nhút &gt;15-18 cm</v>
          </cell>
          <cell r="C6694" t="str">
            <v>cây</v>
          </cell>
          <cell r="D6694">
            <v>415918</v>
          </cell>
        </row>
        <row r="6695">
          <cell r="B6695" t="str">
            <v>Bàng nhút &gt;18-21 cm</v>
          </cell>
          <cell r="C6695" t="str">
            <v>cây</v>
          </cell>
          <cell r="D6695">
            <v>444210</v>
          </cell>
        </row>
        <row r="6696">
          <cell r="B6696" t="str">
            <v>Bàng nhút &gt;21-24 cm</v>
          </cell>
          <cell r="C6696" t="str">
            <v>cây</v>
          </cell>
          <cell r="D6696">
            <v>474562</v>
          </cell>
        </row>
        <row r="6697">
          <cell r="B6697" t="str">
            <v>Bàng nhút &gt;24-27 cm</v>
          </cell>
          <cell r="C6697" t="str">
            <v>cây</v>
          </cell>
          <cell r="D6697">
            <v>507268</v>
          </cell>
        </row>
        <row r="6698">
          <cell r="B6698" t="str">
            <v>Bàng nhút &gt;27-30 cm</v>
          </cell>
          <cell r="C6698" t="str">
            <v>cây</v>
          </cell>
          <cell r="D6698">
            <v>542659</v>
          </cell>
        </row>
        <row r="6699">
          <cell r="B6699" t="str">
            <v>Bàng nhút &gt;30-33 cm</v>
          </cell>
          <cell r="C6699" t="str">
            <v>cây</v>
          </cell>
          <cell r="D6699">
            <v>581110</v>
          </cell>
        </row>
        <row r="6700">
          <cell r="B6700" t="str">
            <v>Bàng nhút &gt;33-36 cm</v>
          </cell>
          <cell r="C6700" t="str">
            <v>cây</v>
          </cell>
          <cell r="D6700">
            <v>623072</v>
          </cell>
        </row>
        <row r="6701">
          <cell r="B6701" t="str">
            <v>Bàng nhút &gt;36-39 cm</v>
          </cell>
          <cell r="C6701" t="str">
            <v>cây</v>
          </cell>
          <cell r="D6701">
            <v>669023</v>
          </cell>
        </row>
        <row r="6702">
          <cell r="B6702" t="str">
            <v>Bàng nhút &gt;39-42 cm</v>
          </cell>
          <cell r="C6702" t="str">
            <v>cây</v>
          </cell>
          <cell r="D6702">
            <v>719533</v>
          </cell>
        </row>
        <row r="6703">
          <cell r="B6703" t="str">
            <v>Bàng nhút &gt;42 cm</v>
          </cell>
          <cell r="C6703" t="str">
            <v>cây</v>
          </cell>
          <cell r="D6703">
            <v>775248</v>
          </cell>
        </row>
        <row r="6704">
          <cell r="B6704" t="str">
            <v>Co kiêng ≤3 cm</v>
          </cell>
          <cell r="C6704" t="str">
            <v>cây</v>
          </cell>
          <cell r="D6704">
            <v>78170</v>
          </cell>
        </row>
        <row r="6705">
          <cell r="B6705" t="str">
            <v>Co kiêng &gt;3-6 cm</v>
          </cell>
          <cell r="C6705" t="str">
            <v>cây</v>
          </cell>
          <cell r="D6705">
            <v>102978</v>
          </cell>
        </row>
        <row r="6706">
          <cell r="B6706" t="str">
            <v>Co kiêng &gt;6-9 cm</v>
          </cell>
          <cell r="C6706" t="str">
            <v>cây</v>
          </cell>
          <cell r="D6706">
            <v>270948</v>
          </cell>
        </row>
        <row r="6707">
          <cell r="B6707" t="str">
            <v>Co kiêng &gt;9-12 cm</v>
          </cell>
          <cell r="C6707" t="str">
            <v>cây</v>
          </cell>
          <cell r="D6707">
            <v>364529</v>
          </cell>
        </row>
        <row r="6708">
          <cell r="B6708" t="str">
            <v>Co kiêng &gt;12-15 cm</v>
          </cell>
          <cell r="C6708" t="str">
            <v>cây</v>
          </cell>
          <cell r="D6708">
            <v>389433</v>
          </cell>
        </row>
        <row r="6709">
          <cell r="B6709" t="str">
            <v>Co kiêng &gt;15-18 cm</v>
          </cell>
          <cell r="C6709" t="str">
            <v>cây</v>
          </cell>
          <cell r="D6709">
            <v>415918</v>
          </cell>
        </row>
        <row r="6710">
          <cell r="B6710" t="str">
            <v>Co kiêng &gt;18-21 cm</v>
          </cell>
          <cell r="C6710" t="str">
            <v>cây</v>
          </cell>
          <cell r="D6710">
            <v>444210</v>
          </cell>
        </row>
        <row r="6711">
          <cell r="B6711" t="str">
            <v>Co kiêng &gt;21-24 cm</v>
          </cell>
          <cell r="C6711" t="str">
            <v>cây</v>
          </cell>
          <cell r="D6711">
            <v>474562</v>
          </cell>
        </row>
        <row r="6712">
          <cell r="B6712" t="str">
            <v>Co kiêng &gt;24-27 cm</v>
          </cell>
          <cell r="C6712" t="str">
            <v>cây</v>
          </cell>
          <cell r="D6712">
            <v>507268</v>
          </cell>
        </row>
        <row r="6713">
          <cell r="B6713" t="str">
            <v>Co kiêng &gt;27-30 cm</v>
          </cell>
          <cell r="C6713" t="str">
            <v>cây</v>
          </cell>
          <cell r="D6713">
            <v>542659</v>
          </cell>
        </row>
        <row r="6714">
          <cell r="B6714" t="str">
            <v>Co kiêng &gt;30-33 cm</v>
          </cell>
          <cell r="C6714" t="str">
            <v>cây</v>
          </cell>
          <cell r="D6714">
            <v>581110</v>
          </cell>
        </row>
        <row r="6715">
          <cell r="B6715" t="str">
            <v>Co kiêng &gt;33-36 cm</v>
          </cell>
          <cell r="C6715" t="str">
            <v>cây</v>
          </cell>
          <cell r="D6715">
            <v>623072</v>
          </cell>
        </row>
        <row r="6716">
          <cell r="B6716" t="str">
            <v>Co kiêng &gt;36-39 cm</v>
          </cell>
          <cell r="C6716" t="str">
            <v>cây</v>
          </cell>
          <cell r="D6716">
            <v>669023</v>
          </cell>
        </row>
        <row r="6717">
          <cell r="B6717" t="str">
            <v>Co kiêng &gt;39-42 cm</v>
          </cell>
          <cell r="C6717" t="str">
            <v>cây</v>
          </cell>
          <cell r="D6717">
            <v>719533</v>
          </cell>
        </row>
        <row r="6718">
          <cell r="B6718" t="str">
            <v>Co kiêng &gt;42 cm</v>
          </cell>
          <cell r="C6718" t="str">
            <v>cây</v>
          </cell>
          <cell r="D6718">
            <v>775248</v>
          </cell>
        </row>
        <row r="6719">
          <cell r="B6719" t="str">
            <v>Sống rắn ≤3 cm</v>
          </cell>
          <cell r="C6719" t="str">
            <v>cây</v>
          </cell>
          <cell r="D6719">
            <v>78170</v>
          </cell>
        </row>
        <row r="6720">
          <cell r="B6720" t="str">
            <v>Sống rắn &gt;3-6 cm</v>
          </cell>
          <cell r="C6720" t="str">
            <v>cây</v>
          </cell>
          <cell r="D6720">
            <v>102978</v>
          </cell>
        </row>
        <row r="6721">
          <cell r="B6721" t="str">
            <v>Sống rắn &gt;6-9 cm</v>
          </cell>
          <cell r="C6721" t="str">
            <v>cây</v>
          </cell>
          <cell r="D6721">
            <v>270948</v>
          </cell>
        </row>
        <row r="6722">
          <cell r="B6722" t="str">
            <v>Sống rắn &gt;9-12 cm</v>
          </cell>
          <cell r="C6722" t="str">
            <v>cây</v>
          </cell>
          <cell r="D6722">
            <v>364529</v>
          </cell>
        </row>
        <row r="6723">
          <cell r="B6723" t="str">
            <v>Sống rắn &gt;12-15 cm</v>
          </cell>
          <cell r="C6723" t="str">
            <v>cây</v>
          </cell>
          <cell r="D6723">
            <v>389433</v>
          </cell>
        </row>
        <row r="6724">
          <cell r="B6724" t="str">
            <v>Sống rắn &gt;15-18 cm</v>
          </cell>
          <cell r="C6724" t="str">
            <v>cây</v>
          </cell>
          <cell r="D6724">
            <v>415918</v>
          </cell>
        </row>
        <row r="6725">
          <cell r="B6725" t="str">
            <v>Sống rắn &gt;18-21 cm</v>
          </cell>
          <cell r="C6725" t="str">
            <v>cây</v>
          </cell>
          <cell r="D6725">
            <v>444210</v>
          </cell>
        </row>
        <row r="6726">
          <cell r="B6726" t="str">
            <v>Sống rắn &gt;21-24 cm</v>
          </cell>
          <cell r="C6726" t="str">
            <v>cây</v>
          </cell>
          <cell r="D6726">
            <v>474562</v>
          </cell>
        </row>
        <row r="6727">
          <cell r="B6727" t="str">
            <v>Sống rắn &gt;24-27 cm</v>
          </cell>
          <cell r="C6727" t="str">
            <v>cây</v>
          </cell>
          <cell r="D6727">
            <v>507268</v>
          </cell>
        </row>
        <row r="6728">
          <cell r="B6728" t="str">
            <v>Sống rắn &gt;27-30 cm</v>
          </cell>
          <cell r="C6728" t="str">
            <v>cây</v>
          </cell>
          <cell r="D6728">
            <v>542659</v>
          </cell>
        </row>
        <row r="6729">
          <cell r="B6729" t="str">
            <v>Sống rắn &gt;30-33 cm</v>
          </cell>
          <cell r="C6729" t="str">
            <v>cây</v>
          </cell>
          <cell r="D6729">
            <v>581110</v>
          </cell>
        </row>
        <row r="6730">
          <cell r="B6730" t="str">
            <v>Sống rắn &gt;33-36 cm</v>
          </cell>
          <cell r="C6730" t="str">
            <v>cây</v>
          </cell>
          <cell r="D6730">
            <v>623072</v>
          </cell>
        </row>
        <row r="6731">
          <cell r="B6731" t="str">
            <v>Sống rắn &gt;36-39 cm</v>
          </cell>
          <cell r="C6731" t="str">
            <v>cây</v>
          </cell>
          <cell r="D6731">
            <v>669023</v>
          </cell>
        </row>
        <row r="6732">
          <cell r="B6732" t="str">
            <v>Sống rắn &gt;39-42 cm</v>
          </cell>
          <cell r="C6732" t="str">
            <v>cây</v>
          </cell>
          <cell r="D6732">
            <v>719533</v>
          </cell>
        </row>
        <row r="6733">
          <cell r="B6733" t="str">
            <v>Sống rắn &gt;42 cm</v>
          </cell>
          <cell r="C6733" t="str">
            <v>cây</v>
          </cell>
          <cell r="D6733">
            <v>775248</v>
          </cell>
        </row>
        <row r="6734">
          <cell r="B6734" t="str">
            <v>Cồng mù u  ≤3 cm</v>
          </cell>
          <cell r="C6734" t="str">
            <v>cây</v>
          </cell>
          <cell r="D6734">
            <v>78170</v>
          </cell>
        </row>
        <row r="6735">
          <cell r="B6735" t="str">
            <v>Cồng mù u  &gt;3-6 cm</v>
          </cell>
          <cell r="C6735" t="str">
            <v>cây</v>
          </cell>
          <cell r="D6735">
            <v>102978</v>
          </cell>
        </row>
        <row r="6736">
          <cell r="B6736" t="str">
            <v>Cồng mù u  &gt;6-9 cm</v>
          </cell>
          <cell r="C6736" t="str">
            <v>cây</v>
          </cell>
          <cell r="D6736">
            <v>270948</v>
          </cell>
        </row>
        <row r="6737">
          <cell r="B6737" t="str">
            <v>Cồng mù u  &gt;9-12 cm</v>
          </cell>
          <cell r="C6737" t="str">
            <v>cây</v>
          </cell>
          <cell r="D6737">
            <v>364529</v>
          </cell>
        </row>
        <row r="6738">
          <cell r="B6738" t="str">
            <v>Cồng mù u  &gt;12-15 cm</v>
          </cell>
          <cell r="C6738" t="str">
            <v>cây</v>
          </cell>
          <cell r="D6738">
            <v>389433</v>
          </cell>
        </row>
        <row r="6739">
          <cell r="B6739" t="str">
            <v>Cồng mù u  &gt;15-18 cm</v>
          </cell>
          <cell r="C6739" t="str">
            <v>cây</v>
          </cell>
          <cell r="D6739">
            <v>415918</v>
          </cell>
        </row>
        <row r="6740">
          <cell r="B6740" t="str">
            <v>Cồng mù u  &gt;18-21 cm</v>
          </cell>
          <cell r="C6740" t="str">
            <v>cây</v>
          </cell>
          <cell r="D6740">
            <v>444210</v>
          </cell>
        </row>
        <row r="6741">
          <cell r="B6741" t="str">
            <v>Cồng mù u  &gt;21-24 cm</v>
          </cell>
          <cell r="C6741" t="str">
            <v>cây</v>
          </cell>
          <cell r="D6741">
            <v>474562</v>
          </cell>
        </row>
        <row r="6742">
          <cell r="B6742" t="str">
            <v>Cồng mù u  &gt;24-27 cm</v>
          </cell>
          <cell r="C6742" t="str">
            <v>cây</v>
          </cell>
          <cell r="D6742">
            <v>507268</v>
          </cell>
        </row>
        <row r="6743">
          <cell r="B6743" t="str">
            <v>Cồng mù u  &gt;27-30 cm</v>
          </cell>
          <cell r="C6743" t="str">
            <v>cây</v>
          </cell>
          <cell r="D6743">
            <v>542659</v>
          </cell>
        </row>
        <row r="6744">
          <cell r="B6744" t="str">
            <v>Cồng mù u  &gt;30-33 cm</v>
          </cell>
          <cell r="C6744" t="str">
            <v>cây</v>
          </cell>
          <cell r="D6744">
            <v>581110</v>
          </cell>
        </row>
        <row r="6745">
          <cell r="B6745" t="str">
            <v>Cồng mù u  &gt;33-36 cm</v>
          </cell>
          <cell r="C6745" t="str">
            <v>cây</v>
          </cell>
          <cell r="D6745">
            <v>623072</v>
          </cell>
        </row>
        <row r="6746">
          <cell r="B6746" t="str">
            <v>Cồng mù u  &gt;36-39 cm</v>
          </cell>
          <cell r="C6746" t="str">
            <v>cây</v>
          </cell>
          <cell r="D6746">
            <v>669023</v>
          </cell>
        </row>
        <row r="6747">
          <cell r="B6747" t="str">
            <v>Cồng mù u  &gt;39-42 cm</v>
          </cell>
          <cell r="C6747" t="str">
            <v>cây</v>
          </cell>
          <cell r="D6747">
            <v>719533</v>
          </cell>
        </row>
        <row r="6748">
          <cell r="B6748" t="str">
            <v>Cồng mù u  &gt;42 cm</v>
          </cell>
          <cell r="C6748" t="str">
            <v>cây</v>
          </cell>
          <cell r="D6748">
            <v>775248</v>
          </cell>
        </row>
        <row r="6749">
          <cell r="B6749" t="str">
            <v>Cồng mủ ≤3 cm</v>
          </cell>
          <cell r="C6749" t="str">
            <v>cây</v>
          </cell>
          <cell r="D6749">
            <v>78170</v>
          </cell>
        </row>
        <row r="6750">
          <cell r="B6750" t="str">
            <v>Cồng mủ &gt;3-6 cm</v>
          </cell>
          <cell r="C6750" t="str">
            <v>cây</v>
          </cell>
          <cell r="D6750">
            <v>102978</v>
          </cell>
        </row>
        <row r="6751">
          <cell r="B6751" t="str">
            <v>Cồng mủ &gt;6-9 cm</v>
          </cell>
          <cell r="C6751" t="str">
            <v>cây</v>
          </cell>
          <cell r="D6751">
            <v>270948</v>
          </cell>
        </row>
        <row r="6752">
          <cell r="B6752" t="str">
            <v>Cồng mủ &gt;9-12 cm</v>
          </cell>
          <cell r="C6752" t="str">
            <v>cây</v>
          </cell>
          <cell r="D6752">
            <v>364529</v>
          </cell>
        </row>
        <row r="6753">
          <cell r="B6753" t="str">
            <v>Cồng mủ &gt;12-15 cm</v>
          </cell>
          <cell r="C6753" t="str">
            <v>cây</v>
          </cell>
          <cell r="D6753">
            <v>389433</v>
          </cell>
        </row>
        <row r="6754">
          <cell r="B6754" t="str">
            <v>Cồng mủ &gt;15-18 cm</v>
          </cell>
          <cell r="C6754" t="str">
            <v>cây</v>
          </cell>
          <cell r="D6754">
            <v>415918</v>
          </cell>
        </row>
        <row r="6755">
          <cell r="B6755" t="str">
            <v>Cồng mủ &gt;18-21 cm</v>
          </cell>
          <cell r="C6755" t="str">
            <v>cây</v>
          </cell>
          <cell r="D6755">
            <v>444210</v>
          </cell>
        </row>
        <row r="6756">
          <cell r="B6756" t="str">
            <v>Cồng mủ &gt;21-24 cm</v>
          </cell>
          <cell r="C6756" t="str">
            <v>cây</v>
          </cell>
          <cell r="D6756">
            <v>474562</v>
          </cell>
        </row>
        <row r="6757">
          <cell r="B6757" t="str">
            <v>Cồng mủ &gt;24-27 cm</v>
          </cell>
          <cell r="C6757" t="str">
            <v>cây</v>
          </cell>
          <cell r="D6757">
            <v>507268</v>
          </cell>
        </row>
        <row r="6758">
          <cell r="B6758" t="str">
            <v>Cồng mủ &gt;27-30 cm</v>
          </cell>
          <cell r="C6758" t="str">
            <v>cây</v>
          </cell>
          <cell r="D6758">
            <v>542659</v>
          </cell>
        </row>
        <row r="6759">
          <cell r="B6759" t="str">
            <v>Cồng mủ &gt;30-33 cm</v>
          </cell>
          <cell r="C6759" t="str">
            <v>cây</v>
          </cell>
          <cell r="D6759">
            <v>581110</v>
          </cell>
        </row>
        <row r="6760">
          <cell r="B6760" t="str">
            <v>Cồng mủ &gt;33-36 cm</v>
          </cell>
          <cell r="C6760" t="str">
            <v>cây</v>
          </cell>
          <cell r="D6760">
            <v>623072</v>
          </cell>
        </row>
        <row r="6761">
          <cell r="B6761" t="str">
            <v>Cồng mủ &gt;36-39 cm</v>
          </cell>
          <cell r="C6761" t="str">
            <v>cây</v>
          </cell>
          <cell r="D6761">
            <v>669023</v>
          </cell>
        </row>
        <row r="6762">
          <cell r="B6762" t="str">
            <v>Cồng mủ &gt;39-42 cm</v>
          </cell>
          <cell r="C6762" t="str">
            <v>cây</v>
          </cell>
          <cell r="D6762">
            <v>719533</v>
          </cell>
        </row>
        <row r="6763">
          <cell r="B6763" t="str">
            <v>Cồng mủ &gt;42 cm</v>
          </cell>
          <cell r="C6763" t="str">
            <v>cây</v>
          </cell>
          <cell r="D6763">
            <v>775248</v>
          </cell>
        </row>
        <row r="6764">
          <cell r="B6764" t="str">
            <v>Vảy ốc ≤3 cm</v>
          </cell>
          <cell r="C6764" t="str">
            <v>cây</v>
          </cell>
          <cell r="D6764">
            <v>78170</v>
          </cell>
        </row>
        <row r="6765">
          <cell r="B6765" t="str">
            <v>Vảy ốc &gt;3-6 cm</v>
          </cell>
          <cell r="C6765" t="str">
            <v>cây</v>
          </cell>
          <cell r="D6765">
            <v>102978</v>
          </cell>
        </row>
        <row r="6766">
          <cell r="B6766" t="str">
            <v>Vảy ốc &gt;6-9 cm</v>
          </cell>
          <cell r="C6766" t="str">
            <v>cây</v>
          </cell>
          <cell r="D6766">
            <v>270948</v>
          </cell>
        </row>
        <row r="6767">
          <cell r="B6767" t="str">
            <v>Vảy ốc &gt;9-12 cm</v>
          </cell>
          <cell r="C6767" t="str">
            <v>cây</v>
          </cell>
          <cell r="D6767">
            <v>364529</v>
          </cell>
        </row>
        <row r="6768">
          <cell r="B6768" t="str">
            <v>Vảy ốc &gt;12-15 cm</v>
          </cell>
          <cell r="C6768" t="str">
            <v>cây</v>
          </cell>
          <cell r="D6768">
            <v>389433</v>
          </cell>
        </row>
        <row r="6769">
          <cell r="B6769" t="str">
            <v>Vảy ốc &gt;15-18 cm</v>
          </cell>
          <cell r="C6769" t="str">
            <v>cây</v>
          </cell>
          <cell r="D6769">
            <v>415918</v>
          </cell>
        </row>
        <row r="6770">
          <cell r="B6770" t="str">
            <v>Vảy ốc &gt;18-21 cm</v>
          </cell>
          <cell r="C6770" t="str">
            <v>cây</v>
          </cell>
          <cell r="D6770">
            <v>444210</v>
          </cell>
        </row>
        <row r="6771">
          <cell r="B6771" t="str">
            <v>Vảy ốc &gt;21-24 cm</v>
          </cell>
          <cell r="C6771" t="str">
            <v>cây</v>
          </cell>
          <cell r="D6771">
            <v>474562</v>
          </cell>
        </row>
        <row r="6772">
          <cell r="B6772" t="str">
            <v>Vảy ốc &gt;24-27 cm</v>
          </cell>
          <cell r="C6772" t="str">
            <v>cây</v>
          </cell>
          <cell r="D6772">
            <v>507268</v>
          </cell>
        </row>
        <row r="6773">
          <cell r="B6773" t="str">
            <v>Vảy ốc &gt;27-30 cm</v>
          </cell>
          <cell r="C6773" t="str">
            <v>cây</v>
          </cell>
          <cell r="D6773">
            <v>542659</v>
          </cell>
        </row>
        <row r="6774">
          <cell r="B6774" t="str">
            <v>Vảy ốc &gt;30-33 cm</v>
          </cell>
          <cell r="C6774" t="str">
            <v>cây</v>
          </cell>
          <cell r="D6774">
            <v>581110</v>
          </cell>
        </row>
        <row r="6775">
          <cell r="B6775" t="str">
            <v>Vảy ốc &gt;33-36 cm</v>
          </cell>
          <cell r="C6775" t="str">
            <v>cây</v>
          </cell>
          <cell r="D6775">
            <v>623072</v>
          </cell>
        </row>
        <row r="6776">
          <cell r="B6776" t="str">
            <v>Vảy ốc &gt;36-39 cm</v>
          </cell>
          <cell r="C6776" t="str">
            <v>cây</v>
          </cell>
          <cell r="D6776">
            <v>669023</v>
          </cell>
        </row>
        <row r="6777">
          <cell r="B6777" t="str">
            <v>Vảy ốc &gt;39-42 cm</v>
          </cell>
          <cell r="C6777" t="str">
            <v>cây</v>
          </cell>
          <cell r="D6777">
            <v>719533</v>
          </cell>
        </row>
        <row r="6778">
          <cell r="B6778" t="str">
            <v>Vảy ốc &gt;42 cm</v>
          </cell>
          <cell r="C6778" t="str">
            <v>cây</v>
          </cell>
          <cell r="D6778">
            <v>775248</v>
          </cell>
        </row>
        <row r="6779">
          <cell r="B6779" t="str">
            <v>Cồng núi ≤3 cm</v>
          </cell>
          <cell r="C6779" t="str">
            <v>cây</v>
          </cell>
          <cell r="D6779">
            <v>78170</v>
          </cell>
        </row>
        <row r="6780">
          <cell r="B6780" t="str">
            <v>Cồng núi &gt;3-6 cm</v>
          </cell>
          <cell r="C6780" t="str">
            <v>cây</v>
          </cell>
          <cell r="D6780">
            <v>102978</v>
          </cell>
        </row>
        <row r="6781">
          <cell r="B6781" t="str">
            <v>Cồng núi &gt;6-9 cm</v>
          </cell>
          <cell r="C6781" t="str">
            <v>cây</v>
          </cell>
          <cell r="D6781">
            <v>270948</v>
          </cell>
        </row>
        <row r="6782">
          <cell r="B6782" t="str">
            <v>Cồng núi &gt;9-12 cm</v>
          </cell>
          <cell r="C6782" t="str">
            <v>cây</v>
          </cell>
          <cell r="D6782">
            <v>364529</v>
          </cell>
        </row>
        <row r="6783">
          <cell r="B6783" t="str">
            <v>Cồng núi &gt;12-15 cm</v>
          </cell>
          <cell r="C6783" t="str">
            <v>cây</v>
          </cell>
          <cell r="D6783">
            <v>389433</v>
          </cell>
        </row>
        <row r="6784">
          <cell r="B6784" t="str">
            <v>Cồng núi &gt;15-18 cm</v>
          </cell>
          <cell r="C6784" t="str">
            <v>cây</v>
          </cell>
          <cell r="D6784">
            <v>415918</v>
          </cell>
        </row>
        <row r="6785">
          <cell r="B6785" t="str">
            <v>Cồng núi &gt;18-21 cm</v>
          </cell>
          <cell r="C6785" t="str">
            <v>cây</v>
          </cell>
          <cell r="D6785">
            <v>444210</v>
          </cell>
        </row>
        <row r="6786">
          <cell r="B6786" t="str">
            <v>Cồng núi &gt;21-24 cm</v>
          </cell>
          <cell r="C6786" t="str">
            <v>cây</v>
          </cell>
          <cell r="D6786">
            <v>474562</v>
          </cell>
        </row>
        <row r="6787">
          <cell r="B6787" t="str">
            <v>Cồng núi &gt;24-27 cm</v>
          </cell>
          <cell r="C6787" t="str">
            <v>cây</v>
          </cell>
          <cell r="D6787">
            <v>507268</v>
          </cell>
        </row>
        <row r="6788">
          <cell r="B6788" t="str">
            <v>Cồng núi &gt;27-30 cm</v>
          </cell>
          <cell r="C6788" t="str">
            <v>cây</v>
          </cell>
          <cell r="D6788">
            <v>542659</v>
          </cell>
        </row>
        <row r="6789">
          <cell r="B6789" t="str">
            <v>Cồng núi &gt;30-33 cm</v>
          </cell>
          <cell r="C6789" t="str">
            <v>cây</v>
          </cell>
          <cell r="D6789">
            <v>581110</v>
          </cell>
        </row>
        <row r="6790">
          <cell r="B6790" t="str">
            <v>Cồng núi &gt;33-36 cm</v>
          </cell>
          <cell r="C6790" t="str">
            <v>cây</v>
          </cell>
          <cell r="D6790">
            <v>623072</v>
          </cell>
        </row>
        <row r="6791">
          <cell r="B6791" t="str">
            <v>Cồng núi &gt;36-39 cm</v>
          </cell>
          <cell r="C6791" t="str">
            <v>cây</v>
          </cell>
          <cell r="D6791">
            <v>669023</v>
          </cell>
        </row>
        <row r="6792">
          <cell r="B6792" t="str">
            <v>Cồng núi &gt;39-42 cm</v>
          </cell>
          <cell r="C6792" t="str">
            <v>cây</v>
          </cell>
          <cell r="D6792">
            <v>719533</v>
          </cell>
        </row>
        <row r="6793">
          <cell r="B6793" t="str">
            <v>Cồng núi &gt;42 cm</v>
          </cell>
          <cell r="C6793" t="str">
            <v>cây</v>
          </cell>
          <cell r="D6793">
            <v>775248</v>
          </cell>
        </row>
        <row r="6794">
          <cell r="B6794" t="str">
            <v>Cồng trắng ≤3 cm</v>
          </cell>
          <cell r="C6794" t="str">
            <v>cây</v>
          </cell>
          <cell r="D6794">
            <v>78170</v>
          </cell>
        </row>
        <row r="6795">
          <cell r="B6795" t="str">
            <v>Cồng trắng &gt;3-6 cm</v>
          </cell>
          <cell r="C6795" t="str">
            <v>cây</v>
          </cell>
          <cell r="D6795">
            <v>102978</v>
          </cell>
        </row>
        <row r="6796">
          <cell r="B6796" t="str">
            <v>Cồng trắng &gt;6-9 cm</v>
          </cell>
          <cell r="C6796" t="str">
            <v>cây</v>
          </cell>
          <cell r="D6796">
            <v>270948</v>
          </cell>
        </row>
        <row r="6797">
          <cell r="B6797" t="str">
            <v>Cồng trắng &gt;9-12 cm</v>
          </cell>
          <cell r="C6797" t="str">
            <v>cây</v>
          </cell>
          <cell r="D6797">
            <v>364529</v>
          </cell>
        </row>
        <row r="6798">
          <cell r="B6798" t="str">
            <v>Cồng trắng &gt;12-15 cm</v>
          </cell>
          <cell r="C6798" t="str">
            <v>cây</v>
          </cell>
          <cell r="D6798">
            <v>389433</v>
          </cell>
        </row>
        <row r="6799">
          <cell r="B6799" t="str">
            <v>Cồng trắng &gt;15-18 cm</v>
          </cell>
          <cell r="C6799" t="str">
            <v>cây</v>
          </cell>
          <cell r="D6799">
            <v>415918</v>
          </cell>
        </row>
        <row r="6800">
          <cell r="B6800" t="str">
            <v>Cồng trắng &gt;18-21 cm</v>
          </cell>
          <cell r="C6800" t="str">
            <v>cây</v>
          </cell>
          <cell r="D6800">
            <v>444210</v>
          </cell>
        </row>
        <row r="6801">
          <cell r="B6801" t="str">
            <v>Cồng trắng &gt;21-24 cm</v>
          </cell>
          <cell r="C6801" t="str">
            <v>cây</v>
          </cell>
          <cell r="D6801">
            <v>474562</v>
          </cell>
        </row>
        <row r="6802">
          <cell r="B6802" t="str">
            <v>Cồng trắng &gt;24-27 cm</v>
          </cell>
          <cell r="C6802" t="str">
            <v>cây</v>
          </cell>
          <cell r="D6802">
            <v>507268</v>
          </cell>
        </row>
        <row r="6803">
          <cell r="B6803" t="str">
            <v>Cồng trắng &gt;27-30 cm</v>
          </cell>
          <cell r="C6803" t="str">
            <v>cây</v>
          </cell>
          <cell r="D6803">
            <v>542659</v>
          </cell>
        </row>
        <row r="6804">
          <cell r="B6804" t="str">
            <v>Cồng trắng &gt;30-33 cm</v>
          </cell>
          <cell r="C6804" t="str">
            <v>cây</v>
          </cell>
          <cell r="D6804">
            <v>581110</v>
          </cell>
        </row>
        <row r="6805">
          <cell r="B6805" t="str">
            <v>Cồng trắng &gt;33-36 cm</v>
          </cell>
          <cell r="C6805" t="str">
            <v>cây</v>
          </cell>
          <cell r="D6805">
            <v>623072</v>
          </cell>
        </row>
        <row r="6806">
          <cell r="B6806" t="str">
            <v>Cồng trắng &gt;36-39 cm</v>
          </cell>
          <cell r="C6806" t="str">
            <v>cây</v>
          </cell>
          <cell r="D6806">
            <v>669023</v>
          </cell>
        </row>
        <row r="6807">
          <cell r="B6807" t="str">
            <v>Cồng trắng &gt;39-42 cm</v>
          </cell>
          <cell r="C6807" t="str">
            <v>cây</v>
          </cell>
          <cell r="D6807">
            <v>719533</v>
          </cell>
        </row>
        <row r="6808">
          <cell r="B6808" t="str">
            <v>Cồng trắng &gt;42 cm</v>
          </cell>
          <cell r="C6808" t="str">
            <v>cây</v>
          </cell>
          <cell r="D6808">
            <v>775248</v>
          </cell>
        </row>
        <row r="6809">
          <cell r="B6809" t="str">
            <v>Cồng rù rì ≤3 cm</v>
          </cell>
          <cell r="C6809" t="str">
            <v>cây</v>
          </cell>
          <cell r="D6809">
            <v>78170</v>
          </cell>
        </row>
        <row r="6810">
          <cell r="B6810" t="str">
            <v>Cồng rù rì &gt;3-6 cm</v>
          </cell>
          <cell r="C6810" t="str">
            <v>cây</v>
          </cell>
          <cell r="D6810">
            <v>102978</v>
          </cell>
        </row>
        <row r="6811">
          <cell r="B6811" t="str">
            <v>Cồng rù rì &gt;6-9 cm</v>
          </cell>
          <cell r="C6811" t="str">
            <v>cây</v>
          </cell>
          <cell r="D6811">
            <v>270948</v>
          </cell>
        </row>
        <row r="6812">
          <cell r="B6812" t="str">
            <v>Cồng rù rì &gt;9-12 cm</v>
          </cell>
          <cell r="C6812" t="str">
            <v>cây</v>
          </cell>
          <cell r="D6812">
            <v>364529</v>
          </cell>
        </row>
        <row r="6813">
          <cell r="B6813" t="str">
            <v>Cồng rù rì &gt;12-15 cm</v>
          </cell>
          <cell r="C6813" t="str">
            <v>cây</v>
          </cell>
          <cell r="D6813">
            <v>389433</v>
          </cell>
        </row>
        <row r="6814">
          <cell r="B6814" t="str">
            <v>Cồng rù rì &gt;15-18 cm</v>
          </cell>
          <cell r="C6814" t="str">
            <v>cây</v>
          </cell>
          <cell r="D6814">
            <v>415918</v>
          </cell>
        </row>
        <row r="6815">
          <cell r="B6815" t="str">
            <v>Cồng rù rì &gt;18-21 cm</v>
          </cell>
          <cell r="C6815" t="str">
            <v>cây</v>
          </cell>
          <cell r="D6815">
            <v>444210</v>
          </cell>
        </row>
        <row r="6816">
          <cell r="B6816" t="str">
            <v>Cồng rù rì &gt;21-24 cm</v>
          </cell>
          <cell r="C6816" t="str">
            <v>cây</v>
          </cell>
          <cell r="D6816">
            <v>474562</v>
          </cell>
        </row>
        <row r="6817">
          <cell r="B6817" t="str">
            <v>Cồng rù rì &gt;24-27 cm</v>
          </cell>
          <cell r="C6817" t="str">
            <v>cây</v>
          </cell>
          <cell r="D6817">
            <v>507268</v>
          </cell>
        </row>
        <row r="6818">
          <cell r="B6818" t="str">
            <v>Cồng rù rì &gt;27-30 cm</v>
          </cell>
          <cell r="C6818" t="str">
            <v>cây</v>
          </cell>
          <cell r="D6818">
            <v>542659</v>
          </cell>
        </row>
        <row r="6819">
          <cell r="B6819" t="str">
            <v>Cồng rù rì &gt;30-33 cm</v>
          </cell>
          <cell r="C6819" t="str">
            <v>cây</v>
          </cell>
          <cell r="D6819">
            <v>581110</v>
          </cell>
        </row>
        <row r="6820">
          <cell r="B6820" t="str">
            <v>Cồng rù rì &gt;33-36 cm</v>
          </cell>
          <cell r="C6820" t="str">
            <v>cây</v>
          </cell>
          <cell r="D6820">
            <v>623072</v>
          </cell>
        </row>
        <row r="6821">
          <cell r="B6821" t="str">
            <v>Cồng rù rì &gt;36-39 cm</v>
          </cell>
          <cell r="C6821" t="str">
            <v>cây</v>
          </cell>
          <cell r="D6821">
            <v>669023</v>
          </cell>
        </row>
        <row r="6822">
          <cell r="B6822" t="str">
            <v>Cồng rù rì &gt;39-42 cm</v>
          </cell>
          <cell r="C6822" t="str">
            <v>cây</v>
          </cell>
          <cell r="D6822">
            <v>719533</v>
          </cell>
        </row>
        <row r="6823">
          <cell r="B6823" t="str">
            <v>Cồng rù rì &gt;42 cm</v>
          </cell>
          <cell r="C6823" t="str">
            <v>cây</v>
          </cell>
          <cell r="D6823">
            <v>775248</v>
          </cell>
        </row>
        <row r="6824">
          <cell r="B6824" t="str">
            <v>Cồng sữa bắc bộ ≤3 cm</v>
          </cell>
          <cell r="C6824" t="str">
            <v>cây</v>
          </cell>
          <cell r="D6824">
            <v>78170</v>
          </cell>
        </row>
        <row r="6825">
          <cell r="B6825" t="str">
            <v>Cồng sữa bắc bộ &gt;3-6 cm</v>
          </cell>
          <cell r="C6825" t="str">
            <v>cây</v>
          </cell>
          <cell r="D6825">
            <v>102978</v>
          </cell>
        </row>
        <row r="6826">
          <cell r="B6826" t="str">
            <v>Cồng sữa bắc bộ &gt;6-9 cm</v>
          </cell>
          <cell r="C6826" t="str">
            <v>cây</v>
          </cell>
          <cell r="D6826">
            <v>270948</v>
          </cell>
        </row>
        <row r="6827">
          <cell r="B6827" t="str">
            <v>Cồng sữa bắc bộ &gt;9-12 cm</v>
          </cell>
          <cell r="C6827" t="str">
            <v>cây</v>
          </cell>
          <cell r="D6827">
            <v>364529</v>
          </cell>
        </row>
        <row r="6828">
          <cell r="B6828" t="str">
            <v>Cồng sữa bắc bộ &gt;12-15 cm</v>
          </cell>
          <cell r="C6828" t="str">
            <v>cây</v>
          </cell>
          <cell r="D6828">
            <v>389433</v>
          </cell>
        </row>
        <row r="6829">
          <cell r="B6829" t="str">
            <v>Cồng sữa bắc bộ &gt;15-18 cm</v>
          </cell>
          <cell r="C6829" t="str">
            <v>cây</v>
          </cell>
          <cell r="D6829">
            <v>415918</v>
          </cell>
        </row>
        <row r="6830">
          <cell r="B6830" t="str">
            <v>Cồng sữa bắc bộ &gt;18-21 cm</v>
          </cell>
          <cell r="C6830" t="str">
            <v>cây</v>
          </cell>
          <cell r="D6830">
            <v>444210</v>
          </cell>
        </row>
        <row r="6831">
          <cell r="B6831" t="str">
            <v>Cồng sữa bắc bộ &gt;21-24 cm</v>
          </cell>
          <cell r="C6831" t="str">
            <v>cây</v>
          </cell>
          <cell r="D6831">
            <v>474562</v>
          </cell>
        </row>
        <row r="6832">
          <cell r="B6832" t="str">
            <v>Cồng sữa bắc bộ &gt;24-27 cm</v>
          </cell>
          <cell r="C6832" t="str">
            <v>cây</v>
          </cell>
          <cell r="D6832">
            <v>507268</v>
          </cell>
        </row>
        <row r="6833">
          <cell r="B6833" t="str">
            <v>Cồng sữa bắc bộ &gt;27-30 cm</v>
          </cell>
          <cell r="C6833" t="str">
            <v>cây</v>
          </cell>
          <cell r="D6833">
            <v>542659</v>
          </cell>
        </row>
        <row r="6834">
          <cell r="B6834" t="str">
            <v>Cồng sữa bắc bộ &gt;30-33 cm</v>
          </cell>
          <cell r="C6834" t="str">
            <v>cây</v>
          </cell>
          <cell r="D6834">
            <v>581110</v>
          </cell>
        </row>
        <row r="6835">
          <cell r="B6835" t="str">
            <v>Cồng sữa bắc bộ &gt;33-36 cm</v>
          </cell>
          <cell r="C6835" t="str">
            <v>cây</v>
          </cell>
          <cell r="D6835">
            <v>623072</v>
          </cell>
        </row>
        <row r="6836">
          <cell r="B6836" t="str">
            <v>Cồng sữa bắc bộ &gt;36-39 cm</v>
          </cell>
          <cell r="C6836" t="str">
            <v>cây</v>
          </cell>
          <cell r="D6836">
            <v>669023</v>
          </cell>
        </row>
        <row r="6837">
          <cell r="B6837" t="str">
            <v>Cồng sữa bắc bộ &gt;39-42 cm</v>
          </cell>
          <cell r="C6837" t="str">
            <v>cây</v>
          </cell>
          <cell r="D6837">
            <v>719533</v>
          </cell>
        </row>
        <row r="6838">
          <cell r="B6838" t="str">
            <v>Cồng sữa bắc bộ &gt;42 cm</v>
          </cell>
          <cell r="C6838" t="str">
            <v>cây</v>
          </cell>
          <cell r="D6838">
            <v>775248</v>
          </cell>
        </row>
        <row r="6839">
          <cell r="B6839" t="str">
            <v>Mắc niễng ≤3 cm</v>
          </cell>
          <cell r="C6839" t="str">
            <v>cây</v>
          </cell>
          <cell r="D6839">
            <v>78170</v>
          </cell>
        </row>
        <row r="6840">
          <cell r="B6840" t="str">
            <v>Mắc niễng &gt;3-6 cm</v>
          </cell>
          <cell r="C6840" t="str">
            <v>cây</v>
          </cell>
          <cell r="D6840">
            <v>102978</v>
          </cell>
        </row>
        <row r="6841">
          <cell r="B6841" t="str">
            <v>Mắc niễng &gt;6-9 cm</v>
          </cell>
          <cell r="C6841" t="str">
            <v>cây</v>
          </cell>
          <cell r="D6841">
            <v>270948</v>
          </cell>
        </row>
        <row r="6842">
          <cell r="B6842" t="str">
            <v>Mắc niễng &gt;9-12 cm</v>
          </cell>
          <cell r="C6842" t="str">
            <v>cây</v>
          </cell>
          <cell r="D6842">
            <v>364529</v>
          </cell>
        </row>
        <row r="6843">
          <cell r="B6843" t="str">
            <v>Mắc niễng &gt;12-15 cm</v>
          </cell>
          <cell r="C6843" t="str">
            <v>cây</v>
          </cell>
          <cell r="D6843">
            <v>389433</v>
          </cell>
        </row>
        <row r="6844">
          <cell r="B6844" t="str">
            <v>Mắc niễng &gt;15-18 cm</v>
          </cell>
          <cell r="C6844" t="str">
            <v>cây</v>
          </cell>
          <cell r="D6844">
            <v>415918</v>
          </cell>
        </row>
        <row r="6845">
          <cell r="B6845" t="str">
            <v>Mắc niễng &gt;18-21 cm</v>
          </cell>
          <cell r="C6845" t="str">
            <v>cây</v>
          </cell>
          <cell r="D6845">
            <v>444210</v>
          </cell>
        </row>
        <row r="6846">
          <cell r="B6846" t="str">
            <v>Mắc niễng &gt;21-24 cm</v>
          </cell>
          <cell r="C6846" t="str">
            <v>cây</v>
          </cell>
          <cell r="D6846">
            <v>474562</v>
          </cell>
        </row>
        <row r="6847">
          <cell r="B6847" t="str">
            <v>Mắc niễng &gt;24-27 cm</v>
          </cell>
          <cell r="C6847" t="str">
            <v>cây</v>
          </cell>
          <cell r="D6847">
            <v>507268</v>
          </cell>
        </row>
        <row r="6848">
          <cell r="B6848" t="str">
            <v>Mắc niễng &gt;27-30 cm</v>
          </cell>
          <cell r="C6848" t="str">
            <v>cây</v>
          </cell>
          <cell r="D6848">
            <v>542659</v>
          </cell>
        </row>
        <row r="6849">
          <cell r="B6849" t="str">
            <v>Mắc niễng &gt;30-33 cm</v>
          </cell>
          <cell r="C6849" t="str">
            <v>cây</v>
          </cell>
          <cell r="D6849">
            <v>581110</v>
          </cell>
        </row>
        <row r="6850">
          <cell r="B6850" t="str">
            <v>Mắc niễng &gt;33-36 cm</v>
          </cell>
          <cell r="C6850" t="str">
            <v>cây</v>
          </cell>
          <cell r="D6850">
            <v>623072</v>
          </cell>
        </row>
        <row r="6851">
          <cell r="B6851" t="str">
            <v>Mắc niễng &gt;36-39 cm</v>
          </cell>
          <cell r="C6851" t="str">
            <v>cây</v>
          </cell>
          <cell r="D6851">
            <v>669023</v>
          </cell>
        </row>
        <row r="6852">
          <cell r="B6852" t="str">
            <v>Mắc niễng &gt;39-42 cm</v>
          </cell>
          <cell r="C6852" t="str">
            <v>cây</v>
          </cell>
          <cell r="D6852">
            <v>719533</v>
          </cell>
        </row>
        <row r="6853">
          <cell r="B6853" t="str">
            <v>Mắc niễng &gt;42 cm</v>
          </cell>
          <cell r="C6853" t="str">
            <v>cây</v>
          </cell>
          <cell r="D6853">
            <v>775248</v>
          </cell>
        </row>
        <row r="6854">
          <cell r="B6854" t="str">
            <v>Cồng sữa ≤3 cm</v>
          </cell>
          <cell r="C6854" t="str">
            <v>cây</v>
          </cell>
          <cell r="D6854">
            <v>78170</v>
          </cell>
        </row>
        <row r="6855">
          <cell r="B6855" t="str">
            <v>Cồng sữa &gt;3-6 cm</v>
          </cell>
          <cell r="C6855" t="str">
            <v>cây</v>
          </cell>
          <cell r="D6855">
            <v>102978</v>
          </cell>
        </row>
        <row r="6856">
          <cell r="B6856" t="str">
            <v>Cồng sữa &gt;6-9 cm</v>
          </cell>
          <cell r="C6856" t="str">
            <v>cây</v>
          </cell>
          <cell r="D6856">
            <v>270948</v>
          </cell>
        </row>
        <row r="6857">
          <cell r="B6857" t="str">
            <v>Cồng sữa &gt;9-12 cm</v>
          </cell>
          <cell r="C6857" t="str">
            <v>cây</v>
          </cell>
          <cell r="D6857">
            <v>364529</v>
          </cell>
        </row>
        <row r="6858">
          <cell r="B6858" t="str">
            <v>Cồng sữa &gt;12-15 cm</v>
          </cell>
          <cell r="C6858" t="str">
            <v>cây</v>
          </cell>
          <cell r="D6858">
            <v>389433</v>
          </cell>
        </row>
        <row r="6859">
          <cell r="B6859" t="str">
            <v>Cồng sữa &gt;15-18 cm</v>
          </cell>
          <cell r="C6859" t="str">
            <v>cây</v>
          </cell>
          <cell r="D6859">
            <v>415918</v>
          </cell>
        </row>
        <row r="6860">
          <cell r="B6860" t="str">
            <v>Cồng sữa &gt;18-21 cm</v>
          </cell>
          <cell r="C6860" t="str">
            <v>cây</v>
          </cell>
          <cell r="D6860">
            <v>444210</v>
          </cell>
        </row>
        <row r="6861">
          <cell r="B6861" t="str">
            <v>Cồng sữa &gt;21-24 cm</v>
          </cell>
          <cell r="C6861" t="str">
            <v>cây</v>
          </cell>
          <cell r="D6861">
            <v>474562</v>
          </cell>
        </row>
        <row r="6862">
          <cell r="B6862" t="str">
            <v>Cồng sữa &gt;24-27 cm</v>
          </cell>
          <cell r="C6862" t="str">
            <v>cây</v>
          </cell>
          <cell r="D6862">
            <v>507268</v>
          </cell>
        </row>
        <row r="6863">
          <cell r="B6863" t="str">
            <v>Cồng sữa &gt;27-30 cm</v>
          </cell>
          <cell r="C6863" t="str">
            <v>cây</v>
          </cell>
          <cell r="D6863">
            <v>542659</v>
          </cell>
        </row>
        <row r="6864">
          <cell r="B6864" t="str">
            <v>Cồng sữa &gt;30-33 cm</v>
          </cell>
          <cell r="C6864" t="str">
            <v>cây</v>
          </cell>
          <cell r="D6864">
            <v>581110</v>
          </cell>
        </row>
        <row r="6865">
          <cell r="B6865" t="str">
            <v>Cồng sữa &gt;33-36 cm</v>
          </cell>
          <cell r="C6865" t="str">
            <v>cây</v>
          </cell>
          <cell r="D6865">
            <v>623072</v>
          </cell>
        </row>
        <row r="6866">
          <cell r="B6866" t="str">
            <v>Cồng sữa &gt;36-39 cm</v>
          </cell>
          <cell r="C6866" t="str">
            <v>cây</v>
          </cell>
          <cell r="D6866">
            <v>669023</v>
          </cell>
        </row>
        <row r="6867">
          <cell r="B6867" t="str">
            <v>Cồng sữa &gt;39-42 cm</v>
          </cell>
          <cell r="C6867" t="str">
            <v>cây</v>
          </cell>
          <cell r="D6867">
            <v>719533</v>
          </cell>
        </row>
        <row r="6868">
          <cell r="B6868" t="str">
            <v>Cồng sữa &gt;42 cm</v>
          </cell>
          <cell r="C6868" t="str">
            <v>cây</v>
          </cell>
          <cell r="D6868">
            <v>775248</v>
          </cell>
        </row>
        <row r="6869">
          <cell r="B6869" t="str">
            <v>Cồng sữa vàng ≤3 cm</v>
          </cell>
          <cell r="C6869" t="str">
            <v>cây</v>
          </cell>
          <cell r="D6869">
            <v>78170</v>
          </cell>
        </row>
        <row r="6870">
          <cell r="B6870" t="str">
            <v>Cồng sữa vàng &gt;3-6 cm</v>
          </cell>
          <cell r="C6870" t="str">
            <v>cây</v>
          </cell>
          <cell r="D6870">
            <v>102978</v>
          </cell>
        </row>
        <row r="6871">
          <cell r="B6871" t="str">
            <v>Cồng sữa vàng &gt;6-9 cm</v>
          </cell>
          <cell r="C6871" t="str">
            <v>cây</v>
          </cell>
          <cell r="D6871">
            <v>270948</v>
          </cell>
        </row>
        <row r="6872">
          <cell r="B6872" t="str">
            <v>Cồng sữa vàng &gt;9-12 cm</v>
          </cell>
          <cell r="C6872" t="str">
            <v>cây</v>
          </cell>
          <cell r="D6872">
            <v>364529</v>
          </cell>
        </row>
        <row r="6873">
          <cell r="B6873" t="str">
            <v>Cồng sữa vàng &gt;12-15 cm</v>
          </cell>
          <cell r="C6873" t="str">
            <v>cây</v>
          </cell>
          <cell r="D6873">
            <v>389433</v>
          </cell>
        </row>
        <row r="6874">
          <cell r="B6874" t="str">
            <v>Cồng sữa vàng &gt;15-18 cm</v>
          </cell>
          <cell r="C6874" t="str">
            <v>cây</v>
          </cell>
          <cell r="D6874">
            <v>415918</v>
          </cell>
        </row>
        <row r="6875">
          <cell r="B6875" t="str">
            <v>Cồng sữa vàng &gt;18-21 cm</v>
          </cell>
          <cell r="C6875" t="str">
            <v>cây</v>
          </cell>
          <cell r="D6875">
            <v>444210</v>
          </cell>
        </row>
        <row r="6876">
          <cell r="B6876" t="str">
            <v>Cồng sữa vàng &gt;21-24 cm</v>
          </cell>
          <cell r="C6876" t="str">
            <v>cây</v>
          </cell>
          <cell r="D6876">
            <v>474562</v>
          </cell>
        </row>
        <row r="6877">
          <cell r="B6877" t="str">
            <v>Cồng sữa vàng &gt;24-27 cm</v>
          </cell>
          <cell r="C6877" t="str">
            <v>cây</v>
          </cell>
          <cell r="D6877">
            <v>507268</v>
          </cell>
        </row>
        <row r="6878">
          <cell r="B6878" t="str">
            <v>Cồng sữa vàng &gt;27-30 cm</v>
          </cell>
          <cell r="C6878" t="str">
            <v>cây</v>
          </cell>
          <cell r="D6878">
            <v>542659</v>
          </cell>
        </row>
        <row r="6879">
          <cell r="B6879" t="str">
            <v>Cồng sữa vàng &gt;30-33 cm</v>
          </cell>
          <cell r="C6879" t="str">
            <v>cây</v>
          </cell>
          <cell r="D6879">
            <v>581110</v>
          </cell>
        </row>
        <row r="6880">
          <cell r="B6880" t="str">
            <v>Cồng sữa vàng &gt;33-36 cm</v>
          </cell>
          <cell r="C6880" t="str">
            <v>cây</v>
          </cell>
          <cell r="D6880">
            <v>623072</v>
          </cell>
        </row>
        <row r="6881">
          <cell r="B6881" t="str">
            <v>Cồng sữa vàng &gt;36-39 cm</v>
          </cell>
          <cell r="C6881" t="str">
            <v>cây</v>
          </cell>
          <cell r="D6881">
            <v>669023</v>
          </cell>
        </row>
        <row r="6882">
          <cell r="B6882" t="str">
            <v>Cồng sữa vàng &gt;39-42 cm</v>
          </cell>
          <cell r="C6882" t="str">
            <v>cây</v>
          </cell>
          <cell r="D6882">
            <v>719533</v>
          </cell>
        </row>
        <row r="6883">
          <cell r="B6883" t="str">
            <v>Cồng sữa vàng &gt;42 cm</v>
          </cell>
          <cell r="C6883" t="str">
            <v>cây</v>
          </cell>
          <cell r="D6883">
            <v>775248</v>
          </cell>
        </row>
        <row r="6884">
          <cell r="B6884" t="str">
            <v>Dự ≤3 cm</v>
          </cell>
          <cell r="C6884" t="str">
            <v>cây</v>
          </cell>
          <cell r="D6884">
            <v>78170</v>
          </cell>
        </row>
        <row r="6885">
          <cell r="B6885" t="str">
            <v>Dự &gt;3-6 cm</v>
          </cell>
          <cell r="C6885" t="str">
            <v>cây</v>
          </cell>
          <cell r="D6885">
            <v>102978</v>
          </cell>
        </row>
        <row r="6886">
          <cell r="B6886" t="str">
            <v>Dự &gt;6-9 cm</v>
          </cell>
          <cell r="C6886" t="str">
            <v>cây</v>
          </cell>
          <cell r="D6886">
            <v>270948</v>
          </cell>
        </row>
        <row r="6887">
          <cell r="B6887" t="str">
            <v>Dự &gt;9-12 cm</v>
          </cell>
          <cell r="C6887" t="str">
            <v>cây</v>
          </cell>
          <cell r="D6887">
            <v>364529</v>
          </cell>
        </row>
        <row r="6888">
          <cell r="B6888" t="str">
            <v>Dự &gt;12-15 cm</v>
          </cell>
          <cell r="C6888" t="str">
            <v>cây</v>
          </cell>
          <cell r="D6888">
            <v>389433</v>
          </cell>
        </row>
        <row r="6889">
          <cell r="B6889" t="str">
            <v>Dự &gt;15-18 cm</v>
          </cell>
          <cell r="C6889" t="str">
            <v>cây</v>
          </cell>
          <cell r="D6889">
            <v>415918</v>
          </cell>
        </row>
        <row r="6890">
          <cell r="B6890" t="str">
            <v>Dự &gt;18-21 cm</v>
          </cell>
          <cell r="C6890" t="str">
            <v>cây</v>
          </cell>
          <cell r="D6890">
            <v>444210</v>
          </cell>
        </row>
        <row r="6891">
          <cell r="B6891" t="str">
            <v>Dự &gt;21-24 cm</v>
          </cell>
          <cell r="C6891" t="str">
            <v>cây</v>
          </cell>
          <cell r="D6891">
            <v>474562</v>
          </cell>
        </row>
        <row r="6892">
          <cell r="B6892" t="str">
            <v>Dự &gt;24-27 cm</v>
          </cell>
          <cell r="C6892" t="str">
            <v>cây</v>
          </cell>
          <cell r="D6892">
            <v>507268</v>
          </cell>
        </row>
        <row r="6893">
          <cell r="B6893" t="str">
            <v>Dự &gt;27-30 cm</v>
          </cell>
          <cell r="C6893" t="str">
            <v>cây</v>
          </cell>
          <cell r="D6893">
            <v>542659</v>
          </cell>
        </row>
        <row r="6894">
          <cell r="B6894" t="str">
            <v>Dự &gt;30-33 cm</v>
          </cell>
          <cell r="C6894" t="str">
            <v>cây</v>
          </cell>
          <cell r="D6894">
            <v>581110</v>
          </cell>
        </row>
        <row r="6895">
          <cell r="B6895" t="str">
            <v>Dự &gt;33-36 cm</v>
          </cell>
          <cell r="C6895" t="str">
            <v>cây</v>
          </cell>
          <cell r="D6895">
            <v>623072</v>
          </cell>
        </row>
        <row r="6896">
          <cell r="B6896" t="str">
            <v>Dự &gt;36-39 cm</v>
          </cell>
          <cell r="C6896" t="str">
            <v>cây</v>
          </cell>
          <cell r="D6896">
            <v>669023</v>
          </cell>
        </row>
        <row r="6897">
          <cell r="B6897" t="str">
            <v>Dự &gt;39-42 cm</v>
          </cell>
          <cell r="C6897" t="str">
            <v>cây</v>
          </cell>
          <cell r="D6897">
            <v>719533</v>
          </cell>
        </row>
        <row r="6898">
          <cell r="B6898" t="str">
            <v>Dự &gt;42 cm</v>
          </cell>
          <cell r="C6898" t="str">
            <v>cây</v>
          </cell>
          <cell r="D6898">
            <v>775248</v>
          </cell>
        </row>
        <row r="6899">
          <cell r="B6899" t="str">
            <v>Đua đũa quả to ≤3 cm</v>
          </cell>
          <cell r="C6899" t="str">
            <v>cây</v>
          </cell>
          <cell r="D6899">
            <v>78170</v>
          </cell>
        </row>
        <row r="6900">
          <cell r="B6900" t="str">
            <v>Đua đũa quả to &gt;3-6 cm</v>
          </cell>
          <cell r="C6900" t="str">
            <v>cây</v>
          </cell>
          <cell r="D6900">
            <v>102978</v>
          </cell>
        </row>
        <row r="6901">
          <cell r="B6901" t="str">
            <v>Đua đũa quả to &gt;6-9 cm</v>
          </cell>
          <cell r="C6901" t="str">
            <v>cây</v>
          </cell>
          <cell r="D6901">
            <v>270948</v>
          </cell>
        </row>
        <row r="6902">
          <cell r="B6902" t="str">
            <v>Đua đũa quả to &gt;9-12 cm</v>
          </cell>
          <cell r="C6902" t="str">
            <v>cây</v>
          </cell>
          <cell r="D6902">
            <v>364529</v>
          </cell>
        </row>
        <row r="6903">
          <cell r="B6903" t="str">
            <v>Đua đũa quả to &gt;12-15 cm</v>
          </cell>
          <cell r="C6903" t="str">
            <v>cây</v>
          </cell>
          <cell r="D6903">
            <v>389433</v>
          </cell>
        </row>
        <row r="6904">
          <cell r="B6904" t="str">
            <v>Đua đũa quả to &gt;15-18 cm</v>
          </cell>
          <cell r="C6904" t="str">
            <v>cây</v>
          </cell>
          <cell r="D6904">
            <v>415918</v>
          </cell>
        </row>
        <row r="6905">
          <cell r="B6905" t="str">
            <v>Đua đũa quả to &gt;18-21 cm</v>
          </cell>
          <cell r="C6905" t="str">
            <v>cây</v>
          </cell>
          <cell r="D6905">
            <v>444210</v>
          </cell>
        </row>
        <row r="6906">
          <cell r="B6906" t="str">
            <v>Đua đũa quả to &gt;21-24 cm</v>
          </cell>
          <cell r="C6906" t="str">
            <v>cây</v>
          </cell>
          <cell r="D6906">
            <v>474562</v>
          </cell>
        </row>
        <row r="6907">
          <cell r="B6907" t="str">
            <v>Đua đũa quả to &gt;24-27 cm</v>
          </cell>
          <cell r="C6907" t="str">
            <v>cây</v>
          </cell>
          <cell r="D6907">
            <v>507268</v>
          </cell>
        </row>
        <row r="6908">
          <cell r="B6908" t="str">
            <v>Đua đũa quả to &gt;27-30 cm</v>
          </cell>
          <cell r="C6908" t="str">
            <v>cây</v>
          </cell>
          <cell r="D6908">
            <v>542659</v>
          </cell>
        </row>
        <row r="6909">
          <cell r="B6909" t="str">
            <v>Đua đũa quả to &gt;30-33 cm</v>
          </cell>
          <cell r="C6909" t="str">
            <v>cây</v>
          </cell>
          <cell r="D6909">
            <v>581110</v>
          </cell>
        </row>
        <row r="6910">
          <cell r="B6910" t="str">
            <v>Đua đũa quả to &gt;33-36 cm</v>
          </cell>
          <cell r="C6910" t="str">
            <v>cây</v>
          </cell>
          <cell r="D6910">
            <v>623072</v>
          </cell>
        </row>
        <row r="6911">
          <cell r="B6911" t="str">
            <v>Đua đũa quả to &gt;36-39 cm</v>
          </cell>
          <cell r="C6911" t="str">
            <v>cây</v>
          </cell>
          <cell r="D6911">
            <v>669023</v>
          </cell>
        </row>
        <row r="6912">
          <cell r="B6912" t="str">
            <v>Đua đũa quả to &gt;39-42 cm</v>
          </cell>
          <cell r="C6912" t="str">
            <v>cây</v>
          </cell>
          <cell r="D6912">
            <v>719533</v>
          </cell>
        </row>
        <row r="6913">
          <cell r="B6913" t="str">
            <v>Đua đũa quả to &gt;42 cm</v>
          </cell>
          <cell r="C6913" t="str">
            <v>cây</v>
          </cell>
          <cell r="D6913">
            <v>775248</v>
          </cell>
        </row>
        <row r="6914">
          <cell r="B6914" t="str">
            <v>Dực nang nhuộm ≤3 cm</v>
          </cell>
          <cell r="C6914" t="str">
            <v>cây</v>
          </cell>
          <cell r="D6914">
            <v>78170</v>
          </cell>
        </row>
        <row r="6915">
          <cell r="B6915" t="str">
            <v>Dực nang nhuộm &gt;3-6 cm</v>
          </cell>
          <cell r="C6915" t="str">
            <v>cây</v>
          </cell>
          <cell r="D6915">
            <v>102978</v>
          </cell>
        </row>
        <row r="6916">
          <cell r="B6916" t="str">
            <v>Dực nang nhuộm &gt;6-9 cm</v>
          </cell>
          <cell r="C6916" t="str">
            <v>cây</v>
          </cell>
          <cell r="D6916">
            <v>270948</v>
          </cell>
        </row>
        <row r="6917">
          <cell r="B6917" t="str">
            <v>Dực nang nhuộm &gt;9-12 cm</v>
          </cell>
          <cell r="C6917" t="str">
            <v>cây</v>
          </cell>
          <cell r="D6917">
            <v>364529</v>
          </cell>
        </row>
        <row r="6918">
          <cell r="B6918" t="str">
            <v>Dực nang nhuộm &gt;12-15 cm</v>
          </cell>
          <cell r="C6918" t="str">
            <v>cây</v>
          </cell>
          <cell r="D6918">
            <v>389433</v>
          </cell>
        </row>
        <row r="6919">
          <cell r="B6919" t="str">
            <v>Dực nang nhuộm &gt;15-18 cm</v>
          </cell>
          <cell r="C6919" t="str">
            <v>cây</v>
          </cell>
          <cell r="D6919">
            <v>415918</v>
          </cell>
        </row>
        <row r="6920">
          <cell r="B6920" t="str">
            <v>Dực nang nhuộm &gt;18-21 cm</v>
          </cell>
          <cell r="C6920" t="str">
            <v>cây</v>
          </cell>
          <cell r="D6920">
            <v>444210</v>
          </cell>
        </row>
        <row r="6921">
          <cell r="B6921" t="str">
            <v>Dực nang nhuộm &gt;21-24 cm</v>
          </cell>
          <cell r="C6921" t="str">
            <v>cây</v>
          </cell>
          <cell r="D6921">
            <v>474562</v>
          </cell>
        </row>
        <row r="6922">
          <cell r="B6922" t="str">
            <v>Dực nang nhuộm &gt;24-27 cm</v>
          </cell>
          <cell r="C6922" t="str">
            <v>cây</v>
          </cell>
          <cell r="D6922">
            <v>507268</v>
          </cell>
        </row>
        <row r="6923">
          <cell r="B6923" t="str">
            <v>Dực nang nhuộm &gt;27-30 cm</v>
          </cell>
          <cell r="C6923" t="str">
            <v>cây</v>
          </cell>
          <cell r="D6923">
            <v>542659</v>
          </cell>
        </row>
        <row r="6924">
          <cell r="B6924" t="str">
            <v>Dực nang nhuộm &gt;30-33 cm</v>
          </cell>
          <cell r="C6924" t="str">
            <v>cây</v>
          </cell>
          <cell r="D6924">
            <v>581110</v>
          </cell>
        </row>
        <row r="6925">
          <cell r="B6925" t="str">
            <v>Dực nang nhuộm &gt;33-36 cm</v>
          </cell>
          <cell r="C6925" t="str">
            <v>cây</v>
          </cell>
          <cell r="D6925">
            <v>623072</v>
          </cell>
        </row>
        <row r="6926">
          <cell r="B6926" t="str">
            <v>Dực nang nhuộm &gt;36-39 cm</v>
          </cell>
          <cell r="C6926" t="str">
            <v>cây</v>
          </cell>
          <cell r="D6926">
            <v>669023</v>
          </cell>
        </row>
        <row r="6927">
          <cell r="B6927" t="str">
            <v>Dực nang nhuộm &gt;39-42 cm</v>
          </cell>
          <cell r="C6927" t="str">
            <v>cây</v>
          </cell>
          <cell r="D6927">
            <v>719533</v>
          </cell>
        </row>
        <row r="6928">
          <cell r="B6928" t="str">
            <v>Dực nang nhuộm &gt;42 cm</v>
          </cell>
          <cell r="C6928" t="str">
            <v>cây</v>
          </cell>
          <cell r="D6928">
            <v>775248</v>
          </cell>
        </row>
        <row r="6929">
          <cell r="B6929" t="str">
            <v>Trôm hoa thưa ≤3 cm</v>
          </cell>
          <cell r="C6929" t="str">
            <v>cây</v>
          </cell>
          <cell r="D6929">
            <v>78170</v>
          </cell>
        </row>
        <row r="6930">
          <cell r="B6930" t="str">
            <v>Trôm hoa thưa &gt;3-6 cm</v>
          </cell>
          <cell r="C6930" t="str">
            <v>cây</v>
          </cell>
          <cell r="D6930">
            <v>102978</v>
          </cell>
        </row>
        <row r="6931">
          <cell r="B6931" t="str">
            <v>Trôm hoa thưa &gt;6-9 cm</v>
          </cell>
          <cell r="C6931" t="str">
            <v>cây</v>
          </cell>
          <cell r="D6931">
            <v>270948</v>
          </cell>
        </row>
        <row r="6932">
          <cell r="B6932" t="str">
            <v>Trôm hoa thưa &gt;9-12 cm</v>
          </cell>
          <cell r="C6932" t="str">
            <v>cây</v>
          </cell>
          <cell r="D6932">
            <v>364529</v>
          </cell>
        </row>
        <row r="6933">
          <cell r="B6933" t="str">
            <v>Trôm hoa thưa &gt;12-15 cm</v>
          </cell>
          <cell r="C6933" t="str">
            <v>cây</v>
          </cell>
          <cell r="D6933">
            <v>389433</v>
          </cell>
        </row>
        <row r="6934">
          <cell r="B6934" t="str">
            <v>Trôm hoa thưa &gt;15-18 cm</v>
          </cell>
          <cell r="C6934" t="str">
            <v>cây</v>
          </cell>
          <cell r="D6934">
            <v>415918</v>
          </cell>
        </row>
        <row r="6935">
          <cell r="B6935" t="str">
            <v>Trôm hoa thưa &gt;18-21 cm</v>
          </cell>
          <cell r="C6935" t="str">
            <v>cây</v>
          </cell>
          <cell r="D6935">
            <v>444210</v>
          </cell>
        </row>
        <row r="6936">
          <cell r="B6936" t="str">
            <v>Trôm hoa thưa &gt;21-24 cm</v>
          </cell>
          <cell r="C6936" t="str">
            <v>cây</v>
          </cell>
          <cell r="D6936">
            <v>474562</v>
          </cell>
        </row>
        <row r="6937">
          <cell r="B6937" t="str">
            <v>Trôm hoa thưa &gt;24-27 cm</v>
          </cell>
          <cell r="C6937" t="str">
            <v>cây</v>
          </cell>
          <cell r="D6937">
            <v>507268</v>
          </cell>
        </row>
        <row r="6938">
          <cell r="B6938" t="str">
            <v>Trôm hoa thưa &gt;27-30 cm</v>
          </cell>
          <cell r="C6938" t="str">
            <v>cây</v>
          </cell>
          <cell r="D6938">
            <v>542659</v>
          </cell>
        </row>
        <row r="6939">
          <cell r="B6939" t="str">
            <v>Trôm hoa thưa &gt;30-33 cm</v>
          </cell>
          <cell r="C6939" t="str">
            <v>cây</v>
          </cell>
          <cell r="D6939">
            <v>581110</v>
          </cell>
        </row>
        <row r="6940">
          <cell r="B6940" t="str">
            <v>Trôm hoa thưa &gt;33-36 cm</v>
          </cell>
          <cell r="C6940" t="str">
            <v>cây</v>
          </cell>
          <cell r="D6940">
            <v>623072</v>
          </cell>
        </row>
        <row r="6941">
          <cell r="B6941" t="str">
            <v>Trôm hoa thưa &gt;36-39 cm</v>
          </cell>
          <cell r="C6941" t="str">
            <v>cây</v>
          </cell>
          <cell r="D6941">
            <v>669023</v>
          </cell>
        </row>
        <row r="6942">
          <cell r="B6942" t="str">
            <v>Trôm hoa thưa &gt;39-42 cm</v>
          </cell>
          <cell r="C6942" t="str">
            <v>cây</v>
          </cell>
          <cell r="D6942">
            <v>719533</v>
          </cell>
        </row>
        <row r="6943">
          <cell r="B6943" t="str">
            <v>Trôm hoa thưa &gt;42 cm</v>
          </cell>
          <cell r="C6943" t="str">
            <v>cây</v>
          </cell>
          <cell r="D6943">
            <v>775248</v>
          </cell>
        </row>
        <row r="6944">
          <cell r="B6944" t="str">
            <v>Gáo đỏ ≤3 cm</v>
          </cell>
          <cell r="C6944" t="str">
            <v>cây</v>
          </cell>
          <cell r="D6944">
            <v>78170</v>
          </cell>
        </row>
        <row r="6945">
          <cell r="B6945" t="str">
            <v>Gáo đỏ &gt;3-6 cm</v>
          </cell>
          <cell r="C6945" t="str">
            <v>cây</v>
          </cell>
          <cell r="D6945">
            <v>102978</v>
          </cell>
        </row>
        <row r="6946">
          <cell r="B6946" t="str">
            <v>Gáo đỏ &gt;6-9 cm</v>
          </cell>
          <cell r="C6946" t="str">
            <v>cây</v>
          </cell>
          <cell r="D6946">
            <v>270948</v>
          </cell>
        </row>
        <row r="6947">
          <cell r="B6947" t="str">
            <v>Gáo đỏ &gt;9-12 cm</v>
          </cell>
          <cell r="C6947" t="str">
            <v>cây</v>
          </cell>
          <cell r="D6947">
            <v>364529</v>
          </cell>
        </row>
        <row r="6948">
          <cell r="B6948" t="str">
            <v>Gáo đỏ &gt;12-15 cm</v>
          </cell>
          <cell r="C6948" t="str">
            <v>cây</v>
          </cell>
          <cell r="D6948">
            <v>389433</v>
          </cell>
        </row>
        <row r="6949">
          <cell r="B6949" t="str">
            <v>Gáo đỏ &gt;15-18 cm</v>
          </cell>
          <cell r="C6949" t="str">
            <v>cây</v>
          </cell>
          <cell r="D6949">
            <v>415918</v>
          </cell>
        </row>
        <row r="6950">
          <cell r="B6950" t="str">
            <v>Gáo đỏ &gt;18-21 cm</v>
          </cell>
          <cell r="C6950" t="str">
            <v>cây</v>
          </cell>
          <cell r="D6950">
            <v>444210</v>
          </cell>
        </row>
        <row r="6951">
          <cell r="B6951" t="str">
            <v>Gáo đỏ &gt;21-24 cm</v>
          </cell>
          <cell r="C6951" t="str">
            <v>cây</v>
          </cell>
          <cell r="D6951">
            <v>474562</v>
          </cell>
        </row>
        <row r="6952">
          <cell r="B6952" t="str">
            <v>Gáo đỏ &gt;24-27 cm</v>
          </cell>
          <cell r="C6952" t="str">
            <v>cây</v>
          </cell>
          <cell r="D6952">
            <v>507268</v>
          </cell>
        </row>
        <row r="6953">
          <cell r="B6953" t="str">
            <v>Gáo đỏ &gt;27-30 cm</v>
          </cell>
          <cell r="C6953" t="str">
            <v>cây</v>
          </cell>
          <cell r="D6953">
            <v>542659</v>
          </cell>
        </row>
        <row r="6954">
          <cell r="B6954" t="str">
            <v>Gáo đỏ &gt;30-33 cm</v>
          </cell>
          <cell r="C6954" t="str">
            <v>cây</v>
          </cell>
          <cell r="D6954">
            <v>581110</v>
          </cell>
        </row>
        <row r="6955">
          <cell r="B6955" t="str">
            <v>Gáo đỏ &gt;33-36 cm</v>
          </cell>
          <cell r="C6955" t="str">
            <v>cây</v>
          </cell>
          <cell r="D6955">
            <v>623072</v>
          </cell>
        </row>
        <row r="6956">
          <cell r="B6956" t="str">
            <v>Gáo đỏ &gt;36-39 cm</v>
          </cell>
          <cell r="C6956" t="str">
            <v>cây</v>
          </cell>
          <cell r="D6956">
            <v>669023</v>
          </cell>
        </row>
        <row r="6957">
          <cell r="B6957" t="str">
            <v>Gáo đỏ &gt;39-42 cm</v>
          </cell>
          <cell r="C6957" t="str">
            <v>cây</v>
          </cell>
          <cell r="D6957">
            <v>719533</v>
          </cell>
        </row>
        <row r="6958">
          <cell r="B6958" t="str">
            <v>Gáo đỏ &gt;42 cm</v>
          </cell>
          <cell r="C6958" t="str">
            <v>cây</v>
          </cell>
          <cell r="D6958">
            <v>775248</v>
          </cell>
        </row>
        <row r="6959">
          <cell r="B6959" t="str">
            <v>Gáo vàng ≤3 cm</v>
          </cell>
          <cell r="C6959" t="str">
            <v>cây</v>
          </cell>
          <cell r="D6959">
            <v>78170</v>
          </cell>
        </row>
        <row r="6960">
          <cell r="B6960" t="str">
            <v>Gáo vàng &gt;3-6 cm</v>
          </cell>
          <cell r="C6960" t="str">
            <v>cây</v>
          </cell>
          <cell r="D6960">
            <v>102978</v>
          </cell>
        </row>
        <row r="6961">
          <cell r="B6961" t="str">
            <v>Gáo vàng &gt;6-9 cm</v>
          </cell>
          <cell r="C6961" t="str">
            <v>cây</v>
          </cell>
          <cell r="D6961">
            <v>270948</v>
          </cell>
        </row>
        <row r="6962">
          <cell r="B6962" t="str">
            <v>Gáo vàng &gt;9-12 cm</v>
          </cell>
          <cell r="C6962" t="str">
            <v>cây</v>
          </cell>
          <cell r="D6962">
            <v>364529</v>
          </cell>
        </row>
        <row r="6963">
          <cell r="B6963" t="str">
            <v>Gáo vàng &gt;12-15 cm</v>
          </cell>
          <cell r="C6963" t="str">
            <v>cây</v>
          </cell>
          <cell r="D6963">
            <v>389433</v>
          </cell>
        </row>
        <row r="6964">
          <cell r="B6964" t="str">
            <v>Gáo vàng &gt;15-18 cm</v>
          </cell>
          <cell r="C6964" t="str">
            <v>cây</v>
          </cell>
          <cell r="D6964">
            <v>415918</v>
          </cell>
        </row>
        <row r="6965">
          <cell r="B6965" t="str">
            <v>Gáo vàng &gt;18-21 cm</v>
          </cell>
          <cell r="C6965" t="str">
            <v>cây</v>
          </cell>
          <cell r="D6965">
            <v>444210</v>
          </cell>
        </row>
        <row r="6966">
          <cell r="B6966" t="str">
            <v>Gáo vàng &gt;21-24 cm</v>
          </cell>
          <cell r="C6966" t="str">
            <v>cây</v>
          </cell>
          <cell r="D6966">
            <v>474562</v>
          </cell>
        </row>
        <row r="6967">
          <cell r="B6967" t="str">
            <v>Gáo vàng &gt;24-27 cm</v>
          </cell>
          <cell r="C6967" t="str">
            <v>cây</v>
          </cell>
          <cell r="D6967">
            <v>507268</v>
          </cell>
        </row>
        <row r="6968">
          <cell r="B6968" t="str">
            <v>Gáo vàng &gt;27-30 cm</v>
          </cell>
          <cell r="C6968" t="str">
            <v>cây</v>
          </cell>
          <cell r="D6968">
            <v>542659</v>
          </cell>
        </row>
        <row r="6969">
          <cell r="B6969" t="str">
            <v>Gáo vàng &gt;30-33 cm</v>
          </cell>
          <cell r="C6969" t="str">
            <v>cây</v>
          </cell>
          <cell r="D6969">
            <v>581110</v>
          </cell>
        </row>
        <row r="6970">
          <cell r="B6970" t="str">
            <v>Gáo vàng &gt;33-36 cm</v>
          </cell>
          <cell r="C6970" t="str">
            <v>cây</v>
          </cell>
          <cell r="D6970">
            <v>623072</v>
          </cell>
        </row>
        <row r="6971">
          <cell r="B6971" t="str">
            <v>Gáo vàng &gt;36-39 cm</v>
          </cell>
          <cell r="C6971" t="str">
            <v>cây</v>
          </cell>
          <cell r="D6971">
            <v>669023</v>
          </cell>
        </row>
        <row r="6972">
          <cell r="B6972" t="str">
            <v>Gáo vàng &gt;39-42 cm</v>
          </cell>
          <cell r="C6972" t="str">
            <v>cây</v>
          </cell>
          <cell r="D6972">
            <v>719533</v>
          </cell>
        </row>
        <row r="6973">
          <cell r="B6973" t="str">
            <v>Gáo vàng &gt;42 cm</v>
          </cell>
          <cell r="C6973" t="str">
            <v>cây</v>
          </cell>
          <cell r="D6973">
            <v>775248</v>
          </cell>
        </row>
        <row r="6974">
          <cell r="B6974" t="str">
            <v>Gáo trắng ≤3 cm</v>
          </cell>
          <cell r="C6974" t="str">
            <v>cây</v>
          </cell>
          <cell r="D6974">
            <v>78170</v>
          </cell>
        </row>
        <row r="6975">
          <cell r="B6975" t="str">
            <v>Gáo trắng &gt;3-6 cm</v>
          </cell>
          <cell r="C6975" t="str">
            <v>cây</v>
          </cell>
          <cell r="D6975">
            <v>102978</v>
          </cell>
        </row>
        <row r="6976">
          <cell r="B6976" t="str">
            <v>Gáo trắng &gt;6-9 cm</v>
          </cell>
          <cell r="C6976" t="str">
            <v>cây</v>
          </cell>
          <cell r="D6976">
            <v>270948</v>
          </cell>
        </row>
        <row r="6977">
          <cell r="B6977" t="str">
            <v>Gáo trắng &gt;9-12 cm</v>
          </cell>
          <cell r="C6977" t="str">
            <v>cây</v>
          </cell>
          <cell r="D6977">
            <v>364529</v>
          </cell>
        </row>
        <row r="6978">
          <cell r="B6978" t="str">
            <v>Gáo trắng &gt;12-15 cm</v>
          </cell>
          <cell r="C6978" t="str">
            <v>cây</v>
          </cell>
          <cell r="D6978">
            <v>389433</v>
          </cell>
        </row>
        <row r="6979">
          <cell r="B6979" t="str">
            <v>Gáo trắng &gt;15-18 cm</v>
          </cell>
          <cell r="C6979" t="str">
            <v>cây</v>
          </cell>
          <cell r="D6979">
            <v>415918</v>
          </cell>
        </row>
        <row r="6980">
          <cell r="B6980" t="str">
            <v>Gáo trắng &gt;18-21 cm</v>
          </cell>
          <cell r="C6980" t="str">
            <v>cây</v>
          </cell>
          <cell r="D6980">
            <v>444210</v>
          </cell>
        </row>
        <row r="6981">
          <cell r="B6981" t="str">
            <v>Gáo trắng &gt;21-24 cm</v>
          </cell>
          <cell r="C6981" t="str">
            <v>cây</v>
          </cell>
          <cell r="D6981">
            <v>474562</v>
          </cell>
        </row>
        <row r="6982">
          <cell r="B6982" t="str">
            <v>Gáo trắng &gt;24-27 cm</v>
          </cell>
          <cell r="C6982" t="str">
            <v>cây</v>
          </cell>
          <cell r="D6982">
            <v>507268</v>
          </cell>
        </row>
        <row r="6983">
          <cell r="B6983" t="str">
            <v>Gáo trắng &gt;27-30 cm</v>
          </cell>
          <cell r="C6983" t="str">
            <v>cây</v>
          </cell>
          <cell r="D6983">
            <v>542659</v>
          </cell>
        </row>
        <row r="6984">
          <cell r="B6984" t="str">
            <v>Gáo trắng &gt;30-33 cm</v>
          </cell>
          <cell r="C6984" t="str">
            <v>cây</v>
          </cell>
          <cell r="D6984">
            <v>581110</v>
          </cell>
        </row>
        <row r="6985">
          <cell r="B6985" t="str">
            <v>Gáo trắng &gt;33-36 cm</v>
          </cell>
          <cell r="C6985" t="str">
            <v>cây</v>
          </cell>
          <cell r="D6985">
            <v>623072</v>
          </cell>
        </row>
        <row r="6986">
          <cell r="B6986" t="str">
            <v>Gáo trắng &gt;36-39 cm</v>
          </cell>
          <cell r="C6986" t="str">
            <v>cây</v>
          </cell>
          <cell r="D6986">
            <v>669023</v>
          </cell>
        </row>
        <row r="6987">
          <cell r="B6987" t="str">
            <v>Gáo trắng &gt;39-42 cm</v>
          </cell>
          <cell r="C6987" t="str">
            <v>cây</v>
          </cell>
          <cell r="D6987">
            <v>719533</v>
          </cell>
        </row>
        <row r="6988">
          <cell r="B6988" t="str">
            <v>Gáo trắng &gt;42 cm</v>
          </cell>
          <cell r="C6988" t="str">
            <v>cây</v>
          </cell>
          <cell r="D6988">
            <v>775248</v>
          </cell>
        </row>
        <row r="6989">
          <cell r="B6989" t="str">
            <v>Gáo tròn ≤3 cm</v>
          </cell>
          <cell r="C6989" t="str">
            <v>cây</v>
          </cell>
          <cell r="D6989">
            <v>78170</v>
          </cell>
        </row>
        <row r="6990">
          <cell r="B6990" t="str">
            <v>Gáo tròn &gt;3-6 cm</v>
          </cell>
          <cell r="C6990" t="str">
            <v>cây</v>
          </cell>
          <cell r="D6990">
            <v>102978</v>
          </cell>
        </row>
        <row r="6991">
          <cell r="B6991" t="str">
            <v>Gáo tròn &gt;6-9 cm</v>
          </cell>
          <cell r="C6991" t="str">
            <v>cây</v>
          </cell>
          <cell r="D6991">
            <v>270948</v>
          </cell>
        </row>
        <row r="6992">
          <cell r="B6992" t="str">
            <v>Gáo tròn &gt;9-12 cm</v>
          </cell>
          <cell r="C6992" t="str">
            <v>cây</v>
          </cell>
          <cell r="D6992">
            <v>364529</v>
          </cell>
        </row>
        <row r="6993">
          <cell r="B6993" t="str">
            <v>Gáo tròn &gt;12-15 cm</v>
          </cell>
          <cell r="C6993" t="str">
            <v>cây</v>
          </cell>
          <cell r="D6993">
            <v>389433</v>
          </cell>
        </row>
        <row r="6994">
          <cell r="B6994" t="str">
            <v>Gáo tròn &gt;15-18 cm</v>
          </cell>
          <cell r="C6994" t="str">
            <v>cây</v>
          </cell>
          <cell r="D6994">
            <v>415918</v>
          </cell>
        </row>
        <row r="6995">
          <cell r="B6995" t="str">
            <v>Gáo tròn &gt;18-21 cm</v>
          </cell>
          <cell r="C6995" t="str">
            <v>cây</v>
          </cell>
          <cell r="D6995">
            <v>444210</v>
          </cell>
        </row>
        <row r="6996">
          <cell r="B6996" t="str">
            <v>Gáo tròn &gt;21-24 cm</v>
          </cell>
          <cell r="C6996" t="str">
            <v>cây</v>
          </cell>
          <cell r="D6996">
            <v>474562</v>
          </cell>
        </row>
        <row r="6997">
          <cell r="B6997" t="str">
            <v>Gáo tròn &gt;24-27 cm</v>
          </cell>
          <cell r="C6997" t="str">
            <v>cây</v>
          </cell>
          <cell r="D6997">
            <v>507268</v>
          </cell>
        </row>
        <row r="6998">
          <cell r="B6998" t="str">
            <v>Gáo tròn &gt;27-30 cm</v>
          </cell>
          <cell r="C6998" t="str">
            <v>cây</v>
          </cell>
          <cell r="D6998">
            <v>542659</v>
          </cell>
        </row>
        <row r="6999">
          <cell r="B6999" t="str">
            <v>Gáo tròn &gt;30-33 cm</v>
          </cell>
          <cell r="C6999" t="str">
            <v>cây</v>
          </cell>
          <cell r="D6999">
            <v>581110</v>
          </cell>
        </row>
        <row r="7000">
          <cell r="B7000" t="str">
            <v>Gáo tròn &gt;33-36 cm</v>
          </cell>
          <cell r="C7000" t="str">
            <v>cây</v>
          </cell>
          <cell r="D7000">
            <v>623072</v>
          </cell>
        </row>
        <row r="7001">
          <cell r="B7001" t="str">
            <v>Gáo tròn &gt;36-39 cm</v>
          </cell>
          <cell r="C7001" t="str">
            <v>cây</v>
          </cell>
          <cell r="D7001">
            <v>669023</v>
          </cell>
        </row>
        <row r="7002">
          <cell r="B7002" t="str">
            <v>Gáo tròn &gt;39-42 cm</v>
          </cell>
          <cell r="C7002" t="str">
            <v>cây</v>
          </cell>
          <cell r="D7002">
            <v>719533</v>
          </cell>
        </row>
        <row r="7003">
          <cell r="B7003" t="str">
            <v>Gáo tròn &gt;42 cm</v>
          </cell>
          <cell r="C7003" t="str">
            <v>cây</v>
          </cell>
          <cell r="D7003">
            <v>775248</v>
          </cell>
        </row>
        <row r="7004">
          <cell r="B7004" t="str">
            <v>Giam ≤3 cm</v>
          </cell>
          <cell r="C7004" t="str">
            <v>cây</v>
          </cell>
          <cell r="D7004">
            <v>78170</v>
          </cell>
        </row>
        <row r="7005">
          <cell r="B7005" t="str">
            <v>Giam &gt;3-6 cm</v>
          </cell>
          <cell r="C7005" t="str">
            <v>cây</v>
          </cell>
          <cell r="D7005">
            <v>102978</v>
          </cell>
        </row>
        <row r="7006">
          <cell r="B7006" t="str">
            <v>Giam &gt;6-9 cm</v>
          </cell>
          <cell r="C7006" t="str">
            <v>cây</v>
          </cell>
          <cell r="D7006">
            <v>270948</v>
          </cell>
        </row>
        <row r="7007">
          <cell r="B7007" t="str">
            <v>Giam &gt;9-12 cm</v>
          </cell>
          <cell r="C7007" t="str">
            <v>cây</v>
          </cell>
          <cell r="D7007">
            <v>364529</v>
          </cell>
        </row>
        <row r="7008">
          <cell r="B7008" t="str">
            <v>Giam &gt;12-15 cm</v>
          </cell>
          <cell r="C7008" t="str">
            <v>cây</v>
          </cell>
          <cell r="D7008">
            <v>389433</v>
          </cell>
        </row>
        <row r="7009">
          <cell r="B7009" t="str">
            <v>Giam &gt;15-18 cm</v>
          </cell>
          <cell r="C7009" t="str">
            <v>cây</v>
          </cell>
          <cell r="D7009">
            <v>415918</v>
          </cell>
        </row>
        <row r="7010">
          <cell r="B7010" t="str">
            <v>Giam &gt;18-21 cm</v>
          </cell>
          <cell r="C7010" t="str">
            <v>cây</v>
          </cell>
          <cell r="D7010">
            <v>444210</v>
          </cell>
        </row>
        <row r="7011">
          <cell r="B7011" t="str">
            <v>Giam &gt;21-24 cm</v>
          </cell>
          <cell r="C7011" t="str">
            <v>cây</v>
          </cell>
          <cell r="D7011">
            <v>474562</v>
          </cell>
        </row>
        <row r="7012">
          <cell r="B7012" t="str">
            <v>Giam &gt;24-27 cm</v>
          </cell>
          <cell r="C7012" t="str">
            <v>cây</v>
          </cell>
          <cell r="D7012">
            <v>507268</v>
          </cell>
        </row>
        <row r="7013">
          <cell r="B7013" t="str">
            <v>Giam &gt;27-30 cm</v>
          </cell>
          <cell r="C7013" t="str">
            <v>cây</v>
          </cell>
          <cell r="D7013">
            <v>542659</v>
          </cell>
        </row>
        <row r="7014">
          <cell r="B7014" t="str">
            <v>Giam &gt;30-33 cm</v>
          </cell>
          <cell r="C7014" t="str">
            <v>cây</v>
          </cell>
          <cell r="D7014">
            <v>581110</v>
          </cell>
        </row>
        <row r="7015">
          <cell r="B7015" t="str">
            <v>Giam &gt;33-36 cm</v>
          </cell>
          <cell r="C7015" t="str">
            <v>cây</v>
          </cell>
          <cell r="D7015">
            <v>623072</v>
          </cell>
        </row>
        <row r="7016">
          <cell r="B7016" t="str">
            <v>Giam &gt;36-39 cm</v>
          </cell>
          <cell r="C7016" t="str">
            <v>cây</v>
          </cell>
          <cell r="D7016">
            <v>669023</v>
          </cell>
        </row>
        <row r="7017">
          <cell r="B7017" t="str">
            <v>Giam &gt;39-42 cm</v>
          </cell>
          <cell r="C7017" t="str">
            <v>cây</v>
          </cell>
          <cell r="D7017">
            <v>719533</v>
          </cell>
        </row>
        <row r="7018">
          <cell r="B7018" t="str">
            <v>Giam &gt;42 cm</v>
          </cell>
          <cell r="C7018" t="str">
            <v>cây</v>
          </cell>
          <cell r="D7018">
            <v>775248</v>
          </cell>
        </row>
        <row r="7019">
          <cell r="B7019" t="str">
            <v>Giâu da đất ≤3 cm</v>
          </cell>
          <cell r="C7019" t="str">
            <v>cây</v>
          </cell>
          <cell r="D7019">
            <v>78170</v>
          </cell>
        </row>
        <row r="7020">
          <cell r="B7020" t="str">
            <v>Giâu da đất &gt;3-6 cm</v>
          </cell>
          <cell r="C7020" t="str">
            <v>cây</v>
          </cell>
          <cell r="D7020">
            <v>102978</v>
          </cell>
        </row>
        <row r="7021">
          <cell r="B7021" t="str">
            <v>Giâu da đất &gt;6-9 cm</v>
          </cell>
          <cell r="C7021" t="str">
            <v>cây</v>
          </cell>
          <cell r="D7021">
            <v>270948</v>
          </cell>
        </row>
        <row r="7022">
          <cell r="B7022" t="str">
            <v>Giâu da đất &gt;9-12 cm</v>
          </cell>
          <cell r="C7022" t="str">
            <v>cây</v>
          </cell>
          <cell r="D7022">
            <v>364529</v>
          </cell>
        </row>
        <row r="7023">
          <cell r="B7023" t="str">
            <v>Giâu da đất &gt;12-15 cm</v>
          </cell>
          <cell r="C7023" t="str">
            <v>cây</v>
          </cell>
          <cell r="D7023">
            <v>389433</v>
          </cell>
        </row>
        <row r="7024">
          <cell r="B7024" t="str">
            <v>Giâu da đất &gt;15-18 cm</v>
          </cell>
          <cell r="C7024" t="str">
            <v>cây</v>
          </cell>
          <cell r="D7024">
            <v>415918</v>
          </cell>
        </row>
        <row r="7025">
          <cell r="B7025" t="str">
            <v>Giâu da đất &gt;18-21 cm</v>
          </cell>
          <cell r="C7025" t="str">
            <v>cây</v>
          </cell>
          <cell r="D7025">
            <v>444210</v>
          </cell>
        </row>
        <row r="7026">
          <cell r="B7026" t="str">
            <v>Giâu da đất &gt;21-24 cm</v>
          </cell>
          <cell r="C7026" t="str">
            <v>cây</v>
          </cell>
          <cell r="D7026">
            <v>474562</v>
          </cell>
        </row>
        <row r="7027">
          <cell r="B7027" t="str">
            <v>Giâu da đất &gt;24-27 cm</v>
          </cell>
          <cell r="C7027" t="str">
            <v>cây</v>
          </cell>
          <cell r="D7027">
            <v>507268</v>
          </cell>
        </row>
        <row r="7028">
          <cell r="B7028" t="str">
            <v>Giâu da đất &gt;27-30 cm</v>
          </cell>
          <cell r="C7028" t="str">
            <v>cây</v>
          </cell>
          <cell r="D7028">
            <v>542659</v>
          </cell>
        </row>
        <row r="7029">
          <cell r="B7029" t="str">
            <v>Giâu da đất &gt;30-33 cm</v>
          </cell>
          <cell r="C7029" t="str">
            <v>cây</v>
          </cell>
          <cell r="D7029">
            <v>581110</v>
          </cell>
        </row>
        <row r="7030">
          <cell r="B7030" t="str">
            <v>Giâu da đất &gt;33-36 cm</v>
          </cell>
          <cell r="C7030" t="str">
            <v>cây</v>
          </cell>
          <cell r="D7030">
            <v>623072</v>
          </cell>
        </row>
        <row r="7031">
          <cell r="B7031" t="str">
            <v>Giâu da đất &gt;36-39 cm</v>
          </cell>
          <cell r="C7031" t="str">
            <v>cây</v>
          </cell>
          <cell r="D7031">
            <v>669023</v>
          </cell>
        </row>
        <row r="7032">
          <cell r="B7032" t="str">
            <v>Giâu da đất &gt;39-42 cm</v>
          </cell>
          <cell r="C7032" t="str">
            <v>cây</v>
          </cell>
          <cell r="D7032">
            <v>719533</v>
          </cell>
        </row>
        <row r="7033">
          <cell r="B7033" t="str">
            <v>Giâu da đất &gt;42 cm</v>
          </cell>
          <cell r="C7033" t="str">
            <v>cây</v>
          </cell>
          <cell r="D7033">
            <v>775248</v>
          </cell>
        </row>
        <row r="7034">
          <cell r="B7034" t="str">
            <v>Sơn mộc ≤3 cm</v>
          </cell>
          <cell r="C7034" t="str">
            <v>cây</v>
          </cell>
          <cell r="D7034">
            <v>78170</v>
          </cell>
        </row>
        <row r="7035">
          <cell r="B7035" t="str">
            <v>Sơn mộc &gt;3-6 cm</v>
          </cell>
          <cell r="C7035" t="str">
            <v>cây</v>
          </cell>
          <cell r="D7035">
            <v>102978</v>
          </cell>
        </row>
        <row r="7036">
          <cell r="B7036" t="str">
            <v>Sơn mộc &gt;6-9 cm</v>
          </cell>
          <cell r="C7036" t="str">
            <v>cây</v>
          </cell>
          <cell r="D7036">
            <v>270948</v>
          </cell>
        </row>
        <row r="7037">
          <cell r="B7037" t="str">
            <v>Sơn mộc &gt;9-12 cm</v>
          </cell>
          <cell r="C7037" t="str">
            <v>cây</v>
          </cell>
          <cell r="D7037">
            <v>364529</v>
          </cell>
        </row>
        <row r="7038">
          <cell r="B7038" t="str">
            <v>Sơn mộc &gt;12-15 cm</v>
          </cell>
          <cell r="C7038" t="str">
            <v>cây</v>
          </cell>
          <cell r="D7038">
            <v>389433</v>
          </cell>
        </row>
        <row r="7039">
          <cell r="B7039" t="str">
            <v>Sơn mộc &gt;15-18 cm</v>
          </cell>
          <cell r="C7039" t="str">
            <v>cây</v>
          </cell>
          <cell r="D7039">
            <v>415918</v>
          </cell>
        </row>
        <row r="7040">
          <cell r="B7040" t="str">
            <v>Sơn mộc &gt;18-21 cm</v>
          </cell>
          <cell r="C7040" t="str">
            <v>cây</v>
          </cell>
          <cell r="D7040">
            <v>444210</v>
          </cell>
        </row>
        <row r="7041">
          <cell r="B7041" t="str">
            <v>Sơn mộc &gt;21-24 cm</v>
          </cell>
          <cell r="C7041" t="str">
            <v>cây</v>
          </cell>
          <cell r="D7041">
            <v>474562</v>
          </cell>
        </row>
        <row r="7042">
          <cell r="B7042" t="str">
            <v>Sơn mộc &gt;24-27 cm</v>
          </cell>
          <cell r="C7042" t="str">
            <v>cây</v>
          </cell>
          <cell r="D7042">
            <v>507268</v>
          </cell>
        </row>
        <row r="7043">
          <cell r="B7043" t="str">
            <v>Sơn mộc &gt;27-30 cm</v>
          </cell>
          <cell r="C7043" t="str">
            <v>cây</v>
          </cell>
          <cell r="D7043">
            <v>542659</v>
          </cell>
        </row>
        <row r="7044">
          <cell r="B7044" t="str">
            <v>Sơn mộc &gt;30-33 cm</v>
          </cell>
          <cell r="C7044" t="str">
            <v>cây</v>
          </cell>
          <cell r="D7044">
            <v>581110</v>
          </cell>
        </row>
        <row r="7045">
          <cell r="B7045" t="str">
            <v>Sơn mộc &gt;33-36 cm</v>
          </cell>
          <cell r="C7045" t="str">
            <v>cây</v>
          </cell>
          <cell r="D7045">
            <v>623072</v>
          </cell>
        </row>
        <row r="7046">
          <cell r="B7046" t="str">
            <v>Sơn mộc &gt;36-39 cm</v>
          </cell>
          <cell r="C7046" t="str">
            <v>cây</v>
          </cell>
          <cell r="D7046">
            <v>669023</v>
          </cell>
        </row>
        <row r="7047">
          <cell r="B7047" t="str">
            <v>Sơn mộc &gt;39-42 cm</v>
          </cell>
          <cell r="C7047" t="str">
            <v>cây</v>
          </cell>
          <cell r="D7047">
            <v>719533</v>
          </cell>
        </row>
        <row r="7048">
          <cell r="B7048" t="str">
            <v>Sơn mộc &gt;42 cm</v>
          </cell>
          <cell r="C7048" t="str">
            <v>cây</v>
          </cell>
          <cell r="D7048">
            <v>775248</v>
          </cell>
        </row>
        <row r="7049">
          <cell r="B7049" t="str">
            <v>Hông ≤3 cm</v>
          </cell>
          <cell r="C7049" t="str">
            <v>cây</v>
          </cell>
          <cell r="D7049">
            <v>78170</v>
          </cell>
        </row>
        <row r="7050">
          <cell r="B7050" t="str">
            <v>Hông &gt;3-6 cm</v>
          </cell>
          <cell r="C7050" t="str">
            <v>cây</v>
          </cell>
          <cell r="D7050">
            <v>102978</v>
          </cell>
        </row>
        <row r="7051">
          <cell r="B7051" t="str">
            <v>Hông &gt;6-9 cm</v>
          </cell>
          <cell r="C7051" t="str">
            <v>cây</v>
          </cell>
          <cell r="D7051">
            <v>270948</v>
          </cell>
        </row>
        <row r="7052">
          <cell r="B7052" t="str">
            <v>Hông &gt;9-12 cm</v>
          </cell>
          <cell r="C7052" t="str">
            <v>cây</v>
          </cell>
          <cell r="D7052">
            <v>364529</v>
          </cell>
        </row>
        <row r="7053">
          <cell r="B7053" t="str">
            <v>Hông &gt;12-15 cm</v>
          </cell>
          <cell r="C7053" t="str">
            <v>cây</v>
          </cell>
          <cell r="D7053">
            <v>389433</v>
          </cell>
        </row>
        <row r="7054">
          <cell r="B7054" t="str">
            <v>Hông &gt;15-18 cm</v>
          </cell>
          <cell r="C7054" t="str">
            <v>cây</v>
          </cell>
          <cell r="D7054">
            <v>415918</v>
          </cell>
        </row>
        <row r="7055">
          <cell r="B7055" t="str">
            <v>Hông &gt;18-21 cm</v>
          </cell>
          <cell r="C7055" t="str">
            <v>cây</v>
          </cell>
          <cell r="D7055">
            <v>444210</v>
          </cell>
        </row>
        <row r="7056">
          <cell r="B7056" t="str">
            <v>Hông &gt;21-24 cm</v>
          </cell>
          <cell r="C7056" t="str">
            <v>cây</v>
          </cell>
          <cell r="D7056">
            <v>474562</v>
          </cell>
        </row>
        <row r="7057">
          <cell r="B7057" t="str">
            <v>Hông &gt;24-27 cm</v>
          </cell>
          <cell r="C7057" t="str">
            <v>cây</v>
          </cell>
          <cell r="D7057">
            <v>507268</v>
          </cell>
        </row>
        <row r="7058">
          <cell r="B7058" t="str">
            <v>Hông &gt;27-30 cm</v>
          </cell>
          <cell r="C7058" t="str">
            <v>cây</v>
          </cell>
          <cell r="D7058">
            <v>542659</v>
          </cell>
        </row>
        <row r="7059">
          <cell r="B7059" t="str">
            <v>Hông &gt;30-33 cm</v>
          </cell>
          <cell r="C7059" t="str">
            <v>cây</v>
          </cell>
          <cell r="D7059">
            <v>581110</v>
          </cell>
        </row>
        <row r="7060">
          <cell r="B7060" t="str">
            <v>Hông &gt;33-36 cm</v>
          </cell>
          <cell r="C7060" t="str">
            <v>cây</v>
          </cell>
          <cell r="D7060">
            <v>623072</v>
          </cell>
        </row>
        <row r="7061">
          <cell r="B7061" t="str">
            <v>Hông &gt;36-39 cm</v>
          </cell>
          <cell r="C7061" t="str">
            <v>cây</v>
          </cell>
          <cell r="D7061">
            <v>669023</v>
          </cell>
        </row>
        <row r="7062">
          <cell r="B7062" t="str">
            <v>Hông &gt;39-42 cm</v>
          </cell>
          <cell r="C7062" t="str">
            <v>cây</v>
          </cell>
          <cell r="D7062">
            <v>719533</v>
          </cell>
        </row>
        <row r="7063">
          <cell r="B7063" t="str">
            <v>Hông &gt;42 cm</v>
          </cell>
          <cell r="C7063" t="str">
            <v>cây</v>
          </cell>
          <cell r="D7063">
            <v>775248</v>
          </cell>
        </row>
        <row r="7064">
          <cell r="B7064" t="str">
            <v>Khỉ pọi ≤3 cm</v>
          </cell>
          <cell r="C7064" t="str">
            <v>cây</v>
          </cell>
          <cell r="D7064">
            <v>78170</v>
          </cell>
        </row>
        <row r="7065">
          <cell r="B7065" t="str">
            <v>Khỉ pọi &gt;3-6 cm</v>
          </cell>
          <cell r="C7065" t="str">
            <v>cây</v>
          </cell>
          <cell r="D7065">
            <v>102978</v>
          </cell>
        </row>
        <row r="7066">
          <cell r="B7066" t="str">
            <v>Khỉ pọi &gt;6-9 cm</v>
          </cell>
          <cell r="C7066" t="str">
            <v>cây</v>
          </cell>
          <cell r="D7066">
            <v>270948</v>
          </cell>
        </row>
        <row r="7067">
          <cell r="B7067" t="str">
            <v>Khỉ pọi &gt;9-12 cm</v>
          </cell>
          <cell r="C7067" t="str">
            <v>cây</v>
          </cell>
          <cell r="D7067">
            <v>364529</v>
          </cell>
        </row>
        <row r="7068">
          <cell r="B7068" t="str">
            <v>Khỉ pọi &gt;12-15 cm</v>
          </cell>
          <cell r="C7068" t="str">
            <v>cây</v>
          </cell>
          <cell r="D7068">
            <v>389433</v>
          </cell>
        </row>
        <row r="7069">
          <cell r="B7069" t="str">
            <v>Khỉ pọi &gt;15-18 cm</v>
          </cell>
          <cell r="C7069" t="str">
            <v>cây</v>
          </cell>
          <cell r="D7069">
            <v>415918</v>
          </cell>
        </row>
        <row r="7070">
          <cell r="B7070" t="str">
            <v>Khỉ pọi &gt;18-21 cm</v>
          </cell>
          <cell r="C7070" t="str">
            <v>cây</v>
          </cell>
          <cell r="D7070">
            <v>444210</v>
          </cell>
        </row>
        <row r="7071">
          <cell r="B7071" t="str">
            <v>Khỉ pọi &gt;21-24 cm</v>
          </cell>
          <cell r="C7071" t="str">
            <v>cây</v>
          </cell>
          <cell r="D7071">
            <v>474562</v>
          </cell>
        </row>
        <row r="7072">
          <cell r="B7072" t="str">
            <v>Khỉ pọi &gt;24-27 cm</v>
          </cell>
          <cell r="C7072" t="str">
            <v>cây</v>
          </cell>
          <cell r="D7072">
            <v>507268</v>
          </cell>
        </row>
        <row r="7073">
          <cell r="B7073" t="str">
            <v>Khỉ pọi &gt;27-30 cm</v>
          </cell>
          <cell r="C7073" t="str">
            <v>cây</v>
          </cell>
          <cell r="D7073">
            <v>542659</v>
          </cell>
        </row>
        <row r="7074">
          <cell r="B7074" t="str">
            <v>Khỉ pọi &gt;30-33 cm</v>
          </cell>
          <cell r="C7074" t="str">
            <v>cây</v>
          </cell>
          <cell r="D7074">
            <v>581110</v>
          </cell>
        </row>
        <row r="7075">
          <cell r="B7075" t="str">
            <v>Khỉ pọi &gt;33-36 cm</v>
          </cell>
          <cell r="C7075" t="str">
            <v>cây</v>
          </cell>
          <cell r="D7075">
            <v>623072</v>
          </cell>
        </row>
        <row r="7076">
          <cell r="B7076" t="str">
            <v>Khỉ pọi &gt;36-39 cm</v>
          </cell>
          <cell r="C7076" t="str">
            <v>cây</v>
          </cell>
          <cell r="D7076">
            <v>669023</v>
          </cell>
        </row>
        <row r="7077">
          <cell r="B7077" t="str">
            <v>Khỉ pọi &gt;39-42 cm</v>
          </cell>
          <cell r="C7077" t="str">
            <v>cây</v>
          </cell>
          <cell r="D7077">
            <v>719533</v>
          </cell>
        </row>
        <row r="7078">
          <cell r="B7078" t="str">
            <v>Khỉ pọi &gt;42 cm</v>
          </cell>
          <cell r="C7078" t="str">
            <v>cây</v>
          </cell>
          <cell r="D7078">
            <v>775248</v>
          </cell>
        </row>
        <row r="7079">
          <cell r="B7079" t="str">
            <v>Muồng ≤3 cm</v>
          </cell>
          <cell r="C7079" t="str">
            <v>cây</v>
          </cell>
          <cell r="D7079">
            <v>78170</v>
          </cell>
        </row>
        <row r="7080">
          <cell r="B7080" t="str">
            <v>Muồng &gt;3-6 cm</v>
          </cell>
          <cell r="C7080" t="str">
            <v>cây</v>
          </cell>
          <cell r="D7080">
            <v>102978</v>
          </cell>
        </row>
        <row r="7081">
          <cell r="B7081" t="str">
            <v>Muồng &gt;6-9 cm</v>
          </cell>
          <cell r="C7081" t="str">
            <v>cây</v>
          </cell>
          <cell r="D7081">
            <v>270948</v>
          </cell>
        </row>
        <row r="7082">
          <cell r="B7082" t="str">
            <v>Muồng &gt;9-12 cm</v>
          </cell>
          <cell r="C7082" t="str">
            <v>cây</v>
          </cell>
          <cell r="D7082">
            <v>364529</v>
          </cell>
        </row>
        <row r="7083">
          <cell r="B7083" t="str">
            <v>Muồng &gt;12-15 cm</v>
          </cell>
          <cell r="C7083" t="str">
            <v>cây</v>
          </cell>
          <cell r="D7083">
            <v>389433</v>
          </cell>
        </row>
        <row r="7084">
          <cell r="B7084" t="str">
            <v>Muồng &gt;15-18 cm</v>
          </cell>
          <cell r="C7084" t="str">
            <v>cây</v>
          </cell>
          <cell r="D7084">
            <v>415918</v>
          </cell>
        </row>
        <row r="7085">
          <cell r="B7085" t="str">
            <v>Muồng &gt;18-21 cm</v>
          </cell>
          <cell r="C7085" t="str">
            <v>cây</v>
          </cell>
          <cell r="D7085">
            <v>444210</v>
          </cell>
        </row>
        <row r="7086">
          <cell r="B7086" t="str">
            <v>Muồng &gt;21-24 cm</v>
          </cell>
          <cell r="C7086" t="str">
            <v>cây</v>
          </cell>
          <cell r="D7086">
            <v>474562</v>
          </cell>
        </row>
        <row r="7087">
          <cell r="B7087" t="str">
            <v>Muồng &gt;24-27 cm</v>
          </cell>
          <cell r="C7087" t="str">
            <v>cây</v>
          </cell>
          <cell r="D7087">
            <v>507268</v>
          </cell>
        </row>
        <row r="7088">
          <cell r="B7088" t="str">
            <v>Muồng &gt;27-30 cm</v>
          </cell>
          <cell r="C7088" t="str">
            <v>cây</v>
          </cell>
          <cell r="D7088">
            <v>542659</v>
          </cell>
        </row>
        <row r="7089">
          <cell r="B7089" t="str">
            <v>Muồng &gt;30-33 cm</v>
          </cell>
          <cell r="C7089" t="str">
            <v>cây</v>
          </cell>
          <cell r="D7089">
            <v>581110</v>
          </cell>
        </row>
        <row r="7090">
          <cell r="B7090" t="str">
            <v>Muồng &gt;33-36 cm</v>
          </cell>
          <cell r="C7090" t="str">
            <v>cây</v>
          </cell>
          <cell r="D7090">
            <v>623072</v>
          </cell>
        </row>
        <row r="7091">
          <cell r="B7091" t="str">
            <v>Muồng &gt;36-39 cm</v>
          </cell>
          <cell r="C7091" t="str">
            <v>cây</v>
          </cell>
          <cell r="D7091">
            <v>669023</v>
          </cell>
        </row>
        <row r="7092">
          <cell r="B7092" t="str">
            <v>Muồng &gt;39-42 cm</v>
          </cell>
          <cell r="C7092" t="str">
            <v>cây</v>
          </cell>
          <cell r="D7092">
            <v>719533</v>
          </cell>
        </row>
        <row r="7093">
          <cell r="B7093" t="str">
            <v>Muồng &gt;42 cm</v>
          </cell>
          <cell r="C7093" t="str">
            <v>cây</v>
          </cell>
          <cell r="D7093">
            <v>775248</v>
          </cell>
        </row>
        <row r="7094">
          <cell r="B7094" t="str">
            <v>Lò nghẹ ≤3 cm</v>
          </cell>
          <cell r="C7094" t="str">
            <v>cây</v>
          </cell>
          <cell r="D7094">
            <v>78170</v>
          </cell>
        </row>
        <row r="7095">
          <cell r="B7095" t="str">
            <v>Lò nghẹ &gt;3-6 cm</v>
          </cell>
          <cell r="C7095" t="str">
            <v>cây</v>
          </cell>
          <cell r="D7095">
            <v>102978</v>
          </cell>
        </row>
        <row r="7096">
          <cell r="B7096" t="str">
            <v>Lò nghẹ &gt;6-9 cm</v>
          </cell>
          <cell r="C7096" t="str">
            <v>cây</v>
          </cell>
          <cell r="D7096">
            <v>270948</v>
          </cell>
        </row>
        <row r="7097">
          <cell r="B7097" t="str">
            <v>Lò nghẹ &gt;9-12 cm</v>
          </cell>
          <cell r="C7097" t="str">
            <v>cây</v>
          </cell>
          <cell r="D7097">
            <v>364529</v>
          </cell>
        </row>
        <row r="7098">
          <cell r="B7098" t="str">
            <v>Lò nghẹ &gt;12-15 cm</v>
          </cell>
          <cell r="C7098" t="str">
            <v>cây</v>
          </cell>
          <cell r="D7098">
            <v>389433</v>
          </cell>
        </row>
        <row r="7099">
          <cell r="B7099" t="str">
            <v>Lò nghẹ &gt;15-18 cm</v>
          </cell>
          <cell r="C7099" t="str">
            <v>cây</v>
          </cell>
          <cell r="D7099">
            <v>415918</v>
          </cell>
        </row>
        <row r="7100">
          <cell r="B7100" t="str">
            <v>Lò nghẹ &gt;18-21 cm</v>
          </cell>
          <cell r="C7100" t="str">
            <v>cây</v>
          </cell>
          <cell r="D7100">
            <v>444210</v>
          </cell>
        </row>
        <row r="7101">
          <cell r="B7101" t="str">
            <v>Lò nghẹ &gt;21-24 cm</v>
          </cell>
          <cell r="C7101" t="str">
            <v>cây</v>
          </cell>
          <cell r="D7101">
            <v>474562</v>
          </cell>
        </row>
        <row r="7102">
          <cell r="B7102" t="str">
            <v>Lò nghẹ &gt;24-27 cm</v>
          </cell>
          <cell r="C7102" t="str">
            <v>cây</v>
          </cell>
          <cell r="D7102">
            <v>507268</v>
          </cell>
        </row>
        <row r="7103">
          <cell r="B7103" t="str">
            <v>Lò nghẹ &gt;27-30 cm</v>
          </cell>
          <cell r="C7103" t="str">
            <v>cây</v>
          </cell>
          <cell r="D7103">
            <v>542659</v>
          </cell>
        </row>
        <row r="7104">
          <cell r="B7104" t="str">
            <v>Lò nghẹ &gt;30-33 cm</v>
          </cell>
          <cell r="C7104" t="str">
            <v>cây</v>
          </cell>
          <cell r="D7104">
            <v>581110</v>
          </cell>
        </row>
        <row r="7105">
          <cell r="B7105" t="str">
            <v>Lò nghẹ &gt;33-36 cm</v>
          </cell>
          <cell r="C7105" t="str">
            <v>cây</v>
          </cell>
          <cell r="D7105">
            <v>623072</v>
          </cell>
        </row>
        <row r="7106">
          <cell r="B7106" t="str">
            <v>Lò nghẹ &gt;36-39 cm</v>
          </cell>
          <cell r="C7106" t="str">
            <v>cây</v>
          </cell>
          <cell r="D7106">
            <v>669023</v>
          </cell>
        </row>
        <row r="7107">
          <cell r="B7107" t="str">
            <v>Lò nghẹ &gt;39-42 cm</v>
          </cell>
          <cell r="C7107" t="str">
            <v>cây</v>
          </cell>
          <cell r="D7107">
            <v>719533</v>
          </cell>
        </row>
        <row r="7108">
          <cell r="B7108" t="str">
            <v>Lò nghẹ &gt;42 cm</v>
          </cell>
          <cell r="C7108" t="str">
            <v>cây</v>
          </cell>
          <cell r="D7108">
            <v>775248</v>
          </cell>
        </row>
        <row r="7109">
          <cell r="B7109" t="str">
            <v>Lòng mang lá đa dạng ≤3 cm</v>
          </cell>
          <cell r="C7109" t="str">
            <v>cây</v>
          </cell>
          <cell r="D7109">
            <v>78170</v>
          </cell>
        </row>
        <row r="7110">
          <cell r="B7110" t="str">
            <v>Lòng mang lá đa dạng &gt;3-6 cm</v>
          </cell>
          <cell r="C7110" t="str">
            <v>cây</v>
          </cell>
          <cell r="D7110">
            <v>102978</v>
          </cell>
        </row>
        <row r="7111">
          <cell r="B7111" t="str">
            <v>Lòng mang lá đa dạng &gt;6-9 cm</v>
          </cell>
          <cell r="C7111" t="str">
            <v>cây</v>
          </cell>
          <cell r="D7111">
            <v>270948</v>
          </cell>
        </row>
        <row r="7112">
          <cell r="B7112" t="str">
            <v>Lòng mang lá đa dạng &gt;9-12 cm</v>
          </cell>
          <cell r="C7112" t="str">
            <v>cây</v>
          </cell>
          <cell r="D7112">
            <v>364529</v>
          </cell>
        </row>
        <row r="7113">
          <cell r="B7113" t="str">
            <v>Lòng mang lá đa dạng &gt;12-15 cm</v>
          </cell>
          <cell r="C7113" t="str">
            <v>cây</v>
          </cell>
          <cell r="D7113">
            <v>389433</v>
          </cell>
        </row>
        <row r="7114">
          <cell r="B7114" t="str">
            <v>Lòng mang lá đa dạng &gt;15-18 cm</v>
          </cell>
          <cell r="C7114" t="str">
            <v>cây</v>
          </cell>
          <cell r="D7114">
            <v>415918</v>
          </cell>
        </row>
        <row r="7115">
          <cell r="B7115" t="str">
            <v>Lòng mang lá đa dạng &gt;18-21 cm</v>
          </cell>
          <cell r="C7115" t="str">
            <v>cây</v>
          </cell>
          <cell r="D7115">
            <v>444210</v>
          </cell>
        </row>
        <row r="7116">
          <cell r="B7116" t="str">
            <v>Lòng mang lá đa dạng &gt;21-24 cm</v>
          </cell>
          <cell r="C7116" t="str">
            <v>cây</v>
          </cell>
          <cell r="D7116">
            <v>474562</v>
          </cell>
        </row>
        <row r="7117">
          <cell r="B7117" t="str">
            <v>Lòng mang lá đa dạng &gt;24-27 cm</v>
          </cell>
          <cell r="C7117" t="str">
            <v>cây</v>
          </cell>
          <cell r="D7117">
            <v>507268</v>
          </cell>
        </row>
        <row r="7118">
          <cell r="B7118" t="str">
            <v>Lòng mang lá đa dạng &gt;27-30 cm</v>
          </cell>
          <cell r="C7118" t="str">
            <v>cây</v>
          </cell>
          <cell r="D7118">
            <v>542659</v>
          </cell>
        </row>
        <row r="7119">
          <cell r="B7119" t="str">
            <v>Lòng mang lá đa dạng &gt;30-33 cm</v>
          </cell>
          <cell r="C7119" t="str">
            <v>cây</v>
          </cell>
          <cell r="D7119">
            <v>581110</v>
          </cell>
        </row>
        <row r="7120">
          <cell r="B7120" t="str">
            <v>Lòng mang lá đa dạng &gt;33-36 cm</v>
          </cell>
          <cell r="C7120" t="str">
            <v>cây</v>
          </cell>
          <cell r="D7120">
            <v>623072</v>
          </cell>
        </row>
        <row r="7121">
          <cell r="B7121" t="str">
            <v>Lòng mang lá đa dạng &gt;36-39 cm</v>
          </cell>
          <cell r="C7121" t="str">
            <v>cây</v>
          </cell>
          <cell r="D7121">
            <v>669023</v>
          </cell>
        </row>
        <row r="7122">
          <cell r="B7122" t="str">
            <v>Lòng mang lá đa dạng &gt;39-42 cm</v>
          </cell>
          <cell r="C7122" t="str">
            <v>cây</v>
          </cell>
          <cell r="D7122">
            <v>719533</v>
          </cell>
        </row>
        <row r="7123">
          <cell r="B7123" t="str">
            <v>Lòng mang lá đa dạng &gt;42 cm</v>
          </cell>
          <cell r="C7123" t="str">
            <v>cây</v>
          </cell>
          <cell r="D7123">
            <v>775248</v>
          </cell>
        </row>
        <row r="7124">
          <cell r="B7124" t="str">
            <v>Lòng mang ≤3 cm</v>
          </cell>
          <cell r="C7124" t="str">
            <v>cây</v>
          </cell>
          <cell r="D7124">
            <v>78170</v>
          </cell>
        </row>
        <row r="7125">
          <cell r="B7125" t="str">
            <v>Lòng mang &gt;3-6 cm</v>
          </cell>
          <cell r="C7125" t="str">
            <v>cây</v>
          </cell>
          <cell r="D7125">
            <v>102978</v>
          </cell>
        </row>
        <row r="7126">
          <cell r="B7126" t="str">
            <v>Lòng mang &gt;6-9 cm</v>
          </cell>
          <cell r="C7126" t="str">
            <v>cây</v>
          </cell>
          <cell r="D7126">
            <v>270948</v>
          </cell>
        </row>
        <row r="7127">
          <cell r="B7127" t="str">
            <v>Lòng mang &gt;9-12 cm</v>
          </cell>
          <cell r="C7127" t="str">
            <v>cây</v>
          </cell>
          <cell r="D7127">
            <v>364529</v>
          </cell>
        </row>
        <row r="7128">
          <cell r="B7128" t="str">
            <v>Lòng mang &gt;12-15 cm</v>
          </cell>
          <cell r="C7128" t="str">
            <v>cây</v>
          </cell>
          <cell r="D7128">
            <v>389433</v>
          </cell>
        </row>
        <row r="7129">
          <cell r="B7129" t="str">
            <v>Lòng mang &gt;15-18 cm</v>
          </cell>
          <cell r="C7129" t="str">
            <v>cây</v>
          </cell>
          <cell r="D7129">
            <v>415918</v>
          </cell>
        </row>
        <row r="7130">
          <cell r="B7130" t="str">
            <v>Lòng mang &gt;18-21 cm</v>
          </cell>
          <cell r="C7130" t="str">
            <v>cây</v>
          </cell>
          <cell r="D7130">
            <v>444210</v>
          </cell>
        </row>
        <row r="7131">
          <cell r="B7131" t="str">
            <v>Lòng mang &gt;21-24 cm</v>
          </cell>
          <cell r="C7131" t="str">
            <v>cây</v>
          </cell>
          <cell r="D7131">
            <v>474562</v>
          </cell>
        </row>
        <row r="7132">
          <cell r="B7132" t="str">
            <v>Lòng mang &gt;24-27 cm</v>
          </cell>
          <cell r="C7132" t="str">
            <v>cây</v>
          </cell>
          <cell r="D7132">
            <v>507268</v>
          </cell>
        </row>
        <row r="7133">
          <cell r="B7133" t="str">
            <v>Lòng mang &gt;27-30 cm</v>
          </cell>
          <cell r="C7133" t="str">
            <v>cây</v>
          </cell>
          <cell r="D7133">
            <v>542659</v>
          </cell>
        </row>
        <row r="7134">
          <cell r="B7134" t="str">
            <v>Lòng mang &gt;30-33 cm</v>
          </cell>
          <cell r="C7134" t="str">
            <v>cây</v>
          </cell>
          <cell r="D7134">
            <v>581110</v>
          </cell>
        </row>
        <row r="7135">
          <cell r="B7135" t="str">
            <v>Lòng mang &gt;33-36 cm</v>
          </cell>
          <cell r="C7135" t="str">
            <v>cây</v>
          </cell>
          <cell r="D7135">
            <v>623072</v>
          </cell>
        </row>
        <row r="7136">
          <cell r="B7136" t="str">
            <v>Lòng mang &gt;36-39 cm</v>
          </cell>
          <cell r="C7136" t="str">
            <v>cây</v>
          </cell>
          <cell r="D7136">
            <v>669023</v>
          </cell>
        </row>
        <row r="7137">
          <cell r="B7137" t="str">
            <v>Lòng mang &gt;39-42 cm</v>
          </cell>
          <cell r="C7137" t="str">
            <v>cây</v>
          </cell>
          <cell r="D7137">
            <v>719533</v>
          </cell>
        </row>
        <row r="7138">
          <cell r="B7138" t="str">
            <v>Lòng mang &gt;42 cm</v>
          </cell>
          <cell r="C7138" t="str">
            <v>cây</v>
          </cell>
          <cell r="D7138">
            <v>775248</v>
          </cell>
        </row>
        <row r="7139">
          <cell r="B7139" t="str">
            <v>Lòng mang lá lớn ≤3 cm</v>
          </cell>
          <cell r="C7139" t="str">
            <v>cây</v>
          </cell>
          <cell r="D7139">
            <v>78170</v>
          </cell>
        </row>
        <row r="7140">
          <cell r="B7140" t="str">
            <v>Lòng mang lá lớn &gt;3-6 cm</v>
          </cell>
          <cell r="C7140" t="str">
            <v>cây</v>
          </cell>
          <cell r="D7140">
            <v>102978</v>
          </cell>
        </row>
        <row r="7141">
          <cell r="B7141" t="str">
            <v>Lòng mang lá lớn &gt;6-9 cm</v>
          </cell>
          <cell r="C7141" t="str">
            <v>cây</v>
          </cell>
          <cell r="D7141">
            <v>270948</v>
          </cell>
        </row>
        <row r="7142">
          <cell r="B7142" t="str">
            <v>Lòng mang lá lớn &gt;9-12 cm</v>
          </cell>
          <cell r="C7142" t="str">
            <v>cây</v>
          </cell>
          <cell r="D7142">
            <v>364529</v>
          </cell>
        </row>
        <row r="7143">
          <cell r="B7143" t="str">
            <v>Lòng mang lá lớn &gt;12-15 cm</v>
          </cell>
          <cell r="C7143" t="str">
            <v>cây</v>
          </cell>
          <cell r="D7143">
            <v>389433</v>
          </cell>
        </row>
        <row r="7144">
          <cell r="B7144" t="str">
            <v>Lòng mang lá lớn &gt;15-18 cm</v>
          </cell>
          <cell r="C7144" t="str">
            <v>cây</v>
          </cell>
          <cell r="D7144">
            <v>415918</v>
          </cell>
        </row>
        <row r="7145">
          <cell r="B7145" t="str">
            <v>Lòng mang lá lớn &gt;18-21 cm</v>
          </cell>
          <cell r="C7145" t="str">
            <v>cây</v>
          </cell>
          <cell r="D7145">
            <v>444210</v>
          </cell>
        </row>
        <row r="7146">
          <cell r="B7146" t="str">
            <v>Lòng mang lá lớn &gt;21-24 cm</v>
          </cell>
          <cell r="C7146" t="str">
            <v>cây</v>
          </cell>
          <cell r="D7146">
            <v>474562</v>
          </cell>
        </row>
        <row r="7147">
          <cell r="B7147" t="str">
            <v>Lòng mang lá lớn &gt;24-27 cm</v>
          </cell>
          <cell r="C7147" t="str">
            <v>cây</v>
          </cell>
          <cell r="D7147">
            <v>507268</v>
          </cell>
        </row>
        <row r="7148">
          <cell r="B7148" t="str">
            <v>Lòng mang lá lớn &gt;27-30 cm</v>
          </cell>
          <cell r="C7148" t="str">
            <v>cây</v>
          </cell>
          <cell r="D7148">
            <v>542659</v>
          </cell>
        </row>
        <row r="7149">
          <cell r="B7149" t="str">
            <v>Lòng mang lá lớn &gt;30-33 cm</v>
          </cell>
          <cell r="C7149" t="str">
            <v>cây</v>
          </cell>
          <cell r="D7149">
            <v>581110</v>
          </cell>
        </row>
        <row r="7150">
          <cell r="B7150" t="str">
            <v>Lòng mang lá lớn &gt;33-36 cm</v>
          </cell>
          <cell r="C7150" t="str">
            <v>cây</v>
          </cell>
          <cell r="D7150">
            <v>623072</v>
          </cell>
        </row>
        <row r="7151">
          <cell r="B7151" t="str">
            <v>Lòng mang lá lớn &gt;36-39 cm</v>
          </cell>
          <cell r="C7151" t="str">
            <v>cây</v>
          </cell>
          <cell r="D7151">
            <v>669023</v>
          </cell>
        </row>
        <row r="7152">
          <cell r="B7152" t="str">
            <v>Lòng mang lá lớn &gt;39-42 cm</v>
          </cell>
          <cell r="C7152" t="str">
            <v>cây</v>
          </cell>
          <cell r="D7152">
            <v>719533</v>
          </cell>
        </row>
        <row r="7153">
          <cell r="B7153" t="str">
            <v>Lòng mang lá lớn &gt;42 cm</v>
          </cell>
          <cell r="C7153" t="str">
            <v>cây</v>
          </cell>
          <cell r="D7153">
            <v>775248</v>
          </cell>
        </row>
        <row r="7154">
          <cell r="B7154" t="str">
            <v>Lòng mang lá mác ≤3 cm</v>
          </cell>
          <cell r="C7154" t="str">
            <v>cây</v>
          </cell>
          <cell r="D7154">
            <v>78170</v>
          </cell>
        </row>
        <row r="7155">
          <cell r="B7155" t="str">
            <v>Lòng mang lá mác &gt;3-6 cm</v>
          </cell>
          <cell r="C7155" t="str">
            <v>cây</v>
          </cell>
          <cell r="D7155">
            <v>102978</v>
          </cell>
        </row>
        <row r="7156">
          <cell r="B7156" t="str">
            <v>Lòng mang lá mác &gt;6-9 cm</v>
          </cell>
          <cell r="C7156" t="str">
            <v>cây</v>
          </cell>
          <cell r="D7156">
            <v>270948</v>
          </cell>
        </row>
        <row r="7157">
          <cell r="B7157" t="str">
            <v>Lòng mang lá mác &gt;9-12 cm</v>
          </cell>
          <cell r="C7157" t="str">
            <v>cây</v>
          </cell>
          <cell r="D7157">
            <v>364529</v>
          </cell>
        </row>
        <row r="7158">
          <cell r="B7158" t="str">
            <v>Lòng mang lá mác &gt;12-15 cm</v>
          </cell>
          <cell r="C7158" t="str">
            <v>cây</v>
          </cell>
          <cell r="D7158">
            <v>389433</v>
          </cell>
        </row>
        <row r="7159">
          <cell r="B7159" t="str">
            <v>Lòng mang lá mác &gt;15-18 cm</v>
          </cell>
          <cell r="C7159" t="str">
            <v>cây</v>
          </cell>
          <cell r="D7159">
            <v>415918</v>
          </cell>
        </row>
        <row r="7160">
          <cell r="B7160" t="str">
            <v>Lòng mang lá mác &gt;18-21 cm</v>
          </cell>
          <cell r="C7160" t="str">
            <v>cây</v>
          </cell>
          <cell r="D7160">
            <v>444210</v>
          </cell>
        </row>
        <row r="7161">
          <cell r="B7161" t="str">
            <v>Lòng mang lá mác &gt;21-24 cm</v>
          </cell>
          <cell r="C7161" t="str">
            <v>cây</v>
          </cell>
          <cell r="D7161">
            <v>474562</v>
          </cell>
        </row>
        <row r="7162">
          <cell r="B7162" t="str">
            <v>Lòng mang lá mác &gt;24-27 cm</v>
          </cell>
          <cell r="C7162" t="str">
            <v>cây</v>
          </cell>
          <cell r="D7162">
            <v>507268</v>
          </cell>
        </row>
        <row r="7163">
          <cell r="B7163" t="str">
            <v>Lòng mang lá mác &gt;27-30 cm</v>
          </cell>
          <cell r="C7163" t="str">
            <v>cây</v>
          </cell>
          <cell r="D7163">
            <v>542659</v>
          </cell>
        </row>
        <row r="7164">
          <cell r="B7164" t="str">
            <v>Lòng mang lá mác &gt;30-33 cm</v>
          </cell>
          <cell r="C7164" t="str">
            <v>cây</v>
          </cell>
          <cell r="D7164">
            <v>581110</v>
          </cell>
        </row>
        <row r="7165">
          <cell r="B7165" t="str">
            <v>Lòng mang lá mác &gt;33-36 cm</v>
          </cell>
          <cell r="C7165" t="str">
            <v>cây</v>
          </cell>
          <cell r="D7165">
            <v>623072</v>
          </cell>
        </row>
        <row r="7166">
          <cell r="B7166" t="str">
            <v>Lòng mang lá mác &gt;36-39 cm</v>
          </cell>
          <cell r="C7166" t="str">
            <v>cây</v>
          </cell>
          <cell r="D7166">
            <v>669023</v>
          </cell>
        </row>
        <row r="7167">
          <cell r="B7167" t="str">
            <v>Lòng mang lá mác &gt;39-42 cm</v>
          </cell>
          <cell r="C7167" t="str">
            <v>cây</v>
          </cell>
          <cell r="D7167">
            <v>719533</v>
          </cell>
        </row>
        <row r="7168">
          <cell r="B7168" t="str">
            <v>Lòng mang lá mác &gt;42 cm</v>
          </cell>
          <cell r="C7168" t="str">
            <v>cây</v>
          </cell>
          <cell r="D7168">
            <v>775248</v>
          </cell>
        </row>
        <row r="7169">
          <cell r="B7169" t="str">
            <v>Lòng mang tía ≤3 cm</v>
          </cell>
          <cell r="C7169" t="str">
            <v>cây</v>
          </cell>
          <cell r="D7169">
            <v>78170</v>
          </cell>
        </row>
        <row r="7170">
          <cell r="B7170" t="str">
            <v>Lòng mang tía &gt;3-6 cm</v>
          </cell>
          <cell r="C7170" t="str">
            <v>cây</v>
          </cell>
          <cell r="D7170">
            <v>102978</v>
          </cell>
        </row>
        <row r="7171">
          <cell r="B7171" t="str">
            <v>Lòng mang tía &gt;6-9 cm</v>
          </cell>
          <cell r="C7171" t="str">
            <v>cây</v>
          </cell>
          <cell r="D7171">
            <v>270948</v>
          </cell>
        </row>
        <row r="7172">
          <cell r="B7172" t="str">
            <v>Lòng mang tía &gt;9-12 cm</v>
          </cell>
          <cell r="C7172" t="str">
            <v>cây</v>
          </cell>
          <cell r="D7172">
            <v>364529</v>
          </cell>
        </row>
        <row r="7173">
          <cell r="B7173" t="str">
            <v>Lòng mang tía &gt;12-15 cm</v>
          </cell>
          <cell r="C7173" t="str">
            <v>cây</v>
          </cell>
          <cell r="D7173">
            <v>389433</v>
          </cell>
        </row>
        <row r="7174">
          <cell r="B7174" t="str">
            <v>Lòng mang tía &gt;15-18 cm</v>
          </cell>
          <cell r="C7174" t="str">
            <v>cây</v>
          </cell>
          <cell r="D7174">
            <v>415918</v>
          </cell>
        </row>
        <row r="7175">
          <cell r="B7175" t="str">
            <v>Lòng mang tía &gt;18-21 cm</v>
          </cell>
          <cell r="C7175" t="str">
            <v>cây</v>
          </cell>
          <cell r="D7175">
            <v>444210</v>
          </cell>
        </row>
        <row r="7176">
          <cell r="B7176" t="str">
            <v>Lòng mang tía &gt;21-24 cm</v>
          </cell>
          <cell r="C7176" t="str">
            <v>cây</v>
          </cell>
          <cell r="D7176">
            <v>474562</v>
          </cell>
        </row>
        <row r="7177">
          <cell r="B7177" t="str">
            <v>Lòng mang tía &gt;24-27 cm</v>
          </cell>
          <cell r="C7177" t="str">
            <v>cây</v>
          </cell>
          <cell r="D7177">
            <v>507268</v>
          </cell>
        </row>
        <row r="7178">
          <cell r="B7178" t="str">
            <v>Lòng mang tía &gt;27-30 cm</v>
          </cell>
          <cell r="C7178" t="str">
            <v>cây</v>
          </cell>
          <cell r="D7178">
            <v>542659</v>
          </cell>
        </row>
        <row r="7179">
          <cell r="B7179" t="str">
            <v>Lòng mang tía &gt;30-33 cm</v>
          </cell>
          <cell r="C7179" t="str">
            <v>cây</v>
          </cell>
          <cell r="D7179">
            <v>581110</v>
          </cell>
        </row>
        <row r="7180">
          <cell r="B7180" t="str">
            <v>Lòng mang tía &gt;33-36 cm</v>
          </cell>
          <cell r="C7180" t="str">
            <v>cây</v>
          </cell>
          <cell r="D7180">
            <v>623072</v>
          </cell>
        </row>
        <row r="7181">
          <cell r="B7181" t="str">
            <v>Lòng mang tía &gt;36-39 cm</v>
          </cell>
          <cell r="C7181" t="str">
            <v>cây</v>
          </cell>
          <cell r="D7181">
            <v>669023</v>
          </cell>
        </row>
        <row r="7182">
          <cell r="B7182" t="str">
            <v>Lòng mang tía &gt;39-42 cm</v>
          </cell>
          <cell r="C7182" t="str">
            <v>cây</v>
          </cell>
          <cell r="D7182">
            <v>719533</v>
          </cell>
        </row>
        <row r="7183">
          <cell r="B7183" t="str">
            <v>Lòng mang tía &gt;42 cm</v>
          </cell>
          <cell r="C7183" t="str">
            <v>cây</v>
          </cell>
          <cell r="D7183">
            <v>775248</v>
          </cell>
        </row>
        <row r="7184">
          <cell r="B7184" t="str">
            <v>Lòng mang lá nhỏ ≤3 cm</v>
          </cell>
          <cell r="C7184" t="str">
            <v>cây</v>
          </cell>
          <cell r="D7184">
            <v>78170</v>
          </cell>
        </row>
        <row r="7185">
          <cell r="B7185" t="str">
            <v>Lòng mang lá nhỏ &gt;3-6 cm</v>
          </cell>
          <cell r="C7185" t="str">
            <v>cây</v>
          </cell>
          <cell r="D7185">
            <v>102978</v>
          </cell>
        </row>
        <row r="7186">
          <cell r="B7186" t="str">
            <v>Lòng mang lá nhỏ &gt;6-9 cm</v>
          </cell>
          <cell r="C7186" t="str">
            <v>cây</v>
          </cell>
          <cell r="D7186">
            <v>270948</v>
          </cell>
        </row>
        <row r="7187">
          <cell r="B7187" t="str">
            <v>Lòng mang lá nhỏ &gt;9-12 cm</v>
          </cell>
          <cell r="C7187" t="str">
            <v>cây</v>
          </cell>
          <cell r="D7187">
            <v>364529</v>
          </cell>
        </row>
        <row r="7188">
          <cell r="B7188" t="str">
            <v>Lòng mang lá nhỏ &gt;12-15 cm</v>
          </cell>
          <cell r="C7188" t="str">
            <v>cây</v>
          </cell>
          <cell r="D7188">
            <v>389433</v>
          </cell>
        </row>
        <row r="7189">
          <cell r="B7189" t="str">
            <v>Lòng mang lá nhỏ &gt;15-18 cm</v>
          </cell>
          <cell r="C7189" t="str">
            <v>cây</v>
          </cell>
          <cell r="D7189">
            <v>415918</v>
          </cell>
        </row>
        <row r="7190">
          <cell r="B7190" t="str">
            <v>Lòng mang lá nhỏ &gt;18-21 cm</v>
          </cell>
          <cell r="C7190" t="str">
            <v>cây</v>
          </cell>
          <cell r="D7190">
            <v>444210</v>
          </cell>
        </row>
        <row r="7191">
          <cell r="B7191" t="str">
            <v>Lòng mang lá nhỏ &gt;21-24 cm</v>
          </cell>
          <cell r="C7191" t="str">
            <v>cây</v>
          </cell>
          <cell r="D7191">
            <v>474562</v>
          </cell>
        </row>
        <row r="7192">
          <cell r="B7192" t="str">
            <v>Lòng mang lá nhỏ &gt;24-27 cm</v>
          </cell>
          <cell r="C7192" t="str">
            <v>cây</v>
          </cell>
          <cell r="D7192">
            <v>507268</v>
          </cell>
        </row>
        <row r="7193">
          <cell r="B7193" t="str">
            <v>Lòng mang lá nhỏ &gt;27-30 cm</v>
          </cell>
          <cell r="C7193" t="str">
            <v>cây</v>
          </cell>
          <cell r="D7193">
            <v>542659</v>
          </cell>
        </row>
        <row r="7194">
          <cell r="B7194" t="str">
            <v>Lòng mang lá nhỏ &gt;30-33 cm</v>
          </cell>
          <cell r="C7194" t="str">
            <v>cây</v>
          </cell>
          <cell r="D7194">
            <v>581110</v>
          </cell>
        </row>
        <row r="7195">
          <cell r="B7195" t="str">
            <v>Lòng mang lá nhỏ &gt;33-36 cm</v>
          </cell>
          <cell r="C7195" t="str">
            <v>cây</v>
          </cell>
          <cell r="D7195">
            <v>623072</v>
          </cell>
        </row>
        <row r="7196">
          <cell r="B7196" t="str">
            <v>Lòng mang lá nhỏ &gt;36-39 cm</v>
          </cell>
          <cell r="C7196" t="str">
            <v>cây</v>
          </cell>
          <cell r="D7196">
            <v>669023</v>
          </cell>
        </row>
        <row r="7197">
          <cell r="B7197" t="str">
            <v>Lòng mang lá nhỏ &gt;39-42 cm</v>
          </cell>
          <cell r="C7197" t="str">
            <v>cây</v>
          </cell>
          <cell r="D7197">
            <v>719533</v>
          </cell>
        </row>
        <row r="7198">
          <cell r="B7198" t="str">
            <v>Lòng mang lá nhỏ &gt;42 cm</v>
          </cell>
          <cell r="C7198" t="str">
            <v>cây</v>
          </cell>
          <cell r="D7198">
            <v>775248</v>
          </cell>
        </row>
        <row r="7199">
          <cell r="B7199" t="str">
            <v>Lòng mang xanh ≤3 cm</v>
          </cell>
          <cell r="C7199" t="str">
            <v>cây</v>
          </cell>
          <cell r="D7199">
            <v>78170</v>
          </cell>
        </row>
        <row r="7200">
          <cell r="B7200" t="str">
            <v>Lòng mang xanh &gt;3-6 cm</v>
          </cell>
          <cell r="C7200" t="str">
            <v>cây</v>
          </cell>
          <cell r="D7200">
            <v>102978</v>
          </cell>
        </row>
        <row r="7201">
          <cell r="B7201" t="str">
            <v>Lòng mang xanh &gt;6-9 cm</v>
          </cell>
          <cell r="C7201" t="str">
            <v>cây</v>
          </cell>
          <cell r="D7201">
            <v>270948</v>
          </cell>
        </row>
        <row r="7202">
          <cell r="B7202" t="str">
            <v>Lòng mang xanh &gt;9-12 cm</v>
          </cell>
          <cell r="C7202" t="str">
            <v>cây</v>
          </cell>
          <cell r="D7202">
            <v>364529</v>
          </cell>
        </row>
        <row r="7203">
          <cell r="B7203" t="str">
            <v>Lòng mang xanh &gt;12-15 cm</v>
          </cell>
          <cell r="C7203" t="str">
            <v>cây</v>
          </cell>
          <cell r="D7203">
            <v>389433</v>
          </cell>
        </row>
        <row r="7204">
          <cell r="B7204" t="str">
            <v>Lòng mang xanh &gt;15-18 cm</v>
          </cell>
          <cell r="C7204" t="str">
            <v>cây</v>
          </cell>
          <cell r="D7204">
            <v>415918</v>
          </cell>
        </row>
        <row r="7205">
          <cell r="B7205" t="str">
            <v>Lòng mang xanh &gt;18-21 cm</v>
          </cell>
          <cell r="C7205" t="str">
            <v>cây</v>
          </cell>
          <cell r="D7205">
            <v>444210</v>
          </cell>
        </row>
        <row r="7206">
          <cell r="B7206" t="str">
            <v>Lòng mang xanh &gt;21-24 cm</v>
          </cell>
          <cell r="C7206" t="str">
            <v>cây</v>
          </cell>
          <cell r="D7206">
            <v>474562</v>
          </cell>
        </row>
        <row r="7207">
          <cell r="B7207" t="str">
            <v>Lòng mang xanh &gt;24-27 cm</v>
          </cell>
          <cell r="C7207" t="str">
            <v>cây</v>
          </cell>
          <cell r="D7207">
            <v>507268</v>
          </cell>
        </row>
        <row r="7208">
          <cell r="B7208" t="str">
            <v>Lòng mang xanh &gt;27-30 cm</v>
          </cell>
          <cell r="C7208" t="str">
            <v>cây</v>
          </cell>
          <cell r="D7208">
            <v>542659</v>
          </cell>
        </row>
        <row r="7209">
          <cell r="B7209" t="str">
            <v>Lòng mang xanh &gt;30-33 cm</v>
          </cell>
          <cell r="C7209" t="str">
            <v>cây</v>
          </cell>
          <cell r="D7209">
            <v>581110</v>
          </cell>
        </row>
        <row r="7210">
          <cell r="B7210" t="str">
            <v>Lòng mang xanh &gt;33-36 cm</v>
          </cell>
          <cell r="C7210" t="str">
            <v>cây</v>
          </cell>
          <cell r="D7210">
            <v>623072</v>
          </cell>
        </row>
        <row r="7211">
          <cell r="B7211" t="str">
            <v>Lòng mang xanh &gt;36-39 cm</v>
          </cell>
          <cell r="C7211" t="str">
            <v>cây</v>
          </cell>
          <cell r="D7211">
            <v>669023</v>
          </cell>
        </row>
        <row r="7212">
          <cell r="B7212" t="str">
            <v>Lòng mang xanh &gt;39-42 cm</v>
          </cell>
          <cell r="C7212" t="str">
            <v>cây</v>
          </cell>
          <cell r="D7212">
            <v>719533</v>
          </cell>
        </row>
        <row r="7213">
          <cell r="B7213" t="str">
            <v>Lòng mang xanh &gt;42 cm</v>
          </cell>
          <cell r="C7213" t="str">
            <v>cây</v>
          </cell>
          <cell r="D7213">
            <v>775248</v>
          </cell>
        </row>
        <row r="7214">
          <cell r="B7214" t="str">
            <v>Lòng mang ≤3 cm</v>
          </cell>
          <cell r="C7214" t="str">
            <v>cây</v>
          </cell>
          <cell r="D7214">
            <v>78170</v>
          </cell>
        </row>
        <row r="7215">
          <cell r="B7215" t="str">
            <v>Lòng mang &gt;3-6 cm</v>
          </cell>
          <cell r="C7215" t="str">
            <v>cây</v>
          </cell>
          <cell r="D7215">
            <v>102978</v>
          </cell>
        </row>
        <row r="7216">
          <cell r="B7216" t="str">
            <v>Lòng mang &gt;6-9 cm</v>
          </cell>
          <cell r="C7216" t="str">
            <v>cây</v>
          </cell>
          <cell r="D7216">
            <v>270948</v>
          </cell>
        </row>
        <row r="7217">
          <cell r="B7217" t="str">
            <v>Lòng mang &gt;9-12 cm</v>
          </cell>
          <cell r="C7217" t="str">
            <v>cây</v>
          </cell>
          <cell r="D7217">
            <v>364529</v>
          </cell>
        </row>
        <row r="7218">
          <cell r="B7218" t="str">
            <v>Lòng mang &gt;12-15 cm</v>
          </cell>
          <cell r="C7218" t="str">
            <v>cây</v>
          </cell>
          <cell r="D7218">
            <v>389433</v>
          </cell>
        </row>
        <row r="7219">
          <cell r="B7219" t="str">
            <v>Lòng mang &gt;15-18 cm</v>
          </cell>
          <cell r="C7219" t="str">
            <v>cây</v>
          </cell>
          <cell r="D7219">
            <v>415918</v>
          </cell>
        </row>
        <row r="7220">
          <cell r="B7220" t="str">
            <v>Lòng mang &gt;18-21 cm</v>
          </cell>
          <cell r="C7220" t="str">
            <v>cây</v>
          </cell>
          <cell r="D7220">
            <v>444210</v>
          </cell>
        </row>
        <row r="7221">
          <cell r="B7221" t="str">
            <v>Lòng mang &gt;21-24 cm</v>
          </cell>
          <cell r="C7221" t="str">
            <v>cây</v>
          </cell>
          <cell r="D7221">
            <v>474562</v>
          </cell>
        </row>
        <row r="7222">
          <cell r="B7222" t="str">
            <v>Lòng mang &gt;24-27 cm</v>
          </cell>
          <cell r="C7222" t="str">
            <v>cây</v>
          </cell>
          <cell r="D7222">
            <v>507268</v>
          </cell>
        </row>
        <row r="7223">
          <cell r="B7223" t="str">
            <v>Lòng mang &gt;27-30 cm</v>
          </cell>
          <cell r="C7223" t="str">
            <v>cây</v>
          </cell>
          <cell r="D7223">
            <v>542659</v>
          </cell>
        </row>
        <row r="7224">
          <cell r="B7224" t="str">
            <v>Lòng mang &gt;30-33 cm</v>
          </cell>
          <cell r="C7224" t="str">
            <v>cây</v>
          </cell>
          <cell r="D7224">
            <v>581110</v>
          </cell>
        </row>
        <row r="7225">
          <cell r="B7225" t="str">
            <v>Lòng mang &gt;33-36 cm</v>
          </cell>
          <cell r="C7225" t="str">
            <v>cây</v>
          </cell>
          <cell r="D7225">
            <v>623072</v>
          </cell>
        </row>
        <row r="7226">
          <cell r="B7226" t="str">
            <v>Lòng mang &gt;36-39 cm</v>
          </cell>
          <cell r="C7226" t="str">
            <v>cây</v>
          </cell>
          <cell r="D7226">
            <v>669023</v>
          </cell>
        </row>
        <row r="7227">
          <cell r="B7227" t="str">
            <v>Lòng mang &gt;39-42 cm</v>
          </cell>
          <cell r="C7227" t="str">
            <v>cây</v>
          </cell>
          <cell r="D7227">
            <v>719533</v>
          </cell>
        </row>
        <row r="7228">
          <cell r="B7228" t="str">
            <v>Lòng mang &gt;42 cm</v>
          </cell>
          <cell r="C7228" t="str">
            <v>cây</v>
          </cell>
          <cell r="D7228">
            <v>775248</v>
          </cell>
        </row>
        <row r="7229">
          <cell r="B7229" t="str">
            <v>Man kinh ≤3 cm</v>
          </cell>
          <cell r="C7229" t="str">
            <v>cây</v>
          </cell>
          <cell r="D7229">
            <v>78170</v>
          </cell>
        </row>
        <row r="7230">
          <cell r="B7230" t="str">
            <v>Man kinh &gt;3-6 cm</v>
          </cell>
          <cell r="C7230" t="str">
            <v>cây</v>
          </cell>
          <cell r="D7230">
            <v>102978</v>
          </cell>
        </row>
        <row r="7231">
          <cell r="B7231" t="str">
            <v>Man kinh &gt;6-9 cm</v>
          </cell>
          <cell r="C7231" t="str">
            <v>cây</v>
          </cell>
          <cell r="D7231">
            <v>270948</v>
          </cell>
        </row>
        <row r="7232">
          <cell r="B7232" t="str">
            <v>Man kinh &gt;9-12 cm</v>
          </cell>
          <cell r="C7232" t="str">
            <v>cây</v>
          </cell>
          <cell r="D7232">
            <v>364529</v>
          </cell>
        </row>
        <row r="7233">
          <cell r="B7233" t="str">
            <v>Man kinh &gt;12-15 cm</v>
          </cell>
          <cell r="C7233" t="str">
            <v>cây</v>
          </cell>
          <cell r="D7233">
            <v>389433</v>
          </cell>
        </row>
        <row r="7234">
          <cell r="B7234" t="str">
            <v>Man kinh &gt;15-18 cm</v>
          </cell>
          <cell r="C7234" t="str">
            <v>cây</v>
          </cell>
          <cell r="D7234">
            <v>415918</v>
          </cell>
        </row>
        <row r="7235">
          <cell r="B7235" t="str">
            <v>Man kinh &gt;18-21 cm</v>
          </cell>
          <cell r="C7235" t="str">
            <v>cây</v>
          </cell>
          <cell r="D7235">
            <v>444210</v>
          </cell>
        </row>
        <row r="7236">
          <cell r="B7236" t="str">
            <v>Man kinh &gt;21-24 cm</v>
          </cell>
          <cell r="C7236" t="str">
            <v>cây</v>
          </cell>
          <cell r="D7236">
            <v>474562</v>
          </cell>
        </row>
        <row r="7237">
          <cell r="B7237" t="str">
            <v>Man kinh &gt;24-27 cm</v>
          </cell>
          <cell r="C7237" t="str">
            <v>cây</v>
          </cell>
          <cell r="D7237">
            <v>507268</v>
          </cell>
        </row>
        <row r="7238">
          <cell r="B7238" t="str">
            <v>Man kinh &gt;27-30 cm</v>
          </cell>
          <cell r="C7238" t="str">
            <v>cây</v>
          </cell>
          <cell r="D7238">
            <v>542659</v>
          </cell>
        </row>
        <row r="7239">
          <cell r="B7239" t="str">
            <v>Man kinh &gt;30-33 cm</v>
          </cell>
          <cell r="C7239" t="str">
            <v>cây</v>
          </cell>
          <cell r="D7239">
            <v>581110</v>
          </cell>
        </row>
        <row r="7240">
          <cell r="B7240" t="str">
            <v>Man kinh &gt;33-36 cm</v>
          </cell>
          <cell r="C7240" t="str">
            <v>cây</v>
          </cell>
          <cell r="D7240">
            <v>623072</v>
          </cell>
        </row>
        <row r="7241">
          <cell r="B7241" t="str">
            <v>Man kinh &gt;36-39 cm</v>
          </cell>
          <cell r="C7241" t="str">
            <v>cây</v>
          </cell>
          <cell r="D7241">
            <v>669023</v>
          </cell>
        </row>
        <row r="7242">
          <cell r="B7242" t="str">
            <v>Man kinh &gt;39-42 cm</v>
          </cell>
          <cell r="C7242" t="str">
            <v>cây</v>
          </cell>
          <cell r="D7242">
            <v>719533</v>
          </cell>
        </row>
        <row r="7243">
          <cell r="B7243" t="str">
            <v>Man kinh &gt;42 cm</v>
          </cell>
          <cell r="C7243" t="str">
            <v>cây</v>
          </cell>
          <cell r="D7243">
            <v>775248</v>
          </cell>
        </row>
        <row r="7244">
          <cell r="B7244" t="str">
            <v>Đẹn năm lá ≤3 cm</v>
          </cell>
          <cell r="C7244" t="str">
            <v>cây</v>
          </cell>
          <cell r="D7244">
            <v>78170</v>
          </cell>
        </row>
        <row r="7245">
          <cell r="B7245" t="str">
            <v>Đẹn năm lá &gt;3-6 cm</v>
          </cell>
          <cell r="C7245" t="str">
            <v>cây</v>
          </cell>
          <cell r="D7245">
            <v>102978</v>
          </cell>
        </row>
        <row r="7246">
          <cell r="B7246" t="str">
            <v>Đẹn năm lá &gt;6-9 cm</v>
          </cell>
          <cell r="C7246" t="str">
            <v>cây</v>
          </cell>
          <cell r="D7246">
            <v>270948</v>
          </cell>
        </row>
        <row r="7247">
          <cell r="B7247" t="str">
            <v>Đẹn năm lá &gt;9-12 cm</v>
          </cell>
          <cell r="C7247" t="str">
            <v>cây</v>
          </cell>
          <cell r="D7247">
            <v>364529</v>
          </cell>
        </row>
        <row r="7248">
          <cell r="B7248" t="str">
            <v>Đẹn năm lá &gt;12-15 cm</v>
          </cell>
          <cell r="C7248" t="str">
            <v>cây</v>
          </cell>
          <cell r="D7248">
            <v>389433</v>
          </cell>
        </row>
        <row r="7249">
          <cell r="B7249" t="str">
            <v>Đẹn năm lá &gt;15-18 cm</v>
          </cell>
          <cell r="C7249" t="str">
            <v>cây</v>
          </cell>
          <cell r="D7249">
            <v>415918</v>
          </cell>
        </row>
        <row r="7250">
          <cell r="B7250" t="str">
            <v>Đẹn năm lá &gt;18-21 cm</v>
          </cell>
          <cell r="C7250" t="str">
            <v>cây</v>
          </cell>
          <cell r="D7250">
            <v>444210</v>
          </cell>
        </row>
        <row r="7251">
          <cell r="B7251" t="str">
            <v>Đẹn năm lá &gt;21-24 cm</v>
          </cell>
          <cell r="C7251" t="str">
            <v>cây</v>
          </cell>
          <cell r="D7251">
            <v>474562</v>
          </cell>
        </row>
        <row r="7252">
          <cell r="B7252" t="str">
            <v>Đẹn năm lá &gt;24-27 cm</v>
          </cell>
          <cell r="C7252" t="str">
            <v>cây</v>
          </cell>
          <cell r="D7252">
            <v>507268</v>
          </cell>
        </row>
        <row r="7253">
          <cell r="B7253" t="str">
            <v>Đẹn năm lá &gt;27-30 cm</v>
          </cell>
          <cell r="C7253" t="str">
            <v>cây</v>
          </cell>
          <cell r="D7253">
            <v>542659</v>
          </cell>
        </row>
        <row r="7254">
          <cell r="B7254" t="str">
            <v>Đẹn năm lá &gt;30-33 cm</v>
          </cell>
          <cell r="C7254" t="str">
            <v>cây</v>
          </cell>
          <cell r="D7254">
            <v>581110</v>
          </cell>
        </row>
        <row r="7255">
          <cell r="B7255" t="str">
            <v>Đẹn năm lá &gt;33-36 cm</v>
          </cell>
          <cell r="C7255" t="str">
            <v>cây</v>
          </cell>
          <cell r="D7255">
            <v>623072</v>
          </cell>
        </row>
        <row r="7256">
          <cell r="B7256" t="str">
            <v>Đẹn năm lá &gt;36-39 cm</v>
          </cell>
          <cell r="C7256" t="str">
            <v>cây</v>
          </cell>
          <cell r="D7256">
            <v>669023</v>
          </cell>
        </row>
        <row r="7257">
          <cell r="B7257" t="str">
            <v>Đẹn năm lá &gt;39-42 cm</v>
          </cell>
          <cell r="C7257" t="str">
            <v>cây</v>
          </cell>
          <cell r="D7257">
            <v>719533</v>
          </cell>
        </row>
        <row r="7258">
          <cell r="B7258" t="str">
            <v>Đẹn năm lá &gt;42 cm</v>
          </cell>
          <cell r="C7258" t="str">
            <v>cây</v>
          </cell>
          <cell r="D7258">
            <v>775248</v>
          </cell>
        </row>
        <row r="7259">
          <cell r="B7259" t="str">
            <v>Bình linh năm lá ≤3 cm</v>
          </cell>
          <cell r="C7259" t="str">
            <v>cây</v>
          </cell>
          <cell r="D7259">
            <v>78170</v>
          </cell>
        </row>
        <row r="7260">
          <cell r="B7260" t="str">
            <v>Bình linh năm lá &gt;3-6 cm</v>
          </cell>
          <cell r="C7260" t="str">
            <v>cây</v>
          </cell>
          <cell r="D7260">
            <v>102978</v>
          </cell>
        </row>
        <row r="7261">
          <cell r="B7261" t="str">
            <v>Bình linh năm lá &gt;6-9 cm</v>
          </cell>
          <cell r="C7261" t="str">
            <v>cây</v>
          </cell>
          <cell r="D7261">
            <v>270948</v>
          </cell>
        </row>
        <row r="7262">
          <cell r="B7262" t="str">
            <v>Bình linh năm lá &gt;9-12 cm</v>
          </cell>
          <cell r="C7262" t="str">
            <v>cây</v>
          </cell>
          <cell r="D7262">
            <v>364529</v>
          </cell>
        </row>
        <row r="7263">
          <cell r="B7263" t="str">
            <v>Bình linh năm lá &gt;12-15 cm</v>
          </cell>
          <cell r="C7263" t="str">
            <v>cây</v>
          </cell>
          <cell r="D7263">
            <v>389433</v>
          </cell>
        </row>
        <row r="7264">
          <cell r="B7264" t="str">
            <v>Bình linh năm lá &gt;15-18 cm</v>
          </cell>
          <cell r="C7264" t="str">
            <v>cây</v>
          </cell>
          <cell r="D7264">
            <v>415918</v>
          </cell>
        </row>
        <row r="7265">
          <cell r="B7265" t="str">
            <v>Bình linh năm lá &gt;18-21 cm</v>
          </cell>
          <cell r="C7265" t="str">
            <v>cây</v>
          </cell>
          <cell r="D7265">
            <v>444210</v>
          </cell>
        </row>
        <row r="7266">
          <cell r="B7266" t="str">
            <v>Bình linh năm lá &gt;21-24 cm</v>
          </cell>
          <cell r="C7266" t="str">
            <v>cây</v>
          </cell>
          <cell r="D7266">
            <v>474562</v>
          </cell>
        </row>
        <row r="7267">
          <cell r="B7267" t="str">
            <v>Bình linh năm lá &gt;24-27 cm</v>
          </cell>
          <cell r="C7267" t="str">
            <v>cây</v>
          </cell>
          <cell r="D7267">
            <v>507268</v>
          </cell>
        </row>
        <row r="7268">
          <cell r="B7268" t="str">
            <v>Bình linh năm lá &gt;27-30 cm</v>
          </cell>
          <cell r="C7268" t="str">
            <v>cây</v>
          </cell>
          <cell r="D7268">
            <v>542659</v>
          </cell>
        </row>
        <row r="7269">
          <cell r="B7269" t="str">
            <v>Bình linh năm lá &gt;30-33 cm</v>
          </cell>
          <cell r="C7269" t="str">
            <v>cây</v>
          </cell>
          <cell r="D7269">
            <v>581110</v>
          </cell>
        </row>
        <row r="7270">
          <cell r="B7270" t="str">
            <v>Bình linh năm lá &gt;33-36 cm</v>
          </cell>
          <cell r="C7270" t="str">
            <v>cây</v>
          </cell>
          <cell r="D7270">
            <v>623072</v>
          </cell>
        </row>
        <row r="7271">
          <cell r="B7271" t="str">
            <v>Bình linh năm lá &gt;36-39 cm</v>
          </cell>
          <cell r="C7271" t="str">
            <v>cây</v>
          </cell>
          <cell r="D7271">
            <v>669023</v>
          </cell>
        </row>
        <row r="7272">
          <cell r="B7272" t="str">
            <v>Bình linh năm lá &gt;39-42 cm</v>
          </cell>
          <cell r="C7272" t="str">
            <v>cây</v>
          </cell>
          <cell r="D7272">
            <v>719533</v>
          </cell>
        </row>
        <row r="7273">
          <cell r="B7273" t="str">
            <v>Bình linh năm lá &gt;42 cm</v>
          </cell>
          <cell r="C7273" t="str">
            <v>cây</v>
          </cell>
          <cell r="D7273">
            <v>775248</v>
          </cell>
        </row>
        <row r="7274">
          <cell r="B7274" t="str">
            <v>Máu chó ≤3 cm</v>
          </cell>
          <cell r="C7274" t="str">
            <v>cây</v>
          </cell>
          <cell r="D7274">
            <v>78170</v>
          </cell>
        </row>
        <row r="7275">
          <cell r="B7275" t="str">
            <v>Máu chó &gt;3-6 cm</v>
          </cell>
          <cell r="C7275" t="str">
            <v>cây</v>
          </cell>
          <cell r="D7275">
            <v>102978</v>
          </cell>
        </row>
        <row r="7276">
          <cell r="B7276" t="str">
            <v>Máu chó &gt;6-9 cm</v>
          </cell>
          <cell r="C7276" t="str">
            <v>cây</v>
          </cell>
          <cell r="D7276">
            <v>270948</v>
          </cell>
        </row>
        <row r="7277">
          <cell r="B7277" t="str">
            <v>Máu chó &gt;9-12 cm</v>
          </cell>
          <cell r="C7277" t="str">
            <v>cây</v>
          </cell>
          <cell r="D7277">
            <v>364529</v>
          </cell>
        </row>
        <row r="7278">
          <cell r="B7278" t="str">
            <v>Máu chó &gt;12-15 cm</v>
          </cell>
          <cell r="C7278" t="str">
            <v>cây</v>
          </cell>
          <cell r="D7278">
            <v>389433</v>
          </cell>
        </row>
        <row r="7279">
          <cell r="B7279" t="str">
            <v>Máu chó &gt;15-18 cm</v>
          </cell>
          <cell r="C7279" t="str">
            <v>cây</v>
          </cell>
          <cell r="D7279">
            <v>415918</v>
          </cell>
        </row>
        <row r="7280">
          <cell r="B7280" t="str">
            <v>Máu chó &gt;18-21 cm</v>
          </cell>
          <cell r="C7280" t="str">
            <v>cây</v>
          </cell>
          <cell r="D7280">
            <v>444210</v>
          </cell>
        </row>
        <row r="7281">
          <cell r="B7281" t="str">
            <v>Máu chó &gt;21-24 cm</v>
          </cell>
          <cell r="C7281" t="str">
            <v>cây</v>
          </cell>
          <cell r="D7281">
            <v>474562</v>
          </cell>
        </row>
        <row r="7282">
          <cell r="B7282" t="str">
            <v>Máu chó &gt;24-27 cm</v>
          </cell>
          <cell r="C7282" t="str">
            <v>cây</v>
          </cell>
          <cell r="D7282">
            <v>507268</v>
          </cell>
        </row>
        <row r="7283">
          <cell r="B7283" t="str">
            <v>Máu chó &gt;27-30 cm</v>
          </cell>
          <cell r="C7283" t="str">
            <v>cây</v>
          </cell>
          <cell r="D7283">
            <v>542659</v>
          </cell>
        </row>
        <row r="7284">
          <cell r="B7284" t="str">
            <v>Máu chó &gt;30-33 cm</v>
          </cell>
          <cell r="C7284" t="str">
            <v>cây</v>
          </cell>
          <cell r="D7284">
            <v>581110</v>
          </cell>
        </row>
        <row r="7285">
          <cell r="B7285" t="str">
            <v>Máu chó &gt;33-36 cm</v>
          </cell>
          <cell r="C7285" t="str">
            <v>cây</v>
          </cell>
          <cell r="D7285">
            <v>623072</v>
          </cell>
        </row>
        <row r="7286">
          <cell r="B7286" t="str">
            <v>Máu chó &gt;36-39 cm</v>
          </cell>
          <cell r="C7286" t="str">
            <v>cây</v>
          </cell>
          <cell r="D7286">
            <v>669023</v>
          </cell>
        </row>
        <row r="7287">
          <cell r="B7287" t="str">
            <v>Máu chó &gt;39-42 cm</v>
          </cell>
          <cell r="C7287" t="str">
            <v>cây</v>
          </cell>
          <cell r="D7287">
            <v>719533</v>
          </cell>
        </row>
        <row r="7288">
          <cell r="B7288" t="str">
            <v>Máu chó &gt;42 cm</v>
          </cell>
          <cell r="C7288" t="str">
            <v>cây</v>
          </cell>
          <cell r="D7288">
            <v>775248</v>
          </cell>
        </row>
        <row r="7289">
          <cell r="B7289" t="str">
            <v>Máu chó lá to ≤3 cm</v>
          </cell>
          <cell r="C7289" t="str">
            <v>cây</v>
          </cell>
          <cell r="D7289">
            <v>78170</v>
          </cell>
        </row>
        <row r="7290">
          <cell r="B7290" t="str">
            <v>Máu chó lá to &gt;3-6 cm</v>
          </cell>
          <cell r="C7290" t="str">
            <v>cây</v>
          </cell>
          <cell r="D7290">
            <v>102978</v>
          </cell>
        </row>
        <row r="7291">
          <cell r="B7291" t="str">
            <v>Máu chó lá to &gt;6-9 cm</v>
          </cell>
          <cell r="C7291" t="str">
            <v>cây</v>
          </cell>
          <cell r="D7291">
            <v>270948</v>
          </cell>
        </row>
        <row r="7292">
          <cell r="B7292" t="str">
            <v>Máu chó lá to &gt;9-12 cm</v>
          </cell>
          <cell r="C7292" t="str">
            <v>cây</v>
          </cell>
          <cell r="D7292">
            <v>364529</v>
          </cell>
        </row>
        <row r="7293">
          <cell r="B7293" t="str">
            <v>Máu chó lá to &gt;12-15 cm</v>
          </cell>
          <cell r="C7293" t="str">
            <v>cây</v>
          </cell>
          <cell r="D7293">
            <v>389433</v>
          </cell>
        </row>
        <row r="7294">
          <cell r="B7294" t="str">
            <v>Máu chó lá to &gt;15-18 cm</v>
          </cell>
          <cell r="C7294" t="str">
            <v>cây</v>
          </cell>
          <cell r="D7294">
            <v>415918</v>
          </cell>
        </row>
        <row r="7295">
          <cell r="B7295" t="str">
            <v>Máu chó lá to &gt;18-21 cm</v>
          </cell>
          <cell r="C7295" t="str">
            <v>cây</v>
          </cell>
          <cell r="D7295">
            <v>444210</v>
          </cell>
        </row>
        <row r="7296">
          <cell r="B7296" t="str">
            <v>Máu chó lá to &gt;21-24 cm</v>
          </cell>
          <cell r="C7296" t="str">
            <v>cây</v>
          </cell>
          <cell r="D7296">
            <v>474562</v>
          </cell>
        </row>
        <row r="7297">
          <cell r="B7297" t="str">
            <v>Máu chó lá to &gt;24-27 cm</v>
          </cell>
          <cell r="C7297" t="str">
            <v>cây</v>
          </cell>
          <cell r="D7297">
            <v>507268</v>
          </cell>
        </row>
        <row r="7298">
          <cell r="B7298" t="str">
            <v>Máu chó lá to &gt;27-30 cm</v>
          </cell>
          <cell r="C7298" t="str">
            <v>cây</v>
          </cell>
          <cell r="D7298">
            <v>542659</v>
          </cell>
        </row>
        <row r="7299">
          <cell r="B7299" t="str">
            <v>Máu chó lá to &gt;30-33 cm</v>
          </cell>
          <cell r="C7299" t="str">
            <v>cây</v>
          </cell>
          <cell r="D7299">
            <v>581110</v>
          </cell>
        </row>
        <row r="7300">
          <cell r="B7300" t="str">
            <v>Máu chó lá to &gt;33-36 cm</v>
          </cell>
          <cell r="C7300" t="str">
            <v>cây</v>
          </cell>
          <cell r="D7300">
            <v>623072</v>
          </cell>
        </row>
        <row r="7301">
          <cell r="B7301" t="str">
            <v>Máu chó lá to &gt;36-39 cm</v>
          </cell>
          <cell r="C7301" t="str">
            <v>cây</v>
          </cell>
          <cell r="D7301">
            <v>669023</v>
          </cell>
        </row>
        <row r="7302">
          <cell r="B7302" t="str">
            <v>Máu chó lá to &gt;39-42 cm</v>
          </cell>
          <cell r="C7302" t="str">
            <v>cây</v>
          </cell>
          <cell r="D7302">
            <v>719533</v>
          </cell>
        </row>
        <row r="7303">
          <cell r="B7303" t="str">
            <v>Máu chó lá to &gt;42 cm</v>
          </cell>
          <cell r="C7303" t="str">
            <v>cây</v>
          </cell>
          <cell r="D7303">
            <v>775248</v>
          </cell>
        </row>
        <row r="7304">
          <cell r="B7304" t="str">
            <v>Máu chó lá lớn ≤3 cm</v>
          </cell>
          <cell r="C7304" t="str">
            <v>cây</v>
          </cell>
          <cell r="D7304">
            <v>78170</v>
          </cell>
        </row>
        <row r="7305">
          <cell r="B7305" t="str">
            <v>Máu chó lá lớn &gt;3-6 cm</v>
          </cell>
          <cell r="C7305" t="str">
            <v>cây</v>
          </cell>
          <cell r="D7305">
            <v>102978</v>
          </cell>
        </row>
        <row r="7306">
          <cell r="B7306" t="str">
            <v>Máu chó lá lớn &gt;6-9 cm</v>
          </cell>
          <cell r="C7306" t="str">
            <v>cây</v>
          </cell>
          <cell r="D7306">
            <v>270948</v>
          </cell>
        </row>
        <row r="7307">
          <cell r="B7307" t="str">
            <v>Máu chó lá lớn &gt;9-12 cm</v>
          </cell>
          <cell r="C7307" t="str">
            <v>cây</v>
          </cell>
          <cell r="D7307">
            <v>364529</v>
          </cell>
        </row>
        <row r="7308">
          <cell r="B7308" t="str">
            <v>Máu chó lá lớn &gt;12-15 cm</v>
          </cell>
          <cell r="C7308" t="str">
            <v>cây</v>
          </cell>
          <cell r="D7308">
            <v>389433</v>
          </cell>
        </row>
        <row r="7309">
          <cell r="B7309" t="str">
            <v>Máu chó lá lớn &gt;15-18 cm</v>
          </cell>
          <cell r="C7309" t="str">
            <v>cây</v>
          </cell>
          <cell r="D7309">
            <v>415918</v>
          </cell>
        </row>
        <row r="7310">
          <cell r="B7310" t="str">
            <v>Máu chó lá lớn &gt;18-21 cm</v>
          </cell>
          <cell r="C7310" t="str">
            <v>cây</v>
          </cell>
          <cell r="D7310">
            <v>444210</v>
          </cell>
        </row>
        <row r="7311">
          <cell r="B7311" t="str">
            <v>Máu chó lá lớn &gt;21-24 cm</v>
          </cell>
          <cell r="C7311" t="str">
            <v>cây</v>
          </cell>
          <cell r="D7311">
            <v>474562</v>
          </cell>
        </row>
        <row r="7312">
          <cell r="B7312" t="str">
            <v>Máu chó lá lớn &gt;24-27 cm</v>
          </cell>
          <cell r="C7312" t="str">
            <v>cây</v>
          </cell>
          <cell r="D7312">
            <v>507268</v>
          </cell>
        </row>
        <row r="7313">
          <cell r="B7313" t="str">
            <v>Máu chó lá lớn &gt;27-30 cm</v>
          </cell>
          <cell r="C7313" t="str">
            <v>cây</v>
          </cell>
          <cell r="D7313">
            <v>542659</v>
          </cell>
        </row>
        <row r="7314">
          <cell r="B7314" t="str">
            <v>Máu chó lá lớn &gt;30-33 cm</v>
          </cell>
          <cell r="C7314" t="str">
            <v>cây</v>
          </cell>
          <cell r="D7314">
            <v>581110</v>
          </cell>
        </row>
        <row r="7315">
          <cell r="B7315" t="str">
            <v>Máu chó lá lớn &gt;33-36 cm</v>
          </cell>
          <cell r="C7315" t="str">
            <v>cây</v>
          </cell>
          <cell r="D7315">
            <v>623072</v>
          </cell>
        </row>
        <row r="7316">
          <cell r="B7316" t="str">
            <v>Máu chó lá lớn &gt;36-39 cm</v>
          </cell>
          <cell r="C7316" t="str">
            <v>cây</v>
          </cell>
          <cell r="D7316">
            <v>669023</v>
          </cell>
        </row>
        <row r="7317">
          <cell r="B7317" t="str">
            <v>Máu chó lá lớn &gt;39-42 cm</v>
          </cell>
          <cell r="C7317" t="str">
            <v>cây</v>
          </cell>
          <cell r="D7317">
            <v>719533</v>
          </cell>
        </row>
        <row r="7318">
          <cell r="B7318" t="str">
            <v>Máu chó lá lớn &gt;42 cm</v>
          </cell>
          <cell r="C7318" t="str">
            <v>cây</v>
          </cell>
          <cell r="D7318">
            <v>775248</v>
          </cell>
        </row>
        <row r="7319">
          <cell r="B7319" t="str">
            <v>Máu chó lá nhỏ ≤3 cm</v>
          </cell>
          <cell r="C7319" t="str">
            <v>cây</v>
          </cell>
          <cell r="D7319">
            <v>78170</v>
          </cell>
        </row>
        <row r="7320">
          <cell r="B7320" t="str">
            <v>Máu chó lá nhỏ &gt;3-6 cm</v>
          </cell>
          <cell r="C7320" t="str">
            <v>cây</v>
          </cell>
          <cell r="D7320">
            <v>102978</v>
          </cell>
        </row>
        <row r="7321">
          <cell r="B7321" t="str">
            <v>Máu chó lá nhỏ &gt;6-9 cm</v>
          </cell>
          <cell r="C7321" t="str">
            <v>cây</v>
          </cell>
          <cell r="D7321">
            <v>270948</v>
          </cell>
        </row>
        <row r="7322">
          <cell r="B7322" t="str">
            <v>Máu chó lá nhỏ &gt;9-12 cm</v>
          </cell>
          <cell r="C7322" t="str">
            <v>cây</v>
          </cell>
          <cell r="D7322">
            <v>364529</v>
          </cell>
        </row>
        <row r="7323">
          <cell r="B7323" t="str">
            <v>Máu chó lá nhỏ &gt;12-15 cm</v>
          </cell>
          <cell r="C7323" t="str">
            <v>cây</v>
          </cell>
          <cell r="D7323">
            <v>389433</v>
          </cell>
        </row>
        <row r="7324">
          <cell r="B7324" t="str">
            <v>Máu chó lá nhỏ &gt;15-18 cm</v>
          </cell>
          <cell r="C7324" t="str">
            <v>cây</v>
          </cell>
          <cell r="D7324">
            <v>415918</v>
          </cell>
        </row>
        <row r="7325">
          <cell r="B7325" t="str">
            <v>Máu chó lá nhỏ &gt;18-21 cm</v>
          </cell>
          <cell r="C7325" t="str">
            <v>cây</v>
          </cell>
          <cell r="D7325">
            <v>444210</v>
          </cell>
        </row>
        <row r="7326">
          <cell r="B7326" t="str">
            <v>Máu chó lá nhỏ &gt;21-24 cm</v>
          </cell>
          <cell r="C7326" t="str">
            <v>cây</v>
          </cell>
          <cell r="D7326">
            <v>474562</v>
          </cell>
        </row>
        <row r="7327">
          <cell r="B7327" t="str">
            <v>Máu chó lá nhỏ &gt;24-27 cm</v>
          </cell>
          <cell r="C7327" t="str">
            <v>cây</v>
          </cell>
          <cell r="D7327">
            <v>507268</v>
          </cell>
        </row>
        <row r="7328">
          <cell r="B7328" t="str">
            <v>Máu chó lá nhỏ &gt;27-30 cm</v>
          </cell>
          <cell r="C7328" t="str">
            <v>cây</v>
          </cell>
          <cell r="D7328">
            <v>542659</v>
          </cell>
        </row>
        <row r="7329">
          <cell r="B7329" t="str">
            <v>Máu chó lá nhỏ &gt;30-33 cm</v>
          </cell>
          <cell r="C7329" t="str">
            <v>cây</v>
          </cell>
          <cell r="D7329">
            <v>581110</v>
          </cell>
        </row>
        <row r="7330">
          <cell r="B7330" t="str">
            <v>Máu chó lá nhỏ &gt;33-36 cm</v>
          </cell>
          <cell r="C7330" t="str">
            <v>cây</v>
          </cell>
          <cell r="D7330">
            <v>623072</v>
          </cell>
        </row>
        <row r="7331">
          <cell r="B7331" t="str">
            <v>Máu chó lá nhỏ &gt;36-39 cm</v>
          </cell>
          <cell r="C7331" t="str">
            <v>cây</v>
          </cell>
          <cell r="D7331">
            <v>669023</v>
          </cell>
        </row>
        <row r="7332">
          <cell r="B7332" t="str">
            <v>Máu chó lá nhỏ &gt;39-42 cm</v>
          </cell>
          <cell r="C7332" t="str">
            <v>cây</v>
          </cell>
          <cell r="D7332">
            <v>719533</v>
          </cell>
        </row>
        <row r="7333">
          <cell r="B7333" t="str">
            <v>Máu chó lá nhỏ &gt;42 cm</v>
          </cell>
          <cell r="C7333" t="str">
            <v>cây</v>
          </cell>
          <cell r="D7333">
            <v>775248</v>
          </cell>
        </row>
        <row r="7334">
          <cell r="B7334" t="str">
            <v>Mạy chấu ≤3 cm</v>
          </cell>
          <cell r="C7334" t="str">
            <v>cây</v>
          </cell>
          <cell r="D7334">
            <v>78170</v>
          </cell>
        </row>
        <row r="7335">
          <cell r="B7335" t="str">
            <v>Mạy chấu &gt;3-6 cm</v>
          </cell>
          <cell r="C7335" t="str">
            <v>cây</v>
          </cell>
          <cell r="D7335">
            <v>102978</v>
          </cell>
        </row>
        <row r="7336">
          <cell r="B7336" t="str">
            <v>Mạy chấu &gt;6-9 cm</v>
          </cell>
          <cell r="C7336" t="str">
            <v>cây</v>
          </cell>
          <cell r="D7336">
            <v>270948</v>
          </cell>
        </row>
        <row r="7337">
          <cell r="B7337" t="str">
            <v>Mạy chấu &gt;9-12 cm</v>
          </cell>
          <cell r="C7337" t="str">
            <v>cây</v>
          </cell>
          <cell r="D7337">
            <v>364529</v>
          </cell>
        </row>
        <row r="7338">
          <cell r="B7338" t="str">
            <v>Mạy chấu &gt;12-15 cm</v>
          </cell>
          <cell r="C7338" t="str">
            <v>cây</v>
          </cell>
          <cell r="D7338">
            <v>389433</v>
          </cell>
        </row>
        <row r="7339">
          <cell r="B7339" t="str">
            <v>Mạy chấu &gt;15-18 cm</v>
          </cell>
          <cell r="C7339" t="str">
            <v>cây</v>
          </cell>
          <cell r="D7339">
            <v>415918</v>
          </cell>
        </row>
        <row r="7340">
          <cell r="B7340" t="str">
            <v>Mạy chấu &gt;18-21 cm</v>
          </cell>
          <cell r="C7340" t="str">
            <v>cây</v>
          </cell>
          <cell r="D7340">
            <v>444210</v>
          </cell>
        </row>
        <row r="7341">
          <cell r="B7341" t="str">
            <v>Mạy chấu &gt;21-24 cm</v>
          </cell>
          <cell r="C7341" t="str">
            <v>cây</v>
          </cell>
          <cell r="D7341">
            <v>474562</v>
          </cell>
        </row>
        <row r="7342">
          <cell r="B7342" t="str">
            <v>Mạy chấu &gt;24-27 cm</v>
          </cell>
          <cell r="C7342" t="str">
            <v>cây</v>
          </cell>
          <cell r="D7342">
            <v>507268</v>
          </cell>
        </row>
        <row r="7343">
          <cell r="B7343" t="str">
            <v>Mạy chấu &gt;27-30 cm</v>
          </cell>
          <cell r="C7343" t="str">
            <v>cây</v>
          </cell>
          <cell r="D7343">
            <v>542659</v>
          </cell>
        </row>
        <row r="7344">
          <cell r="B7344" t="str">
            <v>Mạy chấu &gt;30-33 cm</v>
          </cell>
          <cell r="C7344" t="str">
            <v>cây</v>
          </cell>
          <cell r="D7344">
            <v>581110</v>
          </cell>
        </row>
        <row r="7345">
          <cell r="B7345" t="str">
            <v>Mạy chấu &gt;33-36 cm</v>
          </cell>
          <cell r="C7345" t="str">
            <v>cây</v>
          </cell>
          <cell r="D7345">
            <v>623072</v>
          </cell>
        </row>
        <row r="7346">
          <cell r="B7346" t="str">
            <v>Mạy chấu &gt;36-39 cm</v>
          </cell>
          <cell r="C7346" t="str">
            <v>cây</v>
          </cell>
          <cell r="D7346">
            <v>669023</v>
          </cell>
        </row>
        <row r="7347">
          <cell r="B7347" t="str">
            <v>Mạy chấu &gt;39-42 cm</v>
          </cell>
          <cell r="C7347" t="str">
            <v>cây</v>
          </cell>
          <cell r="D7347">
            <v>719533</v>
          </cell>
        </row>
        <row r="7348">
          <cell r="B7348" t="str">
            <v>Mạy chấu &gt;42 cm</v>
          </cell>
          <cell r="C7348" t="str">
            <v>cây</v>
          </cell>
          <cell r="D7348">
            <v>775248</v>
          </cell>
        </row>
        <row r="7349">
          <cell r="B7349" t="str">
            <v>Lá ngón ≤3 cm</v>
          </cell>
          <cell r="C7349" t="str">
            <v>cây</v>
          </cell>
          <cell r="D7349">
            <v>78170</v>
          </cell>
        </row>
        <row r="7350">
          <cell r="B7350" t="str">
            <v>Lá ngón &gt;3-6 cm</v>
          </cell>
          <cell r="C7350" t="str">
            <v>cây</v>
          </cell>
          <cell r="D7350">
            <v>102978</v>
          </cell>
        </row>
        <row r="7351">
          <cell r="B7351" t="str">
            <v>Lá ngón &gt;6-9 cm</v>
          </cell>
          <cell r="C7351" t="str">
            <v>cây</v>
          </cell>
          <cell r="D7351">
            <v>270948</v>
          </cell>
        </row>
        <row r="7352">
          <cell r="B7352" t="str">
            <v>Lá ngón &gt;9-12 cm</v>
          </cell>
          <cell r="C7352" t="str">
            <v>cây</v>
          </cell>
          <cell r="D7352">
            <v>364529</v>
          </cell>
        </row>
        <row r="7353">
          <cell r="B7353" t="str">
            <v>Lá ngón &gt;12-15 cm</v>
          </cell>
          <cell r="C7353" t="str">
            <v>cây</v>
          </cell>
          <cell r="D7353">
            <v>389433</v>
          </cell>
        </row>
        <row r="7354">
          <cell r="B7354" t="str">
            <v>Lá ngón &gt;15-18 cm</v>
          </cell>
          <cell r="C7354" t="str">
            <v>cây</v>
          </cell>
          <cell r="D7354">
            <v>415918</v>
          </cell>
        </row>
        <row r="7355">
          <cell r="B7355" t="str">
            <v>Lá ngón &gt;18-21 cm</v>
          </cell>
          <cell r="C7355" t="str">
            <v>cây</v>
          </cell>
          <cell r="D7355">
            <v>444210</v>
          </cell>
        </row>
        <row r="7356">
          <cell r="B7356" t="str">
            <v>Lá ngón &gt;21-24 cm</v>
          </cell>
          <cell r="C7356" t="str">
            <v>cây</v>
          </cell>
          <cell r="D7356">
            <v>474562</v>
          </cell>
        </row>
        <row r="7357">
          <cell r="B7357" t="str">
            <v>Lá ngón &gt;24-27 cm</v>
          </cell>
          <cell r="C7357" t="str">
            <v>cây</v>
          </cell>
          <cell r="D7357">
            <v>507268</v>
          </cell>
        </row>
        <row r="7358">
          <cell r="B7358" t="str">
            <v>Lá ngón &gt;27-30 cm</v>
          </cell>
          <cell r="C7358" t="str">
            <v>cây</v>
          </cell>
          <cell r="D7358">
            <v>542659</v>
          </cell>
        </row>
        <row r="7359">
          <cell r="B7359" t="str">
            <v>Lá ngón &gt;30-33 cm</v>
          </cell>
          <cell r="C7359" t="str">
            <v>cây</v>
          </cell>
          <cell r="D7359">
            <v>581110</v>
          </cell>
        </row>
        <row r="7360">
          <cell r="B7360" t="str">
            <v>Lá ngón &gt;33-36 cm</v>
          </cell>
          <cell r="C7360" t="str">
            <v>cây</v>
          </cell>
          <cell r="D7360">
            <v>623072</v>
          </cell>
        </row>
        <row r="7361">
          <cell r="B7361" t="str">
            <v>Lá ngón &gt;36-39 cm</v>
          </cell>
          <cell r="C7361" t="str">
            <v>cây</v>
          </cell>
          <cell r="D7361">
            <v>669023</v>
          </cell>
        </row>
        <row r="7362">
          <cell r="B7362" t="str">
            <v>Lá ngón &gt;39-42 cm</v>
          </cell>
          <cell r="C7362" t="str">
            <v>cây</v>
          </cell>
          <cell r="D7362">
            <v>719533</v>
          </cell>
        </row>
        <row r="7363">
          <cell r="B7363" t="str">
            <v>Lá ngón &gt;42 cm</v>
          </cell>
          <cell r="C7363" t="str">
            <v>cây</v>
          </cell>
          <cell r="D7363">
            <v>775248</v>
          </cell>
        </row>
        <row r="7364">
          <cell r="B7364" t="str">
            <v>Cơi ≤3 cm</v>
          </cell>
          <cell r="C7364" t="str">
            <v>cây</v>
          </cell>
          <cell r="D7364">
            <v>78170</v>
          </cell>
        </row>
        <row r="7365">
          <cell r="B7365" t="str">
            <v>Cơi &gt;3-6 cm</v>
          </cell>
          <cell r="C7365" t="str">
            <v>cây</v>
          </cell>
          <cell r="D7365">
            <v>102978</v>
          </cell>
        </row>
        <row r="7366">
          <cell r="B7366" t="str">
            <v>Cơi &gt;6-9 cm</v>
          </cell>
          <cell r="C7366" t="str">
            <v>cây</v>
          </cell>
          <cell r="D7366">
            <v>270948</v>
          </cell>
        </row>
        <row r="7367">
          <cell r="B7367" t="str">
            <v>Cơi &gt;9-12 cm</v>
          </cell>
          <cell r="C7367" t="str">
            <v>cây</v>
          </cell>
          <cell r="D7367">
            <v>364529</v>
          </cell>
        </row>
        <row r="7368">
          <cell r="B7368" t="str">
            <v>Cơi &gt;12-15 cm</v>
          </cell>
          <cell r="C7368" t="str">
            <v>cây</v>
          </cell>
          <cell r="D7368">
            <v>389433</v>
          </cell>
        </row>
        <row r="7369">
          <cell r="B7369" t="str">
            <v>Cơi &gt;15-18 cm</v>
          </cell>
          <cell r="C7369" t="str">
            <v>cây</v>
          </cell>
          <cell r="D7369">
            <v>415918</v>
          </cell>
        </row>
        <row r="7370">
          <cell r="B7370" t="str">
            <v>Cơi &gt;18-21 cm</v>
          </cell>
          <cell r="C7370" t="str">
            <v>cây</v>
          </cell>
          <cell r="D7370">
            <v>444210</v>
          </cell>
        </row>
        <row r="7371">
          <cell r="B7371" t="str">
            <v>Cơi &gt;21-24 cm</v>
          </cell>
          <cell r="C7371" t="str">
            <v>cây</v>
          </cell>
          <cell r="D7371">
            <v>474562</v>
          </cell>
        </row>
        <row r="7372">
          <cell r="B7372" t="str">
            <v>Cơi &gt;24-27 cm</v>
          </cell>
          <cell r="C7372" t="str">
            <v>cây</v>
          </cell>
          <cell r="D7372">
            <v>507268</v>
          </cell>
        </row>
        <row r="7373">
          <cell r="B7373" t="str">
            <v>Cơi &gt;27-30 cm</v>
          </cell>
          <cell r="C7373" t="str">
            <v>cây</v>
          </cell>
          <cell r="D7373">
            <v>542659</v>
          </cell>
        </row>
        <row r="7374">
          <cell r="B7374" t="str">
            <v>Cơi &gt;30-33 cm</v>
          </cell>
          <cell r="C7374" t="str">
            <v>cây</v>
          </cell>
          <cell r="D7374">
            <v>581110</v>
          </cell>
        </row>
        <row r="7375">
          <cell r="B7375" t="str">
            <v>Cơi &gt;33-36 cm</v>
          </cell>
          <cell r="C7375" t="str">
            <v>cây</v>
          </cell>
          <cell r="D7375">
            <v>623072</v>
          </cell>
        </row>
        <row r="7376">
          <cell r="B7376" t="str">
            <v>Cơi &gt;36-39 cm</v>
          </cell>
          <cell r="C7376" t="str">
            <v>cây</v>
          </cell>
          <cell r="D7376">
            <v>669023</v>
          </cell>
        </row>
        <row r="7377">
          <cell r="B7377" t="str">
            <v>Cơi &gt;39-42 cm</v>
          </cell>
          <cell r="C7377" t="str">
            <v>cây</v>
          </cell>
          <cell r="D7377">
            <v>719533</v>
          </cell>
        </row>
        <row r="7378">
          <cell r="B7378" t="str">
            <v>Cơi &gt;42 cm</v>
          </cell>
          <cell r="C7378" t="str">
            <v>cây</v>
          </cell>
          <cell r="D7378">
            <v>775248</v>
          </cell>
        </row>
        <row r="7379">
          <cell r="B7379" t="str">
            <v>Mít ≤3 cm</v>
          </cell>
          <cell r="C7379" t="str">
            <v>cây</v>
          </cell>
          <cell r="D7379">
            <v>78170</v>
          </cell>
        </row>
        <row r="7380">
          <cell r="B7380" t="str">
            <v>Mít &gt;3-6 cm</v>
          </cell>
          <cell r="C7380" t="str">
            <v>cây</v>
          </cell>
          <cell r="D7380">
            <v>102978</v>
          </cell>
        </row>
        <row r="7381">
          <cell r="B7381" t="str">
            <v>Mít &gt;6-9 cm</v>
          </cell>
          <cell r="C7381" t="str">
            <v>cây</v>
          </cell>
          <cell r="D7381">
            <v>270948</v>
          </cell>
        </row>
        <row r="7382">
          <cell r="B7382" t="str">
            <v>Mít &gt;9-12 cm</v>
          </cell>
          <cell r="C7382" t="str">
            <v>cây</v>
          </cell>
          <cell r="D7382">
            <v>364529</v>
          </cell>
        </row>
        <row r="7383">
          <cell r="B7383" t="str">
            <v>Mít &gt;12-15 cm</v>
          </cell>
          <cell r="C7383" t="str">
            <v>cây</v>
          </cell>
          <cell r="D7383">
            <v>389433</v>
          </cell>
        </row>
        <row r="7384">
          <cell r="B7384" t="str">
            <v>Mít &gt;15-18 cm</v>
          </cell>
          <cell r="C7384" t="str">
            <v>cây</v>
          </cell>
          <cell r="D7384">
            <v>415918</v>
          </cell>
        </row>
        <row r="7385">
          <cell r="B7385" t="str">
            <v>Mít &gt;18-21 cm</v>
          </cell>
          <cell r="C7385" t="str">
            <v>cây</v>
          </cell>
          <cell r="D7385">
            <v>444210</v>
          </cell>
        </row>
        <row r="7386">
          <cell r="B7386" t="str">
            <v>Mít &gt;21-24 cm</v>
          </cell>
          <cell r="C7386" t="str">
            <v>cây</v>
          </cell>
          <cell r="D7386">
            <v>474562</v>
          </cell>
        </row>
        <row r="7387">
          <cell r="B7387" t="str">
            <v>Mít &gt;24-27 cm</v>
          </cell>
          <cell r="C7387" t="str">
            <v>cây</v>
          </cell>
          <cell r="D7387">
            <v>507268</v>
          </cell>
        </row>
        <row r="7388">
          <cell r="B7388" t="str">
            <v>Mít &gt;27-30 cm</v>
          </cell>
          <cell r="C7388" t="str">
            <v>cây</v>
          </cell>
          <cell r="D7388">
            <v>542659</v>
          </cell>
        </row>
        <row r="7389">
          <cell r="B7389" t="str">
            <v>Mít &gt;30-33 cm</v>
          </cell>
          <cell r="C7389" t="str">
            <v>cây</v>
          </cell>
          <cell r="D7389">
            <v>581110</v>
          </cell>
        </row>
        <row r="7390">
          <cell r="B7390" t="str">
            <v>Mít &gt;33-36 cm</v>
          </cell>
          <cell r="C7390" t="str">
            <v>cây</v>
          </cell>
          <cell r="D7390">
            <v>623072</v>
          </cell>
        </row>
        <row r="7391">
          <cell r="B7391" t="str">
            <v>Mít &gt;36-39 cm</v>
          </cell>
          <cell r="C7391" t="str">
            <v>cây</v>
          </cell>
          <cell r="D7391">
            <v>669023</v>
          </cell>
        </row>
        <row r="7392">
          <cell r="B7392" t="str">
            <v>Mít &gt;39-42 cm</v>
          </cell>
          <cell r="C7392" t="str">
            <v>cây</v>
          </cell>
          <cell r="D7392">
            <v>719533</v>
          </cell>
        </row>
        <row r="7393">
          <cell r="B7393" t="str">
            <v>Mít &gt;42 cm</v>
          </cell>
          <cell r="C7393" t="str">
            <v>cây</v>
          </cell>
          <cell r="D7393">
            <v>775248</v>
          </cell>
        </row>
        <row r="7394">
          <cell r="B7394" t="str">
            <v>Mít mật ≤3 cm</v>
          </cell>
          <cell r="C7394" t="str">
            <v>cây</v>
          </cell>
          <cell r="D7394">
            <v>78170</v>
          </cell>
        </row>
        <row r="7395">
          <cell r="B7395" t="str">
            <v>Mít mật &gt;3-6 cm</v>
          </cell>
          <cell r="C7395" t="str">
            <v>cây</v>
          </cell>
          <cell r="D7395">
            <v>102978</v>
          </cell>
        </row>
        <row r="7396">
          <cell r="B7396" t="str">
            <v>Mít mật &gt;6-9 cm</v>
          </cell>
          <cell r="C7396" t="str">
            <v>cây</v>
          </cell>
          <cell r="D7396">
            <v>270948</v>
          </cell>
        </row>
        <row r="7397">
          <cell r="B7397" t="str">
            <v>Mít mật &gt;9-12 cm</v>
          </cell>
          <cell r="C7397" t="str">
            <v>cây</v>
          </cell>
          <cell r="D7397">
            <v>364529</v>
          </cell>
        </row>
        <row r="7398">
          <cell r="B7398" t="str">
            <v>Mít mật &gt;12-15 cm</v>
          </cell>
          <cell r="C7398" t="str">
            <v>cây</v>
          </cell>
          <cell r="D7398">
            <v>389433</v>
          </cell>
        </row>
        <row r="7399">
          <cell r="B7399" t="str">
            <v>Mít mật &gt;15-18 cm</v>
          </cell>
          <cell r="C7399" t="str">
            <v>cây</v>
          </cell>
          <cell r="D7399">
            <v>415918</v>
          </cell>
        </row>
        <row r="7400">
          <cell r="B7400" t="str">
            <v>Mít mật &gt;18-21 cm</v>
          </cell>
          <cell r="C7400" t="str">
            <v>cây</v>
          </cell>
          <cell r="D7400">
            <v>444210</v>
          </cell>
        </row>
        <row r="7401">
          <cell r="B7401" t="str">
            <v>Mít mật &gt;21-24 cm</v>
          </cell>
          <cell r="C7401" t="str">
            <v>cây</v>
          </cell>
          <cell r="D7401">
            <v>474562</v>
          </cell>
        </row>
        <row r="7402">
          <cell r="B7402" t="str">
            <v>Mít mật &gt;24-27 cm</v>
          </cell>
          <cell r="C7402" t="str">
            <v>cây</v>
          </cell>
          <cell r="D7402">
            <v>507268</v>
          </cell>
        </row>
        <row r="7403">
          <cell r="B7403" t="str">
            <v>Mít mật &gt;27-30 cm</v>
          </cell>
          <cell r="C7403" t="str">
            <v>cây</v>
          </cell>
          <cell r="D7403">
            <v>542659</v>
          </cell>
        </row>
        <row r="7404">
          <cell r="B7404" t="str">
            <v>Mít mật &gt;30-33 cm</v>
          </cell>
          <cell r="C7404" t="str">
            <v>cây</v>
          </cell>
          <cell r="D7404">
            <v>581110</v>
          </cell>
        </row>
        <row r="7405">
          <cell r="B7405" t="str">
            <v>Mít mật &gt;33-36 cm</v>
          </cell>
          <cell r="C7405" t="str">
            <v>cây</v>
          </cell>
          <cell r="D7405">
            <v>623072</v>
          </cell>
        </row>
        <row r="7406">
          <cell r="B7406" t="str">
            <v>Mít mật &gt;36-39 cm</v>
          </cell>
          <cell r="C7406" t="str">
            <v>cây</v>
          </cell>
          <cell r="D7406">
            <v>669023</v>
          </cell>
        </row>
        <row r="7407">
          <cell r="B7407" t="str">
            <v>Mít mật &gt;39-42 cm</v>
          </cell>
          <cell r="C7407" t="str">
            <v>cây</v>
          </cell>
          <cell r="D7407">
            <v>719533</v>
          </cell>
        </row>
        <row r="7408">
          <cell r="B7408" t="str">
            <v>Mít mật &gt;42 cm</v>
          </cell>
          <cell r="C7408" t="str">
            <v>cây</v>
          </cell>
          <cell r="D7408">
            <v>775248</v>
          </cell>
        </row>
        <row r="7409">
          <cell r="B7409" t="str">
            <v>Mít nài  ≤3 cm</v>
          </cell>
          <cell r="C7409" t="str">
            <v>cây</v>
          </cell>
          <cell r="D7409">
            <v>78170</v>
          </cell>
        </row>
        <row r="7410">
          <cell r="B7410" t="str">
            <v>Mít nài  &gt;3-6 cm</v>
          </cell>
          <cell r="C7410" t="str">
            <v>cây</v>
          </cell>
          <cell r="D7410">
            <v>102978</v>
          </cell>
        </row>
        <row r="7411">
          <cell r="B7411" t="str">
            <v>Mít nài  &gt;6-9 cm</v>
          </cell>
          <cell r="C7411" t="str">
            <v>cây</v>
          </cell>
          <cell r="D7411">
            <v>270948</v>
          </cell>
        </row>
        <row r="7412">
          <cell r="B7412" t="str">
            <v>Mít nài  &gt;9-12 cm</v>
          </cell>
          <cell r="C7412" t="str">
            <v>cây</v>
          </cell>
          <cell r="D7412">
            <v>364529</v>
          </cell>
        </row>
        <row r="7413">
          <cell r="B7413" t="str">
            <v>Mít nài  &gt;12-15 cm</v>
          </cell>
          <cell r="C7413" t="str">
            <v>cây</v>
          </cell>
          <cell r="D7413">
            <v>389433</v>
          </cell>
        </row>
        <row r="7414">
          <cell r="B7414" t="str">
            <v>Mít nài  &gt;15-18 cm</v>
          </cell>
          <cell r="C7414" t="str">
            <v>cây</v>
          </cell>
          <cell r="D7414">
            <v>415918</v>
          </cell>
        </row>
        <row r="7415">
          <cell r="B7415" t="str">
            <v>Mít nài  &gt;18-21 cm</v>
          </cell>
          <cell r="C7415" t="str">
            <v>cây</v>
          </cell>
          <cell r="D7415">
            <v>444210</v>
          </cell>
        </row>
        <row r="7416">
          <cell r="B7416" t="str">
            <v>Mít nài  &gt;21-24 cm</v>
          </cell>
          <cell r="C7416" t="str">
            <v>cây</v>
          </cell>
          <cell r="D7416">
            <v>474562</v>
          </cell>
        </row>
        <row r="7417">
          <cell r="B7417" t="str">
            <v>Mít nài  &gt;24-27 cm</v>
          </cell>
          <cell r="C7417" t="str">
            <v>cây</v>
          </cell>
          <cell r="D7417">
            <v>507268</v>
          </cell>
        </row>
        <row r="7418">
          <cell r="B7418" t="str">
            <v>Mít nài  &gt;27-30 cm</v>
          </cell>
          <cell r="C7418" t="str">
            <v>cây</v>
          </cell>
          <cell r="D7418">
            <v>542659</v>
          </cell>
        </row>
        <row r="7419">
          <cell r="B7419" t="str">
            <v>Mít nài  &gt;30-33 cm</v>
          </cell>
          <cell r="C7419" t="str">
            <v>cây</v>
          </cell>
          <cell r="D7419">
            <v>581110</v>
          </cell>
        </row>
        <row r="7420">
          <cell r="B7420" t="str">
            <v>Mít nài  &gt;33-36 cm</v>
          </cell>
          <cell r="C7420" t="str">
            <v>cây</v>
          </cell>
          <cell r="D7420">
            <v>623072</v>
          </cell>
        </row>
        <row r="7421">
          <cell r="B7421" t="str">
            <v>Mít nài  &gt;36-39 cm</v>
          </cell>
          <cell r="C7421" t="str">
            <v>cây</v>
          </cell>
          <cell r="D7421">
            <v>669023</v>
          </cell>
        </row>
        <row r="7422">
          <cell r="B7422" t="str">
            <v>Mít nài  &gt;39-42 cm</v>
          </cell>
          <cell r="C7422" t="str">
            <v>cây</v>
          </cell>
          <cell r="D7422">
            <v>719533</v>
          </cell>
        </row>
        <row r="7423">
          <cell r="B7423" t="str">
            <v>Mít nài  &gt;42 cm</v>
          </cell>
          <cell r="C7423" t="str">
            <v>cây</v>
          </cell>
          <cell r="D7423">
            <v>775248</v>
          </cell>
        </row>
        <row r="7424">
          <cell r="B7424" t="str">
            <v>Mít rừng  ≤3 cm</v>
          </cell>
          <cell r="C7424" t="str">
            <v>cây</v>
          </cell>
          <cell r="D7424">
            <v>78170</v>
          </cell>
        </row>
        <row r="7425">
          <cell r="B7425" t="str">
            <v>Mít rừng  &gt;3-6 cm</v>
          </cell>
          <cell r="C7425" t="str">
            <v>cây</v>
          </cell>
          <cell r="D7425">
            <v>102978</v>
          </cell>
        </row>
        <row r="7426">
          <cell r="B7426" t="str">
            <v>Mít rừng  &gt;6-9 cm</v>
          </cell>
          <cell r="C7426" t="str">
            <v>cây</v>
          </cell>
          <cell r="D7426">
            <v>270948</v>
          </cell>
        </row>
        <row r="7427">
          <cell r="B7427" t="str">
            <v>Mít rừng  &gt;9-12 cm</v>
          </cell>
          <cell r="C7427" t="str">
            <v>cây</v>
          </cell>
          <cell r="D7427">
            <v>364529</v>
          </cell>
        </row>
        <row r="7428">
          <cell r="B7428" t="str">
            <v>Mít rừng  &gt;12-15 cm</v>
          </cell>
          <cell r="C7428" t="str">
            <v>cây</v>
          </cell>
          <cell r="D7428">
            <v>389433</v>
          </cell>
        </row>
        <row r="7429">
          <cell r="B7429" t="str">
            <v>Mít rừng  &gt;15-18 cm</v>
          </cell>
          <cell r="C7429" t="str">
            <v>cây</v>
          </cell>
          <cell r="D7429">
            <v>415918</v>
          </cell>
        </row>
        <row r="7430">
          <cell r="B7430" t="str">
            <v>Mít rừng  &gt;18-21 cm</v>
          </cell>
          <cell r="C7430" t="str">
            <v>cây</v>
          </cell>
          <cell r="D7430">
            <v>444210</v>
          </cell>
        </row>
        <row r="7431">
          <cell r="B7431" t="str">
            <v>Mít rừng  &gt;21-24 cm</v>
          </cell>
          <cell r="C7431" t="str">
            <v>cây</v>
          </cell>
          <cell r="D7431">
            <v>474562</v>
          </cell>
        </row>
        <row r="7432">
          <cell r="B7432" t="str">
            <v>Mít rừng  &gt;24-27 cm</v>
          </cell>
          <cell r="C7432" t="str">
            <v>cây</v>
          </cell>
          <cell r="D7432">
            <v>507268</v>
          </cell>
        </row>
        <row r="7433">
          <cell r="B7433" t="str">
            <v>Mít rừng  &gt;27-30 cm</v>
          </cell>
          <cell r="C7433" t="str">
            <v>cây</v>
          </cell>
          <cell r="D7433">
            <v>542659</v>
          </cell>
        </row>
        <row r="7434">
          <cell r="B7434" t="str">
            <v>Mít rừng  &gt;30-33 cm</v>
          </cell>
          <cell r="C7434" t="str">
            <v>cây</v>
          </cell>
          <cell r="D7434">
            <v>581110</v>
          </cell>
        </row>
        <row r="7435">
          <cell r="B7435" t="str">
            <v>Mít rừng  &gt;33-36 cm</v>
          </cell>
          <cell r="C7435" t="str">
            <v>cây</v>
          </cell>
          <cell r="D7435">
            <v>623072</v>
          </cell>
        </row>
        <row r="7436">
          <cell r="B7436" t="str">
            <v>Mít rừng  &gt;36-39 cm</v>
          </cell>
          <cell r="C7436" t="str">
            <v>cây</v>
          </cell>
          <cell r="D7436">
            <v>669023</v>
          </cell>
        </row>
        <row r="7437">
          <cell r="B7437" t="str">
            <v>Mít rừng  &gt;39-42 cm</v>
          </cell>
          <cell r="C7437" t="str">
            <v>cây</v>
          </cell>
          <cell r="D7437">
            <v>719533</v>
          </cell>
        </row>
        <row r="7438">
          <cell r="B7438" t="str">
            <v>Mít rừng  &gt;42 cm</v>
          </cell>
          <cell r="C7438" t="str">
            <v>cây</v>
          </cell>
          <cell r="D7438">
            <v>775248</v>
          </cell>
        </row>
        <row r="7439">
          <cell r="B7439" t="str">
            <v>Mò hoa dầy ≤3 cm</v>
          </cell>
          <cell r="C7439" t="str">
            <v>cây</v>
          </cell>
          <cell r="D7439">
            <v>78170</v>
          </cell>
        </row>
        <row r="7440">
          <cell r="B7440" t="str">
            <v>Mò hoa dầy &gt;3-6 cm</v>
          </cell>
          <cell r="C7440" t="str">
            <v>cây</v>
          </cell>
          <cell r="D7440">
            <v>102978</v>
          </cell>
        </row>
        <row r="7441">
          <cell r="B7441" t="str">
            <v>Mò hoa dầy &gt;6-9 cm</v>
          </cell>
          <cell r="C7441" t="str">
            <v>cây</v>
          </cell>
          <cell r="D7441">
            <v>270948</v>
          </cell>
        </row>
        <row r="7442">
          <cell r="B7442" t="str">
            <v>Mò hoa dầy &gt;9-12 cm</v>
          </cell>
          <cell r="C7442" t="str">
            <v>cây</v>
          </cell>
          <cell r="D7442">
            <v>364529</v>
          </cell>
        </row>
        <row r="7443">
          <cell r="B7443" t="str">
            <v>Mò hoa dầy &gt;12-15 cm</v>
          </cell>
          <cell r="C7443" t="str">
            <v>cây</v>
          </cell>
          <cell r="D7443">
            <v>389433</v>
          </cell>
        </row>
        <row r="7444">
          <cell r="B7444" t="str">
            <v>Mò hoa dầy &gt;15-18 cm</v>
          </cell>
          <cell r="C7444" t="str">
            <v>cây</v>
          </cell>
          <cell r="D7444">
            <v>415918</v>
          </cell>
        </row>
        <row r="7445">
          <cell r="B7445" t="str">
            <v>Mò hoa dầy &gt;18-21 cm</v>
          </cell>
          <cell r="C7445" t="str">
            <v>cây</v>
          </cell>
          <cell r="D7445">
            <v>444210</v>
          </cell>
        </row>
        <row r="7446">
          <cell r="B7446" t="str">
            <v>Mò hoa dầy &gt;21-24 cm</v>
          </cell>
          <cell r="C7446" t="str">
            <v>cây</v>
          </cell>
          <cell r="D7446">
            <v>474562</v>
          </cell>
        </row>
        <row r="7447">
          <cell r="B7447" t="str">
            <v>Mò hoa dầy &gt;24-27 cm</v>
          </cell>
          <cell r="C7447" t="str">
            <v>cây</v>
          </cell>
          <cell r="D7447">
            <v>507268</v>
          </cell>
        </row>
        <row r="7448">
          <cell r="B7448" t="str">
            <v>Mò hoa dầy &gt;27-30 cm</v>
          </cell>
          <cell r="C7448" t="str">
            <v>cây</v>
          </cell>
          <cell r="D7448">
            <v>542659</v>
          </cell>
        </row>
        <row r="7449">
          <cell r="B7449" t="str">
            <v>Mò hoa dầy &gt;30-33 cm</v>
          </cell>
          <cell r="C7449" t="str">
            <v>cây</v>
          </cell>
          <cell r="D7449">
            <v>581110</v>
          </cell>
        </row>
        <row r="7450">
          <cell r="B7450" t="str">
            <v>Mò hoa dầy &gt;33-36 cm</v>
          </cell>
          <cell r="C7450" t="str">
            <v>cây</v>
          </cell>
          <cell r="D7450">
            <v>623072</v>
          </cell>
        </row>
        <row r="7451">
          <cell r="B7451" t="str">
            <v>Mò hoa dầy &gt;36-39 cm</v>
          </cell>
          <cell r="C7451" t="str">
            <v>cây</v>
          </cell>
          <cell r="D7451">
            <v>669023</v>
          </cell>
        </row>
        <row r="7452">
          <cell r="B7452" t="str">
            <v>Mò hoa dầy &gt;39-42 cm</v>
          </cell>
          <cell r="C7452" t="str">
            <v>cây</v>
          </cell>
          <cell r="D7452">
            <v>719533</v>
          </cell>
        </row>
        <row r="7453">
          <cell r="B7453" t="str">
            <v>Mò hoa dầy &gt;42 cm</v>
          </cell>
          <cell r="C7453" t="str">
            <v>cây</v>
          </cell>
          <cell r="D7453">
            <v>775248</v>
          </cell>
        </row>
        <row r="7454">
          <cell r="B7454" t="str">
            <v>Mò hương ≤3 cm</v>
          </cell>
          <cell r="C7454" t="str">
            <v>cây</v>
          </cell>
          <cell r="D7454">
            <v>78170</v>
          </cell>
        </row>
        <row r="7455">
          <cell r="B7455" t="str">
            <v>Mò hương &gt;3-6 cm</v>
          </cell>
          <cell r="C7455" t="str">
            <v>cây</v>
          </cell>
          <cell r="D7455">
            <v>102978</v>
          </cell>
        </row>
        <row r="7456">
          <cell r="B7456" t="str">
            <v>Mò hương &gt;6-9 cm</v>
          </cell>
          <cell r="C7456" t="str">
            <v>cây</v>
          </cell>
          <cell r="D7456">
            <v>270948</v>
          </cell>
        </row>
        <row r="7457">
          <cell r="B7457" t="str">
            <v>Mò hương &gt;9-12 cm</v>
          </cell>
          <cell r="C7457" t="str">
            <v>cây</v>
          </cell>
          <cell r="D7457">
            <v>364529</v>
          </cell>
        </row>
        <row r="7458">
          <cell r="B7458" t="str">
            <v>Mò hương &gt;12-15 cm</v>
          </cell>
          <cell r="C7458" t="str">
            <v>cây</v>
          </cell>
          <cell r="D7458">
            <v>389433</v>
          </cell>
        </row>
        <row r="7459">
          <cell r="B7459" t="str">
            <v>Mò hương &gt;15-18 cm</v>
          </cell>
          <cell r="C7459" t="str">
            <v>cây</v>
          </cell>
          <cell r="D7459">
            <v>415918</v>
          </cell>
        </row>
        <row r="7460">
          <cell r="B7460" t="str">
            <v>Mò hương &gt;18-21 cm</v>
          </cell>
          <cell r="C7460" t="str">
            <v>cây</v>
          </cell>
          <cell r="D7460">
            <v>444210</v>
          </cell>
        </row>
        <row r="7461">
          <cell r="B7461" t="str">
            <v>Mò hương &gt;21-24 cm</v>
          </cell>
          <cell r="C7461" t="str">
            <v>cây</v>
          </cell>
          <cell r="D7461">
            <v>474562</v>
          </cell>
        </row>
        <row r="7462">
          <cell r="B7462" t="str">
            <v>Mò hương &gt;24-27 cm</v>
          </cell>
          <cell r="C7462" t="str">
            <v>cây</v>
          </cell>
          <cell r="D7462">
            <v>507268</v>
          </cell>
        </row>
        <row r="7463">
          <cell r="B7463" t="str">
            <v>Mò hương &gt;27-30 cm</v>
          </cell>
          <cell r="C7463" t="str">
            <v>cây</v>
          </cell>
          <cell r="D7463">
            <v>542659</v>
          </cell>
        </row>
        <row r="7464">
          <cell r="B7464" t="str">
            <v>Mò hương &gt;30-33 cm</v>
          </cell>
          <cell r="C7464" t="str">
            <v>cây</v>
          </cell>
          <cell r="D7464">
            <v>581110</v>
          </cell>
        </row>
        <row r="7465">
          <cell r="B7465" t="str">
            <v>Mò hương &gt;33-36 cm</v>
          </cell>
          <cell r="C7465" t="str">
            <v>cây</v>
          </cell>
          <cell r="D7465">
            <v>623072</v>
          </cell>
        </row>
        <row r="7466">
          <cell r="B7466" t="str">
            <v>Mò hương &gt;36-39 cm</v>
          </cell>
          <cell r="C7466" t="str">
            <v>cây</v>
          </cell>
          <cell r="D7466">
            <v>669023</v>
          </cell>
        </row>
        <row r="7467">
          <cell r="B7467" t="str">
            <v>Mò hương &gt;39-42 cm</v>
          </cell>
          <cell r="C7467" t="str">
            <v>cây</v>
          </cell>
          <cell r="D7467">
            <v>719533</v>
          </cell>
        </row>
        <row r="7468">
          <cell r="B7468" t="str">
            <v>Mò hương &gt;42 cm</v>
          </cell>
          <cell r="C7468" t="str">
            <v>cây</v>
          </cell>
          <cell r="D7468">
            <v>775248</v>
          </cell>
        </row>
        <row r="7469">
          <cell r="B7469" t="str">
            <v>Mò lá tủ ≤3 cm</v>
          </cell>
          <cell r="C7469" t="str">
            <v>cây</v>
          </cell>
          <cell r="D7469">
            <v>78170</v>
          </cell>
        </row>
        <row r="7470">
          <cell r="B7470" t="str">
            <v>Mò lá tủ &gt;3-6 cm</v>
          </cell>
          <cell r="C7470" t="str">
            <v>cây</v>
          </cell>
          <cell r="D7470">
            <v>102978</v>
          </cell>
        </row>
        <row r="7471">
          <cell r="B7471" t="str">
            <v>Mò lá tủ &gt;6-9 cm</v>
          </cell>
          <cell r="C7471" t="str">
            <v>cây</v>
          </cell>
          <cell r="D7471">
            <v>270948</v>
          </cell>
        </row>
        <row r="7472">
          <cell r="B7472" t="str">
            <v>Mò lá tủ &gt;9-12 cm</v>
          </cell>
          <cell r="C7472" t="str">
            <v>cây</v>
          </cell>
          <cell r="D7472">
            <v>364529</v>
          </cell>
        </row>
        <row r="7473">
          <cell r="B7473" t="str">
            <v>Mò lá tủ &gt;12-15 cm</v>
          </cell>
          <cell r="C7473" t="str">
            <v>cây</v>
          </cell>
          <cell r="D7473">
            <v>389433</v>
          </cell>
        </row>
        <row r="7474">
          <cell r="B7474" t="str">
            <v>Mò lá tủ &gt;15-18 cm</v>
          </cell>
          <cell r="C7474" t="str">
            <v>cây</v>
          </cell>
          <cell r="D7474">
            <v>415918</v>
          </cell>
        </row>
        <row r="7475">
          <cell r="B7475" t="str">
            <v>Mò lá tủ &gt;18-21 cm</v>
          </cell>
          <cell r="C7475" t="str">
            <v>cây</v>
          </cell>
          <cell r="D7475">
            <v>444210</v>
          </cell>
        </row>
        <row r="7476">
          <cell r="B7476" t="str">
            <v>Mò lá tủ &gt;21-24 cm</v>
          </cell>
          <cell r="C7476" t="str">
            <v>cây</v>
          </cell>
          <cell r="D7476">
            <v>474562</v>
          </cell>
        </row>
        <row r="7477">
          <cell r="B7477" t="str">
            <v>Mò lá tủ &gt;24-27 cm</v>
          </cell>
          <cell r="C7477" t="str">
            <v>cây</v>
          </cell>
          <cell r="D7477">
            <v>507268</v>
          </cell>
        </row>
        <row r="7478">
          <cell r="B7478" t="str">
            <v>Mò lá tủ &gt;27-30 cm</v>
          </cell>
          <cell r="C7478" t="str">
            <v>cây</v>
          </cell>
          <cell r="D7478">
            <v>542659</v>
          </cell>
        </row>
        <row r="7479">
          <cell r="B7479" t="str">
            <v>Mò lá tủ &gt;30-33 cm</v>
          </cell>
          <cell r="C7479" t="str">
            <v>cây</v>
          </cell>
          <cell r="D7479">
            <v>581110</v>
          </cell>
        </row>
        <row r="7480">
          <cell r="B7480" t="str">
            <v>Mò lá tủ &gt;33-36 cm</v>
          </cell>
          <cell r="C7480" t="str">
            <v>cây</v>
          </cell>
          <cell r="D7480">
            <v>623072</v>
          </cell>
        </row>
        <row r="7481">
          <cell r="B7481" t="str">
            <v>Mò lá tủ &gt;36-39 cm</v>
          </cell>
          <cell r="C7481" t="str">
            <v>cây</v>
          </cell>
          <cell r="D7481">
            <v>669023</v>
          </cell>
        </row>
        <row r="7482">
          <cell r="B7482" t="str">
            <v>Mò lá tủ &gt;39-42 cm</v>
          </cell>
          <cell r="C7482" t="str">
            <v>cây</v>
          </cell>
          <cell r="D7482">
            <v>719533</v>
          </cell>
        </row>
        <row r="7483">
          <cell r="B7483" t="str">
            <v>Mò lá tủ &gt;42 cm</v>
          </cell>
          <cell r="C7483" t="str">
            <v>cây</v>
          </cell>
          <cell r="D7483">
            <v>775248</v>
          </cell>
        </row>
        <row r="7484">
          <cell r="B7484" t="str">
            <v>Mò gỗ ≤3 cm</v>
          </cell>
          <cell r="C7484" t="str">
            <v>cây</v>
          </cell>
          <cell r="D7484">
            <v>78170</v>
          </cell>
        </row>
        <row r="7485">
          <cell r="B7485" t="str">
            <v>Mò gỗ &gt;3-6 cm</v>
          </cell>
          <cell r="C7485" t="str">
            <v>cây</v>
          </cell>
          <cell r="D7485">
            <v>102978</v>
          </cell>
        </row>
        <row r="7486">
          <cell r="B7486" t="str">
            <v>Mò gỗ &gt;6-9 cm</v>
          </cell>
          <cell r="C7486" t="str">
            <v>cây</v>
          </cell>
          <cell r="D7486">
            <v>270948</v>
          </cell>
        </row>
        <row r="7487">
          <cell r="B7487" t="str">
            <v>Mò gỗ &gt;9-12 cm</v>
          </cell>
          <cell r="C7487" t="str">
            <v>cây</v>
          </cell>
          <cell r="D7487">
            <v>364529</v>
          </cell>
        </row>
        <row r="7488">
          <cell r="B7488" t="str">
            <v>Mò gỗ &gt;12-15 cm</v>
          </cell>
          <cell r="C7488" t="str">
            <v>cây</v>
          </cell>
          <cell r="D7488">
            <v>389433</v>
          </cell>
        </row>
        <row r="7489">
          <cell r="B7489" t="str">
            <v>Mò gỗ &gt;15-18 cm</v>
          </cell>
          <cell r="C7489" t="str">
            <v>cây</v>
          </cell>
          <cell r="D7489">
            <v>415918</v>
          </cell>
        </row>
        <row r="7490">
          <cell r="B7490" t="str">
            <v>Mò gỗ &gt;18-21 cm</v>
          </cell>
          <cell r="C7490" t="str">
            <v>cây</v>
          </cell>
          <cell r="D7490">
            <v>444210</v>
          </cell>
        </row>
        <row r="7491">
          <cell r="B7491" t="str">
            <v>Mò gỗ &gt;21-24 cm</v>
          </cell>
          <cell r="C7491" t="str">
            <v>cây</v>
          </cell>
          <cell r="D7491">
            <v>474562</v>
          </cell>
        </row>
        <row r="7492">
          <cell r="B7492" t="str">
            <v>Mò gỗ &gt;24-27 cm</v>
          </cell>
          <cell r="C7492" t="str">
            <v>cây</v>
          </cell>
          <cell r="D7492">
            <v>507268</v>
          </cell>
        </row>
        <row r="7493">
          <cell r="B7493" t="str">
            <v>Mò gỗ &gt;27-30 cm</v>
          </cell>
          <cell r="C7493" t="str">
            <v>cây</v>
          </cell>
          <cell r="D7493">
            <v>542659</v>
          </cell>
        </row>
        <row r="7494">
          <cell r="B7494" t="str">
            <v>Mò gỗ &gt;30-33 cm</v>
          </cell>
          <cell r="C7494" t="str">
            <v>cây</v>
          </cell>
          <cell r="D7494">
            <v>581110</v>
          </cell>
        </row>
        <row r="7495">
          <cell r="B7495" t="str">
            <v>Mò gỗ &gt;33-36 cm</v>
          </cell>
          <cell r="C7495" t="str">
            <v>cây</v>
          </cell>
          <cell r="D7495">
            <v>623072</v>
          </cell>
        </row>
        <row r="7496">
          <cell r="B7496" t="str">
            <v>Mò gỗ &gt;36-39 cm</v>
          </cell>
          <cell r="C7496" t="str">
            <v>cây</v>
          </cell>
          <cell r="D7496">
            <v>669023</v>
          </cell>
        </row>
        <row r="7497">
          <cell r="B7497" t="str">
            <v>Mò gỗ &gt;39-42 cm</v>
          </cell>
          <cell r="C7497" t="str">
            <v>cây</v>
          </cell>
          <cell r="D7497">
            <v>719533</v>
          </cell>
        </row>
        <row r="7498">
          <cell r="B7498" t="str">
            <v>Mò gỗ &gt;42 cm</v>
          </cell>
          <cell r="C7498" t="str">
            <v>cây</v>
          </cell>
          <cell r="D7498">
            <v>775248</v>
          </cell>
        </row>
        <row r="7499">
          <cell r="B7499" t="str">
            <v>Muồng hoa đào ≤3 cm</v>
          </cell>
          <cell r="C7499" t="str">
            <v>cây</v>
          </cell>
          <cell r="D7499">
            <v>78170</v>
          </cell>
        </row>
        <row r="7500">
          <cell r="B7500" t="str">
            <v>Muồng hoa đào &gt;3-6 cm</v>
          </cell>
          <cell r="C7500" t="str">
            <v>cây</v>
          </cell>
          <cell r="D7500">
            <v>102978</v>
          </cell>
        </row>
        <row r="7501">
          <cell r="B7501" t="str">
            <v>Muồng hoa đào &gt;6-9 cm</v>
          </cell>
          <cell r="C7501" t="str">
            <v>cây</v>
          </cell>
          <cell r="D7501">
            <v>270948</v>
          </cell>
        </row>
        <row r="7502">
          <cell r="B7502" t="str">
            <v>Muồng hoa đào &gt;9-12 cm</v>
          </cell>
          <cell r="C7502" t="str">
            <v>cây</v>
          </cell>
          <cell r="D7502">
            <v>364529</v>
          </cell>
        </row>
        <row r="7503">
          <cell r="B7503" t="str">
            <v>Muồng hoa đào &gt;12-15 cm</v>
          </cell>
          <cell r="C7503" t="str">
            <v>cây</v>
          </cell>
          <cell r="D7503">
            <v>389433</v>
          </cell>
        </row>
        <row r="7504">
          <cell r="B7504" t="str">
            <v>Muồng hoa đào &gt;15-18 cm</v>
          </cell>
          <cell r="C7504" t="str">
            <v>cây</v>
          </cell>
          <cell r="D7504">
            <v>415918</v>
          </cell>
        </row>
        <row r="7505">
          <cell r="B7505" t="str">
            <v>Muồng hoa đào &gt;18-21 cm</v>
          </cell>
          <cell r="C7505" t="str">
            <v>cây</v>
          </cell>
          <cell r="D7505">
            <v>444210</v>
          </cell>
        </row>
        <row r="7506">
          <cell r="B7506" t="str">
            <v>Muồng hoa đào &gt;21-24 cm</v>
          </cell>
          <cell r="C7506" t="str">
            <v>cây</v>
          </cell>
          <cell r="D7506">
            <v>474562</v>
          </cell>
        </row>
        <row r="7507">
          <cell r="B7507" t="str">
            <v>Muồng hoa đào &gt;24-27 cm</v>
          </cell>
          <cell r="C7507" t="str">
            <v>cây</v>
          </cell>
          <cell r="D7507">
            <v>507268</v>
          </cell>
        </row>
        <row r="7508">
          <cell r="B7508" t="str">
            <v>Muồng hoa đào &gt;27-30 cm</v>
          </cell>
          <cell r="C7508" t="str">
            <v>cây</v>
          </cell>
          <cell r="D7508">
            <v>542659</v>
          </cell>
        </row>
        <row r="7509">
          <cell r="B7509" t="str">
            <v>Muồng hoa đào &gt;30-33 cm</v>
          </cell>
          <cell r="C7509" t="str">
            <v>cây</v>
          </cell>
          <cell r="D7509">
            <v>581110</v>
          </cell>
        </row>
        <row r="7510">
          <cell r="B7510" t="str">
            <v>Muồng hoa đào &gt;33-36 cm</v>
          </cell>
          <cell r="C7510" t="str">
            <v>cây</v>
          </cell>
          <cell r="D7510">
            <v>623072</v>
          </cell>
        </row>
        <row r="7511">
          <cell r="B7511" t="str">
            <v>Muồng hoa đào &gt;36-39 cm</v>
          </cell>
          <cell r="C7511" t="str">
            <v>cây</v>
          </cell>
          <cell r="D7511">
            <v>669023</v>
          </cell>
        </row>
        <row r="7512">
          <cell r="B7512" t="str">
            <v>Muồng hoa đào &gt;39-42 cm</v>
          </cell>
          <cell r="C7512" t="str">
            <v>cây</v>
          </cell>
          <cell r="D7512">
            <v>719533</v>
          </cell>
        </row>
        <row r="7513">
          <cell r="B7513" t="str">
            <v>Muồng hoa đào &gt;42 cm</v>
          </cell>
          <cell r="C7513" t="str">
            <v>cây</v>
          </cell>
          <cell r="D7513">
            <v>775248</v>
          </cell>
        </row>
        <row r="7514">
          <cell r="B7514" t="str">
            <v>Muồng cánh dán ≤3 cm</v>
          </cell>
          <cell r="C7514" t="str">
            <v>cây</v>
          </cell>
          <cell r="D7514">
            <v>78170</v>
          </cell>
        </row>
        <row r="7515">
          <cell r="B7515" t="str">
            <v>Muồng cánh dán &gt;3-6 cm</v>
          </cell>
          <cell r="C7515" t="str">
            <v>cây</v>
          </cell>
          <cell r="D7515">
            <v>102978</v>
          </cell>
        </row>
        <row r="7516">
          <cell r="B7516" t="str">
            <v>Muồng cánh dán &gt;6-9 cm</v>
          </cell>
          <cell r="C7516" t="str">
            <v>cây</v>
          </cell>
          <cell r="D7516">
            <v>270948</v>
          </cell>
        </row>
        <row r="7517">
          <cell r="B7517" t="str">
            <v>Muồng cánh dán &gt;9-12 cm</v>
          </cell>
          <cell r="C7517" t="str">
            <v>cây</v>
          </cell>
          <cell r="D7517">
            <v>364529</v>
          </cell>
        </row>
        <row r="7518">
          <cell r="B7518" t="str">
            <v>Muồng cánh dán &gt;12-15 cm</v>
          </cell>
          <cell r="C7518" t="str">
            <v>cây</v>
          </cell>
          <cell r="D7518">
            <v>389433</v>
          </cell>
        </row>
        <row r="7519">
          <cell r="B7519" t="str">
            <v>Muồng cánh dán &gt;15-18 cm</v>
          </cell>
          <cell r="C7519" t="str">
            <v>cây</v>
          </cell>
          <cell r="D7519">
            <v>415918</v>
          </cell>
        </row>
        <row r="7520">
          <cell r="B7520" t="str">
            <v>Muồng cánh dán &gt;18-21 cm</v>
          </cell>
          <cell r="C7520" t="str">
            <v>cây</v>
          </cell>
          <cell r="D7520">
            <v>444210</v>
          </cell>
        </row>
        <row r="7521">
          <cell r="B7521" t="str">
            <v>Muồng cánh dán &gt;21-24 cm</v>
          </cell>
          <cell r="C7521" t="str">
            <v>cây</v>
          </cell>
          <cell r="D7521">
            <v>474562</v>
          </cell>
        </row>
        <row r="7522">
          <cell r="B7522" t="str">
            <v>Muồng cánh dán &gt;24-27 cm</v>
          </cell>
          <cell r="C7522" t="str">
            <v>cây</v>
          </cell>
          <cell r="D7522">
            <v>507268</v>
          </cell>
        </row>
        <row r="7523">
          <cell r="B7523" t="str">
            <v>Muồng cánh dán &gt;27-30 cm</v>
          </cell>
          <cell r="C7523" t="str">
            <v>cây</v>
          </cell>
          <cell r="D7523">
            <v>542659</v>
          </cell>
        </row>
        <row r="7524">
          <cell r="B7524" t="str">
            <v>Muồng cánh dán &gt;30-33 cm</v>
          </cell>
          <cell r="C7524" t="str">
            <v>cây</v>
          </cell>
          <cell r="D7524">
            <v>581110</v>
          </cell>
        </row>
        <row r="7525">
          <cell r="B7525" t="str">
            <v>Muồng cánh dán &gt;33-36 cm</v>
          </cell>
          <cell r="C7525" t="str">
            <v>cây</v>
          </cell>
          <cell r="D7525">
            <v>623072</v>
          </cell>
        </row>
        <row r="7526">
          <cell r="B7526" t="str">
            <v>Muồng cánh dán &gt;36-39 cm</v>
          </cell>
          <cell r="C7526" t="str">
            <v>cây</v>
          </cell>
          <cell r="D7526">
            <v>669023</v>
          </cell>
        </row>
        <row r="7527">
          <cell r="B7527" t="str">
            <v>Muồng cánh dán &gt;39-42 cm</v>
          </cell>
          <cell r="C7527" t="str">
            <v>cây</v>
          </cell>
          <cell r="D7527">
            <v>719533</v>
          </cell>
        </row>
        <row r="7528">
          <cell r="B7528" t="str">
            <v>Muồng cánh dán &gt;42 cm</v>
          </cell>
          <cell r="C7528" t="str">
            <v>cây</v>
          </cell>
          <cell r="D7528">
            <v>775248</v>
          </cell>
        </row>
        <row r="7529">
          <cell r="B7529" t="str">
            <v>Muồng tía ≤3 cm</v>
          </cell>
          <cell r="C7529" t="str">
            <v>cây</v>
          </cell>
          <cell r="D7529">
            <v>78170</v>
          </cell>
        </row>
        <row r="7530">
          <cell r="B7530" t="str">
            <v>Muồng tía &gt;3-6 cm</v>
          </cell>
          <cell r="C7530" t="str">
            <v>cây</v>
          </cell>
          <cell r="D7530">
            <v>102978</v>
          </cell>
        </row>
        <row r="7531">
          <cell r="B7531" t="str">
            <v>Muồng tía &gt;6-9 cm</v>
          </cell>
          <cell r="C7531" t="str">
            <v>cây</v>
          </cell>
          <cell r="D7531">
            <v>270948</v>
          </cell>
        </row>
        <row r="7532">
          <cell r="B7532" t="str">
            <v>Muồng tía &gt;9-12 cm</v>
          </cell>
          <cell r="C7532" t="str">
            <v>cây</v>
          </cell>
          <cell r="D7532">
            <v>364529</v>
          </cell>
        </row>
        <row r="7533">
          <cell r="B7533" t="str">
            <v>Muồng tía &gt;12-15 cm</v>
          </cell>
          <cell r="C7533" t="str">
            <v>cây</v>
          </cell>
          <cell r="D7533">
            <v>389433</v>
          </cell>
        </row>
        <row r="7534">
          <cell r="B7534" t="str">
            <v>Muồng tía &gt;15-18 cm</v>
          </cell>
          <cell r="C7534" t="str">
            <v>cây</v>
          </cell>
          <cell r="D7534">
            <v>415918</v>
          </cell>
        </row>
        <row r="7535">
          <cell r="B7535" t="str">
            <v>Muồng tía &gt;18-21 cm</v>
          </cell>
          <cell r="C7535" t="str">
            <v>cây</v>
          </cell>
          <cell r="D7535">
            <v>444210</v>
          </cell>
        </row>
        <row r="7536">
          <cell r="B7536" t="str">
            <v>Muồng tía &gt;21-24 cm</v>
          </cell>
          <cell r="C7536" t="str">
            <v>cây</v>
          </cell>
          <cell r="D7536">
            <v>474562</v>
          </cell>
        </row>
        <row r="7537">
          <cell r="B7537" t="str">
            <v>Muồng tía &gt;24-27 cm</v>
          </cell>
          <cell r="C7537" t="str">
            <v>cây</v>
          </cell>
          <cell r="D7537">
            <v>507268</v>
          </cell>
        </row>
        <row r="7538">
          <cell r="B7538" t="str">
            <v>Muồng tía &gt;27-30 cm</v>
          </cell>
          <cell r="C7538" t="str">
            <v>cây</v>
          </cell>
          <cell r="D7538">
            <v>542659</v>
          </cell>
        </row>
        <row r="7539">
          <cell r="B7539" t="str">
            <v>Muồng tía &gt;30-33 cm</v>
          </cell>
          <cell r="C7539" t="str">
            <v>cây</v>
          </cell>
          <cell r="D7539">
            <v>581110</v>
          </cell>
        </row>
        <row r="7540">
          <cell r="B7540" t="str">
            <v>Muồng tía &gt;33-36 cm</v>
          </cell>
          <cell r="C7540" t="str">
            <v>cây</v>
          </cell>
          <cell r="D7540">
            <v>623072</v>
          </cell>
        </row>
        <row r="7541">
          <cell r="B7541" t="str">
            <v>Muồng tía &gt;36-39 cm</v>
          </cell>
          <cell r="C7541" t="str">
            <v>cây</v>
          </cell>
          <cell r="D7541">
            <v>669023</v>
          </cell>
        </row>
        <row r="7542">
          <cell r="B7542" t="str">
            <v>Muồng tía &gt;39-42 cm</v>
          </cell>
          <cell r="C7542" t="str">
            <v>cây</v>
          </cell>
          <cell r="D7542">
            <v>719533</v>
          </cell>
        </row>
        <row r="7543">
          <cell r="B7543" t="str">
            <v>Muồng tía &gt;42 cm</v>
          </cell>
          <cell r="C7543" t="str">
            <v>cây</v>
          </cell>
          <cell r="D7543">
            <v>775248</v>
          </cell>
        </row>
        <row r="7544">
          <cell r="B7544" t="str">
            <v>Nanh chuột ≤3 cm</v>
          </cell>
          <cell r="C7544" t="str">
            <v>cây</v>
          </cell>
          <cell r="D7544">
            <v>78170</v>
          </cell>
        </row>
        <row r="7545">
          <cell r="B7545" t="str">
            <v>Nanh chuột &gt;3-6 cm</v>
          </cell>
          <cell r="C7545" t="str">
            <v>cây</v>
          </cell>
          <cell r="D7545">
            <v>102978</v>
          </cell>
        </row>
        <row r="7546">
          <cell r="B7546" t="str">
            <v>Nanh chuột &gt;6-9 cm</v>
          </cell>
          <cell r="C7546" t="str">
            <v>cây</v>
          </cell>
          <cell r="D7546">
            <v>270948</v>
          </cell>
        </row>
        <row r="7547">
          <cell r="B7547" t="str">
            <v>Nanh chuột &gt;9-12 cm</v>
          </cell>
          <cell r="C7547" t="str">
            <v>cây</v>
          </cell>
          <cell r="D7547">
            <v>364529</v>
          </cell>
        </row>
        <row r="7548">
          <cell r="B7548" t="str">
            <v>Nanh chuột &gt;12-15 cm</v>
          </cell>
          <cell r="C7548" t="str">
            <v>cây</v>
          </cell>
          <cell r="D7548">
            <v>389433</v>
          </cell>
        </row>
        <row r="7549">
          <cell r="B7549" t="str">
            <v>Nanh chuột &gt;15-18 cm</v>
          </cell>
          <cell r="C7549" t="str">
            <v>cây</v>
          </cell>
          <cell r="D7549">
            <v>415918</v>
          </cell>
        </row>
        <row r="7550">
          <cell r="B7550" t="str">
            <v>Nanh chuột &gt;18-21 cm</v>
          </cell>
          <cell r="C7550" t="str">
            <v>cây</v>
          </cell>
          <cell r="D7550">
            <v>444210</v>
          </cell>
        </row>
        <row r="7551">
          <cell r="B7551" t="str">
            <v>Nanh chuột &gt;21-24 cm</v>
          </cell>
          <cell r="C7551" t="str">
            <v>cây</v>
          </cell>
          <cell r="D7551">
            <v>474562</v>
          </cell>
        </row>
        <row r="7552">
          <cell r="B7552" t="str">
            <v>Nanh chuột &gt;24-27 cm</v>
          </cell>
          <cell r="C7552" t="str">
            <v>cây</v>
          </cell>
          <cell r="D7552">
            <v>507268</v>
          </cell>
        </row>
        <row r="7553">
          <cell r="B7553" t="str">
            <v>Nanh chuột &gt;27-30 cm</v>
          </cell>
          <cell r="C7553" t="str">
            <v>cây</v>
          </cell>
          <cell r="D7553">
            <v>542659</v>
          </cell>
        </row>
        <row r="7554">
          <cell r="B7554" t="str">
            <v>Nanh chuột &gt;30-33 cm</v>
          </cell>
          <cell r="C7554" t="str">
            <v>cây</v>
          </cell>
          <cell r="D7554">
            <v>581110</v>
          </cell>
        </row>
        <row r="7555">
          <cell r="B7555" t="str">
            <v>Nanh chuột &gt;33-36 cm</v>
          </cell>
          <cell r="C7555" t="str">
            <v>cây</v>
          </cell>
          <cell r="D7555">
            <v>623072</v>
          </cell>
        </row>
        <row r="7556">
          <cell r="B7556" t="str">
            <v>Nanh chuột &gt;36-39 cm</v>
          </cell>
          <cell r="C7556" t="str">
            <v>cây</v>
          </cell>
          <cell r="D7556">
            <v>669023</v>
          </cell>
        </row>
        <row r="7557">
          <cell r="B7557" t="str">
            <v>Nanh chuột &gt;39-42 cm</v>
          </cell>
          <cell r="C7557" t="str">
            <v>cây</v>
          </cell>
          <cell r="D7557">
            <v>719533</v>
          </cell>
        </row>
        <row r="7558">
          <cell r="B7558" t="str">
            <v>Nanh chuột &gt;42 cm</v>
          </cell>
          <cell r="C7558" t="str">
            <v>cây</v>
          </cell>
          <cell r="D7558">
            <v>775248</v>
          </cell>
        </row>
        <row r="7559">
          <cell r="B7559" t="str">
            <v>Mò lá nhỏ ≤3 cm</v>
          </cell>
          <cell r="C7559" t="str">
            <v>cây</v>
          </cell>
          <cell r="D7559">
            <v>78170</v>
          </cell>
        </row>
        <row r="7560">
          <cell r="B7560" t="str">
            <v>Mò lá nhỏ &gt;3-6 cm</v>
          </cell>
          <cell r="C7560" t="str">
            <v>cây</v>
          </cell>
          <cell r="D7560">
            <v>102978</v>
          </cell>
        </row>
        <row r="7561">
          <cell r="B7561" t="str">
            <v>Mò lá nhỏ &gt;6-9 cm</v>
          </cell>
          <cell r="C7561" t="str">
            <v>cây</v>
          </cell>
          <cell r="D7561">
            <v>270948</v>
          </cell>
        </row>
        <row r="7562">
          <cell r="B7562" t="str">
            <v>Mò lá nhỏ &gt;9-12 cm</v>
          </cell>
          <cell r="C7562" t="str">
            <v>cây</v>
          </cell>
          <cell r="D7562">
            <v>364529</v>
          </cell>
        </row>
        <row r="7563">
          <cell r="B7563" t="str">
            <v>Mò lá nhỏ &gt;12-15 cm</v>
          </cell>
          <cell r="C7563" t="str">
            <v>cây</v>
          </cell>
          <cell r="D7563">
            <v>389433</v>
          </cell>
        </row>
        <row r="7564">
          <cell r="B7564" t="str">
            <v>Mò lá nhỏ &gt;15-18 cm</v>
          </cell>
          <cell r="C7564" t="str">
            <v>cây</v>
          </cell>
          <cell r="D7564">
            <v>415918</v>
          </cell>
        </row>
        <row r="7565">
          <cell r="B7565" t="str">
            <v>Mò lá nhỏ &gt;18-21 cm</v>
          </cell>
          <cell r="C7565" t="str">
            <v>cây</v>
          </cell>
          <cell r="D7565">
            <v>444210</v>
          </cell>
        </row>
        <row r="7566">
          <cell r="B7566" t="str">
            <v>Mò lá nhỏ &gt;21-24 cm</v>
          </cell>
          <cell r="C7566" t="str">
            <v>cây</v>
          </cell>
          <cell r="D7566">
            <v>474562</v>
          </cell>
        </row>
        <row r="7567">
          <cell r="B7567" t="str">
            <v>Mò lá nhỏ &gt;24-27 cm</v>
          </cell>
          <cell r="C7567" t="str">
            <v>cây</v>
          </cell>
          <cell r="D7567">
            <v>507268</v>
          </cell>
        </row>
        <row r="7568">
          <cell r="B7568" t="str">
            <v>Mò lá nhỏ &gt;27-30 cm</v>
          </cell>
          <cell r="C7568" t="str">
            <v>cây</v>
          </cell>
          <cell r="D7568">
            <v>542659</v>
          </cell>
        </row>
        <row r="7569">
          <cell r="B7569" t="str">
            <v>Mò lá nhỏ &gt;30-33 cm</v>
          </cell>
          <cell r="C7569" t="str">
            <v>cây</v>
          </cell>
          <cell r="D7569">
            <v>581110</v>
          </cell>
        </row>
        <row r="7570">
          <cell r="B7570" t="str">
            <v>Mò lá nhỏ &gt;33-36 cm</v>
          </cell>
          <cell r="C7570" t="str">
            <v>cây</v>
          </cell>
          <cell r="D7570">
            <v>623072</v>
          </cell>
        </row>
        <row r="7571">
          <cell r="B7571" t="str">
            <v>Mò lá nhỏ &gt;36-39 cm</v>
          </cell>
          <cell r="C7571" t="str">
            <v>cây</v>
          </cell>
          <cell r="D7571">
            <v>669023</v>
          </cell>
        </row>
        <row r="7572">
          <cell r="B7572" t="str">
            <v>Mò lá nhỏ &gt;39-42 cm</v>
          </cell>
          <cell r="C7572" t="str">
            <v>cây</v>
          </cell>
          <cell r="D7572">
            <v>719533</v>
          </cell>
        </row>
        <row r="7573">
          <cell r="B7573" t="str">
            <v>Mò lá nhỏ &gt;42 cm</v>
          </cell>
          <cell r="C7573" t="str">
            <v>cây</v>
          </cell>
          <cell r="D7573">
            <v>775248</v>
          </cell>
        </row>
        <row r="7574">
          <cell r="B7574" t="str">
            <v>Nhọc ≤3 cm</v>
          </cell>
          <cell r="C7574" t="str">
            <v>cây</v>
          </cell>
          <cell r="D7574">
            <v>78170</v>
          </cell>
        </row>
        <row r="7575">
          <cell r="B7575" t="str">
            <v>Nhọc &gt;3-6 cm</v>
          </cell>
          <cell r="C7575" t="str">
            <v>cây</v>
          </cell>
          <cell r="D7575">
            <v>102978</v>
          </cell>
        </row>
        <row r="7576">
          <cell r="B7576" t="str">
            <v>Nhọc &gt;6-9 cm</v>
          </cell>
          <cell r="C7576" t="str">
            <v>cây</v>
          </cell>
          <cell r="D7576">
            <v>270948</v>
          </cell>
        </row>
        <row r="7577">
          <cell r="B7577" t="str">
            <v>Nhọc &gt;9-12 cm</v>
          </cell>
          <cell r="C7577" t="str">
            <v>cây</v>
          </cell>
          <cell r="D7577">
            <v>364529</v>
          </cell>
        </row>
        <row r="7578">
          <cell r="B7578" t="str">
            <v>Nhọc &gt;12-15 cm</v>
          </cell>
          <cell r="C7578" t="str">
            <v>cây</v>
          </cell>
          <cell r="D7578">
            <v>389433</v>
          </cell>
        </row>
        <row r="7579">
          <cell r="B7579" t="str">
            <v>Nhọc &gt;15-18 cm</v>
          </cell>
          <cell r="C7579" t="str">
            <v>cây</v>
          </cell>
          <cell r="D7579">
            <v>415918</v>
          </cell>
        </row>
        <row r="7580">
          <cell r="B7580" t="str">
            <v>Nhọc &gt;18-21 cm</v>
          </cell>
          <cell r="C7580" t="str">
            <v>cây</v>
          </cell>
          <cell r="D7580">
            <v>444210</v>
          </cell>
        </row>
        <row r="7581">
          <cell r="B7581" t="str">
            <v>Nhọc &gt;21-24 cm</v>
          </cell>
          <cell r="C7581" t="str">
            <v>cây</v>
          </cell>
          <cell r="D7581">
            <v>474562</v>
          </cell>
        </row>
        <row r="7582">
          <cell r="B7582" t="str">
            <v>Nhọc &gt;24-27 cm</v>
          </cell>
          <cell r="C7582" t="str">
            <v>cây</v>
          </cell>
          <cell r="D7582">
            <v>507268</v>
          </cell>
        </row>
        <row r="7583">
          <cell r="B7583" t="str">
            <v>Nhọc &gt;27-30 cm</v>
          </cell>
          <cell r="C7583" t="str">
            <v>cây</v>
          </cell>
          <cell r="D7583">
            <v>542659</v>
          </cell>
        </row>
        <row r="7584">
          <cell r="B7584" t="str">
            <v>Nhọc &gt;30-33 cm</v>
          </cell>
          <cell r="C7584" t="str">
            <v>cây</v>
          </cell>
          <cell r="D7584">
            <v>581110</v>
          </cell>
        </row>
        <row r="7585">
          <cell r="B7585" t="str">
            <v>Nhọc &gt;33-36 cm</v>
          </cell>
          <cell r="C7585" t="str">
            <v>cây</v>
          </cell>
          <cell r="D7585">
            <v>623072</v>
          </cell>
        </row>
        <row r="7586">
          <cell r="B7586" t="str">
            <v>Nhọc &gt;36-39 cm</v>
          </cell>
          <cell r="C7586" t="str">
            <v>cây</v>
          </cell>
          <cell r="D7586">
            <v>669023</v>
          </cell>
        </row>
        <row r="7587">
          <cell r="B7587" t="str">
            <v>Nhọc &gt;39-42 cm</v>
          </cell>
          <cell r="C7587" t="str">
            <v>cây</v>
          </cell>
          <cell r="D7587">
            <v>719533</v>
          </cell>
        </row>
        <row r="7588">
          <cell r="B7588" t="str">
            <v>Nhọc &gt;42 cm</v>
          </cell>
          <cell r="C7588" t="str">
            <v>cây</v>
          </cell>
          <cell r="D7588">
            <v>775248</v>
          </cell>
        </row>
        <row r="7589">
          <cell r="B7589" t="str">
            <v>Săng đào ≤3 cm</v>
          </cell>
          <cell r="C7589" t="str">
            <v>cây</v>
          </cell>
          <cell r="D7589">
            <v>78170</v>
          </cell>
        </row>
        <row r="7590">
          <cell r="B7590" t="str">
            <v>Săng đào &gt;3-6 cm</v>
          </cell>
          <cell r="C7590" t="str">
            <v>cây</v>
          </cell>
          <cell r="D7590">
            <v>102978</v>
          </cell>
        </row>
        <row r="7591">
          <cell r="B7591" t="str">
            <v>Săng đào &gt;6-9 cm</v>
          </cell>
          <cell r="C7591" t="str">
            <v>cây</v>
          </cell>
          <cell r="D7591">
            <v>270948</v>
          </cell>
        </row>
        <row r="7592">
          <cell r="B7592" t="str">
            <v>Săng đào &gt;9-12 cm</v>
          </cell>
          <cell r="C7592" t="str">
            <v>cây</v>
          </cell>
          <cell r="D7592">
            <v>364529</v>
          </cell>
        </row>
        <row r="7593">
          <cell r="B7593" t="str">
            <v>Săng đào &gt;12-15 cm</v>
          </cell>
          <cell r="C7593" t="str">
            <v>cây</v>
          </cell>
          <cell r="D7593">
            <v>389433</v>
          </cell>
        </row>
        <row r="7594">
          <cell r="B7594" t="str">
            <v>Săng đào &gt;15-18 cm</v>
          </cell>
          <cell r="C7594" t="str">
            <v>cây</v>
          </cell>
          <cell r="D7594">
            <v>415918</v>
          </cell>
        </row>
        <row r="7595">
          <cell r="B7595" t="str">
            <v>Săng đào &gt;18-21 cm</v>
          </cell>
          <cell r="C7595" t="str">
            <v>cây</v>
          </cell>
          <cell r="D7595">
            <v>444210</v>
          </cell>
        </row>
        <row r="7596">
          <cell r="B7596" t="str">
            <v>Săng đào &gt;21-24 cm</v>
          </cell>
          <cell r="C7596" t="str">
            <v>cây</v>
          </cell>
          <cell r="D7596">
            <v>474562</v>
          </cell>
        </row>
        <row r="7597">
          <cell r="B7597" t="str">
            <v>Săng đào &gt;24-27 cm</v>
          </cell>
          <cell r="C7597" t="str">
            <v>cây</v>
          </cell>
          <cell r="D7597">
            <v>507268</v>
          </cell>
        </row>
        <row r="7598">
          <cell r="B7598" t="str">
            <v>Săng đào &gt;27-30 cm</v>
          </cell>
          <cell r="C7598" t="str">
            <v>cây</v>
          </cell>
          <cell r="D7598">
            <v>542659</v>
          </cell>
        </row>
        <row r="7599">
          <cell r="B7599" t="str">
            <v>Săng đào &gt;30-33 cm</v>
          </cell>
          <cell r="C7599" t="str">
            <v>cây</v>
          </cell>
          <cell r="D7599">
            <v>581110</v>
          </cell>
        </row>
        <row r="7600">
          <cell r="B7600" t="str">
            <v>Săng đào &gt;33-36 cm</v>
          </cell>
          <cell r="C7600" t="str">
            <v>cây</v>
          </cell>
          <cell r="D7600">
            <v>623072</v>
          </cell>
        </row>
        <row r="7601">
          <cell r="B7601" t="str">
            <v>Săng đào &gt;36-39 cm</v>
          </cell>
          <cell r="C7601" t="str">
            <v>cây</v>
          </cell>
          <cell r="D7601">
            <v>669023</v>
          </cell>
        </row>
        <row r="7602">
          <cell r="B7602" t="str">
            <v>Săng đào &gt;39-42 cm</v>
          </cell>
          <cell r="C7602" t="str">
            <v>cây</v>
          </cell>
          <cell r="D7602">
            <v>719533</v>
          </cell>
        </row>
        <row r="7603">
          <cell r="B7603" t="str">
            <v>Săng đào &gt;42 cm</v>
          </cell>
          <cell r="C7603" t="str">
            <v>cây</v>
          </cell>
          <cell r="D7603">
            <v>775248</v>
          </cell>
        </row>
        <row r="7604">
          <cell r="B7604" t="str">
            <v>Nô lá thuôn ≤3 cm</v>
          </cell>
          <cell r="C7604" t="str">
            <v>cây</v>
          </cell>
          <cell r="D7604">
            <v>78170</v>
          </cell>
        </row>
        <row r="7605">
          <cell r="B7605" t="str">
            <v>Nô lá thuôn &gt;3-6 cm</v>
          </cell>
          <cell r="C7605" t="str">
            <v>cây</v>
          </cell>
          <cell r="D7605">
            <v>102978</v>
          </cell>
        </row>
        <row r="7606">
          <cell r="B7606" t="str">
            <v>Nô lá thuôn &gt;6-9 cm</v>
          </cell>
          <cell r="C7606" t="str">
            <v>cây</v>
          </cell>
          <cell r="D7606">
            <v>270948</v>
          </cell>
        </row>
        <row r="7607">
          <cell r="B7607" t="str">
            <v>Nô lá thuôn &gt;9-12 cm</v>
          </cell>
          <cell r="C7607" t="str">
            <v>cây</v>
          </cell>
          <cell r="D7607">
            <v>364529</v>
          </cell>
        </row>
        <row r="7608">
          <cell r="B7608" t="str">
            <v>Nô lá thuôn &gt;12-15 cm</v>
          </cell>
          <cell r="C7608" t="str">
            <v>cây</v>
          </cell>
          <cell r="D7608">
            <v>389433</v>
          </cell>
        </row>
        <row r="7609">
          <cell r="B7609" t="str">
            <v>Nô lá thuôn &gt;15-18 cm</v>
          </cell>
          <cell r="C7609" t="str">
            <v>cây</v>
          </cell>
          <cell r="D7609">
            <v>415918</v>
          </cell>
        </row>
        <row r="7610">
          <cell r="B7610" t="str">
            <v>Nô lá thuôn &gt;18-21 cm</v>
          </cell>
          <cell r="C7610" t="str">
            <v>cây</v>
          </cell>
          <cell r="D7610">
            <v>444210</v>
          </cell>
        </row>
        <row r="7611">
          <cell r="B7611" t="str">
            <v>Nô lá thuôn &gt;21-24 cm</v>
          </cell>
          <cell r="C7611" t="str">
            <v>cây</v>
          </cell>
          <cell r="D7611">
            <v>474562</v>
          </cell>
        </row>
        <row r="7612">
          <cell r="B7612" t="str">
            <v>Nô lá thuôn &gt;24-27 cm</v>
          </cell>
          <cell r="C7612" t="str">
            <v>cây</v>
          </cell>
          <cell r="D7612">
            <v>507268</v>
          </cell>
        </row>
        <row r="7613">
          <cell r="B7613" t="str">
            <v>Nô lá thuôn &gt;27-30 cm</v>
          </cell>
          <cell r="C7613" t="str">
            <v>cây</v>
          </cell>
          <cell r="D7613">
            <v>542659</v>
          </cell>
        </row>
        <row r="7614">
          <cell r="B7614" t="str">
            <v>Nô lá thuôn &gt;30-33 cm</v>
          </cell>
          <cell r="C7614" t="str">
            <v>cây</v>
          </cell>
          <cell r="D7614">
            <v>581110</v>
          </cell>
        </row>
        <row r="7615">
          <cell r="B7615" t="str">
            <v>Nô lá thuôn &gt;33-36 cm</v>
          </cell>
          <cell r="C7615" t="str">
            <v>cây</v>
          </cell>
          <cell r="D7615">
            <v>623072</v>
          </cell>
        </row>
        <row r="7616">
          <cell r="B7616" t="str">
            <v>Nô lá thuôn &gt;36-39 cm</v>
          </cell>
          <cell r="C7616" t="str">
            <v>cây</v>
          </cell>
          <cell r="D7616">
            <v>669023</v>
          </cell>
        </row>
        <row r="7617">
          <cell r="B7617" t="str">
            <v>Nô lá thuôn &gt;39-42 cm</v>
          </cell>
          <cell r="C7617" t="str">
            <v>cây</v>
          </cell>
          <cell r="D7617">
            <v>719533</v>
          </cell>
        </row>
        <row r="7618">
          <cell r="B7618" t="str">
            <v>Nô lá thuôn &gt;42 cm</v>
          </cell>
          <cell r="C7618" t="str">
            <v>cây</v>
          </cell>
          <cell r="D7618">
            <v>775248</v>
          </cell>
        </row>
        <row r="7619">
          <cell r="B7619" t="str">
            <v>Bài nhài thuôn ≤3 cm</v>
          </cell>
          <cell r="C7619" t="str">
            <v>cây</v>
          </cell>
          <cell r="D7619">
            <v>78170</v>
          </cell>
        </row>
        <row r="7620">
          <cell r="B7620" t="str">
            <v>Bài nhài thuôn &gt;3-6 cm</v>
          </cell>
          <cell r="C7620" t="str">
            <v>cây</v>
          </cell>
          <cell r="D7620">
            <v>102978</v>
          </cell>
        </row>
        <row r="7621">
          <cell r="B7621" t="str">
            <v>Bài nhài thuôn &gt;6-9 cm</v>
          </cell>
          <cell r="C7621" t="str">
            <v>cây</v>
          </cell>
          <cell r="D7621">
            <v>270948</v>
          </cell>
        </row>
        <row r="7622">
          <cell r="B7622" t="str">
            <v>Bài nhài thuôn &gt;9-12 cm</v>
          </cell>
          <cell r="C7622" t="str">
            <v>cây</v>
          </cell>
          <cell r="D7622">
            <v>364529</v>
          </cell>
        </row>
        <row r="7623">
          <cell r="B7623" t="str">
            <v>Bài nhài thuôn &gt;12-15 cm</v>
          </cell>
          <cell r="C7623" t="str">
            <v>cây</v>
          </cell>
          <cell r="D7623">
            <v>389433</v>
          </cell>
        </row>
        <row r="7624">
          <cell r="B7624" t="str">
            <v>Bài nhài thuôn &gt;15-18 cm</v>
          </cell>
          <cell r="C7624" t="str">
            <v>cây</v>
          </cell>
          <cell r="D7624">
            <v>415918</v>
          </cell>
        </row>
        <row r="7625">
          <cell r="B7625" t="str">
            <v>Bài nhài thuôn &gt;18-21 cm</v>
          </cell>
          <cell r="C7625" t="str">
            <v>cây</v>
          </cell>
          <cell r="D7625">
            <v>444210</v>
          </cell>
        </row>
        <row r="7626">
          <cell r="B7626" t="str">
            <v>Bài nhài thuôn &gt;21-24 cm</v>
          </cell>
          <cell r="C7626" t="str">
            <v>cây</v>
          </cell>
          <cell r="D7626">
            <v>474562</v>
          </cell>
        </row>
        <row r="7627">
          <cell r="B7627" t="str">
            <v>Bài nhài thuôn &gt;24-27 cm</v>
          </cell>
          <cell r="C7627" t="str">
            <v>cây</v>
          </cell>
          <cell r="D7627">
            <v>507268</v>
          </cell>
        </row>
        <row r="7628">
          <cell r="B7628" t="str">
            <v>Bài nhài thuôn &gt;27-30 cm</v>
          </cell>
          <cell r="C7628" t="str">
            <v>cây</v>
          </cell>
          <cell r="D7628">
            <v>542659</v>
          </cell>
        </row>
        <row r="7629">
          <cell r="B7629" t="str">
            <v>Bài nhài thuôn &gt;30-33 cm</v>
          </cell>
          <cell r="C7629" t="str">
            <v>cây</v>
          </cell>
          <cell r="D7629">
            <v>581110</v>
          </cell>
        </row>
        <row r="7630">
          <cell r="B7630" t="str">
            <v>Bài nhài thuôn &gt;33-36 cm</v>
          </cell>
          <cell r="C7630" t="str">
            <v>cây</v>
          </cell>
          <cell r="D7630">
            <v>623072</v>
          </cell>
        </row>
        <row r="7631">
          <cell r="B7631" t="str">
            <v>Bài nhài thuôn &gt;36-39 cm</v>
          </cell>
          <cell r="C7631" t="str">
            <v>cây</v>
          </cell>
          <cell r="D7631">
            <v>669023</v>
          </cell>
        </row>
        <row r="7632">
          <cell r="B7632" t="str">
            <v>Bài nhài thuôn &gt;39-42 cm</v>
          </cell>
          <cell r="C7632" t="str">
            <v>cây</v>
          </cell>
          <cell r="D7632">
            <v>719533</v>
          </cell>
        </row>
        <row r="7633">
          <cell r="B7633" t="str">
            <v>Bài nhài thuôn &gt;42 cm</v>
          </cell>
          <cell r="C7633" t="str">
            <v>cây</v>
          </cell>
          <cell r="D7633">
            <v>775248</v>
          </cell>
        </row>
        <row r="7634">
          <cell r="B7634" t="str">
            <v>Nụ ≤3 cm</v>
          </cell>
          <cell r="C7634" t="str">
            <v>cây</v>
          </cell>
          <cell r="D7634">
            <v>78170</v>
          </cell>
        </row>
        <row r="7635">
          <cell r="B7635" t="str">
            <v>Nụ &gt;3-6 cm</v>
          </cell>
          <cell r="C7635" t="str">
            <v>cây</v>
          </cell>
          <cell r="D7635">
            <v>102978</v>
          </cell>
        </row>
        <row r="7636">
          <cell r="B7636" t="str">
            <v>Nụ &gt;6-9 cm</v>
          </cell>
          <cell r="C7636" t="str">
            <v>cây</v>
          </cell>
          <cell r="D7636">
            <v>270948</v>
          </cell>
        </row>
        <row r="7637">
          <cell r="B7637" t="str">
            <v>Nụ &gt;9-12 cm</v>
          </cell>
          <cell r="C7637" t="str">
            <v>cây</v>
          </cell>
          <cell r="D7637">
            <v>364529</v>
          </cell>
        </row>
        <row r="7638">
          <cell r="B7638" t="str">
            <v>Nụ &gt;12-15 cm</v>
          </cell>
          <cell r="C7638" t="str">
            <v>cây</v>
          </cell>
          <cell r="D7638">
            <v>389433</v>
          </cell>
        </row>
        <row r="7639">
          <cell r="B7639" t="str">
            <v>Nụ &gt;15-18 cm</v>
          </cell>
          <cell r="C7639" t="str">
            <v>cây</v>
          </cell>
          <cell r="D7639">
            <v>415918</v>
          </cell>
        </row>
        <row r="7640">
          <cell r="B7640" t="str">
            <v>Nụ &gt;18-21 cm</v>
          </cell>
          <cell r="C7640" t="str">
            <v>cây</v>
          </cell>
          <cell r="D7640">
            <v>444210</v>
          </cell>
        </row>
        <row r="7641">
          <cell r="B7641" t="str">
            <v>Nụ &gt;21-24 cm</v>
          </cell>
          <cell r="C7641" t="str">
            <v>cây</v>
          </cell>
          <cell r="D7641">
            <v>474562</v>
          </cell>
        </row>
        <row r="7642">
          <cell r="B7642" t="str">
            <v>Nụ &gt;24-27 cm</v>
          </cell>
          <cell r="C7642" t="str">
            <v>cây</v>
          </cell>
          <cell r="D7642">
            <v>507268</v>
          </cell>
        </row>
        <row r="7643">
          <cell r="B7643" t="str">
            <v>Nụ &gt;27-30 cm</v>
          </cell>
          <cell r="C7643" t="str">
            <v>cây</v>
          </cell>
          <cell r="D7643">
            <v>542659</v>
          </cell>
        </row>
        <row r="7644">
          <cell r="B7644" t="str">
            <v>Nụ &gt;30-33 cm</v>
          </cell>
          <cell r="C7644" t="str">
            <v>cây</v>
          </cell>
          <cell r="D7644">
            <v>581110</v>
          </cell>
        </row>
        <row r="7645">
          <cell r="B7645" t="str">
            <v>Nụ &gt;33-36 cm</v>
          </cell>
          <cell r="C7645" t="str">
            <v>cây</v>
          </cell>
          <cell r="D7645">
            <v>623072</v>
          </cell>
        </row>
        <row r="7646">
          <cell r="B7646" t="str">
            <v>Nụ &gt;36-39 cm</v>
          </cell>
          <cell r="C7646" t="str">
            <v>cây</v>
          </cell>
          <cell r="D7646">
            <v>669023</v>
          </cell>
        </row>
        <row r="7647">
          <cell r="B7647" t="str">
            <v>Nụ &gt;39-42 cm</v>
          </cell>
          <cell r="C7647" t="str">
            <v>cây</v>
          </cell>
          <cell r="D7647">
            <v>719533</v>
          </cell>
        </row>
        <row r="7648">
          <cell r="B7648" t="str">
            <v>Nụ &gt;42 cm</v>
          </cell>
          <cell r="C7648" t="str">
            <v>cây</v>
          </cell>
          <cell r="D7648">
            <v>775248</v>
          </cell>
        </row>
        <row r="7649">
          <cell r="B7649" t="str">
            <v>Hồng pháp ≤3 cm</v>
          </cell>
          <cell r="C7649" t="str">
            <v>cây</v>
          </cell>
          <cell r="D7649">
            <v>78170</v>
          </cell>
        </row>
        <row r="7650">
          <cell r="B7650" t="str">
            <v>Hồng pháp &gt;3-6 cm</v>
          </cell>
          <cell r="C7650" t="str">
            <v>cây</v>
          </cell>
          <cell r="D7650">
            <v>102978</v>
          </cell>
        </row>
        <row r="7651">
          <cell r="B7651" t="str">
            <v>Hồng pháp &gt;6-9 cm</v>
          </cell>
          <cell r="C7651" t="str">
            <v>cây</v>
          </cell>
          <cell r="D7651">
            <v>270948</v>
          </cell>
        </row>
        <row r="7652">
          <cell r="B7652" t="str">
            <v>Hồng pháp &gt;9-12 cm</v>
          </cell>
          <cell r="C7652" t="str">
            <v>cây</v>
          </cell>
          <cell r="D7652">
            <v>364529</v>
          </cell>
        </row>
        <row r="7653">
          <cell r="B7653" t="str">
            <v>Hồng pháp &gt;12-15 cm</v>
          </cell>
          <cell r="C7653" t="str">
            <v>cây</v>
          </cell>
          <cell r="D7653">
            <v>389433</v>
          </cell>
        </row>
        <row r="7654">
          <cell r="B7654" t="str">
            <v>Hồng pháp &gt;15-18 cm</v>
          </cell>
          <cell r="C7654" t="str">
            <v>cây</v>
          </cell>
          <cell r="D7654">
            <v>415918</v>
          </cell>
        </row>
        <row r="7655">
          <cell r="B7655" t="str">
            <v>Hồng pháp &gt;18-21 cm</v>
          </cell>
          <cell r="C7655" t="str">
            <v>cây</v>
          </cell>
          <cell r="D7655">
            <v>444210</v>
          </cell>
        </row>
        <row r="7656">
          <cell r="B7656" t="str">
            <v>Hồng pháp &gt;21-24 cm</v>
          </cell>
          <cell r="C7656" t="str">
            <v>cây</v>
          </cell>
          <cell r="D7656">
            <v>474562</v>
          </cell>
        </row>
        <row r="7657">
          <cell r="B7657" t="str">
            <v>Hồng pháp &gt;24-27 cm</v>
          </cell>
          <cell r="C7657" t="str">
            <v>cây</v>
          </cell>
          <cell r="D7657">
            <v>507268</v>
          </cell>
        </row>
        <row r="7658">
          <cell r="B7658" t="str">
            <v>Hồng pháp &gt;27-30 cm</v>
          </cell>
          <cell r="C7658" t="str">
            <v>cây</v>
          </cell>
          <cell r="D7658">
            <v>542659</v>
          </cell>
        </row>
        <row r="7659">
          <cell r="B7659" t="str">
            <v>Hồng pháp &gt;30-33 cm</v>
          </cell>
          <cell r="C7659" t="str">
            <v>cây</v>
          </cell>
          <cell r="D7659">
            <v>581110</v>
          </cell>
        </row>
        <row r="7660">
          <cell r="B7660" t="str">
            <v>Hồng pháp &gt;33-36 cm</v>
          </cell>
          <cell r="C7660" t="str">
            <v>cây</v>
          </cell>
          <cell r="D7660">
            <v>623072</v>
          </cell>
        </row>
        <row r="7661">
          <cell r="B7661" t="str">
            <v>Hồng pháp &gt;36-39 cm</v>
          </cell>
          <cell r="C7661" t="str">
            <v>cây</v>
          </cell>
          <cell r="D7661">
            <v>669023</v>
          </cell>
        </row>
        <row r="7662">
          <cell r="B7662" t="str">
            <v>Hồng pháp &gt;39-42 cm</v>
          </cell>
          <cell r="C7662" t="str">
            <v>cây</v>
          </cell>
          <cell r="D7662">
            <v>719533</v>
          </cell>
        </row>
        <row r="7663">
          <cell r="B7663" t="str">
            <v>Hồng pháp &gt;42 cm</v>
          </cell>
          <cell r="C7663" t="str">
            <v>cây</v>
          </cell>
          <cell r="D7663">
            <v>775248</v>
          </cell>
        </row>
        <row r="7664">
          <cell r="B7664" t="str">
            <v>Phay ≤3 cm</v>
          </cell>
          <cell r="C7664" t="str">
            <v>cây</v>
          </cell>
          <cell r="D7664">
            <v>78170</v>
          </cell>
        </row>
        <row r="7665">
          <cell r="B7665" t="str">
            <v>Phay &gt;3-6 cm</v>
          </cell>
          <cell r="C7665" t="str">
            <v>cây</v>
          </cell>
          <cell r="D7665">
            <v>102978</v>
          </cell>
        </row>
        <row r="7666">
          <cell r="B7666" t="str">
            <v>Phay &gt;6-9 cm</v>
          </cell>
          <cell r="C7666" t="str">
            <v>cây</v>
          </cell>
          <cell r="D7666">
            <v>270948</v>
          </cell>
        </row>
        <row r="7667">
          <cell r="B7667" t="str">
            <v>Phay &gt;9-12 cm</v>
          </cell>
          <cell r="C7667" t="str">
            <v>cây</v>
          </cell>
          <cell r="D7667">
            <v>364529</v>
          </cell>
        </row>
        <row r="7668">
          <cell r="B7668" t="str">
            <v>Phay &gt;12-15 cm</v>
          </cell>
          <cell r="C7668" t="str">
            <v>cây</v>
          </cell>
          <cell r="D7668">
            <v>389433</v>
          </cell>
        </row>
        <row r="7669">
          <cell r="B7669" t="str">
            <v>Phay &gt;15-18 cm</v>
          </cell>
          <cell r="C7669" t="str">
            <v>cây</v>
          </cell>
          <cell r="D7669">
            <v>415918</v>
          </cell>
        </row>
        <row r="7670">
          <cell r="B7670" t="str">
            <v>Phay &gt;18-21 cm</v>
          </cell>
          <cell r="C7670" t="str">
            <v>cây</v>
          </cell>
          <cell r="D7670">
            <v>444210</v>
          </cell>
        </row>
        <row r="7671">
          <cell r="B7671" t="str">
            <v>Phay &gt;21-24 cm</v>
          </cell>
          <cell r="C7671" t="str">
            <v>cây</v>
          </cell>
          <cell r="D7671">
            <v>474562</v>
          </cell>
        </row>
        <row r="7672">
          <cell r="B7672" t="str">
            <v>Phay &gt;24-27 cm</v>
          </cell>
          <cell r="C7672" t="str">
            <v>cây</v>
          </cell>
          <cell r="D7672">
            <v>507268</v>
          </cell>
        </row>
        <row r="7673">
          <cell r="B7673" t="str">
            <v>Phay &gt;27-30 cm</v>
          </cell>
          <cell r="C7673" t="str">
            <v>cây</v>
          </cell>
          <cell r="D7673">
            <v>542659</v>
          </cell>
        </row>
        <row r="7674">
          <cell r="B7674" t="str">
            <v>Phay &gt;30-33 cm</v>
          </cell>
          <cell r="C7674" t="str">
            <v>cây</v>
          </cell>
          <cell r="D7674">
            <v>581110</v>
          </cell>
        </row>
        <row r="7675">
          <cell r="B7675" t="str">
            <v>Phay &gt;33-36 cm</v>
          </cell>
          <cell r="C7675" t="str">
            <v>cây</v>
          </cell>
          <cell r="D7675">
            <v>623072</v>
          </cell>
        </row>
        <row r="7676">
          <cell r="B7676" t="str">
            <v>Phay &gt;36-39 cm</v>
          </cell>
          <cell r="C7676" t="str">
            <v>cây</v>
          </cell>
          <cell r="D7676">
            <v>669023</v>
          </cell>
        </row>
        <row r="7677">
          <cell r="B7677" t="str">
            <v>Phay &gt;39-42 cm</v>
          </cell>
          <cell r="C7677" t="str">
            <v>cây</v>
          </cell>
          <cell r="D7677">
            <v>719533</v>
          </cell>
        </row>
        <row r="7678">
          <cell r="B7678" t="str">
            <v>Phay &gt;42 cm</v>
          </cell>
          <cell r="C7678" t="str">
            <v>cây</v>
          </cell>
          <cell r="D7678">
            <v>775248</v>
          </cell>
        </row>
        <row r="7679">
          <cell r="B7679" t="str">
            <v>Quao nước ≤3 cm</v>
          </cell>
          <cell r="C7679" t="str">
            <v>cây</v>
          </cell>
          <cell r="D7679">
            <v>78170</v>
          </cell>
        </row>
        <row r="7680">
          <cell r="B7680" t="str">
            <v>Quao nước &gt;3-6 cm</v>
          </cell>
          <cell r="C7680" t="str">
            <v>cây</v>
          </cell>
          <cell r="D7680">
            <v>102978</v>
          </cell>
        </row>
        <row r="7681">
          <cell r="B7681" t="str">
            <v>Quao nước &gt;6-9 cm</v>
          </cell>
          <cell r="C7681" t="str">
            <v>cây</v>
          </cell>
          <cell r="D7681">
            <v>270948</v>
          </cell>
        </row>
        <row r="7682">
          <cell r="B7682" t="str">
            <v>Quao nước &gt;9-12 cm</v>
          </cell>
          <cell r="C7682" t="str">
            <v>cây</v>
          </cell>
          <cell r="D7682">
            <v>364529</v>
          </cell>
        </row>
        <row r="7683">
          <cell r="B7683" t="str">
            <v>Quao nước &gt;12-15 cm</v>
          </cell>
          <cell r="C7683" t="str">
            <v>cây</v>
          </cell>
          <cell r="D7683">
            <v>389433</v>
          </cell>
        </row>
        <row r="7684">
          <cell r="B7684" t="str">
            <v>Quao nước &gt;15-18 cm</v>
          </cell>
          <cell r="C7684" t="str">
            <v>cây</v>
          </cell>
          <cell r="D7684">
            <v>415918</v>
          </cell>
        </row>
        <row r="7685">
          <cell r="B7685" t="str">
            <v>Quao nước &gt;18-21 cm</v>
          </cell>
          <cell r="C7685" t="str">
            <v>cây</v>
          </cell>
          <cell r="D7685">
            <v>444210</v>
          </cell>
        </row>
        <row r="7686">
          <cell r="B7686" t="str">
            <v>Quao nước &gt;21-24 cm</v>
          </cell>
          <cell r="C7686" t="str">
            <v>cây</v>
          </cell>
          <cell r="D7686">
            <v>474562</v>
          </cell>
        </row>
        <row r="7687">
          <cell r="B7687" t="str">
            <v>Quao nước &gt;24-27 cm</v>
          </cell>
          <cell r="C7687" t="str">
            <v>cây</v>
          </cell>
          <cell r="D7687">
            <v>507268</v>
          </cell>
        </row>
        <row r="7688">
          <cell r="B7688" t="str">
            <v>Quao nước &gt;27-30 cm</v>
          </cell>
          <cell r="C7688" t="str">
            <v>cây</v>
          </cell>
          <cell r="D7688">
            <v>542659</v>
          </cell>
        </row>
        <row r="7689">
          <cell r="B7689" t="str">
            <v>Quao nước &gt;30-33 cm</v>
          </cell>
          <cell r="C7689" t="str">
            <v>cây</v>
          </cell>
          <cell r="D7689">
            <v>581110</v>
          </cell>
        </row>
        <row r="7690">
          <cell r="B7690" t="str">
            <v>Quao nước &gt;33-36 cm</v>
          </cell>
          <cell r="C7690" t="str">
            <v>cây</v>
          </cell>
          <cell r="D7690">
            <v>623072</v>
          </cell>
        </row>
        <row r="7691">
          <cell r="B7691" t="str">
            <v>Quao nước &gt;36-39 cm</v>
          </cell>
          <cell r="C7691" t="str">
            <v>cây</v>
          </cell>
          <cell r="D7691">
            <v>669023</v>
          </cell>
        </row>
        <row r="7692">
          <cell r="B7692" t="str">
            <v>Quao nước &gt;39-42 cm</v>
          </cell>
          <cell r="C7692" t="str">
            <v>cây</v>
          </cell>
          <cell r="D7692">
            <v>719533</v>
          </cell>
        </row>
        <row r="7693">
          <cell r="B7693" t="str">
            <v>Quao nước &gt;42 cm</v>
          </cell>
          <cell r="C7693" t="str">
            <v>cây</v>
          </cell>
          <cell r="D7693">
            <v>775248</v>
          </cell>
        </row>
        <row r="7694">
          <cell r="B7694" t="str">
            <v>Quao ≤3 cm</v>
          </cell>
          <cell r="C7694" t="str">
            <v>cây</v>
          </cell>
          <cell r="D7694">
            <v>78170</v>
          </cell>
        </row>
        <row r="7695">
          <cell r="B7695" t="str">
            <v>Quao &gt;3-6 cm</v>
          </cell>
          <cell r="C7695" t="str">
            <v>cây</v>
          </cell>
          <cell r="D7695">
            <v>102978</v>
          </cell>
        </row>
        <row r="7696">
          <cell r="B7696" t="str">
            <v>Quao &gt;6-9 cm</v>
          </cell>
          <cell r="C7696" t="str">
            <v>cây</v>
          </cell>
          <cell r="D7696">
            <v>270948</v>
          </cell>
        </row>
        <row r="7697">
          <cell r="B7697" t="str">
            <v>Quao &gt;9-12 cm</v>
          </cell>
          <cell r="C7697" t="str">
            <v>cây</v>
          </cell>
          <cell r="D7697">
            <v>364529</v>
          </cell>
        </row>
        <row r="7698">
          <cell r="B7698" t="str">
            <v>Quao &gt;12-15 cm</v>
          </cell>
          <cell r="C7698" t="str">
            <v>cây</v>
          </cell>
          <cell r="D7698">
            <v>389433</v>
          </cell>
        </row>
        <row r="7699">
          <cell r="B7699" t="str">
            <v>Quao &gt;15-18 cm</v>
          </cell>
          <cell r="C7699" t="str">
            <v>cây</v>
          </cell>
          <cell r="D7699">
            <v>415918</v>
          </cell>
        </row>
        <row r="7700">
          <cell r="B7700" t="str">
            <v>Quao &gt;18-21 cm</v>
          </cell>
          <cell r="C7700" t="str">
            <v>cây</v>
          </cell>
          <cell r="D7700">
            <v>444210</v>
          </cell>
        </row>
        <row r="7701">
          <cell r="B7701" t="str">
            <v>Quao &gt;21-24 cm</v>
          </cell>
          <cell r="C7701" t="str">
            <v>cây</v>
          </cell>
          <cell r="D7701">
            <v>474562</v>
          </cell>
        </row>
        <row r="7702">
          <cell r="B7702" t="str">
            <v>Quao &gt;24-27 cm</v>
          </cell>
          <cell r="C7702" t="str">
            <v>cây</v>
          </cell>
          <cell r="D7702">
            <v>507268</v>
          </cell>
        </row>
        <row r="7703">
          <cell r="B7703" t="str">
            <v>Quao &gt;27-30 cm</v>
          </cell>
          <cell r="C7703" t="str">
            <v>cây</v>
          </cell>
          <cell r="D7703">
            <v>542659</v>
          </cell>
        </row>
        <row r="7704">
          <cell r="B7704" t="str">
            <v>Quao &gt;30-33 cm</v>
          </cell>
          <cell r="C7704" t="str">
            <v>cây</v>
          </cell>
          <cell r="D7704">
            <v>581110</v>
          </cell>
        </row>
        <row r="7705">
          <cell r="B7705" t="str">
            <v>Quao &gt;33-36 cm</v>
          </cell>
          <cell r="C7705" t="str">
            <v>cây</v>
          </cell>
          <cell r="D7705">
            <v>623072</v>
          </cell>
        </row>
        <row r="7706">
          <cell r="B7706" t="str">
            <v>Quao &gt;36-39 cm</v>
          </cell>
          <cell r="C7706" t="str">
            <v>cây</v>
          </cell>
          <cell r="D7706">
            <v>669023</v>
          </cell>
        </row>
        <row r="7707">
          <cell r="B7707" t="str">
            <v>Quao &gt;39-42 cm</v>
          </cell>
          <cell r="C7707" t="str">
            <v>cây</v>
          </cell>
          <cell r="D7707">
            <v>719533</v>
          </cell>
        </row>
        <row r="7708">
          <cell r="B7708" t="str">
            <v>Quao &gt;42 cm</v>
          </cell>
          <cell r="C7708" t="str">
            <v>cây</v>
          </cell>
          <cell r="D7708">
            <v>775248</v>
          </cell>
        </row>
        <row r="7709">
          <cell r="B7709" t="str">
            <v>Ràng ràng mít ≤3 cm</v>
          </cell>
          <cell r="C7709" t="str">
            <v>cây</v>
          </cell>
          <cell r="D7709">
            <v>78170</v>
          </cell>
        </row>
        <row r="7710">
          <cell r="B7710" t="str">
            <v>Ràng ràng mít &gt;3-6 cm</v>
          </cell>
          <cell r="C7710" t="str">
            <v>cây</v>
          </cell>
          <cell r="D7710">
            <v>102978</v>
          </cell>
        </row>
        <row r="7711">
          <cell r="B7711" t="str">
            <v>Ràng ràng mít &gt;6-9 cm</v>
          </cell>
          <cell r="C7711" t="str">
            <v>cây</v>
          </cell>
          <cell r="D7711">
            <v>270948</v>
          </cell>
        </row>
        <row r="7712">
          <cell r="B7712" t="str">
            <v>Ràng ràng mít &gt;9-12 cm</v>
          </cell>
          <cell r="C7712" t="str">
            <v>cây</v>
          </cell>
          <cell r="D7712">
            <v>364529</v>
          </cell>
        </row>
        <row r="7713">
          <cell r="B7713" t="str">
            <v>Ràng ràng mít &gt;12-15 cm</v>
          </cell>
          <cell r="C7713" t="str">
            <v>cây</v>
          </cell>
          <cell r="D7713">
            <v>389433</v>
          </cell>
        </row>
        <row r="7714">
          <cell r="B7714" t="str">
            <v>Ràng ràng mít &gt;15-18 cm</v>
          </cell>
          <cell r="C7714" t="str">
            <v>cây</v>
          </cell>
          <cell r="D7714">
            <v>415918</v>
          </cell>
        </row>
        <row r="7715">
          <cell r="B7715" t="str">
            <v>Ràng ràng mít &gt;18-21 cm</v>
          </cell>
          <cell r="C7715" t="str">
            <v>cây</v>
          </cell>
          <cell r="D7715">
            <v>444210</v>
          </cell>
        </row>
        <row r="7716">
          <cell r="B7716" t="str">
            <v>Ràng ràng mít &gt;21-24 cm</v>
          </cell>
          <cell r="C7716" t="str">
            <v>cây</v>
          </cell>
          <cell r="D7716">
            <v>474562</v>
          </cell>
        </row>
        <row r="7717">
          <cell r="B7717" t="str">
            <v>Ràng ràng mít &gt;24-27 cm</v>
          </cell>
          <cell r="C7717" t="str">
            <v>cây</v>
          </cell>
          <cell r="D7717">
            <v>507268</v>
          </cell>
        </row>
        <row r="7718">
          <cell r="B7718" t="str">
            <v>Ràng ràng mít &gt;27-30 cm</v>
          </cell>
          <cell r="C7718" t="str">
            <v>cây</v>
          </cell>
          <cell r="D7718">
            <v>542659</v>
          </cell>
        </row>
        <row r="7719">
          <cell r="B7719" t="str">
            <v>Ràng ràng mít &gt;30-33 cm</v>
          </cell>
          <cell r="C7719" t="str">
            <v>cây</v>
          </cell>
          <cell r="D7719">
            <v>581110</v>
          </cell>
        </row>
        <row r="7720">
          <cell r="B7720" t="str">
            <v>Ràng ràng mít &gt;33-36 cm</v>
          </cell>
          <cell r="C7720" t="str">
            <v>cây</v>
          </cell>
          <cell r="D7720">
            <v>623072</v>
          </cell>
        </row>
        <row r="7721">
          <cell r="B7721" t="str">
            <v>Ràng ràng mít &gt;36-39 cm</v>
          </cell>
          <cell r="C7721" t="str">
            <v>cây</v>
          </cell>
          <cell r="D7721">
            <v>669023</v>
          </cell>
        </row>
        <row r="7722">
          <cell r="B7722" t="str">
            <v>Ràng ràng mít &gt;39-42 cm</v>
          </cell>
          <cell r="C7722" t="str">
            <v>cây</v>
          </cell>
          <cell r="D7722">
            <v>719533</v>
          </cell>
        </row>
        <row r="7723">
          <cell r="B7723" t="str">
            <v>Ràng ràng mít &gt;42 cm</v>
          </cell>
          <cell r="C7723" t="str">
            <v>cây</v>
          </cell>
          <cell r="D7723">
            <v>775248</v>
          </cell>
        </row>
        <row r="7724">
          <cell r="B7724" t="str">
            <v>Ràng ràng ≤3 cm</v>
          </cell>
          <cell r="C7724" t="str">
            <v>cây</v>
          </cell>
          <cell r="D7724">
            <v>78170</v>
          </cell>
        </row>
        <row r="7725">
          <cell r="B7725" t="str">
            <v>Ràng ràng &gt;3-6 cm</v>
          </cell>
          <cell r="C7725" t="str">
            <v>cây</v>
          </cell>
          <cell r="D7725">
            <v>102978</v>
          </cell>
        </row>
        <row r="7726">
          <cell r="B7726" t="str">
            <v>Ràng ràng &gt;6-9 cm</v>
          </cell>
          <cell r="C7726" t="str">
            <v>cây</v>
          </cell>
          <cell r="D7726">
            <v>270948</v>
          </cell>
        </row>
        <row r="7727">
          <cell r="B7727" t="str">
            <v>Ràng ràng &gt;9-12 cm</v>
          </cell>
          <cell r="C7727" t="str">
            <v>cây</v>
          </cell>
          <cell r="D7727">
            <v>364529</v>
          </cell>
        </row>
        <row r="7728">
          <cell r="B7728" t="str">
            <v>Ràng ràng &gt;12-15 cm</v>
          </cell>
          <cell r="C7728" t="str">
            <v>cây</v>
          </cell>
          <cell r="D7728">
            <v>389433</v>
          </cell>
        </row>
        <row r="7729">
          <cell r="B7729" t="str">
            <v>Ràng ràng &gt;15-18 cm</v>
          </cell>
          <cell r="C7729" t="str">
            <v>cây</v>
          </cell>
          <cell r="D7729">
            <v>415918</v>
          </cell>
        </row>
        <row r="7730">
          <cell r="B7730" t="str">
            <v>Ràng ràng &gt;18-21 cm</v>
          </cell>
          <cell r="C7730" t="str">
            <v>cây</v>
          </cell>
          <cell r="D7730">
            <v>444210</v>
          </cell>
        </row>
        <row r="7731">
          <cell r="B7731" t="str">
            <v>Ràng ràng &gt;21-24 cm</v>
          </cell>
          <cell r="C7731" t="str">
            <v>cây</v>
          </cell>
          <cell r="D7731">
            <v>474562</v>
          </cell>
        </row>
        <row r="7732">
          <cell r="B7732" t="str">
            <v>Ràng ràng &gt;24-27 cm</v>
          </cell>
          <cell r="C7732" t="str">
            <v>cây</v>
          </cell>
          <cell r="D7732">
            <v>507268</v>
          </cell>
        </row>
        <row r="7733">
          <cell r="B7733" t="str">
            <v>Ràng ràng &gt;27-30 cm</v>
          </cell>
          <cell r="C7733" t="str">
            <v>cây</v>
          </cell>
          <cell r="D7733">
            <v>542659</v>
          </cell>
        </row>
        <row r="7734">
          <cell r="B7734" t="str">
            <v>Ràng ràng &gt;30-33 cm</v>
          </cell>
          <cell r="C7734" t="str">
            <v>cây</v>
          </cell>
          <cell r="D7734">
            <v>581110</v>
          </cell>
        </row>
        <row r="7735">
          <cell r="B7735" t="str">
            <v>Ràng ràng &gt;33-36 cm</v>
          </cell>
          <cell r="C7735" t="str">
            <v>cây</v>
          </cell>
          <cell r="D7735">
            <v>623072</v>
          </cell>
        </row>
        <row r="7736">
          <cell r="B7736" t="str">
            <v>Ràng ràng &gt;36-39 cm</v>
          </cell>
          <cell r="C7736" t="str">
            <v>cây</v>
          </cell>
          <cell r="D7736">
            <v>669023</v>
          </cell>
        </row>
        <row r="7737">
          <cell r="B7737" t="str">
            <v>Ràng ràng &gt;39-42 cm</v>
          </cell>
          <cell r="C7737" t="str">
            <v>cây</v>
          </cell>
          <cell r="D7737">
            <v>719533</v>
          </cell>
        </row>
        <row r="7738">
          <cell r="B7738" t="str">
            <v>Ràng ràng &gt;42 cm</v>
          </cell>
          <cell r="C7738" t="str">
            <v>cây</v>
          </cell>
          <cell r="D7738">
            <v>775248</v>
          </cell>
        </row>
        <row r="7739">
          <cell r="B7739" t="str">
            <v>Ràng ràng quả dầy ≤3 cm</v>
          </cell>
          <cell r="C7739" t="str">
            <v>cây</v>
          </cell>
          <cell r="D7739">
            <v>78170</v>
          </cell>
        </row>
        <row r="7740">
          <cell r="B7740" t="str">
            <v>Ràng ràng quả dầy &gt;3-6 cm</v>
          </cell>
          <cell r="C7740" t="str">
            <v>cây</v>
          </cell>
          <cell r="D7740">
            <v>102978</v>
          </cell>
        </row>
        <row r="7741">
          <cell r="B7741" t="str">
            <v>Ràng ràng quả dầy &gt;6-9 cm</v>
          </cell>
          <cell r="C7741" t="str">
            <v>cây</v>
          </cell>
          <cell r="D7741">
            <v>270948</v>
          </cell>
        </row>
        <row r="7742">
          <cell r="B7742" t="str">
            <v>Ràng ràng quả dầy &gt;9-12 cm</v>
          </cell>
          <cell r="C7742" t="str">
            <v>cây</v>
          </cell>
          <cell r="D7742">
            <v>364529</v>
          </cell>
        </row>
        <row r="7743">
          <cell r="B7743" t="str">
            <v>Ràng ràng quả dầy &gt;12-15 cm</v>
          </cell>
          <cell r="C7743" t="str">
            <v>cây</v>
          </cell>
          <cell r="D7743">
            <v>389433</v>
          </cell>
        </row>
        <row r="7744">
          <cell r="B7744" t="str">
            <v>Ràng ràng quả dầy &gt;15-18 cm</v>
          </cell>
          <cell r="C7744" t="str">
            <v>cây</v>
          </cell>
          <cell r="D7744">
            <v>415918</v>
          </cell>
        </row>
        <row r="7745">
          <cell r="B7745" t="str">
            <v>Ràng ràng quả dầy &gt;18-21 cm</v>
          </cell>
          <cell r="C7745" t="str">
            <v>cây</v>
          </cell>
          <cell r="D7745">
            <v>444210</v>
          </cell>
        </row>
        <row r="7746">
          <cell r="B7746" t="str">
            <v>Ràng ràng quả dầy &gt;21-24 cm</v>
          </cell>
          <cell r="C7746" t="str">
            <v>cây</v>
          </cell>
          <cell r="D7746">
            <v>474562</v>
          </cell>
        </row>
        <row r="7747">
          <cell r="B7747" t="str">
            <v>Ràng ràng quả dầy &gt;24-27 cm</v>
          </cell>
          <cell r="C7747" t="str">
            <v>cây</v>
          </cell>
          <cell r="D7747">
            <v>507268</v>
          </cell>
        </row>
        <row r="7748">
          <cell r="B7748" t="str">
            <v>Ràng ràng quả dầy &gt;27-30 cm</v>
          </cell>
          <cell r="C7748" t="str">
            <v>cây</v>
          </cell>
          <cell r="D7748">
            <v>542659</v>
          </cell>
        </row>
        <row r="7749">
          <cell r="B7749" t="str">
            <v>Ràng ràng quả dầy &gt;30-33 cm</v>
          </cell>
          <cell r="C7749" t="str">
            <v>cây</v>
          </cell>
          <cell r="D7749">
            <v>581110</v>
          </cell>
        </row>
        <row r="7750">
          <cell r="B7750" t="str">
            <v>Ràng ràng quả dầy &gt;33-36 cm</v>
          </cell>
          <cell r="C7750" t="str">
            <v>cây</v>
          </cell>
          <cell r="D7750">
            <v>623072</v>
          </cell>
        </row>
        <row r="7751">
          <cell r="B7751" t="str">
            <v>Ràng ràng quả dầy &gt;36-39 cm</v>
          </cell>
          <cell r="C7751" t="str">
            <v>cây</v>
          </cell>
          <cell r="D7751">
            <v>669023</v>
          </cell>
        </row>
        <row r="7752">
          <cell r="B7752" t="str">
            <v>Ràng ràng quả dầy &gt;39-42 cm</v>
          </cell>
          <cell r="C7752" t="str">
            <v>cây</v>
          </cell>
          <cell r="D7752">
            <v>719533</v>
          </cell>
        </row>
        <row r="7753">
          <cell r="B7753" t="str">
            <v>Ràng ràng quả dầy &gt;42 cm</v>
          </cell>
          <cell r="C7753" t="str">
            <v>cây</v>
          </cell>
          <cell r="D7753">
            <v>775248</v>
          </cell>
        </row>
        <row r="7754">
          <cell r="B7754" t="str">
            <v>Ràng ràng xanh ≤3 cm</v>
          </cell>
          <cell r="C7754" t="str">
            <v>cây</v>
          </cell>
          <cell r="D7754">
            <v>78170</v>
          </cell>
        </row>
        <row r="7755">
          <cell r="B7755" t="str">
            <v>Ràng ràng xanh &gt;3-6 cm</v>
          </cell>
          <cell r="C7755" t="str">
            <v>cây</v>
          </cell>
          <cell r="D7755">
            <v>102978</v>
          </cell>
        </row>
        <row r="7756">
          <cell r="B7756" t="str">
            <v>Ràng ràng xanh &gt;6-9 cm</v>
          </cell>
          <cell r="C7756" t="str">
            <v>cây</v>
          </cell>
          <cell r="D7756">
            <v>270948</v>
          </cell>
        </row>
        <row r="7757">
          <cell r="B7757" t="str">
            <v>Ràng ràng xanh &gt;9-12 cm</v>
          </cell>
          <cell r="C7757" t="str">
            <v>cây</v>
          </cell>
          <cell r="D7757">
            <v>364529</v>
          </cell>
        </row>
        <row r="7758">
          <cell r="B7758" t="str">
            <v>Ràng ràng xanh &gt;12-15 cm</v>
          </cell>
          <cell r="C7758" t="str">
            <v>cây</v>
          </cell>
          <cell r="D7758">
            <v>389433</v>
          </cell>
        </row>
        <row r="7759">
          <cell r="B7759" t="str">
            <v>Ràng ràng xanh &gt;15-18 cm</v>
          </cell>
          <cell r="C7759" t="str">
            <v>cây</v>
          </cell>
          <cell r="D7759">
            <v>415918</v>
          </cell>
        </row>
        <row r="7760">
          <cell r="B7760" t="str">
            <v>Ràng ràng xanh &gt;18-21 cm</v>
          </cell>
          <cell r="C7760" t="str">
            <v>cây</v>
          </cell>
          <cell r="D7760">
            <v>444210</v>
          </cell>
        </row>
        <row r="7761">
          <cell r="B7761" t="str">
            <v>Ràng ràng xanh &gt;21-24 cm</v>
          </cell>
          <cell r="C7761" t="str">
            <v>cây</v>
          </cell>
          <cell r="D7761">
            <v>474562</v>
          </cell>
        </row>
        <row r="7762">
          <cell r="B7762" t="str">
            <v>Ràng ràng xanh &gt;24-27 cm</v>
          </cell>
          <cell r="C7762" t="str">
            <v>cây</v>
          </cell>
          <cell r="D7762">
            <v>507268</v>
          </cell>
        </row>
        <row r="7763">
          <cell r="B7763" t="str">
            <v>Ràng ràng xanh &gt;27-30 cm</v>
          </cell>
          <cell r="C7763" t="str">
            <v>cây</v>
          </cell>
          <cell r="D7763">
            <v>542659</v>
          </cell>
        </row>
        <row r="7764">
          <cell r="B7764" t="str">
            <v>Ràng ràng xanh &gt;30-33 cm</v>
          </cell>
          <cell r="C7764" t="str">
            <v>cây</v>
          </cell>
          <cell r="D7764">
            <v>581110</v>
          </cell>
        </row>
        <row r="7765">
          <cell r="B7765" t="str">
            <v>Ràng ràng xanh &gt;33-36 cm</v>
          </cell>
          <cell r="C7765" t="str">
            <v>cây</v>
          </cell>
          <cell r="D7765">
            <v>623072</v>
          </cell>
        </row>
        <row r="7766">
          <cell r="B7766" t="str">
            <v>Ràng ràng xanh &gt;36-39 cm</v>
          </cell>
          <cell r="C7766" t="str">
            <v>cây</v>
          </cell>
          <cell r="D7766">
            <v>669023</v>
          </cell>
        </row>
        <row r="7767">
          <cell r="B7767" t="str">
            <v>Ràng ràng xanh &gt;39-42 cm</v>
          </cell>
          <cell r="C7767" t="str">
            <v>cây</v>
          </cell>
          <cell r="D7767">
            <v>719533</v>
          </cell>
        </row>
        <row r="7768">
          <cell r="B7768" t="str">
            <v>Ràng ràng xanh &gt;42 cm</v>
          </cell>
          <cell r="C7768" t="str">
            <v>cây</v>
          </cell>
          <cell r="D7768">
            <v>775248</v>
          </cell>
        </row>
        <row r="7769">
          <cell r="B7769" t="str">
            <v>Ràng ráng đá ≤3 cm</v>
          </cell>
          <cell r="C7769" t="str">
            <v>cây</v>
          </cell>
          <cell r="D7769">
            <v>78170</v>
          </cell>
        </row>
        <row r="7770">
          <cell r="B7770" t="str">
            <v>Ràng ráng đá &gt;3-6 cm</v>
          </cell>
          <cell r="C7770" t="str">
            <v>cây</v>
          </cell>
          <cell r="D7770">
            <v>102978</v>
          </cell>
        </row>
        <row r="7771">
          <cell r="B7771" t="str">
            <v>Ràng ráng đá &gt;6-9 cm</v>
          </cell>
          <cell r="C7771" t="str">
            <v>cây</v>
          </cell>
          <cell r="D7771">
            <v>270948</v>
          </cell>
        </row>
        <row r="7772">
          <cell r="B7772" t="str">
            <v>Ràng ráng đá &gt;9-12 cm</v>
          </cell>
          <cell r="C7772" t="str">
            <v>cây</v>
          </cell>
          <cell r="D7772">
            <v>364529</v>
          </cell>
        </row>
        <row r="7773">
          <cell r="B7773" t="str">
            <v>Ràng ráng đá &gt;12-15 cm</v>
          </cell>
          <cell r="C7773" t="str">
            <v>cây</v>
          </cell>
          <cell r="D7773">
            <v>389433</v>
          </cell>
        </row>
        <row r="7774">
          <cell r="B7774" t="str">
            <v>Ràng ráng đá &gt;15-18 cm</v>
          </cell>
          <cell r="C7774" t="str">
            <v>cây</v>
          </cell>
          <cell r="D7774">
            <v>415918</v>
          </cell>
        </row>
        <row r="7775">
          <cell r="B7775" t="str">
            <v>Ràng ráng đá &gt;18-21 cm</v>
          </cell>
          <cell r="C7775" t="str">
            <v>cây</v>
          </cell>
          <cell r="D7775">
            <v>444210</v>
          </cell>
        </row>
        <row r="7776">
          <cell r="B7776" t="str">
            <v>Ràng ráng đá &gt;21-24 cm</v>
          </cell>
          <cell r="C7776" t="str">
            <v>cây</v>
          </cell>
          <cell r="D7776">
            <v>474562</v>
          </cell>
        </row>
        <row r="7777">
          <cell r="B7777" t="str">
            <v>Ràng ráng đá &gt;24-27 cm</v>
          </cell>
          <cell r="C7777" t="str">
            <v>cây</v>
          </cell>
          <cell r="D7777">
            <v>507268</v>
          </cell>
        </row>
        <row r="7778">
          <cell r="B7778" t="str">
            <v>Ràng ráng đá &gt;27-30 cm</v>
          </cell>
          <cell r="C7778" t="str">
            <v>cây</v>
          </cell>
          <cell r="D7778">
            <v>542659</v>
          </cell>
        </row>
        <row r="7779">
          <cell r="B7779" t="str">
            <v>Ràng ráng đá &gt;30-33 cm</v>
          </cell>
          <cell r="C7779" t="str">
            <v>cây</v>
          </cell>
          <cell r="D7779">
            <v>581110</v>
          </cell>
        </row>
        <row r="7780">
          <cell r="B7780" t="str">
            <v>Ràng ráng đá &gt;33-36 cm</v>
          </cell>
          <cell r="C7780" t="str">
            <v>cây</v>
          </cell>
          <cell r="D7780">
            <v>623072</v>
          </cell>
        </row>
        <row r="7781">
          <cell r="B7781" t="str">
            <v>Ràng ráng đá &gt;36-39 cm</v>
          </cell>
          <cell r="C7781" t="str">
            <v>cây</v>
          </cell>
          <cell r="D7781">
            <v>669023</v>
          </cell>
        </row>
        <row r="7782">
          <cell r="B7782" t="str">
            <v>Ràng ráng đá &gt;39-42 cm</v>
          </cell>
          <cell r="C7782" t="str">
            <v>cây</v>
          </cell>
          <cell r="D7782">
            <v>719533</v>
          </cell>
        </row>
        <row r="7783">
          <cell r="B7783" t="str">
            <v>Ràng ráng đá &gt;42 cm</v>
          </cell>
          <cell r="C7783" t="str">
            <v>cây</v>
          </cell>
          <cell r="D7783">
            <v>775248</v>
          </cell>
        </row>
        <row r="7784">
          <cell r="B7784" t="str">
            <v>Săng trắng ≤3 cm</v>
          </cell>
          <cell r="C7784" t="str">
            <v>cây</v>
          </cell>
          <cell r="D7784">
            <v>78170</v>
          </cell>
        </row>
        <row r="7785">
          <cell r="B7785" t="str">
            <v>Săng trắng &gt;3-6 cm</v>
          </cell>
          <cell r="C7785" t="str">
            <v>cây</v>
          </cell>
          <cell r="D7785">
            <v>102978</v>
          </cell>
        </row>
        <row r="7786">
          <cell r="B7786" t="str">
            <v>Săng trắng &gt;6-9 cm</v>
          </cell>
          <cell r="C7786" t="str">
            <v>cây</v>
          </cell>
          <cell r="D7786">
            <v>270948</v>
          </cell>
        </row>
        <row r="7787">
          <cell r="B7787" t="str">
            <v>Săng trắng &gt;9-12 cm</v>
          </cell>
          <cell r="C7787" t="str">
            <v>cây</v>
          </cell>
          <cell r="D7787">
            <v>364529</v>
          </cell>
        </row>
        <row r="7788">
          <cell r="B7788" t="str">
            <v>Săng trắng &gt;12-15 cm</v>
          </cell>
          <cell r="C7788" t="str">
            <v>cây</v>
          </cell>
          <cell r="D7788">
            <v>389433</v>
          </cell>
        </row>
        <row r="7789">
          <cell r="B7789" t="str">
            <v>Săng trắng &gt;15-18 cm</v>
          </cell>
          <cell r="C7789" t="str">
            <v>cây</v>
          </cell>
          <cell r="D7789">
            <v>415918</v>
          </cell>
        </row>
        <row r="7790">
          <cell r="B7790" t="str">
            <v>Săng trắng &gt;18-21 cm</v>
          </cell>
          <cell r="C7790" t="str">
            <v>cây</v>
          </cell>
          <cell r="D7790">
            <v>444210</v>
          </cell>
        </row>
        <row r="7791">
          <cell r="B7791" t="str">
            <v>Săng trắng &gt;21-24 cm</v>
          </cell>
          <cell r="C7791" t="str">
            <v>cây</v>
          </cell>
          <cell r="D7791">
            <v>474562</v>
          </cell>
        </row>
        <row r="7792">
          <cell r="B7792" t="str">
            <v>Săng trắng &gt;24-27 cm</v>
          </cell>
          <cell r="C7792" t="str">
            <v>cây</v>
          </cell>
          <cell r="D7792">
            <v>507268</v>
          </cell>
        </row>
        <row r="7793">
          <cell r="B7793" t="str">
            <v>Săng trắng &gt;27-30 cm</v>
          </cell>
          <cell r="C7793" t="str">
            <v>cây</v>
          </cell>
          <cell r="D7793">
            <v>542659</v>
          </cell>
        </row>
        <row r="7794">
          <cell r="B7794" t="str">
            <v>Săng trắng &gt;30-33 cm</v>
          </cell>
          <cell r="C7794" t="str">
            <v>cây</v>
          </cell>
          <cell r="D7794">
            <v>581110</v>
          </cell>
        </row>
        <row r="7795">
          <cell r="B7795" t="str">
            <v>Săng trắng &gt;33-36 cm</v>
          </cell>
          <cell r="C7795" t="str">
            <v>cây</v>
          </cell>
          <cell r="D7795">
            <v>623072</v>
          </cell>
        </row>
        <row r="7796">
          <cell r="B7796" t="str">
            <v>Săng trắng &gt;36-39 cm</v>
          </cell>
          <cell r="C7796" t="str">
            <v>cây</v>
          </cell>
          <cell r="D7796">
            <v>669023</v>
          </cell>
        </row>
        <row r="7797">
          <cell r="B7797" t="str">
            <v>Săng trắng &gt;39-42 cm</v>
          </cell>
          <cell r="C7797" t="str">
            <v>cây</v>
          </cell>
          <cell r="D7797">
            <v>719533</v>
          </cell>
        </row>
        <row r="7798">
          <cell r="B7798" t="str">
            <v>Săng trắng &gt;42 cm</v>
          </cell>
          <cell r="C7798" t="str">
            <v>cây</v>
          </cell>
          <cell r="D7798">
            <v>775248</v>
          </cell>
        </row>
        <row r="7799">
          <cell r="B7799" t="str">
            <v>Sấu đỏ ≤3 cm</v>
          </cell>
          <cell r="C7799" t="str">
            <v>cây</v>
          </cell>
          <cell r="D7799">
            <v>78170</v>
          </cell>
        </row>
        <row r="7800">
          <cell r="B7800" t="str">
            <v>Sấu đỏ &gt;3-6 cm</v>
          </cell>
          <cell r="C7800" t="str">
            <v>cây</v>
          </cell>
          <cell r="D7800">
            <v>102978</v>
          </cell>
        </row>
        <row r="7801">
          <cell r="B7801" t="str">
            <v>Sấu đỏ &gt;6-9 cm</v>
          </cell>
          <cell r="C7801" t="str">
            <v>cây</v>
          </cell>
          <cell r="D7801">
            <v>270948</v>
          </cell>
        </row>
        <row r="7802">
          <cell r="B7802" t="str">
            <v>Sấu đỏ &gt;9-12 cm</v>
          </cell>
          <cell r="C7802" t="str">
            <v>cây</v>
          </cell>
          <cell r="D7802">
            <v>364529</v>
          </cell>
        </row>
        <row r="7803">
          <cell r="B7803" t="str">
            <v>Sấu đỏ &gt;12-15 cm</v>
          </cell>
          <cell r="C7803" t="str">
            <v>cây</v>
          </cell>
          <cell r="D7803">
            <v>389433</v>
          </cell>
        </row>
        <row r="7804">
          <cell r="B7804" t="str">
            <v>Sấu đỏ &gt;15-18 cm</v>
          </cell>
          <cell r="C7804" t="str">
            <v>cây</v>
          </cell>
          <cell r="D7804">
            <v>415918</v>
          </cell>
        </row>
        <row r="7805">
          <cell r="B7805" t="str">
            <v>Sấu đỏ &gt;18-21 cm</v>
          </cell>
          <cell r="C7805" t="str">
            <v>cây</v>
          </cell>
          <cell r="D7805">
            <v>444210</v>
          </cell>
        </row>
        <row r="7806">
          <cell r="B7806" t="str">
            <v>Sấu đỏ &gt;21-24 cm</v>
          </cell>
          <cell r="C7806" t="str">
            <v>cây</v>
          </cell>
          <cell r="D7806">
            <v>474562</v>
          </cell>
        </row>
        <row r="7807">
          <cell r="B7807" t="str">
            <v>Sấu đỏ &gt;24-27 cm</v>
          </cell>
          <cell r="C7807" t="str">
            <v>cây</v>
          </cell>
          <cell r="D7807">
            <v>507268</v>
          </cell>
        </row>
        <row r="7808">
          <cell r="B7808" t="str">
            <v>Sấu đỏ &gt;27-30 cm</v>
          </cell>
          <cell r="C7808" t="str">
            <v>cây</v>
          </cell>
          <cell r="D7808">
            <v>542659</v>
          </cell>
        </row>
        <row r="7809">
          <cell r="B7809" t="str">
            <v>Sấu đỏ &gt;30-33 cm</v>
          </cell>
          <cell r="C7809" t="str">
            <v>cây</v>
          </cell>
          <cell r="D7809">
            <v>581110</v>
          </cell>
        </row>
        <row r="7810">
          <cell r="B7810" t="str">
            <v>Sấu đỏ &gt;33-36 cm</v>
          </cell>
          <cell r="C7810" t="str">
            <v>cây</v>
          </cell>
          <cell r="D7810">
            <v>623072</v>
          </cell>
        </row>
        <row r="7811">
          <cell r="B7811" t="str">
            <v>Sấu đỏ &gt;36-39 cm</v>
          </cell>
          <cell r="C7811" t="str">
            <v>cây</v>
          </cell>
          <cell r="D7811">
            <v>669023</v>
          </cell>
        </row>
        <row r="7812">
          <cell r="B7812" t="str">
            <v>Sấu đỏ &gt;39-42 cm</v>
          </cell>
          <cell r="C7812" t="str">
            <v>cây</v>
          </cell>
          <cell r="D7812">
            <v>719533</v>
          </cell>
        </row>
        <row r="7813">
          <cell r="B7813" t="str">
            <v>Sấu đỏ &gt;42 cm</v>
          </cell>
          <cell r="C7813" t="str">
            <v>cây</v>
          </cell>
          <cell r="D7813">
            <v>775248</v>
          </cell>
        </row>
        <row r="7814">
          <cell r="B7814" t="str">
            <v>Sấu tía ≤3 cm</v>
          </cell>
          <cell r="C7814" t="str">
            <v>cây</v>
          </cell>
          <cell r="D7814">
            <v>78170</v>
          </cell>
        </row>
        <row r="7815">
          <cell r="B7815" t="str">
            <v>Sấu tía &gt;3-6 cm</v>
          </cell>
          <cell r="C7815" t="str">
            <v>cây</v>
          </cell>
          <cell r="D7815">
            <v>102978</v>
          </cell>
        </row>
        <row r="7816">
          <cell r="B7816" t="str">
            <v>Sấu tía &gt;6-9 cm</v>
          </cell>
          <cell r="C7816" t="str">
            <v>cây</v>
          </cell>
          <cell r="D7816">
            <v>270948</v>
          </cell>
        </row>
        <row r="7817">
          <cell r="B7817" t="str">
            <v>Sấu tía &gt;9-12 cm</v>
          </cell>
          <cell r="C7817" t="str">
            <v>cây</v>
          </cell>
          <cell r="D7817">
            <v>364529</v>
          </cell>
        </row>
        <row r="7818">
          <cell r="B7818" t="str">
            <v>Sấu tía &gt;12-15 cm</v>
          </cell>
          <cell r="C7818" t="str">
            <v>cây</v>
          </cell>
          <cell r="D7818">
            <v>389433</v>
          </cell>
        </row>
        <row r="7819">
          <cell r="B7819" t="str">
            <v>Sấu tía &gt;15-18 cm</v>
          </cell>
          <cell r="C7819" t="str">
            <v>cây</v>
          </cell>
          <cell r="D7819">
            <v>415918</v>
          </cell>
        </row>
        <row r="7820">
          <cell r="B7820" t="str">
            <v>Sấu tía &gt;18-21 cm</v>
          </cell>
          <cell r="C7820" t="str">
            <v>cây</v>
          </cell>
          <cell r="D7820">
            <v>444210</v>
          </cell>
        </row>
        <row r="7821">
          <cell r="B7821" t="str">
            <v>Sấu tía &gt;21-24 cm</v>
          </cell>
          <cell r="C7821" t="str">
            <v>cây</v>
          </cell>
          <cell r="D7821">
            <v>474562</v>
          </cell>
        </row>
        <row r="7822">
          <cell r="B7822" t="str">
            <v>Sấu tía &gt;24-27 cm</v>
          </cell>
          <cell r="C7822" t="str">
            <v>cây</v>
          </cell>
          <cell r="D7822">
            <v>507268</v>
          </cell>
        </row>
        <row r="7823">
          <cell r="B7823" t="str">
            <v>Sấu tía &gt;27-30 cm</v>
          </cell>
          <cell r="C7823" t="str">
            <v>cây</v>
          </cell>
          <cell r="D7823">
            <v>542659</v>
          </cell>
        </row>
        <row r="7824">
          <cell r="B7824" t="str">
            <v>Sấu tía &gt;30-33 cm</v>
          </cell>
          <cell r="C7824" t="str">
            <v>cây</v>
          </cell>
          <cell r="D7824">
            <v>581110</v>
          </cell>
        </row>
        <row r="7825">
          <cell r="B7825" t="str">
            <v>Sấu tía &gt;33-36 cm</v>
          </cell>
          <cell r="C7825" t="str">
            <v>cây</v>
          </cell>
          <cell r="D7825">
            <v>623072</v>
          </cell>
        </row>
        <row r="7826">
          <cell r="B7826" t="str">
            <v>Sấu tía &gt;36-39 cm</v>
          </cell>
          <cell r="C7826" t="str">
            <v>cây</v>
          </cell>
          <cell r="D7826">
            <v>669023</v>
          </cell>
        </row>
        <row r="7827">
          <cell r="B7827" t="str">
            <v>Sấu tía &gt;39-42 cm</v>
          </cell>
          <cell r="C7827" t="str">
            <v>cây</v>
          </cell>
          <cell r="D7827">
            <v>719533</v>
          </cell>
        </row>
        <row r="7828">
          <cell r="B7828" t="str">
            <v>Sấu tía &gt;42 cm</v>
          </cell>
          <cell r="C7828" t="str">
            <v>cây</v>
          </cell>
          <cell r="D7828">
            <v>775248</v>
          </cell>
        </row>
        <row r="7829">
          <cell r="B7829" t="str">
            <v>Sau sau ≤3 cm</v>
          </cell>
          <cell r="C7829" t="str">
            <v>cây</v>
          </cell>
          <cell r="D7829">
            <v>78170</v>
          </cell>
        </row>
        <row r="7830">
          <cell r="B7830" t="str">
            <v>Sau sau &gt;3-6 cm</v>
          </cell>
          <cell r="C7830" t="str">
            <v>cây</v>
          </cell>
          <cell r="D7830">
            <v>102978</v>
          </cell>
        </row>
        <row r="7831">
          <cell r="B7831" t="str">
            <v>Sau sau &gt;6-9 cm</v>
          </cell>
          <cell r="C7831" t="str">
            <v>cây</v>
          </cell>
          <cell r="D7831">
            <v>270948</v>
          </cell>
        </row>
        <row r="7832">
          <cell r="B7832" t="str">
            <v>Sau sau &gt;9-12 cm</v>
          </cell>
          <cell r="C7832" t="str">
            <v>cây</v>
          </cell>
          <cell r="D7832">
            <v>364529</v>
          </cell>
        </row>
        <row r="7833">
          <cell r="B7833" t="str">
            <v>Sau sau &gt;12-15 cm</v>
          </cell>
          <cell r="C7833" t="str">
            <v>cây</v>
          </cell>
          <cell r="D7833">
            <v>389433</v>
          </cell>
        </row>
        <row r="7834">
          <cell r="B7834" t="str">
            <v>Sau sau &gt;15-18 cm</v>
          </cell>
          <cell r="C7834" t="str">
            <v>cây</v>
          </cell>
          <cell r="D7834">
            <v>415918</v>
          </cell>
        </row>
        <row r="7835">
          <cell r="B7835" t="str">
            <v>Sau sau &gt;18-21 cm</v>
          </cell>
          <cell r="C7835" t="str">
            <v>cây</v>
          </cell>
          <cell r="D7835">
            <v>444210</v>
          </cell>
        </row>
        <row r="7836">
          <cell r="B7836" t="str">
            <v>Sau sau &gt;21-24 cm</v>
          </cell>
          <cell r="C7836" t="str">
            <v>cây</v>
          </cell>
          <cell r="D7836">
            <v>474562</v>
          </cell>
        </row>
        <row r="7837">
          <cell r="B7837" t="str">
            <v>Sau sau &gt;24-27 cm</v>
          </cell>
          <cell r="C7837" t="str">
            <v>cây</v>
          </cell>
          <cell r="D7837">
            <v>507268</v>
          </cell>
        </row>
        <row r="7838">
          <cell r="B7838" t="str">
            <v>Sau sau &gt;27-30 cm</v>
          </cell>
          <cell r="C7838" t="str">
            <v>cây</v>
          </cell>
          <cell r="D7838">
            <v>542659</v>
          </cell>
        </row>
        <row r="7839">
          <cell r="B7839" t="str">
            <v>Sau sau &gt;30-33 cm</v>
          </cell>
          <cell r="C7839" t="str">
            <v>cây</v>
          </cell>
          <cell r="D7839">
            <v>581110</v>
          </cell>
        </row>
        <row r="7840">
          <cell r="B7840" t="str">
            <v>Sau sau &gt;33-36 cm</v>
          </cell>
          <cell r="C7840" t="str">
            <v>cây</v>
          </cell>
          <cell r="D7840">
            <v>623072</v>
          </cell>
        </row>
        <row r="7841">
          <cell r="B7841" t="str">
            <v>Sau sau &gt;36-39 cm</v>
          </cell>
          <cell r="C7841" t="str">
            <v>cây</v>
          </cell>
          <cell r="D7841">
            <v>669023</v>
          </cell>
        </row>
        <row r="7842">
          <cell r="B7842" t="str">
            <v>Sau sau &gt;39-42 cm</v>
          </cell>
          <cell r="C7842" t="str">
            <v>cây</v>
          </cell>
          <cell r="D7842">
            <v>719533</v>
          </cell>
        </row>
        <row r="7843">
          <cell r="B7843" t="str">
            <v>Sau sau &gt;42 cm</v>
          </cell>
          <cell r="C7843" t="str">
            <v>cây</v>
          </cell>
          <cell r="D7843">
            <v>775248</v>
          </cell>
        </row>
        <row r="7844">
          <cell r="B7844" t="str">
            <v>Cọ khịt lá nhỏ ≤3 cm</v>
          </cell>
          <cell r="C7844" t="str">
            <v>cây</v>
          </cell>
          <cell r="D7844">
            <v>78170</v>
          </cell>
        </row>
        <row r="7845">
          <cell r="B7845" t="str">
            <v>Cọ khịt lá nhỏ &gt;3-6 cm</v>
          </cell>
          <cell r="C7845" t="str">
            <v>cây</v>
          </cell>
          <cell r="D7845">
            <v>102978</v>
          </cell>
        </row>
        <row r="7846">
          <cell r="B7846" t="str">
            <v>Cọ khịt lá nhỏ &gt;6-9 cm</v>
          </cell>
          <cell r="C7846" t="str">
            <v>cây</v>
          </cell>
          <cell r="D7846">
            <v>270948</v>
          </cell>
        </row>
        <row r="7847">
          <cell r="B7847" t="str">
            <v>Cọ khịt lá nhỏ &gt;9-12 cm</v>
          </cell>
          <cell r="C7847" t="str">
            <v>cây</v>
          </cell>
          <cell r="D7847">
            <v>364529</v>
          </cell>
        </row>
        <row r="7848">
          <cell r="B7848" t="str">
            <v>Cọ khịt lá nhỏ &gt;12-15 cm</v>
          </cell>
          <cell r="C7848" t="str">
            <v>cây</v>
          </cell>
          <cell r="D7848">
            <v>389433</v>
          </cell>
        </row>
        <row r="7849">
          <cell r="B7849" t="str">
            <v>Cọ khịt lá nhỏ &gt;15-18 cm</v>
          </cell>
          <cell r="C7849" t="str">
            <v>cây</v>
          </cell>
          <cell r="D7849">
            <v>415918</v>
          </cell>
        </row>
        <row r="7850">
          <cell r="B7850" t="str">
            <v>Cọ khịt lá nhỏ &gt;18-21 cm</v>
          </cell>
          <cell r="C7850" t="str">
            <v>cây</v>
          </cell>
          <cell r="D7850">
            <v>444210</v>
          </cell>
        </row>
        <row r="7851">
          <cell r="B7851" t="str">
            <v>Cọ khịt lá nhỏ &gt;21-24 cm</v>
          </cell>
          <cell r="C7851" t="str">
            <v>cây</v>
          </cell>
          <cell r="D7851">
            <v>474562</v>
          </cell>
        </row>
        <row r="7852">
          <cell r="B7852" t="str">
            <v>Cọ khịt lá nhỏ &gt;24-27 cm</v>
          </cell>
          <cell r="C7852" t="str">
            <v>cây</v>
          </cell>
          <cell r="D7852">
            <v>507268</v>
          </cell>
        </row>
        <row r="7853">
          <cell r="B7853" t="str">
            <v>Cọ khịt lá nhỏ &gt;27-30 cm</v>
          </cell>
          <cell r="C7853" t="str">
            <v>cây</v>
          </cell>
          <cell r="D7853">
            <v>542659</v>
          </cell>
        </row>
        <row r="7854">
          <cell r="B7854" t="str">
            <v>Cọ khịt lá nhỏ &gt;30-33 cm</v>
          </cell>
          <cell r="C7854" t="str">
            <v>cây</v>
          </cell>
          <cell r="D7854">
            <v>581110</v>
          </cell>
        </row>
        <row r="7855">
          <cell r="B7855" t="str">
            <v>Cọ khịt lá nhỏ &gt;33-36 cm</v>
          </cell>
          <cell r="C7855" t="str">
            <v>cây</v>
          </cell>
          <cell r="D7855">
            <v>623072</v>
          </cell>
        </row>
        <row r="7856">
          <cell r="B7856" t="str">
            <v>Cọ khịt lá nhỏ &gt;36-39 cm</v>
          </cell>
          <cell r="C7856" t="str">
            <v>cây</v>
          </cell>
          <cell r="D7856">
            <v>669023</v>
          </cell>
        </row>
        <row r="7857">
          <cell r="B7857" t="str">
            <v>Cọ khịt lá nhỏ &gt;39-42 cm</v>
          </cell>
          <cell r="C7857" t="str">
            <v>cây</v>
          </cell>
          <cell r="D7857">
            <v>719533</v>
          </cell>
        </row>
        <row r="7858">
          <cell r="B7858" t="str">
            <v>Cọ khịt lá nhỏ &gt;42 cm</v>
          </cell>
          <cell r="C7858" t="str">
            <v>cây</v>
          </cell>
          <cell r="D7858">
            <v>775248</v>
          </cell>
        </row>
        <row r="7859">
          <cell r="B7859" t="str">
            <v>Cọ khịt lá nhỏ ≤3 cm</v>
          </cell>
          <cell r="C7859" t="str">
            <v>cây</v>
          </cell>
          <cell r="D7859">
            <v>78170</v>
          </cell>
        </row>
        <row r="7860">
          <cell r="B7860" t="str">
            <v>Cọ khịt lá nhỏ &gt;3-6 cm</v>
          </cell>
          <cell r="C7860" t="str">
            <v>cây</v>
          </cell>
          <cell r="D7860">
            <v>102978</v>
          </cell>
        </row>
        <row r="7861">
          <cell r="B7861" t="str">
            <v>Cọ khịt lá nhỏ &gt;6-9 cm</v>
          </cell>
          <cell r="C7861" t="str">
            <v>cây</v>
          </cell>
          <cell r="D7861">
            <v>270948</v>
          </cell>
        </row>
        <row r="7862">
          <cell r="B7862" t="str">
            <v>Cọ khịt lá nhỏ &gt;9-12 cm</v>
          </cell>
          <cell r="C7862" t="str">
            <v>cây</v>
          </cell>
          <cell r="D7862">
            <v>364529</v>
          </cell>
        </row>
        <row r="7863">
          <cell r="B7863" t="str">
            <v>Cọ khịt lá nhỏ &gt;12-15 cm</v>
          </cell>
          <cell r="C7863" t="str">
            <v>cây</v>
          </cell>
          <cell r="D7863">
            <v>389433</v>
          </cell>
        </row>
        <row r="7864">
          <cell r="B7864" t="str">
            <v>Cọ khịt lá nhỏ &gt;15-18 cm</v>
          </cell>
          <cell r="C7864" t="str">
            <v>cây</v>
          </cell>
          <cell r="D7864">
            <v>415918</v>
          </cell>
        </row>
        <row r="7865">
          <cell r="B7865" t="str">
            <v>Cọ khịt lá nhỏ &gt;18-21 cm</v>
          </cell>
          <cell r="C7865" t="str">
            <v>cây</v>
          </cell>
          <cell r="D7865">
            <v>444210</v>
          </cell>
        </row>
        <row r="7866">
          <cell r="B7866" t="str">
            <v>Cọ khịt lá nhỏ &gt;21-24 cm</v>
          </cell>
          <cell r="C7866" t="str">
            <v>cây</v>
          </cell>
          <cell r="D7866">
            <v>474562</v>
          </cell>
        </row>
        <row r="7867">
          <cell r="B7867" t="str">
            <v>Cọ khịt lá nhỏ &gt;24-27 cm</v>
          </cell>
          <cell r="C7867" t="str">
            <v>cây</v>
          </cell>
          <cell r="D7867">
            <v>507268</v>
          </cell>
        </row>
        <row r="7868">
          <cell r="B7868" t="str">
            <v>Cọ khịt lá nhỏ &gt;27-30 cm</v>
          </cell>
          <cell r="C7868" t="str">
            <v>cây</v>
          </cell>
          <cell r="D7868">
            <v>542659</v>
          </cell>
        </row>
        <row r="7869">
          <cell r="B7869" t="str">
            <v>Cọ khịt lá nhỏ &gt;30-33 cm</v>
          </cell>
          <cell r="C7869" t="str">
            <v>cây</v>
          </cell>
          <cell r="D7869">
            <v>581110</v>
          </cell>
        </row>
        <row r="7870">
          <cell r="B7870" t="str">
            <v>Cọ khịt lá nhỏ &gt;33-36 cm</v>
          </cell>
          <cell r="C7870" t="str">
            <v>cây</v>
          </cell>
          <cell r="D7870">
            <v>623072</v>
          </cell>
        </row>
        <row r="7871">
          <cell r="B7871" t="str">
            <v>Cọ khịt lá nhỏ &gt;36-39 cm</v>
          </cell>
          <cell r="C7871" t="str">
            <v>cây</v>
          </cell>
          <cell r="D7871">
            <v>669023</v>
          </cell>
        </row>
        <row r="7872">
          <cell r="B7872" t="str">
            <v>Cọ khịt lá nhỏ &gt;39-42 cm</v>
          </cell>
          <cell r="C7872" t="str">
            <v>cây</v>
          </cell>
          <cell r="D7872">
            <v>719533</v>
          </cell>
        </row>
        <row r="7873">
          <cell r="B7873" t="str">
            <v>Cọ khịt lá nhỏ &gt;42 cm</v>
          </cell>
          <cell r="C7873" t="str">
            <v>cây</v>
          </cell>
          <cell r="D7873">
            <v>775248</v>
          </cell>
        </row>
        <row r="7874">
          <cell r="B7874" t="str">
            <v>Thẩu tấu ≤3 cm</v>
          </cell>
          <cell r="C7874" t="str">
            <v>cây</v>
          </cell>
          <cell r="D7874">
            <v>78170</v>
          </cell>
        </row>
        <row r="7875">
          <cell r="B7875" t="str">
            <v>Thẩu tấu &gt;3-6 cm</v>
          </cell>
          <cell r="C7875" t="str">
            <v>cây</v>
          </cell>
          <cell r="D7875">
            <v>102978</v>
          </cell>
        </row>
        <row r="7876">
          <cell r="B7876" t="str">
            <v>Thẩu tấu &gt;6-9 cm</v>
          </cell>
          <cell r="C7876" t="str">
            <v>cây</v>
          </cell>
          <cell r="D7876">
            <v>270948</v>
          </cell>
        </row>
        <row r="7877">
          <cell r="B7877" t="str">
            <v>Thẩu tấu &gt;9-12 cm</v>
          </cell>
          <cell r="C7877" t="str">
            <v>cây</v>
          </cell>
          <cell r="D7877">
            <v>364529</v>
          </cell>
        </row>
        <row r="7878">
          <cell r="B7878" t="str">
            <v>Thẩu tấu &gt;12-15 cm</v>
          </cell>
          <cell r="C7878" t="str">
            <v>cây</v>
          </cell>
          <cell r="D7878">
            <v>389433</v>
          </cell>
        </row>
        <row r="7879">
          <cell r="B7879" t="str">
            <v>Thẩu tấu &gt;15-18 cm</v>
          </cell>
          <cell r="C7879" t="str">
            <v>cây</v>
          </cell>
          <cell r="D7879">
            <v>415918</v>
          </cell>
        </row>
        <row r="7880">
          <cell r="B7880" t="str">
            <v>Thẩu tấu &gt;18-21 cm</v>
          </cell>
          <cell r="C7880" t="str">
            <v>cây</v>
          </cell>
          <cell r="D7880">
            <v>444210</v>
          </cell>
        </row>
        <row r="7881">
          <cell r="B7881" t="str">
            <v>Thẩu tấu &gt;21-24 cm</v>
          </cell>
          <cell r="C7881" t="str">
            <v>cây</v>
          </cell>
          <cell r="D7881">
            <v>474562</v>
          </cell>
        </row>
        <row r="7882">
          <cell r="B7882" t="str">
            <v>Thẩu tấu &gt;24-27 cm</v>
          </cell>
          <cell r="C7882" t="str">
            <v>cây</v>
          </cell>
          <cell r="D7882">
            <v>507268</v>
          </cell>
        </row>
        <row r="7883">
          <cell r="B7883" t="str">
            <v>Thẩu tấu &gt;27-30 cm</v>
          </cell>
          <cell r="C7883" t="str">
            <v>cây</v>
          </cell>
          <cell r="D7883">
            <v>542659</v>
          </cell>
        </row>
        <row r="7884">
          <cell r="B7884" t="str">
            <v>Thẩu tấu &gt;30-33 cm</v>
          </cell>
          <cell r="C7884" t="str">
            <v>cây</v>
          </cell>
          <cell r="D7884">
            <v>581110</v>
          </cell>
        </row>
        <row r="7885">
          <cell r="B7885" t="str">
            <v>Thẩu tấu &gt;33-36 cm</v>
          </cell>
          <cell r="C7885" t="str">
            <v>cây</v>
          </cell>
          <cell r="D7885">
            <v>623072</v>
          </cell>
        </row>
        <row r="7886">
          <cell r="B7886" t="str">
            <v>Thẩu tấu &gt;36-39 cm</v>
          </cell>
          <cell r="C7886" t="str">
            <v>cây</v>
          </cell>
          <cell r="D7886">
            <v>669023</v>
          </cell>
        </row>
        <row r="7887">
          <cell r="B7887" t="str">
            <v>Thẩu tấu &gt;39-42 cm</v>
          </cell>
          <cell r="C7887" t="str">
            <v>cây</v>
          </cell>
          <cell r="D7887">
            <v>719533</v>
          </cell>
        </row>
        <row r="7888">
          <cell r="B7888" t="str">
            <v>Thẩu tấu &gt;42 cm</v>
          </cell>
          <cell r="C7888" t="str">
            <v>cây</v>
          </cell>
          <cell r="D7888">
            <v>775248</v>
          </cell>
        </row>
        <row r="7889">
          <cell r="B7889" t="str">
            <v>Thôi ba ≤3 cm</v>
          </cell>
          <cell r="C7889" t="str">
            <v>cây</v>
          </cell>
          <cell r="D7889">
            <v>78170</v>
          </cell>
        </row>
        <row r="7890">
          <cell r="B7890" t="str">
            <v>Thôi ba &gt;3-6 cm</v>
          </cell>
          <cell r="C7890" t="str">
            <v>cây</v>
          </cell>
          <cell r="D7890">
            <v>102978</v>
          </cell>
        </row>
        <row r="7891">
          <cell r="B7891" t="str">
            <v>Thôi ba &gt;6-9 cm</v>
          </cell>
          <cell r="C7891" t="str">
            <v>cây</v>
          </cell>
          <cell r="D7891">
            <v>270948</v>
          </cell>
        </row>
        <row r="7892">
          <cell r="B7892" t="str">
            <v>Thôi ba &gt;9-12 cm</v>
          </cell>
          <cell r="C7892" t="str">
            <v>cây</v>
          </cell>
          <cell r="D7892">
            <v>364529</v>
          </cell>
        </row>
        <row r="7893">
          <cell r="B7893" t="str">
            <v>Thôi ba &gt;12-15 cm</v>
          </cell>
          <cell r="C7893" t="str">
            <v>cây</v>
          </cell>
          <cell r="D7893">
            <v>389433</v>
          </cell>
        </row>
        <row r="7894">
          <cell r="B7894" t="str">
            <v>Thôi ba &gt;15-18 cm</v>
          </cell>
          <cell r="C7894" t="str">
            <v>cây</v>
          </cell>
          <cell r="D7894">
            <v>415918</v>
          </cell>
        </row>
        <row r="7895">
          <cell r="B7895" t="str">
            <v>Thôi ba &gt;18-21 cm</v>
          </cell>
          <cell r="C7895" t="str">
            <v>cây</v>
          </cell>
          <cell r="D7895">
            <v>444210</v>
          </cell>
        </row>
        <row r="7896">
          <cell r="B7896" t="str">
            <v>Thôi ba &gt;21-24 cm</v>
          </cell>
          <cell r="C7896" t="str">
            <v>cây</v>
          </cell>
          <cell r="D7896">
            <v>474562</v>
          </cell>
        </row>
        <row r="7897">
          <cell r="B7897" t="str">
            <v>Thôi ba &gt;24-27 cm</v>
          </cell>
          <cell r="C7897" t="str">
            <v>cây</v>
          </cell>
          <cell r="D7897">
            <v>507268</v>
          </cell>
        </row>
        <row r="7898">
          <cell r="B7898" t="str">
            <v>Thôi ba &gt;27-30 cm</v>
          </cell>
          <cell r="C7898" t="str">
            <v>cây</v>
          </cell>
          <cell r="D7898">
            <v>542659</v>
          </cell>
        </row>
        <row r="7899">
          <cell r="B7899" t="str">
            <v>Thôi ba &gt;30-33 cm</v>
          </cell>
          <cell r="C7899" t="str">
            <v>cây</v>
          </cell>
          <cell r="D7899">
            <v>581110</v>
          </cell>
        </row>
        <row r="7900">
          <cell r="B7900" t="str">
            <v>Thôi ba &gt;33-36 cm</v>
          </cell>
          <cell r="C7900" t="str">
            <v>cây</v>
          </cell>
          <cell r="D7900">
            <v>623072</v>
          </cell>
        </row>
        <row r="7901">
          <cell r="B7901" t="str">
            <v>Thôi ba &gt;36-39 cm</v>
          </cell>
          <cell r="C7901" t="str">
            <v>cây</v>
          </cell>
          <cell r="D7901">
            <v>669023</v>
          </cell>
        </row>
        <row r="7902">
          <cell r="B7902" t="str">
            <v>Thôi ba &gt;39-42 cm</v>
          </cell>
          <cell r="C7902" t="str">
            <v>cây</v>
          </cell>
          <cell r="D7902">
            <v>719533</v>
          </cell>
        </row>
        <row r="7903">
          <cell r="B7903" t="str">
            <v>Thôi ba &gt;42 cm</v>
          </cell>
          <cell r="C7903" t="str">
            <v>cây</v>
          </cell>
          <cell r="D7903">
            <v>775248</v>
          </cell>
        </row>
        <row r="7904">
          <cell r="B7904" t="str">
            <v>Thôi chanh ≤3 cm</v>
          </cell>
          <cell r="C7904" t="str">
            <v>cây</v>
          </cell>
          <cell r="D7904">
            <v>78170</v>
          </cell>
        </row>
        <row r="7905">
          <cell r="B7905" t="str">
            <v>Thôi chanh &gt;3-6 cm</v>
          </cell>
          <cell r="C7905" t="str">
            <v>cây</v>
          </cell>
          <cell r="D7905">
            <v>102978</v>
          </cell>
        </row>
        <row r="7906">
          <cell r="B7906" t="str">
            <v>Thôi chanh &gt;6-9 cm</v>
          </cell>
          <cell r="C7906" t="str">
            <v>cây</v>
          </cell>
          <cell r="D7906">
            <v>270948</v>
          </cell>
        </row>
        <row r="7907">
          <cell r="B7907" t="str">
            <v>Thôi chanh &gt;9-12 cm</v>
          </cell>
          <cell r="C7907" t="str">
            <v>cây</v>
          </cell>
          <cell r="D7907">
            <v>364529</v>
          </cell>
        </row>
        <row r="7908">
          <cell r="B7908" t="str">
            <v>Thôi chanh &gt;12-15 cm</v>
          </cell>
          <cell r="C7908" t="str">
            <v>cây</v>
          </cell>
          <cell r="D7908">
            <v>389433</v>
          </cell>
        </row>
        <row r="7909">
          <cell r="B7909" t="str">
            <v>Thôi chanh &gt;15-18 cm</v>
          </cell>
          <cell r="C7909" t="str">
            <v>cây</v>
          </cell>
          <cell r="D7909">
            <v>415918</v>
          </cell>
        </row>
        <row r="7910">
          <cell r="B7910" t="str">
            <v>Thôi chanh &gt;18-21 cm</v>
          </cell>
          <cell r="C7910" t="str">
            <v>cây</v>
          </cell>
          <cell r="D7910">
            <v>444210</v>
          </cell>
        </row>
        <row r="7911">
          <cell r="B7911" t="str">
            <v>Thôi chanh &gt;21-24 cm</v>
          </cell>
          <cell r="C7911" t="str">
            <v>cây</v>
          </cell>
          <cell r="D7911">
            <v>474562</v>
          </cell>
        </row>
        <row r="7912">
          <cell r="B7912" t="str">
            <v>Thôi chanh &gt;24-27 cm</v>
          </cell>
          <cell r="C7912" t="str">
            <v>cây</v>
          </cell>
          <cell r="D7912">
            <v>507268</v>
          </cell>
        </row>
        <row r="7913">
          <cell r="B7913" t="str">
            <v>Thôi chanh &gt;27-30 cm</v>
          </cell>
          <cell r="C7913" t="str">
            <v>cây</v>
          </cell>
          <cell r="D7913">
            <v>542659</v>
          </cell>
        </row>
        <row r="7914">
          <cell r="B7914" t="str">
            <v>Thôi chanh &gt;30-33 cm</v>
          </cell>
          <cell r="C7914" t="str">
            <v>cây</v>
          </cell>
          <cell r="D7914">
            <v>581110</v>
          </cell>
        </row>
        <row r="7915">
          <cell r="B7915" t="str">
            <v>Thôi chanh &gt;33-36 cm</v>
          </cell>
          <cell r="C7915" t="str">
            <v>cây</v>
          </cell>
          <cell r="D7915">
            <v>623072</v>
          </cell>
        </row>
        <row r="7916">
          <cell r="B7916" t="str">
            <v>Thôi chanh &gt;36-39 cm</v>
          </cell>
          <cell r="C7916" t="str">
            <v>cây</v>
          </cell>
          <cell r="D7916">
            <v>669023</v>
          </cell>
        </row>
        <row r="7917">
          <cell r="B7917" t="str">
            <v>Thôi chanh &gt;39-42 cm</v>
          </cell>
          <cell r="C7917" t="str">
            <v>cây</v>
          </cell>
          <cell r="D7917">
            <v>719533</v>
          </cell>
        </row>
        <row r="7918">
          <cell r="B7918" t="str">
            <v>Thôi chanh &gt;42 cm</v>
          </cell>
          <cell r="C7918" t="str">
            <v>cây</v>
          </cell>
          <cell r="D7918">
            <v>775248</v>
          </cell>
        </row>
        <row r="7919">
          <cell r="B7919" t="str">
            <v>Thôi chanh bắc ≤3 cm</v>
          </cell>
          <cell r="C7919" t="str">
            <v>cây</v>
          </cell>
          <cell r="D7919">
            <v>78170</v>
          </cell>
        </row>
        <row r="7920">
          <cell r="B7920" t="str">
            <v>Thôi chanh bắc &gt;3-6 cm</v>
          </cell>
          <cell r="C7920" t="str">
            <v>cây</v>
          </cell>
          <cell r="D7920">
            <v>102978</v>
          </cell>
        </row>
        <row r="7921">
          <cell r="B7921" t="str">
            <v>Thôi chanh bắc &gt;6-9 cm</v>
          </cell>
          <cell r="C7921" t="str">
            <v>cây</v>
          </cell>
          <cell r="D7921">
            <v>270948</v>
          </cell>
        </row>
        <row r="7922">
          <cell r="B7922" t="str">
            <v>Thôi chanh bắc &gt;9-12 cm</v>
          </cell>
          <cell r="C7922" t="str">
            <v>cây</v>
          </cell>
          <cell r="D7922">
            <v>364529</v>
          </cell>
        </row>
        <row r="7923">
          <cell r="B7923" t="str">
            <v>Thôi chanh bắc &gt;12-15 cm</v>
          </cell>
          <cell r="C7923" t="str">
            <v>cây</v>
          </cell>
          <cell r="D7923">
            <v>389433</v>
          </cell>
        </row>
        <row r="7924">
          <cell r="B7924" t="str">
            <v>Thôi chanh bắc &gt;15-18 cm</v>
          </cell>
          <cell r="C7924" t="str">
            <v>cây</v>
          </cell>
          <cell r="D7924">
            <v>415918</v>
          </cell>
        </row>
        <row r="7925">
          <cell r="B7925" t="str">
            <v>Thôi chanh bắc &gt;18-21 cm</v>
          </cell>
          <cell r="C7925" t="str">
            <v>cây</v>
          </cell>
          <cell r="D7925">
            <v>444210</v>
          </cell>
        </row>
        <row r="7926">
          <cell r="B7926" t="str">
            <v>Thôi chanh bắc &gt;21-24 cm</v>
          </cell>
          <cell r="C7926" t="str">
            <v>cây</v>
          </cell>
          <cell r="D7926">
            <v>474562</v>
          </cell>
        </row>
        <row r="7927">
          <cell r="B7927" t="str">
            <v>Thôi chanh bắc &gt;24-27 cm</v>
          </cell>
          <cell r="C7927" t="str">
            <v>cây</v>
          </cell>
          <cell r="D7927">
            <v>507268</v>
          </cell>
        </row>
        <row r="7928">
          <cell r="B7928" t="str">
            <v>Thôi chanh bắc &gt;27-30 cm</v>
          </cell>
          <cell r="C7928" t="str">
            <v>cây</v>
          </cell>
          <cell r="D7928">
            <v>542659</v>
          </cell>
        </row>
        <row r="7929">
          <cell r="B7929" t="str">
            <v>Thôi chanh bắc &gt;30-33 cm</v>
          </cell>
          <cell r="C7929" t="str">
            <v>cây</v>
          </cell>
          <cell r="D7929">
            <v>581110</v>
          </cell>
        </row>
        <row r="7930">
          <cell r="B7930" t="str">
            <v>Thôi chanh bắc &gt;33-36 cm</v>
          </cell>
          <cell r="C7930" t="str">
            <v>cây</v>
          </cell>
          <cell r="D7930">
            <v>623072</v>
          </cell>
        </row>
        <row r="7931">
          <cell r="B7931" t="str">
            <v>Thôi chanh bắc &gt;36-39 cm</v>
          </cell>
          <cell r="C7931" t="str">
            <v>cây</v>
          </cell>
          <cell r="D7931">
            <v>669023</v>
          </cell>
        </row>
        <row r="7932">
          <cell r="B7932" t="str">
            <v>Thôi chanh bắc &gt;39-42 cm</v>
          </cell>
          <cell r="C7932" t="str">
            <v>cây</v>
          </cell>
          <cell r="D7932">
            <v>719533</v>
          </cell>
        </row>
        <row r="7933">
          <cell r="B7933" t="str">
            <v>Thôi chanh bắc &gt;42 cm</v>
          </cell>
          <cell r="C7933" t="str">
            <v>cây</v>
          </cell>
          <cell r="D7933">
            <v>775248</v>
          </cell>
        </row>
        <row r="7934">
          <cell r="B7934" t="str">
            <v>Tô hạp ≤3 cm</v>
          </cell>
          <cell r="C7934" t="str">
            <v>cây</v>
          </cell>
          <cell r="D7934">
            <v>78170</v>
          </cell>
        </row>
        <row r="7935">
          <cell r="B7935" t="str">
            <v>Tô hạp &gt;3-6 cm</v>
          </cell>
          <cell r="C7935" t="str">
            <v>cây</v>
          </cell>
          <cell r="D7935">
            <v>102978</v>
          </cell>
        </row>
        <row r="7936">
          <cell r="B7936" t="str">
            <v>Tô hạp &gt;6-9 cm</v>
          </cell>
          <cell r="C7936" t="str">
            <v>cây</v>
          </cell>
          <cell r="D7936">
            <v>270948</v>
          </cell>
        </row>
        <row r="7937">
          <cell r="B7937" t="str">
            <v>Tô hạp &gt;9-12 cm</v>
          </cell>
          <cell r="C7937" t="str">
            <v>cây</v>
          </cell>
          <cell r="D7937">
            <v>364529</v>
          </cell>
        </row>
        <row r="7938">
          <cell r="B7938" t="str">
            <v>Tô hạp &gt;12-15 cm</v>
          </cell>
          <cell r="C7938" t="str">
            <v>cây</v>
          </cell>
          <cell r="D7938">
            <v>389433</v>
          </cell>
        </row>
        <row r="7939">
          <cell r="B7939" t="str">
            <v>Tô hạp &gt;15-18 cm</v>
          </cell>
          <cell r="C7939" t="str">
            <v>cây</v>
          </cell>
          <cell r="D7939">
            <v>415918</v>
          </cell>
        </row>
        <row r="7940">
          <cell r="B7940" t="str">
            <v>Tô hạp &gt;18-21 cm</v>
          </cell>
          <cell r="C7940" t="str">
            <v>cây</v>
          </cell>
          <cell r="D7940">
            <v>444210</v>
          </cell>
        </row>
        <row r="7941">
          <cell r="B7941" t="str">
            <v>Tô hạp &gt;21-24 cm</v>
          </cell>
          <cell r="C7941" t="str">
            <v>cây</v>
          </cell>
          <cell r="D7941">
            <v>474562</v>
          </cell>
        </row>
        <row r="7942">
          <cell r="B7942" t="str">
            <v>Tô hạp &gt;24-27 cm</v>
          </cell>
          <cell r="C7942" t="str">
            <v>cây</v>
          </cell>
          <cell r="D7942">
            <v>507268</v>
          </cell>
        </row>
        <row r="7943">
          <cell r="B7943" t="str">
            <v>Tô hạp &gt;27-30 cm</v>
          </cell>
          <cell r="C7943" t="str">
            <v>cây</v>
          </cell>
          <cell r="D7943">
            <v>542659</v>
          </cell>
        </row>
        <row r="7944">
          <cell r="B7944" t="str">
            <v>Tô hạp &gt;30-33 cm</v>
          </cell>
          <cell r="C7944" t="str">
            <v>cây</v>
          </cell>
          <cell r="D7944">
            <v>581110</v>
          </cell>
        </row>
        <row r="7945">
          <cell r="B7945" t="str">
            <v>Tô hạp &gt;33-36 cm</v>
          </cell>
          <cell r="C7945" t="str">
            <v>cây</v>
          </cell>
          <cell r="D7945">
            <v>623072</v>
          </cell>
        </row>
        <row r="7946">
          <cell r="B7946" t="str">
            <v>Tô hạp &gt;36-39 cm</v>
          </cell>
          <cell r="C7946" t="str">
            <v>cây</v>
          </cell>
          <cell r="D7946">
            <v>669023</v>
          </cell>
        </row>
        <row r="7947">
          <cell r="B7947" t="str">
            <v>Tô hạp &gt;39-42 cm</v>
          </cell>
          <cell r="C7947" t="str">
            <v>cây</v>
          </cell>
          <cell r="D7947">
            <v>719533</v>
          </cell>
        </row>
        <row r="7948">
          <cell r="B7948" t="str">
            <v>Tô hạp &gt;42 cm</v>
          </cell>
          <cell r="C7948" t="str">
            <v>cây</v>
          </cell>
          <cell r="D7948">
            <v>775248</v>
          </cell>
        </row>
        <row r="7949">
          <cell r="B7949" t="str">
            <v>Tô hạp cao ≤3 cm</v>
          </cell>
          <cell r="C7949" t="str">
            <v>cây</v>
          </cell>
          <cell r="D7949">
            <v>78170</v>
          </cell>
        </row>
        <row r="7950">
          <cell r="B7950" t="str">
            <v>Tô hạp cao &gt;3-6 cm</v>
          </cell>
          <cell r="C7950" t="str">
            <v>cây</v>
          </cell>
          <cell r="D7950">
            <v>102978</v>
          </cell>
        </row>
        <row r="7951">
          <cell r="B7951" t="str">
            <v>Tô hạp cao &gt;6-9 cm</v>
          </cell>
          <cell r="C7951" t="str">
            <v>cây</v>
          </cell>
          <cell r="D7951">
            <v>270948</v>
          </cell>
        </row>
        <row r="7952">
          <cell r="B7952" t="str">
            <v>Tô hạp cao &gt;9-12 cm</v>
          </cell>
          <cell r="C7952" t="str">
            <v>cây</v>
          </cell>
          <cell r="D7952">
            <v>364529</v>
          </cell>
        </row>
        <row r="7953">
          <cell r="B7953" t="str">
            <v>Tô hạp cao &gt;12-15 cm</v>
          </cell>
          <cell r="C7953" t="str">
            <v>cây</v>
          </cell>
          <cell r="D7953">
            <v>389433</v>
          </cell>
        </row>
        <row r="7954">
          <cell r="B7954" t="str">
            <v>Tô hạp cao &gt;15-18 cm</v>
          </cell>
          <cell r="C7954" t="str">
            <v>cây</v>
          </cell>
          <cell r="D7954">
            <v>415918</v>
          </cell>
        </row>
        <row r="7955">
          <cell r="B7955" t="str">
            <v>Tô hạp cao &gt;18-21 cm</v>
          </cell>
          <cell r="C7955" t="str">
            <v>cây</v>
          </cell>
          <cell r="D7955">
            <v>444210</v>
          </cell>
        </row>
        <row r="7956">
          <cell r="B7956" t="str">
            <v>Tô hạp cao &gt;21-24 cm</v>
          </cell>
          <cell r="C7956" t="str">
            <v>cây</v>
          </cell>
          <cell r="D7956">
            <v>474562</v>
          </cell>
        </row>
        <row r="7957">
          <cell r="B7957" t="str">
            <v>Tô hạp cao &gt;24-27 cm</v>
          </cell>
          <cell r="C7957" t="str">
            <v>cây</v>
          </cell>
          <cell r="D7957">
            <v>507268</v>
          </cell>
        </row>
        <row r="7958">
          <cell r="B7958" t="str">
            <v>Tô hạp cao &gt;27-30 cm</v>
          </cell>
          <cell r="C7958" t="str">
            <v>cây</v>
          </cell>
          <cell r="D7958">
            <v>542659</v>
          </cell>
        </row>
        <row r="7959">
          <cell r="B7959" t="str">
            <v>Tô hạp cao &gt;30-33 cm</v>
          </cell>
          <cell r="C7959" t="str">
            <v>cây</v>
          </cell>
          <cell r="D7959">
            <v>581110</v>
          </cell>
        </row>
        <row r="7960">
          <cell r="B7960" t="str">
            <v>Tô hạp cao &gt;33-36 cm</v>
          </cell>
          <cell r="C7960" t="str">
            <v>cây</v>
          </cell>
          <cell r="D7960">
            <v>623072</v>
          </cell>
        </row>
        <row r="7961">
          <cell r="B7961" t="str">
            <v>Tô hạp cao &gt;36-39 cm</v>
          </cell>
          <cell r="C7961" t="str">
            <v>cây</v>
          </cell>
          <cell r="D7961">
            <v>669023</v>
          </cell>
        </row>
        <row r="7962">
          <cell r="B7962" t="str">
            <v>Tô hạp cao &gt;39-42 cm</v>
          </cell>
          <cell r="C7962" t="str">
            <v>cây</v>
          </cell>
          <cell r="D7962">
            <v>719533</v>
          </cell>
        </row>
        <row r="7963">
          <cell r="B7963" t="str">
            <v>Tô hạp cao &gt;42 cm</v>
          </cell>
          <cell r="C7963" t="str">
            <v>cây</v>
          </cell>
          <cell r="D7963">
            <v>775248</v>
          </cell>
        </row>
        <row r="7964">
          <cell r="B7964" t="str">
            <v>Tô hạp hương ≤3 cm</v>
          </cell>
          <cell r="C7964" t="str">
            <v>cây</v>
          </cell>
          <cell r="D7964">
            <v>78170</v>
          </cell>
        </row>
        <row r="7965">
          <cell r="B7965" t="str">
            <v>Tô hạp hương &gt;3-6 cm</v>
          </cell>
          <cell r="C7965" t="str">
            <v>cây</v>
          </cell>
          <cell r="D7965">
            <v>102978</v>
          </cell>
        </row>
        <row r="7966">
          <cell r="B7966" t="str">
            <v>Tô hạp hương &gt;6-9 cm</v>
          </cell>
          <cell r="C7966" t="str">
            <v>cây</v>
          </cell>
          <cell r="D7966">
            <v>270948</v>
          </cell>
        </row>
        <row r="7967">
          <cell r="B7967" t="str">
            <v>Tô hạp hương &gt;9-12 cm</v>
          </cell>
          <cell r="C7967" t="str">
            <v>cây</v>
          </cell>
          <cell r="D7967">
            <v>364529</v>
          </cell>
        </row>
        <row r="7968">
          <cell r="B7968" t="str">
            <v>Tô hạp hương &gt;12-15 cm</v>
          </cell>
          <cell r="C7968" t="str">
            <v>cây</v>
          </cell>
          <cell r="D7968">
            <v>389433</v>
          </cell>
        </row>
        <row r="7969">
          <cell r="B7969" t="str">
            <v>Tô hạp hương &gt;15-18 cm</v>
          </cell>
          <cell r="C7969" t="str">
            <v>cây</v>
          </cell>
          <cell r="D7969">
            <v>415918</v>
          </cell>
        </row>
        <row r="7970">
          <cell r="B7970" t="str">
            <v>Tô hạp hương &gt;18-21 cm</v>
          </cell>
          <cell r="C7970" t="str">
            <v>cây</v>
          </cell>
          <cell r="D7970">
            <v>444210</v>
          </cell>
        </row>
        <row r="7971">
          <cell r="B7971" t="str">
            <v>Tô hạp hương &gt;21-24 cm</v>
          </cell>
          <cell r="C7971" t="str">
            <v>cây</v>
          </cell>
          <cell r="D7971">
            <v>474562</v>
          </cell>
        </row>
        <row r="7972">
          <cell r="B7972" t="str">
            <v>Tô hạp hương &gt;24-27 cm</v>
          </cell>
          <cell r="C7972" t="str">
            <v>cây</v>
          </cell>
          <cell r="D7972">
            <v>507268</v>
          </cell>
        </row>
        <row r="7973">
          <cell r="B7973" t="str">
            <v>Tô hạp hương &gt;27-30 cm</v>
          </cell>
          <cell r="C7973" t="str">
            <v>cây</v>
          </cell>
          <cell r="D7973">
            <v>542659</v>
          </cell>
        </row>
        <row r="7974">
          <cell r="B7974" t="str">
            <v>Tô hạp hương &gt;30-33 cm</v>
          </cell>
          <cell r="C7974" t="str">
            <v>cây</v>
          </cell>
          <cell r="D7974">
            <v>581110</v>
          </cell>
        </row>
        <row r="7975">
          <cell r="B7975" t="str">
            <v>Tô hạp hương &gt;33-36 cm</v>
          </cell>
          <cell r="C7975" t="str">
            <v>cây</v>
          </cell>
          <cell r="D7975">
            <v>623072</v>
          </cell>
        </row>
        <row r="7976">
          <cell r="B7976" t="str">
            <v>Tô hạp hương &gt;36-39 cm</v>
          </cell>
          <cell r="C7976" t="str">
            <v>cây</v>
          </cell>
          <cell r="D7976">
            <v>669023</v>
          </cell>
        </row>
        <row r="7977">
          <cell r="B7977" t="str">
            <v>Tô hạp hương &gt;39-42 cm</v>
          </cell>
          <cell r="C7977" t="str">
            <v>cây</v>
          </cell>
          <cell r="D7977">
            <v>719533</v>
          </cell>
        </row>
        <row r="7978">
          <cell r="B7978" t="str">
            <v>Tô hạp hương &gt;42 cm</v>
          </cell>
          <cell r="C7978" t="str">
            <v>cây</v>
          </cell>
          <cell r="D7978">
            <v>775248</v>
          </cell>
        </row>
        <row r="7979">
          <cell r="B7979" t="str">
            <v>Trạch quạch hạt nhỏ ≤3 cm</v>
          </cell>
          <cell r="C7979" t="str">
            <v>cây</v>
          </cell>
          <cell r="D7979">
            <v>78170</v>
          </cell>
        </row>
        <row r="7980">
          <cell r="B7980" t="str">
            <v>Trạch quạch hạt nhỏ &gt;3-6 cm</v>
          </cell>
          <cell r="C7980" t="str">
            <v>cây</v>
          </cell>
          <cell r="D7980">
            <v>102978</v>
          </cell>
        </row>
        <row r="7981">
          <cell r="B7981" t="str">
            <v>Trạch quạch hạt nhỏ &gt;6-9 cm</v>
          </cell>
          <cell r="C7981" t="str">
            <v>cây</v>
          </cell>
          <cell r="D7981">
            <v>270948</v>
          </cell>
        </row>
        <row r="7982">
          <cell r="B7982" t="str">
            <v>Trạch quạch hạt nhỏ &gt;9-12 cm</v>
          </cell>
          <cell r="C7982" t="str">
            <v>cây</v>
          </cell>
          <cell r="D7982">
            <v>364529</v>
          </cell>
        </row>
        <row r="7983">
          <cell r="B7983" t="str">
            <v>Trạch quạch hạt nhỏ &gt;12-15 cm</v>
          </cell>
          <cell r="C7983" t="str">
            <v>cây</v>
          </cell>
          <cell r="D7983">
            <v>389433</v>
          </cell>
        </row>
        <row r="7984">
          <cell r="B7984" t="str">
            <v>Trạch quạch hạt nhỏ &gt;15-18 cm</v>
          </cell>
          <cell r="C7984" t="str">
            <v>cây</v>
          </cell>
          <cell r="D7984">
            <v>415918</v>
          </cell>
        </row>
        <row r="7985">
          <cell r="B7985" t="str">
            <v>Trạch quạch hạt nhỏ &gt;18-21 cm</v>
          </cell>
          <cell r="C7985" t="str">
            <v>cây</v>
          </cell>
          <cell r="D7985">
            <v>444210</v>
          </cell>
        </row>
        <row r="7986">
          <cell r="B7986" t="str">
            <v>Trạch quạch hạt nhỏ &gt;21-24 cm</v>
          </cell>
          <cell r="C7986" t="str">
            <v>cây</v>
          </cell>
          <cell r="D7986">
            <v>474562</v>
          </cell>
        </row>
        <row r="7987">
          <cell r="B7987" t="str">
            <v>Trạch quạch hạt nhỏ &gt;24-27 cm</v>
          </cell>
          <cell r="C7987" t="str">
            <v>cây</v>
          </cell>
          <cell r="D7987">
            <v>507268</v>
          </cell>
        </row>
        <row r="7988">
          <cell r="B7988" t="str">
            <v>Trạch quạch hạt nhỏ &gt;27-30 cm</v>
          </cell>
          <cell r="C7988" t="str">
            <v>cây</v>
          </cell>
          <cell r="D7988">
            <v>542659</v>
          </cell>
        </row>
        <row r="7989">
          <cell r="B7989" t="str">
            <v>Trạch quạch hạt nhỏ &gt;30-33 cm</v>
          </cell>
          <cell r="C7989" t="str">
            <v>cây</v>
          </cell>
          <cell r="D7989">
            <v>581110</v>
          </cell>
        </row>
        <row r="7990">
          <cell r="B7990" t="str">
            <v>Trạch quạch hạt nhỏ &gt;33-36 cm</v>
          </cell>
          <cell r="C7990" t="str">
            <v>cây</v>
          </cell>
          <cell r="D7990">
            <v>623072</v>
          </cell>
        </row>
        <row r="7991">
          <cell r="B7991" t="str">
            <v>Trạch quạch hạt nhỏ &gt;36-39 cm</v>
          </cell>
          <cell r="C7991" t="str">
            <v>cây</v>
          </cell>
          <cell r="D7991">
            <v>669023</v>
          </cell>
        </row>
        <row r="7992">
          <cell r="B7992" t="str">
            <v>Trạch quạch hạt nhỏ &gt;39-42 cm</v>
          </cell>
          <cell r="C7992" t="str">
            <v>cây</v>
          </cell>
          <cell r="D7992">
            <v>719533</v>
          </cell>
        </row>
        <row r="7993">
          <cell r="B7993" t="str">
            <v>Trạch quạch hạt nhỏ &gt;42 cm</v>
          </cell>
          <cell r="C7993" t="str">
            <v>cây</v>
          </cell>
          <cell r="D7993">
            <v>775248</v>
          </cell>
        </row>
        <row r="7994">
          <cell r="B7994" t="str">
            <v>Muồng ràng ràng ≤3 cm</v>
          </cell>
          <cell r="C7994" t="str">
            <v>cây</v>
          </cell>
          <cell r="D7994">
            <v>78170</v>
          </cell>
        </row>
        <row r="7995">
          <cell r="B7995" t="str">
            <v>Muồng ràng ràng &gt;3-6 cm</v>
          </cell>
          <cell r="C7995" t="str">
            <v>cây</v>
          </cell>
          <cell r="D7995">
            <v>102978</v>
          </cell>
        </row>
        <row r="7996">
          <cell r="B7996" t="str">
            <v>Muồng ràng ràng &gt;6-9 cm</v>
          </cell>
          <cell r="C7996" t="str">
            <v>cây</v>
          </cell>
          <cell r="D7996">
            <v>270948</v>
          </cell>
        </row>
        <row r="7997">
          <cell r="B7997" t="str">
            <v>Muồng ràng ràng &gt;9-12 cm</v>
          </cell>
          <cell r="C7997" t="str">
            <v>cây</v>
          </cell>
          <cell r="D7997">
            <v>364529</v>
          </cell>
        </row>
        <row r="7998">
          <cell r="B7998" t="str">
            <v>Muồng ràng ràng &gt;12-15 cm</v>
          </cell>
          <cell r="C7998" t="str">
            <v>cây</v>
          </cell>
          <cell r="D7998">
            <v>389433</v>
          </cell>
        </row>
        <row r="7999">
          <cell r="B7999" t="str">
            <v>Muồng ràng ràng &gt;15-18 cm</v>
          </cell>
          <cell r="C7999" t="str">
            <v>cây</v>
          </cell>
          <cell r="D7999">
            <v>415918</v>
          </cell>
        </row>
        <row r="8000">
          <cell r="B8000" t="str">
            <v>Muồng ràng ràng &gt;18-21 cm</v>
          </cell>
          <cell r="C8000" t="str">
            <v>cây</v>
          </cell>
          <cell r="D8000">
            <v>444210</v>
          </cell>
        </row>
        <row r="8001">
          <cell r="B8001" t="str">
            <v>Muồng ràng ràng &gt;21-24 cm</v>
          </cell>
          <cell r="C8001" t="str">
            <v>cây</v>
          </cell>
          <cell r="D8001">
            <v>474562</v>
          </cell>
        </row>
        <row r="8002">
          <cell r="B8002" t="str">
            <v>Muồng ràng ràng &gt;24-27 cm</v>
          </cell>
          <cell r="C8002" t="str">
            <v>cây</v>
          </cell>
          <cell r="D8002">
            <v>507268</v>
          </cell>
        </row>
        <row r="8003">
          <cell r="B8003" t="str">
            <v>Muồng ràng ràng &gt;27-30 cm</v>
          </cell>
          <cell r="C8003" t="str">
            <v>cây</v>
          </cell>
          <cell r="D8003">
            <v>542659</v>
          </cell>
        </row>
        <row r="8004">
          <cell r="B8004" t="str">
            <v>Muồng ràng ràng &gt;30-33 cm</v>
          </cell>
          <cell r="C8004" t="str">
            <v>cây</v>
          </cell>
          <cell r="D8004">
            <v>581110</v>
          </cell>
        </row>
        <row r="8005">
          <cell r="B8005" t="str">
            <v>Muồng ràng ràng &gt;33-36 cm</v>
          </cell>
          <cell r="C8005" t="str">
            <v>cây</v>
          </cell>
          <cell r="D8005">
            <v>623072</v>
          </cell>
        </row>
        <row r="8006">
          <cell r="B8006" t="str">
            <v>Muồng ràng ràng &gt;36-39 cm</v>
          </cell>
          <cell r="C8006" t="str">
            <v>cây</v>
          </cell>
          <cell r="D8006">
            <v>669023</v>
          </cell>
        </row>
        <row r="8007">
          <cell r="B8007" t="str">
            <v>Muồng ràng ràng &gt;39-42 cm</v>
          </cell>
          <cell r="C8007" t="str">
            <v>cây</v>
          </cell>
          <cell r="D8007">
            <v>719533</v>
          </cell>
        </row>
        <row r="8008">
          <cell r="B8008" t="str">
            <v>Muồng ràng ràng &gt;42 cm</v>
          </cell>
          <cell r="C8008" t="str">
            <v>cây</v>
          </cell>
          <cell r="D8008">
            <v>775248</v>
          </cell>
        </row>
        <row r="8009">
          <cell r="B8009" t="str">
            <v>Trám đen ≤3 cm</v>
          </cell>
          <cell r="C8009" t="str">
            <v>cây</v>
          </cell>
          <cell r="D8009">
            <v>78170</v>
          </cell>
        </row>
        <row r="8010">
          <cell r="B8010" t="str">
            <v>Trám đen &gt;3-6 cm</v>
          </cell>
          <cell r="C8010" t="str">
            <v>cây</v>
          </cell>
          <cell r="D8010">
            <v>102978</v>
          </cell>
        </row>
        <row r="8011">
          <cell r="B8011" t="str">
            <v>Trám đen &gt;6-9 cm</v>
          </cell>
          <cell r="C8011" t="str">
            <v>cây</v>
          </cell>
          <cell r="D8011">
            <v>270948</v>
          </cell>
        </row>
        <row r="8012">
          <cell r="B8012" t="str">
            <v>Trám đen &gt;9-12 cm</v>
          </cell>
          <cell r="C8012" t="str">
            <v>cây</v>
          </cell>
          <cell r="D8012">
            <v>364529</v>
          </cell>
        </row>
        <row r="8013">
          <cell r="B8013" t="str">
            <v>Trám đen &gt;12-15 cm</v>
          </cell>
          <cell r="C8013" t="str">
            <v>cây</v>
          </cell>
          <cell r="D8013">
            <v>389433</v>
          </cell>
        </row>
        <row r="8014">
          <cell r="B8014" t="str">
            <v>Trám đen &gt;15-18 cm</v>
          </cell>
          <cell r="C8014" t="str">
            <v>cây</v>
          </cell>
          <cell r="D8014">
            <v>415918</v>
          </cell>
        </row>
        <row r="8015">
          <cell r="B8015" t="str">
            <v>Trám đen &gt;18-21 cm</v>
          </cell>
          <cell r="C8015" t="str">
            <v>cây</v>
          </cell>
          <cell r="D8015">
            <v>444210</v>
          </cell>
        </row>
        <row r="8016">
          <cell r="B8016" t="str">
            <v>Trám đen &gt;21-24 cm</v>
          </cell>
          <cell r="C8016" t="str">
            <v>cây</v>
          </cell>
          <cell r="D8016">
            <v>474562</v>
          </cell>
        </row>
        <row r="8017">
          <cell r="B8017" t="str">
            <v>Trám đen &gt;24-27 cm</v>
          </cell>
          <cell r="C8017" t="str">
            <v>cây</v>
          </cell>
          <cell r="D8017">
            <v>507268</v>
          </cell>
        </row>
        <row r="8018">
          <cell r="B8018" t="str">
            <v>Trám đen &gt;27-30 cm</v>
          </cell>
          <cell r="C8018" t="str">
            <v>cây</v>
          </cell>
          <cell r="D8018">
            <v>542659</v>
          </cell>
        </row>
        <row r="8019">
          <cell r="B8019" t="str">
            <v>Trám đen &gt;30-33 cm</v>
          </cell>
          <cell r="C8019" t="str">
            <v>cây</v>
          </cell>
          <cell r="D8019">
            <v>581110</v>
          </cell>
        </row>
        <row r="8020">
          <cell r="B8020" t="str">
            <v>Trám đen &gt;33-36 cm</v>
          </cell>
          <cell r="C8020" t="str">
            <v>cây</v>
          </cell>
          <cell r="D8020">
            <v>623072</v>
          </cell>
        </row>
        <row r="8021">
          <cell r="B8021" t="str">
            <v>Trám đen &gt;36-39 cm</v>
          </cell>
          <cell r="C8021" t="str">
            <v>cây</v>
          </cell>
          <cell r="D8021">
            <v>669023</v>
          </cell>
        </row>
        <row r="8022">
          <cell r="B8022" t="str">
            <v>Trám đen &gt;39-42 cm</v>
          </cell>
          <cell r="C8022" t="str">
            <v>cây</v>
          </cell>
          <cell r="D8022">
            <v>719533</v>
          </cell>
        </row>
        <row r="8023">
          <cell r="B8023" t="str">
            <v>Trám đen &gt;42 cm</v>
          </cell>
          <cell r="C8023" t="str">
            <v>cây</v>
          </cell>
          <cell r="D8023">
            <v>775248</v>
          </cell>
        </row>
        <row r="8024">
          <cell r="B8024" t="str">
            <v>Trám đỏ ≤3 cm</v>
          </cell>
          <cell r="C8024" t="str">
            <v>cây</v>
          </cell>
          <cell r="D8024">
            <v>78170</v>
          </cell>
        </row>
        <row r="8025">
          <cell r="B8025" t="str">
            <v>Trám đỏ &gt;3-6 cm</v>
          </cell>
          <cell r="C8025" t="str">
            <v>cây</v>
          </cell>
          <cell r="D8025">
            <v>102978</v>
          </cell>
        </row>
        <row r="8026">
          <cell r="B8026" t="str">
            <v>Trám đỏ &gt;6-9 cm</v>
          </cell>
          <cell r="C8026" t="str">
            <v>cây</v>
          </cell>
          <cell r="D8026">
            <v>270948</v>
          </cell>
        </row>
        <row r="8027">
          <cell r="B8027" t="str">
            <v>Trám đỏ &gt;9-12 cm</v>
          </cell>
          <cell r="C8027" t="str">
            <v>cây</v>
          </cell>
          <cell r="D8027">
            <v>364529</v>
          </cell>
        </row>
        <row r="8028">
          <cell r="B8028" t="str">
            <v>Trám đỏ &gt;12-15 cm</v>
          </cell>
          <cell r="C8028" t="str">
            <v>cây</v>
          </cell>
          <cell r="D8028">
            <v>389433</v>
          </cell>
        </row>
        <row r="8029">
          <cell r="B8029" t="str">
            <v>Trám đỏ &gt;15-18 cm</v>
          </cell>
          <cell r="C8029" t="str">
            <v>cây</v>
          </cell>
          <cell r="D8029">
            <v>415918</v>
          </cell>
        </row>
        <row r="8030">
          <cell r="B8030" t="str">
            <v>Trám đỏ &gt;18-21 cm</v>
          </cell>
          <cell r="C8030" t="str">
            <v>cây</v>
          </cell>
          <cell r="D8030">
            <v>444210</v>
          </cell>
        </row>
        <row r="8031">
          <cell r="B8031" t="str">
            <v>Trám đỏ &gt;21-24 cm</v>
          </cell>
          <cell r="C8031" t="str">
            <v>cây</v>
          </cell>
          <cell r="D8031">
            <v>474562</v>
          </cell>
        </row>
        <row r="8032">
          <cell r="B8032" t="str">
            <v>Trám đỏ &gt;24-27 cm</v>
          </cell>
          <cell r="C8032" t="str">
            <v>cây</v>
          </cell>
          <cell r="D8032">
            <v>507268</v>
          </cell>
        </row>
        <row r="8033">
          <cell r="B8033" t="str">
            <v>Trám đỏ &gt;27-30 cm</v>
          </cell>
          <cell r="C8033" t="str">
            <v>cây</v>
          </cell>
          <cell r="D8033">
            <v>542659</v>
          </cell>
        </row>
        <row r="8034">
          <cell r="B8034" t="str">
            <v>Trám đỏ &gt;30-33 cm</v>
          </cell>
          <cell r="C8034" t="str">
            <v>cây</v>
          </cell>
          <cell r="D8034">
            <v>581110</v>
          </cell>
        </row>
        <row r="8035">
          <cell r="B8035" t="str">
            <v>Trám đỏ &gt;33-36 cm</v>
          </cell>
          <cell r="C8035" t="str">
            <v>cây</v>
          </cell>
          <cell r="D8035">
            <v>623072</v>
          </cell>
        </row>
        <row r="8036">
          <cell r="B8036" t="str">
            <v>Trám đỏ &gt;36-39 cm</v>
          </cell>
          <cell r="C8036" t="str">
            <v>cây</v>
          </cell>
          <cell r="D8036">
            <v>669023</v>
          </cell>
        </row>
        <row r="8037">
          <cell r="B8037" t="str">
            <v>Trám đỏ &gt;39-42 cm</v>
          </cell>
          <cell r="C8037" t="str">
            <v>cây</v>
          </cell>
          <cell r="D8037">
            <v>719533</v>
          </cell>
        </row>
        <row r="8038">
          <cell r="B8038" t="str">
            <v>Trám đỏ &gt;42 cm</v>
          </cell>
          <cell r="C8038" t="str">
            <v>cây</v>
          </cell>
          <cell r="D8038">
            <v>775248</v>
          </cell>
        </row>
        <row r="8039">
          <cell r="B8039" t="str">
            <v>Cà na ≤3 cm</v>
          </cell>
          <cell r="C8039" t="str">
            <v>cây</v>
          </cell>
          <cell r="D8039">
            <v>78170</v>
          </cell>
        </row>
        <row r="8040">
          <cell r="B8040" t="str">
            <v>Cà na &gt;3-6 cm</v>
          </cell>
          <cell r="C8040" t="str">
            <v>cây</v>
          </cell>
          <cell r="D8040">
            <v>102978</v>
          </cell>
        </row>
        <row r="8041">
          <cell r="B8041" t="str">
            <v>Cà na &gt;6-9 cm</v>
          </cell>
          <cell r="C8041" t="str">
            <v>cây</v>
          </cell>
          <cell r="D8041">
            <v>270948</v>
          </cell>
        </row>
        <row r="8042">
          <cell r="B8042" t="str">
            <v>Cà na &gt;9-12 cm</v>
          </cell>
          <cell r="C8042" t="str">
            <v>cây</v>
          </cell>
          <cell r="D8042">
            <v>364529</v>
          </cell>
        </row>
        <row r="8043">
          <cell r="B8043" t="str">
            <v>Cà na &gt;12-15 cm</v>
          </cell>
          <cell r="C8043" t="str">
            <v>cây</v>
          </cell>
          <cell r="D8043">
            <v>389433</v>
          </cell>
        </row>
        <row r="8044">
          <cell r="B8044" t="str">
            <v>Cà na &gt;15-18 cm</v>
          </cell>
          <cell r="C8044" t="str">
            <v>cây</v>
          </cell>
          <cell r="D8044">
            <v>415918</v>
          </cell>
        </row>
        <row r="8045">
          <cell r="B8045" t="str">
            <v>Cà na &gt;18-21 cm</v>
          </cell>
          <cell r="C8045" t="str">
            <v>cây</v>
          </cell>
          <cell r="D8045">
            <v>444210</v>
          </cell>
        </row>
        <row r="8046">
          <cell r="B8046" t="str">
            <v>Cà na &gt;21-24 cm</v>
          </cell>
          <cell r="C8046" t="str">
            <v>cây</v>
          </cell>
          <cell r="D8046">
            <v>474562</v>
          </cell>
        </row>
        <row r="8047">
          <cell r="B8047" t="str">
            <v>Cà na &gt;24-27 cm</v>
          </cell>
          <cell r="C8047" t="str">
            <v>cây</v>
          </cell>
          <cell r="D8047">
            <v>507268</v>
          </cell>
        </row>
        <row r="8048">
          <cell r="B8048" t="str">
            <v>Cà na &gt;27-30 cm</v>
          </cell>
          <cell r="C8048" t="str">
            <v>cây</v>
          </cell>
          <cell r="D8048">
            <v>542659</v>
          </cell>
        </row>
        <row r="8049">
          <cell r="B8049" t="str">
            <v>Cà na &gt;30-33 cm</v>
          </cell>
          <cell r="C8049" t="str">
            <v>cây</v>
          </cell>
          <cell r="D8049">
            <v>581110</v>
          </cell>
        </row>
        <row r="8050">
          <cell r="B8050" t="str">
            <v>Cà na &gt;33-36 cm</v>
          </cell>
          <cell r="C8050" t="str">
            <v>cây</v>
          </cell>
          <cell r="D8050">
            <v>623072</v>
          </cell>
        </row>
        <row r="8051">
          <cell r="B8051" t="str">
            <v>Cà na &gt;36-39 cm</v>
          </cell>
          <cell r="C8051" t="str">
            <v>cây</v>
          </cell>
          <cell r="D8051">
            <v>669023</v>
          </cell>
        </row>
        <row r="8052">
          <cell r="B8052" t="str">
            <v>Cà na &gt;39-42 cm</v>
          </cell>
          <cell r="C8052" t="str">
            <v>cây</v>
          </cell>
          <cell r="D8052">
            <v>719533</v>
          </cell>
        </row>
        <row r="8053">
          <cell r="B8053" t="str">
            <v>Cà na &gt;42 cm</v>
          </cell>
          <cell r="C8053" t="str">
            <v>cây</v>
          </cell>
          <cell r="D8053">
            <v>775248</v>
          </cell>
        </row>
        <row r="8054">
          <cell r="B8054" t="str">
            <v>Trám trắng ≤3 cm</v>
          </cell>
          <cell r="C8054" t="str">
            <v>cây</v>
          </cell>
          <cell r="D8054">
            <v>78170</v>
          </cell>
        </row>
        <row r="8055">
          <cell r="B8055" t="str">
            <v>Trám trắng &gt;3-6 cm</v>
          </cell>
          <cell r="C8055" t="str">
            <v>cây</v>
          </cell>
          <cell r="D8055">
            <v>102978</v>
          </cell>
        </row>
        <row r="8056">
          <cell r="B8056" t="str">
            <v>Trám trắng &gt;6-9 cm</v>
          </cell>
          <cell r="C8056" t="str">
            <v>cây</v>
          </cell>
          <cell r="D8056">
            <v>270948</v>
          </cell>
        </row>
        <row r="8057">
          <cell r="B8057" t="str">
            <v>Trám trắng &gt;9-12 cm</v>
          </cell>
          <cell r="C8057" t="str">
            <v>cây</v>
          </cell>
          <cell r="D8057">
            <v>364529</v>
          </cell>
        </row>
        <row r="8058">
          <cell r="B8058" t="str">
            <v>Trám trắng &gt;12-15 cm</v>
          </cell>
          <cell r="C8058" t="str">
            <v>cây</v>
          </cell>
          <cell r="D8058">
            <v>389433</v>
          </cell>
        </row>
        <row r="8059">
          <cell r="B8059" t="str">
            <v>Trám trắng &gt;15-18 cm</v>
          </cell>
          <cell r="C8059" t="str">
            <v>cây</v>
          </cell>
          <cell r="D8059">
            <v>415918</v>
          </cell>
        </row>
        <row r="8060">
          <cell r="B8060" t="str">
            <v>Trám trắng &gt;18-21 cm</v>
          </cell>
          <cell r="C8060" t="str">
            <v>cây</v>
          </cell>
          <cell r="D8060">
            <v>444210</v>
          </cell>
        </row>
        <row r="8061">
          <cell r="B8061" t="str">
            <v>Trám trắng &gt;21-24 cm</v>
          </cell>
          <cell r="C8061" t="str">
            <v>cây</v>
          </cell>
          <cell r="D8061">
            <v>474562</v>
          </cell>
        </row>
        <row r="8062">
          <cell r="B8062" t="str">
            <v>Trám trắng &gt;24-27 cm</v>
          </cell>
          <cell r="C8062" t="str">
            <v>cây</v>
          </cell>
          <cell r="D8062">
            <v>507268</v>
          </cell>
        </row>
        <row r="8063">
          <cell r="B8063" t="str">
            <v>Trám trắng &gt;27-30 cm</v>
          </cell>
          <cell r="C8063" t="str">
            <v>cây</v>
          </cell>
          <cell r="D8063">
            <v>542659</v>
          </cell>
        </row>
        <row r="8064">
          <cell r="B8064" t="str">
            <v>Trám trắng &gt;30-33 cm</v>
          </cell>
          <cell r="C8064" t="str">
            <v>cây</v>
          </cell>
          <cell r="D8064">
            <v>581110</v>
          </cell>
        </row>
        <row r="8065">
          <cell r="B8065" t="str">
            <v>Trám trắng &gt;33-36 cm</v>
          </cell>
          <cell r="C8065" t="str">
            <v>cây</v>
          </cell>
          <cell r="D8065">
            <v>623072</v>
          </cell>
        </row>
        <row r="8066">
          <cell r="B8066" t="str">
            <v>Trám trắng &gt;36-39 cm</v>
          </cell>
          <cell r="C8066" t="str">
            <v>cây</v>
          </cell>
          <cell r="D8066">
            <v>669023</v>
          </cell>
        </row>
        <row r="8067">
          <cell r="B8067" t="str">
            <v>Trám trắng &gt;39-42 cm</v>
          </cell>
          <cell r="C8067" t="str">
            <v>cây</v>
          </cell>
          <cell r="D8067">
            <v>719533</v>
          </cell>
        </row>
        <row r="8068">
          <cell r="B8068" t="str">
            <v>Trám trắng &gt;42 cm</v>
          </cell>
          <cell r="C8068" t="str">
            <v>cây</v>
          </cell>
          <cell r="D8068">
            <v>775248</v>
          </cell>
        </row>
        <row r="8069">
          <cell r="B8069" t="str">
            <v>Cà na ≤3 cm</v>
          </cell>
          <cell r="C8069" t="str">
            <v>cây</v>
          </cell>
          <cell r="D8069">
            <v>78170</v>
          </cell>
        </row>
        <row r="8070">
          <cell r="B8070" t="str">
            <v>Cà na &gt;3-6 cm</v>
          </cell>
          <cell r="C8070" t="str">
            <v>cây</v>
          </cell>
          <cell r="D8070">
            <v>102978</v>
          </cell>
        </row>
        <row r="8071">
          <cell r="B8071" t="str">
            <v>Cà na &gt;6-9 cm</v>
          </cell>
          <cell r="C8071" t="str">
            <v>cây</v>
          </cell>
          <cell r="D8071">
            <v>270948</v>
          </cell>
        </row>
        <row r="8072">
          <cell r="B8072" t="str">
            <v>Cà na &gt;9-12 cm</v>
          </cell>
          <cell r="C8072" t="str">
            <v>cây</v>
          </cell>
          <cell r="D8072">
            <v>364529</v>
          </cell>
        </row>
        <row r="8073">
          <cell r="B8073" t="str">
            <v>Cà na &gt;12-15 cm</v>
          </cell>
          <cell r="C8073" t="str">
            <v>cây</v>
          </cell>
          <cell r="D8073">
            <v>389433</v>
          </cell>
        </row>
        <row r="8074">
          <cell r="B8074" t="str">
            <v>Cà na &gt;15-18 cm</v>
          </cell>
          <cell r="C8074" t="str">
            <v>cây</v>
          </cell>
          <cell r="D8074">
            <v>415918</v>
          </cell>
        </row>
        <row r="8075">
          <cell r="B8075" t="str">
            <v>Cà na &gt;18-21 cm</v>
          </cell>
          <cell r="C8075" t="str">
            <v>cây</v>
          </cell>
          <cell r="D8075">
            <v>444210</v>
          </cell>
        </row>
        <row r="8076">
          <cell r="B8076" t="str">
            <v>Cà na &gt;21-24 cm</v>
          </cell>
          <cell r="C8076" t="str">
            <v>cây</v>
          </cell>
          <cell r="D8076">
            <v>474562</v>
          </cell>
        </row>
        <row r="8077">
          <cell r="B8077" t="str">
            <v>Cà na &gt;24-27 cm</v>
          </cell>
          <cell r="C8077" t="str">
            <v>cây</v>
          </cell>
          <cell r="D8077">
            <v>507268</v>
          </cell>
        </row>
        <row r="8078">
          <cell r="B8078" t="str">
            <v>Cà na &gt;27-30 cm</v>
          </cell>
          <cell r="C8078" t="str">
            <v>cây</v>
          </cell>
          <cell r="D8078">
            <v>542659</v>
          </cell>
        </row>
        <row r="8079">
          <cell r="B8079" t="str">
            <v>Cà na &gt;30-33 cm</v>
          </cell>
          <cell r="C8079" t="str">
            <v>cây</v>
          </cell>
          <cell r="D8079">
            <v>581110</v>
          </cell>
        </row>
        <row r="8080">
          <cell r="B8080" t="str">
            <v>Cà na &gt;33-36 cm</v>
          </cell>
          <cell r="C8080" t="str">
            <v>cây</v>
          </cell>
          <cell r="D8080">
            <v>623072</v>
          </cell>
        </row>
        <row r="8081">
          <cell r="B8081" t="str">
            <v>Cà na &gt;36-39 cm</v>
          </cell>
          <cell r="C8081" t="str">
            <v>cây</v>
          </cell>
          <cell r="D8081">
            <v>669023</v>
          </cell>
        </row>
        <row r="8082">
          <cell r="B8082" t="str">
            <v>Cà na &gt;39-42 cm</v>
          </cell>
          <cell r="C8082" t="str">
            <v>cây</v>
          </cell>
          <cell r="D8082">
            <v>719533</v>
          </cell>
        </row>
        <row r="8083">
          <cell r="B8083" t="str">
            <v>Cà na &gt;42 cm</v>
          </cell>
          <cell r="C8083" t="str">
            <v>cây</v>
          </cell>
          <cell r="D8083">
            <v>775248</v>
          </cell>
        </row>
        <row r="8084">
          <cell r="B8084" t="str">
            <v>Trám ba cạnh ≤3 cm</v>
          </cell>
          <cell r="C8084" t="str">
            <v>cây</v>
          </cell>
          <cell r="D8084">
            <v>78170</v>
          </cell>
        </row>
        <row r="8085">
          <cell r="B8085" t="str">
            <v>Trám ba cạnh &gt;3-6 cm</v>
          </cell>
          <cell r="C8085" t="str">
            <v>cây</v>
          </cell>
          <cell r="D8085">
            <v>102978</v>
          </cell>
        </row>
        <row r="8086">
          <cell r="B8086" t="str">
            <v>Trám ba cạnh &gt;6-9 cm</v>
          </cell>
          <cell r="C8086" t="str">
            <v>cây</v>
          </cell>
          <cell r="D8086">
            <v>270948</v>
          </cell>
        </row>
        <row r="8087">
          <cell r="B8087" t="str">
            <v>Trám ba cạnh &gt;9-12 cm</v>
          </cell>
          <cell r="C8087" t="str">
            <v>cây</v>
          </cell>
          <cell r="D8087">
            <v>364529</v>
          </cell>
        </row>
        <row r="8088">
          <cell r="B8088" t="str">
            <v>Trám ba cạnh &gt;12-15 cm</v>
          </cell>
          <cell r="C8088" t="str">
            <v>cây</v>
          </cell>
          <cell r="D8088">
            <v>389433</v>
          </cell>
        </row>
        <row r="8089">
          <cell r="B8089" t="str">
            <v>Trám ba cạnh &gt;15-18 cm</v>
          </cell>
          <cell r="C8089" t="str">
            <v>cây</v>
          </cell>
          <cell r="D8089">
            <v>415918</v>
          </cell>
        </row>
        <row r="8090">
          <cell r="B8090" t="str">
            <v>Trám ba cạnh &gt;18-21 cm</v>
          </cell>
          <cell r="C8090" t="str">
            <v>cây</v>
          </cell>
          <cell r="D8090">
            <v>444210</v>
          </cell>
        </row>
        <row r="8091">
          <cell r="B8091" t="str">
            <v>Trám ba cạnh &gt;21-24 cm</v>
          </cell>
          <cell r="C8091" t="str">
            <v>cây</v>
          </cell>
          <cell r="D8091">
            <v>474562</v>
          </cell>
        </row>
        <row r="8092">
          <cell r="B8092" t="str">
            <v>Trám ba cạnh &gt;24-27 cm</v>
          </cell>
          <cell r="C8092" t="str">
            <v>cây</v>
          </cell>
          <cell r="D8092">
            <v>507268</v>
          </cell>
        </row>
        <row r="8093">
          <cell r="B8093" t="str">
            <v>Trám ba cạnh &gt;27-30 cm</v>
          </cell>
          <cell r="C8093" t="str">
            <v>cây</v>
          </cell>
          <cell r="D8093">
            <v>542659</v>
          </cell>
        </row>
        <row r="8094">
          <cell r="B8094" t="str">
            <v>Trám ba cạnh &gt;30-33 cm</v>
          </cell>
          <cell r="C8094" t="str">
            <v>cây</v>
          </cell>
          <cell r="D8094">
            <v>581110</v>
          </cell>
        </row>
        <row r="8095">
          <cell r="B8095" t="str">
            <v>Trám ba cạnh &gt;33-36 cm</v>
          </cell>
          <cell r="C8095" t="str">
            <v>cây</v>
          </cell>
          <cell r="D8095">
            <v>623072</v>
          </cell>
        </row>
        <row r="8096">
          <cell r="B8096" t="str">
            <v>Trám ba cạnh &gt;36-39 cm</v>
          </cell>
          <cell r="C8096" t="str">
            <v>cây</v>
          </cell>
          <cell r="D8096">
            <v>669023</v>
          </cell>
        </row>
        <row r="8097">
          <cell r="B8097" t="str">
            <v>Trám ba cạnh &gt;39-42 cm</v>
          </cell>
          <cell r="C8097" t="str">
            <v>cây</v>
          </cell>
          <cell r="D8097">
            <v>719533</v>
          </cell>
        </row>
        <row r="8098">
          <cell r="B8098" t="str">
            <v>Trám ba cạnh &gt;42 cm</v>
          </cell>
          <cell r="C8098" t="str">
            <v>cây</v>
          </cell>
          <cell r="D8098">
            <v>775248</v>
          </cell>
        </row>
        <row r="8099">
          <cell r="B8099" t="str">
            <v>Trâm xám ≤3 cm</v>
          </cell>
          <cell r="C8099" t="str">
            <v>cây</v>
          </cell>
          <cell r="D8099">
            <v>78170</v>
          </cell>
        </row>
        <row r="8100">
          <cell r="B8100" t="str">
            <v>Trâm xám &gt;3-6 cm</v>
          </cell>
          <cell r="C8100" t="str">
            <v>cây</v>
          </cell>
          <cell r="D8100">
            <v>102978</v>
          </cell>
        </row>
        <row r="8101">
          <cell r="B8101" t="str">
            <v>Trâm xám &gt;6-9 cm</v>
          </cell>
          <cell r="C8101" t="str">
            <v>cây</v>
          </cell>
          <cell r="D8101">
            <v>270948</v>
          </cell>
        </row>
        <row r="8102">
          <cell r="B8102" t="str">
            <v>Trâm xám &gt;9-12 cm</v>
          </cell>
          <cell r="C8102" t="str">
            <v>cây</v>
          </cell>
          <cell r="D8102">
            <v>364529</v>
          </cell>
        </row>
        <row r="8103">
          <cell r="B8103" t="str">
            <v>Trâm xám &gt;12-15 cm</v>
          </cell>
          <cell r="C8103" t="str">
            <v>cây</v>
          </cell>
          <cell r="D8103">
            <v>389433</v>
          </cell>
        </row>
        <row r="8104">
          <cell r="B8104" t="str">
            <v>Trâm xám &gt;15-18 cm</v>
          </cell>
          <cell r="C8104" t="str">
            <v>cây</v>
          </cell>
          <cell r="D8104">
            <v>415918</v>
          </cell>
        </row>
        <row r="8105">
          <cell r="B8105" t="str">
            <v>Trâm xám &gt;18-21 cm</v>
          </cell>
          <cell r="C8105" t="str">
            <v>cây</v>
          </cell>
          <cell r="D8105">
            <v>444210</v>
          </cell>
        </row>
        <row r="8106">
          <cell r="B8106" t="str">
            <v>Trâm xám &gt;21-24 cm</v>
          </cell>
          <cell r="C8106" t="str">
            <v>cây</v>
          </cell>
          <cell r="D8106">
            <v>474562</v>
          </cell>
        </row>
        <row r="8107">
          <cell r="B8107" t="str">
            <v>Trâm xám &gt;24-27 cm</v>
          </cell>
          <cell r="C8107" t="str">
            <v>cây</v>
          </cell>
          <cell r="D8107">
            <v>507268</v>
          </cell>
        </row>
        <row r="8108">
          <cell r="B8108" t="str">
            <v>Trâm xám &gt;27-30 cm</v>
          </cell>
          <cell r="C8108" t="str">
            <v>cây</v>
          </cell>
          <cell r="D8108">
            <v>542659</v>
          </cell>
        </row>
        <row r="8109">
          <cell r="B8109" t="str">
            <v>Trâm xám &gt;30-33 cm</v>
          </cell>
          <cell r="C8109" t="str">
            <v>cây</v>
          </cell>
          <cell r="D8109">
            <v>581110</v>
          </cell>
        </row>
        <row r="8110">
          <cell r="B8110" t="str">
            <v>Trâm xám &gt;33-36 cm</v>
          </cell>
          <cell r="C8110" t="str">
            <v>cây</v>
          </cell>
          <cell r="D8110">
            <v>623072</v>
          </cell>
        </row>
        <row r="8111">
          <cell r="B8111" t="str">
            <v>Trâm xám &gt;36-39 cm</v>
          </cell>
          <cell r="C8111" t="str">
            <v>cây</v>
          </cell>
          <cell r="D8111">
            <v>669023</v>
          </cell>
        </row>
        <row r="8112">
          <cell r="B8112" t="str">
            <v>Trâm xám &gt;39-42 cm</v>
          </cell>
          <cell r="C8112" t="str">
            <v>cây</v>
          </cell>
          <cell r="D8112">
            <v>719533</v>
          </cell>
        </row>
        <row r="8113">
          <cell r="B8113" t="str">
            <v>Trâm xám &gt;42 cm</v>
          </cell>
          <cell r="C8113" t="str">
            <v>cây</v>
          </cell>
          <cell r="D8113">
            <v>775248</v>
          </cell>
        </row>
        <row r="8114">
          <cell r="B8114" t="str">
            <v>Trâm ≤3 cm</v>
          </cell>
          <cell r="C8114" t="str">
            <v>cây</v>
          </cell>
          <cell r="D8114">
            <v>78170</v>
          </cell>
        </row>
        <row r="8115">
          <cell r="B8115" t="str">
            <v>Trâm &gt;3-6 cm</v>
          </cell>
          <cell r="C8115" t="str">
            <v>cây</v>
          </cell>
          <cell r="D8115">
            <v>102978</v>
          </cell>
        </row>
        <row r="8116">
          <cell r="B8116" t="str">
            <v>Trâm &gt;6-9 cm</v>
          </cell>
          <cell r="C8116" t="str">
            <v>cây</v>
          </cell>
          <cell r="D8116">
            <v>270948</v>
          </cell>
        </row>
        <row r="8117">
          <cell r="B8117" t="str">
            <v>Trâm &gt;9-12 cm</v>
          </cell>
          <cell r="C8117" t="str">
            <v>cây</v>
          </cell>
          <cell r="D8117">
            <v>364529</v>
          </cell>
        </row>
        <row r="8118">
          <cell r="B8118" t="str">
            <v>Trâm &gt;12-15 cm</v>
          </cell>
          <cell r="C8118" t="str">
            <v>cây</v>
          </cell>
          <cell r="D8118">
            <v>389433</v>
          </cell>
        </row>
        <row r="8119">
          <cell r="B8119" t="str">
            <v>Trâm &gt;15-18 cm</v>
          </cell>
          <cell r="C8119" t="str">
            <v>cây</v>
          </cell>
          <cell r="D8119">
            <v>415918</v>
          </cell>
        </row>
        <row r="8120">
          <cell r="B8120" t="str">
            <v>Trâm &gt;18-21 cm</v>
          </cell>
          <cell r="C8120" t="str">
            <v>cây</v>
          </cell>
          <cell r="D8120">
            <v>444210</v>
          </cell>
        </row>
        <row r="8121">
          <cell r="B8121" t="str">
            <v>Trâm &gt;21-24 cm</v>
          </cell>
          <cell r="C8121" t="str">
            <v>cây</v>
          </cell>
          <cell r="D8121">
            <v>474562</v>
          </cell>
        </row>
        <row r="8122">
          <cell r="B8122" t="str">
            <v>Trâm &gt;24-27 cm</v>
          </cell>
          <cell r="C8122" t="str">
            <v>cây</v>
          </cell>
          <cell r="D8122">
            <v>507268</v>
          </cell>
        </row>
        <row r="8123">
          <cell r="B8123" t="str">
            <v>Trâm &gt;27-30 cm</v>
          </cell>
          <cell r="C8123" t="str">
            <v>cây</v>
          </cell>
          <cell r="D8123">
            <v>542659</v>
          </cell>
        </row>
        <row r="8124">
          <cell r="B8124" t="str">
            <v>Trâm &gt;30-33 cm</v>
          </cell>
          <cell r="C8124" t="str">
            <v>cây</v>
          </cell>
          <cell r="D8124">
            <v>581110</v>
          </cell>
        </row>
        <row r="8125">
          <cell r="B8125" t="str">
            <v>Trâm &gt;33-36 cm</v>
          </cell>
          <cell r="C8125" t="str">
            <v>cây</v>
          </cell>
          <cell r="D8125">
            <v>623072</v>
          </cell>
        </row>
        <row r="8126">
          <cell r="B8126" t="str">
            <v>Trâm &gt;36-39 cm</v>
          </cell>
          <cell r="C8126" t="str">
            <v>cây</v>
          </cell>
          <cell r="D8126">
            <v>669023</v>
          </cell>
        </row>
        <row r="8127">
          <cell r="B8127" t="str">
            <v>Trâm &gt;39-42 cm</v>
          </cell>
          <cell r="C8127" t="str">
            <v>cây</v>
          </cell>
          <cell r="D8127">
            <v>719533</v>
          </cell>
        </row>
        <row r="8128">
          <cell r="B8128" t="str">
            <v>Trâm &gt;42 cm</v>
          </cell>
          <cell r="C8128" t="str">
            <v>cây</v>
          </cell>
          <cell r="D8128">
            <v>775248</v>
          </cell>
        </row>
        <row r="8129">
          <cell r="B8129" t="str">
            <v>Vối thuốc ≤3 cm</v>
          </cell>
          <cell r="C8129" t="str">
            <v>cây</v>
          </cell>
          <cell r="D8129">
            <v>78170</v>
          </cell>
        </row>
        <row r="8130">
          <cell r="B8130" t="str">
            <v>Vối thuốc &gt;3-6 cm</v>
          </cell>
          <cell r="C8130" t="str">
            <v>cây</v>
          </cell>
          <cell r="D8130">
            <v>102978</v>
          </cell>
        </row>
        <row r="8131">
          <cell r="B8131" t="str">
            <v>Vối thuốc &gt;6-9 cm</v>
          </cell>
          <cell r="C8131" t="str">
            <v>cây</v>
          </cell>
          <cell r="D8131">
            <v>270948</v>
          </cell>
        </row>
        <row r="8132">
          <cell r="B8132" t="str">
            <v>Vối thuốc &gt;9-12 cm</v>
          </cell>
          <cell r="C8132" t="str">
            <v>cây</v>
          </cell>
          <cell r="D8132">
            <v>364529</v>
          </cell>
        </row>
        <row r="8133">
          <cell r="B8133" t="str">
            <v>Vối thuốc &gt;12-15 cm</v>
          </cell>
          <cell r="C8133" t="str">
            <v>cây</v>
          </cell>
          <cell r="D8133">
            <v>389433</v>
          </cell>
        </row>
        <row r="8134">
          <cell r="B8134" t="str">
            <v>Vối thuốc &gt;15-18 cm</v>
          </cell>
          <cell r="C8134" t="str">
            <v>cây</v>
          </cell>
          <cell r="D8134">
            <v>415918</v>
          </cell>
        </row>
        <row r="8135">
          <cell r="B8135" t="str">
            <v>Vối thuốc &gt;18-21 cm</v>
          </cell>
          <cell r="C8135" t="str">
            <v>cây</v>
          </cell>
          <cell r="D8135">
            <v>444210</v>
          </cell>
        </row>
        <row r="8136">
          <cell r="B8136" t="str">
            <v>Vối thuốc &gt;21-24 cm</v>
          </cell>
          <cell r="C8136" t="str">
            <v>cây</v>
          </cell>
          <cell r="D8136">
            <v>474562</v>
          </cell>
        </row>
        <row r="8137">
          <cell r="B8137" t="str">
            <v>Vối thuốc &gt;24-27 cm</v>
          </cell>
          <cell r="C8137" t="str">
            <v>cây</v>
          </cell>
          <cell r="D8137">
            <v>507268</v>
          </cell>
        </row>
        <row r="8138">
          <cell r="B8138" t="str">
            <v>Vối thuốc &gt;27-30 cm</v>
          </cell>
          <cell r="C8138" t="str">
            <v>cây</v>
          </cell>
          <cell r="D8138">
            <v>542659</v>
          </cell>
        </row>
        <row r="8139">
          <cell r="B8139" t="str">
            <v>Vối thuốc &gt;30-33 cm</v>
          </cell>
          <cell r="C8139" t="str">
            <v>cây</v>
          </cell>
          <cell r="D8139">
            <v>581110</v>
          </cell>
        </row>
        <row r="8140">
          <cell r="B8140" t="str">
            <v>Vối thuốc &gt;33-36 cm</v>
          </cell>
          <cell r="C8140" t="str">
            <v>cây</v>
          </cell>
          <cell r="D8140">
            <v>623072</v>
          </cell>
        </row>
        <row r="8141">
          <cell r="B8141" t="str">
            <v>Vối thuốc &gt;36-39 cm</v>
          </cell>
          <cell r="C8141" t="str">
            <v>cây</v>
          </cell>
          <cell r="D8141">
            <v>669023</v>
          </cell>
        </row>
        <row r="8142">
          <cell r="B8142" t="str">
            <v>Vối thuốc &gt;39-42 cm</v>
          </cell>
          <cell r="C8142" t="str">
            <v>cây</v>
          </cell>
          <cell r="D8142">
            <v>719533</v>
          </cell>
        </row>
        <row r="8143">
          <cell r="B8143" t="str">
            <v>Vối thuốc &gt;42 cm</v>
          </cell>
          <cell r="C8143" t="str">
            <v>cây</v>
          </cell>
          <cell r="D8143">
            <v>775248</v>
          </cell>
        </row>
        <row r="8144">
          <cell r="B8144" t="str">
            <v>Tử java ≤3 cm</v>
          </cell>
          <cell r="C8144" t="str">
            <v>cây</v>
          </cell>
          <cell r="D8144">
            <v>78170</v>
          </cell>
        </row>
        <row r="8145">
          <cell r="B8145" t="str">
            <v>Tử java &gt;3-6 cm</v>
          </cell>
          <cell r="C8145" t="str">
            <v>cây</v>
          </cell>
          <cell r="D8145">
            <v>102978</v>
          </cell>
        </row>
        <row r="8146">
          <cell r="B8146" t="str">
            <v>Tử java &gt;6-9 cm</v>
          </cell>
          <cell r="C8146" t="str">
            <v>cây</v>
          </cell>
          <cell r="D8146">
            <v>270948</v>
          </cell>
        </row>
        <row r="8147">
          <cell r="B8147" t="str">
            <v>Tử java &gt;9-12 cm</v>
          </cell>
          <cell r="C8147" t="str">
            <v>cây</v>
          </cell>
          <cell r="D8147">
            <v>364529</v>
          </cell>
        </row>
        <row r="8148">
          <cell r="B8148" t="str">
            <v>Tử java &gt;12-15 cm</v>
          </cell>
          <cell r="C8148" t="str">
            <v>cây</v>
          </cell>
          <cell r="D8148">
            <v>389433</v>
          </cell>
        </row>
        <row r="8149">
          <cell r="B8149" t="str">
            <v>Tử java &gt;15-18 cm</v>
          </cell>
          <cell r="C8149" t="str">
            <v>cây</v>
          </cell>
          <cell r="D8149">
            <v>415918</v>
          </cell>
        </row>
        <row r="8150">
          <cell r="B8150" t="str">
            <v>Tử java &gt;18-21 cm</v>
          </cell>
          <cell r="C8150" t="str">
            <v>cây</v>
          </cell>
          <cell r="D8150">
            <v>444210</v>
          </cell>
        </row>
        <row r="8151">
          <cell r="B8151" t="str">
            <v>Tử java &gt;21-24 cm</v>
          </cell>
          <cell r="C8151" t="str">
            <v>cây</v>
          </cell>
          <cell r="D8151">
            <v>474562</v>
          </cell>
        </row>
        <row r="8152">
          <cell r="B8152" t="str">
            <v>Tử java &gt;24-27 cm</v>
          </cell>
          <cell r="C8152" t="str">
            <v>cây</v>
          </cell>
          <cell r="D8152">
            <v>507268</v>
          </cell>
        </row>
        <row r="8153">
          <cell r="B8153" t="str">
            <v>Tử java &gt;27-30 cm</v>
          </cell>
          <cell r="C8153" t="str">
            <v>cây</v>
          </cell>
          <cell r="D8153">
            <v>542659</v>
          </cell>
        </row>
        <row r="8154">
          <cell r="B8154" t="str">
            <v>Tử java &gt;30-33 cm</v>
          </cell>
          <cell r="C8154" t="str">
            <v>cây</v>
          </cell>
          <cell r="D8154">
            <v>581110</v>
          </cell>
        </row>
        <row r="8155">
          <cell r="B8155" t="str">
            <v>Tử java &gt;33-36 cm</v>
          </cell>
          <cell r="C8155" t="str">
            <v>cây</v>
          </cell>
          <cell r="D8155">
            <v>623072</v>
          </cell>
        </row>
        <row r="8156">
          <cell r="B8156" t="str">
            <v>Tử java &gt;36-39 cm</v>
          </cell>
          <cell r="C8156" t="str">
            <v>cây</v>
          </cell>
          <cell r="D8156">
            <v>669023</v>
          </cell>
        </row>
        <row r="8157">
          <cell r="B8157" t="str">
            <v>Tử java &gt;39-42 cm</v>
          </cell>
          <cell r="C8157" t="str">
            <v>cây</v>
          </cell>
          <cell r="D8157">
            <v>719533</v>
          </cell>
        </row>
        <row r="8158">
          <cell r="B8158" t="str">
            <v>Tử java &gt;42 cm</v>
          </cell>
          <cell r="C8158" t="str">
            <v>cây</v>
          </cell>
          <cell r="D8158">
            <v>775248</v>
          </cell>
        </row>
        <row r="8159">
          <cell r="B8159" t="str">
            <v>Vải guốc ≤3 cm</v>
          </cell>
          <cell r="C8159" t="str">
            <v>cây</v>
          </cell>
          <cell r="D8159">
            <v>78170</v>
          </cell>
        </row>
        <row r="8160">
          <cell r="B8160" t="str">
            <v>Vải guốc &gt;3-6 cm</v>
          </cell>
          <cell r="C8160" t="str">
            <v>cây</v>
          </cell>
          <cell r="D8160">
            <v>102978</v>
          </cell>
        </row>
        <row r="8161">
          <cell r="B8161" t="str">
            <v>Vải guốc &gt;6-9 cm</v>
          </cell>
          <cell r="C8161" t="str">
            <v>cây</v>
          </cell>
          <cell r="D8161">
            <v>270948</v>
          </cell>
        </row>
        <row r="8162">
          <cell r="B8162" t="str">
            <v>Vải guốc &gt;9-12 cm</v>
          </cell>
          <cell r="C8162" t="str">
            <v>cây</v>
          </cell>
          <cell r="D8162">
            <v>364529</v>
          </cell>
        </row>
        <row r="8163">
          <cell r="B8163" t="str">
            <v>Vải guốc &gt;12-15 cm</v>
          </cell>
          <cell r="C8163" t="str">
            <v>cây</v>
          </cell>
          <cell r="D8163">
            <v>389433</v>
          </cell>
        </row>
        <row r="8164">
          <cell r="B8164" t="str">
            <v>Vải guốc &gt;15-18 cm</v>
          </cell>
          <cell r="C8164" t="str">
            <v>cây</v>
          </cell>
          <cell r="D8164">
            <v>415918</v>
          </cell>
        </row>
        <row r="8165">
          <cell r="B8165" t="str">
            <v>Vải guốc &gt;18-21 cm</v>
          </cell>
          <cell r="C8165" t="str">
            <v>cây</v>
          </cell>
          <cell r="D8165">
            <v>444210</v>
          </cell>
        </row>
        <row r="8166">
          <cell r="B8166" t="str">
            <v>Vải guốc &gt;21-24 cm</v>
          </cell>
          <cell r="C8166" t="str">
            <v>cây</v>
          </cell>
          <cell r="D8166">
            <v>474562</v>
          </cell>
        </row>
        <row r="8167">
          <cell r="B8167" t="str">
            <v>Vải guốc &gt;24-27 cm</v>
          </cell>
          <cell r="C8167" t="str">
            <v>cây</v>
          </cell>
          <cell r="D8167">
            <v>507268</v>
          </cell>
        </row>
        <row r="8168">
          <cell r="B8168" t="str">
            <v>Vải guốc &gt;27-30 cm</v>
          </cell>
          <cell r="C8168" t="str">
            <v>cây</v>
          </cell>
          <cell r="D8168">
            <v>542659</v>
          </cell>
        </row>
        <row r="8169">
          <cell r="B8169" t="str">
            <v>Vải guốc &gt;30-33 cm</v>
          </cell>
          <cell r="C8169" t="str">
            <v>cây</v>
          </cell>
          <cell r="D8169">
            <v>581110</v>
          </cell>
        </row>
        <row r="8170">
          <cell r="B8170" t="str">
            <v>Vải guốc &gt;33-36 cm</v>
          </cell>
          <cell r="C8170" t="str">
            <v>cây</v>
          </cell>
          <cell r="D8170">
            <v>623072</v>
          </cell>
        </row>
        <row r="8171">
          <cell r="B8171" t="str">
            <v>Vải guốc &gt;36-39 cm</v>
          </cell>
          <cell r="C8171" t="str">
            <v>cây</v>
          </cell>
          <cell r="D8171">
            <v>669023</v>
          </cell>
        </row>
        <row r="8172">
          <cell r="B8172" t="str">
            <v>Vải guốc &gt;39-42 cm</v>
          </cell>
          <cell r="C8172" t="str">
            <v>cây</v>
          </cell>
          <cell r="D8172">
            <v>719533</v>
          </cell>
        </row>
        <row r="8173">
          <cell r="B8173" t="str">
            <v>Vải guốc &gt;42 cm</v>
          </cell>
          <cell r="C8173" t="str">
            <v>cây</v>
          </cell>
          <cell r="D8173">
            <v>775248</v>
          </cell>
        </row>
        <row r="8174">
          <cell r="B8174" t="str">
            <v>Vạng ≤3 cm</v>
          </cell>
          <cell r="C8174" t="str">
            <v>cây</v>
          </cell>
          <cell r="D8174">
            <v>78170</v>
          </cell>
        </row>
        <row r="8175">
          <cell r="B8175" t="str">
            <v>Vạng &gt;3-6 cm</v>
          </cell>
          <cell r="C8175" t="str">
            <v>cây</v>
          </cell>
          <cell r="D8175">
            <v>102978</v>
          </cell>
        </row>
        <row r="8176">
          <cell r="B8176" t="str">
            <v>Vạng &gt;6-9 cm</v>
          </cell>
          <cell r="C8176" t="str">
            <v>cây</v>
          </cell>
          <cell r="D8176">
            <v>270948</v>
          </cell>
        </row>
        <row r="8177">
          <cell r="B8177" t="str">
            <v>Vạng &gt;9-12 cm</v>
          </cell>
          <cell r="C8177" t="str">
            <v>cây</v>
          </cell>
          <cell r="D8177">
            <v>364529</v>
          </cell>
        </row>
        <row r="8178">
          <cell r="B8178" t="str">
            <v>Vạng &gt;12-15 cm</v>
          </cell>
          <cell r="C8178" t="str">
            <v>cây</v>
          </cell>
          <cell r="D8178">
            <v>389433</v>
          </cell>
        </row>
        <row r="8179">
          <cell r="B8179" t="str">
            <v>Vạng &gt;15-18 cm</v>
          </cell>
          <cell r="C8179" t="str">
            <v>cây</v>
          </cell>
          <cell r="D8179">
            <v>415918</v>
          </cell>
        </row>
        <row r="8180">
          <cell r="B8180" t="str">
            <v>Vạng &gt;18-21 cm</v>
          </cell>
          <cell r="C8180" t="str">
            <v>cây</v>
          </cell>
          <cell r="D8180">
            <v>444210</v>
          </cell>
        </row>
        <row r="8181">
          <cell r="B8181" t="str">
            <v>Vạng &gt;21-24 cm</v>
          </cell>
          <cell r="C8181" t="str">
            <v>cây</v>
          </cell>
          <cell r="D8181">
            <v>474562</v>
          </cell>
        </row>
        <row r="8182">
          <cell r="B8182" t="str">
            <v>Vạng &gt;24-27 cm</v>
          </cell>
          <cell r="C8182" t="str">
            <v>cây</v>
          </cell>
          <cell r="D8182">
            <v>507268</v>
          </cell>
        </row>
        <row r="8183">
          <cell r="B8183" t="str">
            <v>Vạng &gt;27-30 cm</v>
          </cell>
          <cell r="C8183" t="str">
            <v>cây</v>
          </cell>
          <cell r="D8183">
            <v>542659</v>
          </cell>
        </row>
        <row r="8184">
          <cell r="B8184" t="str">
            <v>Vạng &gt;30-33 cm</v>
          </cell>
          <cell r="C8184" t="str">
            <v>cây</v>
          </cell>
          <cell r="D8184">
            <v>581110</v>
          </cell>
        </row>
        <row r="8185">
          <cell r="B8185" t="str">
            <v>Vạng &gt;33-36 cm</v>
          </cell>
          <cell r="C8185" t="str">
            <v>cây</v>
          </cell>
          <cell r="D8185">
            <v>623072</v>
          </cell>
        </row>
        <row r="8186">
          <cell r="B8186" t="str">
            <v>Vạng &gt;36-39 cm</v>
          </cell>
          <cell r="C8186" t="str">
            <v>cây</v>
          </cell>
          <cell r="D8186">
            <v>669023</v>
          </cell>
        </row>
        <row r="8187">
          <cell r="B8187" t="str">
            <v>Vạng &gt;39-42 cm</v>
          </cell>
          <cell r="C8187" t="str">
            <v>cây</v>
          </cell>
          <cell r="D8187">
            <v>719533</v>
          </cell>
        </row>
        <row r="8188">
          <cell r="B8188" t="str">
            <v>Vạng &gt;42 cm</v>
          </cell>
          <cell r="C8188" t="str">
            <v>cây</v>
          </cell>
          <cell r="D8188">
            <v>775248</v>
          </cell>
        </row>
        <row r="8189">
          <cell r="B8189" t="str">
            <v>Vạng trứng ≤3 cm</v>
          </cell>
          <cell r="C8189" t="str">
            <v>cây</v>
          </cell>
          <cell r="D8189">
            <v>78170</v>
          </cell>
        </row>
        <row r="8190">
          <cell r="B8190" t="str">
            <v>Vạng trứng &gt;3-6 cm</v>
          </cell>
          <cell r="C8190" t="str">
            <v>cây</v>
          </cell>
          <cell r="D8190">
            <v>102978</v>
          </cell>
        </row>
        <row r="8191">
          <cell r="B8191" t="str">
            <v>Vạng trứng &gt;6-9 cm</v>
          </cell>
          <cell r="C8191" t="str">
            <v>cây</v>
          </cell>
          <cell r="D8191">
            <v>270948</v>
          </cell>
        </row>
        <row r="8192">
          <cell r="B8192" t="str">
            <v>Vạng trứng &gt;9-12 cm</v>
          </cell>
          <cell r="C8192" t="str">
            <v>cây</v>
          </cell>
          <cell r="D8192">
            <v>364529</v>
          </cell>
        </row>
        <row r="8193">
          <cell r="B8193" t="str">
            <v>Vạng trứng &gt;12-15 cm</v>
          </cell>
          <cell r="C8193" t="str">
            <v>cây</v>
          </cell>
          <cell r="D8193">
            <v>389433</v>
          </cell>
        </row>
        <row r="8194">
          <cell r="B8194" t="str">
            <v>Vạng trứng &gt;15-18 cm</v>
          </cell>
          <cell r="C8194" t="str">
            <v>cây</v>
          </cell>
          <cell r="D8194">
            <v>415918</v>
          </cell>
        </row>
        <row r="8195">
          <cell r="B8195" t="str">
            <v>Vạng trứng &gt;18-21 cm</v>
          </cell>
          <cell r="C8195" t="str">
            <v>cây</v>
          </cell>
          <cell r="D8195">
            <v>444210</v>
          </cell>
        </row>
        <row r="8196">
          <cell r="B8196" t="str">
            <v>Vạng trứng &gt;21-24 cm</v>
          </cell>
          <cell r="C8196" t="str">
            <v>cây</v>
          </cell>
          <cell r="D8196">
            <v>474562</v>
          </cell>
        </row>
        <row r="8197">
          <cell r="B8197" t="str">
            <v>Vạng trứng &gt;24-27 cm</v>
          </cell>
          <cell r="C8197" t="str">
            <v>cây</v>
          </cell>
          <cell r="D8197">
            <v>507268</v>
          </cell>
        </row>
        <row r="8198">
          <cell r="B8198" t="str">
            <v>Vạng trứng &gt;27-30 cm</v>
          </cell>
          <cell r="C8198" t="str">
            <v>cây</v>
          </cell>
          <cell r="D8198">
            <v>542659</v>
          </cell>
        </row>
        <row r="8199">
          <cell r="B8199" t="str">
            <v>Vạng trứng &gt;30-33 cm</v>
          </cell>
          <cell r="C8199" t="str">
            <v>cây</v>
          </cell>
          <cell r="D8199">
            <v>581110</v>
          </cell>
        </row>
        <row r="8200">
          <cell r="B8200" t="str">
            <v>Vạng trứng &gt;33-36 cm</v>
          </cell>
          <cell r="C8200" t="str">
            <v>cây</v>
          </cell>
          <cell r="D8200">
            <v>623072</v>
          </cell>
        </row>
        <row r="8201">
          <cell r="B8201" t="str">
            <v>Vạng trứng &gt;36-39 cm</v>
          </cell>
          <cell r="C8201" t="str">
            <v>cây</v>
          </cell>
          <cell r="D8201">
            <v>669023</v>
          </cell>
        </row>
        <row r="8202">
          <cell r="B8202" t="str">
            <v>Vạng trứng &gt;39-42 cm</v>
          </cell>
          <cell r="C8202" t="str">
            <v>cây</v>
          </cell>
          <cell r="D8202">
            <v>719533</v>
          </cell>
        </row>
        <row r="8203">
          <cell r="B8203" t="str">
            <v>Vạng trứng &gt;42 cm</v>
          </cell>
          <cell r="C8203" t="str">
            <v>cây</v>
          </cell>
          <cell r="D8203">
            <v>775248</v>
          </cell>
        </row>
        <row r="8204">
          <cell r="B8204" t="str">
            <v>Vàng vè ≤3 cm</v>
          </cell>
          <cell r="C8204" t="str">
            <v>cây</v>
          </cell>
          <cell r="D8204">
            <v>78170</v>
          </cell>
        </row>
        <row r="8205">
          <cell r="B8205" t="str">
            <v>Vàng vè &gt;3-6 cm</v>
          </cell>
          <cell r="C8205" t="str">
            <v>cây</v>
          </cell>
          <cell r="D8205">
            <v>102978</v>
          </cell>
        </row>
        <row r="8206">
          <cell r="B8206" t="str">
            <v>Vàng vè &gt;6-9 cm</v>
          </cell>
          <cell r="C8206" t="str">
            <v>cây</v>
          </cell>
          <cell r="D8206">
            <v>270948</v>
          </cell>
        </row>
        <row r="8207">
          <cell r="B8207" t="str">
            <v>Vàng vè &gt;9-12 cm</v>
          </cell>
          <cell r="C8207" t="str">
            <v>cây</v>
          </cell>
          <cell r="D8207">
            <v>364529</v>
          </cell>
        </row>
        <row r="8208">
          <cell r="B8208" t="str">
            <v>Vàng vè &gt;12-15 cm</v>
          </cell>
          <cell r="C8208" t="str">
            <v>cây</v>
          </cell>
          <cell r="D8208">
            <v>389433</v>
          </cell>
        </row>
        <row r="8209">
          <cell r="B8209" t="str">
            <v>Vàng vè &gt;15-18 cm</v>
          </cell>
          <cell r="C8209" t="str">
            <v>cây</v>
          </cell>
          <cell r="D8209">
            <v>415918</v>
          </cell>
        </row>
        <row r="8210">
          <cell r="B8210" t="str">
            <v>Vàng vè &gt;18-21 cm</v>
          </cell>
          <cell r="C8210" t="str">
            <v>cây</v>
          </cell>
          <cell r="D8210">
            <v>444210</v>
          </cell>
        </row>
        <row r="8211">
          <cell r="B8211" t="str">
            <v>Vàng vè &gt;21-24 cm</v>
          </cell>
          <cell r="C8211" t="str">
            <v>cây</v>
          </cell>
          <cell r="D8211">
            <v>474562</v>
          </cell>
        </row>
        <row r="8212">
          <cell r="B8212" t="str">
            <v>Vàng vè &gt;24-27 cm</v>
          </cell>
          <cell r="C8212" t="str">
            <v>cây</v>
          </cell>
          <cell r="D8212">
            <v>507268</v>
          </cell>
        </row>
        <row r="8213">
          <cell r="B8213" t="str">
            <v>Vàng vè &gt;27-30 cm</v>
          </cell>
          <cell r="C8213" t="str">
            <v>cây</v>
          </cell>
          <cell r="D8213">
            <v>542659</v>
          </cell>
        </row>
        <row r="8214">
          <cell r="B8214" t="str">
            <v>Vàng vè &gt;30-33 cm</v>
          </cell>
          <cell r="C8214" t="str">
            <v>cây</v>
          </cell>
          <cell r="D8214">
            <v>581110</v>
          </cell>
        </row>
        <row r="8215">
          <cell r="B8215" t="str">
            <v>Vàng vè &gt;33-36 cm</v>
          </cell>
          <cell r="C8215" t="str">
            <v>cây</v>
          </cell>
          <cell r="D8215">
            <v>623072</v>
          </cell>
        </row>
        <row r="8216">
          <cell r="B8216" t="str">
            <v>Vàng vè &gt;36-39 cm</v>
          </cell>
          <cell r="C8216" t="str">
            <v>cây</v>
          </cell>
          <cell r="D8216">
            <v>669023</v>
          </cell>
        </row>
        <row r="8217">
          <cell r="B8217" t="str">
            <v>Vàng vè &gt;39-42 cm</v>
          </cell>
          <cell r="C8217" t="str">
            <v>cây</v>
          </cell>
          <cell r="D8217">
            <v>719533</v>
          </cell>
        </row>
        <row r="8218">
          <cell r="B8218" t="str">
            <v>Vàng vè &gt;42 cm</v>
          </cell>
          <cell r="C8218" t="str">
            <v>cây</v>
          </cell>
          <cell r="D8218">
            <v>775248</v>
          </cell>
        </row>
        <row r="8219">
          <cell r="B8219" t="str">
            <v>Gáo ≤3 cm</v>
          </cell>
          <cell r="C8219" t="str">
            <v>cây</v>
          </cell>
          <cell r="D8219">
            <v>78170</v>
          </cell>
        </row>
        <row r="8220">
          <cell r="B8220" t="str">
            <v>Gáo &gt;3-6 cm</v>
          </cell>
          <cell r="C8220" t="str">
            <v>cây</v>
          </cell>
          <cell r="D8220">
            <v>102978</v>
          </cell>
        </row>
        <row r="8221">
          <cell r="B8221" t="str">
            <v>Gáo &gt;6-9 cm</v>
          </cell>
          <cell r="C8221" t="str">
            <v>cây</v>
          </cell>
          <cell r="D8221">
            <v>270948</v>
          </cell>
        </row>
        <row r="8222">
          <cell r="B8222" t="str">
            <v>Gáo &gt;9-12 cm</v>
          </cell>
          <cell r="C8222" t="str">
            <v>cây</v>
          </cell>
          <cell r="D8222">
            <v>364529</v>
          </cell>
        </row>
        <row r="8223">
          <cell r="B8223" t="str">
            <v>Gáo &gt;12-15 cm</v>
          </cell>
          <cell r="C8223" t="str">
            <v>cây</v>
          </cell>
          <cell r="D8223">
            <v>389433</v>
          </cell>
        </row>
        <row r="8224">
          <cell r="B8224" t="str">
            <v>Gáo &gt;15-18 cm</v>
          </cell>
          <cell r="C8224" t="str">
            <v>cây</v>
          </cell>
          <cell r="D8224">
            <v>415918</v>
          </cell>
        </row>
        <row r="8225">
          <cell r="B8225" t="str">
            <v>Gáo &gt;18-21 cm</v>
          </cell>
          <cell r="C8225" t="str">
            <v>cây</v>
          </cell>
          <cell r="D8225">
            <v>444210</v>
          </cell>
        </row>
        <row r="8226">
          <cell r="B8226" t="str">
            <v>Gáo &gt;21-24 cm</v>
          </cell>
          <cell r="C8226" t="str">
            <v>cây</v>
          </cell>
          <cell r="D8226">
            <v>474562</v>
          </cell>
        </row>
        <row r="8227">
          <cell r="B8227" t="str">
            <v>Gáo &gt;24-27 cm</v>
          </cell>
          <cell r="C8227" t="str">
            <v>cây</v>
          </cell>
          <cell r="D8227">
            <v>507268</v>
          </cell>
        </row>
        <row r="8228">
          <cell r="B8228" t="str">
            <v>Gáo &gt;27-30 cm</v>
          </cell>
          <cell r="C8228" t="str">
            <v>cây</v>
          </cell>
          <cell r="D8228">
            <v>542659</v>
          </cell>
        </row>
        <row r="8229">
          <cell r="B8229" t="str">
            <v>Gáo &gt;30-33 cm</v>
          </cell>
          <cell r="C8229" t="str">
            <v>cây</v>
          </cell>
          <cell r="D8229">
            <v>581110</v>
          </cell>
        </row>
        <row r="8230">
          <cell r="B8230" t="str">
            <v>Gáo &gt;33-36 cm</v>
          </cell>
          <cell r="C8230" t="str">
            <v>cây</v>
          </cell>
          <cell r="D8230">
            <v>623072</v>
          </cell>
        </row>
        <row r="8231">
          <cell r="B8231" t="str">
            <v>Gáo &gt;36-39 cm</v>
          </cell>
          <cell r="C8231" t="str">
            <v>cây</v>
          </cell>
          <cell r="D8231">
            <v>669023</v>
          </cell>
        </row>
        <row r="8232">
          <cell r="B8232" t="str">
            <v>Gáo &gt;39-42 cm</v>
          </cell>
          <cell r="C8232" t="str">
            <v>cây</v>
          </cell>
          <cell r="D8232">
            <v>719533</v>
          </cell>
        </row>
        <row r="8233">
          <cell r="B8233" t="str">
            <v>Gáo &gt;42 cm</v>
          </cell>
          <cell r="C8233" t="str">
            <v>cây</v>
          </cell>
          <cell r="D8233">
            <v>775248</v>
          </cell>
        </row>
        <row r="8234">
          <cell r="B8234" t="str">
            <v>Vỏ khoai ≤3 cm</v>
          </cell>
          <cell r="C8234" t="str">
            <v>cây</v>
          </cell>
          <cell r="D8234">
            <v>78170</v>
          </cell>
        </row>
        <row r="8235">
          <cell r="B8235" t="str">
            <v>Vỏ khoai &gt;3-6 cm</v>
          </cell>
          <cell r="C8235" t="str">
            <v>cây</v>
          </cell>
          <cell r="D8235">
            <v>102978</v>
          </cell>
        </row>
        <row r="8236">
          <cell r="B8236" t="str">
            <v>Vỏ khoai &gt;6-9 cm</v>
          </cell>
          <cell r="C8236" t="str">
            <v>cây</v>
          </cell>
          <cell r="D8236">
            <v>270948</v>
          </cell>
        </row>
        <row r="8237">
          <cell r="B8237" t="str">
            <v>Vỏ khoai &gt;9-12 cm</v>
          </cell>
          <cell r="C8237" t="str">
            <v>cây</v>
          </cell>
          <cell r="D8237">
            <v>364529</v>
          </cell>
        </row>
        <row r="8238">
          <cell r="B8238" t="str">
            <v>Vỏ khoai &gt;12-15 cm</v>
          </cell>
          <cell r="C8238" t="str">
            <v>cây</v>
          </cell>
          <cell r="D8238">
            <v>389433</v>
          </cell>
        </row>
        <row r="8239">
          <cell r="B8239" t="str">
            <v>Vỏ khoai &gt;15-18 cm</v>
          </cell>
          <cell r="C8239" t="str">
            <v>cây</v>
          </cell>
          <cell r="D8239">
            <v>415918</v>
          </cell>
        </row>
        <row r="8240">
          <cell r="B8240" t="str">
            <v>Vỏ khoai &gt;18-21 cm</v>
          </cell>
          <cell r="C8240" t="str">
            <v>cây</v>
          </cell>
          <cell r="D8240">
            <v>444210</v>
          </cell>
        </row>
        <row r="8241">
          <cell r="B8241" t="str">
            <v>Vỏ khoai &gt;21-24 cm</v>
          </cell>
          <cell r="C8241" t="str">
            <v>cây</v>
          </cell>
          <cell r="D8241">
            <v>474562</v>
          </cell>
        </row>
        <row r="8242">
          <cell r="B8242" t="str">
            <v>Vỏ khoai &gt;24-27 cm</v>
          </cell>
          <cell r="C8242" t="str">
            <v>cây</v>
          </cell>
          <cell r="D8242">
            <v>507268</v>
          </cell>
        </row>
        <row r="8243">
          <cell r="B8243" t="str">
            <v>Vỏ khoai &gt;27-30 cm</v>
          </cell>
          <cell r="C8243" t="str">
            <v>cây</v>
          </cell>
          <cell r="D8243">
            <v>542659</v>
          </cell>
        </row>
        <row r="8244">
          <cell r="B8244" t="str">
            <v>Vỏ khoai &gt;30-33 cm</v>
          </cell>
          <cell r="C8244" t="str">
            <v>cây</v>
          </cell>
          <cell r="D8244">
            <v>581110</v>
          </cell>
        </row>
        <row r="8245">
          <cell r="B8245" t="str">
            <v>Vỏ khoai &gt;33-36 cm</v>
          </cell>
          <cell r="C8245" t="str">
            <v>cây</v>
          </cell>
          <cell r="D8245">
            <v>623072</v>
          </cell>
        </row>
        <row r="8246">
          <cell r="B8246" t="str">
            <v>Vỏ khoai &gt;36-39 cm</v>
          </cell>
          <cell r="C8246" t="str">
            <v>cây</v>
          </cell>
          <cell r="D8246">
            <v>669023</v>
          </cell>
        </row>
        <row r="8247">
          <cell r="B8247" t="str">
            <v>Vỏ khoai &gt;39-42 cm</v>
          </cell>
          <cell r="C8247" t="str">
            <v>cây</v>
          </cell>
          <cell r="D8247">
            <v>719533</v>
          </cell>
        </row>
        <row r="8248">
          <cell r="B8248" t="str">
            <v>Vỏ khoai &gt;42 cm</v>
          </cell>
          <cell r="C8248" t="str">
            <v>cây</v>
          </cell>
          <cell r="D8248">
            <v>775248</v>
          </cell>
        </row>
        <row r="8249">
          <cell r="B8249" t="str">
            <v>Vối thuốc ấn độ ≤3 cm</v>
          </cell>
          <cell r="C8249" t="str">
            <v>cây</v>
          </cell>
          <cell r="D8249">
            <v>78170</v>
          </cell>
        </row>
        <row r="8250">
          <cell r="B8250" t="str">
            <v>Vối thuốc ấn độ &gt;3-6 cm</v>
          </cell>
          <cell r="C8250" t="str">
            <v>cây</v>
          </cell>
          <cell r="D8250">
            <v>102978</v>
          </cell>
        </row>
        <row r="8251">
          <cell r="B8251" t="str">
            <v>Vối thuốc ấn độ &gt;6-9 cm</v>
          </cell>
          <cell r="C8251" t="str">
            <v>cây</v>
          </cell>
          <cell r="D8251">
            <v>270948</v>
          </cell>
        </row>
        <row r="8252">
          <cell r="B8252" t="str">
            <v>Vối thuốc ấn độ &gt;9-12 cm</v>
          </cell>
          <cell r="C8252" t="str">
            <v>cây</v>
          </cell>
          <cell r="D8252">
            <v>364529</v>
          </cell>
        </row>
        <row r="8253">
          <cell r="B8253" t="str">
            <v>Vối thuốc ấn độ &gt;12-15 cm</v>
          </cell>
          <cell r="C8253" t="str">
            <v>cây</v>
          </cell>
          <cell r="D8253">
            <v>389433</v>
          </cell>
        </row>
        <row r="8254">
          <cell r="B8254" t="str">
            <v>Vối thuốc ấn độ &gt;15-18 cm</v>
          </cell>
          <cell r="C8254" t="str">
            <v>cây</v>
          </cell>
          <cell r="D8254">
            <v>415918</v>
          </cell>
        </row>
        <row r="8255">
          <cell r="B8255" t="str">
            <v>Vối thuốc ấn độ &gt;18-21 cm</v>
          </cell>
          <cell r="C8255" t="str">
            <v>cây</v>
          </cell>
          <cell r="D8255">
            <v>444210</v>
          </cell>
        </row>
        <row r="8256">
          <cell r="B8256" t="str">
            <v>Vối thuốc ấn độ &gt;21-24 cm</v>
          </cell>
          <cell r="C8256" t="str">
            <v>cây</v>
          </cell>
          <cell r="D8256">
            <v>474562</v>
          </cell>
        </row>
        <row r="8257">
          <cell r="B8257" t="str">
            <v>Vối thuốc ấn độ &gt;24-27 cm</v>
          </cell>
          <cell r="C8257" t="str">
            <v>cây</v>
          </cell>
          <cell r="D8257">
            <v>507268</v>
          </cell>
        </row>
        <row r="8258">
          <cell r="B8258" t="str">
            <v>Vối thuốc ấn độ &gt;27-30 cm</v>
          </cell>
          <cell r="C8258" t="str">
            <v>cây</v>
          </cell>
          <cell r="D8258">
            <v>542659</v>
          </cell>
        </row>
        <row r="8259">
          <cell r="B8259" t="str">
            <v>Vối thuốc ấn độ &gt;30-33 cm</v>
          </cell>
          <cell r="C8259" t="str">
            <v>cây</v>
          </cell>
          <cell r="D8259">
            <v>581110</v>
          </cell>
        </row>
        <row r="8260">
          <cell r="B8260" t="str">
            <v>Vối thuốc ấn độ &gt;33-36 cm</v>
          </cell>
          <cell r="C8260" t="str">
            <v>cây</v>
          </cell>
          <cell r="D8260">
            <v>623072</v>
          </cell>
        </row>
        <row r="8261">
          <cell r="B8261" t="str">
            <v>Vối thuốc ấn độ &gt;36-39 cm</v>
          </cell>
          <cell r="C8261" t="str">
            <v>cây</v>
          </cell>
          <cell r="D8261">
            <v>669023</v>
          </cell>
        </row>
        <row r="8262">
          <cell r="B8262" t="str">
            <v>Vối thuốc ấn độ &gt;39-42 cm</v>
          </cell>
          <cell r="C8262" t="str">
            <v>cây</v>
          </cell>
          <cell r="D8262">
            <v>719533</v>
          </cell>
        </row>
        <row r="8263">
          <cell r="B8263" t="str">
            <v>Vối thuốc ấn độ &gt;42 cm</v>
          </cell>
          <cell r="C8263" t="str">
            <v>cây</v>
          </cell>
          <cell r="D8263">
            <v>775248</v>
          </cell>
        </row>
        <row r="8264">
          <cell r="B8264" t="str">
            <v>Chò xót ≤3 cm</v>
          </cell>
          <cell r="C8264" t="str">
            <v>cây</v>
          </cell>
          <cell r="D8264">
            <v>78170</v>
          </cell>
        </row>
        <row r="8265">
          <cell r="B8265" t="str">
            <v>Chò xót &gt;3-6 cm</v>
          </cell>
          <cell r="C8265" t="str">
            <v>cây</v>
          </cell>
          <cell r="D8265">
            <v>102978</v>
          </cell>
        </row>
        <row r="8266">
          <cell r="B8266" t="str">
            <v>Chò xót &gt;6-9 cm</v>
          </cell>
          <cell r="C8266" t="str">
            <v>cây</v>
          </cell>
          <cell r="D8266">
            <v>270948</v>
          </cell>
        </row>
        <row r="8267">
          <cell r="B8267" t="str">
            <v>Chò xót &gt;9-12 cm</v>
          </cell>
          <cell r="C8267" t="str">
            <v>cây</v>
          </cell>
          <cell r="D8267">
            <v>364529</v>
          </cell>
        </row>
        <row r="8268">
          <cell r="B8268" t="str">
            <v>Chò xót &gt;12-15 cm</v>
          </cell>
          <cell r="C8268" t="str">
            <v>cây</v>
          </cell>
          <cell r="D8268">
            <v>389433</v>
          </cell>
        </row>
        <row r="8269">
          <cell r="B8269" t="str">
            <v>Chò xót &gt;15-18 cm</v>
          </cell>
          <cell r="C8269" t="str">
            <v>cây</v>
          </cell>
          <cell r="D8269">
            <v>415918</v>
          </cell>
        </row>
        <row r="8270">
          <cell r="B8270" t="str">
            <v>Chò xót &gt;18-21 cm</v>
          </cell>
          <cell r="C8270" t="str">
            <v>cây</v>
          </cell>
          <cell r="D8270">
            <v>444210</v>
          </cell>
        </row>
        <row r="8271">
          <cell r="B8271" t="str">
            <v>Chò xót &gt;21-24 cm</v>
          </cell>
          <cell r="C8271" t="str">
            <v>cây</v>
          </cell>
          <cell r="D8271">
            <v>474562</v>
          </cell>
        </row>
        <row r="8272">
          <cell r="B8272" t="str">
            <v>Chò xót &gt;24-27 cm</v>
          </cell>
          <cell r="C8272" t="str">
            <v>cây</v>
          </cell>
          <cell r="D8272">
            <v>507268</v>
          </cell>
        </row>
        <row r="8273">
          <cell r="B8273" t="str">
            <v>Chò xót &gt;27-30 cm</v>
          </cell>
          <cell r="C8273" t="str">
            <v>cây</v>
          </cell>
          <cell r="D8273">
            <v>542659</v>
          </cell>
        </row>
        <row r="8274">
          <cell r="B8274" t="str">
            <v>Chò xót &gt;30-33 cm</v>
          </cell>
          <cell r="C8274" t="str">
            <v>cây</v>
          </cell>
          <cell r="D8274">
            <v>581110</v>
          </cell>
        </row>
        <row r="8275">
          <cell r="B8275" t="str">
            <v>Chò xót &gt;33-36 cm</v>
          </cell>
          <cell r="C8275" t="str">
            <v>cây</v>
          </cell>
          <cell r="D8275">
            <v>623072</v>
          </cell>
        </row>
        <row r="8276">
          <cell r="B8276" t="str">
            <v>Chò xót &gt;36-39 cm</v>
          </cell>
          <cell r="C8276" t="str">
            <v>cây</v>
          </cell>
          <cell r="D8276">
            <v>669023</v>
          </cell>
        </row>
        <row r="8277">
          <cell r="B8277" t="str">
            <v>Chò xót &gt;39-42 cm</v>
          </cell>
          <cell r="C8277" t="str">
            <v>cây</v>
          </cell>
          <cell r="D8277">
            <v>719533</v>
          </cell>
        </row>
        <row r="8278">
          <cell r="B8278" t="str">
            <v>Chò xót &gt;42 cm</v>
          </cell>
          <cell r="C8278" t="str">
            <v>cây</v>
          </cell>
          <cell r="D8278">
            <v>775248</v>
          </cell>
        </row>
        <row r="8279">
          <cell r="B8279" t="str">
            <v>Xăng mả ≤3 cm</v>
          </cell>
          <cell r="C8279" t="str">
            <v>cây</v>
          </cell>
          <cell r="D8279">
            <v>78170</v>
          </cell>
        </row>
        <row r="8280">
          <cell r="B8280" t="str">
            <v>Xăng mả &gt;3-6 cm</v>
          </cell>
          <cell r="C8280" t="str">
            <v>cây</v>
          </cell>
          <cell r="D8280">
            <v>102978</v>
          </cell>
        </row>
        <row r="8281">
          <cell r="B8281" t="str">
            <v>Xăng mả &gt;6-9 cm</v>
          </cell>
          <cell r="C8281" t="str">
            <v>cây</v>
          </cell>
          <cell r="D8281">
            <v>270948</v>
          </cell>
        </row>
        <row r="8282">
          <cell r="B8282" t="str">
            <v>Xăng mả &gt;9-12 cm</v>
          </cell>
          <cell r="C8282" t="str">
            <v>cây</v>
          </cell>
          <cell r="D8282">
            <v>364529</v>
          </cell>
        </row>
        <row r="8283">
          <cell r="B8283" t="str">
            <v>Xăng mả &gt;12-15 cm</v>
          </cell>
          <cell r="C8283" t="str">
            <v>cây</v>
          </cell>
          <cell r="D8283">
            <v>389433</v>
          </cell>
        </row>
        <row r="8284">
          <cell r="B8284" t="str">
            <v>Xăng mả &gt;15-18 cm</v>
          </cell>
          <cell r="C8284" t="str">
            <v>cây</v>
          </cell>
          <cell r="D8284">
            <v>415918</v>
          </cell>
        </row>
        <row r="8285">
          <cell r="B8285" t="str">
            <v>Xăng mả &gt;18-21 cm</v>
          </cell>
          <cell r="C8285" t="str">
            <v>cây</v>
          </cell>
          <cell r="D8285">
            <v>444210</v>
          </cell>
        </row>
        <row r="8286">
          <cell r="B8286" t="str">
            <v>Xăng mả &gt;21-24 cm</v>
          </cell>
          <cell r="C8286" t="str">
            <v>cây</v>
          </cell>
          <cell r="D8286">
            <v>474562</v>
          </cell>
        </row>
        <row r="8287">
          <cell r="B8287" t="str">
            <v>Xăng mả &gt;24-27 cm</v>
          </cell>
          <cell r="C8287" t="str">
            <v>cây</v>
          </cell>
          <cell r="D8287">
            <v>507268</v>
          </cell>
        </row>
        <row r="8288">
          <cell r="B8288" t="str">
            <v>Xăng mả &gt;27-30 cm</v>
          </cell>
          <cell r="C8288" t="str">
            <v>cây</v>
          </cell>
          <cell r="D8288">
            <v>542659</v>
          </cell>
        </row>
        <row r="8289">
          <cell r="B8289" t="str">
            <v>Xăng mả &gt;30-33 cm</v>
          </cell>
          <cell r="C8289" t="str">
            <v>cây</v>
          </cell>
          <cell r="D8289">
            <v>581110</v>
          </cell>
        </row>
        <row r="8290">
          <cell r="B8290" t="str">
            <v>Xăng mả &gt;33-36 cm</v>
          </cell>
          <cell r="C8290" t="str">
            <v>cây</v>
          </cell>
          <cell r="D8290">
            <v>623072</v>
          </cell>
        </row>
        <row r="8291">
          <cell r="B8291" t="str">
            <v>Xăng mả &gt;36-39 cm</v>
          </cell>
          <cell r="C8291" t="str">
            <v>cây</v>
          </cell>
          <cell r="D8291">
            <v>669023</v>
          </cell>
        </row>
        <row r="8292">
          <cell r="B8292" t="str">
            <v>Xăng mả &gt;39-42 cm</v>
          </cell>
          <cell r="C8292" t="str">
            <v>cây</v>
          </cell>
          <cell r="D8292">
            <v>719533</v>
          </cell>
        </row>
        <row r="8293">
          <cell r="B8293" t="str">
            <v>Xăng mả &gt;42 cm</v>
          </cell>
          <cell r="C8293" t="str">
            <v>cây</v>
          </cell>
          <cell r="D8293">
            <v>775248</v>
          </cell>
        </row>
        <row r="8294">
          <cell r="B8294" t="str">
            <v>Săng mã ≤3 cm</v>
          </cell>
          <cell r="C8294" t="str">
            <v>cây</v>
          </cell>
          <cell r="D8294">
            <v>78170</v>
          </cell>
        </row>
        <row r="8295">
          <cell r="B8295" t="str">
            <v>Săng mã &gt;3-6 cm</v>
          </cell>
          <cell r="C8295" t="str">
            <v>cây</v>
          </cell>
          <cell r="D8295">
            <v>102978</v>
          </cell>
        </row>
        <row r="8296">
          <cell r="B8296" t="str">
            <v>Săng mã &gt;6-9 cm</v>
          </cell>
          <cell r="C8296" t="str">
            <v>cây</v>
          </cell>
          <cell r="D8296">
            <v>270948</v>
          </cell>
        </row>
        <row r="8297">
          <cell r="B8297" t="str">
            <v>Săng mã &gt;9-12 cm</v>
          </cell>
          <cell r="C8297" t="str">
            <v>cây</v>
          </cell>
          <cell r="D8297">
            <v>364529</v>
          </cell>
        </row>
        <row r="8298">
          <cell r="B8298" t="str">
            <v>Săng mã &gt;12-15 cm</v>
          </cell>
          <cell r="C8298" t="str">
            <v>cây</v>
          </cell>
          <cell r="D8298">
            <v>389433</v>
          </cell>
        </row>
        <row r="8299">
          <cell r="B8299" t="str">
            <v>Săng mã &gt;15-18 cm</v>
          </cell>
          <cell r="C8299" t="str">
            <v>cây</v>
          </cell>
          <cell r="D8299">
            <v>415918</v>
          </cell>
        </row>
        <row r="8300">
          <cell r="B8300" t="str">
            <v>Săng mã &gt;18-21 cm</v>
          </cell>
          <cell r="C8300" t="str">
            <v>cây</v>
          </cell>
          <cell r="D8300">
            <v>444210</v>
          </cell>
        </row>
        <row r="8301">
          <cell r="B8301" t="str">
            <v>Săng mã &gt;21-24 cm</v>
          </cell>
          <cell r="C8301" t="str">
            <v>cây</v>
          </cell>
          <cell r="D8301">
            <v>474562</v>
          </cell>
        </row>
        <row r="8302">
          <cell r="B8302" t="str">
            <v>Săng mã &gt;24-27 cm</v>
          </cell>
          <cell r="C8302" t="str">
            <v>cây</v>
          </cell>
          <cell r="D8302">
            <v>507268</v>
          </cell>
        </row>
        <row r="8303">
          <cell r="B8303" t="str">
            <v>Săng mã &gt;27-30 cm</v>
          </cell>
          <cell r="C8303" t="str">
            <v>cây</v>
          </cell>
          <cell r="D8303">
            <v>542659</v>
          </cell>
        </row>
        <row r="8304">
          <cell r="B8304" t="str">
            <v>Săng mã &gt;30-33 cm</v>
          </cell>
          <cell r="C8304" t="str">
            <v>cây</v>
          </cell>
          <cell r="D8304">
            <v>581110</v>
          </cell>
        </row>
        <row r="8305">
          <cell r="B8305" t="str">
            <v>Săng mã &gt;33-36 cm</v>
          </cell>
          <cell r="C8305" t="str">
            <v>cây</v>
          </cell>
          <cell r="D8305">
            <v>623072</v>
          </cell>
        </row>
        <row r="8306">
          <cell r="B8306" t="str">
            <v>Săng mã &gt;36-39 cm</v>
          </cell>
          <cell r="C8306" t="str">
            <v>cây</v>
          </cell>
          <cell r="D8306">
            <v>669023</v>
          </cell>
        </row>
        <row r="8307">
          <cell r="B8307" t="str">
            <v>Săng mã &gt;39-42 cm</v>
          </cell>
          <cell r="C8307" t="str">
            <v>cây</v>
          </cell>
          <cell r="D8307">
            <v>719533</v>
          </cell>
        </row>
        <row r="8308">
          <cell r="B8308" t="str">
            <v>Săng mã &gt;42 cm</v>
          </cell>
          <cell r="C8308" t="str">
            <v>cây</v>
          </cell>
          <cell r="D8308">
            <v>775248</v>
          </cell>
        </row>
        <row r="8309">
          <cell r="B8309" t="str">
            <v>Muỗm ≤3 cm</v>
          </cell>
          <cell r="C8309" t="str">
            <v>cây</v>
          </cell>
          <cell r="D8309">
            <v>78170</v>
          </cell>
        </row>
        <row r="8310">
          <cell r="B8310" t="str">
            <v>Muỗm &gt;3-6 cm</v>
          </cell>
          <cell r="C8310" t="str">
            <v>cây</v>
          </cell>
          <cell r="D8310">
            <v>102978</v>
          </cell>
        </row>
        <row r="8311">
          <cell r="B8311" t="str">
            <v>Muỗm &gt;6-9 cm</v>
          </cell>
          <cell r="C8311" t="str">
            <v>cây</v>
          </cell>
          <cell r="D8311">
            <v>270948</v>
          </cell>
        </row>
        <row r="8312">
          <cell r="B8312" t="str">
            <v>Muỗm &gt;9-12 cm</v>
          </cell>
          <cell r="C8312" t="str">
            <v>cây</v>
          </cell>
          <cell r="D8312">
            <v>364529</v>
          </cell>
        </row>
        <row r="8313">
          <cell r="B8313" t="str">
            <v>Muỗm &gt;12-15 cm</v>
          </cell>
          <cell r="C8313" t="str">
            <v>cây</v>
          </cell>
          <cell r="D8313">
            <v>389433</v>
          </cell>
        </row>
        <row r="8314">
          <cell r="B8314" t="str">
            <v>Muỗm &gt;15-18 cm</v>
          </cell>
          <cell r="C8314" t="str">
            <v>cây</v>
          </cell>
          <cell r="D8314">
            <v>415918</v>
          </cell>
        </row>
        <row r="8315">
          <cell r="B8315" t="str">
            <v>Muỗm &gt;18-21 cm</v>
          </cell>
          <cell r="C8315" t="str">
            <v>cây</v>
          </cell>
          <cell r="D8315">
            <v>444210</v>
          </cell>
        </row>
        <row r="8316">
          <cell r="B8316" t="str">
            <v>Muỗm &gt;21-24 cm</v>
          </cell>
          <cell r="C8316" t="str">
            <v>cây</v>
          </cell>
          <cell r="D8316">
            <v>474562</v>
          </cell>
        </row>
        <row r="8317">
          <cell r="B8317" t="str">
            <v>Muỗm &gt;24-27 cm</v>
          </cell>
          <cell r="C8317" t="str">
            <v>cây</v>
          </cell>
          <cell r="D8317">
            <v>507268</v>
          </cell>
        </row>
        <row r="8318">
          <cell r="B8318" t="str">
            <v>Muỗm &gt;27-30 cm</v>
          </cell>
          <cell r="C8318" t="str">
            <v>cây</v>
          </cell>
          <cell r="D8318">
            <v>542659</v>
          </cell>
        </row>
        <row r="8319">
          <cell r="B8319" t="str">
            <v>Muỗm &gt;30-33 cm</v>
          </cell>
          <cell r="C8319" t="str">
            <v>cây</v>
          </cell>
          <cell r="D8319">
            <v>581110</v>
          </cell>
        </row>
        <row r="8320">
          <cell r="B8320" t="str">
            <v>Muỗm &gt;33-36 cm</v>
          </cell>
          <cell r="C8320" t="str">
            <v>cây</v>
          </cell>
          <cell r="D8320">
            <v>623072</v>
          </cell>
        </row>
        <row r="8321">
          <cell r="B8321" t="str">
            <v>Muỗm &gt;36-39 cm</v>
          </cell>
          <cell r="C8321" t="str">
            <v>cây</v>
          </cell>
          <cell r="D8321">
            <v>669023</v>
          </cell>
        </row>
        <row r="8322">
          <cell r="B8322" t="str">
            <v>Muỗm &gt;39-42 cm</v>
          </cell>
          <cell r="C8322" t="str">
            <v>cây</v>
          </cell>
          <cell r="D8322">
            <v>719533</v>
          </cell>
        </row>
        <row r="8323">
          <cell r="B8323" t="str">
            <v>Muỗm &gt;42 cm</v>
          </cell>
          <cell r="C8323" t="str">
            <v>cây</v>
          </cell>
          <cell r="D8323">
            <v>775248</v>
          </cell>
        </row>
        <row r="8324">
          <cell r="B8324" t="str">
            <v>Xoan ≤3 cm</v>
          </cell>
          <cell r="C8324" t="str">
            <v>cây</v>
          </cell>
          <cell r="D8324">
            <v>78170</v>
          </cell>
        </row>
        <row r="8325">
          <cell r="B8325" t="str">
            <v>Xoan &gt;3-6 cm</v>
          </cell>
          <cell r="C8325" t="str">
            <v>cây</v>
          </cell>
          <cell r="D8325">
            <v>102978</v>
          </cell>
        </row>
        <row r="8326">
          <cell r="B8326" t="str">
            <v>Xoan &gt;6-9 cm</v>
          </cell>
          <cell r="C8326" t="str">
            <v>cây</v>
          </cell>
          <cell r="D8326">
            <v>270948</v>
          </cell>
        </row>
        <row r="8327">
          <cell r="B8327" t="str">
            <v>Xoan &gt;9-12 cm</v>
          </cell>
          <cell r="C8327" t="str">
            <v>cây</v>
          </cell>
          <cell r="D8327">
            <v>364529</v>
          </cell>
        </row>
        <row r="8328">
          <cell r="B8328" t="str">
            <v>Xoan &gt;12-15 cm</v>
          </cell>
          <cell r="C8328" t="str">
            <v>cây</v>
          </cell>
          <cell r="D8328">
            <v>389433</v>
          </cell>
        </row>
        <row r="8329">
          <cell r="B8329" t="str">
            <v>Xoan &gt;15-18 cm</v>
          </cell>
          <cell r="C8329" t="str">
            <v>cây</v>
          </cell>
          <cell r="D8329">
            <v>415918</v>
          </cell>
        </row>
        <row r="8330">
          <cell r="B8330" t="str">
            <v>Xoan &gt;18-21 cm</v>
          </cell>
          <cell r="C8330" t="str">
            <v>cây</v>
          </cell>
          <cell r="D8330">
            <v>444210</v>
          </cell>
        </row>
        <row r="8331">
          <cell r="B8331" t="str">
            <v>Xoan &gt;21-24 cm</v>
          </cell>
          <cell r="C8331" t="str">
            <v>cây</v>
          </cell>
          <cell r="D8331">
            <v>474562</v>
          </cell>
        </row>
        <row r="8332">
          <cell r="B8332" t="str">
            <v>Xoan &gt;24-27 cm</v>
          </cell>
          <cell r="C8332" t="str">
            <v>cây</v>
          </cell>
          <cell r="D8332">
            <v>507268</v>
          </cell>
        </row>
        <row r="8333">
          <cell r="B8333" t="str">
            <v>Xoan &gt;27-30 cm</v>
          </cell>
          <cell r="C8333" t="str">
            <v>cây</v>
          </cell>
          <cell r="D8333">
            <v>542659</v>
          </cell>
        </row>
        <row r="8334">
          <cell r="B8334" t="str">
            <v>Xoan &gt;30-33 cm</v>
          </cell>
          <cell r="C8334" t="str">
            <v>cây</v>
          </cell>
          <cell r="D8334">
            <v>581110</v>
          </cell>
        </row>
        <row r="8335">
          <cell r="B8335" t="str">
            <v>Xoan &gt;33-36 cm</v>
          </cell>
          <cell r="C8335" t="str">
            <v>cây</v>
          </cell>
          <cell r="D8335">
            <v>623072</v>
          </cell>
        </row>
        <row r="8336">
          <cell r="B8336" t="str">
            <v>Xoan &gt;36-39 cm</v>
          </cell>
          <cell r="C8336" t="str">
            <v>cây</v>
          </cell>
          <cell r="D8336">
            <v>669023</v>
          </cell>
        </row>
        <row r="8337">
          <cell r="B8337" t="str">
            <v>Xoan &gt;39-42 cm</v>
          </cell>
          <cell r="C8337" t="str">
            <v>cây</v>
          </cell>
          <cell r="D8337">
            <v>719533</v>
          </cell>
        </row>
        <row r="8338">
          <cell r="B8338" t="str">
            <v>Xoan &gt;42 cm</v>
          </cell>
          <cell r="C8338" t="str">
            <v>cây</v>
          </cell>
          <cell r="D8338">
            <v>775248</v>
          </cell>
        </row>
        <row r="8339">
          <cell r="B8339" t="str">
            <v>Xoan ta ≤3 cm</v>
          </cell>
          <cell r="C8339" t="str">
            <v>cây</v>
          </cell>
          <cell r="D8339">
            <v>78170</v>
          </cell>
        </row>
        <row r="8340">
          <cell r="B8340" t="str">
            <v>Xoan ta &gt;3-6 cm</v>
          </cell>
          <cell r="C8340" t="str">
            <v>cây</v>
          </cell>
          <cell r="D8340">
            <v>102978</v>
          </cell>
        </row>
        <row r="8341">
          <cell r="B8341" t="str">
            <v>Xoan ta &gt;6-9 cm</v>
          </cell>
          <cell r="C8341" t="str">
            <v>cây</v>
          </cell>
          <cell r="D8341">
            <v>270948</v>
          </cell>
        </row>
        <row r="8342">
          <cell r="B8342" t="str">
            <v>Xoan ta &gt;9-12 cm</v>
          </cell>
          <cell r="C8342" t="str">
            <v>cây</v>
          </cell>
          <cell r="D8342">
            <v>364529</v>
          </cell>
        </row>
        <row r="8343">
          <cell r="B8343" t="str">
            <v>Xoan ta &gt;12-15 cm</v>
          </cell>
          <cell r="C8343" t="str">
            <v>cây</v>
          </cell>
          <cell r="D8343">
            <v>389433</v>
          </cell>
        </row>
        <row r="8344">
          <cell r="B8344" t="str">
            <v>Xoan ta &gt;15-18 cm</v>
          </cell>
          <cell r="C8344" t="str">
            <v>cây</v>
          </cell>
          <cell r="D8344">
            <v>415918</v>
          </cell>
        </row>
        <row r="8345">
          <cell r="B8345" t="str">
            <v>Xoan ta &gt;18-21 cm</v>
          </cell>
          <cell r="C8345" t="str">
            <v>cây</v>
          </cell>
          <cell r="D8345">
            <v>444210</v>
          </cell>
        </row>
        <row r="8346">
          <cell r="B8346" t="str">
            <v>Xoan ta &gt;21-24 cm</v>
          </cell>
          <cell r="C8346" t="str">
            <v>cây</v>
          </cell>
          <cell r="D8346">
            <v>474562</v>
          </cell>
        </row>
        <row r="8347">
          <cell r="B8347" t="str">
            <v>Xoan ta &gt;24-27 cm</v>
          </cell>
          <cell r="C8347" t="str">
            <v>cây</v>
          </cell>
          <cell r="D8347">
            <v>507268</v>
          </cell>
        </row>
        <row r="8348">
          <cell r="B8348" t="str">
            <v>Xoan ta &gt;27-30 cm</v>
          </cell>
          <cell r="C8348" t="str">
            <v>cây</v>
          </cell>
          <cell r="D8348">
            <v>542659</v>
          </cell>
        </row>
        <row r="8349">
          <cell r="B8349" t="str">
            <v>Xoan ta &gt;30-33 cm</v>
          </cell>
          <cell r="C8349" t="str">
            <v>cây</v>
          </cell>
          <cell r="D8349">
            <v>581110</v>
          </cell>
        </row>
        <row r="8350">
          <cell r="B8350" t="str">
            <v>Xoan ta &gt;33-36 cm</v>
          </cell>
          <cell r="C8350" t="str">
            <v>cây</v>
          </cell>
          <cell r="D8350">
            <v>623072</v>
          </cell>
        </row>
        <row r="8351">
          <cell r="B8351" t="str">
            <v>Xoan ta &gt;36-39 cm</v>
          </cell>
          <cell r="C8351" t="str">
            <v>cây</v>
          </cell>
          <cell r="D8351">
            <v>669023</v>
          </cell>
        </row>
        <row r="8352">
          <cell r="B8352" t="str">
            <v>Xoan ta &gt;39-42 cm</v>
          </cell>
          <cell r="C8352" t="str">
            <v>cây</v>
          </cell>
          <cell r="D8352">
            <v>719533</v>
          </cell>
        </row>
        <row r="8353">
          <cell r="B8353" t="str">
            <v>Xoan ta &gt;42 cm</v>
          </cell>
          <cell r="C8353" t="str">
            <v>cây</v>
          </cell>
          <cell r="D8353">
            <v>775248</v>
          </cell>
        </row>
        <row r="8354">
          <cell r="B8354" t="str">
            <v>Ba bét ≤3 cm</v>
          </cell>
          <cell r="C8354" t="str">
            <v>cây</v>
          </cell>
          <cell r="D8354">
            <v>65142</v>
          </cell>
        </row>
        <row r="8355">
          <cell r="B8355" t="str">
            <v>Ba bét &gt;3-6 cm</v>
          </cell>
          <cell r="C8355" t="str">
            <v>cây</v>
          </cell>
          <cell r="D8355">
            <v>85815</v>
          </cell>
        </row>
        <row r="8356">
          <cell r="B8356" t="str">
            <v>Ba bét &gt;6-9 cm</v>
          </cell>
          <cell r="C8356" t="str">
            <v>cây</v>
          </cell>
          <cell r="D8356">
            <v>225790</v>
          </cell>
        </row>
        <row r="8357">
          <cell r="B8357" t="str">
            <v>Ba bét &gt;9-12 cm</v>
          </cell>
          <cell r="C8357" t="str">
            <v>cây</v>
          </cell>
          <cell r="D8357">
            <v>303775</v>
          </cell>
        </row>
        <row r="8358">
          <cell r="B8358" t="str">
            <v>Ba bét &gt;12-15 cm</v>
          </cell>
          <cell r="C8358" t="str">
            <v>cây</v>
          </cell>
          <cell r="D8358">
            <v>324528</v>
          </cell>
        </row>
        <row r="8359">
          <cell r="B8359" t="str">
            <v>Ba bét &gt;15-18 cm</v>
          </cell>
          <cell r="C8359" t="str">
            <v>cây</v>
          </cell>
          <cell r="D8359">
            <v>346599</v>
          </cell>
        </row>
        <row r="8360">
          <cell r="B8360" t="str">
            <v>Ba bét &gt;18-21 cm</v>
          </cell>
          <cell r="C8360" t="str">
            <v>cây</v>
          </cell>
          <cell r="D8360">
            <v>370175</v>
          </cell>
        </row>
        <row r="8361">
          <cell r="B8361" t="str">
            <v>Ba bét &gt;21-24 cm</v>
          </cell>
          <cell r="C8361" t="str">
            <v>cây</v>
          </cell>
          <cell r="D8361">
            <v>395469</v>
          </cell>
        </row>
        <row r="8362">
          <cell r="B8362" t="str">
            <v>Ba bét &gt;24-27 cm</v>
          </cell>
          <cell r="C8362" t="str">
            <v>cây</v>
          </cell>
          <cell r="D8362">
            <v>422723</v>
          </cell>
        </row>
        <row r="8363">
          <cell r="B8363" t="str">
            <v>Ba bét &gt;27-30 cm</v>
          </cell>
          <cell r="C8363" t="str">
            <v>cây</v>
          </cell>
          <cell r="D8363">
            <v>452216</v>
          </cell>
        </row>
        <row r="8364">
          <cell r="B8364" t="str">
            <v>Ba bét &gt;30-33 cm</v>
          </cell>
          <cell r="C8364" t="str">
            <v>cây</v>
          </cell>
          <cell r="D8364">
            <v>484259</v>
          </cell>
        </row>
        <row r="8365">
          <cell r="B8365" t="str">
            <v>Ba bét &gt;33-36 cm</v>
          </cell>
          <cell r="C8365" t="str">
            <v>cây</v>
          </cell>
          <cell r="D8365">
            <v>519226</v>
          </cell>
        </row>
        <row r="8366">
          <cell r="B8366" t="str">
            <v>Ba bét &gt;36-39 cm</v>
          </cell>
          <cell r="C8366" t="str">
            <v>cây</v>
          </cell>
          <cell r="D8366">
            <v>557519</v>
          </cell>
        </row>
        <row r="8367">
          <cell r="B8367" t="str">
            <v>Ba bét &gt;39-42 cm</v>
          </cell>
          <cell r="C8367" t="str">
            <v>cây</v>
          </cell>
          <cell r="D8367">
            <v>599611</v>
          </cell>
        </row>
        <row r="8368">
          <cell r="B8368" t="str">
            <v>Ba bét &gt;42 cm</v>
          </cell>
          <cell r="C8368" t="str">
            <v>cây</v>
          </cell>
          <cell r="D8368">
            <v>646040</v>
          </cell>
        </row>
        <row r="8369">
          <cell r="B8369" t="str">
            <v>Vạng ≤3 cm</v>
          </cell>
          <cell r="C8369" t="str">
            <v>cây</v>
          </cell>
          <cell r="D8369">
            <v>65142</v>
          </cell>
        </row>
        <row r="8370">
          <cell r="B8370" t="str">
            <v>Vạng &gt;3-6 cm</v>
          </cell>
          <cell r="C8370" t="str">
            <v>cây</v>
          </cell>
          <cell r="D8370">
            <v>85815</v>
          </cell>
        </row>
        <row r="8371">
          <cell r="B8371" t="str">
            <v>Vạng &gt;6-9 cm</v>
          </cell>
          <cell r="C8371" t="str">
            <v>cây</v>
          </cell>
          <cell r="D8371">
            <v>225790</v>
          </cell>
        </row>
        <row r="8372">
          <cell r="B8372" t="str">
            <v>Vạng &gt;9-12 cm</v>
          </cell>
          <cell r="C8372" t="str">
            <v>cây</v>
          </cell>
          <cell r="D8372">
            <v>303775</v>
          </cell>
        </row>
        <row r="8373">
          <cell r="B8373" t="str">
            <v>Vạng &gt;12-15 cm</v>
          </cell>
          <cell r="C8373" t="str">
            <v>cây</v>
          </cell>
          <cell r="D8373">
            <v>324528</v>
          </cell>
        </row>
        <row r="8374">
          <cell r="B8374" t="str">
            <v>Vạng &gt;15-18 cm</v>
          </cell>
          <cell r="C8374" t="str">
            <v>cây</v>
          </cell>
          <cell r="D8374">
            <v>346599</v>
          </cell>
        </row>
        <row r="8375">
          <cell r="B8375" t="str">
            <v>Vạng &gt;18-21 cm</v>
          </cell>
          <cell r="C8375" t="str">
            <v>cây</v>
          </cell>
          <cell r="D8375">
            <v>370175</v>
          </cell>
        </row>
        <row r="8376">
          <cell r="B8376" t="str">
            <v>Vạng &gt;21-24 cm</v>
          </cell>
          <cell r="C8376" t="str">
            <v>cây</v>
          </cell>
          <cell r="D8376">
            <v>395469</v>
          </cell>
        </row>
        <row r="8377">
          <cell r="B8377" t="str">
            <v>Vạng &gt;24-27 cm</v>
          </cell>
          <cell r="C8377" t="str">
            <v>cây</v>
          </cell>
          <cell r="D8377">
            <v>422723</v>
          </cell>
        </row>
        <row r="8378">
          <cell r="B8378" t="str">
            <v>Vạng &gt;27-30 cm</v>
          </cell>
          <cell r="C8378" t="str">
            <v>cây</v>
          </cell>
          <cell r="D8378">
            <v>452216</v>
          </cell>
        </row>
        <row r="8379">
          <cell r="B8379" t="str">
            <v>Vạng &gt;30-33 cm</v>
          </cell>
          <cell r="C8379" t="str">
            <v>cây</v>
          </cell>
          <cell r="D8379">
            <v>484259</v>
          </cell>
        </row>
        <row r="8380">
          <cell r="B8380" t="str">
            <v>Vạng &gt;33-36 cm</v>
          </cell>
          <cell r="C8380" t="str">
            <v>cây</v>
          </cell>
          <cell r="D8380">
            <v>519226</v>
          </cell>
        </row>
        <row r="8381">
          <cell r="B8381" t="str">
            <v>Vạng &gt;36-39 cm</v>
          </cell>
          <cell r="C8381" t="str">
            <v>cây</v>
          </cell>
          <cell r="D8381">
            <v>557519</v>
          </cell>
        </row>
        <row r="8382">
          <cell r="B8382" t="str">
            <v>Vạng &gt;39-42 cm</v>
          </cell>
          <cell r="C8382" t="str">
            <v>cây</v>
          </cell>
          <cell r="D8382">
            <v>599611</v>
          </cell>
        </row>
        <row r="8383">
          <cell r="B8383" t="str">
            <v>Vạng &gt;42 cm</v>
          </cell>
          <cell r="C8383" t="str">
            <v>cây</v>
          </cell>
          <cell r="D8383">
            <v>646040</v>
          </cell>
        </row>
        <row r="8384">
          <cell r="B8384" t="str">
            <v>Ba bét đỏ ≤3 cm</v>
          </cell>
          <cell r="C8384" t="str">
            <v>cây</v>
          </cell>
          <cell r="D8384">
            <v>65142</v>
          </cell>
        </row>
        <row r="8385">
          <cell r="B8385" t="str">
            <v>Ba bét đỏ &gt;3-6 cm</v>
          </cell>
          <cell r="C8385" t="str">
            <v>cây</v>
          </cell>
          <cell r="D8385">
            <v>85815</v>
          </cell>
        </row>
        <row r="8386">
          <cell r="B8386" t="str">
            <v>Ba bét đỏ &gt;6-9 cm</v>
          </cell>
          <cell r="C8386" t="str">
            <v>cây</v>
          </cell>
          <cell r="D8386">
            <v>225790</v>
          </cell>
        </row>
        <row r="8387">
          <cell r="B8387" t="str">
            <v>Ba bét đỏ &gt;9-12 cm</v>
          </cell>
          <cell r="C8387" t="str">
            <v>cây</v>
          </cell>
          <cell r="D8387">
            <v>303775</v>
          </cell>
        </row>
        <row r="8388">
          <cell r="B8388" t="str">
            <v>Ba bét đỏ &gt;12-15 cm</v>
          </cell>
          <cell r="C8388" t="str">
            <v>cây</v>
          </cell>
          <cell r="D8388">
            <v>324528</v>
          </cell>
        </row>
        <row r="8389">
          <cell r="B8389" t="str">
            <v>Ba bét đỏ &gt;15-18 cm</v>
          </cell>
          <cell r="C8389" t="str">
            <v>cây</v>
          </cell>
          <cell r="D8389">
            <v>346599</v>
          </cell>
        </row>
        <row r="8390">
          <cell r="B8390" t="str">
            <v>Ba bét đỏ &gt;18-21 cm</v>
          </cell>
          <cell r="C8390" t="str">
            <v>cây</v>
          </cell>
          <cell r="D8390">
            <v>370175</v>
          </cell>
        </row>
        <row r="8391">
          <cell r="B8391" t="str">
            <v>Ba bét đỏ &gt;21-24 cm</v>
          </cell>
          <cell r="C8391" t="str">
            <v>cây</v>
          </cell>
          <cell r="D8391">
            <v>395469</v>
          </cell>
        </row>
        <row r="8392">
          <cell r="B8392" t="str">
            <v>Ba bét đỏ &gt;24-27 cm</v>
          </cell>
          <cell r="C8392" t="str">
            <v>cây</v>
          </cell>
          <cell r="D8392">
            <v>422723</v>
          </cell>
        </row>
        <row r="8393">
          <cell r="B8393" t="str">
            <v>Ba bét đỏ &gt;27-30 cm</v>
          </cell>
          <cell r="C8393" t="str">
            <v>cây</v>
          </cell>
          <cell r="D8393">
            <v>452216</v>
          </cell>
        </row>
        <row r="8394">
          <cell r="B8394" t="str">
            <v>Ba bét đỏ &gt;30-33 cm</v>
          </cell>
          <cell r="C8394" t="str">
            <v>cây</v>
          </cell>
          <cell r="D8394">
            <v>484259</v>
          </cell>
        </row>
        <row r="8395">
          <cell r="B8395" t="str">
            <v>Ba bét đỏ &gt;33-36 cm</v>
          </cell>
          <cell r="C8395" t="str">
            <v>cây</v>
          </cell>
          <cell r="D8395">
            <v>519226</v>
          </cell>
        </row>
        <row r="8396">
          <cell r="B8396" t="str">
            <v>Ba bét đỏ &gt;36-39 cm</v>
          </cell>
          <cell r="C8396" t="str">
            <v>cây</v>
          </cell>
          <cell r="D8396">
            <v>557519</v>
          </cell>
        </row>
        <row r="8397">
          <cell r="B8397" t="str">
            <v>Ba bét đỏ &gt;39-42 cm</v>
          </cell>
          <cell r="C8397" t="str">
            <v>cây</v>
          </cell>
          <cell r="D8397">
            <v>599611</v>
          </cell>
        </row>
        <row r="8398">
          <cell r="B8398" t="str">
            <v>Ba bét đỏ &gt;42 cm</v>
          </cell>
          <cell r="C8398" t="str">
            <v>cây</v>
          </cell>
          <cell r="D8398">
            <v>646040</v>
          </cell>
        </row>
        <row r="8399">
          <cell r="B8399" t="str">
            <v>Bồ đề ≤3 cm</v>
          </cell>
          <cell r="C8399" t="str">
            <v>cây</v>
          </cell>
          <cell r="D8399">
            <v>65142</v>
          </cell>
        </row>
        <row r="8400">
          <cell r="B8400" t="str">
            <v>Bồ đề &gt;3-6 cm</v>
          </cell>
          <cell r="C8400" t="str">
            <v>cây</v>
          </cell>
          <cell r="D8400">
            <v>85815</v>
          </cell>
        </row>
        <row r="8401">
          <cell r="B8401" t="str">
            <v>Bồ đề &gt;6-9 cm</v>
          </cell>
          <cell r="C8401" t="str">
            <v>cây</v>
          </cell>
          <cell r="D8401">
            <v>225790</v>
          </cell>
        </row>
        <row r="8402">
          <cell r="B8402" t="str">
            <v>Bồ đề &gt;9-12 cm</v>
          </cell>
          <cell r="C8402" t="str">
            <v>cây</v>
          </cell>
          <cell r="D8402">
            <v>303775</v>
          </cell>
        </row>
        <row r="8403">
          <cell r="B8403" t="str">
            <v>Bồ đề &gt;12-15 cm</v>
          </cell>
          <cell r="C8403" t="str">
            <v>cây</v>
          </cell>
          <cell r="D8403">
            <v>324528</v>
          </cell>
        </row>
        <row r="8404">
          <cell r="B8404" t="str">
            <v>Bồ đề &gt;15-18 cm</v>
          </cell>
          <cell r="C8404" t="str">
            <v>cây</v>
          </cell>
          <cell r="D8404">
            <v>346599</v>
          </cell>
        </row>
        <row r="8405">
          <cell r="B8405" t="str">
            <v>Bồ đề &gt;18-21 cm</v>
          </cell>
          <cell r="C8405" t="str">
            <v>cây</v>
          </cell>
          <cell r="D8405">
            <v>370175</v>
          </cell>
        </row>
        <row r="8406">
          <cell r="B8406" t="str">
            <v>Bồ đề &gt;21-24 cm</v>
          </cell>
          <cell r="C8406" t="str">
            <v>cây</v>
          </cell>
          <cell r="D8406">
            <v>395469</v>
          </cell>
        </row>
        <row r="8407">
          <cell r="B8407" t="str">
            <v>Bồ đề &gt;24-27 cm</v>
          </cell>
          <cell r="C8407" t="str">
            <v>cây</v>
          </cell>
          <cell r="D8407">
            <v>422723</v>
          </cell>
        </row>
        <row r="8408">
          <cell r="B8408" t="str">
            <v>Bồ đề &gt;27-30 cm</v>
          </cell>
          <cell r="C8408" t="str">
            <v>cây</v>
          </cell>
          <cell r="D8408">
            <v>452216</v>
          </cell>
        </row>
        <row r="8409">
          <cell r="B8409" t="str">
            <v>Bồ đề &gt;30-33 cm</v>
          </cell>
          <cell r="C8409" t="str">
            <v>cây</v>
          </cell>
          <cell r="D8409">
            <v>484259</v>
          </cell>
        </row>
        <row r="8410">
          <cell r="B8410" t="str">
            <v>Bồ đề &gt;33-36 cm</v>
          </cell>
          <cell r="C8410" t="str">
            <v>cây</v>
          </cell>
          <cell r="D8410">
            <v>519226</v>
          </cell>
        </row>
        <row r="8411">
          <cell r="B8411" t="str">
            <v>Bồ đề &gt;36-39 cm</v>
          </cell>
          <cell r="C8411" t="str">
            <v>cây</v>
          </cell>
          <cell r="D8411">
            <v>557519</v>
          </cell>
        </row>
        <row r="8412">
          <cell r="B8412" t="str">
            <v>Bồ đề &gt;39-42 cm</v>
          </cell>
          <cell r="C8412" t="str">
            <v>cây</v>
          </cell>
          <cell r="D8412">
            <v>599611</v>
          </cell>
        </row>
        <row r="8413">
          <cell r="B8413" t="str">
            <v>Bồ đề &gt;42 cm</v>
          </cell>
          <cell r="C8413" t="str">
            <v>cây</v>
          </cell>
          <cell r="D8413">
            <v>646040</v>
          </cell>
        </row>
        <row r="8414">
          <cell r="B8414" t="str">
            <v>Bồ kết ≤3 cm</v>
          </cell>
          <cell r="C8414" t="str">
            <v>cây</v>
          </cell>
          <cell r="D8414">
            <v>65142</v>
          </cell>
        </row>
        <row r="8415">
          <cell r="B8415" t="str">
            <v>Bồ kết &gt;3-6 cm</v>
          </cell>
          <cell r="C8415" t="str">
            <v>cây</v>
          </cell>
          <cell r="D8415">
            <v>85815</v>
          </cell>
        </row>
        <row r="8416">
          <cell r="B8416" t="str">
            <v>Bồ kết &gt;6-9 cm</v>
          </cell>
          <cell r="C8416" t="str">
            <v>cây</v>
          </cell>
          <cell r="D8416">
            <v>225790</v>
          </cell>
        </row>
        <row r="8417">
          <cell r="B8417" t="str">
            <v>Bồ kết &gt;9-12 cm</v>
          </cell>
          <cell r="C8417" t="str">
            <v>cây</v>
          </cell>
          <cell r="D8417">
            <v>303775</v>
          </cell>
        </row>
        <row r="8418">
          <cell r="B8418" t="str">
            <v>Bồ kết &gt;12-15 cm</v>
          </cell>
          <cell r="C8418" t="str">
            <v>cây</v>
          </cell>
          <cell r="D8418">
            <v>324528</v>
          </cell>
        </row>
        <row r="8419">
          <cell r="B8419" t="str">
            <v>Bồ kết &gt;15-18 cm</v>
          </cell>
          <cell r="C8419" t="str">
            <v>cây</v>
          </cell>
          <cell r="D8419">
            <v>346599</v>
          </cell>
        </row>
        <row r="8420">
          <cell r="B8420" t="str">
            <v>Bồ kết &gt;18-21 cm</v>
          </cell>
          <cell r="C8420" t="str">
            <v>cây</v>
          </cell>
          <cell r="D8420">
            <v>370175</v>
          </cell>
        </row>
        <row r="8421">
          <cell r="B8421" t="str">
            <v>Bồ kết &gt;21-24 cm</v>
          </cell>
          <cell r="C8421" t="str">
            <v>cây</v>
          </cell>
          <cell r="D8421">
            <v>395469</v>
          </cell>
        </row>
        <row r="8422">
          <cell r="B8422" t="str">
            <v>Bồ kết &gt;24-27 cm</v>
          </cell>
          <cell r="C8422" t="str">
            <v>cây</v>
          </cell>
          <cell r="D8422">
            <v>422723</v>
          </cell>
        </row>
        <row r="8423">
          <cell r="B8423" t="str">
            <v>Bồ kết &gt;27-30 cm</v>
          </cell>
          <cell r="C8423" t="str">
            <v>cây</v>
          </cell>
          <cell r="D8423">
            <v>452216</v>
          </cell>
        </row>
        <row r="8424">
          <cell r="B8424" t="str">
            <v>Bồ kết &gt;30-33 cm</v>
          </cell>
          <cell r="C8424" t="str">
            <v>cây</v>
          </cell>
          <cell r="D8424">
            <v>484259</v>
          </cell>
        </row>
        <row r="8425">
          <cell r="B8425" t="str">
            <v>Bồ kết &gt;33-36 cm</v>
          </cell>
          <cell r="C8425" t="str">
            <v>cây</v>
          </cell>
          <cell r="D8425">
            <v>519226</v>
          </cell>
        </row>
        <row r="8426">
          <cell r="B8426" t="str">
            <v>Bồ kết &gt;36-39 cm</v>
          </cell>
          <cell r="C8426" t="str">
            <v>cây</v>
          </cell>
          <cell r="D8426">
            <v>557519</v>
          </cell>
        </row>
        <row r="8427">
          <cell r="B8427" t="str">
            <v>Bồ kết &gt;39-42 cm</v>
          </cell>
          <cell r="C8427" t="str">
            <v>cây</v>
          </cell>
          <cell r="D8427">
            <v>599611</v>
          </cell>
        </row>
        <row r="8428">
          <cell r="B8428" t="str">
            <v>Bồ kết &gt;42 cm</v>
          </cell>
          <cell r="C8428" t="str">
            <v>cây</v>
          </cell>
          <cell r="D8428">
            <v>646040</v>
          </cell>
        </row>
        <row r="8429">
          <cell r="B8429" t="str">
            <v>Bồ kết nhỏ ≤3 cm</v>
          </cell>
          <cell r="C8429" t="str">
            <v>cây</v>
          </cell>
          <cell r="D8429">
            <v>65142</v>
          </cell>
        </row>
        <row r="8430">
          <cell r="B8430" t="str">
            <v>Bồ kết nhỏ &gt;3-6 cm</v>
          </cell>
          <cell r="C8430" t="str">
            <v>cây</v>
          </cell>
          <cell r="D8430">
            <v>85815</v>
          </cell>
        </row>
        <row r="8431">
          <cell r="B8431" t="str">
            <v>Bồ kết nhỏ &gt;6-9 cm</v>
          </cell>
          <cell r="C8431" t="str">
            <v>cây</v>
          </cell>
          <cell r="D8431">
            <v>225790</v>
          </cell>
        </row>
        <row r="8432">
          <cell r="B8432" t="str">
            <v>Bồ kết nhỏ &gt;9-12 cm</v>
          </cell>
          <cell r="C8432" t="str">
            <v>cây</v>
          </cell>
          <cell r="D8432">
            <v>303775</v>
          </cell>
        </row>
        <row r="8433">
          <cell r="B8433" t="str">
            <v>Bồ kết nhỏ &gt;12-15 cm</v>
          </cell>
          <cell r="C8433" t="str">
            <v>cây</v>
          </cell>
          <cell r="D8433">
            <v>324528</v>
          </cell>
        </row>
        <row r="8434">
          <cell r="B8434" t="str">
            <v>Bồ kết nhỏ &gt;15-18 cm</v>
          </cell>
          <cell r="C8434" t="str">
            <v>cây</v>
          </cell>
          <cell r="D8434">
            <v>346599</v>
          </cell>
        </row>
        <row r="8435">
          <cell r="B8435" t="str">
            <v>Bồ kết nhỏ &gt;18-21 cm</v>
          </cell>
          <cell r="C8435" t="str">
            <v>cây</v>
          </cell>
          <cell r="D8435">
            <v>370175</v>
          </cell>
        </row>
        <row r="8436">
          <cell r="B8436" t="str">
            <v>Bồ kết nhỏ &gt;21-24 cm</v>
          </cell>
          <cell r="C8436" t="str">
            <v>cây</v>
          </cell>
          <cell r="D8436">
            <v>395469</v>
          </cell>
        </row>
        <row r="8437">
          <cell r="B8437" t="str">
            <v>Bồ kết nhỏ &gt;24-27 cm</v>
          </cell>
          <cell r="C8437" t="str">
            <v>cây</v>
          </cell>
          <cell r="D8437">
            <v>422723</v>
          </cell>
        </row>
        <row r="8438">
          <cell r="B8438" t="str">
            <v>Bồ kết nhỏ &gt;27-30 cm</v>
          </cell>
          <cell r="C8438" t="str">
            <v>cây</v>
          </cell>
          <cell r="D8438">
            <v>452216</v>
          </cell>
        </row>
        <row r="8439">
          <cell r="B8439" t="str">
            <v>Bồ kết nhỏ &gt;30-33 cm</v>
          </cell>
          <cell r="C8439" t="str">
            <v>cây</v>
          </cell>
          <cell r="D8439">
            <v>484259</v>
          </cell>
        </row>
        <row r="8440">
          <cell r="B8440" t="str">
            <v>Bồ kết nhỏ &gt;33-36 cm</v>
          </cell>
          <cell r="C8440" t="str">
            <v>cây</v>
          </cell>
          <cell r="D8440">
            <v>519226</v>
          </cell>
        </row>
        <row r="8441">
          <cell r="B8441" t="str">
            <v>Bồ kết nhỏ &gt;36-39 cm</v>
          </cell>
          <cell r="C8441" t="str">
            <v>cây</v>
          </cell>
          <cell r="D8441">
            <v>557519</v>
          </cell>
        </row>
        <row r="8442">
          <cell r="B8442" t="str">
            <v>Bồ kết nhỏ &gt;39-42 cm</v>
          </cell>
          <cell r="C8442" t="str">
            <v>cây</v>
          </cell>
          <cell r="D8442">
            <v>599611</v>
          </cell>
        </row>
        <row r="8443">
          <cell r="B8443" t="str">
            <v>Bồ kết nhỏ &gt;42 cm</v>
          </cell>
          <cell r="C8443" t="str">
            <v>cây</v>
          </cell>
          <cell r="D8443">
            <v>646040</v>
          </cell>
        </row>
        <row r="8444">
          <cell r="B8444" t="str">
            <v>Tao giác ≤3 cm</v>
          </cell>
          <cell r="C8444" t="str">
            <v>cây</v>
          </cell>
          <cell r="D8444">
            <v>65142</v>
          </cell>
        </row>
        <row r="8445">
          <cell r="B8445" t="str">
            <v>Tao giác &gt;3-6 cm</v>
          </cell>
          <cell r="C8445" t="str">
            <v>cây</v>
          </cell>
          <cell r="D8445">
            <v>85815</v>
          </cell>
        </row>
        <row r="8446">
          <cell r="B8446" t="str">
            <v>Tao giác &gt;6-9 cm</v>
          </cell>
          <cell r="C8446" t="str">
            <v>cây</v>
          </cell>
          <cell r="D8446">
            <v>225790</v>
          </cell>
        </row>
        <row r="8447">
          <cell r="B8447" t="str">
            <v>Tao giác &gt;9-12 cm</v>
          </cell>
          <cell r="C8447" t="str">
            <v>cây</v>
          </cell>
          <cell r="D8447">
            <v>303775</v>
          </cell>
        </row>
        <row r="8448">
          <cell r="B8448" t="str">
            <v>Tao giác &gt;12-15 cm</v>
          </cell>
          <cell r="C8448" t="str">
            <v>cây</v>
          </cell>
          <cell r="D8448">
            <v>324528</v>
          </cell>
        </row>
        <row r="8449">
          <cell r="B8449" t="str">
            <v>Tao giác &gt;15-18 cm</v>
          </cell>
          <cell r="C8449" t="str">
            <v>cây</v>
          </cell>
          <cell r="D8449">
            <v>346599</v>
          </cell>
        </row>
        <row r="8450">
          <cell r="B8450" t="str">
            <v>Tao giác &gt;18-21 cm</v>
          </cell>
          <cell r="C8450" t="str">
            <v>cây</v>
          </cell>
          <cell r="D8450">
            <v>370175</v>
          </cell>
        </row>
        <row r="8451">
          <cell r="B8451" t="str">
            <v>Tao giác &gt;21-24 cm</v>
          </cell>
          <cell r="C8451" t="str">
            <v>cây</v>
          </cell>
          <cell r="D8451">
            <v>395469</v>
          </cell>
        </row>
        <row r="8452">
          <cell r="B8452" t="str">
            <v>Tao giác &gt;24-27 cm</v>
          </cell>
          <cell r="C8452" t="str">
            <v>cây</v>
          </cell>
          <cell r="D8452">
            <v>422723</v>
          </cell>
        </row>
        <row r="8453">
          <cell r="B8453" t="str">
            <v>Tao giác &gt;27-30 cm</v>
          </cell>
          <cell r="C8453" t="str">
            <v>cây</v>
          </cell>
          <cell r="D8453">
            <v>452216</v>
          </cell>
        </row>
        <row r="8454">
          <cell r="B8454" t="str">
            <v>Tao giác &gt;30-33 cm</v>
          </cell>
          <cell r="C8454" t="str">
            <v>cây</v>
          </cell>
          <cell r="D8454">
            <v>484259</v>
          </cell>
        </row>
        <row r="8455">
          <cell r="B8455" t="str">
            <v>Tao giác &gt;33-36 cm</v>
          </cell>
          <cell r="C8455" t="str">
            <v>cây</v>
          </cell>
          <cell r="D8455">
            <v>519226</v>
          </cell>
        </row>
        <row r="8456">
          <cell r="B8456" t="str">
            <v>Tao giác &gt;36-39 cm</v>
          </cell>
          <cell r="C8456" t="str">
            <v>cây</v>
          </cell>
          <cell r="D8456">
            <v>557519</v>
          </cell>
        </row>
        <row r="8457">
          <cell r="B8457" t="str">
            <v>Tao giác &gt;39-42 cm</v>
          </cell>
          <cell r="C8457" t="str">
            <v>cây</v>
          </cell>
          <cell r="D8457">
            <v>599611</v>
          </cell>
        </row>
        <row r="8458">
          <cell r="B8458" t="str">
            <v>Tao giác &gt;42 cm</v>
          </cell>
          <cell r="C8458" t="str">
            <v>cây</v>
          </cell>
          <cell r="D8458">
            <v>646040</v>
          </cell>
        </row>
        <row r="8459">
          <cell r="B8459" t="str">
            <v>Bông bạc ≤3 cm</v>
          </cell>
          <cell r="C8459" t="str">
            <v>cây</v>
          </cell>
          <cell r="D8459">
            <v>65142</v>
          </cell>
        </row>
        <row r="8460">
          <cell r="B8460" t="str">
            <v>Bông bạc &gt;3-6 cm</v>
          </cell>
          <cell r="C8460" t="str">
            <v>cây</v>
          </cell>
          <cell r="D8460">
            <v>85815</v>
          </cell>
        </row>
        <row r="8461">
          <cell r="B8461" t="str">
            <v>Bông bạc &gt;6-9 cm</v>
          </cell>
          <cell r="C8461" t="str">
            <v>cây</v>
          </cell>
          <cell r="D8461">
            <v>225790</v>
          </cell>
        </row>
        <row r="8462">
          <cell r="B8462" t="str">
            <v>Bông bạc &gt;9-12 cm</v>
          </cell>
          <cell r="C8462" t="str">
            <v>cây</v>
          </cell>
          <cell r="D8462">
            <v>303775</v>
          </cell>
        </row>
        <row r="8463">
          <cell r="B8463" t="str">
            <v>Bông bạc &gt;12-15 cm</v>
          </cell>
          <cell r="C8463" t="str">
            <v>cây</v>
          </cell>
          <cell r="D8463">
            <v>324528</v>
          </cell>
        </row>
        <row r="8464">
          <cell r="B8464" t="str">
            <v>Bông bạc &gt;15-18 cm</v>
          </cell>
          <cell r="C8464" t="str">
            <v>cây</v>
          </cell>
          <cell r="D8464">
            <v>346599</v>
          </cell>
        </row>
        <row r="8465">
          <cell r="B8465" t="str">
            <v>Bông bạc &gt;18-21 cm</v>
          </cell>
          <cell r="C8465" t="str">
            <v>cây</v>
          </cell>
          <cell r="D8465">
            <v>370175</v>
          </cell>
        </row>
        <row r="8466">
          <cell r="B8466" t="str">
            <v>Bông bạc &gt;21-24 cm</v>
          </cell>
          <cell r="C8466" t="str">
            <v>cây</v>
          </cell>
          <cell r="D8466">
            <v>395469</v>
          </cell>
        </row>
        <row r="8467">
          <cell r="B8467" t="str">
            <v>Bông bạc &gt;24-27 cm</v>
          </cell>
          <cell r="C8467" t="str">
            <v>cây</v>
          </cell>
          <cell r="D8467">
            <v>422723</v>
          </cell>
        </row>
        <row r="8468">
          <cell r="B8468" t="str">
            <v>Bông bạc &gt;27-30 cm</v>
          </cell>
          <cell r="C8468" t="str">
            <v>cây</v>
          </cell>
          <cell r="D8468">
            <v>452216</v>
          </cell>
        </row>
        <row r="8469">
          <cell r="B8469" t="str">
            <v>Bông bạc &gt;30-33 cm</v>
          </cell>
          <cell r="C8469" t="str">
            <v>cây</v>
          </cell>
          <cell r="D8469">
            <v>484259</v>
          </cell>
        </row>
        <row r="8470">
          <cell r="B8470" t="str">
            <v>Bông bạc &gt;33-36 cm</v>
          </cell>
          <cell r="C8470" t="str">
            <v>cây</v>
          </cell>
          <cell r="D8470">
            <v>519226</v>
          </cell>
        </row>
        <row r="8471">
          <cell r="B8471" t="str">
            <v>Bông bạc &gt;36-39 cm</v>
          </cell>
          <cell r="C8471" t="str">
            <v>cây</v>
          </cell>
          <cell r="D8471">
            <v>557519</v>
          </cell>
        </row>
        <row r="8472">
          <cell r="B8472" t="str">
            <v>Bông bạc &gt;39-42 cm</v>
          </cell>
          <cell r="C8472" t="str">
            <v>cây</v>
          </cell>
          <cell r="D8472">
            <v>599611</v>
          </cell>
        </row>
        <row r="8473">
          <cell r="B8473" t="str">
            <v>Bông bạc &gt;42 cm</v>
          </cell>
          <cell r="C8473" t="str">
            <v>cây</v>
          </cell>
          <cell r="D8473">
            <v>646040</v>
          </cell>
        </row>
        <row r="8474">
          <cell r="B8474" t="str">
            <v>Trẩu ≤3 cm</v>
          </cell>
          <cell r="C8474" t="str">
            <v>cây</v>
          </cell>
          <cell r="D8474">
            <v>65142</v>
          </cell>
        </row>
        <row r="8475">
          <cell r="B8475" t="str">
            <v>Trẩu &gt;3-6 cm</v>
          </cell>
          <cell r="C8475" t="str">
            <v>cây</v>
          </cell>
          <cell r="D8475">
            <v>85815</v>
          </cell>
        </row>
        <row r="8476">
          <cell r="B8476" t="str">
            <v>Trẩu &gt;6-9 cm</v>
          </cell>
          <cell r="C8476" t="str">
            <v>cây</v>
          </cell>
          <cell r="D8476">
            <v>225790</v>
          </cell>
        </row>
        <row r="8477">
          <cell r="B8477" t="str">
            <v>Trẩu &gt;9-12 cm</v>
          </cell>
          <cell r="C8477" t="str">
            <v>cây</v>
          </cell>
          <cell r="D8477">
            <v>303775</v>
          </cell>
        </row>
        <row r="8478">
          <cell r="B8478" t="str">
            <v>Trẩu &gt;12-15 cm</v>
          </cell>
          <cell r="C8478" t="str">
            <v>cây</v>
          </cell>
          <cell r="D8478">
            <v>324528</v>
          </cell>
        </row>
        <row r="8479">
          <cell r="B8479" t="str">
            <v>Trẩu &gt;15-18 cm</v>
          </cell>
          <cell r="C8479" t="str">
            <v>cây</v>
          </cell>
          <cell r="D8479">
            <v>346599</v>
          </cell>
        </row>
        <row r="8480">
          <cell r="B8480" t="str">
            <v>Trẩu &gt;18-21 cm</v>
          </cell>
          <cell r="C8480" t="str">
            <v>cây</v>
          </cell>
          <cell r="D8480">
            <v>370175</v>
          </cell>
        </row>
        <row r="8481">
          <cell r="B8481" t="str">
            <v>Trẩu &gt;21-24 cm</v>
          </cell>
          <cell r="C8481" t="str">
            <v>cây</v>
          </cell>
          <cell r="D8481">
            <v>395469</v>
          </cell>
        </row>
        <row r="8482">
          <cell r="B8482" t="str">
            <v>Trẩu &gt;24-27 cm</v>
          </cell>
          <cell r="C8482" t="str">
            <v>cây</v>
          </cell>
          <cell r="D8482">
            <v>422723</v>
          </cell>
        </row>
        <row r="8483">
          <cell r="B8483" t="str">
            <v>Trẩu &gt;27-30 cm</v>
          </cell>
          <cell r="C8483" t="str">
            <v>cây</v>
          </cell>
          <cell r="D8483">
            <v>452216</v>
          </cell>
        </row>
        <row r="8484">
          <cell r="B8484" t="str">
            <v>Trẩu &gt;30-33 cm</v>
          </cell>
          <cell r="C8484" t="str">
            <v>cây</v>
          </cell>
          <cell r="D8484">
            <v>484259</v>
          </cell>
        </row>
        <row r="8485">
          <cell r="B8485" t="str">
            <v>Trẩu &gt;33-36 cm</v>
          </cell>
          <cell r="C8485" t="str">
            <v>cây</v>
          </cell>
          <cell r="D8485">
            <v>519226</v>
          </cell>
        </row>
        <row r="8486">
          <cell r="B8486" t="str">
            <v>Trẩu &gt;36-39 cm</v>
          </cell>
          <cell r="C8486" t="str">
            <v>cây</v>
          </cell>
          <cell r="D8486">
            <v>557519</v>
          </cell>
        </row>
        <row r="8487">
          <cell r="B8487" t="str">
            <v>Trẩu &gt;39-42 cm</v>
          </cell>
          <cell r="C8487" t="str">
            <v>cây</v>
          </cell>
          <cell r="D8487">
            <v>599611</v>
          </cell>
        </row>
        <row r="8488">
          <cell r="B8488" t="str">
            <v>Trẩu &gt;42 cm</v>
          </cell>
          <cell r="C8488" t="str">
            <v>cây</v>
          </cell>
          <cell r="D8488">
            <v>646040</v>
          </cell>
        </row>
        <row r="8489">
          <cell r="B8489" t="str">
            <v>Bông tạp ≤3 cm</v>
          </cell>
          <cell r="C8489" t="str">
            <v>cây</v>
          </cell>
          <cell r="D8489">
            <v>65142</v>
          </cell>
        </row>
        <row r="8490">
          <cell r="B8490" t="str">
            <v>Bông tạp &gt;3-6 cm</v>
          </cell>
          <cell r="C8490" t="str">
            <v>cây</v>
          </cell>
          <cell r="D8490">
            <v>85815</v>
          </cell>
        </row>
        <row r="8491">
          <cell r="B8491" t="str">
            <v>Bông tạp &gt;6-9 cm</v>
          </cell>
          <cell r="C8491" t="str">
            <v>cây</v>
          </cell>
          <cell r="D8491">
            <v>225790</v>
          </cell>
        </row>
        <row r="8492">
          <cell r="B8492" t="str">
            <v>Bông tạp &gt;9-12 cm</v>
          </cell>
          <cell r="C8492" t="str">
            <v>cây</v>
          </cell>
          <cell r="D8492">
            <v>303775</v>
          </cell>
        </row>
        <row r="8493">
          <cell r="B8493" t="str">
            <v>Bông tạp &gt;12-15 cm</v>
          </cell>
          <cell r="C8493" t="str">
            <v>cây</v>
          </cell>
          <cell r="D8493">
            <v>324528</v>
          </cell>
        </row>
        <row r="8494">
          <cell r="B8494" t="str">
            <v>Bông tạp &gt;15-18 cm</v>
          </cell>
          <cell r="C8494" t="str">
            <v>cây</v>
          </cell>
          <cell r="D8494">
            <v>346599</v>
          </cell>
        </row>
        <row r="8495">
          <cell r="B8495" t="str">
            <v>Bông tạp &gt;18-21 cm</v>
          </cell>
          <cell r="C8495" t="str">
            <v>cây</v>
          </cell>
          <cell r="D8495">
            <v>370175</v>
          </cell>
        </row>
        <row r="8496">
          <cell r="B8496" t="str">
            <v>Bông tạp &gt;21-24 cm</v>
          </cell>
          <cell r="C8496" t="str">
            <v>cây</v>
          </cell>
          <cell r="D8496">
            <v>395469</v>
          </cell>
        </row>
        <row r="8497">
          <cell r="B8497" t="str">
            <v>Bông tạp &gt;24-27 cm</v>
          </cell>
          <cell r="C8497" t="str">
            <v>cây</v>
          </cell>
          <cell r="D8497">
            <v>422723</v>
          </cell>
        </row>
        <row r="8498">
          <cell r="B8498" t="str">
            <v>Bông tạp &gt;27-30 cm</v>
          </cell>
          <cell r="C8498" t="str">
            <v>cây</v>
          </cell>
          <cell r="D8498">
            <v>452216</v>
          </cell>
        </row>
        <row r="8499">
          <cell r="B8499" t="str">
            <v>Bông tạp &gt;30-33 cm</v>
          </cell>
          <cell r="C8499" t="str">
            <v>cây</v>
          </cell>
          <cell r="D8499">
            <v>484259</v>
          </cell>
        </row>
        <row r="8500">
          <cell r="B8500" t="str">
            <v>Bông tạp &gt;33-36 cm</v>
          </cell>
          <cell r="C8500" t="str">
            <v>cây</v>
          </cell>
          <cell r="D8500">
            <v>519226</v>
          </cell>
        </row>
        <row r="8501">
          <cell r="B8501" t="str">
            <v>Bông tạp &gt;36-39 cm</v>
          </cell>
          <cell r="C8501" t="str">
            <v>cây</v>
          </cell>
          <cell r="D8501">
            <v>557519</v>
          </cell>
        </row>
        <row r="8502">
          <cell r="B8502" t="str">
            <v>Bông tạp &gt;39-42 cm</v>
          </cell>
          <cell r="C8502" t="str">
            <v>cây</v>
          </cell>
          <cell r="D8502">
            <v>599611</v>
          </cell>
        </row>
        <row r="8503">
          <cell r="B8503" t="str">
            <v>Bông tạp &gt;42 cm</v>
          </cell>
          <cell r="C8503" t="str">
            <v>cây</v>
          </cell>
          <cell r="D8503">
            <v>646040</v>
          </cell>
        </row>
        <row r="8504">
          <cell r="B8504" t="str">
            <v>Bộp không cuống ≤3 cm</v>
          </cell>
          <cell r="C8504" t="str">
            <v>cây</v>
          </cell>
          <cell r="D8504">
            <v>65142</v>
          </cell>
        </row>
        <row r="8505">
          <cell r="B8505" t="str">
            <v>Bộp không cuống &gt;3-6 cm</v>
          </cell>
          <cell r="C8505" t="str">
            <v>cây</v>
          </cell>
          <cell r="D8505">
            <v>85815</v>
          </cell>
        </row>
        <row r="8506">
          <cell r="B8506" t="str">
            <v>Bộp không cuống &gt;6-9 cm</v>
          </cell>
          <cell r="C8506" t="str">
            <v>cây</v>
          </cell>
          <cell r="D8506">
            <v>225790</v>
          </cell>
        </row>
        <row r="8507">
          <cell r="B8507" t="str">
            <v>Bộp không cuống &gt;9-12 cm</v>
          </cell>
          <cell r="C8507" t="str">
            <v>cây</v>
          </cell>
          <cell r="D8507">
            <v>303775</v>
          </cell>
        </row>
        <row r="8508">
          <cell r="B8508" t="str">
            <v>Bộp không cuống &gt;12-15 cm</v>
          </cell>
          <cell r="C8508" t="str">
            <v>cây</v>
          </cell>
          <cell r="D8508">
            <v>324528</v>
          </cell>
        </row>
        <row r="8509">
          <cell r="B8509" t="str">
            <v>Bộp không cuống &gt;15-18 cm</v>
          </cell>
          <cell r="C8509" t="str">
            <v>cây</v>
          </cell>
          <cell r="D8509">
            <v>346599</v>
          </cell>
        </row>
        <row r="8510">
          <cell r="B8510" t="str">
            <v>Bộp không cuống &gt;18-21 cm</v>
          </cell>
          <cell r="C8510" t="str">
            <v>cây</v>
          </cell>
          <cell r="D8510">
            <v>370175</v>
          </cell>
        </row>
        <row r="8511">
          <cell r="B8511" t="str">
            <v>Bộp không cuống &gt;21-24 cm</v>
          </cell>
          <cell r="C8511" t="str">
            <v>cây</v>
          </cell>
          <cell r="D8511">
            <v>395469</v>
          </cell>
        </row>
        <row r="8512">
          <cell r="B8512" t="str">
            <v>Bộp không cuống &gt;24-27 cm</v>
          </cell>
          <cell r="C8512" t="str">
            <v>cây</v>
          </cell>
          <cell r="D8512">
            <v>422723</v>
          </cell>
        </row>
        <row r="8513">
          <cell r="B8513" t="str">
            <v>Bộp không cuống &gt;27-30 cm</v>
          </cell>
          <cell r="C8513" t="str">
            <v>cây</v>
          </cell>
          <cell r="D8513">
            <v>452216</v>
          </cell>
        </row>
        <row r="8514">
          <cell r="B8514" t="str">
            <v>Bộp không cuống &gt;30-33 cm</v>
          </cell>
          <cell r="C8514" t="str">
            <v>cây</v>
          </cell>
          <cell r="D8514">
            <v>484259</v>
          </cell>
        </row>
        <row r="8515">
          <cell r="B8515" t="str">
            <v>Bộp không cuống &gt;33-36 cm</v>
          </cell>
          <cell r="C8515" t="str">
            <v>cây</v>
          </cell>
          <cell r="D8515">
            <v>519226</v>
          </cell>
        </row>
        <row r="8516">
          <cell r="B8516" t="str">
            <v>Bộp không cuống &gt;36-39 cm</v>
          </cell>
          <cell r="C8516" t="str">
            <v>cây</v>
          </cell>
          <cell r="D8516">
            <v>557519</v>
          </cell>
        </row>
        <row r="8517">
          <cell r="B8517" t="str">
            <v>Bộp không cuống &gt;39-42 cm</v>
          </cell>
          <cell r="C8517" t="str">
            <v>cây</v>
          </cell>
          <cell r="D8517">
            <v>599611</v>
          </cell>
        </row>
        <row r="8518">
          <cell r="B8518" t="str">
            <v>Bộp không cuống &gt;42 cm</v>
          </cell>
          <cell r="C8518" t="str">
            <v>cây</v>
          </cell>
          <cell r="D8518">
            <v>646040</v>
          </cell>
        </row>
        <row r="8519">
          <cell r="B8519" t="str">
            <v>Bộp lá to ≤3 cm</v>
          </cell>
          <cell r="C8519" t="str">
            <v>cây</v>
          </cell>
          <cell r="D8519">
            <v>65142</v>
          </cell>
        </row>
        <row r="8520">
          <cell r="B8520" t="str">
            <v>Bộp lá to &gt;3-6 cm</v>
          </cell>
          <cell r="C8520" t="str">
            <v>cây</v>
          </cell>
          <cell r="D8520">
            <v>85815</v>
          </cell>
        </row>
        <row r="8521">
          <cell r="B8521" t="str">
            <v>Bộp lá to &gt;6-9 cm</v>
          </cell>
          <cell r="C8521" t="str">
            <v>cây</v>
          </cell>
          <cell r="D8521">
            <v>225790</v>
          </cell>
        </row>
        <row r="8522">
          <cell r="B8522" t="str">
            <v>Bộp lá to &gt;9-12 cm</v>
          </cell>
          <cell r="C8522" t="str">
            <v>cây</v>
          </cell>
          <cell r="D8522">
            <v>303775</v>
          </cell>
        </row>
        <row r="8523">
          <cell r="B8523" t="str">
            <v>Bộp lá to &gt;12-15 cm</v>
          </cell>
          <cell r="C8523" t="str">
            <v>cây</v>
          </cell>
          <cell r="D8523">
            <v>324528</v>
          </cell>
        </row>
        <row r="8524">
          <cell r="B8524" t="str">
            <v>Bộp lá to &gt;15-18 cm</v>
          </cell>
          <cell r="C8524" t="str">
            <v>cây</v>
          </cell>
          <cell r="D8524">
            <v>346599</v>
          </cell>
        </row>
        <row r="8525">
          <cell r="B8525" t="str">
            <v>Bộp lá to &gt;18-21 cm</v>
          </cell>
          <cell r="C8525" t="str">
            <v>cây</v>
          </cell>
          <cell r="D8525">
            <v>370175</v>
          </cell>
        </row>
        <row r="8526">
          <cell r="B8526" t="str">
            <v>Bộp lá to &gt;21-24 cm</v>
          </cell>
          <cell r="C8526" t="str">
            <v>cây</v>
          </cell>
          <cell r="D8526">
            <v>395469</v>
          </cell>
        </row>
        <row r="8527">
          <cell r="B8527" t="str">
            <v>Bộp lá to &gt;24-27 cm</v>
          </cell>
          <cell r="C8527" t="str">
            <v>cây</v>
          </cell>
          <cell r="D8527">
            <v>422723</v>
          </cell>
        </row>
        <row r="8528">
          <cell r="B8528" t="str">
            <v>Bộp lá to &gt;27-30 cm</v>
          </cell>
          <cell r="C8528" t="str">
            <v>cây</v>
          </cell>
          <cell r="D8528">
            <v>452216</v>
          </cell>
        </row>
        <row r="8529">
          <cell r="B8529" t="str">
            <v>Bộp lá to &gt;30-33 cm</v>
          </cell>
          <cell r="C8529" t="str">
            <v>cây</v>
          </cell>
          <cell r="D8529">
            <v>484259</v>
          </cell>
        </row>
        <row r="8530">
          <cell r="B8530" t="str">
            <v>Bộp lá to &gt;33-36 cm</v>
          </cell>
          <cell r="C8530" t="str">
            <v>cây</v>
          </cell>
          <cell r="D8530">
            <v>519226</v>
          </cell>
        </row>
        <row r="8531">
          <cell r="B8531" t="str">
            <v>Bộp lá to &gt;36-39 cm</v>
          </cell>
          <cell r="C8531" t="str">
            <v>cây</v>
          </cell>
          <cell r="D8531">
            <v>557519</v>
          </cell>
        </row>
        <row r="8532">
          <cell r="B8532" t="str">
            <v>Bộp lá to &gt;39-42 cm</v>
          </cell>
          <cell r="C8532" t="str">
            <v>cây</v>
          </cell>
          <cell r="D8532">
            <v>599611</v>
          </cell>
        </row>
        <row r="8533">
          <cell r="B8533" t="str">
            <v>Bộp lá to &gt;42 cm</v>
          </cell>
          <cell r="C8533" t="str">
            <v>cây</v>
          </cell>
          <cell r="D8533">
            <v>646040</v>
          </cell>
        </row>
        <row r="8534">
          <cell r="B8534" t="str">
            <v>Bộp lông ≤3 cm</v>
          </cell>
          <cell r="C8534" t="str">
            <v>cây</v>
          </cell>
          <cell r="D8534">
            <v>65142</v>
          </cell>
        </row>
        <row r="8535">
          <cell r="B8535" t="str">
            <v>Bộp lông &gt;3-6 cm</v>
          </cell>
          <cell r="C8535" t="str">
            <v>cây</v>
          </cell>
          <cell r="D8535">
            <v>85815</v>
          </cell>
        </row>
        <row r="8536">
          <cell r="B8536" t="str">
            <v>Bộp lông &gt;6-9 cm</v>
          </cell>
          <cell r="C8536" t="str">
            <v>cây</v>
          </cell>
          <cell r="D8536">
            <v>225790</v>
          </cell>
        </row>
        <row r="8537">
          <cell r="B8537" t="str">
            <v>Bộp lông &gt;9-12 cm</v>
          </cell>
          <cell r="C8537" t="str">
            <v>cây</v>
          </cell>
          <cell r="D8537">
            <v>303775</v>
          </cell>
        </row>
        <row r="8538">
          <cell r="B8538" t="str">
            <v>Bộp lông &gt;12-15 cm</v>
          </cell>
          <cell r="C8538" t="str">
            <v>cây</v>
          </cell>
          <cell r="D8538">
            <v>324528</v>
          </cell>
        </row>
        <row r="8539">
          <cell r="B8539" t="str">
            <v>Bộp lông &gt;15-18 cm</v>
          </cell>
          <cell r="C8539" t="str">
            <v>cây</v>
          </cell>
          <cell r="D8539">
            <v>346599</v>
          </cell>
        </row>
        <row r="8540">
          <cell r="B8540" t="str">
            <v>Bộp lông &gt;18-21 cm</v>
          </cell>
          <cell r="C8540" t="str">
            <v>cây</v>
          </cell>
          <cell r="D8540">
            <v>370175</v>
          </cell>
        </row>
        <row r="8541">
          <cell r="B8541" t="str">
            <v>Bộp lông &gt;21-24 cm</v>
          </cell>
          <cell r="C8541" t="str">
            <v>cây</v>
          </cell>
          <cell r="D8541">
            <v>395469</v>
          </cell>
        </row>
        <row r="8542">
          <cell r="B8542" t="str">
            <v>Bộp lông &gt;24-27 cm</v>
          </cell>
          <cell r="C8542" t="str">
            <v>cây</v>
          </cell>
          <cell r="D8542">
            <v>422723</v>
          </cell>
        </row>
        <row r="8543">
          <cell r="B8543" t="str">
            <v>Bộp lông &gt;27-30 cm</v>
          </cell>
          <cell r="C8543" t="str">
            <v>cây</v>
          </cell>
          <cell r="D8543">
            <v>452216</v>
          </cell>
        </row>
        <row r="8544">
          <cell r="B8544" t="str">
            <v>Bộp lông &gt;30-33 cm</v>
          </cell>
          <cell r="C8544" t="str">
            <v>cây</v>
          </cell>
          <cell r="D8544">
            <v>484259</v>
          </cell>
        </row>
        <row r="8545">
          <cell r="B8545" t="str">
            <v>Bộp lông &gt;33-36 cm</v>
          </cell>
          <cell r="C8545" t="str">
            <v>cây</v>
          </cell>
          <cell r="D8545">
            <v>519226</v>
          </cell>
        </row>
        <row r="8546">
          <cell r="B8546" t="str">
            <v>Bộp lông &gt;36-39 cm</v>
          </cell>
          <cell r="C8546" t="str">
            <v>cây</v>
          </cell>
          <cell r="D8546">
            <v>557519</v>
          </cell>
        </row>
        <row r="8547">
          <cell r="B8547" t="str">
            <v>Bộp lông &gt;39-42 cm</v>
          </cell>
          <cell r="C8547" t="str">
            <v>cây</v>
          </cell>
          <cell r="D8547">
            <v>599611</v>
          </cell>
        </row>
        <row r="8548">
          <cell r="B8548" t="str">
            <v>Bộp lông &gt;42 cm</v>
          </cell>
          <cell r="C8548" t="str">
            <v>cây</v>
          </cell>
          <cell r="D8548">
            <v>646040</v>
          </cell>
        </row>
        <row r="8549">
          <cell r="B8549" t="str">
            <v>Bù lột ≤3 cm</v>
          </cell>
          <cell r="C8549" t="str">
            <v>cây</v>
          </cell>
          <cell r="D8549">
            <v>65142</v>
          </cell>
        </row>
        <row r="8550">
          <cell r="B8550" t="str">
            <v>Bù lột &gt;3-6 cm</v>
          </cell>
          <cell r="C8550" t="str">
            <v>cây</v>
          </cell>
          <cell r="D8550">
            <v>85815</v>
          </cell>
        </row>
        <row r="8551">
          <cell r="B8551" t="str">
            <v>Bù lột &gt;6-9 cm</v>
          </cell>
          <cell r="C8551" t="str">
            <v>cây</v>
          </cell>
          <cell r="D8551">
            <v>225790</v>
          </cell>
        </row>
        <row r="8552">
          <cell r="B8552" t="str">
            <v>Bù lột &gt;9-12 cm</v>
          </cell>
          <cell r="C8552" t="str">
            <v>cây</v>
          </cell>
          <cell r="D8552">
            <v>303775</v>
          </cell>
        </row>
        <row r="8553">
          <cell r="B8553" t="str">
            <v>Bù lột &gt;12-15 cm</v>
          </cell>
          <cell r="C8553" t="str">
            <v>cây</v>
          </cell>
          <cell r="D8553">
            <v>324528</v>
          </cell>
        </row>
        <row r="8554">
          <cell r="B8554" t="str">
            <v>Bù lột &gt;15-18 cm</v>
          </cell>
          <cell r="C8554" t="str">
            <v>cây</v>
          </cell>
          <cell r="D8554">
            <v>346599</v>
          </cell>
        </row>
        <row r="8555">
          <cell r="B8555" t="str">
            <v>Bù lột &gt;18-21 cm</v>
          </cell>
          <cell r="C8555" t="str">
            <v>cây</v>
          </cell>
          <cell r="D8555">
            <v>370175</v>
          </cell>
        </row>
        <row r="8556">
          <cell r="B8556" t="str">
            <v>Bù lột &gt;21-24 cm</v>
          </cell>
          <cell r="C8556" t="str">
            <v>cây</v>
          </cell>
          <cell r="D8556">
            <v>395469</v>
          </cell>
        </row>
        <row r="8557">
          <cell r="B8557" t="str">
            <v>Bù lột &gt;24-27 cm</v>
          </cell>
          <cell r="C8557" t="str">
            <v>cây</v>
          </cell>
          <cell r="D8557">
            <v>422723</v>
          </cell>
        </row>
        <row r="8558">
          <cell r="B8558" t="str">
            <v>Bù lột &gt;27-30 cm</v>
          </cell>
          <cell r="C8558" t="str">
            <v>cây</v>
          </cell>
          <cell r="D8558">
            <v>452216</v>
          </cell>
        </row>
        <row r="8559">
          <cell r="B8559" t="str">
            <v>Bù lột &gt;30-33 cm</v>
          </cell>
          <cell r="C8559" t="str">
            <v>cây</v>
          </cell>
          <cell r="D8559">
            <v>484259</v>
          </cell>
        </row>
        <row r="8560">
          <cell r="B8560" t="str">
            <v>Bù lột &gt;33-36 cm</v>
          </cell>
          <cell r="C8560" t="str">
            <v>cây</v>
          </cell>
          <cell r="D8560">
            <v>519226</v>
          </cell>
        </row>
        <row r="8561">
          <cell r="B8561" t="str">
            <v>Bù lột &gt;36-39 cm</v>
          </cell>
          <cell r="C8561" t="str">
            <v>cây</v>
          </cell>
          <cell r="D8561">
            <v>557519</v>
          </cell>
        </row>
        <row r="8562">
          <cell r="B8562" t="str">
            <v>Bù lột &gt;39-42 cm</v>
          </cell>
          <cell r="C8562" t="str">
            <v>cây</v>
          </cell>
          <cell r="D8562">
            <v>599611</v>
          </cell>
        </row>
        <row r="8563">
          <cell r="B8563" t="str">
            <v>Bù lột &gt;42 cm</v>
          </cell>
          <cell r="C8563" t="str">
            <v>cây</v>
          </cell>
          <cell r="D8563">
            <v>646040</v>
          </cell>
        </row>
        <row r="8564">
          <cell r="B8564" t="str">
            <v>Cà lô bắc bộ ≤3 cm</v>
          </cell>
          <cell r="C8564" t="str">
            <v>cây</v>
          </cell>
          <cell r="D8564">
            <v>65142</v>
          </cell>
        </row>
        <row r="8565">
          <cell r="B8565" t="str">
            <v>Cà lô bắc bộ &gt;3-6 cm</v>
          </cell>
          <cell r="C8565" t="str">
            <v>cây</v>
          </cell>
          <cell r="D8565">
            <v>85815</v>
          </cell>
        </row>
        <row r="8566">
          <cell r="B8566" t="str">
            <v>Cà lô bắc bộ &gt;6-9 cm</v>
          </cell>
          <cell r="C8566" t="str">
            <v>cây</v>
          </cell>
          <cell r="D8566">
            <v>225790</v>
          </cell>
        </row>
        <row r="8567">
          <cell r="B8567" t="str">
            <v>Cà lô bắc bộ &gt;9-12 cm</v>
          </cell>
          <cell r="C8567" t="str">
            <v>cây</v>
          </cell>
          <cell r="D8567">
            <v>303775</v>
          </cell>
        </row>
        <row r="8568">
          <cell r="B8568" t="str">
            <v>Cà lô bắc bộ &gt;12-15 cm</v>
          </cell>
          <cell r="C8568" t="str">
            <v>cây</v>
          </cell>
          <cell r="D8568">
            <v>324528</v>
          </cell>
        </row>
        <row r="8569">
          <cell r="B8569" t="str">
            <v>Cà lô bắc bộ &gt;15-18 cm</v>
          </cell>
          <cell r="C8569" t="str">
            <v>cây</v>
          </cell>
          <cell r="D8569">
            <v>346599</v>
          </cell>
        </row>
        <row r="8570">
          <cell r="B8570" t="str">
            <v>Cà lô bắc bộ &gt;18-21 cm</v>
          </cell>
          <cell r="C8570" t="str">
            <v>cây</v>
          </cell>
          <cell r="D8570">
            <v>370175</v>
          </cell>
        </row>
        <row r="8571">
          <cell r="B8571" t="str">
            <v>Cà lô bắc bộ &gt;21-24 cm</v>
          </cell>
          <cell r="C8571" t="str">
            <v>cây</v>
          </cell>
          <cell r="D8571">
            <v>395469</v>
          </cell>
        </row>
        <row r="8572">
          <cell r="B8572" t="str">
            <v>Cà lô bắc bộ &gt;24-27 cm</v>
          </cell>
          <cell r="C8572" t="str">
            <v>cây</v>
          </cell>
          <cell r="D8572">
            <v>422723</v>
          </cell>
        </row>
        <row r="8573">
          <cell r="B8573" t="str">
            <v>Cà lô bắc bộ &gt;27-30 cm</v>
          </cell>
          <cell r="C8573" t="str">
            <v>cây</v>
          </cell>
          <cell r="D8573">
            <v>452216</v>
          </cell>
        </row>
        <row r="8574">
          <cell r="B8574" t="str">
            <v>Cà lô bắc bộ &gt;30-33 cm</v>
          </cell>
          <cell r="C8574" t="str">
            <v>cây</v>
          </cell>
          <cell r="D8574">
            <v>484259</v>
          </cell>
        </row>
        <row r="8575">
          <cell r="B8575" t="str">
            <v>Cà lô bắc bộ &gt;33-36 cm</v>
          </cell>
          <cell r="C8575" t="str">
            <v>cây</v>
          </cell>
          <cell r="D8575">
            <v>519226</v>
          </cell>
        </row>
        <row r="8576">
          <cell r="B8576" t="str">
            <v>Cà lô bắc bộ &gt;36-39 cm</v>
          </cell>
          <cell r="C8576" t="str">
            <v>cây</v>
          </cell>
          <cell r="D8576">
            <v>557519</v>
          </cell>
        </row>
        <row r="8577">
          <cell r="B8577" t="str">
            <v>Cà lô bắc bộ &gt;39-42 cm</v>
          </cell>
          <cell r="C8577" t="str">
            <v>cây</v>
          </cell>
          <cell r="D8577">
            <v>599611</v>
          </cell>
        </row>
        <row r="8578">
          <cell r="B8578" t="str">
            <v>Cà lô bắc bộ &gt;42 cm</v>
          </cell>
          <cell r="C8578" t="str">
            <v>cây</v>
          </cell>
          <cell r="D8578">
            <v>646040</v>
          </cell>
        </row>
        <row r="8579">
          <cell r="B8579" t="str">
            <v>Cám ≤3 cm</v>
          </cell>
          <cell r="C8579" t="str">
            <v>cây</v>
          </cell>
          <cell r="D8579">
            <v>65142</v>
          </cell>
        </row>
        <row r="8580">
          <cell r="B8580" t="str">
            <v>Cám &gt;3-6 cm</v>
          </cell>
          <cell r="C8580" t="str">
            <v>cây</v>
          </cell>
          <cell r="D8580">
            <v>85815</v>
          </cell>
        </row>
        <row r="8581">
          <cell r="B8581" t="str">
            <v>Cám &gt;6-9 cm</v>
          </cell>
          <cell r="C8581" t="str">
            <v>cây</v>
          </cell>
          <cell r="D8581">
            <v>225790</v>
          </cell>
        </row>
        <row r="8582">
          <cell r="B8582" t="str">
            <v>Cám &gt;9-12 cm</v>
          </cell>
          <cell r="C8582" t="str">
            <v>cây</v>
          </cell>
          <cell r="D8582">
            <v>303775</v>
          </cell>
        </row>
        <row r="8583">
          <cell r="B8583" t="str">
            <v>Cám &gt;12-15 cm</v>
          </cell>
          <cell r="C8583" t="str">
            <v>cây</v>
          </cell>
          <cell r="D8583">
            <v>324528</v>
          </cell>
        </row>
        <row r="8584">
          <cell r="B8584" t="str">
            <v>Cám &gt;15-18 cm</v>
          </cell>
          <cell r="C8584" t="str">
            <v>cây</v>
          </cell>
          <cell r="D8584">
            <v>346599</v>
          </cell>
        </row>
        <row r="8585">
          <cell r="B8585" t="str">
            <v>Cám &gt;18-21 cm</v>
          </cell>
          <cell r="C8585" t="str">
            <v>cây</v>
          </cell>
          <cell r="D8585">
            <v>370175</v>
          </cell>
        </row>
        <row r="8586">
          <cell r="B8586" t="str">
            <v>Cám &gt;21-24 cm</v>
          </cell>
          <cell r="C8586" t="str">
            <v>cây</v>
          </cell>
          <cell r="D8586">
            <v>395469</v>
          </cell>
        </row>
        <row r="8587">
          <cell r="B8587" t="str">
            <v>Cám &gt;24-27 cm</v>
          </cell>
          <cell r="C8587" t="str">
            <v>cây</v>
          </cell>
          <cell r="D8587">
            <v>422723</v>
          </cell>
        </row>
        <row r="8588">
          <cell r="B8588" t="str">
            <v>Cám &gt;27-30 cm</v>
          </cell>
          <cell r="C8588" t="str">
            <v>cây</v>
          </cell>
          <cell r="D8588">
            <v>452216</v>
          </cell>
        </row>
        <row r="8589">
          <cell r="B8589" t="str">
            <v>Cám &gt;30-33 cm</v>
          </cell>
          <cell r="C8589" t="str">
            <v>cây</v>
          </cell>
          <cell r="D8589">
            <v>484259</v>
          </cell>
        </row>
        <row r="8590">
          <cell r="B8590" t="str">
            <v>Cám &gt;33-36 cm</v>
          </cell>
          <cell r="C8590" t="str">
            <v>cây</v>
          </cell>
          <cell r="D8590">
            <v>519226</v>
          </cell>
        </row>
        <row r="8591">
          <cell r="B8591" t="str">
            <v>Cám &gt;36-39 cm</v>
          </cell>
          <cell r="C8591" t="str">
            <v>cây</v>
          </cell>
          <cell r="D8591">
            <v>557519</v>
          </cell>
        </row>
        <row r="8592">
          <cell r="B8592" t="str">
            <v>Cám &gt;39-42 cm</v>
          </cell>
          <cell r="C8592" t="str">
            <v>cây</v>
          </cell>
          <cell r="D8592">
            <v>599611</v>
          </cell>
        </row>
        <row r="8593">
          <cell r="B8593" t="str">
            <v>Cám &gt;42 cm</v>
          </cell>
          <cell r="C8593" t="str">
            <v>cây</v>
          </cell>
          <cell r="D8593">
            <v>646040</v>
          </cell>
        </row>
        <row r="8594">
          <cell r="B8594" t="str">
            <v>Cô nàng ≤3 cm</v>
          </cell>
          <cell r="C8594" t="str">
            <v>cây</v>
          </cell>
          <cell r="D8594">
            <v>65142</v>
          </cell>
        </row>
        <row r="8595">
          <cell r="B8595" t="str">
            <v>Cô nàng &gt;3-6 cm</v>
          </cell>
          <cell r="C8595" t="str">
            <v>cây</v>
          </cell>
          <cell r="D8595">
            <v>85815</v>
          </cell>
        </row>
        <row r="8596">
          <cell r="B8596" t="str">
            <v>Cô nàng &gt;6-9 cm</v>
          </cell>
          <cell r="C8596" t="str">
            <v>cây</v>
          </cell>
          <cell r="D8596">
            <v>225790</v>
          </cell>
        </row>
        <row r="8597">
          <cell r="B8597" t="str">
            <v>Cô nàng &gt;9-12 cm</v>
          </cell>
          <cell r="C8597" t="str">
            <v>cây</v>
          </cell>
          <cell r="D8597">
            <v>303775</v>
          </cell>
        </row>
        <row r="8598">
          <cell r="B8598" t="str">
            <v>Cô nàng &gt;12-15 cm</v>
          </cell>
          <cell r="C8598" t="str">
            <v>cây</v>
          </cell>
          <cell r="D8598">
            <v>324528</v>
          </cell>
        </row>
        <row r="8599">
          <cell r="B8599" t="str">
            <v>Cô nàng &gt;15-18 cm</v>
          </cell>
          <cell r="C8599" t="str">
            <v>cây</v>
          </cell>
          <cell r="D8599">
            <v>346599</v>
          </cell>
        </row>
        <row r="8600">
          <cell r="B8600" t="str">
            <v>Cô nàng &gt;18-21 cm</v>
          </cell>
          <cell r="C8600" t="str">
            <v>cây</v>
          </cell>
          <cell r="D8600">
            <v>370175</v>
          </cell>
        </row>
        <row r="8601">
          <cell r="B8601" t="str">
            <v>Cô nàng &gt;21-24 cm</v>
          </cell>
          <cell r="C8601" t="str">
            <v>cây</v>
          </cell>
          <cell r="D8601">
            <v>395469</v>
          </cell>
        </row>
        <row r="8602">
          <cell r="B8602" t="str">
            <v>Cô nàng &gt;24-27 cm</v>
          </cell>
          <cell r="C8602" t="str">
            <v>cây</v>
          </cell>
          <cell r="D8602">
            <v>422723</v>
          </cell>
        </row>
        <row r="8603">
          <cell r="B8603" t="str">
            <v>Cô nàng &gt;27-30 cm</v>
          </cell>
          <cell r="C8603" t="str">
            <v>cây</v>
          </cell>
          <cell r="D8603">
            <v>452216</v>
          </cell>
        </row>
        <row r="8604">
          <cell r="B8604" t="str">
            <v>Cô nàng &gt;30-33 cm</v>
          </cell>
          <cell r="C8604" t="str">
            <v>cây</v>
          </cell>
          <cell r="D8604">
            <v>484259</v>
          </cell>
        </row>
        <row r="8605">
          <cell r="B8605" t="str">
            <v>Cô nàng &gt;33-36 cm</v>
          </cell>
          <cell r="C8605" t="str">
            <v>cây</v>
          </cell>
          <cell r="D8605">
            <v>519226</v>
          </cell>
        </row>
        <row r="8606">
          <cell r="B8606" t="str">
            <v>Cô nàng &gt;36-39 cm</v>
          </cell>
          <cell r="C8606" t="str">
            <v>cây</v>
          </cell>
          <cell r="D8606">
            <v>557519</v>
          </cell>
        </row>
        <row r="8607">
          <cell r="B8607" t="str">
            <v>Cô nàng &gt;39-42 cm</v>
          </cell>
          <cell r="C8607" t="str">
            <v>cây</v>
          </cell>
          <cell r="D8607">
            <v>599611</v>
          </cell>
        </row>
        <row r="8608">
          <cell r="B8608" t="str">
            <v>Cô nàng &gt;42 cm</v>
          </cell>
          <cell r="C8608" t="str">
            <v>cây</v>
          </cell>
          <cell r="D8608">
            <v>646040</v>
          </cell>
        </row>
        <row r="8609">
          <cell r="B8609" t="str">
            <v>Sỏi ≤3 cm</v>
          </cell>
          <cell r="C8609" t="str">
            <v>cây</v>
          </cell>
          <cell r="D8609">
            <v>65142</v>
          </cell>
        </row>
        <row r="8610">
          <cell r="B8610" t="str">
            <v>Sỏi &gt;3-6 cm</v>
          </cell>
          <cell r="C8610" t="str">
            <v>cây</v>
          </cell>
          <cell r="D8610">
            <v>85815</v>
          </cell>
        </row>
        <row r="8611">
          <cell r="B8611" t="str">
            <v>Sỏi &gt;6-9 cm</v>
          </cell>
          <cell r="C8611" t="str">
            <v>cây</v>
          </cell>
          <cell r="D8611">
            <v>225790</v>
          </cell>
        </row>
        <row r="8612">
          <cell r="B8612" t="str">
            <v>Sỏi &gt;9-12 cm</v>
          </cell>
          <cell r="C8612" t="str">
            <v>cây</v>
          </cell>
          <cell r="D8612">
            <v>303775</v>
          </cell>
        </row>
        <row r="8613">
          <cell r="B8613" t="str">
            <v>Sỏi &gt;12-15 cm</v>
          </cell>
          <cell r="C8613" t="str">
            <v>cây</v>
          </cell>
          <cell r="D8613">
            <v>324528</v>
          </cell>
        </row>
        <row r="8614">
          <cell r="B8614" t="str">
            <v>Sỏi &gt;15-18 cm</v>
          </cell>
          <cell r="C8614" t="str">
            <v>cây</v>
          </cell>
          <cell r="D8614">
            <v>346599</v>
          </cell>
        </row>
        <row r="8615">
          <cell r="B8615" t="str">
            <v>Sỏi &gt;18-21 cm</v>
          </cell>
          <cell r="C8615" t="str">
            <v>cây</v>
          </cell>
          <cell r="D8615">
            <v>370175</v>
          </cell>
        </row>
        <row r="8616">
          <cell r="B8616" t="str">
            <v>Sỏi &gt;21-24 cm</v>
          </cell>
          <cell r="C8616" t="str">
            <v>cây</v>
          </cell>
          <cell r="D8616">
            <v>395469</v>
          </cell>
        </row>
        <row r="8617">
          <cell r="B8617" t="str">
            <v>Sỏi &gt;24-27 cm</v>
          </cell>
          <cell r="C8617" t="str">
            <v>cây</v>
          </cell>
          <cell r="D8617">
            <v>422723</v>
          </cell>
        </row>
        <row r="8618">
          <cell r="B8618" t="str">
            <v>Sỏi &gt;27-30 cm</v>
          </cell>
          <cell r="C8618" t="str">
            <v>cây</v>
          </cell>
          <cell r="D8618">
            <v>452216</v>
          </cell>
        </row>
        <row r="8619">
          <cell r="B8619" t="str">
            <v>Sỏi &gt;30-33 cm</v>
          </cell>
          <cell r="C8619" t="str">
            <v>cây</v>
          </cell>
          <cell r="D8619">
            <v>484259</v>
          </cell>
        </row>
        <row r="8620">
          <cell r="B8620" t="str">
            <v>Sỏi &gt;33-36 cm</v>
          </cell>
          <cell r="C8620" t="str">
            <v>cây</v>
          </cell>
          <cell r="D8620">
            <v>519226</v>
          </cell>
        </row>
        <row r="8621">
          <cell r="B8621" t="str">
            <v>Sỏi &gt;36-39 cm</v>
          </cell>
          <cell r="C8621" t="str">
            <v>cây</v>
          </cell>
          <cell r="D8621">
            <v>557519</v>
          </cell>
        </row>
        <row r="8622">
          <cell r="B8622" t="str">
            <v>Sỏi &gt;39-42 cm</v>
          </cell>
          <cell r="C8622" t="str">
            <v>cây</v>
          </cell>
          <cell r="D8622">
            <v>599611</v>
          </cell>
        </row>
        <row r="8623">
          <cell r="B8623" t="str">
            <v>Sỏi &gt;42 cm</v>
          </cell>
          <cell r="C8623" t="str">
            <v>cây</v>
          </cell>
          <cell r="D8623">
            <v>646040</v>
          </cell>
        </row>
        <row r="8624">
          <cell r="B8624" t="str">
            <v>Cơi ≤3 cm</v>
          </cell>
          <cell r="C8624" t="str">
            <v>cây</v>
          </cell>
          <cell r="D8624">
            <v>65142</v>
          </cell>
        </row>
        <row r="8625">
          <cell r="B8625" t="str">
            <v>Cơi &gt;3-6 cm</v>
          </cell>
          <cell r="C8625" t="str">
            <v>cây</v>
          </cell>
          <cell r="D8625">
            <v>85815</v>
          </cell>
        </row>
        <row r="8626">
          <cell r="B8626" t="str">
            <v>Cơi &gt;6-9 cm</v>
          </cell>
          <cell r="C8626" t="str">
            <v>cây</v>
          </cell>
          <cell r="D8626">
            <v>225790</v>
          </cell>
        </row>
        <row r="8627">
          <cell r="B8627" t="str">
            <v>Cơi &gt;9-12 cm</v>
          </cell>
          <cell r="C8627" t="str">
            <v>cây</v>
          </cell>
          <cell r="D8627">
            <v>303775</v>
          </cell>
        </row>
        <row r="8628">
          <cell r="B8628" t="str">
            <v>Cơi &gt;12-15 cm</v>
          </cell>
          <cell r="C8628" t="str">
            <v>cây</v>
          </cell>
          <cell r="D8628">
            <v>324528</v>
          </cell>
        </row>
        <row r="8629">
          <cell r="B8629" t="str">
            <v>Cơi &gt;15-18 cm</v>
          </cell>
          <cell r="C8629" t="str">
            <v>cây</v>
          </cell>
          <cell r="D8629">
            <v>346599</v>
          </cell>
        </row>
        <row r="8630">
          <cell r="B8630" t="str">
            <v>Cơi &gt;18-21 cm</v>
          </cell>
          <cell r="C8630" t="str">
            <v>cây</v>
          </cell>
          <cell r="D8630">
            <v>370175</v>
          </cell>
        </row>
        <row r="8631">
          <cell r="B8631" t="str">
            <v>Cơi &gt;21-24 cm</v>
          </cell>
          <cell r="C8631" t="str">
            <v>cây</v>
          </cell>
          <cell r="D8631">
            <v>395469</v>
          </cell>
        </row>
        <row r="8632">
          <cell r="B8632" t="str">
            <v>Cơi &gt;24-27 cm</v>
          </cell>
          <cell r="C8632" t="str">
            <v>cây</v>
          </cell>
          <cell r="D8632">
            <v>422723</v>
          </cell>
        </row>
        <row r="8633">
          <cell r="B8633" t="str">
            <v>Cơi &gt;27-30 cm</v>
          </cell>
          <cell r="C8633" t="str">
            <v>cây</v>
          </cell>
          <cell r="D8633">
            <v>452216</v>
          </cell>
        </row>
        <row r="8634">
          <cell r="B8634" t="str">
            <v>Cơi &gt;30-33 cm</v>
          </cell>
          <cell r="C8634" t="str">
            <v>cây</v>
          </cell>
          <cell r="D8634">
            <v>484259</v>
          </cell>
        </row>
        <row r="8635">
          <cell r="B8635" t="str">
            <v>Cơi &gt;33-36 cm</v>
          </cell>
          <cell r="C8635" t="str">
            <v>cây</v>
          </cell>
          <cell r="D8635">
            <v>519226</v>
          </cell>
        </row>
        <row r="8636">
          <cell r="B8636" t="str">
            <v>Cơi &gt;36-39 cm</v>
          </cell>
          <cell r="C8636" t="str">
            <v>cây</v>
          </cell>
          <cell r="D8636">
            <v>557519</v>
          </cell>
        </row>
        <row r="8637">
          <cell r="B8637" t="str">
            <v>Cơi &gt;39-42 cm</v>
          </cell>
          <cell r="C8637" t="str">
            <v>cây</v>
          </cell>
          <cell r="D8637">
            <v>599611</v>
          </cell>
        </row>
        <row r="8638">
          <cell r="B8638" t="str">
            <v>Cơi &gt;42 cm</v>
          </cell>
          <cell r="C8638" t="str">
            <v>cây</v>
          </cell>
          <cell r="D8638">
            <v>646040</v>
          </cell>
        </row>
        <row r="8639">
          <cell r="B8639" t="str">
            <v>Phong dương ≤3 cm</v>
          </cell>
          <cell r="C8639" t="str">
            <v>cây</v>
          </cell>
          <cell r="D8639">
            <v>65142</v>
          </cell>
        </row>
        <row r="8640">
          <cell r="B8640" t="str">
            <v>Phong dương &gt;3-6 cm</v>
          </cell>
          <cell r="C8640" t="str">
            <v>cây</v>
          </cell>
          <cell r="D8640">
            <v>85815</v>
          </cell>
        </row>
        <row r="8641">
          <cell r="B8641" t="str">
            <v>Phong dương &gt;6-9 cm</v>
          </cell>
          <cell r="C8641" t="str">
            <v>cây</v>
          </cell>
          <cell r="D8641">
            <v>225790</v>
          </cell>
        </row>
        <row r="8642">
          <cell r="B8642" t="str">
            <v>Phong dương &gt;9-12 cm</v>
          </cell>
          <cell r="C8642" t="str">
            <v>cây</v>
          </cell>
          <cell r="D8642">
            <v>303775</v>
          </cell>
        </row>
        <row r="8643">
          <cell r="B8643" t="str">
            <v>Phong dương &gt;12-15 cm</v>
          </cell>
          <cell r="C8643" t="str">
            <v>cây</v>
          </cell>
          <cell r="D8643">
            <v>324528</v>
          </cell>
        </row>
        <row r="8644">
          <cell r="B8644" t="str">
            <v>Phong dương &gt;15-18 cm</v>
          </cell>
          <cell r="C8644" t="str">
            <v>cây</v>
          </cell>
          <cell r="D8644">
            <v>346599</v>
          </cell>
        </row>
        <row r="8645">
          <cell r="B8645" t="str">
            <v>Phong dương &gt;18-21 cm</v>
          </cell>
          <cell r="C8645" t="str">
            <v>cây</v>
          </cell>
          <cell r="D8645">
            <v>370175</v>
          </cell>
        </row>
        <row r="8646">
          <cell r="B8646" t="str">
            <v>Phong dương &gt;21-24 cm</v>
          </cell>
          <cell r="C8646" t="str">
            <v>cây</v>
          </cell>
          <cell r="D8646">
            <v>395469</v>
          </cell>
        </row>
        <row r="8647">
          <cell r="B8647" t="str">
            <v>Phong dương &gt;24-27 cm</v>
          </cell>
          <cell r="C8647" t="str">
            <v>cây</v>
          </cell>
          <cell r="D8647">
            <v>422723</v>
          </cell>
        </row>
        <row r="8648">
          <cell r="B8648" t="str">
            <v>Phong dương &gt;27-30 cm</v>
          </cell>
          <cell r="C8648" t="str">
            <v>cây</v>
          </cell>
          <cell r="D8648">
            <v>452216</v>
          </cell>
        </row>
        <row r="8649">
          <cell r="B8649" t="str">
            <v>Phong dương &gt;30-33 cm</v>
          </cell>
          <cell r="C8649" t="str">
            <v>cây</v>
          </cell>
          <cell r="D8649">
            <v>484259</v>
          </cell>
        </row>
        <row r="8650">
          <cell r="B8650" t="str">
            <v>Phong dương &gt;33-36 cm</v>
          </cell>
          <cell r="C8650" t="str">
            <v>cây</v>
          </cell>
          <cell r="D8650">
            <v>519226</v>
          </cell>
        </row>
        <row r="8651">
          <cell r="B8651" t="str">
            <v>Phong dương &gt;36-39 cm</v>
          </cell>
          <cell r="C8651" t="str">
            <v>cây</v>
          </cell>
          <cell r="D8651">
            <v>557519</v>
          </cell>
        </row>
        <row r="8652">
          <cell r="B8652" t="str">
            <v>Phong dương &gt;39-42 cm</v>
          </cell>
          <cell r="C8652" t="str">
            <v>cây</v>
          </cell>
          <cell r="D8652">
            <v>599611</v>
          </cell>
        </row>
        <row r="8653">
          <cell r="B8653" t="str">
            <v>Phong dương &gt;42 cm</v>
          </cell>
          <cell r="C8653" t="str">
            <v>cây</v>
          </cell>
          <cell r="D8653">
            <v>646040</v>
          </cell>
        </row>
        <row r="8654">
          <cell r="B8654" t="str">
            <v>Côi rào ≤3 cm</v>
          </cell>
          <cell r="C8654" t="str">
            <v>cây</v>
          </cell>
          <cell r="D8654">
            <v>65142</v>
          </cell>
        </row>
        <row r="8655">
          <cell r="B8655" t="str">
            <v>Côi rào &gt;3-6 cm</v>
          </cell>
          <cell r="C8655" t="str">
            <v>cây</v>
          </cell>
          <cell r="D8655">
            <v>85815</v>
          </cell>
        </row>
        <row r="8656">
          <cell r="B8656" t="str">
            <v>Côi rào &gt;6-9 cm</v>
          </cell>
          <cell r="C8656" t="str">
            <v>cây</v>
          </cell>
          <cell r="D8656">
            <v>225790</v>
          </cell>
        </row>
        <row r="8657">
          <cell r="B8657" t="str">
            <v>Côi rào &gt;9-12 cm</v>
          </cell>
          <cell r="C8657" t="str">
            <v>cây</v>
          </cell>
          <cell r="D8657">
            <v>303775</v>
          </cell>
        </row>
        <row r="8658">
          <cell r="B8658" t="str">
            <v>Côi rào &gt;12-15 cm</v>
          </cell>
          <cell r="C8658" t="str">
            <v>cây</v>
          </cell>
          <cell r="D8658">
            <v>324528</v>
          </cell>
        </row>
        <row r="8659">
          <cell r="B8659" t="str">
            <v>Côi rào &gt;15-18 cm</v>
          </cell>
          <cell r="C8659" t="str">
            <v>cây</v>
          </cell>
          <cell r="D8659">
            <v>346599</v>
          </cell>
        </row>
        <row r="8660">
          <cell r="B8660" t="str">
            <v>Côi rào &gt;18-21 cm</v>
          </cell>
          <cell r="C8660" t="str">
            <v>cây</v>
          </cell>
          <cell r="D8660">
            <v>370175</v>
          </cell>
        </row>
        <row r="8661">
          <cell r="B8661" t="str">
            <v>Côi rào &gt;21-24 cm</v>
          </cell>
          <cell r="C8661" t="str">
            <v>cây</v>
          </cell>
          <cell r="D8661">
            <v>395469</v>
          </cell>
        </row>
        <row r="8662">
          <cell r="B8662" t="str">
            <v>Côi rào &gt;24-27 cm</v>
          </cell>
          <cell r="C8662" t="str">
            <v>cây</v>
          </cell>
          <cell r="D8662">
            <v>422723</v>
          </cell>
        </row>
        <row r="8663">
          <cell r="B8663" t="str">
            <v>Côi rào &gt;27-30 cm</v>
          </cell>
          <cell r="C8663" t="str">
            <v>cây</v>
          </cell>
          <cell r="D8663">
            <v>452216</v>
          </cell>
        </row>
        <row r="8664">
          <cell r="B8664" t="str">
            <v>Côi rào &gt;30-33 cm</v>
          </cell>
          <cell r="C8664" t="str">
            <v>cây</v>
          </cell>
          <cell r="D8664">
            <v>484259</v>
          </cell>
        </row>
        <row r="8665">
          <cell r="B8665" t="str">
            <v>Côi rào &gt;33-36 cm</v>
          </cell>
          <cell r="C8665" t="str">
            <v>cây</v>
          </cell>
          <cell r="D8665">
            <v>519226</v>
          </cell>
        </row>
        <row r="8666">
          <cell r="B8666" t="str">
            <v>Côi rào &gt;36-39 cm</v>
          </cell>
          <cell r="C8666" t="str">
            <v>cây</v>
          </cell>
          <cell r="D8666">
            <v>557519</v>
          </cell>
        </row>
        <row r="8667">
          <cell r="B8667" t="str">
            <v>Côi rào &gt;39-42 cm</v>
          </cell>
          <cell r="C8667" t="str">
            <v>cây</v>
          </cell>
          <cell r="D8667">
            <v>599611</v>
          </cell>
        </row>
        <row r="8668">
          <cell r="B8668" t="str">
            <v>Côi rào &gt;42 cm</v>
          </cell>
          <cell r="C8668" t="str">
            <v>cây</v>
          </cell>
          <cell r="D8668">
            <v>646040</v>
          </cell>
        </row>
        <row r="8669">
          <cell r="B8669" t="str">
            <v>Côi núi ≤3 cm</v>
          </cell>
          <cell r="C8669" t="str">
            <v>cây</v>
          </cell>
          <cell r="D8669">
            <v>65142</v>
          </cell>
        </row>
        <row r="8670">
          <cell r="B8670" t="str">
            <v>Côi núi &gt;3-6 cm</v>
          </cell>
          <cell r="C8670" t="str">
            <v>cây</v>
          </cell>
          <cell r="D8670">
            <v>85815</v>
          </cell>
        </row>
        <row r="8671">
          <cell r="B8671" t="str">
            <v>Côi núi &gt;6-9 cm</v>
          </cell>
          <cell r="C8671" t="str">
            <v>cây</v>
          </cell>
          <cell r="D8671">
            <v>225790</v>
          </cell>
        </row>
        <row r="8672">
          <cell r="B8672" t="str">
            <v>Côi núi &gt;9-12 cm</v>
          </cell>
          <cell r="C8672" t="str">
            <v>cây</v>
          </cell>
          <cell r="D8672">
            <v>303775</v>
          </cell>
        </row>
        <row r="8673">
          <cell r="B8673" t="str">
            <v>Côi núi &gt;12-15 cm</v>
          </cell>
          <cell r="C8673" t="str">
            <v>cây</v>
          </cell>
          <cell r="D8673">
            <v>324528</v>
          </cell>
        </row>
        <row r="8674">
          <cell r="B8674" t="str">
            <v>Côi núi &gt;15-18 cm</v>
          </cell>
          <cell r="C8674" t="str">
            <v>cây</v>
          </cell>
          <cell r="D8674">
            <v>346599</v>
          </cell>
        </row>
        <row r="8675">
          <cell r="B8675" t="str">
            <v>Côi núi &gt;18-21 cm</v>
          </cell>
          <cell r="C8675" t="str">
            <v>cây</v>
          </cell>
          <cell r="D8675">
            <v>370175</v>
          </cell>
        </row>
        <row r="8676">
          <cell r="B8676" t="str">
            <v>Côi núi &gt;21-24 cm</v>
          </cell>
          <cell r="C8676" t="str">
            <v>cây</v>
          </cell>
          <cell r="D8676">
            <v>395469</v>
          </cell>
        </row>
        <row r="8677">
          <cell r="B8677" t="str">
            <v>Côi núi &gt;24-27 cm</v>
          </cell>
          <cell r="C8677" t="str">
            <v>cây</v>
          </cell>
          <cell r="D8677">
            <v>422723</v>
          </cell>
        </row>
        <row r="8678">
          <cell r="B8678" t="str">
            <v>Côi núi &gt;27-30 cm</v>
          </cell>
          <cell r="C8678" t="str">
            <v>cây</v>
          </cell>
          <cell r="D8678">
            <v>452216</v>
          </cell>
        </row>
        <row r="8679">
          <cell r="B8679" t="str">
            <v>Côi núi &gt;30-33 cm</v>
          </cell>
          <cell r="C8679" t="str">
            <v>cây</v>
          </cell>
          <cell r="D8679">
            <v>484259</v>
          </cell>
        </row>
        <row r="8680">
          <cell r="B8680" t="str">
            <v>Côi núi &gt;33-36 cm</v>
          </cell>
          <cell r="C8680" t="str">
            <v>cây</v>
          </cell>
          <cell r="D8680">
            <v>519226</v>
          </cell>
        </row>
        <row r="8681">
          <cell r="B8681" t="str">
            <v>Côi núi &gt;36-39 cm</v>
          </cell>
          <cell r="C8681" t="str">
            <v>cây</v>
          </cell>
          <cell r="D8681">
            <v>557519</v>
          </cell>
        </row>
        <row r="8682">
          <cell r="B8682" t="str">
            <v>Côi núi &gt;39-42 cm</v>
          </cell>
          <cell r="C8682" t="str">
            <v>cây</v>
          </cell>
          <cell r="D8682">
            <v>599611</v>
          </cell>
        </row>
        <row r="8683">
          <cell r="B8683" t="str">
            <v>Côi núi &gt;42 cm</v>
          </cell>
          <cell r="C8683" t="str">
            <v>cây</v>
          </cell>
          <cell r="D8683">
            <v>646040</v>
          </cell>
        </row>
        <row r="8684">
          <cell r="B8684" t="str">
            <v>Côm lá bóng ≤3 cm</v>
          </cell>
          <cell r="C8684" t="str">
            <v>cây</v>
          </cell>
          <cell r="D8684">
            <v>65142</v>
          </cell>
        </row>
        <row r="8685">
          <cell r="B8685" t="str">
            <v>Côm lá bóng &gt;3-6 cm</v>
          </cell>
          <cell r="C8685" t="str">
            <v>cây</v>
          </cell>
          <cell r="D8685">
            <v>85815</v>
          </cell>
        </row>
        <row r="8686">
          <cell r="B8686" t="str">
            <v>Côm lá bóng &gt;6-9 cm</v>
          </cell>
          <cell r="C8686" t="str">
            <v>cây</v>
          </cell>
          <cell r="D8686">
            <v>225790</v>
          </cell>
        </row>
        <row r="8687">
          <cell r="B8687" t="str">
            <v>Côm lá bóng &gt;9-12 cm</v>
          </cell>
          <cell r="C8687" t="str">
            <v>cây</v>
          </cell>
          <cell r="D8687">
            <v>303775</v>
          </cell>
        </row>
        <row r="8688">
          <cell r="B8688" t="str">
            <v>Côm lá bóng &gt;12-15 cm</v>
          </cell>
          <cell r="C8688" t="str">
            <v>cây</v>
          </cell>
          <cell r="D8688">
            <v>324528</v>
          </cell>
        </row>
        <row r="8689">
          <cell r="B8689" t="str">
            <v>Côm lá bóng &gt;15-18 cm</v>
          </cell>
          <cell r="C8689" t="str">
            <v>cây</v>
          </cell>
          <cell r="D8689">
            <v>346599</v>
          </cell>
        </row>
        <row r="8690">
          <cell r="B8690" t="str">
            <v>Côm lá bóng &gt;18-21 cm</v>
          </cell>
          <cell r="C8690" t="str">
            <v>cây</v>
          </cell>
          <cell r="D8690">
            <v>370175</v>
          </cell>
        </row>
        <row r="8691">
          <cell r="B8691" t="str">
            <v>Côm lá bóng &gt;21-24 cm</v>
          </cell>
          <cell r="C8691" t="str">
            <v>cây</v>
          </cell>
          <cell r="D8691">
            <v>395469</v>
          </cell>
        </row>
        <row r="8692">
          <cell r="B8692" t="str">
            <v>Côm lá bóng &gt;24-27 cm</v>
          </cell>
          <cell r="C8692" t="str">
            <v>cây</v>
          </cell>
          <cell r="D8692">
            <v>422723</v>
          </cell>
        </row>
        <row r="8693">
          <cell r="B8693" t="str">
            <v>Côm lá bóng &gt;27-30 cm</v>
          </cell>
          <cell r="C8693" t="str">
            <v>cây</v>
          </cell>
          <cell r="D8693">
            <v>452216</v>
          </cell>
        </row>
        <row r="8694">
          <cell r="B8694" t="str">
            <v>Côm lá bóng &gt;30-33 cm</v>
          </cell>
          <cell r="C8694" t="str">
            <v>cây</v>
          </cell>
          <cell r="D8694">
            <v>484259</v>
          </cell>
        </row>
        <row r="8695">
          <cell r="B8695" t="str">
            <v>Côm lá bóng &gt;33-36 cm</v>
          </cell>
          <cell r="C8695" t="str">
            <v>cây</v>
          </cell>
          <cell r="D8695">
            <v>519226</v>
          </cell>
        </row>
        <row r="8696">
          <cell r="B8696" t="str">
            <v>Côm lá bóng &gt;36-39 cm</v>
          </cell>
          <cell r="C8696" t="str">
            <v>cây</v>
          </cell>
          <cell r="D8696">
            <v>557519</v>
          </cell>
        </row>
        <row r="8697">
          <cell r="B8697" t="str">
            <v>Côm lá bóng &gt;39-42 cm</v>
          </cell>
          <cell r="C8697" t="str">
            <v>cây</v>
          </cell>
          <cell r="D8697">
            <v>599611</v>
          </cell>
        </row>
        <row r="8698">
          <cell r="B8698" t="str">
            <v>Côm lá bóng &gt;42 cm</v>
          </cell>
          <cell r="C8698" t="str">
            <v>cây</v>
          </cell>
          <cell r="D8698">
            <v>646040</v>
          </cell>
        </row>
        <row r="8699">
          <cell r="B8699" t="str">
            <v>Côm lá bạc ≤3 cm</v>
          </cell>
          <cell r="C8699" t="str">
            <v>cây</v>
          </cell>
          <cell r="D8699">
            <v>65142</v>
          </cell>
        </row>
        <row r="8700">
          <cell r="B8700" t="str">
            <v>Côm lá bạc &gt;3-6 cm</v>
          </cell>
          <cell r="C8700" t="str">
            <v>cây</v>
          </cell>
          <cell r="D8700">
            <v>85815</v>
          </cell>
        </row>
        <row r="8701">
          <cell r="B8701" t="str">
            <v>Côm lá bạc &gt;6-9 cm</v>
          </cell>
          <cell r="C8701" t="str">
            <v>cây</v>
          </cell>
          <cell r="D8701">
            <v>225790</v>
          </cell>
        </row>
        <row r="8702">
          <cell r="B8702" t="str">
            <v>Côm lá bạc &gt;9-12 cm</v>
          </cell>
          <cell r="C8702" t="str">
            <v>cây</v>
          </cell>
          <cell r="D8702">
            <v>303775</v>
          </cell>
        </row>
        <row r="8703">
          <cell r="B8703" t="str">
            <v>Côm lá bạc &gt;12-15 cm</v>
          </cell>
          <cell r="C8703" t="str">
            <v>cây</v>
          </cell>
          <cell r="D8703">
            <v>324528</v>
          </cell>
        </row>
        <row r="8704">
          <cell r="B8704" t="str">
            <v>Côm lá bạc &gt;15-18 cm</v>
          </cell>
          <cell r="C8704" t="str">
            <v>cây</v>
          </cell>
          <cell r="D8704">
            <v>346599</v>
          </cell>
        </row>
        <row r="8705">
          <cell r="B8705" t="str">
            <v>Côm lá bạc &gt;18-21 cm</v>
          </cell>
          <cell r="C8705" t="str">
            <v>cây</v>
          </cell>
          <cell r="D8705">
            <v>370175</v>
          </cell>
        </row>
        <row r="8706">
          <cell r="B8706" t="str">
            <v>Côm lá bạc &gt;21-24 cm</v>
          </cell>
          <cell r="C8706" t="str">
            <v>cây</v>
          </cell>
          <cell r="D8706">
            <v>395469</v>
          </cell>
        </row>
        <row r="8707">
          <cell r="B8707" t="str">
            <v>Côm lá bạc &gt;24-27 cm</v>
          </cell>
          <cell r="C8707" t="str">
            <v>cây</v>
          </cell>
          <cell r="D8707">
            <v>422723</v>
          </cell>
        </row>
        <row r="8708">
          <cell r="B8708" t="str">
            <v>Côm lá bạc &gt;27-30 cm</v>
          </cell>
          <cell r="C8708" t="str">
            <v>cây</v>
          </cell>
          <cell r="D8708">
            <v>452216</v>
          </cell>
        </row>
        <row r="8709">
          <cell r="B8709" t="str">
            <v>Côm lá bạc &gt;30-33 cm</v>
          </cell>
          <cell r="C8709" t="str">
            <v>cây</v>
          </cell>
          <cell r="D8709">
            <v>484259</v>
          </cell>
        </row>
        <row r="8710">
          <cell r="B8710" t="str">
            <v>Côm lá bạc &gt;33-36 cm</v>
          </cell>
          <cell r="C8710" t="str">
            <v>cây</v>
          </cell>
          <cell r="D8710">
            <v>519226</v>
          </cell>
        </row>
        <row r="8711">
          <cell r="B8711" t="str">
            <v>Côm lá bạc &gt;36-39 cm</v>
          </cell>
          <cell r="C8711" t="str">
            <v>cây</v>
          </cell>
          <cell r="D8711">
            <v>557519</v>
          </cell>
        </row>
        <row r="8712">
          <cell r="B8712" t="str">
            <v>Côm lá bạc &gt;39-42 cm</v>
          </cell>
          <cell r="C8712" t="str">
            <v>cây</v>
          </cell>
          <cell r="D8712">
            <v>599611</v>
          </cell>
        </row>
        <row r="8713">
          <cell r="B8713" t="str">
            <v>Côm lá bạc &gt;42 cm</v>
          </cell>
          <cell r="C8713" t="str">
            <v>cây</v>
          </cell>
          <cell r="D8713">
            <v>646040</v>
          </cell>
        </row>
        <row r="8714">
          <cell r="B8714" t="str">
            <v>Côm nhật ≤3 cm</v>
          </cell>
          <cell r="C8714" t="str">
            <v>cây</v>
          </cell>
          <cell r="D8714">
            <v>65142</v>
          </cell>
        </row>
        <row r="8715">
          <cell r="B8715" t="str">
            <v>Côm nhật &gt;3-6 cm</v>
          </cell>
          <cell r="C8715" t="str">
            <v>cây</v>
          </cell>
          <cell r="D8715">
            <v>85815</v>
          </cell>
        </row>
        <row r="8716">
          <cell r="B8716" t="str">
            <v>Côm nhật &gt;6-9 cm</v>
          </cell>
          <cell r="C8716" t="str">
            <v>cây</v>
          </cell>
          <cell r="D8716">
            <v>225790</v>
          </cell>
        </row>
        <row r="8717">
          <cell r="B8717" t="str">
            <v>Côm nhật &gt;9-12 cm</v>
          </cell>
          <cell r="C8717" t="str">
            <v>cây</v>
          </cell>
          <cell r="D8717">
            <v>303775</v>
          </cell>
        </row>
        <row r="8718">
          <cell r="B8718" t="str">
            <v>Côm nhật &gt;12-15 cm</v>
          </cell>
          <cell r="C8718" t="str">
            <v>cây</v>
          </cell>
          <cell r="D8718">
            <v>324528</v>
          </cell>
        </row>
        <row r="8719">
          <cell r="B8719" t="str">
            <v>Côm nhật &gt;15-18 cm</v>
          </cell>
          <cell r="C8719" t="str">
            <v>cây</v>
          </cell>
          <cell r="D8719">
            <v>346599</v>
          </cell>
        </row>
        <row r="8720">
          <cell r="B8720" t="str">
            <v>Côm nhật &gt;18-21 cm</v>
          </cell>
          <cell r="C8720" t="str">
            <v>cây</v>
          </cell>
          <cell r="D8720">
            <v>370175</v>
          </cell>
        </row>
        <row r="8721">
          <cell r="B8721" t="str">
            <v>Côm nhật &gt;21-24 cm</v>
          </cell>
          <cell r="C8721" t="str">
            <v>cây</v>
          </cell>
          <cell r="D8721">
            <v>395469</v>
          </cell>
        </row>
        <row r="8722">
          <cell r="B8722" t="str">
            <v>Côm nhật &gt;24-27 cm</v>
          </cell>
          <cell r="C8722" t="str">
            <v>cây</v>
          </cell>
          <cell r="D8722">
            <v>422723</v>
          </cell>
        </row>
        <row r="8723">
          <cell r="B8723" t="str">
            <v>Côm nhật &gt;27-30 cm</v>
          </cell>
          <cell r="C8723" t="str">
            <v>cây</v>
          </cell>
          <cell r="D8723">
            <v>452216</v>
          </cell>
        </row>
        <row r="8724">
          <cell r="B8724" t="str">
            <v>Côm nhật &gt;30-33 cm</v>
          </cell>
          <cell r="C8724" t="str">
            <v>cây</v>
          </cell>
          <cell r="D8724">
            <v>484259</v>
          </cell>
        </row>
        <row r="8725">
          <cell r="B8725" t="str">
            <v>Côm nhật &gt;33-36 cm</v>
          </cell>
          <cell r="C8725" t="str">
            <v>cây</v>
          </cell>
          <cell r="D8725">
            <v>519226</v>
          </cell>
        </row>
        <row r="8726">
          <cell r="B8726" t="str">
            <v>Côm nhật &gt;36-39 cm</v>
          </cell>
          <cell r="C8726" t="str">
            <v>cây</v>
          </cell>
          <cell r="D8726">
            <v>557519</v>
          </cell>
        </row>
        <row r="8727">
          <cell r="B8727" t="str">
            <v>Côm nhật &gt;39-42 cm</v>
          </cell>
          <cell r="C8727" t="str">
            <v>cây</v>
          </cell>
          <cell r="D8727">
            <v>599611</v>
          </cell>
        </row>
        <row r="8728">
          <cell r="B8728" t="str">
            <v>Côm nhật &gt;42 cm</v>
          </cell>
          <cell r="C8728" t="str">
            <v>cây</v>
          </cell>
          <cell r="D8728">
            <v>646040</v>
          </cell>
        </row>
        <row r="8729">
          <cell r="B8729" t="str">
            <v>Côm cuống dài ≤3 cm</v>
          </cell>
          <cell r="C8729" t="str">
            <v>cây</v>
          </cell>
          <cell r="D8729">
            <v>65142</v>
          </cell>
        </row>
        <row r="8730">
          <cell r="B8730" t="str">
            <v>Côm cuống dài &gt;3-6 cm</v>
          </cell>
          <cell r="C8730" t="str">
            <v>cây</v>
          </cell>
          <cell r="D8730">
            <v>85815</v>
          </cell>
        </row>
        <row r="8731">
          <cell r="B8731" t="str">
            <v>Côm cuống dài &gt;6-9 cm</v>
          </cell>
          <cell r="C8731" t="str">
            <v>cây</v>
          </cell>
          <cell r="D8731">
            <v>225790</v>
          </cell>
        </row>
        <row r="8732">
          <cell r="B8732" t="str">
            <v>Côm cuống dài &gt;9-12 cm</v>
          </cell>
          <cell r="C8732" t="str">
            <v>cây</v>
          </cell>
          <cell r="D8732">
            <v>303775</v>
          </cell>
        </row>
        <row r="8733">
          <cell r="B8733" t="str">
            <v>Côm cuống dài &gt;12-15 cm</v>
          </cell>
          <cell r="C8733" t="str">
            <v>cây</v>
          </cell>
          <cell r="D8733">
            <v>324528</v>
          </cell>
        </row>
        <row r="8734">
          <cell r="B8734" t="str">
            <v>Côm cuống dài &gt;15-18 cm</v>
          </cell>
          <cell r="C8734" t="str">
            <v>cây</v>
          </cell>
          <cell r="D8734">
            <v>346599</v>
          </cell>
        </row>
        <row r="8735">
          <cell r="B8735" t="str">
            <v>Côm cuống dài &gt;18-21 cm</v>
          </cell>
          <cell r="C8735" t="str">
            <v>cây</v>
          </cell>
          <cell r="D8735">
            <v>370175</v>
          </cell>
        </row>
        <row r="8736">
          <cell r="B8736" t="str">
            <v>Côm cuống dài &gt;21-24 cm</v>
          </cell>
          <cell r="C8736" t="str">
            <v>cây</v>
          </cell>
          <cell r="D8736">
            <v>395469</v>
          </cell>
        </row>
        <row r="8737">
          <cell r="B8737" t="str">
            <v>Côm cuống dài &gt;24-27 cm</v>
          </cell>
          <cell r="C8737" t="str">
            <v>cây</v>
          </cell>
          <cell r="D8737">
            <v>422723</v>
          </cell>
        </row>
        <row r="8738">
          <cell r="B8738" t="str">
            <v>Côm cuống dài &gt;27-30 cm</v>
          </cell>
          <cell r="C8738" t="str">
            <v>cây</v>
          </cell>
          <cell r="D8738">
            <v>452216</v>
          </cell>
        </row>
        <row r="8739">
          <cell r="B8739" t="str">
            <v>Côm cuống dài &gt;30-33 cm</v>
          </cell>
          <cell r="C8739" t="str">
            <v>cây</v>
          </cell>
          <cell r="D8739">
            <v>484259</v>
          </cell>
        </row>
        <row r="8740">
          <cell r="B8740" t="str">
            <v>Côm cuống dài &gt;33-36 cm</v>
          </cell>
          <cell r="C8740" t="str">
            <v>cây</v>
          </cell>
          <cell r="D8740">
            <v>519226</v>
          </cell>
        </row>
        <row r="8741">
          <cell r="B8741" t="str">
            <v>Côm cuống dài &gt;36-39 cm</v>
          </cell>
          <cell r="C8741" t="str">
            <v>cây</v>
          </cell>
          <cell r="D8741">
            <v>557519</v>
          </cell>
        </row>
        <row r="8742">
          <cell r="B8742" t="str">
            <v>Côm cuống dài &gt;39-42 cm</v>
          </cell>
          <cell r="C8742" t="str">
            <v>cây</v>
          </cell>
          <cell r="D8742">
            <v>599611</v>
          </cell>
        </row>
        <row r="8743">
          <cell r="B8743" t="str">
            <v>Côm cuống dài &gt;42 cm</v>
          </cell>
          <cell r="C8743" t="str">
            <v>cây</v>
          </cell>
          <cell r="D8743">
            <v>646040</v>
          </cell>
        </row>
        <row r="8744">
          <cell r="B8744" t="str">
            <v>Côm tầng ≤3 cm</v>
          </cell>
          <cell r="C8744" t="str">
            <v>cây</v>
          </cell>
          <cell r="D8744">
            <v>65142</v>
          </cell>
        </row>
        <row r="8745">
          <cell r="B8745" t="str">
            <v>Côm tầng &gt;3-6 cm</v>
          </cell>
          <cell r="C8745" t="str">
            <v>cây</v>
          </cell>
          <cell r="D8745">
            <v>85815</v>
          </cell>
        </row>
        <row r="8746">
          <cell r="B8746" t="str">
            <v>Côm tầng &gt;6-9 cm</v>
          </cell>
          <cell r="C8746" t="str">
            <v>cây</v>
          </cell>
          <cell r="D8746">
            <v>225790</v>
          </cell>
        </row>
        <row r="8747">
          <cell r="B8747" t="str">
            <v>Côm tầng &gt;9-12 cm</v>
          </cell>
          <cell r="C8747" t="str">
            <v>cây</v>
          </cell>
          <cell r="D8747">
            <v>303775</v>
          </cell>
        </row>
        <row r="8748">
          <cell r="B8748" t="str">
            <v>Côm tầng &gt;12-15 cm</v>
          </cell>
          <cell r="C8748" t="str">
            <v>cây</v>
          </cell>
          <cell r="D8748">
            <v>324528</v>
          </cell>
        </row>
        <row r="8749">
          <cell r="B8749" t="str">
            <v>Côm tầng &gt;15-18 cm</v>
          </cell>
          <cell r="C8749" t="str">
            <v>cây</v>
          </cell>
          <cell r="D8749">
            <v>346599</v>
          </cell>
        </row>
        <row r="8750">
          <cell r="B8750" t="str">
            <v>Côm tầng &gt;18-21 cm</v>
          </cell>
          <cell r="C8750" t="str">
            <v>cây</v>
          </cell>
          <cell r="D8750">
            <v>370175</v>
          </cell>
        </row>
        <row r="8751">
          <cell r="B8751" t="str">
            <v>Côm tầng &gt;21-24 cm</v>
          </cell>
          <cell r="C8751" t="str">
            <v>cây</v>
          </cell>
          <cell r="D8751">
            <v>395469</v>
          </cell>
        </row>
        <row r="8752">
          <cell r="B8752" t="str">
            <v>Côm tầng &gt;24-27 cm</v>
          </cell>
          <cell r="C8752" t="str">
            <v>cây</v>
          </cell>
          <cell r="D8752">
            <v>422723</v>
          </cell>
        </row>
        <row r="8753">
          <cell r="B8753" t="str">
            <v>Côm tầng &gt;27-30 cm</v>
          </cell>
          <cell r="C8753" t="str">
            <v>cây</v>
          </cell>
          <cell r="D8753">
            <v>452216</v>
          </cell>
        </row>
        <row r="8754">
          <cell r="B8754" t="str">
            <v>Côm tầng &gt;30-33 cm</v>
          </cell>
          <cell r="C8754" t="str">
            <v>cây</v>
          </cell>
          <cell r="D8754">
            <v>484259</v>
          </cell>
        </row>
        <row r="8755">
          <cell r="B8755" t="str">
            <v>Côm tầng &gt;33-36 cm</v>
          </cell>
          <cell r="C8755" t="str">
            <v>cây</v>
          </cell>
          <cell r="D8755">
            <v>519226</v>
          </cell>
        </row>
        <row r="8756">
          <cell r="B8756" t="str">
            <v>Côm tầng &gt;36-39 cm</v>
          </cell>
          <cell r="C8756" t="str">
            <v>cây</v>
          </cell>
          <cell r="D8756">
            <v>557519</v>
          </cell>
        </row>
        <row r="8757">
          <cell r="B8757" t="str">
            <v>Côm tầng &gt;39-42 cm</v>
          </cell>
          <cell r="C8757" t="str">
            <v>cây</v>
          </cell>
          <cell r="D8757">
            <v>599611</v>
          </cell>
        </row>
        <row r="8758">
          <cell r="B8758" t="str">
            <v>Côm tầng &gt;42 cm</v>
          </cell>
          <cell r="C8758" t="str">
            <v>cây</v>
          </cell>
          <cell r="D8758">
            <v>646040</v>
          </cell>
        </row>
        <row r="8759">
          <cell r="B8759" t="str">
            <v>Đa bà ≤3 cm</v>
          </cell>
          <cell r="C8759" t="str">
            <v>cây</v>
          </cell>
          <cell r="D8759">
            <v>65142</v>
          </cell>
        </row>
        <row r="8760">
          <cell r="B8760" t="str">
            <v>Đa bà &gt;3-6 cm</v>
          </cell>
          <cell r="C8760" t="str">
            <v>cây</v>
          </cell>
          <cell r="D8760">
            <v>85815</v>
          </cell>
        </row>
        <row r="8761">
          <cell r="B8761" t="str">
            <v>Đa bà &gt;6-9 cm</v>
          </cell>
          <cell r="C8761" t="str">
            <v>cây</v>
          </cell>
          <cell r="D8761">
            <v>225790</v>
          </cell>
        </row>
        <row r="8762">
          <cell r="B8762" t="str">
            <v>Đa bà &gt;9-12 cm</v>
          </cell>
          <cell r="C8762" t="str">
            <v>cây</v>
          </cell>
          <cell r="D8762">
            <v>303775</v>
          </cell>
        </row>
        <row r="8763">
          <cell r="B8763" t="str">
            <v>Đa bà &gt;12-15 cm</v>
          </cell>
          <cell r="C8763" t="str">
            <v>cây</v>
          </cell>
          <cell r="D8763">
            <v>324528</v>
          </cell>
        </row>
        <row r="8764">
          <cell r="B8764" t="str">
            <v>Đa bà &gt;15-18 cm</v>
          </cell>
          <cell r="C8764" t="str">
            <v>cây</v>
          </cell>
          <cell r="D8764">
            <v>346599</v>
          </cell>
        </row>
        <row r="8765">
          <cell r="B8765" t="str">
            <v>Đa bà &gt;18-21 cm</v>
          </cell>
          <cell r="C8765" t="str">
            <v>cây</v>
          </cell>
          <cell r="D8765">
            <v>370175</v>
          </cell>
        </row>
        <row r="8766">
          <cell r="B8766" t="str">
            <v>Đa bà &gt;21-24 cm</v>
          </cell>
          <cell r="C8766" t="str">
            <v>cây</v>
          </cell>
          <cell r="D8766">
            <v>395469</v>
          </cell>
        </row>
        <row r="8767">
          <cell r="B8767" t="str">
            <v>Đa bà &gt;24-27 cm</v>
          </cell>
          <cell r="C8767" t="str">
            <v>cây</v>
          </cell>
          <cell r="D8767">
            <v>422723</v>
          </cell>
        </row>
        <row r="8768">
          <cell r="B8768" t="str">
            <v>Đa bà &gt;27-30 cm</v>
          </cell>
          <cell r="C8768" t="str">
            <v>cây</v>
          </cell>
          <cell r="D8768">
            <v>452216</v>
          </cell>
        </row>
        <row r="8769">
          <cell r="B8769" t="str">
            <v>Đa bà &gt;30-33 cm</v>
          </cell>
          <cell r="C8769" t="str">
            <v>cây</v>
          </cell>
          <cell r="D8769">
            <v>484259</v>
          </cell>
        </row>
        <row r="8770">
          <cell r="B8770" t="str">
            <v>Đa bà &gt;33-36 cm</v>
          </cell>
          <cell r="C8770" t="str">
            <v>cây</v>
          </cell>
          <cell r="D8770">
            <v>519226</v>
          </cell>
        </row>
        <row r="8771">
          <cell r="B8771" t="str">
            <v>Đa bà &gt;36-39 cm</v>
          </cell>
          <cell r="C8771" t="str">
            <v>cây</v>
          </cell>
          <cell r="D8771">
            <v>557519</v>
          </cell>
        </row>
        <row r="8772">
          <cell r="B8772" t="str">
            <v>Đa bà &gt;39-42 cm</v>
          </cell>
          <cell r="C8772" t="str">
            <v>cây</v>
          </cell>
          <cell r="D8772">
            <v>599611</v>
          </cell>
        </row>
        <row r="8773">
          <cell r="B8773" t="str">
            <v>Đa bà &gt;42 cm</v>
          </cell>
          <cell r="C8773" t="str">
            <v>cây</v>
          </cell>
          <cell r="D8773">
            <v>646040</v>
          </cell>
        </row>
        <row r="8774">
          <cell r="B8774" t="str">
            <v>Đa bắp bè ≤3 cm</v>
          </cell>
          <cell r="C8774" t="str">
            <v>cây</v>
          </cell>
          <cell r="D8774">
            <v>65142</v>
          </cell>
        </row>
        <row r="8775">
          <cell r="B8775" t="str">
            <v>Đa bắp bè &gt;3-6 cm</v>
          </cell>
          <cell r="C8775" t="str">
            <v>cây</v>
          </cell>
          <cell r="D8775">
            <v>85815</v>
          </cell>
        </row>
        <row r="8776">
          <cell r="B8776" t="str">
            <v>Đa bắp bè &gt;6-9 cm</v>
          </cell>
          <cell r="C8776" t="str">
            <v>cây</v>
          </cell>
          <cell r="D8776">
            <v>225790</v>
          </cell>
        </row>
        <row r="8777">
          <cell r="B8777" t="str">
            <v>Đa bắp bè &gt;9-12 cm</v>
          </cell>
          <cell r="C8777" t="str">
            <v>cây</v>
          </cell>
          <cell r="D8777">
            <v>303775</v>
          </cell>
        </row>
        <row r="8778">
          <cell r="B8778" t="str">
            <v>Đa bắp bè &gt;12-15 cm</v>
          </cell>
          <cell r="C8778" t="str">
            <v>cây</v>
          </cell>
          <cell r="D8778">
            <v>324528</v>
          </cell>
        </row>
        <row r="8779">
          <cell r="B8779" t="str">
            <v>Đa bắp bè &gt;15-18 cm</v>
          </cell>
          <cell r="C8779" t="str">
            <v>cây</v>
          </cell>
          <cell r="D8779">
            <v>346599</v>
          </cell>
        </row>
        <row r="8780">
          <cell r="B8780" t="str">
            <v>Đa bắp bè &gt;18-21 cm</v>
          </cell>
          <cell r="C8780" t="str">
            <v>cây</v>
          </cell>
          <cell r="D8780">
            <v>370175</v>
          </cell>
        </row>
        <row r="8781">
          <cell r="B8781" t="str">
            <v>Đa bắp bè &gt;21-24 cm</v>
          </cell>
          <cell r="C8781" t="str">
            <v>cây</v>
          </cell>
          <cell r="D8781">
            <v>395469</v>
          </cell>
        </row>
        <row r="8782">
          <cell r="B8782" t="str">
            <v>Đa bắp bè &gt;24-27 cm</v>
          </cell>
          <cell r="C8782" t="str">
            <v>cây</v>
          </cell>
          <cell r="D8782">
            <v>422723</v>
          </cell>
        </row>
        <row r="8783">
          <cell r="B8783" t="str">
            <v>Đa bắp bè &gt;27-30 cm</v>
          </cell>
          <cell r="C8783" t="str">
            <v>cây</v>
          </cell>
          <cell r="D8783">
            <v>452216</v>
          </cell>
        </row>
        <row r="8784">
          <cell r="B8784" t="str">
            <v>Đa bắp bè &gt;30-33 cm</v>
          </cell>
          <cell r="C8784" t="str">
            <v>cây</v>
          </cell>
          <cell r="D8784">
            <v>484259</v>
          </cell>
        </row>
        <row r="8785">
          <cell r="B8785" t="str">
            <v>Đa bắp bè &gt;33-36 cm</v>
          </cell>
          <cell r="C8785" t="str">
            <v>cây</v>
          </cell>
          <cell r="D8785">
            <v>519226</v>
          </cell>
        </row>
        <row r="8786">
          <cell r="B8786" t="str">
            <v>Đa bắp bè &gt;36-39 cm</v>
          </cell>
          <cell r="C8786" t="str">
            <v>cây</v>
          </cell>
          <cell r="D8786">
            <v>557519</v>
          </cell>
        </row>
        <row r="8787">
          <cell r="B8787" t="str">
            <v>Đa bắp bè &gt;39-42 cm</v>
          </cell>
          <cell r="C8787" t="str">
            <v>cây</v>
          </cell>
          <cell r="D8787">
            <v>599611</v>
          </cell>
        </row>
        <row r="8788">
          <cell r="B8788" t="str">
            <v>Đa bắp bè &gt;42 cm</v>
          </cell>
          <cell r="C8788" t="str">
            <v>cây</v>
          </cell>
          <cell r="D8788">
            <v>646040</v>
          </cell>
        </row>
        <row r="8789">
          <cell r="B8789" t="str">
            <v>Sung ngứa ≤3 cm</v>
          </cell>
          <cell r="C8789" t="str">
            <v>cây</v>
          </cell>
          <cell r="D8789">
            <v>65142</v>
          </cell>
        </row>
        <row r="8790">
          <cell r="B8790" t="str">
            <v>Sung ngứa &gt;3-6 cm</v>
          </cell>
          <cell r="C8790" t="str">
            <v>cây</v>
          </cell>
          <cell r="D8790">
            <v>85815</v>
          </cell>
        </row>
        <row r="8791">
          <cell r="B8791" t="str">
            <v>Vả trồng 2 năm</v>
          </cell>
          <cell r="C8791" t="str">
            <v>cây</v>
          </cell>
          <cell r="D8791">
            <v>85815</v>
          </cell>
        </row>
        <row r="8792">
          <cell r="B8792" t="str">
            <v>Sung ngứa &gt;6-9 cm</v>
          </cell>
          <cell r="C8792" t="str">
            <v>cây</v>
          </cell>
          <cell r="D8792">
            <v>225790</v>
          </cell>
        </row>
        <row r="8793">
          <cell r="B8793" t="str">
            <v>Sung ngứa &gt;9-12 cm</v>
          </cell>
          <cell r="C8793" t="str">
            <v>cây</v>
          </cell>
          <cell r="D8793">
            <v>303775</v>
          </cell>
        </row>
        <row r="8794">
          <cell r="B8794" t="str">
            <v>Sung ngứa &gt;12-15 cm</v>
          </cell>
          <cell r="C8794" t="str">
            <v>cây</v>
          </cell>
          <cell r="D8794">
            <v>324528</v>
          </cell>
        </row>
        <row r="8795">
          <cell r="B8795" t="str">
            <v>Sung ngứa &gt;15-18 cm</v>
          </cell>
          <cell r="C8795" t="str">
            <v>cây</v>
          </cell>
          <cell r="D8795">
            <v>346599</v>
          </cell>
        </row>
        <row r="8796">
          <cell r="B8796" t="str">
            <v>Sung ngứa &gt;18-21 cm</v>
          </cell>
          <cell r="C8796" t="str">
            <v>cây</v>
          </cell>
          <cell r="D8796">
            <v>370175</v>
          </cell>
        </row>
        <row r="8797">
          <cell r="B8797" t="str">
            <v>Sung ngứa &gt;21-24 cm</v>
          </cell>
          <cell r="C8797" t="str">
            <v>cây</v>
          </cell>
          <cell r="D8797">
            <v>395469</v>
          </cell>
        </row>
        <row r="8798">
          <cell r="B8798" t="str">
            <v>Sung ngứa &gt;24-27 cm</v>
          </cell>
          <cell r="C8798" t="str">
            <v>cây</v>
          </cell>
          <cell r="D8798">
            <v>422723</v>
          </cell>
        </row>
        <row r="8799">
          <cell r="B8799" t="str">
            <v>Sung ngứa &gt;27-30 cm</v>
          </cell>
          <cell r="C8799" t="str">
            <v>cây</v>
          </cell>
          <cell r="D8799">
            <v>452216</v>
          </cell>
        </row>
        <row r="8800">
          <cell r="B8800" t="str">
            <v>Sung ngứa &gt;30-33 cm</v>
          </cell>
          <cell r="C8800" t="str">
            <v>cây</v>
          </cell>
          <cell r="D8800">
            <v>484259</v>
          </cell>
        </row>
        <row r="8801">
          <cell r="B8801" t="str">
            <v>Sung ngứa &gt;33-36 cm</v>
          </cell>
          <cell r="C8801" t="str">
            <v>cây</v>
          </cell>
          <cell r="D8801">
            <v>519226</v>
          </cell>
        </row>
        <row r="8802">
          <cell r="B8802" t="str">
            <v>Sung ngứa &gt;36-39 cm</v>
          </cell>
          <cell r="C8802" t="str">
            <v>cây</v>
          </cell>
          <cell r="D8802">
            <v>557519</v>
          </cell>
        </row>
        <row r="8803">
          <cell r="B8803" t="str">
            <v>Sung ngứa &gt;39-42 cm</v>
          </cell>
          <cell r="C8803" t="str">
            <v>cây</v>
          </cell>
          <cell r="D8803">
            <v>599611</v>
          </cell>
        </row>
        <row r="8804">
          <cell r="B8804" t="str">
            <v>Sung ngứa &gt;42 cm</v>
          </cell>
          <cell r="C8804" t="str">
            <v>cây</v>
          </cell>
          <cell r="D8804">
            <v>646040</v>
          </cell>
        </row>
        <row r="8805">
          <cell r="B8805" t="str">
            <v>Bắp bè ≤3 cm</v>
          </cell>
          <cell r="C8805" t="str">
            <v>cây</v>
          </cell>
          <cell r="D8805">
            <v>65142</v>
          </cell>
        </row>
        <row r="8806">
          <cell r="B8806" t="str">
            <v>Bắp bè &gt;3-6 cm</v>
          </cell>
          <cell r="C8806" t="str">
            <v>cây</v>
          </cell>
          <cell r="D8806">
            <v>85815</v>
          </cell>
        </row>
        <row r="8807">
          <cell r="B8807" t="str">
            <v>Bắp bè &gt;6-9 cm</v>
          </cell>
          <cell r="C8807" t="str">
            <v>cây</v>
          </cell>
          <cell r="D8807">
            <v>225790</v>
          </cell>
        </row>
        <row r="8808">
          <cell r="B8808" t="str">
            <v>Bắp bè &gt;9-12 cm</v>
          </cell>
          <cell r="C8808" t="str">
            <v>cây</v>
          </cell>
          <cell r="D8808">
            <v>303775</v>
          </cell>
        </row>
        <row r="8809">
          <cell r="B8809" t="str">
            <v>Bắp bè &gt;12-15 cm</v>
          </cell>
          <cell r="C8809" t="str">
            <v>cây</v>
          </cell>
          <cell r="D8809">
            <v>324528</v>
          </cell>
        </row>
        <row r="8810">
          <cell r="B8810" t="str">
            <v>Bắp bè &gt;15-18 cm</v>
          </cell>
          <cell r="C8810" t="str">
            <v>cây</v>
          </cell>
          <cell r="D8810">
            <v>346599</v>
          </cell>
        </row>
        <row r="8811">
          <cell r="B8811" t="str">
            <v>Bắp bè &gt;18-21 cm</v>
          </cell>
          <cell r="C8811" t="str">
            <v>cây</v>
          </cell>
          <cell r="D8811">
            <v>370175</v>
          </cell>
        </row>
        <row r="8812">
          <cell r="B8812" t="str">
            <v>Bắp bè &gt;21-24 cm</v>
          </cell>
          <cell r="C8812" t="str">
            <v>cây</v>
          </cell>
          <cell r="D8812">
            <v>395469</v>
          </cell>
        </row>
        <row r="8813">
          <cell r="B8813" t="str">
            <v>Bắp bè &gt;24-27 cm</v>
          </cell>
          <cell r="C8813" t="str">
            <v>cây</v>
          </cell>
          <cell r="D8813">
            <v>422723</v>
          </cell>
        </row>
        <row r="8814">
          <cell r="B8814" t="str">
            <v>Bắp bè &gt;27-30 cm</v>
          </cell>
          <cell r="C8814" t="str">
            <v>cây</v>
          </cell>
          <cell r="D8814">
            <v>452216</v>
          </cell>
        </row>
        <row r="8815">
          <cell r="B8815" t="str">
            <v>Bắp bè &gt;30-33 cm</v>
          </cell>
          <cell r="C8815" t="str">
            <v>cây</v>
          </cell>
          <cell r="D8815">
            <v>484259</v>
          </cell>
        </row>
        <row r="8816">
          <cell r="B8816" t="str">
            <v>Bắp bè &gt;33-36 cm</v>
          </cell>
          <cell r="C8816" t="str">
            <v>cây</v>
          </cell>
          <cell r="D8816">
            <v>519226</v>
          </cell>
        </row>
        <row r="8817">
          <cell r="B8817" t="str">
            <v>Bắp bè &gt;36-39 cm</v>
          </cell>
          <cell r="C8817" t="str">
            <v>cây</v>
          </cell>
          <cell r="D8817">
            <v>557519</v>
          </cell>
        </row>
        <row r="8818">
          <cell r="B8818" t="str">
            <v>Bắp bè &gt;39-42 cm</v>
          </cell>
          <cell r="C8818" t="str">
            <v>cây</v>
          </cell>
          <cell r="D8818">
            <v>599611</v>
          </cell>
        </row>
        <row r="8819">
          <cell r="B8819" t="str">
            <v>Bắp bè &gt;42 cm</v>
          </cell>
          <cell r="C8819" t="str">
            <v>cây</v>
          </cell>
          <cell r="D8819">
            <v>646040</v>
          </cell>
        </row>
        <row r="8820">
          <cell r="B8820" t="str">
            <v>Đa quả xanh ≤3 cm</v>
          </cell>
          <cell r="C8820" t="str">
            <v>cây</v>
          </cell>
          <cell r="D8820">
            <v>65142</v>
          </cell>
        </row>
        <row r="8821">
          <cell r="B8821" t="str">
            <v>Đa quả xanh &gt;3-6 cm</v>
          </cell>
          <cell r="C8821" t="str">
            <v>cây</v>
          </cell>
          <cell r="D8821">
            <v>85815</v>
          </cell>
        </row>
        <row r="8822">
          <cell r="B8822" t="str">
            <v>Đa quả xanh &gt;6-9 cm</v>
          </cell>
          <cell r="C8822" t="str">
            <v>cây</v>
          </cell>
          <cell r="D8822">
            <v>225790</v>
          </cell>
        </row>
        <row r="8823">
          <cell r="B8823" t="str">
            <v>Đa quả xanh &gt;9-12 cm</v>
          </cell>
          <cell r="C8823" t="str">
            <v>cây</v>
          </cell>
          <cell r="D8823">
            <v>303775</v>
          </cell>
        </row>
        <row r="8824">
          <cell r="B8824" t="str">
            <v>Đa quả xanh &gt;12-15 cm</v>
          </cell>
          <cell r="C8824" t="str">
            <v>cây</v>
          </cell>
          <cell r="D8824">
            <v>324528</v>
          </cell>
        </row>
        <row r="8825">
          <cell r="B8825" t="str">
            <v>Đa quả xanh &gt;15-18 cm</v>
          </cell>
          <cell r="C8825" t="str">
            <v>cây</v>
          </cell>
          <cell r="D8825">
            <v>346599</v>
          </cell>
        </row>
        <row r="8826">
          <cell r="B8826" t="str">
            <v>Đa quả xanh &gt;18-21 cm</v>
          </cell>
          <cell r="C8826" t="str">
            <v>cây</v>
          </cell>
          <cell r="D8826">
            <v>370175</v>
          </cell>
        </row>
        <row r="8827">
          <cell r="B8827" t="str">
            <v>Đa quả xanh &gt;21-24 cm</v>
          </cell>
          <cell r="C8827" t="str">
            <v>cây</v>
          </cell>
          <cell r="D8827">
            <v>395469</v>
          </cell>
        </row>
        <row r="8828">
          <cell r="B8828" t="str">
            <v>Đa quả xanh &gt;24-27 cm</v>
          </cell>
          <cell r="C8828" t="str">
            <v>cây</v>
          </cell>
          <cell r="D8828">
            <v>422723</v>
          </cell>
        </row>
        <row r="8829">
          <cell r="B8829" t="str">
            <v>Đa quả xanh &gt;27-30 cm</v>
          </cell>
          <cell r="C8829" t="str">
            <v>cây</v>
          </cell>
          <cell r="D8829">
            <v>452216</v>
          </cell>
        </row>
        <row r="8830">
          <cell r="B8830" t="str">
            <v>Đa quả xanh &gt;30-33 cm</v>
          </cell>
          <cell r="C8830" t="str">
            <v>cây</v>
          </cell>
          <cell r="D8830">
            <v>484259</v>
          </cell>
        </row>
        <row r="8831">
          <cell r="B8831" t="str">
            <v>Đa quả xanh &gt;33-36 cm</v>
          </cell>
          <cell r="C8831" t="str">
            <v>cây</v>
          </cell>
          <cell r="D8831">
            <v>519226</v>
          </cell>
        </row>
        <row r="8832">
          <cell r="B8832" t="str">
            <v>Đa quả xanh &gt;36-39 cm</v>
          </cell>
          <cell r="C8832" t="str">
            <v>cây</v>
          </cell>
          <cell r="D8832">
            <v>557519</v>
          </cell>
        </row>
        <row r="8833">
          <cell r="B8833" t="str">
            <v>Đa quả xanh &gt;39-42 cm</v>
          </cell>
          <cell r="C8833" t="str">
            <v>cây</v>
          </cell>
          <cell r="D8833">
            <v>599611</v>
          </cell>
        </row>
        <row r="8834">
          <cell r="B8834" t="str">
            <v>Đa quả xanh &gt;42 cm</v>
          </cell>
          <cell r="C8834" t="str">
            <v>cây</v>
          </cell>
          <cell r="D8834">
            <v>646040</v>
          </cell>
        </row>
        <row r="8835">
          <cell r="B8835" t="str">
            <v>Dọc ≤3 cm</v>
          </cell>
          <cell r="C8835" t="str">
            <v>cây</v>
          </cell>
          <cell r="D8835">
            <v>65142</v>
          </cell>
        </row>
        <row r="8836">
          <cell r="B8836" t="str">
            <v>Dọc &gt;3-6 cm</v>
          </cell>
          <cell r="C8836" t="str">
            <v>cây</v>
          </cell>
          <cell r="D8836">
            <v>85815</v>
          </cell>
        </row>
        <row r="8837">
          <cell r="B8837" t="str">
            <v>Dọc &gt;6-9 cm</v>
          </cell>
          <cell r="C8837" t="str">
            <v>cây</v>
          </cell>
          <cell r="D8837">
            <v>225790</v>
          </cell>
        </row>
        <row r="8838">
          <cell r="B8838" t="str">
            <v>Dọc &gt;9-12 cm</v>
          </cell>
          <cell r="C8838" t="str">
            <v>cây</v>
          </cell>
          <cell r="D8838">
            <v>303775</v>
          </cell>
        </row>
        <row r="8839">
          <cell r="B8839" t="str">
            <v>Dọc &gt;12-15 cm</v>
          </cell>
          <cell r="C8839" t="str">
            <v>cây</v>
          </cell>
          <cell r="D8839">
            <v>324528</v>
          </cell>
        </row>
        <row r="8840">
          <cell r="B8840" t="str">
            <v>Dọc &gt;15-18 cm</v>
          </cell>
          <cell r="C8840" t="str">
            <v>cây</v>
          </cell>
          <cell r="D8840">
            <v>346599</v>
          </cell>
        </row>
        <row r="8841">
          <cell r="B8841" t="str">
            <v>Dọc &gt;18-21 cm</v>
          </cell>
          <cell r="C8841" t="str">
            <v>cây</v>
          </cell>
          <cell r="D8841">
            <v>370175</v>
          </cell>
        </row>
        <row r="8842">
          <cell r="B8842" t="str">
            <v>Dọc &gt;21-24 cm</v>
          </cell>
          <cell r="C8842" t="str">
            <v>cây</v>
          </cell>
          <cell r="D8842">
            <v>395469</v>
          </cell>
        </row>
        <row r="8843">
          <cell r="B8843" t="str">
            <v>Dọc &gt;24-27 cm</v>
          </cell>
          <cell r="C8843" t="str">
            <v>cây</v>
          </cell>
          <cell r="D8843">
            <v>422723</v>
          </cell>
        </row>
        <row r="8844">
          <cell r="B8844" t="str">
            <v>Dọc &gt;27-30 cm</v>
          </cell>
          <cell r="C8844" t="str">
            <v>cây</v>
          </cell>
          <cell r="D8844">
            <v>452216</v>
          </cell>
        </row>
        <row r="8845">
          <cell r="B8845" t="str">
            <v>Dọc &gt;30-33 cm</v>
          </cell>
          <cell r="C8845" t="str">
            <v>cây</v>
          </cell>
          <cell r="D8845">
            <v>484259</v>
          </cell>
        </row>
        <row r="8846">
          <cell r="B8846" t="str">
            <v>Dọc &gt;33-36 cm</v>
          </cell>
          <cell r="C8846" t="str">
            <v>cây</v>
          </cell>
          <cell r="D8846">
            <v>519226</v>
          </cell>
        </row>
        <row r="8847">
          <cell r="B8847" t="str">
            <v>Dọc &gt;36-39 cm</v>
          </cell>
          <cell r="C8847" t="str">
            <v>cây</v>
          </cell>
          <cell r="D8847">
            <v>557519</v>
          </cell>
        </row>
        <row r="8848">
          <cell r="B8848" t="str">
            <v>Dọc &gt;39-42 cm</v>
          </cell>
          <cell r="C8848" t="str">
            <v>cây</v>
          </cell>
          <cell r="D8848">
            <v>599611</v>
          </cell>
        </row>
        <row r="8849">
          <cell r="B8849" t="str">
            <v>Dọc &gt;42 cm</v>
          </cell>
          <cell r="C8849" t="str">
            <v>cây</v>
          </cell>
          <cell r="D8849">
            <v>646040</v>
          </cell>
        </row>
        <row r="8850">
          <cell r="B8850" t="str">
            <v>Dung giấy ≤3 cm</v>
          </cell>
          <cell r="C8850" t="str">
            <v>cây</v>
          </cell>
          <cell r="D8850">
            <v>65142</v>
          </cell>
        </row>
        <row r="8851">
          <cell r="B8851" t="str">
            <v>Dung giấy &gt;3-6 cm</v>
          </cell>
          <cell r="C8851" t="str">
            <v>cây</v>
          </cell>
          <cell r="D8851">
            <v>85815</v>
          </cell>
        </row>
        <row r="8852">
          <cell r="B8852" t="str">
            <v>Dung giấy &gt;6-9 cm</v>
          </cell>
          <cell r="C8852" t="str">
            <v>cây</v>
          </cell>
          <cell r="D8852">
            <v>225790</v>
          </cell>
        </row>
        <row r="8853">
          <cell r="B8853" t="str">
            <v>Dung giấy &gt;9-12 cm</v>
          </cell>
          <cell r="C8853" t="str">
            <v>cây</v>
          </cell>
          <cell r="D8853">
            <v>303775</v>
          </cell>
        </row>
        <row r="8854">
          <cell r="B8854" t="str">
            <v>Dung giấy &gt;12-15 cm</v>
          </cell>
          <cell r="C8854" t="str">
            <v>cây</v>
          </cell>
          <cell r="D8854">
            <v>324528</v>
          </cell>
        </row>
        <row r="8855">
          <cell r="B8855" t="str">
            <v>Dung giấy &gt;15-18 cm</v>
          </cell>
          <cell r="C8855" t="str">
            <v>cây</v>
          </cell>
          <cell r="D8855">
            <v>346599</v>
          </cell>
        </row>
        <row r="8856">
          <cell r="B8856" t="str">
            <v>Dung giấy &gt;18-21 cm</v>
          </cell>
          <cell r="C8856" t="str">
            <v>cây</v>
          </cell>
          <cell r="D8856">
            <v>370175</v>
          </cell>
        </row>
        <row r="8857">
          <cell r="B8857" t="str">
            <v>Dung giấy &gt;21-24 cm</v>
          </cell>
          <cell r="C8857" t="str">
            <v>cây</v>
          </cell>
          <cell r="D8857">
            <v>395469</v>
          </cell>
        </row>
        <row r="8858">
          <cell r="B8858" t="str">
            <v>Dung giấy &gt;24-27 cm</v>
          </cell>
          <cell r="C8858" t="str">
            <v>cây</v>
          </cell>
          <cell r="D8858">
            <v>422723</v>
          </cell>
        </row>
        <row r="8859">
          <cell r="B8859" t="str">
            <v>Dung giấy &gt;27-30 cm</v>
          </cell>
          <cell r="C8859" t="str">
            <v>cây</v>
          </cell>
          <cell r="D8859">
            <v>452216</v>
          </cell>
        </row>
        <row r="8860">
          <cell r="B8860" t="str">
            <v>Dung giấy &gt;30-33 cm</v>
          </cell>
          <cell r="C8860" t="str">
            <v>cây</v>
          </cell>
          <cell r="D8860">
            <v>484259</v>
          </cell>
        </row>
        <row r="8861">
          <cell r="B8861" t="str">
            <v>Dung giấy &gt;33-36 cm</v>
          </cell>
          <cell r="C8861" t="str">
            <v>cây</v>
          </cell>
          <cell r="D8861">
            <v>519226</v>
          </cell>
        </row>
        <row r="8862">
          <cell r="B8862" t="str">
            <v>Dung giấy &gt;36-39 cm</v>
          </cell>
          <cell r="C8862" t="str">
            <v>cây</v>
          </cell>
          <cell r="D8862">
            <v>557519</v>
          </cell>
        </row>
        <row r="8863">
          <cell r="B8863" t="str">
            <v>Dung giấy &gt;39-42 cm</v>
          </cell>
          <cell r="C8863" t="str">
            <v>cây</v>
          </cell>
          <cell r="D8863">
            <v>599611</v>
          </cell>
        </row>
        <row r="8864">
          <cell r="B8864" t="str">
            <v>Dung giấy &gt;42 cm</v>
          </cell>
          <cell r="C8864" t="str">
            <v>cây</v>
          </cell>
          <cell r="D8864">
            <v>646040</v>
          </cell>
        </row>
        <row r="8865">
          <cell r="B8865" t="str">
            <v>Dung lá trà ≤3 cm</v>
          </cell>
          <cell r="C8865" t="str">
            <v>cây</v>
          </cell>
          <cell r="D8865">
            <v>65142</v>
          </cell>
        </row>
        <row r="8866">
          <cell r="B8866" t="str">
            <v>Dung lá trà &gt;3-6 cm</v>
          </cell>
          <cell r="C8866" t="str">
            <v>cây</v>
          </cell>
          <cell r="D8866">
            <v>85815</v>
          </cell>
        </row>
        <row r="8867">
          <cell r="B8867" t="str">
            <v>Dung lá trà &gt;6-9 cm</v>
          </cell>
          <cell r="C8867" t="str">
            <v>cây</v>
          </cell>
          <cell r="D8867">
            <v>225790</v>
          </cell>
        </row>
        <row r="8868">
          <cell r="B8868" t="str">
            <v>Dung lá trà &gt;9-12 cm</v>
          </cell>
          <cell r="C8868" t="str">
            <v>cây</v>
          </cell>
          <cell r="D8868">
            <v>303775</v>
          </cell>
        </row>
        <row r="8869">
          <cell r="B8869" t="str">
            <v>Dung lá trà &gt;12-15 cm</v>
          </cell>
          <cell r="C8869" t="str">
            <v>cây</v>
          </cell>
          <cell r="D8869">
            <v>324528</v>
          </cell>
        </row>
        <row r="8870">
          <cell r="B8870" t="str">
            <v>Dung lá trà &gt;15-18 cm</v>
          </cell>
          <cell r="C8870" t="str">
            <v>cây</v>
          </cell>
          <cell r="D8870">
            <v>346599</v>
          </cell>
        </row>
        <row r="8871">
          <cell r="B8871" t="str">
            <v>Dung lá trà &gt;18-21 cm</v>
          </cell>
          <cell r="C8871" t="str">
            <v>cây</v>
          </cell>
          <cell r="D8871">
            <v>370175</v>
          </cell>
        </row>
        <row r="8872">
          <cell r="B8872" t="str">
            <v>Dung lá trà &gt;21-24 cm</v>
          </cell>
          <cell r="C8872" t="str">
            <v>cây</v>
          </cell>
          <cell r="D8872">
            <v>395469</v>
          </cell>
        </row>
        <row r="8873">
          <cell r="B8873" t="str">
            <v>Dung lá trà &gt;24-27 cm</v>
          </cell>
          <cell r="C8873" t="str">
            <v>cây</v>
          </cell>
          <cell r="D8873">
            <v>422723</v>
          </cell>
        </row>
        <row r="8874">
          <cell r="B8874" t="str">
            <v>Dung lá trà &gt;27-30 cm</v>
          </cell>
          <cell r="C8874" t="str">
            <v>cây</v>
          </cell>
          <cell r="D8874">
            <v>452216</v>
          </cell>
        </row>
        <row r="8875">
          <cell r="B8875" t="str">
            <v>Dung lá trà &gt;30-33 cm</v>
          </cell>
          <cell r="C8875" t="str">
            <v>cây</v>
          </cell>
          <cell r="D8875">
            <v>484259</v>
          </cell>
        </row>
        <row r="8876">
          <cell r="B8876" t="str">
            <v>Dung lá trà &gt;33-36 cm</v>
          </cell>
          <cell r="C8876" t="str">
            <v>cây</v>
          </cell>
          <cell r="D8876">
            <v>519226</v>
          </cell>
        </row>
        <row r="8877">
          <cell r="B8877" t="str">
            <v>Dung lá trà &gt;36-39 cm</v>
          </cell>
          <cell r="C8877" t="str">
            <v>cây</v>
          </cell>
          <cell r="D8877">
            <v>557519</v>
          </cell>
        </row>
        <row r="8878">
          <cell r="B8878" t="str">
            <v>Dung lá trà &gt;39-42 cm</v>
          </cell>
          <cell r="C8878" t="str">
            <v>cây</v>
          </cell>
          <cell r="D8878">
            <v>599611</v>
          </cell>
        </row>
        <row r="8879">
          <cell r="B8879" t="str">
            <v>Dung lá trà &gt;42 cm</v>
          </cell>
          <cell r="C8879" t="str">
            <v>cây</v>
          </cell>
          <cell r="D8879">
            <v>646040</v>
          </cell>
        </row>
        <row r="8880">
          <cell r="B8880" t="str">
            <v>Dung lông ≤3 cm</v>
          </cell>
          <cell r="C8880" t="str">
            <v>cây</v>
          </cell>
          <cell r="D8880">
            <v>65142</v>
          </cell>
        </row>
        <row r="8881">
          <cell r="B8881" t="str">
            <v>Dung lông &gt;3-6 cm</v>
          </cell>
          <cell r="C8881" t="str">
            <v>cây</v>
          </cell>
          <cell r="D8881">
            <v>85815</v>
          </cell>
        </row>
        <row r="8882">
          <cell r="B8882" t="str">
            <v>Dung lông &gt;6-9 cm</v>
          </cell>
          <cell r="C8882" t="str">
            <v>cây</v>
          </cell>
          <cell r="D8882">
            <v>225790</v>
          </cell>
        </row>
        <row r="8883">
          <cell r="B8883" t="str">
            <v>Dung lông &gt;9-12 cm</v>
          </cell>
          <cell r="C8883" t="str">
            <v>cây</v>
          </cell>
          <cell r="D8883">
            <v>303775</v>
          </cell>
        </row>
        <row r="8884">
          <cell r="B8884" t="str">
            <v>Dung lông &gt;12-15 cm</v>
          </cell>
          <cell r="C8884" t="str">
            <v>cây</v>
          </cell>
          <cell r="D8884">
            <v>324528</v>
          </cell>
        </row>
        <row r="8885">
          <cell r="B8885" t="str">
            <v>Dung lông &gt;15-18 cm</v>
          </cell>
          <cell r="C8885" t="str">
            <v>cây</v>
          </cell>
          <cell r="D8885">
            <v>346599</v>
          </cell>
        </row>
        <row r="8886">
          <cell r="B8886" t="str">
            <v>Dung lông &gt;18-21 cm</v>
          </cell>
          <cell r="C8886" t="str">
            <v>cây</v>
          </cell>
          <cell r="D8886">
            <v>370175</v>
          </cell>
        </row>
        <row r="8887">
          <cell r="B8887" t="str">
            <v>Dung lông &gt;21-24 cm</v>
          </cell>
          <cell r="C8887" t="str">
            <v>cây</v>
          </cell>
          <cell r="D8887">
            <v>395469</v>
          </cell>
        </row>
        <row r="8888">
          <cell r="B8888" t="str">
            <v>Dung lông &gt;24-27 cm</v>
          </cell>
          <cell r="C8888" t="str">
            <v>cây</v>
          </cell>
          <cell r="D8888">
            <v>422723</v>
          </cell>
        </row>
        <row r="8889">
          <cell r="B8889" t="str">
            <v>Dung lông &gt;27-30 cm</v>
          </cell>
          <cell r="C8889" t="str">
            <v>cây</v>
          </cell>
          <cell r="D8889">
            <v>452216</v>
          </cell>
        </row>
        <row r="8890">
          <cell r="B8890" t="str">
            <v>Dung lông &gt;30-33 cm</v>
          </cell>
          <cell r="C8890" t="str">
            <v>cây</v>
          </cell>
          <cell r="D8890">
            <v>484259</v>
          </cell>
        </row>
        <row r="8891">
          <cell r="B8891" t="str">
            <v>Dung lông &gt;33-36 cm</v>
          </cell>
          <cell r="C8891" t="str">
            <v>cây</v>
          </cell>
          <cell r="D8891">
            <v>519226</v>
          </cell>
        </row>
        <row r="8892">
          <cell r="B8892" t="str">
            <v>Dung lông &gt;36-39 cm</v>
          </cell>
          <cell r="C8892" t="str">
            <v>cây</v>
          </cell>
          <cell r="D8892">
            <v>557519</v>
          </cell>
        </row>
        <row r="8893">
          <cell r="B8893" t="str">
            <v>Dung lông &gt;39-42 cm</v>
          </cell>
          <cell r="C8893" t="str">
            <v>cây</v>
          </cell>
          <cell r="D8893">
            <v>599611</v>
          </cell>
        </row>
        <row r="8894">
          <cell r="B8894" t="str">
            <v>Dung lông &gt;42 cm</v>
          </cell>
          <cell r="C8894" t="str">
            <v>cây</v>
          </cell>
          <cell r="D8894">
            <v>646040</v>
          </cell>
        </row>
        <row r="8895">
          <cell r="B8895" t="str">
            <v>Dung lụa ≤3 cm</v>
          </cell>
          <cell r="C8895" t="str">
            <v>cây</v>
          </cell>
          <cell r="D8895">
            <v>65142</v>
          </cell>
        </row>
        <row r="8896">
          <cell r="B8896" t="str">
            <v>Dung lụa &gt;3-6 cm</v>
          </cell>
          <cell r="C8896" t="str">
            <v>cây</v>
          </cell>
          <cell r="D8896">
            <v>85815</v>
          </cell>
        </row>
        <row r="8897">
          <cell r="B8897" t="str">
            <v>Dung lụa &gt;6-9 cm</v>
          </cell>
          <cell r="C8897" t="str">
            <v>cây</v>
          </cell>
          <cell r="D8897">
            <v>225790</v>
          </cell>
        </row>
        <row r="8898">
          <cell r="B8898" t="str">
            <v>Dung lụa &gt;9-12 cm</v>
          </cell>
          <cell r="C8898" t="str">
            <v>cây</v>
          </cell>
          <cell r="D8898">
            <v>303775</v>
          </cell>
        </row>
        <row r="8899">
          <cell r="B8899" t="str">
            <v>Dung lụa &gt;12-15 cm</v>
          </cell>
          <cell r="C8899" t="str">
            <v>cây</v>
          </cell>
          <cell r="D8899">
            <v>324528</v>
          </cell>
        </row>
        <row r="8900">
          <cell r="B8900" t="str">
            <v>Dung lụa &gt;15-18 cm</v>
          </cell>
          <cell r="C8900" t="str">
            <v>cây</v>
          </cell>
          <cell r="D8900">
            <v>346599</v>
          </cell>
        </row>
        <row r="8901">
          <cell r="B8901" t="str">
            <v>Dung lụa &gt;18-21 cm</v>
          </cell>
          <cell r="C8901" t="str">
            <v>cây</v>
          </cell>
          <cell r="D8901">
            <v>370175</v>
          </cell>
        </row>
        <row r="8902">
          <cell r="B8902" t="str">
            <v>Dung lụa &gt;21-24 cm</v>
          </cell>
          <cell r="C8902" t="str">
            <v>cây</v>
          </cell>
          <cell r="D8902">
            <v>395469</v>
          </cell>
        </row>
        <row r="8903">
          <cell r="B8903" t="str">
            <v>Dung lụa &gt;24-27 cm</v>
          </cell>
          <cell r="C8903" t="str">
            <v>cây</v>
          </cell>
          <cell r="D8903">
            <v>422723</v>
          </cell>
        </row>
        <row r="8904">
          <cell r="B8904" t="str">
            <v>Dung lụa &gt;27-30 cm</v>
          </cell>
          <cell r="C8904" t="str">
            <v>cây</v>
          </cell>
          <cell r="D8904">
            <v>452216</v>
          </cell>
        </row>
        <row r="8905">
          <cell r="B8905" t="str">
            <v>Dung lụa &gt;30-33 cm</v>
          </cell>
          <cell r="C8905" t="str">
            <v>cây</v>
          </cell>
          <cell r="D8905">
            <v>484259</v>
          </cell>
        </row>
        <row r="8906">
          <cell r="B8906" t="str">
            <v>Dung lụa &gt;33-36 cm</v>
          </cell>
          <cell r="C8906" t="str">
            <v>cây</v>
          </cell>
          <cell r="D8906">
            <v>519226</v>
          </cell>
        </row>
        <row r="8907">
          <cell r="B8907" t="str">
            <v>Dung lụa &gt;36-39 cm</v>
          </cell>
          <cell r="C8907" t="str">
            <v>cây</v>
          </cell>
          <cell r="D8907">
            <v>557519</v>
          </cell>
        </row>
        <row r="8908">
          <cell r="B8908" t="str">
            <v>Dung lụa &gt;39-42 cm</v>
          </cell>
          <cell r="C8908" t="str">
            <v>cây</v>
          </cell>
          <cell r="D8908">
            <v>599611</v>
          </cell>
        </row>
        <row r="8909">
          <cell r="B8909" t="str">
            <v>Dung lụa &gt;42 cm</v>
          </cell>
          <cell r="C8909" t="str">
            <v>cây</v>
          </cell>
          <cell r="D8909">
            <v>646040</v>
          </cell>
        </row>
        <row r="8910">
          <cell r="B8910" t="str">
            <v>Dung nam bộ ≤3 cm</v>
          </cell>
          <cell r="C8910" t="str">
            <v>cây</v>
          </cell>
          <cell r="D8910">
            <v>65142</v>
          </cell>
        </row>
        <row r="8911">
          <cell r="B8911" t="str">
            <v>Dung nam bộ &gt;3-6 cm</v>
          </cell>
          <cell r="C8911" t="str">
            <v>cây</v>
          </cell>
          <cell r="D8911">
            <v>85815</v>
          </cell>
        </row>
        <row r="8912">
          <cell r="B8912" t="str">
            <v>Dung nam bộ &gt;6-9 cm</v>
          </cell>
          <cell r="C8912" t="str">
            <v>cây</v>
          </cell>
          <cell r="D8912">
            <v>225790</v>
          </cell>
        </row>
        <row r="8913">
          <cell r="B8913" t="str">
            <v>Dung nam bộ &gt;9-12 cm</v>
          </cell>
          <cell r="C8913" t="str">
            <v>cây</v>
          </cell>
          <cell r="D8913">
            <v>303775</v>
          </cell>
        </row>
        <row r="8914">
          <cell r="B8914" t="str">
            <v>Dung nam bộ &gt;12-15 cm</v>
          </cell>
          <cell r="C8914" t="str">
            <v>cây</v>
          </cell>
          <cell r="D8914">
            <v>324528</v>
          </cell>
        </row>
        <row r="8915">
          <cell r="B8915" t="str">
            <v>Dung nam bộ &gt;15-18 cm</v>
          </cell>
          <cell r="C8915" t="str">
            <v>cây</v>
          </cell>
          <cell r="D8915">
            <v>346599</v>
          </cell>
        </row>
        <row r="8916">
          <cell r="B8916" t="str">
            <v>Dung nam bộ &gt;18-21 cm</v>
          </cell>
          <cell r="C8916" t="str">
            <v>cây</v>
          </cell>
          <cell r="D8916">
            <v>370175</v>
          </cell>
        </row>
        <row r="8917">
          <cell r="B8917" t="str">
            <v>Dung nam bộ &gt;21-24 cm</v>
          </cell>
          <cell r="C8917" t="str">
            <v>cây</v>
          </cell>
          <cell r="D8917">
            <v>395469</v>
          </cell>
        </row>
        <row r="8918">
          <cell r="B8918" t="str">
            <v>Dung nam bộ &gt;24-27 cm</v>
          </cell>
          <cell r="C8918" t="str">
            <v>cây</v>
          </cell>
          <cell r="D8918">
            <v>422723</v>
          </cell>
        </row>
        <row r="8919">
          <cell r="B8919" t="str">
            <v>Dung nam bộ &gt;27-30 cm</v>
          </cell>
          <cell r="C8919" t="str">
            <v>cây</v>
          </cell>
          <cell r="D8919">
            <v>452216</v>
          </cell>
        </row>
        <row r="8920">
          <cell r="B8920" t="str">
            <v>Dung nam bộ &gt;30-33 cm</v>
          </cell>
          <cell r="C8920" t="str">
            <v>cây</v>
          </cell>
          <cell r="D8920">
            <v>484259</v>
          </cell>
        </row>
        <row r="8921">
          <cell r="B8921" t="str">
            <v>Dung nam bộ &gt;33-36 cm</v>
          </cell>
          <cell r="C8921" t="str">
            <v>cây</v>
          </cell>
          <cell r="D8921">
            <v>519226</v>
          </cell>
        </row>
        <row r="8922">
          <cell r="B8922" t="str">
            <v>Dung nam bộ &gt;36-39 cm</v>
          </cell>
          <cell r="C8922" t="str">
            <v>cây</v>
          </cell>
          <cell r="D8922">
            <v>557519</v>
          </cell>
        </row>
        <row r="8923">
          <cell r="B8923" t="str">
            <v>Dung nam bộ &gt;39-42 cm</v>
          </cell>
          <cell r="C8923" t="str">
            <v>cây</v>
          </cell>
          <cell r="D8923">
            <v>599611</v>
          </cell>
        </row>
        <row r="8924">
          <cell r="B8924" t="str">
            <v>Dung nam bộ &gt;42 cm</v>
          </cell>
          <cell r="C8924" t="str">
            <v>cây</v>
          </cell>
          <cell r="D8924">
            <v>646040</v>
          </cell>
        </row>
        <row r="8925">
          <cell r="B8925" t="str">
            <v>Gai lang trung quốc ≤3 cm</v>
          </cell>
          <cell r="C8925" t="str">
            <v>cây</v>
          </cell>
          <cell r="D8925">
            <v>65142</v>
          </cell>
        </row>
        <row r="8926">
          <cell r="B8926" t="str">
            <v>Gai lang trung quốc &gt;3-6 cm</v>
          </cell>
          <cell r="C8926" t="str">
            <v>cây</v>
          </cell>
          <cell r="D8926">
            <v>85815</v>
          </cell>
        </row>
        <row r="8927">
          <cell r="B8927" t="str">
            <v>Gai lang trung quốc &gt;6-9 cm</v>
          </cell>
          <cell r="C8927" t="str">
            <v>cây</v>
          </cell>
          <cell r="D8927">
            <v>225790</v>
          </cell>
        </row>
        <row r="8928">
          <cell r="B8928" t="str">
            <v>Gai lang trung quốc &gt;9-12 cm</v>
          </cell>
          <cell r="C8928" t="str">
            <v>cây</v>
          </cell>
          <cell r="D8928">
            <v>303775</v>
          </cell>
        </row>
        <row r="8929">
          <cell r="B8929" t="str">
            <v>Gai lang trung quốc &gt;12-15 cm</v>
          </cell>
          <cell r="C8929" t="str">
            <v>cây</v>
          </cell>
          <cell r="D8929">
            <v>324528</v>
          </cell>
        </row>
        <row r="8930">
          <cell r="B8930" t="str">
            <v>Gai lang trung quốc &gt;15-18 cm</v>
          </cell>
          <cell r="C8930" t="str">
            <v>cây</v>
          </cell>
          <cell r="D8930">
            <v>346599</v>
          </cell>
        </row>
        <row r="8931">
          <cell r="B8931" t="str">
            <v>Gai lang trung quốc &gt;18-21 cm</v>
          </cell>
          <cell r="C8931" t="str">
            <v>cây</v>
          </cell>
          <cell r="D8931">
            <v>370175</v>
          </cell>
        </row>
        <row r="8932">
          <cell r="B8932" t="str">
            <v>Gai lang trung quốc &gt;21-24 cm</v>
          </cell>
          <cell r="C8932" t="str">
            <v>cây</v>
          </cell>
          <cell r="D8932">
            <v>395469</v>
          </cell>
        </row>
        <row r="8933">
          <cell r="B8933" t="str">
            <v>Gai lang trung quốc &gt;24-27 cm</v>
          </cell>
          <cell r="C8933" t="str">
            <v>cây</v>
          </cell>
          <cell r="D8933">
            <v>422723</v>
          </cell>
        </row>
        <row r="8934">
          <cell r="B8934" t="str">
            <v>Gai lang trung quốc &gt;27-30 cm</v>
          </cell>
          <cell r="C8934" t="str">
            <v>cây</v>
          </cell>
          <cell r="D8934">
            <v>452216</v>
          </cell>
        </row>
        <row r="8935">
          <cell r="B8935" t="str">
            <v>Gai lang trung quốc &gt;30-33 cm</v>
          </cell>
          <cell r="C8935" t="str">
            <v>cây</v>
          </cell>
          <cell r="D8935">
            <v>484259</v>
          </cell>
        </row>
        <row r="8936">
          <cell r="B8936" t="str">
            <v>Gai lang trung quốc &gt;33-36 cm</v>
          </cell>
          <cell r="C8936" t="str">
            <v>cây</v>
          </cell>
          <cell r="D8936">
            <v>519226</v>
          </cell>
        </row>
        <row r="8937">
          <cell r="B8937" t="str">
            <v>Gai lang trung quốc &gt;36-39 cm</v>
          </cell>
          <cell r="C8937" t="str">
            <v>cây</v>
          </cell>
          <cell r="D8937">
            <v>557519</v>
          </cell>
        </row>
        <row r="8938">
          <cell r="B8938" t="str">
            <v>Gai lang trung quốc &gt;39-42 cm</v>
          </cell>
          <cell r="C8938" t="str">
            <v>cây</v>
          </cell>
          <cell r="D8938">
            <v>599611</v>
          </cell>
        </row>
        <row r="8939">
          <cell r="B8939" t="str">
            <v>Gai lang trung quốc &gt;42 cm</v>
          </cell>
          <cell r="C8939" t="str">
            <v>cây</v>
          </cell>
          <cell r="D8939">
            <v>646040</v>
          </cell>
        </row>
        <row r="8940">
          <cell r="B8940" t="str">
            <v>Gạo ≤3 cm</v>
          </cell>
          <cell r="C8940" t="str">
            <v>cây</v>
          </cell>
          <cell r="D8940">
            <v>65142</v>
          </cell>
        </row>
        <row r="8941">
          <cell r="B8941" t="str">
            <v>Gạo &gt;3-6 cm</v>
          </cell>
          <cell r="C8941" t="str">
            <v>cây</v>
          </cell>
          <cell r="D8941">
            <v>85815</v>
          </cell>
        </row>
        <row r="8942">
          <cell r="B8942" t="str">
            <v>Gạo &gt;6-9 cm</v>
          </cell>
          <cell r="C8942" t="str">
            <v>cây</v>
          </cell>
          <cell r="D8942">
            <v>225790</v>
          </cell>
        </row>
        <row r="8943">
          <cell r="B8943" t="str">
            <v>Gạo &gt;9-12 cm</v>
          </cell>
          <cell r="C8943" t="str">
            <v>cây</v>
          </cell>
          <cell r="D8943">
            <v>303775</v>
          </cell>
        </row>
        <row r="8944">
          <cell r="B8944" t="str">
            <v>Gạo &gt;12-15 cm</v>
          </cell>
          <cell r="C8944" t="str">
            <v>cây</v>
          </cell>
          <cell r="D8944">
            <v>324528</v>
          </cell>
        </row>
        <row r="8945">
          <cell r="B8945" t="str">
            <v>Gạo &gt;15-18 cm</v>
          </cell>
          <cell r="C8945" t="str">
            <v>cây</v>
          </cell>
          <cell r="D8945">
            <v>346599</v>
          </cell>
        </row>
        <row r="8946">
          <cell r="B8946" t="str">
            <v>Gạo &gt;18-21 cm</v>
          </cell>
          <cell r="C8946" t="str">
            <v>cây</v>
          </cell>
          <cell r="D8946">
            <v>370175</v>
          </cell>
        </row>
        <row r="8947">
          <cell r="B8947" t="str">
            <v>Gạo &gt;21-24 cm</v>
          </cell>
          <cell r="C8947" t="str">
            <v>cây</v>
          </cell>
          <cell r="D8947">
            <v>395469</v>
          </cell>
        </row>
        <row r="8948">
          <cell r="B8948" t="str">
            <v>Gạo &gt;24-27 cm</v>
          </cell>
          <cell r="C8948" t="str">
            <v>cây</v>
          </cell>
          <cell r="D8948">
            <v>422723</v>
          </cell>
        </row>
        <row r="8949">
          <cell r="B8949" t="str">
            <v>Gạo &gt;27-30 cm</v>
          </cell>
          <cell r="C8949" t="str">
            <v>cây</v>
          </cell>
          <cell r="D8949">
            <v>452216</v>
          </cell>
        </row>
        <row r="8950">
          <cell r="B8950" t="str">
            <v>Gạo &gt;30-33 cm</v>
          </cell>
          <cell r="C8950" t="str">
            <v>cây</v>
          </cell>
          <cell r="D8950">
            <v>484259</v>
          </cell>
        </row>
        <row r="8951">
          <cell r="B8951" t="str">
            <v>Gạo &gt;33-36 cm</v>
          </cell>
          <cell r="C8951" t="str">
            <v>cây</v>
          </cell>
          <cell r="D8951">
            <v>519226</v>
          </cell>
        </row>
        <row r="8952">
          <cell r="B8952" t="str">
            <v>Gạo &gt;36-39 cm</v>
          </cell>
          <cell r="C8952" t="str">
            <v>cây</v>
          </cell>
          <cell r="D8952">
            <v>557519</v>
          </cell>
        </row>
        <row r="8953">
          <cell r="B8953" t="str">
            <v>Gạo &gt;39-42 cm</v>
          </cell>
          <cell r="C8953" t="str">
            <v>cây</v>
          </cell>
          <cell r="D8953">
            <v>599611</v>
          </cell>
        </row>
        <row r="8954">
          <cell r="B8954" t="str">
            <v>Gạo &gt;42 cm</v>
          </cell>
          <cell r="C8954" t="str">
            <v>cây</v>
          </cell>
          <cell r="D8954">
            <v>646040</v>
          </cell>
        </row>
        <row r="8955">
          <cell r="B8955" t="str">
            <v>Mộc miên ≤3 cm</v>
          </cell>
          <cell r="C8955" t="str">
            <v>cây</v>
          </cell>
          <cell r="D8955">
            <v>65142</v>
          </cell>
        </row>
        <row r="8956">
          <cell r="B8956" t="str">
            <v>Mộc miên &gt;3-6 cm</v>
          </cell>
          <cell r="C8956" t="str">
            <v>cây</v>
          </cell>
          <cell r="D8956">
            <v>85815</v>
          </cell>
        </row>
        <row r="8957">
          <cell r="B8957" t="str">
            <v>Mộc miên &gt;6-9 cm</v>
          </cell>
          <cell r="C8957" t="str">
            <v>cây</v>
          </cell>
          <cell r="D8957">
            <v>225790</v>
          </cell>
        </row>
        <row r="8958">
          <cell r="B8958" t="str">
            <v>Mộc miên &gt;9-12 cm</v>
          </cell>
          <cell r="C8958" t="str">
            <v>cây</v>
          </cell>
          <cell r="D8958">
            <v>303775</v>
          </cell>
        </row>
        <row r="8959">
          <cell r="B8959" t="str">
            <v>Mộc miên &gt;12-15 cm</v>
          </cell>
          <cell r="C8959" t="str">
            <v>cây</v>
          </cell>
          <cell r="D8959">
            <v>324528</v>
          </cell>
        </row>
        <row r="8960">
          <cell r="B8960" t="str">
            <v>Mộc miên &gt;15-18 cm</v>
          </cell>
          <cell r="C8960" t="str">
            <v>cây</v>
          </cell>
          <cell r="D8960">
            <v>346599</v>
          </cell>
        </row>
        <row r="8961">
          <cell r="B8961" t="str">
            <v>Mộc miên &gt;18-21 cm</v>
          </cell>
          <cell r="C8961" t="str">
            <v>cây</v>
          </cell>
          <cell r="D8961">
            <v>370175</v>
          </cell>
        </row>
        <row r="8962">
          <cell r="B8962" t="str">
            <v>Mộc miên &gt;21-24 cm</v>
          </cell>
          <cell r="C8962" t="str">
            <v>cây</v>
          </cell>
          <cell r="D8962">
            <v>395469</v>
          </cell>
        </row>
        <row r="8963">
          <cell r="B8963" t="str">
            <v>Mộc miên &gt;24-27 cm</v>
          </cell>
          <cell r="C8963" t="str">
            <v>cây</v>
          </cell>
          <cell r="D8963">
            <v>422723</v>
          </cell>
        </row>
        <row r="8964">
          <cell r="B8964" t="str">
            <v>Mộc miên &gt;27-30 cm</v>
          </cell>
          <cell r="C8964" t="str">
            <v>cây</v>
          </cell>
          <cell r="D8964">
            <v>452216</v>
          </cell>
        </row>
        <row r="8965">
          <cell r="B8965" t="str">
            <v>Mộc miên &gt;30-33 cm</v>
          </cell>
          <cell r="C8965" t="str">
            <v>cây</v>
          </cell>
          <cell r="D8965">
            <v>484259</v>
          </cell>
        </row>
        <row r="8966">
          <cell r="B8966" t="str">
            <v>Mộc miên &gt;33-36 cm</v>
          </cell>
          <cell r="C8966" t="str">
            <v>cây</v>
          </cell>
          <cell r="D8966">
            <v>519226</v>
          </cell>
        </row>
        <row r="8967">
          <cell r="B8967" t="str">
            <v>Mộc miên &gt;36-39 cm</v>
          </cell>
          <cell r="C8967" t="str">
            <v>cây</v>
          </cell>
          <cell r="D8967">
            <v>557519</v>
          </cell>
        </row>
        <row r="8968">
          <cell r="B8968" t="str">
            <v>Mộc miên &gt;39-42 cm</v>
          </cell>
          <cell r="C8968" t="str">
            <v>cây</v>
          </cell>
          <cell r="D8968">
            <v>599611</v>
          </cell>
        </row>
        <row r="8969">
          <cell r="B8969" t="str">
            <v>Mộc miên &gt;42 cm</v>
          </cell>
          <cell r="C8969" t="str">
            <v>cây</v>
          </cell>
          <cell r="D8969">
            <v>646040</v>
          </cell>
        </row>
        <row r="8970">
          <cell r="B8970" t="str">
            <v>Giâu da xoan ≤3 cm</v>
          </cell>
          <cell r="C8970" t="str">
            <v>cây</v>
          </cell>
          <cell r="D8970">
            <v>65142</v>
          </cell>
        </row>
        <row r="8971">
          <cell r="B8971" t="str">
            <v>Giâu da xoan &gt;3-6 cm</v>
          </cell>
          <cell r="C8971" t="str">
            <v>cây</v>
          </cell>
          <cell r="D8971">
            <v>85815</v>
          </cell>
        </row>
        <row r="8972">
          <cell r="B8972" t="str">
            <v>Giâu da xoan &gt;6-9 cm</v>
          </cell>
          <cell r="C8972" t="str">
            <v>cây</v>
          </cell>
          <cell r="D8972">
            <v>225790</v>
          </cell>
        </row>
        <row r="8973">
          <cell r="B8973" t="str">
            <v>Giâu da xoan &gt;9-12 cm</v>
          </cell>
          <cell r="C8973" t="str">
            <v>cây</v>
          </cell>
          <cell r="D8973">
            <v>303775</v>
          </cell>
        </row>
        <row r="8974">
          <cell r="B8974" t="str">
            <v>Giâu da xoan &gt;12-15 cm</v>
          </cell>
          <cell r="C8974" t="str">
            <v>cây</v>
          </cell>
          <cell r="D8974">
            <v>324528</v>
          </cell>
        </row>
        <row r="8975">
          <cell r="B8975" t="str">
            <v>Giâu da xoan &gt;15-18 cm</v>
          </cell>
          <cell r="C8975" t="str">
            <v>cây</v>
          </cell>
          <cell r="D8975">
            <v>346599</v>
          </cell>
        </row>
        <row r="8976">
          <cell r="B8976" t="str">
            <v>Giâu da xoan &gt;18-21 cm</v>
          </cell>
          <cell r="C8976" t="str">
            <v>cây</v>
          </cell>
          <cell r="D8976">
            <v>370175</v>
          </cell>
        </row>
        <row r="8977">
          <cell r="B8977" t="str">
            <v>Giâu da xoan &gt;21-24 cm</v>
          </cell>
          <cell r="C8977" t="str">
            <v>cây</v>
          </cell>
          <cell r="D8977">
            <v>395469</v>
          </cell>
        </row>
        <row r="8978">
          <cell r="B8978" t="str">
            <v>Giâu da xoan &gt;24-27 cm</v>
          </cell>
          <cell r="C8978" t="str">
            <v>cây</v>
          </cell>
          <cell r="D8978">
            <v>422723</v>
          </cell>
        </row>
        <row r="8979">
          <cell r="B8979" t="str">
            <v>Giâu da xoan &gt;27-30 cm</v>
          </cell>
          <cell r="C8979" t="str">
            <v>cây</v>
          </cell>
          <cell r="D8979">
            <v>452216</v>
          </cell>
        </row>
        <row r="8980">
          <cell r="B8980" t="str">
            <v>Giâu da xoan &gt;30-33 cm</v>
          </cell>
          <cell r="C8980" t="str">
            <v>cây</v>
          </cell>
          <cell r="D8980">
            <v>484259</v>
          </cell>
        </row>
        <row r="8981">
          <cell r="B8981" t="str">
            <v>Giâu da xoan &gt;33-36 cm</v>
          </cell>
          <cell r="C8981" t="str">
            <v>cây</v>
          </cell>
          <cell r="D8981">
            <v>519226</v>
          </cell>
        </row>
        <row r="8982">
          <cell r="B8982" t="str">
            <v>Giâu da xoan &gt;36-39 cm</v>
          </cell>
          <cell r="C8982" t="str">
            <v>cây</v>
          </cell>
          <cell r="D8982">
            <v>557519</v>
          </cell>
        </row>
        <row r="8983">
          <cell r="B8983" t="str">
            <v>Giâu da xoan &gt;39-42 cm</v>
          </cell>
          <cell r="C8983" t="str">
            <v>cây</v>
          </cell>
          <cell r="D8983">
            <v>599611</v>
          </cell>
        </row>
        <row r="8984">
          <cell r="B8984" t="str">
            <v>Giâu da xoan &gt;42 cm</v>
          </cell>
          <cell r="C8984" t="str">
            <v>cây</v>
          </cell>
          <cell r="D8984">
            <v>646040</v>
          </cell>
        </row>
        <row r="8985">
          <cell r="B8985" t="str">
            <v>Gòn ≤3 cm</v>
          </cell>
          <cell r="C8985" t="str">
            <v>cây</v>
          </cell>
          <cell r="D8985">
            <v>65142</v>
          </cell>
        </row>
        <row r="8986">
          <cell r="B8986" t="str">
            <v>Gòn &gt;3-6 cm</v>
          </cell>
          <cell r="C8986" t="str">
            <v>cây</v>
          </cell>
          <cell r="D8986">
            <v>85815</v>
          </cell>
        </row>
        <row r="8987">
          <cell r="B8987" t="str">
            <v>Gòn &gt;6-9 cm</v>
          </cell>
          <cell r="C8987" t="str">
            <v>cây</v>
          </cell>
          <cell r="D8987">
            <v>225790</v>
          </cell>
        </row>
        <row r="8988">
          <cell r="B8988" t="str">
            <v>Gòn &gt;9-12 cm</v>
          </cell>
          <cell r="C8988" t="str">
            <v>cây</v>
          </cell>
          <cell r="D8988">
            <v>303775</v>
          </cell>
        </row>
        <row r="8989">
          <cell r="B8989" t="str">
            <v>Gòn &gt;12-15 cm</v>
          </cell>
          <cell r="C8989" t="str">
            <v>cây</v>
          </cell>
          <cell r="D8989">
            <v>324528</v>
          </cell>
        </row>
        <row r="8990">
          <cell r="B8990" t="str">
            <v>Gòn &gt;15-18 cm</v>
          </cell>
          <cell r="C8990" t="str">
            <v>cây</v>
          </cell>
          <cell r="D8990">
            <v>346599</v>
          </cell>
        </row>
        <row r="8991">
          <cell r="B8991" t="str">
            <v>Gòn &gt;18-21 cm</v>
          </cell>
          <cell r="C8991" t="str">
            <v>cây</v>
          </cell>
          <cell r="D8991">
            <v>370175</v>
          </cell>
        </row>
        <row r="8992">
          <cell r="B8992" t="str">
            <v>Gòn &gt;21-24 cm</v>
          </cell>
          <cell r="C8992" t="str">
            <v>cây</v>
          </cell>
          <cell r="D8992">
            <v>395469</v>
          </cell>
        </row>
        <row r="8993">
          <cell r="B8993" t="str">
            <v>Gòn &gt;24-27 cm</v>
          </cell>
          <cell r="C8993" t="str">
            <v>cây</v>
          </cell>
          <cell r="D8993">
            <v>422723</v>
          </cell>
        </row>
        <row r="8994">
          <cell r="B8994" t="str">
            <v>Gòn &gt;27-30 cm</v>
          </cell>
          <cell r="C8994" t="str">
            <v>cây</v>
          </cell>
          <cell r="D8994">
            <v>452216</v>
          </cell>
        </row>
        <row r="8995">
          <cell r="B8995" t="str">
            <v>Gòn &gt;30-33 cm</v>
          </cell>
          <cell r="C8995" t="str">
            <v>cây</v>
          </cell>
          <cell r="D8995">
            <v>484259</v>
          </cell>
        </row>
        <row r="8996">
          <cell r="B8996" t="str">
            <v>Gòn &gt;33-36 cm</v>
          </cell>
          <cell r="C8996" t="str">
            <v>cây</v>
          </cell>
          <cell r="D8996">
            <v>519226</v>
          </cell>
        </row>
        <row r="8997">
          <cell r="B8997" t="str">
            <v>Gòn &gt;36-39 cm</v>
          </cell>
          <cell r="C8997" t="str">
            <v>cây</v>
          </cell>
          <cell r="D8997">
            <v>557519</v>
          </cell>
        </row>
        <row r="8998">
          <cell r="B8998" t="str">
            <v>Gòn &gt;39-42 cm</v>
          </cell>
          <cell r="C8998" t="str">
            <v>cây</v>
          </cell>
          <cell r="D8998">
            <v>599611</v>
          </cell>
        </row>
        <row r="8999">
          <cell r="B8999" t="str">
            <v>Gòn &gt;42 cm</v>
          </cell>
          <cell r="C8999" t="str">
            <v>cây</v>
          </cell>
          <cell r="D8999">
            <v>646040</v>
          </cell>
        </row>
        <row r="9000">
          <cell r="B9000" t="str">
            <v>Bông gòn ≤3 cm</v>
          </cell>
          <cell r="C9000" t="str">
            <v>cây</v>
          </cell>
          <cell r="D9000">
            <v>65142</v>
          </cell>
        </row>
        <row r="9001">
          <cell r="B9001" t="str">
            <v>Bông gòn &gt;3-6 cm</v>
          </cell>
          <cell r="C9001" t="str">
            <v>cây</v>
          </cell>
          <cell r="D9001">
            <v>85815</v>
          </cell>
        </row>
        <row r="9002">
          <cell r="B9002" t="str">
            <v>Bông gòn &gt;6-9 cm</v>
          </cell>
          <cell r="C9002" t="str">
            <v>cây</v>
          </cell>
          <cell r="D9002">
            <v>225790</v>
          </cell>
        </row>
        <row r="9003">
          <cell r="B9003" t="str">
            <v>Bông gòn &gt;9-12 cm</v>
          </cell>
          <cell r="C9003" t="str">
            <v>cây</v>
          </cell>
          <cell r="D9003">
            <v>303775</v>
          </cell>
        </row>
        <row r="9004">
          <cell r="B9004" t="str">
            <v>Bông gòn &gt;12-15 cm</v>
          </cell>
          <cell r="C9004" t="str">
            <v>cây</v>
          </cell>
          <cell r="D9004">
            <v>324528</v>
          </cell>
        </row>
        <row r="9005">
          <cell r="B9005" t="str">
            <v>Bông gòn &gt;15-18 cm</v>
          </cell>
          <cell r="C9005" t="str">
            <v>cây</v>
          </cell>
          <cell r="D9005">
            <v>346599</v>
          </cell>
        </row>
        <row r="9006">
          <cell r="B9006" t="str">
            <v>Bông gòn &gt;18-21 cm</v>
          </cell>
          <cell r="C9006" t="str">
            <v>cây</v>
          </cell>
          <cell r="D9006">
            <v>370175</v>
          </cell>
        </row>
        <row r="9007">
          <cell r="B9007" t="str">
            <v>Bông gòn &gt;21-24 cm</v>
          </cell>
          <cell r="C9007" t="str">
            <v>cây</v>
          </cell>
          <cell r="D9007">
            <v>395469</v>
          </cell>
        </row>
        <row r="9008">
          <cell r="B9008" t="str">
            <v>Bông gòn &gt;24-27 cm</v>
          </cell>
          <cell r="C9008" t="str">
            <v>cây</v>
          </cell>
          <cell r="D9008">
            <v>422723</v>
          </cell>
        </row>
        <row r="9009">
          <cell r="B9009" t="str">
            <v>Bông gòn &gt;27-30 cm</v>
          </cell>
          <cell r="C9009" t="str">
            <v>cây</v>
          </cell>
          <cell r="D9009">
            <v>452216</v>
          </cell>
        </row>
        <row r="9010">
          <cell r="B9010" t="str">
            <v>Bông gòn &gt;30-33 cm</v>
          </cell>
          <cell r="C9010" t="str">
            <v>cây</v>
          </cell>
          <cell r="D9010">
            <v>484259</v>
          </cell>
        </row>
        <row r="9011">
          <cell r="B9011" t="str">
            <v>Bông gòn &gt;33-36 cm</v>
          </cell>
          <cell r="C9011" t="str">
            <v>cây</v>
          </cell>
          <cell r="D9011">
            <v>519226</v>
          </cell>
        </row>
        <row r="9012">
          <cell r="B9012" t="str">
            <v>Bông gòn &gt;36-39 cm</v>
          </cell>
          <cell r="C9012" t="str">
            <v>cây</v>
          </cell>
          <cell r="D9012">
            <v>557519</v>
          </cell>
        </row>
        <row r="9013">
          <cell r="B9013" t="str">
            <v>Bông gòn &gt;39-42 cm</v>
          </cell>
          <cell r="C9013" t="str">
            <v>cây</v>
          </cell>
          <cell r="D9013">
            <v>599611</v>
          </cell>
        </row>
        <row r="9014">
          <cell r="B9014" t="str">
            <v>Bông gòn &gt;42 cm</v>
          </cell>
          <cell r="C9014" t="str">
            <v>cây</v>
          </cell>
          <cell r="D9014">
            <v>646040</v>
          </cell>
        </row>
        <row r="9015">
          <cell r="B9015" t="str">
            <v>Ngọc lan ≤3 cm</v>
          </cell>
          <cell r="C9015" t="str">
            <v>cây</v>
          </cell>
          <cell r="D9015">
            <v>65142</v>
          </cell>
        </row>
        <row r="9016">
          <cell r="B9016" t="str">
            <v>Ngọc lan &gt;3-6 cm</v>
          </cell>
          <cell r="C9016" t="str">
            <v>cây</v>
          </cell>
          <cell r="D9016">
            <v>85815</v>
          </cell>
        </row>
        <row r="9017">
          <cell r="B9017" t="str">
            <v>Ngọc lan &gt;6-9 cm</v>
          </cell>
          <cell r="C9017" t="str">
            <v>cây</v>
          </cell>
          <cell r="D9017">
            <v>225790</v>
          </cell>
        </row>
        <row r="9018">
          <cell r="B9018" t="str">
            <v>Ngọc lan &gt;9-12 cm</v>
          </cell>
          <cell r="C9018" t="str">
            <v>cây</v>
          </cell>
          <cell r="D9018">
            <v>303775</v>
          </cell>
        </row>
        <row r="9019">
          <cell r="B9019" t="str">
            <v>Ngọc lan &gt;12-15 cm</v>
          </cell>
          <cell r="C9019" t="str">
            <v>cây</v>
          </cell>
          <cell r="D9019">
            <v>324528</v>
          </cell>
        </row>
        <row r="9020">
          <cell r="B9020" t="str">
            <v>Ngọc lan &gt;15-18 cm</v>
          </cell>
          <cell r="C9020" t="str">
            <v>cây</v>
          </cell>
          <cell r="D9020">
            <v>346599</v>
          </cell>
        </row>
        <row r="9021">
          <cell r="B9021" t="str">
            <v>Ngọc lan &gt;18-21 cm</v>
          </cell>
          <cell r="C9021" t="str">
            <v>cây</v>
          </cell>
          <cell r="D9021">
            <v>370175</v>
          </cell>
        </row>
        <row r="9022">
          <cell r="B9022" t="str">
            <v>Ngọc lan &gt;21-24 cm</v>
          </cell>
          <cell r="C9022" t="str">
            <v>cây</v>
          </cell>
          <cell r="D9022">
            <v>395469</v>
          </cell>
        </row>
        <row r="9023">
          <cell r="B9023" t="str">
            <v>Ngọc lan &gt;24-27 cm</v>
          </cell>
          <cell r="C9023" t="str">
            <v>cây</v>
          </cell>
          <cell r="D9023">
            <v>422723</v>
          </cell>
        </row>
        <row r="9024">
          <cell r="B9024" t="str">
            <v>Ngọc lan &gt;27-30 cm</v>
          </cell>
          <cell r="C9024" t="str">
            <v>cây</v>
          </cell>
          <cell r="D9024">
            <v>452216</v>
          </cell>
        </row>
        <row r="9025">
          <cell r="B9025" t="str">
            <v>Ngọc lan &gt;30-33 cm</v>
          </cell>
          <cell r="C9025" t="str">
            <v>cây</v>
          </cell>
          <cell r="D9025">
            <v>484259</v>
          </cell>
        </row>
        <row r="9026">
          <cell r="B9026" t="str">
            <v>Ngọc lan &gt;33-36 cm</v>
          </cell>
          <cell r="C9026" t="str">
            <v>cây</v>
          </cell>
          <cell r="D9026">
            <v>519226</v>
          </cell>
        </row>
        <row r="9027">
          <cell r="B9027" t="str">
            <v>Ngọc lan &gt;36-39 cm</v>
          </cell>
          <cell r="C9027" t="str">
            <v>cây</v>
          </cell>
          <cell r="D9027">
            <v>557519</v>
          </cell>
        </row>
        <row r="9028">
          <cell r="B9028" t="str">
            <v>Ngọc lan &gt;39-42 cm</v>
          </cell>
          <cell r="C9028" t="str">
            <v>cây</v>
          </cell>
          <cell r="D9028">
            <v>599611</v>
          </cell>
        </row>
        <row r="9029">
          <cell r="B9029" t="str">
            <v>Ngọc lan &gt;42 cm</v>
          </cell>
          <cell r="C9029" t="str">
            <v>cây</v>
          </cell>
          <cell r="D9029">
            <v>646040</v>
          </cell>
        </row>
        <row r="9030">
          <cell r="B9030" t="str">
            <v>So đũa ≤3 cm</v>
          </cell>
          <cell r="C9030" t="str">
            <v>cây</v>
          </cell>
          <cell r="D9030">
            <v>65142</v>
          </cell>
        </row>
        <row r="9031">
          <cell r="B9031" t="str">
            <v>So đũa &gt;3-6 cm</v>
          </cell>
          <cell r="C9031" t="str">
            <v>cây</v>
          </cell>
          <cell r="D9031">
            <v>85815</v>
          </cell>
        </row>
        <row r="9032">
          <cell r="B9032" t="str">
            <v>So đũa &gt;6-9 cm</v>
          </cell>
          <cell r="C9032" t="str">
            <v>cây</v>
          </cell>
          <cell r="D9032">
            <v>225790</v>
          </cell>
        </row>
        <row r="9033">
          <cell r="B9033" t="str">
            <v>So đũa &gt;9-12 cm</v>
          </cell>
          <cell r="C9033" t="str">
            <v>cây</v>
          </cell>
          <cell r="D9033">
            <v>303775</v>
          </cell>
        </row>
        <row r="9034">
          <cell r="B9034" t="str">
            <v>So đũa &gt;12-15 cm</v>
          </cell>
          <cell r="C9034" t="str">
            <v>cây</v>
          </cell>
          <cell r="D9034">
            <v>324528</v>
          </cell>
        </row>
        <row r="9035">
          <cell r="B9035" t="str">
            <v>So đũa &gt;15-18 cm</v>
          </cell>
          <cell r="C9035" t="str">
            <v>cây</v>
          </cell>
          <cell r="D9035">
            <v>346599</v>
          </cell>
        </row>
        <row r="9036">
          <cell r="B9036" t="str">
            <v>So đũa &gt;18-21 cm</v>
          </cell>
          <cell r="C9036" t="str">
            <v>cây</v>
          </cell>
          <cell r="D9036">
            <v>370175</v>
          </cell>
        </row>
        <row r="9037">
          <cell r="B9037" t="str">
            <v>So đũa &gt;21-24 cm</v>
          </cell>
          <cell r="C9037" t="str">
            <v>cây</v>
          </cell>
          <cell r="D9037">
            <v>395469</v>
          </cell>
        </row>
        <row r="9038">
          <cell r="B9038" t="str">
            <v>So đũa &gt;24-27 cm</v>
          </cell>
          <cell r="C9038" t="str">
            <v>cây</v>
          </cell>
          <cell r="D9038">
            <v>422723</v>
          </cell>
        </row>
        <row r="9039">
          <cell r="B9039" t="str">
            <v>So đũa &gt;27-30 cm</v>
          </cell>
          <cell r="C9039" t="str">
            <v>cây</v>
          </cell>
          <cell r="D9039">
            <v>452216</v>
          </cell>
        </row>
        <row r="9040">
          <cell r="B9040" t="str">
            <v>So đũa &gt;30-33 cm</v>
          </cell>
          <cell r="C9040" t="str">
            <v>cây</v>
          </cell>
          <cell r="D9040">
            <v>484259</v>
          </cell>
        </row>
        <row r="9041">
          <cell r="B9041" t="str">
            <v>So đũa &gt;33-36 cm</v>
          </cell>
          <cell r="C9041" t="str">
            <v>cây</v>
          </cell>
          <cell r="D9041">
            <v>519226</v>
          </cell>
        </row>
        <row r="9042">
          <cell r="B9042" t="str">
            <v>So đũa &gt;36-39 cm</v>
          </cell>
          <cell r="C9042" t="str">
            <v>cây</v>
          </cell>
          <cell r="D9042">
            <v>557519</v>
          </cell>
        </row>
        <row r="9043">
          <cell r="B9043" t="str">
            <v>So đũa &gt;39-42 cm</v>
          </cell>
          <cell r="C9043" t="str">
            <v>cây</v>
          </cell>
          <cell r="D9043">
            <v>599611</v>
          </cell>
        </row>
        <row r="9044">
          <cell r="B9044" t="str">
            <v>So đũa &gt;42 cm</v>
          </cell>
          <cell r="C9044" t="str">
            <v>cây</v>
          </cell>
          <cell r="D9044">
            <v>646040</v>
          </cell>
        </row>
        <row r="9045">
          <cell r="B9045" t="str">
            <v>Chay ≤3 cm</v>
          </cell>
          <cell r="C9045" t="str">
            <v>cây</v>
          </cell>
          <cell r="D9045">
            <v>65142</v>
          </cell>
        </row>
        <row r="9046">
          <cell r="B9046" t="str">
            <v>Chay &gt;3-6 cm</v>
          </cell>
          <cell r="C9046" t="str">
            <v>cây</v>
          </cell>
          <cell r="D9046">
            <v>85815</v>
          </cell>
        </row>
        <row r="9047">
          <cell r="B9047" t="str">
            <v>Chay &gt;6-9 cm</v>
          </cell>
          <cell r="C9047" t="str">
            <v>cây</v>
          </cell>
          <cell r="D9047">
            <v>225790</v>
          </cell>
        </row>
        <row r="9048">
          <cell r="B9048" t="str">
            <v>Chay &gt;9-12 cm</v>
          </cell>
          <cell r="C9048" t="str">
            <v>cây</v>
          </cell>
          <cell r="D9048">
            <v>303775</v>
          </cell>
        </row>
        <row r="9049">
          <cell r="B9049" t="str">
            <v>Chay &gt;12-15 cm</v>
          </cell>
          <cell r="C9049" t="str">
            <v>cây</v>
          </cell>
          <cell r="D9049">
            <v>324528</v>
          </cell>
        </row>
        <row r="9050">
          <cell r="B9050" t="str">
            <v>Chay &gt;15-18 cm</v>
          </cell>
          <cell r="C9050" t="str">
            <v>cây</v>
          </cell>
          <cell r="D9050">
            <v>346599</v>
          </cell>
        </row>
        <row r="9051">
          <cell r="B9051" t="str">
            <v>Chay &gt;18-21 cm</v>
          </cell>
          <cell r="C9051" t="str">
            <v>cây</v>
          </cell>
          <cell r="D9051">
            <v>370175</v>
          </cell>
        </row>
        <row r="9052">
          <cell r="B9052" t="str">
            <v>Chay &gt;21-24 cm</v>
          </cell>
          <cell r="C9052" t="str">
            <v>cây</v>
          </cell>
          <cell r="D9052">
            <v>395469</v>
          </cell>
        </row>
        <row r="9053">
          <cell r="B9053" t="str">
            <v>Chay &gt;24-27 cm</v>
          </cell>
          <cell r="C9053" t="str">
            <v>cây</v>
          </cell>
          <cell r="D9053">
            <v>422723</v>
          </cell>
        </row>
        <row r="9054">
          <cell r="B9054" t="str">
            <v>Chay &gt;27-30 cm</v>
          </cell>
          <cell r="C9054" t="str">
            <v>cây</v>
          </cell>
          <cell r="D9054">
            <v>452216</v>
          </cell>
        </row>
        <row r="9055">
          <cell r="B9055" t="str">
            <v>Chay &gt;30-33 cm</v>
          </cell>
          <cell r="C9055" t="str">
            <v>cây</v>
          </cell>
          <cell r="D9055">
            <v>484259</v>
          </cell>
        </row>
        <row r="9056">
          <cell r="B9056" t="str">
            <v>Chay &gt;33-36 cm</v>
          </cell>
          <cell r="C9056" t="str">
            <v>cây</v>
          </cell>
          <cell r="D9056">
            <v>519226</v>
          </cell>
        </row>
        <row r="9057">
          <cell r="B9057" t="str">
            <v>Chay &gt;36-39 cm</v>
          </cell>
          <cell r="C9057" t="str">
            <v>cây</v>
          </cell>
          <cell r="D9057">
            <v>557519</v>
          </cell>
        </row>
        <row r="9058">
          <cell r="B9058" t="str">
            <v>Chay &gt;39-42 cm</v>
          </cell>
          <cell r="C9058" t="str">
            <v>cây</v>
          </cell>
          <cell r="D9058">
            <v>599611</v>
          </cell>
        </row>
        <row r="9059">
          <cell r="B9059" t="str">
            <v>Chay &gt;42 cm</v>
          </cell>
          <cell r="C9059" t="str">
            <v>cây</v>
          </cell>
          <cell r="D9059">
            <v>646040</v>
          </cell>
        </row>
        <row r="9060">
          <cell r="B9060" t="str">
            <v>Gừa ≤3 cm</v>
          </cell>
          <cell r="C9060" t="str">
            <v>cây</v>
          </cell>
          <cell r="D9060">
            <v>65142</v>
          </cell>
        </row>
        <row r="9061">
          <cell r="B9061" t="str">
            <v>Gừa &gt;3-6 cm</v>
          </cell>
          <cell r="C9061" t="str">
            <v>cây</v>
          </cell>
          <cell r="D9061">
            <v>85815</v>
          </cell>
        </row>
        <row r="9062">
          <cell r="B9062" t="str">
            <v>Gừa &gt;6-9 cm</v>
          </cell>
          <cell r="C9062" t="str">
            <v>cây</v>
          </cell>
          <cell r="D9062">
            <v>225790</v>
          </cell>
        </row>
        <row r="9063">
          <cell r="B9063" t="str">
            <v>Gừa &gt;9-12 cm</v>
          </cell>
          <cell r="C9063" t="str">
            <v>cây</v>
          </cell>
          <cell r="D9063">
            <v>303775</v>
          </cell>
        </row>
        <row r="9064">
          <cell r="B9064" t="str">
            <v>Gừa &gt;12-15 cm</v>
          </cell>
          <cell r="C9064" t="str">
            <v>cây</v>
          </cell>
          <cell r="D9064">
            <v>324528</v>
          </cell>
        </row>
        <row r="9065">
          <cell r="B9065" t="str">
            <v>Gừa &gt;15-18 cm</v>
          </cell>
          <cell r="C9065" t="str">
            <v>cây</v>
          </cell>
          <cell r="D9065">
            <v>346599</v>
          </cell>
        </row>
        <row r="9066">
          <cell r="B9066" t="str">
            <v>Gừa &gt;18-21 cm</v>
          </cell>
          <cell r="C9066" t="str">
            <v>cây</v>
          </cell>
          <cell r="D9066">
            <v>370175</v>
          </cell>
        </row>
        <row r="9067">
          <cell r="B9067" t="str">
            <v>Gừa &gt;21-24 cm</v>
          </cell>
          <cell r="C9067" t="str">
            <v>cây</v>
          </cell>
          <cell r="D9067">
            <v>395469</v>
          </cell>
        </row>
        <row r="9068">
          <cell r="B9068" t="str">
            <v>Gừa &gt;24-27 cm</v>
          </cell>
          <cell r="C9068" t="str">
            <v>cây</v>
          </cell>
          <cell r="D9068">
            <v>422723</v>
          </cell>
        </row>
        <row r="9069">
          <cell r="B9069" t="str">
            <v>Gừa &gt;27-30 cm</v>
          </cell>
          <cell r="C9069" t="str">
            <v>cây</v>
          </cell>
          <cell r="D9069">
            <v>452216</v>
          </cell>
        </row>
        <row r="9070">
          <cell r="B9070" t="str">
            <v>Gừa &gt;30-33 cm</v>
          </cell>
          <cell r="C9070" t="str">
            <v>cây</v>
          </cell>
          <cell r="D9070">
            <v>484259</v>
          </cell>
        </row>
        <row r="9071">
          <cell r="B9071" t="str">
            <v>Gừa &gt;33-36 cm</v>
          </cell>
          <cell r="C9071" t="str">
            <v>cây</v>
          </cell>
          <cell r="D9071">
            <v>519226</v>
          </cell>
        </row>
        <row r="9072">
          <cell r="B9072" t="str">
            <v>Gừa &gt;36-39 cm</v>
          </cell>
          <cell r="C9072" t="str">
            <v>cây</v>
          </cell>
          <cell r="D9072">
            <v>557519</v>
          </cell>
        </row>
        <row r="9073">
          <cell r="B9073" t="str">
            <v>Gừa &gt;39-42 cm</v>
          </cell>
          <cell r="C9073" t="str">
            <v>cây</v>
          </cell>
          <cell r="D9073">
            <v>599611</v>
          </cell>
        </row>
        <row r="9074">
          <cell r="B9074" t="str">
            <v>Gừa &gt;42 cm</v>
          </cell>
          <cell r="C9074" t="str">
            <v>cây</v>
          </cell>
          <cell r="D9074">
            <v>646040</v>
          </cell>
        </row>
        <row r="9075">
          <cell r="B9075" t="str">
            <v>Hải mộc ≤3 cm</v>
          </cell>
          <cell r="C9075" t="str">
            <v>cây</v>
          </cell>
          <cell r="D9075">
            <v>65142</v>
          </cell>
        </row>
        <row r="9076">
          <cell r="B9076" t="str">
            <v>Hải mộc &gt;3-6 cm</v>
          </cell>
          <cell r="C9076" t="str">
            <v>cây</v>
          </cell>
          <cell r="D9076">
            <v>85815</v>
          </cell>
        </row>
        <row r="9077">
          <cell r="B9077" t="str">
            <v>Hải mộc &gt;6-9 cm</v>
          </cell>
          <cell r="C9077" t="str">
            <v>cây</v>
          </cell>
          <cell r="D9077">
            <v>225790</v>
          </cell>
        </row>
        <row r="9078">
          <cell r="B9078" t="str">
            <v>Hải mộc &gt;9-12 cm</v>
          </cell>
          <cell r="C9078" t="str">
            <v>cây</v>
          </cell>
          <cell r="D9078">
            <v>303775</v>
          </cell>
        </row>
        <row r="9079">
          <cell r="B9079" t="str">
            <v>Hải mộc &gt;12-15 cm</v>
          </cell>
          <cell r="C9079" t="str">
            <v>cây</v>
          </cell>
          <cell r="D9079">
            <v>324528</v>
          </cell>
        </row>
        <row r="9080">
          <cell r="B9080" t="str">
            <v>Hải mộc &gt;15-18 cm</v>
          </cell>
          <cell r="C9080" t="str">
            <v>cây</v>
          </cell>
          <cell r="D9080">
            <v>346599</v>
          </cell>
        </row>
        <row r="9081">
          <cell r="B9081" t="str">
            <v>Hải mộc &gt;18-21 cm</v>
          </cell>
          <cell r="C9081" t="str">
            <v>cây</v>
          </cell>
          <cell r="D9081">
            <v>370175</v>
          </cell>
        </row>
        <row r="9082">
          <cell r="B9082" t="str">
            <v>Hải mộc &gt;21-24 cm</v>
          </cell>
          <cell r="C9082" t="str">
            <v>cây</v>
          </cell>
          <cell r="D9082">
            <v>395469</v>
          </cell>
        </row>
        <row r="9083">
          <cell r="B9083" t="str">
            <v>Hải mộc &gt;24-27 cm</v>
          </cell>
          <cell r="C9083" t="str">
            <v>cây</v>
          </cell>
          <cell r="D9083">
            <v>422723</v>
          </cell>
        </row>
        <row r="9084">
          <cell r="B9084" t="str">
            <v>Hải mộc &gt;27-30 cm</v>
          </cell>
          <cell r="C9084" t="str">
            <v>cây</v>
          </cell>
          <cell r="D9084">
            <v>452216</v>
          </cell>
        </row>
        <row r="9085">
          <cell r="B9085" t="str">
            <v>Hải mộc &gt;30-33 cm</v>
          </cell>
          <cell r="C9085" t="str">
            <v>cây</v>
          </cell>
          <cell r="D9085">
            <v>484259</v>
          </cell>
        </row>
        <row r="9086">
          <cell r="B9086" t="str">
            <v>Hải mộc &gt;33-36 cm</v>
          </cell>
          <cell r="C9086" t="str">
            <v>cây</v>
          </cell>
          <cell r="D9086">
            <v>519226</v>
          </cell>
        </row>
        <row r="9087">
          <cell r="B9087" t="str">
            <v>Hải mộc &gt;36-39 cm</v>
          </cell>
          <cell r="C9087" t="str">
            <v>cây</v>
          </cell>
          <cell r="D9087">
            <v>557519</v>
          </cell>
        </row>
        <row r="9088">
          <cell r="B9088" t="str">
            <v>Hải mộc &gt;39-42 cm</v>
          </cell>
          <cell r="C9088" t="str">
            <v>cây</v>
          </cell>
          <cell r="D9088">
            <v>599611</v>
          </cell>
        </row>
        <row r="9089">
          <cell r="B9089" t="str">
            <v>Hải mộc &gt;42 cm</v>
          </cell>
          <cell r="C9089" t="str">
            <v>cây</v>
          </cell>
          <cell r="D9089">
            <v>646040</v>
          </cell>
        </row>
        <row r="9090">
          <cell r="B9090" t="str">
            <v>Hồ ≤3 cm</v>
          </cell>
          <cell r="C9090" t="str">
            <v>cây</v>
          </cell>
          <cell r="D9090">
            <v>65142</v>
          </cell>
        </row>
        <row r="9091">
          <cell r="B9091" t="str">
            <v>Hồ &gt;3-6 cm</v>
          </cell>
          <cell r="C9091" t="str">
            <v>cây</v>
          </cell>
          <cell r="D9091">
            <v>85815</v>
          </cell>
        </row>
        <row r="9092">
          <cell r="B9092" t="str">
            <v>Hồ &gt;6-9 cm</v>
          </cell>
          <cell r="C9092" t="str">
            <v>cây</v>
          </cell>
          <cell r="D9092">
            <v>225790</v>
          </cell>
        </row>
        <row r="9093">
          <cell r="B9093" t="str">
            <v>Hồ &gt;9-12 cm</v>
          </cell>
          <cell r="C9093" t="str">
            <v>cây</v>
          </cell>
          <cell r="D9093">
            <v>303775</v>
          </cell>
        </row>
        <row r="9094">
          <cell r="B9094" t="str">
            <v>Hồ &gt;12-15 cm</v>
          </cell>
          <cell r="C9094" t="str">
            <v>cây</v>
          </cell>
          <cell r="D9094">
            <v>324528</v>
          </cell>
        </row>
        <row r="9095">
          <cell r="B9095" t="str">
            <v>Hồ &gt;15-18 cm</v>
          </cell>
          <cell r="C9095" t="str">
            <v>cây</v>
          </cell>
          <cell r="D9095">
            <v>346599</v>
          </cell>
        </row>
        <row r="9096">
          <cell r="B9096" t="str">
            <v>Hồ &gt;18-21 cm</v>
          </cell>
          <cell r="C9096" t="str">
            <v>cây</v>
          </cell>
          <cell r="D9096">
            <v>370175</v>
          </cell>
        </row>
        <row r="9097">
          <cell r="B9097" t="str">
            <v>Hồ &gt;21-24 cm</v>
          </cell>
          <cell r="C9097" t="str">
            <v>cây</v>
          </cell>
          <cell r="D9097">
            <v>395469</v>
          </cell>
        </row>
        <row r="9098">
          <cell r="B9098" t="str">
            <v>Hồ &gt;24-27 cm</v>
          </cell>
          <cell r="C9098" t="str">
            <v>cây</v>
          </cell>
          <cell r="D9098">
            <v>422723</v>
          </cell>
        </row>
        <row r="9099">
          <cell r="B9099" t="str">
            <v>Hồ &gt;27-30 cm</v>
          </cell>
          <cell r="C9099" t="str">
            <v>cây</v>
          </cell>
          <cell r="D9099">
            <v>452216</v>
          </cell>
        </row>
        <row r="9100">
          <cell r="B9100" t="str">
            <v>Hồ &gt;30-33 cm</v>
          </cell>
          <cell r="C9100" t="str">
            <v>cây</v>
          </cell>
          <cell r="D9100">
            <v>484259</v>
          </cell>
        </row>
        <row r="9101">
          <cell r="B9101" t="str">
            <v>Hồ &gt;33-36 cm</v>
          </cell>
          <cell r="C9101" t="str">
            <v>cây</v>
          </cell>
          <cell r="D9101">
            <v>519226</v>
          </cell>
        </row>
        <row r="9102">
          <cell r="B9102" t="str">
            <v>Hồ &gt;36-39 cm</v>
          </cell>
          <cell r="C9102" t="str">
            <v>cây</v>
          </cell>
          <cell r="D9102">
            <v>557519</v>
          </cell>
        </row>
        <row r="9103">
          <cell r="B9103" t="str">
            <v>Hồ &gt;39-42 cm</v>
          </cell>
          <cell r="C9103" t="str">
            <v>cây</v>
          </cell>
          <cell r="D9103">
            <v>599611</v>
          </cell>
        </row>
        <row r="9104">
          <cell r="B9104" t="str">
            <v>Hồ &gt;42 cm</v>
          </cell>
          <cell r="C9104" t="str">
            <v>cây</v>
          </cell>
          <cell r="D9104">
            <v>646040</v>
          </cell>
        </row>
        <row r="9105">
          <cell r="B9105" t="str">
            <v>Ngát ≤3 cm</v>
          </cell>
          <cell r="C9105" t="str">
            <v>cây</v>
          </cell>
          <cell r="D9105">
            <v>65142</v>
          </cell>
        </row>
        <row r="9106">
          <cell r="B9106" t="str">
            <v>Ngát &gt;3-6 cm</v>
          </cell>
          <cell r="C9106" t="str">
            <v>cây</v>
          </cell>
          <cell r="D9106">
            <v>85815</v>
          </cell>
        </row>
        <row r="9107">
          <cell r="B9107" t="str">
            <v>Ngát &gt;6-9 cm</v>
          </cell>
          <cell r="C9107" t="str">
            <v>cây</v>
          </cell>
          <cell r="D9107">
            <v>225790</v>
          </cell>
        </row>
        <row r="9108">
          <cell r="B9108" t="str">
            <v>Ngát &gt;9-12 cm</v>
          </cell>
          <cell r="C9108" t="str">
            <v>cây</v>
          </cell>
          <cell r="D9108">
            <v>303775</v>
          </cell>
        </row>
        <row r="9109">
          <cell r="B9109" t="str">
            <v>Ngát &gt;12-15 cm</v>
          </cell>
          <cell r="C9109" t="str">
            <v>cây</v>
          </cell>
          <cell r="D9109">
            <v>324528</v>
          </cell>
        </row>
        <row r="9110">
          <cell r="B9110" t="str">
            <v>Ngát &gt;15-18 cm</v>
          </cell>
          <cell r="C9110" t="str">
            <v>cây</v>
          </cell>
          <cell r="D9110">
            <v>346599</v>
          </cell>
        </row>
        <row r="9111">
          <cell r="B9111" t="str">
            <v>Ngát &gt;18-21 cm</v>
          </cell>
          <cell r="C9111" t="str">
            <v>cây</v>
          </cell>
          <cell r="D9111">
            <v>370175</v>
          </cell>
        </row>
        <row r="9112">
          <cell r="B9112" t="str">
            <v>Ngát &gt;21-24 cm</v>
          </cell>
          <cell r="C9112" t="str">
            <v>cây</v>
          </cell>
          <cell r="D9112">
            <v>395469</v>
          </cell>
        </row>
        <row r="9113">
          <cell r="B9113" t="str">
            <v>Ngát &gt;24-27 cm</v>
          </cell>
          <cell r="C9113" t="str">
            <v>cây</v>
          </cell>
          <cell r="D9113">
            <v>422723</v>
          </cell>
        </row>
        <row r="9114">
          <cell r="B9114" t="str">
            <v>Ngát &gt;27-30 cm</v>
          </cell>
          <cell r="C9114" t="str">
            <v>cây</v>
          </cell>
          <cell r="D9114">
            <v>452216</v>
          </cell>
        </row>
        <row r="9115">
          <cell r="B9115" t="str">
            <v>Ngát &gt;30-33 cm</v>
          </cell>
          <cell r="C9115" t="str">
            <v>cây</v>
          </cell>
          <cell r="D9115">
            <v>484259</v>
          </cell>
        </row>
        <row r="9116">
          <cell r="B9116" t="str">
            <v>Ngát &gt;33-36 cm</v>
          </cell>
          <cell r="C9116" t="str">
            <v>cây</v>
          </cell>
          <cell r="D9116">
            <v>519226</v>
          </cell>
        </row>
        <row r="9117">
          <cell r="B9117" t="str">
            <v>Ngát &gt;36-39 cm</v>
          </cell>
          <cell r="C9117" t="str">
            <v>cây</v>
          </cell>
          <cell r="D9117">
            <v>557519</v>
          </cell>
        </row>
        <row r="9118">
          <cell r="B9118" t="str">
            <v>Ngát &gt;39-42 cm</v>
          </cell>
          <cell r="C9118" t="str">
            <v>cây</v>
          </cell>
          <cell r="D9118">
            <v>599611</v>
          </cell>
        </row>
        <row r="9119">
          <cell r="B9119" t="str">
            <v>Ngát &gt;42 cm</v>
          </cell>
          <cell r="C9119" t="str">
            <v>cây</v>
          </cell>
          <cell r="D9119">
            <v>646040</v>
          </cell>
        </row>
        <row r="9120">
          <cell r="B9120" t="str">
            <v>Ong bù ≤3 cm</v>
          </cell>
          <cell r="C9120" t="str">
            <v>cây</v>
          </cell>
          <cell r="D9120">
            <v>65142</v>
          </cell>
        </row>
        <row r="9121">
          <cell r="B9121" t="str">
            <v>Ong bù &gt;3-6 cm</v>
          </cell>
          <cell r="C9121" t="str">
            <v>cây</v>
          </cell>
          <cell r="D9121">
            <v>85815</v>
          </cell>
        </row>
        <row r="9122">
          <cell r="B9122" t="str">
            <v>Ong bù &gt;6-9 cm</v>
          </cell>
          <cell r="C9122" t="str">
            <v>cây</v>
          </cell>
          <cell r="D9122">
            <v>225790</v>
          </cell>
        </row>
        <row r="9123">
          <cell r="B9123" t="str">
            <v>Ong bù &gt;9-12 cm</v>
          </cell>
          <cell r="C9123" t="str">
            <v>cây</v>
          </cell>
          <cell r="D9123">
            <v>303775</v>
          </cell>
        </row>
        <row r="9124">
          <cell r="B9124" t="str">
            <v>Ong bù &gt;12-15 cm</v>
          </cell>
          <cell r="C9124" t="str">
            <v>cây</v>
          </cell>
          <cell r="D9124">
            <v>324528</v>
          </cell>
        </row>
        <row r="9125">
          <cell r="B9125" t="str">
            <v>Ong bù &gt;15-18 cm</v>
          </cell>
          <cell r="C9125" t="str">
            <v>cây</v>
          </cell>
          <cell r="D9125">
            <v>346599</v>
          </cell>
        </row>
        <row r="9126">
          <cell r="B9126" t="str">
            <v>Ong bù &gt;18-21 cm</v>
          </cell>
          <cell r="C9126" t="str">
            <v>cây</v>
          </cell>
          <cell r="D9126">
            <v>370175</v>
          </cell>
        </row>
        <row r="9127">
          <cell r="B9127" t="str">
            <v>Ong bù &gt;21-24 cm</v>
          </cell>
          <cell r="C9127" t="str">
            <v>cây</v>
          </cell>
          <cell r="D9127">
            <v>395469</v>
          </cell>
        </row>
        <row r="9128">
          <cell r="B9128" t="str">
            <v>Ong bù &gt;24-27 cm</v>
          </cell>
          <cell r="C9128" t="str">
            <v>cây</v>
          </cell>
          <cell r="D9128">
            <v>422723</v>
          </cell>
        </row>
        <row r="9129">
          <cell r="B9129" t="str">
            <v>Ong bù &gt;27-30 cm</v>
          </cell>
          <cell r="C9129" t="str">
            <v>cây</v>
          </cell>
          <cell r="D9129">
            <v>452216</v>
          </cell>
        </row>
        <row r="9130">
          <cell r="B9130" t="str">
            <v>Ong bù &gt;30-33 cm</v>
          </cell>
          <cell r="C9130" t="str">
            <v>cây</v>
          </cell>
          <cell r="D9130">
            <v>484259</v>
          </cell>
        </row>
        <row r="9131">
          <cell r="B9131" t="str">
            <v>Ong bù &gt;33-36 cm</v>
          </cell>
          <cell r="C9131" t="str">
            <v>cây</v>
          </cell>
          <cell r="D9131">
            <v>519226</v>
          </cell>
        </row>
        <row r="9132">
          <cell r="B9132" t="str">
            <v>Ong bù &gt;36-39 cm</v>
          </cell>
          <cell r="C9132" t="str">
            <v>cây</v>
          </cell>
          <cell r="D9132">
            <v>557519</v>
          </cell>
        </row>
        <row r="9133">
          <cell r="B9133" t="str">
            <v>Ong bù &gt;39-42 cm</v>
          </cell>
          <cell r="C9133" t="str">
            <v>cây</v>
          </cell>
          <cell r="D9133">
            <v>599611</v>
          </cell>
        </row>
        <row r="9134">
          <cell r="B9134" t="str">
            <v>Ong bù &gt;42 cm</v>
          </cell>
          <cell r="C9134" t="str">
            <v>cây</v>
          </cell>
          <cell r="D9134">
            <v>646040</v>
          </cell>
        </row>
        <row r="9135">
          <cell r="B9135" t="str">
            <v>Hồng đạm đồng nai ≤3 cm</v>
          </cell>
          <cell r="C9135" t="str">
            <v>cây</v>
          </cell>
          <cell r="D9135">
            <v>65142</v>
          </cell>
        </row>
        <row r="9136">
          <cell r="B9136" t="str">
            <v>Hồng đạm đồng nai &gt;3-6 cm</v>
          </cell>
          <cell r="C9136" t="str">
            <v>cây</v>
          </cell>
          <cell r="D9136">
            <v>85815</v>
          </cell>
        </row>
        <row r="9137">
          <cell r="B9137" t="str">
            <v>Hồng đạm đồng nai &gt;6-9 cm</v>
          </cell>
          <cell r="C9137" t="str">
            <v>cây</v>
          </cell>
          <cell r="D9137">
            <v>225790</v>
          </cell>
        </row>
        <row r="9138">
          <cell r="B9138" t="str">
            <v>Hồng đạm đồng nai &gt;9-12 cm</v>
          </cell>
          <cell r="C9138" t="str">
            <v>cây</v>
          </cell>
          <cell r="D9138">
            <v>303775</v>
          </cell>
        </row>
        <row r="9139">
          <cell r="B9139" t="str">
            <v>Hồng đạm đồng nai &gt;12-15 cm</v>
          </cell>
          <cell r="C9139" t="str">
            <v>cây</v>
          </cell>
          <cell r="D9139">
            <v>324528</v>
          </cell>
        </row>
        <row r="9140">
          <cell r="B9140" t="str">
            <v>Hồng đạm đồng nai &gt;15-18 cm</v>
          </cell>
          <cell r="C9140" t="str">
            <v>cây</v>
          </cell>
          <cell r="D9140">
            <v>346599</v>
          </cell>
        </row>
        <row r="9141">
          <cell r="B9141" t="str">
            <v>Hồng đạm đồng nai &gt;18-21 cm</v>
          </cell>
          <cell r="C9141" t="str">
            <v>cây</v>
          </cell>
          <cell r="D9141">
            <v>370175</v>
          </cell>
        </row>
        <row r="9142">
          <cell r="B9142" t="str">
            <v>Hồng đạm đồng nai &gt;21-24 cm</v>
          </cell>
          <cell r="C9142" t="str">
            <v>cây</v>
          </cell>
          <cell r="D9142">
            <v>395469</v>
          </cell>
        </row>
        <row r="9143">
          <cell r="B9143" t="str">
            <v>Hồng đạm đồng nai &gt;24-27 cm</v>
          </cell>
          <cell r="C9143" t="str">
            <v>cây</v>
          </cell>
          <cell r="D9143">
            <v>422723</v>
          </cell>
        </row>
        <row r="9144">
          <cell r="B9144" t="str">
            <v>Hồng đạm đồng nai &gt;27-30 cm</v>
          </cell>
          <cell r="C9144" t="str">
            <v>cây</v>
          </cell>
          <cell r="D9144">
            <v>452216</v>
          </cell>
        </row>
        <row r="9145">
          <cell r="B9145" t="str">
            <v>Hồng đạm đồng nai &gt;30-33 cm</v>
          </cell>
          <cell r="C9145" t="str">
            <v>cây</v>
          </cell>
          <cell r="D9145">
            <v>484259</v>
          </cell>
        </row>
        <row r="9146">
          <cell r="B9146" t="str">
            <v>Hồng đạm đồng nai &gt;33-36 cm</v>
          </cell>
          <cell r="C9146" t="str">
            <v>cây</v>
          </cell>
          <cell r="D9146">
            <v>519226</v>
          </cell>
        </row>
        <row r="9147">
          <cell r="B9147" t="str">
            <v>Hồng đạm đồng nai &gt;36-39 cm</v>
          </cell>
          <cell r="C9147" t="str">
            <v>cây</v>
          </cell>
          <cell r="D9147">
            <v>557519</v>
          </cell>
        </row>
        <row r="9148">
          <cell r="B9148" t="str">
            <v>Hồng đạm đồng nai &gt;39-42 cm</v>
          </cell>
          <cell r="C9148" t="str">
            <v>cây</v>
          </cell>
          <cell r="D9148">
            <v>599611</v>
          </cell>
        </row>
        <row r="9149">
          <cell r="B9149" t="str">
            <v>Hồng đạm đồng nai &gt;42 cm</v>
          </cell>
          <cell r="C9149" t="str">
            <v>cây</v>
          </cell>
          <cell r="D9149">
            <v>646040</v>
          </cell>
        </row>
        <row r="9150">
          <cell r="B9150" t="str">
            <v>Súm lông ≤3 cm</v>
          </cell>
          <cell r="C9150" t="str">
            <v>cây</v>
          </cell>
          <cell r="D9150">
            <v>65142</v>
          </cell>
        </row>
        <row r="9151">
          <cell r="B9151" t="str">
            <v>Súm lông &gt;3-6 cm</v>
          </cell>
          <cell r="C9151" t="str">
            <v>cây</v>
          </cell>
          <cell r="D9151">
            <v>85815</v>
          </cell>
        </row>
        <row r="9152">
          <cell r="B9152" t="str">
            <v>Súm lông &gt;6-9 cm</v>
          </cell>
          <cell r="C9152" t="str">
            <v>cây</v>
          </cell>
          <cell r="D9152">
            <v>225790</v>
          </cell>
        </row>
        <row r="9153">
          <cell r="B9153" t="str">
            <v>Súm lông &gt;9-12 cm</v>
          </cell>
          <cell r="C9153" t="str">
            <v>cây</v>
          </cell>
          <cell r="D9153">
            <v>303775</v>
          </cell>
        </row>
        <row r="9154">
          <cell r="B9154" t="str">
            <v>Súm lông &gt;12-15 cm</v>
          </cell>
          <cell r="C9154" t="str">
            <v>cây</v>
          </cell>
          <cell r="D9154">
            <v>324528</v>
          </cell>
        </row>
        <row r="9155">
          <cell r="B9155" t="str">
            <v>Súm lông &gt;15-18 cm</v>
          </cell>
          <cell r="C9155" t="str">
            <v>cây</v>
          </cell>
          <cell r="D9155">
            <v>346599</v>
          </cell>
        </row>
        <row r="9156">
          <cell r="B9156" t="str">
            <v>Súm lông &gt;18-21 cm</v>
          </cell>
          <cell r="C9156" t="str">
            <v>cây</v>
          </cell>
          <cell r="D9156">
            <v>370175</v>
          </cell>
        </row>
        <row r="9157">
          <cell r="B9157" t="str">
            <v>Súm lông &gt;21-24 cm</v>
          </cell>
          <cell r="C9157" t="str">
            <v>cây</v>
          </cell>
          <cell r="D9157">
            <v>395469</v>
          </cell>
        </row>
        <row r="9158">
          <cell r="B9158" t="str">
            <v>Súm lông &gt;24-27 cm</v>
          </cell>
          <cell r="C9158" t="str">
            <v>cây</v>
          </cell>
          <cell r="D9158">
            <v>422723</v>
          </cell>
        </row>
        <row r="9159">
          <cell r="B9159" t="str">
            <v>Súm lông &gt;27-30 cm</v>
          </cell>
          <cell r="C9159" t="str">
            <v>cây</v>
          </cell>
          <cell r="D9159">
            <v>452216</v>
          </cell>
        </row>
        <row r="9160">
          <cell r="B9160" t="str">
            <v>Súm lông &gt;30-33 cm</v>
          </cell>
          <cell r="C9160" t="str">
            <v>cây</v>
          </cell>
          <cell r="D9160">
            <v>484259</v>
          </cell>
        </row>
        <row r="9161">
          <cell r="B9161" t="str">
            <v>Súm lông &gt;33-36 cm</v>
          </cell>
          <cell r="C9161" t="str">
            <v>cây</v>
          </cell>
          <cell r="D9161">
            <v>519226</v>
          </cell>
        </row>
        <row r="9162">
          <cell r="B9162" t="str">
            <v>Súm lông &gt;36-39 cm</v>
          </cell>
          <cell r="C9162" t="str">
            <v>cây</v>
          </cell>
          <cell r="D9162">
            <v>557519</v>
          </cell>
        </row>
        <row r="9163">
          <cell r="B9163" t="str">
            <v>Súm lông &gt;39-42 cm</v>
          </cell>
          <cell r="C9163" t="str">
            <v>cây</v>
          </cell>
          <cell r="D9163">
            <v>599611</v>
          </cell>
        </row>
        <row r="9164">
          <cell r="B9164" t="str">
            <v>Súm lông &gt;42 cm</v>
          </cell>
          <cell r="C9164" t="str">
            <v>cây</v>
          </cell>
          <cell r="D9164">
            <v>646040</v>
          </cell>
        </row>
        <row r="9165">
          <cell r="B9165" t="str">
            <v>Hu đen ≤3 cm</v>
          </cell>
          <cell r="C9165" t="str">
            <v>cây</v>
          </cell>
          <cell r="D9165">
            <v>65142</v>
          </cell>
        </row>
        <row r="9166">
          <cell r="B9166" t="str">
            <v>Hu đen &gt;3-6 cm</v>
          </cell>
          <cell r="C9166" t="str">
            <v>cây</v>
          </cell>
          <cell r="D9166">
            <v>85815</v>
          </cell>
        </row>
        <row r="9167">
          <cell r="B9167" t="str">
            <v>Hu đen &gt;6-9 cm</v>
          </cell>
          <cell r="C9167" t="str">
            <v>cây</v>
          </cell>
          <cell r="D9167">
            <v>225790</v>
          </cell>
        </row>
        <row r="9168">
          <cell r="B9168" t="str">
            <v>Hu đen &gt;9-12 cm</v>
          </cell>
          <cell r="C9168" t="str">
            <v>cây</v>
          </cell>
          <cell r="D9168">
            <v>303775</v>
          </cell>
        </row>
        <row r="9169">
          <cell r="B9169" t="str">
            <v>Hu đen &gt;12-15 cm</v>
          </cell>
          <cell r="C9169" t="str">
            <v>cây</v>
          </cell>
          <cell r="D9169">
            <v>324528</v>
          </cell>
        </row>
        <row r="9170">
          <cell r="B9170" t="str">
            <v>Hu đen &gt;15-18 cm</v>
          </cell>
          <cell r="C9170" t="str">
            <v>cây</v>
          </cell>
          <cell r="D9170">
            <v>346599</v>
          </cell>
        </row>
        <row r="9171">
          <cell r="B9171" t="str">
            <v>Hu đen &gt;18-21 cm</v>
          </cell>
          <cell r="C9171" t="str">
            <v>cây</v>
          </cell>
          <cell r="D9171">
            <v>370175</v>
          </cell>
        </row>
        <row r="9172">
          <cell r="B9172" t="str">
            <v>Hu đen &gt;21-24 cm</v>
          </cell>
          <cell r="C9172" t="str">
            <v>cây</v>
          </cell>
          <cell r="D9172">
            <v>395469</v>
          </cell>
        </row>
        <row r="9173">
          <cell r="B9173" t="str">
            <v>Hu đen &gt;24-27 cm</v>
          </cell>
          <cell r="C9173" t="str">
            <v>cây</v>
          </cell>
          <cell r="D9173">
            <v>422723</v>
          </cell>
        </row>
        <row r="9174">
          <cell r="B9174" t="str">
            <v>Hu đen &gt;27-30 cm</v>
          </cell>
          <cell r="C9174" t="str">
            <v>cây</v>
          </cell>
          <cell r="D9174">
            <v>452216</v>
          </cell>
        </row>
        <row r="9175">
          <cell r="B9175" t="str">
            <v>Hu đen &gt;30-33 cm</v>
          </cell>
          <cell r="C9175" t="str">
            <v>cây</v>
          </cell>
          <cell r="D9175">
            <v>484259</v>
          </cell>
        </row>
        <row r="9176">
          <cell r="B9176" t="str">
            <v>Hu đen &gt;33-36 cm</v>
          </cell>
          <cell r="C9176" t="str">
            <v>cây</v>
          </cell>
          <cell r="D9176">
            <v>519226</v>
          </cell>
        </row>
        <row r="9177">
          <cell r="B9177" t="str">
            <v>Hu đen &gt;36-39 cm</v>
          </cell>
          <cell r="C9177" t="str">
            <v>cây</v>
          </cell>
          <cell r="D9177">
            <v>557519</v>
          </cell>
        </row>
        <row r="9178">
          <cell r="B9178" t="str">
            <v>Hu đen &gt;39-42 cm</v>
          </cell>
          <cell r="C9178" t="str">
            <v>cây</v>
          </cell>
          <cell r="D9178">
            <v>599611</v>
          </cell>
        </row>
        <row r="9179">
          <cell r="B9179" t="str">
            <v>Hu đen &gt;42 cm</v>
          </cell>
          <cell r="C9179" t="str">
            <v>cây</v>
          </cell>
          <cell r="D9179">
            <v>646040</v>
          </cell>
        </row>
        <row r="9180">
          <cell r="B9180" t="str">
            <v>Thung ≤3 cm</v>
          </cell>
          <cell r="C9180" t="str">
            <v>cây</v>
          </cell>
          <cell r="D9180">
            <v>65142</v>
          </cell>
        </row>
        <row r="9181">
          <cell r="B9181" t="str">
            <v>Thung &gt;3-6 cm</v>
          </cell>
          <cell r="C9181" t="str">
            <v>cây</v>
          </cell>
          <cell r="D9181">
            <v>85815</v>
          </cell>
        </row>
        <row r="9182">
          <cell r="B9182" t="str">
            <v>Thung &gt;6-9 cm</v>
          </cell>
          <cell r="C9182" t="str">
            <v>cây</v>
          </cell>
          <cell r="D9182">
            <v>225790</v>
          </cell>
        </row>
        <row r="9183">
          <cell r="B9183" t="str">
            <v>Thung &gt;9-12 cm</v>
          </cell>
          <cell r="C9183" t="str">
            <v>cây</v>
          </cell>
          <cell r="D9183">
            <v>303775</v>
          </cell>
        </row>
        <row r="9184">
          <cell r="B9184" t="str">
            <v>Thung &gt;12-15 cm</v>
          </cell>
          <cell r="C9184" t="str">
            <v>cây</v>
          </cell>
          <cell r="D9184">
            <v>324528</v>
          </cell>
        </row>
        <row r="9185">
          <cell r="B9185" t="str">
            <v>Thung &gt;15-18 cm</v>
          </cell>
          <cell r="C9185" t="str">
            <v>cây</v>
          </cell>
          <cell r="D9185">
            <v>346599</v>
          </cell>
        </row>
        <row r="9186">
          <cell r="B9186" t="str">
            <v>Thung &gt;18-21 cm</v>
          </cell>
          <cell r="C9186" t="str">
            <v>cây</v>
          </cell>
          <cell r="D9186">
            <v>370175</v>
          </cell>
        </row>
        <row r="9187">
          <cell r="B9187" t="str">
            <v>Thung &gt;21-24 cm</v>
          </cell>
          <cell r="C9187" t="str">
            <v>cây</v>
          </cell>
          <cell r="D9187">
            <v>395469</v>
          </cell>
        </row>
        <row r="9188">
          <cell r="B9188" t="str">
            <v>Thung &gt;24-27 cm</v>
          </cell>
          <cell r="C9188" t="str">
            <v>cây</v>
          </cell>
          <cell r="D9188">
            <v>422723</v>
          </cell>
        </row>
        <row r="9189">
          <cell r="B9189" t="str">
            <v>Thung &gt;27-30 cm</v>
          </cell>
          <cell r="C9189" t="str">
            <v>cây</v>
          </cell>
          <cell r="D9189">
            <v>452216</v>
          </cell>
        </row>
        <row r="9190">
          <cell r="B9190" t="str">
            <v>Thung &gt;30-33 cm</v>
          </cell>
          <cell r="C9190" t="str">
            <v>cây</v>
          </cell>
          <cell r="D9190">
            <v>484259</v>
          </cell>
        </row>
        <row r="9191">
          <cell r="B9191" t="str">
            <v>Thung &gt;33-36 cm</v>
          </cell>
          <cell r="C9191" t="str">
            <v>cây</v>
          </cell>
          <cell r="D9191">
            <v>519226</v>
          </cell>
        </row>
        <row r="9192">
          <cell r="B9192" t="str">
            <v>Thung &gt;36-39 cm</v>
          </cell>
          <cell r="C9192" t="str">
            <v>cây</v>
          </cell>
          <cell r="D9192">
            <v>557519</v>
          </cell>
        </row>
        <row r="9193">
          <cell r="B9193" t="str">
            <v>Thung &gt;39-42 cm</v>
          </cell>
          <cell r="C9193" t="str">
            <v>cây</v>
          </cell>
          <cell r="D9193">
            <v>599611</v>
          </cell>
        </row>
        <row r="9194">
          <cell r="B9194" t="str">
            <v>Thung &gt;42 cm</v>
          </cell>
          <cell r="C9194" t="str">
            <v>cây</v>
          </cell>
          <cell r="D9194">
            <v>646040</v>
          </cell>
        </row>
        <row r="9195">
          <cell r="B9195" t="str">
            <v>Lá nến ≤3 cm</v>
          </cell>
          <cell r="C9195" t="str">
            <v>cây</v>
          </cell>
          <cell r="D9195">
            <v>65142</v>
          </cell>
        </row>
        <row r="9196">
          <cell r="B9196" t="str">
            <v>Lá nến &gt;3-6 cm</v>
          </cell>
          <cell r="C9196" t="str">
            <v>cây</v>
          </cell>
          <cell r="D9196">
            <v>85815</v>
          </cell>
        </row>
        <row r="9197">
          <cell r="B9197" t="str">
            <v>Lá nến &gt;6-9 cm</v>
          </cell>
          <cell r="C9197" t="str">
            <v>cây</v>
          </cell>
          <cell r="D9197">
            <v>225790</v>
          </cell>
        </row>
        <row r="9198">
          <cell r="B9198" t="str">
            <v>Lá nến &gt;9-12 cm</v>
          </cell>
          <cell r="C9198" t="str">
            <v>cây</v>
          </cell>
          <cell r="D9198">
            <v>303775</v>
          </cell>
        </row>
        <row r="9199">
          <cell r="B9199" t="str">
            <v>Lá nến &gt;12-15 cm</v>
          </cell>
          <cell r="C9199" t="str">
            <v>cây</v>
          </cell>
          <cell r="D9199">
            <v>324528</v>
          </cell>
        </row>
        <row r="9200">
          <cell r="B9200" t="str">
            <v>Lá nến &gt;15-18 cm</v>
          </cell>
          <cell r="C9200" t="str">
            <v>cây</v>
          </cell>
          <cell r="D9200">
            <v>346599</v>
          </cell>
        </row>
        <row r="9201">
          <cell r="B9201" t="str">
            <v>Lá nến &gt;18-21 cm</v>
          </cell>
          <cell r="C9201" t="str">
            <v>cây</v>
          </cell>
          <cell r="D9201">
            <v>370175</v>
          </cell>
        </row>
        <row r="9202">
          <cell r="B9202" t="str">
            <v>Lá nến &gt;21-24 cm</v>
          </cell>
          <cell r="C9202" t="str">
            <v>cây</v>
          </cell>
          <cell r="D9202">
            <v>395469</v>
          </cell>
        </row>
        <row r="9203">
          <cell r="B9203" t="str">
            <v>Lá nến &gt;24-27 cm</v>
          </cell>
          <cell r="C9203" t="str">
            <v>cây</v>
          </cell>
          <cell r="D9203">
            <v>422723</v>
          </cell>
        </row>
        <row r="9204">
          <cell r="B9204" t="str">
            <v>Lá nến &gt;27-30 cm</v>
          </cell>
          <cell r="C9204" t="str">
            <v>cây</v>
          </cell>
          <cell r="D9204">
            <v>452216</v>
          </cell>
        </row>
        <row r="9205">
          <cell r="B9205" t="str">
            <v>Lá nến &gt;30-33 cm</v>
          </cell>
          <cell r="C9205" t="str">
            <v>cây</v>
          </cell>
          <cell r="D9205">
            <v>484259</v>
          </cell>
        </row>
        <row r="9206">
          <cell r="B9206" t="str">
            <v>Lá nến &gt;33-36 cm</v>
          </cell>
          <cell r="C9206" t="str">
            <v>cây</v>
          </cell>
          <cell r="D9206">
            <v>519226</v>
          </cell>
        </row>
        <row r="9207">
          <cell r="B9207" t="str">
            <v>Lá nến &gt;36-39 cm</v>
          </cell>
          <cell r="C9207" t="str">
            <v>cây</v>
          </cell>
          <cell r="D9207">
            <v>557519</v>
          </cell>
        </row>
        <row r="9208">
          <cell r="B9208" t="str">
            <v>Lá nến &gt;39-42 cm</v>
          </cell>
          <cell r="C9208" t="str">
            <v>cây</v>
          </cell>
          <cell r="D9208">
            <v>599611</v>
          </cell>
        </row>
        <row r="9209">
          <cell r="B9209" t="str">
            <v>Lá nến &gt;42 cm</v>
          </cell>
          <cell r="C9209" t="str">
            <v>cây</v>
          </cell>
          <cell r="D9209">
            <v>646040</v>
          </cell>
        </row>
        <row r="9210">
          <cell r="B9210" t="str">
            <v>Ba soi ≤3 cm</v>
          </cell>
          <cell r="C9210" t="str">
            <v>cây</v>
          </cell>
          <cell r="D9210">
            <v>65142</v>
          </cell>
        </row>
        <row r="9211">
          <cell r="B9211" t="str">
            <v>Ba soi &gt;3-6 cm</v>
          </cell>
          <cell r="C9211" t="str">
            <v>cây</v>
          </cell>
          <cell r="D9211">
            <v>85815</v>
          </cell>
        </row>
        <row r="9212">
          <cell r="B9212" t="str">
            <v>Ba soi &gt;6-9 cm</v>
          </cell>
          <cell r="C9212" t="str">
            <v>cây</v>
          </cell>
          <cell r="D9212">
            <v>225790</v>
          </cell>
        </row>
        <row r="9213">
          <cell r="B9213" t="str">
            <v>Ba soi &gt;9-12 cm</v>
          </cell>
          <cell r="C9213" t="str">
            <v>cây</v>
          </cell>
          <cell r="D9213">
            <v>303775</v>
          </cell>
        </row>
        <row r="9214">
          <cell r="B9214" t="str">
            <v>Ba soi &gt;12-15 cm</v>
          </cell>
          <cell r="C9214" t="str">
            <v>cây</v>
          </cell>
          <cell r="D9214">
            <v>324528</v>
          </cell>
        </row>
        <row r="9215">
          <cell r="B9215" t="str">
            <v>Ba soi &gt;15-18 cm</v>
          </cell>
          <cell r="C9215" t="str">
            <v>cây</v>
          </cell>
          <cell r="D9215">
            <v>346599</v>
          </cell>
        </row>
        <row r="9216">
          <cell r="B9216" t="str">
            <v>Ba soi &gt;18-21 cm</v>
          </cell>
          <cell r="C9216" t="str">
            <v>cây</v>
          </cell>
          <cell r="D9216">
            <v>370175</v>
          </cell>
        </row>
        <row r="9217">
          <cell r="B9217" t="str">
            <v>Ba soi &gt;21-24 cm</v>
          </cell>
          <cell r="C9217" t="str">
            <v>cây</v>
          </cell>
          <cell r="D9217">
            <v>395469</v>
          </cell>
        </row>
        <row r="9218">
          <cell r="B9218" t="str">
            <v>Ba soi &gt;24-27 cm</v>
          </cell>
          <cell r="C9218" t="str">
            <v>cây</v>
          </cell>
          <cell r="D9218">
            <v>422723</v>
          </cell>
        </row>
        <row r="9219">
          <cell r="B9219" t="str">
            <v>Ba soi &gt;27-30 cm</v>
          </cell>
          <cell r="C9219" t="str">
            <v>cây</v>
          </cell>
          <cell r="D9219">
            <v>452216</v>
          </cell>
        </row>
        <row r="9220">
          <cell r="B9220" t="str">
            <v>Ba soi &gt;30-33 cm</v>
          </cell>
          <cell r="C9220" t="str">
            <v>cây</v>
          </cell>
          <cell r="D9220">
            <v>484259</v>
          </cell>
        </row>
        <row r="9221">
          <cell r="B9221" t="str">
            <v>Ba soi &gt;33-36 cm</v>
          </cell>
          <cell r="C9221" t="str">
            <v>cây</v>
          </cell>
          <cell r="D9221">
            <v>519226</v>
          </cell>
        </row>
        <row r="9222">
          <cell r="B9222" t="str">
            <v>Ba soi &gt;36-39 cm</v>
          </cell>
          <cell r="C9222" t="str">
            <v>cây</v>
          </cell>
          <cell r="D9222">
            <v>557519</v>
          </cell>
        </row>
        <row r="9223">
          <cell r="B9223" t="str">
            <v>Ba soi &gt;39-42 cm</v>
          </cell>
          <cell r="C9223" t="str">
            <v>cây</v>
          </cell>
          <cell r="D9223">
            <v>599611</v>
          </cell>
        </row>
        <row r="9224">
          <cell r="B9224" t="str">
            <v>Ba soi &gt;42 cm</v>
          </cell>
          <cell r="C9224" t="str">
            <v>cây</v>
          </cell>
          <cell r="D9224">
            <v>646040</v>
          </cell>
        </row>
        <row r="9225">
          <cell r="B9225" t="str">
            <v>Lai ≤3 cm</v>
          </cell>
          <cell r="C9225" t="str">
            <v>cây</v>
          </cell>
          <cell r="D9225">
            <v>65142</v>
          </cell>
        </row>
        <row r="9226">
          <cell r="B9226" t="str">
            <v>Lai &gt;3-6 cm</v>
          </cell>
          <cell r="C9226" t="str">
            <v>cây</v>
          </cell>
          <cell r="D9226">
            <v>85815</v>
          </cell>
        </row>
        <row r="9227">
          <cell r="B9227" t="str">
            <v>Lai &gt;6-9 cm</v>
          </cell>
          <cell r="C9227" t="str">
            <v>cây</v>
          </cell>
          <cell r="D9227">
            <v>225790</v>
          </cell>
        </row>
        <row r="9228">
          <cell r="B9228" t="str">
            <v>Lai &gt;9-12 cm</v>
          </cell>
          <cell r="C9228" t="str">
            <v>cây</v>
          </cell>
          <cell r="D9228">
            <v>303775</v>
          </cell>
        </row>
        <row r="9229">
          <cell r="B9229" t="str">
            <v>Lai &gt;12-15 cm</v>
          </cell>
          <cell r="C9229" t="str">
            <v>cây</v>
          </cell>
          <cell r="D9229">
            <v>324528</v>
          </cell>
        </row>
        <row r="9230">
          <cell r="B9230" t="str">
            <v>Lai &gt;15-18 cm</v>
          </cell>
          <cell r="C9230" t="str">
            <v>cây</v>
          </cell>
          <cell r="D9230">
            <v>346599</v>
          </cell>
        </row>
        <row r="9231">
          <cell r="B9231" t="str">
            <v>Lai &gt;18-21 cm</v>
          </cell>
          <cell r="C9231" t="str">
            <v>cây</v>
          </cell>
          <cell r="D9231">
            <v>370175</v>
          </cell>
        </row>
        <row r="9232">
          <cell r="B9232" t="str">
            <v>Lai &gt;21-24 cm</v>
          </cell>
          <cell r="C9232" t="str">
            <v>cây</v>
          </cell>
          <cell r="D9232">
            <v>395469</v>
          </cell>
        </row>
        <row r="9233">
          <cell r="B9233" t="str">
            <v>Lai &gt;24-27 cm</v>
          </cell>
          <cell r="C9233" t="str">
            <v>cây</v>
          </cell>
          <cell r="D9233">
            <v>422723</v>
          </cell>
        </row>
        <row r="9234">
          <cell r="B9234" t="str">
            <v>Lai &gt;27-30 cm</v>
          </cell>
          <cell r="C9234" t="str">
            <v>cây</v>
          </cell>
          <cell r="D9234">
            <v>452216</v>
          </cell>
        </row>
        <row r="9235">
          <cell r="B9235" t="str">
            <v>Lai &gt;30-33 cm</v>
          </cell>
          <cell r="C9235" t="str">
            <v>cây</v>
          </cell>
          <cell r="D9235">
            <v>484259</v>
          </cell>
        </row>
        <row r="9236">
          <cell r="B9236" t="str">
            <v>Lai &gt;33-36 cm</v>
          </cell>
          <cell r="C9236" t="str">
            <v>cây</v>
          </cell>
          <cell r="D9236">
            <v>519226</v>
          </cell>
        </row>
        <row r="9237">
          <cell r="B9237" t="str">
            <v>Lai &gt;36-39 cm</v>
          </cell>
          <cell r="C9237" t="str">
            <v>cây</v>
          </cell>
          <cell r="D9237">
            <v>557519</v>
          </cell>
        </row>
        <row r="9238">
          <cell r="B9238" t="str">
            <v>Lai &gt;39-42 cm</v>
          </cell>
          <cell r="C9238" t="str">
            <v>cây</v>
          </cell>
          <cell r="D9238">
            <v>599611</v>
          </cell>
        </row>
        <row r="9239">
          <cell r="B9239" t="str">
            <v>Lai &gt;42 cm</v>
          </cell>
          <cell r="C9239" t="str">
            <v>cây</v>
          </cell>
          <cell r="D9239">
            <v>646040</v>
          </cell>
        </row>
        <row r="9240">
          <cell r="B9240" t="str">
            <v>Lọng bàng ≤3 cm</v>
          </cell>
          <cell r="C9240" t="str">
            <v>cây</v>
          </cell>
          <cell r="D9240">
            <v>65142</v>
          </cell>
        </row>
        <row r="9241">
          <cell r="B9241" t="str">
            <v>Lọng bàng &gt;3-6 cm</v>
          </cell>
          <cell r="C9241" t="str">
            <v>cây</v>
          </cell>
          <cell r="D9241">
            <v>85815</v>
          </cell>
        </row>
        <row r="9242">
          <cell r="B9242" t="str">
            <v>Lọng bàng &gt;6-9 cm</v>
          </cell>
          <cell r="C9242" t="str">
            <v>cây</v>
          </cell>
          <cell r="D9242">
            <v>225790</v>
          </cell>
        </row>
        <row r="9243">
          <cell r="B9243" t="str">
            <v>Lọng bàng &gt;9-12 cm</v>
          </cell>
          <cell r="C9243" t="str">
            <v>cây</v>
          </cell>
          <cell r="D9243">
            <v>303775</v>
          </cell>
        </row>
        <row r="9244">
          <cell r="B9244" t="str">
            <v>Lọng bàng &gt;12-15 cm</v>
          </cell>
          <cell r="C9244" t="str">
            <v>cây</v>
          </cell>
          <cell r="D9244">
            <v>324528</v>
          </cell>
        </row>
        <row r="9245">
          <cell r="B9245" t="str">
            <v>Lọng bàng &gt;15-18 cm</v>
          </cell>
          <cell r="C9245" t="str">
            <v>cây</v>
          </cell>
          <cell r="D9245">
            <v>346599</v>
          </cell>
        </row>
        <row r="9246">
          <cell r="B9246" t="str">
            <v>Lọng bàng &gt;18-21 cm</v>
          </cell>
          <cell r="C9246" t="str">
            <v>cây</v>
          </cell>
          <cell r="D9246">
            <v>370175</v>
          </cell>
        </row>
        <row r="9247">
          <cell r="B9247" t="str">
            <v>Lọng bàng &gt;21-24 cm</v>
          </cell>
          <cell r="C9247" t="str">
            <v>cây</v>
          </cell>
          <cell r="D9247">
            <v>395469</v>
          </cell>
        </row>
        <row r="9248">
          <cell r="B9248" t="str">
            <v>Lọng bàng &gt;24-27 cm</v>
          </cell>
          <cell r="C9248" t="str">
            <v>cây</v>
          </cell>
          <cell r="D9248">
            <v>422723</v>
          </cell>
        </row>
        <row r="9249">
          <cell r="B9249" t="str">
            <v>Lọng bàng &gt;27-30 cm</v>
          </cell>
          <cell r="C9249" t="str">
            <v>cây</v>
          </cell>
          <cell r="D9249">
            <v>452216</v>
          </cell>
        </row>
        <row r="9250">
          <cell r="B9250" t="str">
            <v>Lọng bàng &gt;30-33 cm</v>
          </cell>
          <cell r="C9250" t="str">
            <v>cây</v>
          </cell>
          <cell r="D9250">
            <v>484259</v>
          </cell>
        </row>
        <row r="9251">
          <cell r="B9251" t="str">
            <v>Lọng bàng &gt;33-36 cm</v>
          </cell>
          <cell r="C9251" t="str">
            <v>cây</v>
          </cell>
          <cell r="D9251">
            <v>519226</v>
          </cell>
        </row>
        <row r="9252">
          <cell r="B9252" t="str">
            <v>Lọng bàng &gt;36-39 cm</v>
          </cell>
          <cell r="C9252" t="str">
            <v>cây</v>
          </cell>
          <cell r="D9252">
            <v>557519</v>
          </cell>
        </row>
        <row r="9253">
          <cell r="B9253" t="str">
            <v>Lọng bàng &gt;39-42 cm</v>
          </cell>
          <cell r="C9253" t="str">
            <v>cây</v>
          </cell>
          <cell r="D9253">
            <v>599611</v>
          </cell>
        </row>
        <row r="9254">
          <cell r="B9254" t="str">
            <v>Lọng bàng &gt;42 cm</v>
          </cell>
          <cell r="C9254" t="str">
            <v>cây</v>
          </cell>
          <cell r="D9254">
            <v>646040</v>
          </cell>
        </row>
        <row r="9255">
          <cell r="B9255" t="str">
            <v>Lòng mức trung bộ ≤3 cm</v>
          </cell>
          <cell r="C9255" t="str">
            <v>cây</v>
          </cell>
          <cell r="D9255">
            <v>65142</v>
          </cell>
        </row>
        <row r="9256">
          <cell r="B9256" t="str">
            <v>Lòng mức trung bộ &gt;3-6 cm</v>
          </cell>
          <cell r="C9256" t="str">
            <v>cây</v>
          </cell>
          <cell r="D9256">
            <v>85815</v>
          </cell>
        </row>
        <row r="9257">
          <cell r="B9257" t="str">
            <v>Lòng mức trung bộ &gt;6-9 cm</v>
          </cell>
          <cell r="C9257" t="str">
            <v>cây</v>
          </cell>
          <cell r="D9257">
            <v>225790</v>
          </cell>
        </row>
        <row r="9258">
          <cell r="B9258" t="str">
            <v>Lòng mức trung bộ &gt;9-12 cm</v>
          </cell>
          <cell r="C9258" t="str">
            <v>cây</v>
          </cell>
          <cell r="D9258">
            <v>303775</v>
          </cell>
        </row>
        <row r="9259">
          <cell r="B9259" t="str">
            <v>Lòng mức trung bộ &gt;12-15 cm</v>
          </cell>
          <cell r="C9259" t="str">
            <v>cây</v>
          </cell>
          <cell r="D9259">
            <v>324528</v>
          </cell>
        </row>
        <row r="9260">
          <cell r="B9260" t="str">
            <v>Lòng mức trung bộ &gt;15-18 cm</v>
          </cell>
          <cell r="C9260" t="str">
            <v>cây</v>
          </cell>
          <cell r="D9260">
            <v>346599</v>
          </cell>
        </row>
        <row r="9261">
          <cell r="B9261" t="str">
            <v>Lòng mức trung bộ &gt;18-21 cm</v>
          </cell>
          <cell r="C9261" t="str">
            <v>cây</v>
          </cell>
          <cell r="D9261">
            <v>370175</v>
          </cell>
        </row>
        <row r="9262">
          <cell r="B9262" t="str">
            <v>Lòng mức trung bộ &gt;21-24 cm</v>
          </cell>
          <cell r="C9262" t="str">
            <v>cây</v>
          </cell>
          <cell r="D9262">
            <v>395469</v>
          </cell>
        </row>
        <row r="9263">
          <cell r="B9263" t="str">
            <v>Lòng mức trung bộ &gt;24-27 cm</v>
          </cell>
          <cell r="C9263" t="str">
            <v>cây</v>
          </cell>
          <cell r="D9263">
            <v>422723</v>
          </cell>
        </row>
        <row r="9264">
          <cell r="B9264" t="str">
            <v>Lòng mức trung bộ &gt;27-30 cm</v>
          </cell>
          <cell r="C9264" t="str">
            <v>cây</v>
          </cell>
          <cell r="D9264">
            <v>452216</v>
          </cell>
        </row>
        <row r="9265">
          <cell r="B9265" t="str">
            <v>Lòng mức trung bộ &gt;30-33 cm</v>
          </cell>
          <cell r="C9265" t="str">
            <v>cây</v>
          </cell>
          <cell r="D9265">
            <v>484259</v>
          </cell>
        </row>
        <row r="9266">
          <cell r="B9266" t="str">
            <v>Lòng mức trung bộ &gt;33-36 cm</v>
          </cell>
          <cell r="C9266" t="str">
            <v>cây</v>
          </cell>
          <cell r="D9266">
            <v>519226</v>
          </cell>
        </row>
        <row r="9267">
          <cell r="B9267" t="str">
            <v>Lòng mức trung bộ &gt;36-39 cm</v>
          </cell>
          <cell r="C9267" t="str">
            <v>cây</v>
          </cell>
          <cell r="D9267">
            <v>557519</v>
          </cell>
        </row>
        <row r="9268">
          <cell r="B9268" t="str">
            <v>Lòng mức trung bộ &gt;39-42 cm</v>
          </cell>
          <cell r="C9268" t="str">
            <v>cây</v>
          </cell>
          <cell r="D9268">
            <v>599611</v>
          </cell>
        </row>
        <row r="9269">
          <cell r="B9269" t="str">
            <v>Lòng mức trung bộ &gt;42 cm</v>
          </cell>
          <cell r="C9269" t="str">
            <v>cây</v>
          </cell>
          <cell r="D9269">
            <v>646040</v>
          </cell>
        </row>
        <row r="9270">
          <cell r="B9270" t="str">
            <v>Thừng mực ≤3 cm</v>
          </cell>
          <cell r="C9270" t="str">
            <v>cây</v>
          </cell>
          <cell r="D9270">
            <v>65142</v>
          </cell>
        </row>
        <row r="9271">
          <cell r="B9271" t="str">
            <v>Thừng mực &gt;3-6 cm</v>
          </cell>
          <cell r="C9271" t="str">
            <v>cây</v>
          </cell>
          <cell r="D9271">
            <v>85815</v>
          </cell>
        </row>
        <row r="9272">
          <cell r="B9272" t="str">
            <v>Thừng mực &gt;6-9 cm</v>
          </cell>
          <cell r="C9272" t="str">
            <v>cây</v>
          </cell>
          <cell r="D9272">
            <v>225790</v>
          </cell>
        </row>
        <row r="9273">
          <cell r="B9273" t="str">
            <v>Thừng mực &gt;9-12 cm</v>
          </cell>
          <cell r="C9273" t="str">
            <v>cây</v>
          </cell>
          <cell r="D9273">
            <v>303775</v>
          </cell>
        </row>
        <row r="9274">
          <cell r="B9274" t="str">
            <v>Thừng mực &gt;12-15 cm</v>
          </cell>
          <cell r="C9274" t="str">
            <v>cây</v>
          </cell>
          <cell r="D9274">
            <v>324528</v>
          </cell>
        </row>
        <row r="9275">
          <cell r="B9275" t="str">
            <v>Thừng mực &gt;15-18 cm</v>
          </cell>
          <cell r="C9275" t="str">
            <v>cây</v>
          </cell>
          <cell r="D9275">
            <v>346599</v>
          </cell>
        </row>
        <row r="9276">
          <cell r="B9276" t="str">
            <v>Thừng mực &gt;18-21 cm</v>
          </cell>
          <cell r="C9276" t="str">
            <v>cây</v>
          </cell>
          <cell r="D9276">
            <v>370175</v>
          </cell>
        </row>
        <row r="9277">
          <cell r="B9277" t="str">
            <v>Thừng mực &gt;21-24 cm</v>
          </cell>
          <cell r="C9277" t="str">
            <v>cây</v>
          </cell>
          <cell r="D9277">
            <v>395469</v>
          </cell>
        </row>
        <row r="9278">
          <cell r="B9278" t="str">
            <v>Thừng mực &gt;24-27 cm</v>
          </cell>
          <cell r="C9278" t="str">
            <v>cây</v>
          </cell>
          <cell r="D9278">
            <v>422723</v>
          </cell>
        </row>
        <row r="9279">
          <cell r="B9279" t="str">
            <v>Thừng mực &gt;27-30 cm</v>
          </cell>
          <cell r="C9279" t="str">
            <v>cây</v>
          </cell>
          <cell r="D9279">
            <v>452216</v>
          </cell>
        </row>
        <row r="9280">
          <cell r="B9280" t="str">
            <v>Thừng mực &gt;30-33 cm</v>
          </cell>
          <cell r="C9280" t="str">
            <v>cây</v>
          </cell>
          <cell r="D9280">
            <v>484259</v>
          </cell>
        </row>
        <row r="9281">
          <cell r="B9281" t="str">
            <v>Thừng mực &gt;33-36 cm</v>
          </cell>
          <cell r="C9281" t="str">
            <v>cây</v>
          </cell>
          <cell r="D9281">
            <v>519226</v>
          </cell>
        </row>
        <row r="9282">
          <cell r="B9282" t="str">
            <v>Thừng mực &gt;36-39 cm</v>
          </cell>
          <cell r="C9282" t="str">
            <v>cây</v>
          </cell>
          <cell r="D9282">
            <v>557519</v>
          </cell>
        </row>
        <row r="9283">
          <cell r="B9283" t="str">
            <v>Thừng mực &gt;39-42 cm</v>
          </cell>
          <cell r="C9283" t="str">
            <v>cây</v>
          </cell>
          <cell r="D9283">
            <v>599611</v>
          </cell>
        </row>
        <row r="9284">
          <cell r="B9284" t="str">
            <v>Thừng mực &gt;42 cm</v>
          </cell>
          <cell r="C9284" t="str">
            <v>cây</v>
          </cell>
          <cell r="D9284">
            <v>646040</v>
          </cell>
        </row>
        <row r="9285">
          <cell r="B9285" t="str">
            <v>Mùng quân trắng ≤3 cm</v>
          </cell>
          <cell r="C9285" t="str">
            <v>cây</v>
          </cell>
          <cell r="D9285">
            <v>65142</v>
          </cell>
        </row>
        <row r="9286">
          <cell r="B9286" t="str">
            <v>Mùng quân trắng &gt;3-6 cm</v>
          </cell>
          <cell r="C9286" t="str">
            <v>cây</v>
          </cell>
          <cell r="D9286">
            <v>85815</v>
          </cell>
        </row>
        <row r="9287">
          <cell r="B9287" t="str">
            <v>Mùng quân trắng &gt;6-9 cm</v>
          </cell>
          <cell r="C9287" t="str">
            <v>cây</v>
          </cell>
          <cell r="D9287">
            <v>225790</v>
          </cell>
        </row>
        <row r="9288">
          <cell r="B9288" t="str">
            <v>Mùng quân trắng &gt;9-12 cm</v>
          </cell>
          <cell r="C9288" t="str">
            <v>cây</v>
          </cell>
          <cell r="D9288">
            <v>303775</v>
          </cell>
        </row>
        <row r="9289">
          <cell r="B9289" t="str">
            <v>Mùng quân trắng &gt;12-15 cm</v>
          </cell>
          <cell r="C9289" t="str">
            <v>cây</v>
          </cell>
          <cell r="D9289">
            <v>324528</v>
          </cell>
        </row>
        <row r="9290">
          <cell r="B9290" t="str">
            <v>Mùng quân trắng &gt;15-18 cm</v>
          </cell>
          <cell r="C9290" t="str">
            <v>cây</v>
          </cell>
          <cell r="D9290">
            <v>346599</v>
          </cell>
        </row>
        <row r="9291">
          <cell r="B9291" t="str">
            <v>Mùng quân trắng &gt;18-21 cm</v>
          </cell>
          <cell r="C9291" t="str">
            <v>cây</v>
          </cell>
          <cell r="D9291">
            <v>370175</v>
          </cell>
        </row>
        <row r="9292">
          <cell r="B9292" t="str">
            <v>Mùng quân trắng &gt;21-24 cm</v>
          </cell>
          <cell r="C9292" t="str">
            <v>cây</v>
          </cell>
          <cell r="D9292">
            <v>395469</v>
          </cell>
        </row>
        <row r="9293">
          <cell r="B9293" t="str">
            <v>Mùng quân trắng &gt;24-27 cm</v>
          </cell>
          <cell r="C9293" t="str">
            <v>cây</v>
          </cell>
          <cell r="D9293">
            <v>422723</v>
          </cell>
        </row>
        <row r="9294">
          <cell r="B9294" t="str">
            <v>Mùng quân trắng &gt;27-30 cm</v>
          </cell>
          <cell r="C9294" t="str">
            <v>cây</v>
          </cell>
          <cell r="D9294">
            <v>452216</v>
          </cell>
        </row>
        <row r="9295">
          <cell r="B9295" t="str">
            <v>Mùng quân trắng &gt;30-33 cm</v>
          </cell>
          <cell r="C9295" t="str">
            <v>cây</v>
          </cell>
          <cell r="D9295">
            <v>484259</v>
          </cell>
        </row>
        <row r="9296">
          <cell r="B9296" t="str">
            <v>Mùng quân trắng &gt;33-36 cm</v>
          </cell>
          <cell r="C9296" t="str">
            <v>cây</v>
          </cell>
          <cell r="D9296">
            <v>519226</v>
          </cell>
        </row>
        <row r="9297">
          <cell r="B9297" t="str">
            <v>Mùng quân trắng &gt;36-39 cm</v>
          </cell>
          <cell r="C9297" t="str">
            <v>cây</v>
          </cell>
          <cell r="D9297">
            <v>557519</v>
          </cell>
        </row>
        <row r="9298">
          <cell r="B9298" t="str">
            <v>Mùng quân trắng &gt;39-42 cm</v>
          </cell>
          <cell r="C9298" t="str">
            <v>cây</v>
          </cell>
          <cell r="D9298">
            <v>599611</v>
          </cell>
        </row>
        <row r="9299">
          <cell r="B9299" t="str">
            <v>Mùng quân trắng &gt;42 cm</v>
          </cell>
          <cell r="C9299" t="str">
            <v>cây</v>
          </cell>
          <cell r="D9299">
            <v>646040</v>
          </cell>
        </row>
        <row r="9300">
          <cell r="B9300" t="str">
            <v>Hồng quân ≤3 cm</v>
          </cell>
          <cell r="C9300" t="str">
            <v>cây</v>
          </cell>
          <cell r="D9300">
            <v>65142</v>
          </cell>
        </row>
        <row r="9301">
          <cell r="B9301" t="str">
            <v>Hồng quân &gt;3-6 cm</v>
          </cell>
          <cell r="C9301" t="str">
            <v>cây</v>
          </cell>
          <cell r="D9301">
            <v>85815</v>
          </cell>
        </row>
        <row r="9302">
          <cell r="B9302" t="str">
            <v>Hồng quân &gt;6-9 cm</v>
          </cell>
          <cell r="C9302" t="str">
            <v>cây</v>
          </cell>
          <cell r="D9302">
            <v>225790</v>
          </cell>
        </row>
        <row r="9303">
          <cell r="B9303" t="str">
            <v>Hồng quân &gt;9-12 cm</v>
          </cell>
          <cell r="C9303" t="str">
            <v>cây</v>
          </cell>
          <cell r="D9303">
            <v>303775</v>
          </cell>
        </row>
        <row r="9304">
          <cell r="B9304" t="str">
            <v>Hồng quân &gt;12-15 cm</v>
          </cell>
          <cell r="C9304" t="str">
            <v>cây</v>
          </cell>
          <cell r="D9304">
            <v>324528</v>
          </cell>
        </row>
        <row r="9305">
          <cell r="B9305" t="str">
            <v>Hồng quân &gt;15-18 cm</v>
          </cell>
          <cell r="C9305" t="str">
            <v>cây</v>
          </cell>
          <cell r="D9305">
            <v>346599</v>
          </cell>
        </row>
        <row r="9306">
          <cell r="B9306" t="str">
            <v>Hồng quân &gt;18-21 cm</v>
          </cell>
          <cell r="C9306" t="str">
            <v>cây</v>
          </cell>
          <cell r="D9306">
            <v>370175</v>
          </cell>
        </row>
        <row r="9307">
          <cell r="B9307" t="str">
            <v>Hồng quân &gt;21-24 cm</v>
          </cell>
          <cell r="C9307" t="str">
            <v>cây</v>
          </cell>
          <cell r="D9307">
            <v>395469</v>
          </cell>
        </row>
        <row r="9308">
          <cell r="B9308" t="str">
            <v>Hồng quân &gt;24-27 cm</v>
          </cell>
          <cell r="C9308" t="str">
            <v>cây</v>
          </cell>
          <cell r="D9308">
            <v>422723</v>
          </cell>
        </row>
        <row r="9309">
          <cell r="B9309" t="str">
            <v>Hồng quân &gt;27-30 cm</v>
          </cell>
          <cell r="C9309" t="str">
            <v>cây</v>
          </cell>
          <cell r="D9309">
            <v>452216</v>
          </cell>
        </row>
        <row r="9310">
          <cell r="B9310" t="str">
            <v>Hồng quân &gt;30-33 cm</v>
          </cell>
          <cell r="C9310" t="str">
            <v>cây</v>
          </cell>
          <cell r="D9310">
            <v>484259</v>
          </cell>
        </row>
        <row r="9311">
          <cell r="B9311" t="str">
            <v>Hồng quân &gt;33-36 cm</v>
          </cell>
          <cell r="C9311" t="str">
            <v>cây</v>
          </cell>
          <cell r="D9311">
            <v>519226</v>
          </cell>
        </row>
        <row r="9312">
          <cell r="B9312" t="str">
            <v>Hồng quân &gt;36-39 cm</v>
          </cell>
          <cell r="C9312" t="str">
            <v>cây</v>
          </cell>
          <cell r="D9312">
            <v>557519</v>
          </cell>
        </row>
        <row r="9313">
          <cell r="B9313" t="str">
            <v>Hồng quân &gt;39-42 cm</v>
          </cell>
          <cell r="C9313" t="str">
            <v>cây</v>
          </cell>
          <cell r="D9313">
            <v>599611</v>
          </cell>
        </row>
        <row r="9314">
          <cell r="B9314" t="str">
            <v>Hồng quân &gt;42 cm</v>
          </cell>
          <cell r="C9314" t="str">
            <v>cây</v>
          </cell>
          <cell r="D9314">
            <v>646040</v>
          </cell>
        </row>
        <row r="9315">
          <cell r="B9315" t="str">
            <v>Bồ quân ≤3 cm</v>
          </cell>
          <cell r="C9315" t="str">
            <v>cây</v>
          </cell>
          <cell r="D9315">
            <v>65142</v>
          </cell>
        </row>
        <row r="9316">
          <cell r="B9316" t="str">
            <v>Bồ quân &gt;3-6 cm</v>
          </cell>
          <cell r="C9316" t="str">
            <v>cây</v>
          </cell>
          <cell r="D9316">
            <v>85815</v>
          </cell>
        </row>
        <row r="9317">
          <cell r="B9317" t="str">
            <v>Bồ quân &gt;6-9 cm</v>
          </cell>
          <cell r="C9317" t="str">
            <v>cây</v>
          </cell>
          <cell r="D9317">
            <v>225790</v>
          </cell>
        </row>
        <row r="9318">
          <cell r="B9318" t="str">
            <v>Bồ quân &gt;9-12 cm</v>
          </cell>
          <cell r="C9318" t="str">
            <v>cây</v>
          </cell>
          <cell r="D9318">
            <v>303775</v>
          </cell>
        </row>
        <row r="9319">
          <cell r="B9319" t="str">
            <v>Bồ quân &gt;12-15 cm</v>
          </cell>
          <cell r="C9319" t="str">
            <v>cây</v>
          </cell>
          <cell r="D9319">
            <v>324528</v>
          </cell>
        </row>
        <row r="9320">
          <cell r="B9320" t="str">
            <v>Bồ quân &gt;15-18 cm</v>
          </cell>
          <cell r="C9320" t="str">
            <v>cây</v>
          </cell>
          <cell r="D9320">
            <v>346599</v>
          </cell>
        </row>
        <row r="9321">
          <cell r="B9321" t="str">
            <v>Bồ quân &gt;18-21 cm</v>
          </cell>
          <cell r="C9321" t="str">
            <v>cây</v>
          </cell>
          <cell r="D9321">
            <v>370175</v>
          </cell>
        </row>
        <row r="9322">
          <cell r="B9322" t="str">
            <v>Bồ quân &gt;21-24 cm</v>
          </cell>
          <cell r="C9322" t="str">
            <v>cây</v>
          </cell>
          <cell r="D9322">
            <v>395469</v>
          </cell>
        </row>
        <row r="9323">
          <cell r="B9323" t="str">
            <v>Bồ quân &gt;24-27 cm</v>
          </cell>
          <cell r="C9323" t="str">
            <v>cây</v>
          </cell>
          <cell r="D9323">
            <v>422723</v>
          </cell>
        </row>
        <row r="9324">
          <cell r="B9324" t="str">
            <v>Bồ quân &gt;27-30 cm</v>
          </cell>
          <cell r="C9324" t="str">
            <v>cây</v>
          </cell>
          <cell r="D9324">
            <v>452216</v>
          </cell>
        </row>
        <row r="9325">
          <cell r="B9325" t="str">
            <v>Bồ quân &gt;30-33 cm</v>
          </cell>
          <cell r="C9325" t="str">
            <v>cây</v>
          </cell>
          <cell r="D9325">
            <v>484259</v>
          </cell>
        </row>
        <row r="9326">
          <cell r="B9326" t="str">
            <v>Bồ quân &gt;33-36 cm</v>
          </cell>
          <cell r="C9326" t="str">
            <v>cây</v>
          </cell>
          <cell r="D9326">
            <v>519226</v>
          </cell>
        </row>
        <row r="9327">
          <cell r="B9327" t="str">
            <v>Bồ quân &gt;36-39 cm</v>
          </cell>
          <cell r="C9327" t="str">
            <v>cây</v>
          </cell>
          <cell r="D9327">
            <v>557519</v>
          </cell>
        </row>
        <row r="9328">
          <cell r="B9328" t="str">
            <v>Bồ quân &gt;39-42 cm</v>
          </cell>
          <cell r="C9328" t="str">
            <v>cây</v>
          </cell>
          <cell r="D9328">
            <v>599611</v>
          </cell>
        </row>
        <row r="9329">
          <cell r="B9329" t="str">
            <v>Bồ quân &gt;42 cm</v>
          </cell>
          <cell r="C9329" t="str">
            <v>cây</v>
          </cell>
          <cell r="D9329">
            <v>646040</v>
          </cell>
        </row>
        <row r="9330">
          <cell r="B9330" t="str">
            <v>Muồng truổng ≤3 cm</v>
          </cell>
          <cell r="C9330" t="str">
            <v>cây</v>
          </cell>
          <cell r="D9330">
            <v>65142</v>
          </cell>
        </row>
        <row r="9331">
          <cell r="B9331" t="str">
            <v>Muồng truổng &gt;3-6 cm</v>
          </cell>
          <cell r="C9331" t="str">
            <v>cây</v>
          </cell>
          <cell r="D9331">
            <v>85815</v>
          </cell>
        </row>
        <row r="9332">
          <cell r="B9332" t="str">
            <v>Muồng truổng &gt;6-9 cm</v>
          </cell>
          <cell r="C9332" t="str">
            <v>cây</v>
          </cell>
          <cell r="D9332">
            <v>225790</v>
          </cell>
        </row>
        <row r="9333">
          <cell r="B9333" t="str">
            <v>Muồng truổng &gt;9-12 cm</v>
          </cell>
          <cell r="C9333" t="str">
            <v>cây</v>
          </cell>
          <cell r="D9333">
            <v>303775</v>
          </cell>
        </row>
        <row r="9334">
          <cell r="B9334" t="str">
            <v>Muồng truổng &gt;12-15 cm</v>
          </cell>
          <cell r="C9334" t="str">
            <v>cây</v>
          </cell>
          <cell r="D9334">
            <v>324528</v>
          </cell>
        </row>
        <row r="9335">
          <cell r="B9335" t="str">
            <v>Muồng truổng &gt;15-18 cm</v>
          </cell>
          <cell r="C9335" t="str">
            <v>cây</v>
          </cell>
          <cell r="D9335">
            <v>346599</v>
          </cell>
        </row>
        <row r="9336">
          <cell r="B9336" t="str">
            <v>Muồng truổng &gt;18-21 cm</v>
          </cell>
          <cell r="C9336" t="str">
            <v>cây</v>
          </cell>
          <cell r="D9336">
            <v>370175</v>
          </cell>
        </row>
        <row r="9337">
          <cell r="B9337" t="str">
            <v>Muồng truổng &gt;21-24 cm</v>
          </cell>
          <cell r="C9337" t="str">
            <v>cây</v>
          </cell>
          <cell r="D9337">
            <v>395469</v>
          </cell>
        </row>
        <row r="9338">
          <cell r="B9338" t="str">
            <v>Muồng truổng &gt;24-27 cm</v>
          </cell>
          <cell r="C9338" t="str">
            <v>cây</v>
          </cell>
          <cell r="D9338">
            <v>422723</v>
          </cell>
        </row>
        <row r="9339">
          <cell r="B9339" t="str">
            <v>Muồng truổng &gt;27-30 cm</v>
          </cell>
          <cell r="C9339" t="str">
            <v>cây</v>
          </cell>
          <cell r="D9339">
            <v>452216</v>
          </cell>
        </row>
        <row r="9340">
          <cell r="B9340" t="str">
            <v>Muồng truổng &gt;30-33 cm</v>
          </cell>
          <cell r="C9340" t="str">
            <v>cây</v>
          </cell>
          <cell r="D9340">
            <v>484259</v>
          </cell>
        </row>
        <row r="9341">
          <cell r="B9341" t="str">
            <v>Muồng truổng &gt;33-36 cm</v>
          </cell>
          <cell r="C9341" t="str">
            <v>cây</v>
          </cell>
          <cell r="D9341">
            <v>519226</v>
          </cell>
        </row>
        <row r="9342">
          <cell r="B9342" t="str">
            <v>Muồng truổng &gt;36-39 cm</v>
          </cell>
          <cell r="C9342" t="str">
            <v>cây</v>
          </cell>
          <cell r="D9342">
            <v>557519</v>
          </cell>
        </row>
        <row r="9343">
          <cell r="B9343" t="str">
            <v>Muồng truổng &gt;39-42 cm</v>
          </cell>
          <cell r="C9343" t="str">
            <v>cây</v>
          </cell>
          <cell r="D9343">
            <v>599611</v>
          </cell>
        </row>
        <row r="9344">
          <cell r="B9344" t="str">
            <v>Muồng truổng &gt;42 cm</v>
          </cell>
          <cell r="C9344" t="str">
            <v>cây</v>
          </cell>
          <cell r="D9344">
            <v>646040</v>
          </cell>
        </row>
        <row r="9345">
          <cell r="B9345" t="str">
            <v>Tóc tiên ≤3 cm</v>
          </cell>
          <cell r="C9345" t="str">
            <v>cây</v>
          </cell>
          <cell r="D9345">
            <v>65142</v>
          </cell>
        </row>
        <row r="9346">
          <cell r="B9346" t="str">
            <v>Tóc tiên &gt;3-6 cm</v>
          </cell>
          <cell r="C9346" t="str">
            <v>cây</v>
          </cell>
          <cell r="D9346">
            <v>85815</v>
          </cell>
        </row>
        <row r="9347">
          <cell r="B9347" t="str">
            <v>Tóc tiên &gt;6-9 cm</v>
          </cell>
          <cell r="C9347" t="str">
            <v>cây</v>
          </cell>
          <cell r="D9347">
            <v>225790</v>
          </cell>
        </row>
        <row r="9348">
          <cell r="B9348" t="str">
            <v>Tóc tiên &gt;9-12 cm</v>
          </cell>
          <cell r="C9348" t="str">
            <v>cây</v>
          </cell>
          <cell r="D9348">
            <v>303775</v>
          </cell>
        </row>
        <row r="9349">
          <cell r="B9349" t="str">
            <v>Tóc tiên &gt;12-15 cm</v>
          </cell>
          <cell r="C9349" t="str">
            <v>cây</v>
          </cell>
          <cell r="D9349">
            <v>324528</v>
          </cell>
        </row>
        <row r="9350">
          <cell r="B9350" t="str">
            <v>Tóc tiên &gt;15-18 cm</v>
          </cell>
          <cell r="C9350" t="str">
            <v>cây</v>
          </cell>
          <cell r="D9350">
            <v>346599</v>
          </cell>
        </row>
        <row r="9351">
          <cell r="B9351" t="str">
            <v>Tóc tiên &gt;18-21 cm</v>
          </cell>
          <cell r="C9351" t="str">
            <v>cây</v>
          </cell>
          <cell r="D9351">
            <v>370175</v>
          </cell>
        </row>
        <row r="9352">
          <cell r="B9352" t="str">
            <v>Tóc tiên &gt;21-24 cm</v>
          </cell>
          <cell r="C9352" t="str">
            <v>cây</v>
          </cell>
          <cell r="D9352">
            <v>395469</v>
          </cell>
        </row>
        <row r="9353">
          <cell r="B9353" t="str">
            <v>Tóc tiên &gt;24-27 cm</v>
          </cell>
          <cell r="C9353" t="str">
            <v>cây</v>
          </cell>
          <cell r="D9353">
            <v>422723</v>
          </cell>
        </row>
        <row r="9354">
          <cell r="B9354" t="str">
            <v>Tóc tiên &gt;27-30 cm</v>
          </cell>
          <cell r="C9354" t="str">
            <v>cây</v>
          </cell>
          <cell r="D9354">
            <v>452216</v>
          </cell>
        </row>
        <row r="9355">
          <cell r="B9355" t="str">
            <v>Tóc tiên &gt;30-33 cm</v>
          </cell>
          <cell r="C9355" t="str">
            <v>cây</v>
          </cell>
          <cell r="D9355">
            <v>484259</v>
          </cell>
        </row>
        <row r="9356">
          <cell r="B9356" t="str">
            <v>Tóc tiên &gt;33-36 cm</v>
          </cell>
          <cell r="C9356" t="str">
            <v>cây</v>
          </cell>
          <cell r="D9356">
            <v>519226</v>
          </cell>
        </row>
        <row r="9357">
          <cell r="B9357" t="str">
            <v>Tóc tiên &gt;36-39 cm</v>
          </cell>
          <cell r="C9357" t="str">
            <v>cây</v>
          </cell>
          <cell r="D9357">
            <v>557519</v>
          </cell>
        </row>
        <row r="9358">
          <cell r="B9358" t="str">
            <v>Tóc tiên &gt;39-42 cm</v>
          </cell>
          <cell r="C9358" t="str">
            <v>cây</v>
          </cell>
          <cell r="D9358">
            <v>599611</v>
          </cell>
        </row>
        <row r="9359">
          <cell r="B9359" t="str">
            <v>Tóc tiên &gt;42 cm</v>
          </cell>
          <cell r="C9359" t="str">
            <v>cây</v>
          </cell>
          <cell r="D9359">
            <v>646040</v>
          </cell>
        </row>
        <row r="9360">
          <cell r="B9360" t="str">
            <v>Mý ≤3 cm</v>
          </cell>
          <cell r="C9360" t="str">
            <v>cây</v>
          </cell>
          <cell r="D9360">
            <v>65142</v>
          </cell>
        </row>
        <row r="9361">
          <cell r="B9361" t="str">
            <v>Mý &gt;3-6 cm</v>
          </cell>
          <cell r="C9361" t="str">
            <v>cây</v>
          </cell>
          <cell r="D9361">
            <v>85815</v>
          </cell>
        </row>
        <row r="9362">
          <cell r="B9362" t="str">
            <v>Mý &gt;6-9 cm</v>
          </cell>
          <cell r="C9362" t="str">
            <v>cây</v>
          </cell>
          <cell r="D9362">
            <v>225790</v>
          </cell>
        </row>
        <row r="9363">
          <cell r="B9363" t="str">
            <v>Mý &gt;9-12 cm</v>
          </cell>
          <cell r="C9363" t="str">
            <v>cây</v>
          </cell>
          <cell r="D9363">
            <v>303775</v>
          </cell>
        </row>
        <row r="9364">
          <cell r="B9364" t="str">
            <v>Mý &gt;12-15 cm</v>
          </cell>
          <cell r="C9364" t="str">
            <v>cây</v>
          </cell>
          <cell r="D9364">
            <v>324528</v>
          </cell>
        </row>
        <row r="9365">
          <cell r="B9365" t="str">
            <v>Mý &gt;15-18 cm</v>
          </cell>
          <cell r="C9365" t="str">
            <v>cây</v>
          </cell>
          <cell r="D9365">
            <v>346599</v>
          </cell>
        </row>
        <row r="9366">
          <cell r="B9366" t="str">
            <v>Mý &gt;18-21 cm</v>
          </cell>
          <cell r="C9366" t="str">
            <v>cây</v>
          </cell>
          <cell r="D9366">
            <v>370175</v>
          </cell>
        </row>
        <row r="9367">
          <cell r="B9367" t="str">
            <v>Mý &gt;21-24 cm</v>
          </cell>
          <cell r="C9367" t="str">
            <v>cây</v>
          </cell>
          <cell r="D9367">
            <v>395469</v>
          </cell>
        </row>
        <row r="9368">
          <cell r="B9368" t="str">
            <v>Mý &gt;24-27 cm</v>
          </cell>
          <cell r="C9368" t="str">
            <v>cây</v>
          </cell>
          <cell r="D9368">
            <v>422723</v>
          </cell>
        </row>
        <row r="9369">
          <cell r="B9369" t="str">
            <v>Mý &gt;27-30 cm</v>
          </cell>
          <cell r="C9369" t="str">
            <v>cây</v>
          </cell>
          <cell r="D9369">
            <v>452216</v>
          </cell>
        </row>
        <row r="9370">
          <cell r="B9370" t="str">
            <v>Mý &gt;30-33 cm</v>
          </cell>
          <cell r="C9370" t="str">
            <v>cây</v>
          </cell>
          <cell r="D9370">
            <v>484259</v>
          </cell>
        </row>
        <row r="9371">
          <cell r="B9371" t="str">
            <v>Mý &gt;33-36 cm</v>
          </cell>
          <cell r="C9371" t="str">
            <v>cây</v>
          </cell>
          <cell r="D9371">
            <v>519226</v>
          </cell>
        </row>
        <row r="9372">
          <cell r="B9372" t="str">
            <v>Mý &gt;36-39 cm</v>
          </cell>
          <cell r="C9372" t="str">
            <v>cây</v>
          </cell>
          <cell r="D9372">
            <v>557519</v>
          </cell>
        </row>
        <row r="9373">
          <cell r="B9373" t="str">
            <v>Mý &gt;39-42 cm</v>
          </cell>
          <cell r="C9373" t="str">
            <v>cây</v>
          </cell>
          <cell r="D9373">
            <v>599611</v>
          </cell>
        </row>
        <row r="9374">
          <cell r="B9374" t="str">
            <v>Mý &gt;42 cm</v>
          </cell>
          <cell r="C9374" t="str">
            <v>cây</v>
          </cell>
          <cell r="D9374">
            <v>646040</v>
          </cell>
        </row>
        <row r="9375">
          <cell r="B9375" t="str">
            <v>Ngát ≤3 cm</v>
          </cell>
          <cell r="C9375" t="str">
            <v>cây</v>
          </cell>
          <cell r="D9375">
            <v>65142</v>
          </cell>
        </row>
        <row r="9376">
          <cell r="B9376" t="str">
            <v>Ngát &gt;3-6 cm</v>
          </cell>
          <cell r="C9376" t="str">
            <v>cây</v>
          </cell>
          <cell r="D9376">
            <v>85815</v>
          </cell>
        </row>
        <row r="9377">
          <cell r="B9377" t="str">
            <v>Ngát &gt;6-9 cm</v>
          </cell>
          <cell r="C9377" t="str">
            <v>cây</v>
          </cell>
          <cell r="D9377">
            <v>225790</v>
          </cell>
        </row>
        <row r="9378">
          <cell r="B9378" t="str">
            <v>Ngát &gt;9-12 cm</v>
          </cell>
          <cell r="C9378" t="str">
            <v>cây</v>
          </cell>
          <cell r="D9378">
            <v>303775</v>
          </cell>
        </row>
        <row r="9379">
          <cell r="B9379" t="str">
            <v>Ngát &gt;12-15 cm</v>
          </cell>
          <cell r="C9379" t="str">
            <v>cây</v>
          </cell>
          <cell r="D9379">
            <v>324528</v>
          </cell>
        </row>
        <row r="9380">
          <cell r="B9380" t="str">
            <v>Ngát &gt;15-18 cm</v>
          </cell>
          <cell r="C9380" t="str">
            <v>cây</v>
          </cell>
          <cell r="D9380">
            <v>346599</v>
          </cell>
        </row>
        <row r="9381">
          <cell r="B9381" t="str">
            <v>Ngát &gt;18-21 cm</v>
          </cell>
          <cell r="C9381" t="str">
            <v>cây</v>
          </cell>
          <cell r="D9381">
            <v>370175</v>
          </cell>
        </row>
        <row r="9382">
          <cell r="B9382" t="str">
            <v>Ngát &gt;21-24 cm</v>
          </cell>
          <cell r="C9382" t="str">
            <v>cây</v>
          </cell>
          <cell r="D9382">
            <v>395469</v>
          </cell>
        </row>
        <row r="9383">
          <cell r="B9383" t="str">
            <v>Ngát &gt;24-27 cm</v>
          </cell>
          <cell r="C9383" t="str">
            <v>cây</v>
          </cell>
          <cell r="D9383">
            <v>422723</v>
          </cell>
        </row>
        <row r="9384">
          <cell r="B9384" t="str">
            <v>Ngát &gt;27-30 cm</v>
          </cell>
          <cell r="C9384" t="str">
            <v>cây</v>
          </cell>
          <cell r="D9384">
            <v>452216</v>
          </cell>
        </row>
        <row r="9385">
          <cell r="B9385" t="str">
            <v>Ngát &gt;30-33 cm</v>
          </cell>
          <cell r="C9385" t="str">
            <v>cây</v>
          </cell>
          <cell r="D9385">
            <v>484259</v>
          </cell>
        </row>
        <row r="9386">
          <cell r="B9386" t="str">
            <v>Ngát &gt;33-36 cm</v>
          </cell>
          <cell r="C9386" t="str">
            <v>cây</v>
          </cell>
          <cell r="D9386">
            <v>519226</v>
          </cell>
        </row>
        <row r="9387">
          <cell r="B9387" t="str">
            <v>Ngát &gt;36-39 cm</v>
          </cell>
          <cell r="C9387" t="str">
            <v>cây</v>
          </cell>
          <cell r="D9387">
            <v>557519</v>
          </cell>
        </row>
        <row r="9388">
          <cell r="B9388" t="str">
            <v>Ngát &gt;39-42 cm</v>
          </cell>
          <cell r="C9388" t="str">
            <v>cây</v>
          </cell>
          <cell r="D9388">
            <v>599611</v>
          </cell>
        </row>
        <row r="9389">
          <cell r="B9389" t="str">
            <v>Ngát &gt;42 cm</v>
          </cell>
          <cell r="C9389" t="str">
            <v>cây</v>
          </cell>
          <cell r="D9389">
            <v>646040</v>
          </cell>
        </row>
        <row r="9390">
          <cell r="B9390" t="str">
            <v>Nhàu nhuộm ≤3 cm</v>
          </cell>
          <cell r="C9390" t="str">
            <v>cây</v>
          </cell>
          <cell r="D9390">
            <v>65142</v>
          </cell>
        </row>
        <row r="9391">
          <cell r="B9391" t="str">
            <v>Nhàu nhuộm &gt;3-6 cm</v>
          </cell>
          <cell r="C9391" t="str">
            <v>cây</v>
          </cell>
          <cell r="D9391">
            <v>85815</v>
          </cell>
        </row>
        <row r="9392">
          <cell r="B9392" t="str">
            <v>Nhàu nhuộm &gt;6-9 cm</v>
          </cell>
          <cell r="C9392" t="str">
            <v>cây</v>
          </cell>
          <cell r="D9392">
            <v>225790</v>
          </cell>
        </row>
        <row r="9393">
          <cell r="B9393" t="str">
            <v>Nhàu nhuộm &gt;9-12 cm</v>
          </cell>
          <cell r="C9393" t="str">
            <v>cây</v>
          </cell>
          <cell r="D9393">
            <v>303775</v>
          </cell>
        </row>
        <row r="9394">
          <cell r="B9394" t="str">
            <v>Nhàu nhuộm &gt;12-15 cm</v>
          </cell>
          <cell r="C9394" t="str">
            <v>cây</v>
          </cell>
          <cell r="D9394">
            <v>324528</v>
          </cell>
        </row>
        <row r="9395">
          <cell r="B9395" t="str">
            <v>Nhàu nhuộm &gt;15-18 cm</v>
          </cell>
          <cell r="C9395" t="str">
            <v>cây</v>
          </cell>
          <cell r="D9395">
            <v>346599</v>
          </cell>
        </row>
        <row r="9396">
          <cell r="B9396" t="str">
            <v>Nhàu nhuộm &gt;18-21 cm</v>
          </cell>
          <cell r="C9396" t="str">
            <v>cây</v>
          </cell>
          <cell r="D9396">
            <v>370175</v>
          </cell>
        </row>
        <row r="9397">
          <cell r="B9397" t="str">
            <v>Nhàu nhuộm &gt;21-24 cm</v>
          </cell>
          <cell r="C9397" t="str">
            <v>cây</v>
          </cell>
          <cell r="D9397">
            <v>395469</v>
          </cell>
        </row>
        <row r="9398">
          <cell r="B9398" t="str">
            <v>Nhàu nhuộm &gt;24-27 cm</v>
          </cell>
          <cell r="C9398" t="str">
            <v>cây</v>
          </cell>
          <cell r="D9398">
            <v>422723</v>
          </cell>
        </row>
        <row r="9399">
          <cell r="B9399" t="str">
            <v>Nhàu nhuộm &gt;27-30 cm</v>
          </cell>
          <cell r="C9399" t="str">
            <v>cây</v>
          </cell>
          <cell r="D9399">
            <v>452216</v>
          </cell>
        </row>
        <row r="9400">
          <cell r="B9400" t="str">
            <v>Nhàu nhuộm &gt;30-33 cm</v>
          </cell>
          <cell r="C9400" t="str">
            <v>cây</v>
          </cell>
          <cell r="D9400">
            <v>484259</v>
          </cell>
        </row>
        <row r="9401">
          <cell r="B9401" t="str">
            <v>Nhàu nhuộm &gt;33-36 cm</v>
          </cell>
          <cell r="C9401" t="str">
            <v>cây</v>
          </cell>
          <cell r="D9401">
            <v>519226</v>
          </cell>
        </row>
        <row r="9402">
          <cell r="B9402" t="str">
            <v>Nhàu nhuộm &gt;36-39 cm</v>
          </cell>
          <cell r="C9402" t="str">
            <v>cây</v>
          </cell>
          <cell r="D9402">
            <v>557519</v>
          </cell>
        </row>
        <row r="9403">
          <cell r="B9403" t="str">
            <v>Nhàu nhuộm &gt;39-42 cm</v>
          </cell>
          <cell r="C9403" t="str">
            <v>cây</v>
          </cell>
          <cell r="D9403">
            <v>599611</v>
          </cell>
        </row>
        <row r="9404">
          <cell r="B9404" t="str">
            <v>Nhàu nhuộm &gt;42 cm</v>
          </cell>
          <cell r="C9404" t="str">
            <v>cây</v>
          </cell>
          <cell r="D9404">
            <v>646040</v>
          </cell>
        </row>
        <row r="9405">
          <cell r="B9405" t="str">
            <v>Nóng ≤3 cm</v>
          </cell>
          <cell r="C9405" t="str">
            <v>cây</v>
          </cell>
          <cell r="D9405">
            <v>65142</v>
          </cell>
        </row>
        <row r="9406">
          <cell r="B9406" t="str">
            <v>Nóng &gt;3-6 cm</v>
          </cell>
          <cell r="C9406" t="str">
            <v>cây</v>
          </cell>
          <cell r="D9406">
            <v>85815</v>
          </cell>
        </row>
        <row r="9407">
          <cell r="B9407" t="str">
            <v>Nóng &gt;6-9 cm</v>
          </cell>
          <cell r="C9407" t="str">
            <v>cây</v>
          </cell>
          <cell r="D9407">
            <v>225790</v>
          </cell>
        </row>
        <row r="9408">
          <cell r="B9408" t="str">
            <v>Nóng &gt;9-12 cm</v>
          </cell>
          <cell r="C9408" t="str">
            <v>cây</v>
          </cell>
          <cell r="D9408">
            <v>303775</v>
          </cell>
        </row>
        <row r="9409">
          <cell r="B9409" t="str">
            <v>Nóng &gt;12-15 cm</v>
          </cell>
          <cell r="C9409" t="str">
            <v>cây</v>
          </cell>
          <cell r="D9409">
            <v>324528</v>
          </cell>
        </row>
        <row r="9410">
          <cell r="B9410" t="str">
            <v>Nóng &gt;15-18 cm</v>
          </cell>
          <cell r="C9410" t="str">
            <v>cây</v>
          </cell>
          <cell r="D9410">
            <v>346599</v>
          </cell>
        </row>
        <row r="9411">
          <cell r="B9411" t="str">
            <v>Nóng &gt;18-21 cm</v>
          </cell>
          <cell r="C9411" t="str">
            <v>cây</v>
          </cell>
          <cell r="D9411">
            <v>370175</v>
          </cell>
        </row>
        <row r="9412">
          <cell r="B9412" t="str">
            <v>Nóng &gt;21-24 cm</v>
          </cell>
          <cell r="C9412" t="str">
            <v>cây</v>
          </cell>
          <cell r="D9412">
            <v>395469</v>
          </cell>
        </row>
        <row r="9413">
          <cell r="B9413" t="str">
            <v>Nóng &gt;24-27 cm</v>
          </cell>
          <cell r="C9413" t="str">
            <v>cây</v>
          </cell>
          <cell r="D9413">
            <v>422723</v>
          </cell>
        </row>
        <row r="9414">
          <cell r="B9414" t="str">
            <v>Nóng &gt;27-30 cm</v>
          </cell>
          <cell r="C9414" t="str">
            <v>cây</v>
          </cell>
          <cell r="D9414">
            <v>452216</v>
          </cell>
        </row>
        <row r="9415">
          <cell r="B9415" t="str">
            <v>Nóng &gt;30-33 cm</v>
          </cell>
          <cell r="C9415" t="str">
            <v>cây</v>
          </cell>
          <cell r="D9415">
            <v>484259</v>
          </cell>
        </row>
        <row r="9416">
          <cell r="B9416" t="str">
            <v>Nóng &gt;33-36 cm</v>
          </cell>
          <cell r="C9416" t="str">
            <v>cây</v>
          </cell>
          <cell r="D9416">
            <v>519226</v>
          </cell>
        </row>
        <row r="9417">
          <cell r="B9417" t="str">
            <v>Nóng &gt;36-39 cm</v>
          </cell>
          <cell r="C9417" t="str">
            <v>cây</v>
          </cell>
          <cell r="D9417">
            <v>557519</v>
          </cell>
        </row>
        <row r="9418">
          <cell r="B9418" t="str">
            <v>Nóng &gt;39-42 cm</v>
          </cell>
          <cell r="C9418" t="str">
            <v>cây</v>
          </cell>
          <cell r="D9418">
            <v>599611</v>
          </cell>
        </row>
        <row r="9419">
          <cell r="B9419" t="str">
            <v>Nóng &gt;42 cm</v>
          </cell>
          <cell r="C9419" t="str">
            <v>cây</v>
          </cell>
          <cell r="D9419">
            <v>646040</v>
          </cell>
        </row>
        <row r="9420">
          <cell r="B9420" t="str">
            <v>Núc nác ≤3 cm</v>
          </cell>
          <cell r="C9420" t="str">
            <v>cây</v>
          </cell>
          <cell r="D9420">
            <v>65142</v>
          </cell>
        </row>
        <row r="9421">
          <cell r="B9421" t="str">
            <v>Núc nác &gt;3-6 cm</v>
          </cell>
          <cell r="C9421" t="str">
            <v>cây</v>
          </cell>
          <cell r="D9421">
            <v>85815</v>
          </cell>
        </row>
        <row r="9422">
          <cell r="B9422" t="str">
            <v>Núc nác &gt;6-9 cm</v>
          </cell>
          <cell r="C9422" t="str">
            <v>cây</v>
          </cell>
          <cell r="D9422">
            <v>225790</v>
          </cell>
        </row>
        <row r="9423">
          <cell r="B9423" t="str">
            <v>Núc nác &gt;9-12 cm</v>
          </cell>
          <cell r="C9423" t="str">
            <v>cây</v>
          </cell>
          <cell r="D9423">
            <v>303775</v>
          </cell>
        </row>
        <row r="9424">
          <cell r="B9424" t="str">
            <v>Núc nác &gt;12-15 cm</v>
          </cell>
          <cell r="C9424" t="str">
            <v>cây</v>
          </cell>
          <cell r="D9424">
            <v>324528</v>
          </cell>
        </row>
        <row r="9425">
          <cell r="B9425" t="str">
            <v>Núc nác &gt;15-18 cm</v>
          </cell>
          <cell r="C9425" t="str">
            <v>cây</v>
          </cell>
          <cell r="D9425">
            <v>346599</v>
          </cell>
        </row>
        <row r="9426">
          <cell r="B9426" t="str">
            <v>Núc nác &gt;18-21 cm</v>
          </cell>
          <cell r="C9426" t="str">
            <v>cây</v>
          </cell>
          <cell r="D9426">
            <v>370175</v>
          </cell>
        </row>
        <row r="9427">
          <cell r="B9427" t="str">
            <v>Núc nác &gt;21-24 cm</v>
          </cell>
          <cell r="C9427" t="str">
            <v>cây</v>
          </cell>
          <cell r="D9427">
            <v>395469</v>
          </cell>
        </row>
        <row r="9428">
          <cell r="B9428" t="str">
            <v>Núc nác &gt;24-27 cm</v>
          </cell>
          <cell r="C9428" t="str">
            <v>cây</v>
          </cell>
          <cell r="D9428">
            <v>422723</v>
          </cell>
        </row>
        <row r="9429">
          <cell r="B9429" t="str">
            <v>Núc nác &gt;27-30 cm</v>
          </cell>
          <cell r="C9429" t="str">
            <v>cây</v>
          </cell>
          <cell r="D9429">
            <v>452216</v>
          </cell>
        </row>
        <row r="9430">
          <cell r="B9430" t="str">
            <v>Núc nác &gt;30-33 cm</v>
          </cell>
          <cell r="C9430" t="str">
            <v>cây</v>
          </cell>
          <cell r="D9430">
            <v>484259</v>
          </cell>
        </row>
        <row r="9431">
          <cell r="B9431" t="str">
            <v>Núc nác &gt;33-36 cm</v>
          </cell>
          <cell r="C9431" t="str">
            <v>cây</v>
          </cell>
          <cell r="D9431">
            <v>519226</v>
          </cell>
        </row>
        <row r="9432">
          <cell r="B9432" t="str">
            <v>Núc nác &gt;36-39 cm</v>
          </cell>
          <cell r="C9432" t="str">
            <v>cây</v>
          </cell>
          <cell r="D9432">
            <v>557519</v>
          </cell>
        </row>
        <row r="9433">
          <cell r="B9433" t="str">
            <v>Núc nác &gt;39-42 cm</v>
          </cell>
          <cell r="C9433" t="str">
            <v>cây</v>
          </cell>
          <cell r="D9433">
            <v>599611</v>
          </cell>
        </row>
        <row r="9434">
          <cell r="B9434" t="str">
            <v>Núc nác &gt;42 cm</v>
          </cell>
          <cell r="C9434" t="str">
            <v>cây</v>
          </cell>
          <cell r="D9434">
            <v>646040</v>
          </cell>
        </row>
        <row r="9435">
          <cell r="B9435" t="str">
            <v>Ô nếp ≤3 cm</v>
          </cell>
          <cell r="C9435" t="str">
            <v>cây</v>
          </cell>
          <cell r="D9435">
            <v>65142</v>
          </cell>
        </row>
        <row r="9436">
          <cell r="B9436" t="str">
            <v>Ô nếp &gt;3-6 cm</v>
          </cell>
          <cell r="C9436" t="str">
            <v>cây</v>
          </cell>
          <cell r="D9436">
            <v>85815</v>
          </cell>
        </row>
        <row r="9437">
          <cell r="B9437" t="str">
            <v>Ô nếp &gt;6-9 cm</v>
          </cell>
          <cell r="C9437" t="str">
            <v>cây</v>
          </cell>
          <cell r="D9437">
            <v>225790</v>
          </cell>
        </row>
        <row r="9438">
          <cell r="B9438" t="str">
            <v>Ô nếp &gt;9-12 cm</v>
          </cell>
          <cell r="C9438" t="str">
            <v>cây</v>
          </cell>
          <cell r="D9438">
            <v>303775</v>
          </cell>
        </row>
        <row r="9439">
          <cell r="B9439" t="str">
            <v>Ô nếp &gt;12-15 cm</v>
          </cell>
          <cell r="C9439" t="str">
            <v>cây</v>
          </cell>
          <cell r="D9439">
            <v>324528</v>
          </cell>
        </row>
        <row r="9440">
          <cell r="B9440" t="str">
            <v>Ô nếp &gt;15-18 cm</v>
          </cell>
          <cell r="C9440" t="str">
            <v>cây</v>
          </cell>
          <cell r="D9440">
            <v>346599</v>
          </cell>
        </row>
        <row r="9441">
          <cell r="B9441" t="str">
            <v>Ô nếp &gt;18-21 cm</v>
          </cell>
          <cell r="C9441" t="str">
            <v>cây</v>
          </cell>
          <cell r="D9441">
            <v>370175</v>
          </cell>
        </row>
        <row r="9442">
          <cell r="B9442" t="str">
            <v>Ô nếp &gt;21-24 cm</v>
          </cell>
          <cell r="C9442" t="str">
            <v>cây</v>
          </cell>
          <cell r="D9442">
            <v>395469</v>
          </cell>
        </row>
        <row r="9443">
          <cell r="B9443" t="str">
            <v>Ô nếp &gt;24-27 cm</v>
          </cell>
          <cell r="C9443" t="str">
            <v>cây</v>
          </cell>
          <cell r="D9443">
            <v>422723</v>
          </cell>
        </row>
        <row r="9444">
          <cell r="B9444" t="str">
            <v>Ô nếp &gt;27-30 cm</v>
          </cell>
          <cell r="C9444" t="str">
            <v>cây</v>
          </cell>
          <cell r="D9444">
            <v>452216</v>
          </cell>
        </row>
        <row r="9445">
          <cell r="B9445" t="str">
            <v>Ô nếp &gt;30-33 cm</v>
          </cell>
          <cell r="C9445" t="str">
            <v>cây</v>
          </cell>
          <cell r="D9445">
            <v>484259</v>
          </cell>
        </row>
        <row r="9446">
          <cell r="B9446" t="str">
            <v>Ô nếp &gt;33-36 cm</v>
          </cell>
          <cell r="C9446" t="str">
            <v>cây</v>
          </cell>
          <cell r="D9446">
            <v>519226</v>
          </cell>
        </row>
        <row r="9447">
          <cell r="B9447" t="str">
            <v>Ô nếp &gt;36-39 cm</v>
          </cell>
          <cell r="C9447" t="str">
            <v>cây</v>
          </cell>
          <cell r="D9447">
            <v>557519</v>
          </cell>
        </row>
        <row r="9448">
          <cell r="B9448" t="str">
            <v>Ô nếp &gt;39-42 cm</v>
          </cell>
          <cell r="C9448" t="str">
            <v>cây</v>
          </cell>
          <cell r="D9448">
            <v>599611</v>
          </cell>
        </row>
        <row r="9449">
          <cell r="B9449" t="str">
            <v>Ô nếp &gt;42 cm</v>
          </cell>
          <cell r="C9449" t="str">
            <v>cây</v>
          </cell>
          <cell r="D9449">
            <v>646040</v>
          </cell>
        </row>
        <row r="9450">
          <cell r="B9450" t="str">
            <v>Ruối ≤3 cm</v>
          </cell>
          <cell r="C9450" t="str">
            <v>cây</v>
          </cell>
          <cell r="D9450">
            <v>65142</v>
          </cell>
        </row>
        <row r="9451">
          <cell r="B9451" t="str">
            <v>Ruối &gt;3-6 cm</v>
          </cell>
          <cell r="C9451" t="str">
            <v>cây</v>
          </cell>
          <cell r="D9451">
            <v>85815</v>
          </cell>
        </row>
        <row r="9452">
          <cell r="B9452" t="str">
            <v>Ruối &gt;6-9 cm</v>
          </cell>
          <cell r="C9452" t="str">
            <v>cây</v>
          </cell>
          <cell r="D9452">
            <v>225790</v>
          </cell>
        </row>
        <row r="9453">
          <cell r="B9453" t="str">
            <v>Ruối &gt;9-12 cm</v>
          </cell>
          <cell r="C9453" t="str">
            <v>cây</v>
          </cell>
          <cell r="D9453">
            <v>303775</v>
          </cell>
        </row>
        <row r="9454">
          <cell r="B9454" t="str">
            <v>Ruối &gt;12-15 cm</v>
          </cell>
          <cell r="C9454" t="str">
            <v>cây</v>
          </cell>
          <cell r="D9454">
            <v>324528</v>
          </cell>
        </row>
        <row r="9455">
          <cell r="B9455" t="str">
            <v>Ruối &gt;15-18 cm</v>
          </cell>
          <cell r="C9455" t="str">
            <v>cây</v>
          </cell>
          <cell r="D9455">
            <v>346599</v>
          </cell>
        </row>
        <row r="9456">
          <cell r="B9456" t="str">
            <v>Ruối &gt;18-21 cm</v>
          </cell>
          <cell r="C9456" t="str">
            <v>cây</v>
          </cell>
          <cell r="D9456">
            <v>370175</v>
          </cell>
        </row>
        <row r="9457">
          <cell r="B9457" t="str">
            <v>Ruối &gt;21-24 cm</v>
          </cell>
          <cell r="C9457" t="str">
            <v>cây</v>
          </cell>
          <cell r="D9457">
            <v>395469</v>
          </cell>
        </row>
        <row r="9458">
          <cell r="B9458" t="str">
            <v>Ruối &gt;24-27 cm</v>
          </cell>
          <cell r="C9458" t="str">
            <v>cây</v>
          </cell>
          <cell r="D9458">
            <v>422723</v>
          </cell>
        </row>
        <row r="9459">
          <cell r="B9459" t="str">
            <v>Ruối &gt;27-30 cm</v>
          </cell>
          <cell r="C9459" t="str">
            <v>cây</v>
          </cell>
          <cell r="D9459">
            <v>452216</v>
          </cell>
        </row>
        <row r="9460">
          <cell r="B9460" t="str">
            <v>Ruối &gt;30-33 cm</v>
          </cell>
          <cell r="C9460" t="str">
            <v>cây</v>
          </cell>
          <cell r="D9460">
            <v>484259</v>
          </cell>
        </row>
        <row r="9461">
          <cell r="B9461" t="str">
            <v>Ruối &gt;33-36 cm</v>
          </cell>
          <cell r="C9461" t="str">
            <v>cây</v>
          </cell>
          <cell r="D9461">
            <v>519226</v>
          </cell>
        </row>
        <row r="9462">
          <cell r="B9462" t="str">
            <v>Ruối &gt;36-39 cm</v>
          </cell>
          <cell r="C9462" t="str">
            <v>cây</v>
          </cell>
          <cell r="D9462">
            <v>557519</v>
          </cell>
        </row>
        <row r="9463">
          <cell r="B9463" t="str">
            <v>Ruối &gt;39-42 cm</v>
          </cell>
          <cell r="C9463" t="str">
            <v>cây</v>
          </cell>
          <cell r="D9463">
            <v>599611</v>
          </cell>
        </row>
        <row r="9464">
          <cell r="B9464" t="str">
            <v>Ruối &gt;42 cm</v>
          </cell>
          <cell r="C9464" t="str">
            <v>cây</v>
          </cell>
          <cell r="D9464">
            <v>646040</v>
          </cell>
        </row>
        <row r="9465">
          <cell r="B9465" t="str">
            <v>Sảnh cánh ≤3 cm</v>
          </cell>
          <cell r="C9465" t="str">
            <v>cây</v>
          </cell>
          <cell r="D9465">
            <v>65142</v>
          </cell>
        </row>
        <row r="9466">
          <cell r="B9466" t="str">
            <v>Sảnh cánh &gt;3-6 cm</v>
          </cell>
          <cell r="C9466" t="str">
            <v>cây</v>
          </cell>
          <cell r="D9466">
            <v>85815</v>
          </cell>
        </row>
        <row r="9467">
          <cell r="B9467" t="str">
            <v>Sảnh cánh &gt;6-9 cm</v>
          </cell>
          <cell r="C9467" t="str">
            <v>cây</v>
          </cell>
          <cell r="D9467">
            <v>225790</v>
          </cell>
        </row>
        <row r="9468">
          <cell r="B9468" t="str">
            <v>Sảnh cánh &gt;9-12 cm</v>
          </cell>
          <cell r="C9468" t="str">
            <v>cây</v>
          </cell>
          <cell r="D9468">
            <v>303775</v>
          </cell>
        </row>
        <row r="9469">
          <cell r="B9469" t="str">
            <v>Sảnh cánh &gt;12-15 cm</v>
          </cell>
          <cell r="C9469" t="str">
            <v>cây</v>
          </cell>
          <cell r="D9469">
            <v>324528</v>
          </cell>
        </row>
        <row r="9470">
          <cell r="B9470" t="str">
            <v>Sảnh cánh &gt;15-18 cm</v>
          </cell>
          <cell r="C9470" t="str">
            <v>cây</v>
          </cell>
          <cell r="D9470">
            <v>346599</v>
          </cell>
        </row>
        <row r="9471">
          <cell r="B9471" t="str">
            <v>Sảnh cánh &gt;18-21 cm</v>
          </cell>
          <cell r="C9471" t="str">
            <v>cây</v>
          </cell>
          <cell r="D9471">
            <v>370175</v>
          </cell>
        </row>
        <row r="9472">
          <cell r="B9472" t="str">
            <v>Sảnh cánh &gt;21-24 cm</v>
          </cell>
          <cell r="C9472" t="str">
            <v>cây</v>
          </cell>
          <cell r="D9472">
            <v>395469</v>
          </cell>
        </row>
        <row r="9473">
          <cell r="B9473" t="str">
            <v>Sảnh cánh &gt;24-27 cm</v>
          </cell>
          <cell r="C9473" t="str">
            <v>cây</v>
          </cell>
          <cell r="D9473">
            <v>422723</v>
          </cell>
        </row>
        <row r="9474">
          <cell r="B9474" t="str">
            <v>Sảnh cánh &gt;27-30 cm</v>
          </cell>
          <cell r="C9474" t="str">
            <v>cây</v>
          </cell>
          <cell r="D9474">
            <v>452216</v>
          </cell>
        </row>
        <row r="9475">
          <cell r="B9475" t="str">
            <v>Sảnh cánh &gt;30-33 cm</v>
          </cell>
          <cell r="C9475" t="str">
            <v>cây</v>
          </cell>
          <cell r="D9475">
            <v>484259</v>
          </cell>
        </row>
        <row r="9476">
          <cell r="B9476" t="str">
            <v>Sảnh cánh &gt;33-36 cm</v>
          </cell>
          <cell r="C9476" t="str">
            <v>cây</v>
          </cell>
          <cell r="D9476">
            <v>519226</v>
          </cell>
        </row>
        <row r="9477">
          <cell r="B9477" t="str">
            <v>Sảnh cánh &gt;36-39 cm</v>
          </cell>
          <cell r="C9477" t="str">
            <v>cây</v>
          </cell>
          <cell r="D9477">
            <v>557519</v>
          </cell>
        </row>
        <row r="9478">
          <cell r="B9478" t="str">
            <v>Sảnh cánh &gt;39-42 cm</v>
          </cell>
          <cell r="C9478" t="str">
            <v>cây</v>
          </cell>
          <cell r="D9478">
            <v>599611</v>
          </cell>
        </row>
        <row r="9479">
          <cell r="B9479" t="str">
            <v>Sảnh cánh &gt;42 cm</v>
          </cell>
          <cell r="C9479" t="str">
            <v>cây</v>
          </cell>
          <cell r="D9479">
            <v>646040</v>
          </cell>
        </row>
        <row r="9480">
          <cell r="B9480" t="str">
            <v>Sảng ≤3 cm</v>
          </cell>
          <cell r="C9480" t="str">
            <v>cây</v>
          </cell>
          <cell r="D9480">
            <v>65142</v>
          </cell>
        </row>
        <row r="9481">
          <cell r="B9481" t="str">
            <v>Sảng &gt;3-6 cm</v>
          </cell>
          <cell r="C9481" t="str">
            <v>cây</v>
          </cell>
          <cell r="D9481">
            <v>85815</v>
          </cell>
        </row>
        <row r="9482">
          <cell r="B9482" t="str">
            <v>Sảng &gt;6-9 cm</v>
          </cell>
          <cell r="C9482" t="str">
            <v>cây</v>
          </cell>
          <cell r="D9482">
            <v>225790</v>
          </cell>
        </row>
        <row r="9483">
          <cell r="B9483" t="str">
            <v>Sảng &gt;9-12 cm</v>
          </cell>
          <cell r="C9483" t="str">
            <v>cây</v>
          </cell>
          <cell r="D9483">
            <v>303775</v>
          </cell>
        </row>
        <row r="9484">
          <cell r="B9484" t="str">
            <v>Sảng &gt;12-15 cm</v>
          </cell>
          <cell r="C9484" t="str">
            <v>cây</v>
          </cell>
          <cell r="D9484">
            <v>324528</v>
          </cell>
        </row>
        <row r="9485">
          <cell r="B9485" t="str">
            <v>Sảng &gt;15-18 cm</v>
          </cell>
          <cell r="C9485" t="str">
            <v>cây</v>
          </cell>
          <cell r="D9485">
            <v>346599</v>
          </cell>
        </row>
        <row r="9486">
          <cell r="B9486" t="str">
            <v>Sảng &gt;18-21 cm</v>
          </cell>
          <cell r="C9486" t="str">
            <v>cây</v>
          </cell>
          <cell r="D9486">
            <v>370175</v>
          </cell>
        </row>
        <row r="9487">
          <cell r="B9487" t="str">
            <v>Sảng &gt;21-24 cm</v>
          </cell>
          <cell r="C9487" t="str">
            <v>cây</v>
          </cell>
          <cell r="D9487">
            <v>395469</v>
          </cell>
        </row>
        <row r="9488">
          <cell r="B9488" t="str">
            <v>Sảng &gt;24-27 cm</v>
          </cell>
          <cell r="C9488" t="str">
            <v>cây</v>
          </cell>
          <cell r="D9488">
            <v>422723</v>
          </cell>
        </row>
        <row r="9489">
          <cell r="B9489" t="str">
            <v>Sảng &gt;27-30 cm</v>
          </cell>
          <cell r="C9489" t="str">
            <v>cây</v>
          </cell>
          <cell r="D9489">
            <v>452216</v>
          </cell>
        </row>
        <row r="9490">
          <cell r="B9490" t="str">
            <v>Sảng &gt;30-33 cm</v>
          </cell>
          <cell r="C9490" t="str">
            <v>cây</v>
          </cell>
          <cell r="D9490">
            <v>484259</v>
          </cell>
        </row>
        <row r="9491">
          <cell r="B9491" t="str">
            <v>Sảng &gt;33-36 cm</v>
          </cell>
          <cell r="C9491" t="str">
            <v>cây</v>
          </cell>
          <cell r="D9491">
            <v>519226</v>
          </cell>
        </row>
        <row r="9492">
          <cell r="B9492" t="str">
            <v>Sảng &gt;36-39 cm</v>
          </cell>
          <cell r="C9492" t="str">
            <v>cây</v>
          </cell>
          <cell r="D9492">
            <v>557519</v>
          </cell>
        </row>
        <row r="9493">
          <cell r="B9493" t="str">
            <v>Sảng &gt;39-42 cm</v>
          </cell>
          <cell r="C9493" t="str">
            <v>cây</v>
          </cell>
          <cell r="D9493">
            <v>599611</v>
          </cell>
        </row>
        <row r="9494">
          <cell r="B9494" t="str">
            <v>Sảng &gt;42 cm</v>
          </cell>
          <cell r="C9494" t="str">
            <v>cây</v>
          </cell>
          <cell r="D9494">
            <v>646040</v>
          </cell>
        </row>
        <row r="9495">
          <cell r="B9495" t="str">
            <v>Trôm cước ≤3 cm</v>
          </cell>
          <cell r="C9495" t="str">
            <v>cây</v>
          </cell>
          <cell r="D9495">
            <v>65142</v>
          </cell>
        </row>
        <row r="9496">
          <cell r="B9496" t="str">
            <v>Trôm cước &gt;3-6 cm</v>
          </cell>
          <cell r="C9496" t="str">
            <v>cây</v>
          </cell>
          <cell r="D9496">
            <v>85815</v>
          </cell>
        </row>
        <row r="9497">
          <cell r="B9497" t="str">
            <v>Trôm cước &gt;6-9 cm</v>
          </cell>
          <cell r="C9497" t="str">
            <v>cây</v>
          </cell>
          <cell r="D9497">
            <v>225790</v>
          </cell>
        </row>
        <row r="9498">
          <cell r="B9498" t="str">
            <v>Trôm cước &gt;9-12 cm</v>
          </cell>
          <cell r="C9498" t="str">
            <v>cây</v>
          </cell>
          <cell r="D9498">
            <v>303775</v>
          </cell>
        </row>
        <row r="9499">
          <cell r="B9499" t="str">
            <v>Trôm cước &gt;12-15 cm</v>
          </cell>
          <cell r="C9499" t="str">
            <v>cây</v>
          </cell>
          <cell r="D9499">
            <v>324528</v>
          </cell>
        </row>
        <row r="9500">
          <cell r="B9500" t="str">
            <v>Trôm cước &gt;15-18 cm</v>
          </cell>
          <cell r="C9500" t="str">
            <v>cây</v>
          </cell>
          <cell r="D9500">
            <v>346599</v>
          </cell>
        </row>
        <row r="9501">
          <cell r="B9501" t="str">
            <v>Trôm cước &gt;18-21 cm</v>
          </cell>
          <cell r="C9501" t="str">
            <v>cây</v>
          </cell>
          <cell r="D9501">
            <v>370175</v>
          </cell>
        </row>
        <row r="9502">
          <cell r="B9502" t="str">
            <v>Trôm cước &gt;21-24 cm</v>
          </cell>
          <cell r="C9502" t="str">
            <v>cây</v>
          </cell>
          <cell r="D9502">
            <v>395469</v>
          </cell>
        </row>
        <row r="9503">
          <cell r="B9503" t="str">
            <v>Trôm cước &gt;24-27 cm</v>
          </cell>
          <cell r="C9503" t="str">
            <v>cây</v>
          </cell>
          <cell r="D9503">
            <v>422723</v>
          </cell>
        </row>
        <row r="9504">
          <cell r="B9504" t="str">
            <v>Trôm cước &gt;27-30 cm</v>
          </cell>
          <cell r="C9504" t="str">
            <v>cây</v>
          </cell>
          <cell r="D9504">
            <v>452216</v>
          </cell>
        </row>
        <row r="9505">
          <cell r="B9505" t="str">
            <v>Trôm cước &gt;30-33 cm</v>
          </cell>
          <cell r="C9505" t="str">
            <v>cây</v>
          </cell>
          <cell r="D9505">
            <v>484259</v>
          </cell>
        </row>
        <row r="9506">
          <cell r="B9506" t="str">
            <v>Trôm cước &gt;33-36 cm</v>
          </cell>
          <cell r="C9506" t="str">
            <v>cây</v>
          </cell>
          <cell r="D9506">
            <v>519226</v>
          </cell>
        </row>
        <row r="9507">
          <cell r="B9507" t="str">
            <v>Trôm cước &gt;36-39 cm</v>
          </cell>
          <cell r="C9507" t="str">
            <v>cây</v>
          </cell>
          <cell r="D9507">
            <v>557519</v>
          </cell>
        </row>
        <row r="9508">
          <cell r="B9508" t="str">
            <v>Trôm cước &gt;39-42 cm</v>
          </cell>
          <cell r="C9508" t="str">
            <v>cây</v>
          </cell>
          <cell r="D9508">
            <v>599611</v>
          </cell>
        </row>
        <row r="9509">
          <cell r="B9509" t="str">
            <v>Trôm cước &gt;42 cm</v>
          </cell>
          <cell r="C9509" t="str">
            <v>cây</v>
          </cell>
          <cell r="D9509">
            <v>646040</v>
          </cell>
        </row>
        <row r="9510">
          <cell r="B9510" t="str">
            <v>Săng máu ≤3 cm</v>
          </cell>
          <cell r="C9510" t="str">
            <v>cây</v>
          </cell>
          <cell r="D9510">
            <v>65142</v>
          </cell>
        </row>
        <row r="9511">
          <cell r="B9511" t="str">
            <v>Săng máu &gt;3-6 cm</v>
          </cell>
          <cell r="C9511" t="str">
            <v>cây</v>
          </cell>
          <cell r="D9511">
            <v>85815</v>
          </cell>
        </row>
        <row r="9512">
          <cell r="B9512" t="str">
            <v>Săng máu &gt;6-9 cm</v>
          </cell>
          <cell r="C9512" t="str">
            <v>cây</v>
          </cell>
          <cell r="D9512">
            <v>225790</v>
          </cell>
        </row>
        <row r="9513">
          <cell r="B9513" t="str">
            <v>Săng máu &gt;9-12 cm</v>
          </cell>
          <cell r="C9513" t="str">
            <v>cây</v>
          </cell>
          <cell r="D9513">
            <v>303775</v>
          </cell>
        </row>
        <row r="9514">
          <cell r="B9514" t="str">
            <v>Săng máu &gt;12-15 cm</v>
          </cell>
          <cell r="C9514" t="str">
            <v>cây</v>
          </cell>
          <cell r="D9514">
            <v>324528</v>
          </cell>
        </row>
        <row r="9515">
          <cell r="B9515" t="str">
            <v>Săng máu &gt;15-18 cm</v>
          </cell>
          <cell r="C9515" t="str">
            <v>cây</v>
          </cell>
          <cell r="D9515">
            <v>346599</v>
          </cell>
        </row>
        <row r="9516">
          <cell r="B9516" t="str">
            <v>Săng máu &gt;18-21 cm</v>
          </cell>
          <cell r="C9516" t="str">
            <v>cây</v>
          </cell>
          <cell r="D9516">
            <v>370175</v>
          </cell>
        </row>
        <row r="9517">
          <cell r="B9517" t="str">
            <v>Săng máu &gt;21-24 cm</v>
          </cell>
          <cell r="C9517" t="str">
            <v>cây</v>
          </cell>
          <cell r="D9517">
            <v>395469</v>
          </cell>
        </row>
        <row r="9518">
          <cell r="B9518" t="str">
            <v>Săng máu &gt;24-27 cm</v>
          </cell>
          <cell r="C9518" t="str">
            <v>cây</v>
          </cell>
          <cell r="D9518">
            <v>422723</v>
          </cell>
        </row>
        <row r="9519">
          <cell r="B9519" t="str">
            <v>Săng máu &gt;27-30 cm</v>
          </cell>
          <cell r="C9519" t="str">
            <v>cây</v>
          </cell>
          <cell r="D9519">
            <v>452216</v>
          </cell>
        </row>
        <row r="9520">
          <cell r="B9520" t="str">
            <v>Săng máu &gt;30-33 cm</v>
          </cell>
          <cell r="C9520" t="str">
            <v>cây</v>
          </cell>
          <cell r="D9520">
            <v>484259</v>
          </cell>
        </row>
        <row r="9521">
          <cell r="B9521" t="str">
            <v>Săng máu &gt;33-36 cm</v>
          </cell>
          <cell r="C9521" t="str">
            <v>cây</v>
          </cell>
          <cell r="D9521">
            <v>519226</v>
          </cell>
        </row>
        <row r="9522">
          <cell r="B9522" t="str">
            <v>Săng máu &gt;36-39 cm</v>
          </cell>
          <cell r="C9522" t="str">
            <v>cây</v>
          </cell>
          <cell r="D9522">
            <v>557519</v>
          </cell>
        </row>
        <row r="9523">
          <cell r="B9523" t="str">
            <v>Săng máu &gt;39-42 cm</v>
          </cell>
          <cell r="C9523" t="str">
            <v>cây</v>
          </cell>
          <cell r="D9523">
            <v>599611</v>
          </cell>
        </row>
        <row r="9524">
          <cell r="B9524" t="str">
            <v>Săng máu &gt;42 cm</v>
          </cell>
          <cell r="C9524" t="str">
            <v>cây</v>
          </cell>
          <cell r="D9524">
            <v>646040</v>
          </cell>
        </row>
        <row r="9525">
          <cell r="B9525" t="str">
            <v>Sữa ≤3 cm</v>
          </cell>
          <cell r="C9525" t="str">
            <v>cây</v>
          </cell>
          <cell r="D9525">
            <v>65142</v>
          </cell>
        </row>
        <row r="9526">
          <cell r="B9526" t="str">
            <v>Sữa &gt;3-6 cm</v>
          </cell>
          <cell r="C9526" t="str">
            <v>cây</v>
          </cell>
          <cell r="D9526">
            <v>85815</v>
          </cell>
        </row>
        <row r="9527">
          <cell r="B9527" t="str">
            <v>Sữa &gt;6-9 cm</v>
          </cell>
          <cell r="C9527" t="str">
            <v>cây</v>
          </cell>
          <cell r="D9527">
            <v>225790</v>
          </cell>
        </row>
        <row r="9528">
          <cell r="B9528" t="str">
            <v>Sữa &gt;9-12 cm</v>
          </cell>
          <cell r="C9528" t="str">
            <v>cây</v>
          </cell>
          <cell r="D9528">
            <v>303775</v>
          </cell>
        </row>
        <row r="9529">
          <cell r="B9529" t="str">
            <v>Sữa &gt;12-15 cm</v>
          </cell>
          <cell r="C9529" t="str">
            <v>cây</v>
          </cell>
          <cell r="D9529">
            <v>324528</v>
          </cell>
        </row>
        <row r="9530">
          <cell r="B9530" t="str">
            <v>Sữa &gt;15-18 cm</v>
          </cell>
          <cell r="C9530" t="str">
            <v>cây</v>
          </cell>
          <cell r="D9530">
            <v>346599</v>
          </cell>
        </row>
        <row r="9531">
          <cell r="B9531" t="str">
            <v>Sữa &gt;18-21 cm</v>
          </cell>
          <cell r="C9531" t="str">
            <v>cây</v>
          </cell>
          <cell r="D9531">
            <v>370175</v>
          </cell>
        </row>
        <row r="9532">
          <cell r="B9532" t="str">
            <v>Sữa &gt;21-24 cm</v>
          </cell>
          <cell r="C9532" t="str">
            <v>cây</v>
          </cell>
          <cell r="D9532">
            <v>395469</v>
          </cell>
        </row>
        <row r="9533">
          <cell r="B9533" t="str">
            <v>Sữa &gt;24-27 cm</v>
          </cell>
          <cell r="C9533" t="str">
            <v>cây</v>
          </cell>
          <cell r="D9533">
            <v>422723</v>
          </cell>
        </row>
        <row r="9534">
          <cell r="B9534" t="str">
            <v>Sữa &gt;27-30 cm</v>
          </cell>
          <cell r="C9534" t="str">
            <v>cây</v>
          </cell>
          <cell r="D9534">
            <v>452216</v>
          </cell>
        </row>
        <row r="9535">
          <cell r="B9535" t="str">
            <v>Sữa &gt;30-33 cm</v>
          </cell>
          <cell r="C9535" t="str">
            <v>cây</v>
          </cell>
          <cell r="D9535">
            <v>484259</v>
          </cell>
        </row>
        <row r="9536">
          <cell r="B9536" t="str">
            <v>Sữa &gt;33-36 cm</v>
          </cell>
          <cell r="C9536" t="str">
            <v>cây</v>
          </cell>
          <cell r="D9536">
            <v>519226</v>
          </cell>
        </row>
        <row r="9537">
          <cell r="B9537" t="str">
            <v>Sữa &gt;36-39 cm</v>
          </cell>
          <cell r="C9537" t="str">
            <v>cây</v>
          </cell>
          <cell r="D9537">
            <v>557519</v>
          </cell>
        </row>
        <row r="9538">
          <cell r="B9538" t="str">
            <v>Sữa &gt;39-42 cm</v>
          </cell>
          <cell r="C9538" t="str">
            <v>cây</v>
          </cell>
          <cell r="D9538">
            <v>599611</v>
          </cell>
        </row>
        <row r="9539">
          <cell r="B9539" t="str">
            <v>Sữa &gt;42 cm</v>
          </cell>
          <cell r="C9539" t="str">
            <v>cây</v>
          </cell>
          <cell r="D9539">
            <v>646040</v>
          </cell>
        </row>
        <row r="9540">
          <cell r="B9540" t="str">
            <v>Mò cua ≤3 cm</v>
          </cell>
          <cell r="C9540" t="str">
            <v>cây</v>
          </cell>
          <cell r="D9540">
            <v>65142</v>
          </cell>
        </row>
        <row r="9541">
          <cell r="B9541" t="str">
            <v>Mò cua &gt;3-6 cm</v>
          </cell>
          <cell r="C9541" t="str">
            <v>cây</v>
          </cell>
          <cell r="D9541">
            <v>85815</v>
          </cell>
        </row>
        <row r="9542">
          <cell r="B9542" t="str">
            <v>Mò cua &gt;6-9 cm</v>
          </cell>
          <cell r="C9542" t="str">
            <v>cây</v>
          </cell>
          <cell r="D9542">
            <v>225790</v>
          </cell>
        </row>
        <row r="9543">
          <cell r="B9543" t="str">
            <v>Mò cua &gt;9-12 cm</v>
          </cell>
          <cell r="C9543" t="str">
            <v>cây</v>
          </cell>
          <cell r="D9543">
            <v>303775</v>
          </cell>
        </row>
        <row r="9544">
          <cell r="B9544" t="str">
            <v>Mò cua &gt;12-15 cm</v>
          </cell>
          <cell r="C9544" t="str">
            <v>cây</v>
          </cell>
          <cell r="D9544">
            <v>324528</v>
          </cell>
        </row>
        <row r="9545">
          <cell r="B9545" t="str">
            <v>Mò cua &gt;15-18 cm</v>
          </cell>
          <cell r="C9545" t="str">
            <v>cây</v>
          </cell>
          <cell r="D9545">
            <v>346599</v>
          </cell>
        </row>
        <row r="9546">
          <cell r="B9546" t="str">
            <v>Mò cua &gt;18-21 cm</v>
          </cell>
          <cell r="C9546" t="str">
            <v>cây</v>
          </cell>
          <cell r="D9546">
            <v>370175</v>
          </cell>
        </row>
        <row r="9547">
          <cell r="B9547" t="str">
            <v>Mò cua &gt;21-24 cm</v>
          </cell>
          <cell r="C9547" t="str">
            <v>cây</v>
          </cell>
          <cell r="D9547">
            <v>395469</v>
          </cell>
        </row>
        <row r="9548">
          <cell r="B9548" t="str">
            <v>Mò cua &gt;24-27 cm</v>
          </cell>
          <cell r="C9548" t="str">
            <v>cây</v>
          </cell>
          <cell r="D9548">
            <v>422723</v>
          </cell>
        </row>
        <row r="9549">
          <cell r="B9549" t="str">
            <v>Mò cua &gt;27-30 cm</v>
          </cell>
          <cell r="C9549" t="str">
            <v>cây</v>
          </cell>
          <cell r="D9549">
            <v>452216</v>
          </cell>
        </row>
        <row r="9550">
          <cell r="B9550" t="str">
            <v>Mò cua &gt;30-33 cm</v>
          </cell>
          <cell r="C9550" t="str">
            <v>cây</v>
          </cell>
          <cell r="D9550">
            <v>484259</v>
          </cell>
        </row>
        <row r="9551">
          <cell r="B9551" t="str">
            <v>Mò cua &gt;33-36 cm</v>
          </cell>
          <cell r="C9551" t="str">
            <v>cây</v>
          </cell>
          <cell r="D9551">
            <v>519226</v>
          </cell>
        </row>
        <row r="9552">
          <cell r="B9552" t="str">
            <v>Mò cua &gt;36-39 cm</v>
          </cell>
          <cell r="C9552" t="str">
            <v>cây</v>
          </cell>
          <cell r="D9552">
            <v>557519</v>
          </cell>
        </row>
        <row r="9553">
          <cell r="B9553" t="str">
            <v>Mò cua &gt;39-42 cm</v>
          </cell>
          <cell r="C9553" t="str">
            <v>cây</v>
          </cell>
          <cell r="D9553">
            <v>599611</v>
          </cell>
        </row>
        <row r="9554">
          <cell r="B9554" t="str">
            <v>Mò cua &gt;42 cm</v>
          </cell>
          <cell r="C9554" t="str">
            <v>cây</v>
          </cell>
          <cell r="D9554">
            <v>646040</v>
          </cell>
        </row>
        <row r="9555">
          <cell r="B9555" t="str">
            <v>Sữa lá nhỏ ≤3 cm</v>
          </cell>
          <cell r="C9555" t="str">
            <v>cây</v>
          </cell>
          <cell r="D9555">
            <v>65142</v>
          </cell>
        </row>
        <row r="9556">
          <cell r="B9556" t="str">
            <v>Sữa lá nhỏ &gt;3-6 cm</v>
          </cell>
          <cell r="C9556" t="str">
            <v>cây</v>
          </cell>
          <cell r="D9556">
            <v>85815</v>
          </cell>
        </row>
        <row r="9557">
          <cell r="B9557" t="str">
            <v>Sữa lá nhỏ &gt;6-9 cm</v>
          </cell>
          <cell r="C9557" t="str">
            <v>cây</v>
          </cell>
          <cell r="D9557">
            <v>225790</v>
          </cell>
        </row>
        <row r="9558">
          <cell r="B9558" t="str">
            <v>Sữa lá nhỏ &gt;9-12 cm</v>
          </cell>
          <cell r="C9558" t="str">
            <v>cây</v>
          </cell>
          <cell r="D9558">
            <v>303775</v>
          </cell>
        </row>
        <row r="9559">
          <cell r="B9559" t="str">
            <v>Sữa lá nhỏ &gt;12-15 cm</v>
          </cell>
          <cell r="C9559" t="str">
            <v>cây</v>
          </cell>
          <cell r="D9559">
            <v>324528</v>
          </cell>
        </row>
        <row r="9560">
          <cell r="B9560" t="str">
            <v>Sữa lá nhỏ &gt;15-18 cm</v>
          </cell>
          <cell r="C9560" t="str">
            <v>cây</v>
          </cell>
          <cell r="D9560">
            <v>346599</v>
          </cell>
        </row>
        <row r="9561">
          <cell r="B9561" t="str">
            <v>Sữa lá nhỏ &gt;18-21 cm</v>
          </cell>
          <cell r="C9561" t="str">
            <v>cây</v>
          </cell>
          <cell r="D9561">
            <v>370175</v>
          </cell>
        </row>
        <row r="9562">
          <cell r="B9562" t="str">
            <v>Sữa lá nhỏ &gt;21-24 cm</v>
          </cell>
          <cell r="C9562" t="str">
            <v>cây</v>
          </cell>
          <cell r="D9562">
            <v>395469</v>
          </cell>
        </row>
        <row r="9563">
          <cell r="B9563" t="str">
            <v>Sữa lá nhỏ &gt;24-27 cm</v>
          </cell>
          <cell r="C9563" t="str">
            <v>cây</v>
          </cell>
          <cell r="D9563">
            <v>422723</v>
          </cell>
        </row>
        <row r="9564">
          <cell r="B9564" t="str">
            <v>Sữa lá nhỏ &gt;27-30 cm</v>
          </cell>
          <cell r="C9564" t="str">
            <v>cây</v>
          </cell>
          <cell r="D9564">
            <v>452216</v>
          </cell>
        </row>
        <row r="9565">
          <cell r="B9565" t="str">
            <v>Sữa lá nhỏ &gt;30-33 cm</v>
          </cell>
          <cell r="C9565" t="str">
            <v>cây</v>
          </cell>
          <cell r="D9565">
            <v>484259</v>
          </cell>
        </row>
        <row r="9566">
          <cell r="B9566" t="str">
            <v>Sữa lá nhỏ &gt;33-36 cm</v>
          </cell>
          <cell r="C9566" t="str">
            <v>cây</v>
          </cell>
          <cell r="D9566">
            <v>519226</v>
          </cell>
        </row>
        <row r="9567">
          <cell r="B9567" t="str">
            <v>Sữa lá nhỏ &gt;36-39 cm</v>
          </cell>
          <cell r="C9567" t="str">
            <v>cây</v>
          </cell>
          <cell r="D9567">
            <v>557519</v>
          </cell>
        </row>
        <row r="9568">
          <cell r="B9568" t="str">
            <v>Sữa lá nhỏ &gt;39-42 cm</v>
          </cell>
          <cell r="C9568" t="str">
            <v>cây</v>
          </cell>
          <cell r="D9568">
            <v>599611</v>
          </cell>
        </row>
        <row r="9569">
          <cell r="B9569" t="str">
            <v>Sữa lá nhỏ &gt;42 cm</v>
          </cell>
          <cell r="C9569" t="str">
            <v>cây</v>
          </cell>
          <cell r="D9569">
            <v>646040</v>
          </cell>
        </row>
        <row r="9570">
          <cell r="B9570" t="str">
            <v>Sui ≤3 cm</v>
          </cell>
          <cell r="C9570" t="str">
            <v>cây</v>
          </cell>
          <cell r="D9570">
            <v>65142</v>
          </cell>
        </row>
        <row r="9571">
          <cell r="B9571" t="str">
            <v>Sui &gt;3-6 cm</v>
          </cell>
          <cell r="C9571" t="str">
            <v>cây</v>
          </cell>
          <cell r="D9571">
            <v>85815</v>
          </cell>
        </row>
        <row r="9572">
          <cell r="B9572" t="str">
            <v>Sui &gt;6-9 cm</v>
          </cell>
          <cell r="C9572" t="str">
            <v>cây</v>
          </cell>
          <cell r="D9572">
            <v>225790</v>
          </cell>
        </row>
        <row r="9573">
          <cell r="B9573" t="str">
            <v>Sui &gt;9-12 cm</v>
          </cell>
          <cell r="C9573" t="str">
            <v>cây</v>
          </cell>
          <cell r="D9573">
            <v>303775</v>
          </cell>
        </row>
        <row r="9574">
          <cell r="B9574" t="str">
            <v>Sui &gt;12-15 cm</v>
          </cell>
          <cell r="C9574" t="str">
            <v>cây</v>
          </cell>
          <cell r="D9574">
            <v>324528</v>
          </cell>
        </row>
        <row r="9575">
          <cell r="B9575" t="str">
            <v>Sui &gt;15-18 cm</v>
          </cell>
          <cell r="C9575" t="str">
            <v>cây</v>
          </cell>
          <cell r="D9575">
            <v>346599</v>
          </cell>
        </row>
        <row r="9576">
          <cell r="B9576" t="str">
            <v>Sui &gt;18-21 cm</v>
          </cell>
          <cell r="C9576" t="str">
            <v>cây</v>
          </cell>
          <cell r="D9576">
            <v>370175</v>
          </cell>
        </row>
        <row r="9577">
          <cell r="B9577" t="str">
            <v>Sui &gt;21-24 cm</v>
          </cell>
          <cell r="C9577" t="str">
            <v>cây</v>
          </cell>
          <cell r="D9577">
            <v>395469</v>
          </cell>
        </row>
        <row r="9578">
          <cell r="B9578" t="str">
            <v>Sui &gt;24-27 cm</v>
          </cell>
          <cell r="C9578" t="str">
            <v>cây</v>
          </cell>
          <cell r="D9578">
            <v>422723</v>
          </cell>
        </row>
        <row r="9579">
          <cell r="B9579" t="str">
            <v>Sui &gt;27-30 cm</v>
          </cell>
          <cell r="C9579" t="str">
            <v>cây</v>
          </cell>
          <cell r="D9579">
            <v>452216</v>
          </cell>
        </row>
        <row r="9580">
          <cell r="B9580" t="str">
            <v>Sui &gt;30-33 cm</v>
          </cell>
          <cell r="C9580" t="str">
            <v>cây</v>
          </cell>
          <cell r="D9580">
            <v>484259</v>
          </cell>
        </row>
        <row r="9581">
          <cell r="B9581" t="str">
            <v>Sui &gt;33-36 cm</v>
          </cell>
          <cell r="C9581" t="str">
            <v>cây</v>
          </cell>
          <cell r="D9581">
            <v>519226</v>
          </cell>
        </row>
        <row r="9582">
          <cell r="B9582" t="str">
            <v>Sui &gt;36-39 cm</v>
          </cell>
          <cell r="C9582" t="str">
            <v>cây</v>
          </cell>
          <cell r="D9582">
            <v>557519</v>
          </cell>
        </row>
        <row r="9583">
          <cell r="B9583" t="str">
            <v>Sui &gt;39-42 cm</v>
          </cell>
          <cell r="C9583" t="str">
            <v>cây</v>
          </cell>
          <cell r="D9583">
            <v>599611</v>
          </cell>
        </row>
        <row r="9584">
          <cell r="B9584" t="str">
            <v>Sui &gt;42 cm</v>
          </cell>
          <cell r="C9584" t="str">
            <v>cây</v>
          </cell>
          <cell r="D9584">
            <v>646040</v>
          </cell>
        </row>
        <row r="9585">
          <cell r="B9585" t="str">
            <v>Sung ≤3 cm</v>
          </cell>
          <cell r="C9585" t="str">
            <v>cây</v>
          </cell>
          <cell r="D9585">
            <v>65142</v>
          </cell>
        </row>
        <row r="9586">
          <cell r="B9586" t="str">
            <v>Sung &gt;3-6 cm</v>
          </cell>
          <cell r="C9586" t="str">
            <v>cây</v>
          </cell>
          <cell r="D9586">
            <v>85815</v>
          </cell>
        </row>
        <row r="9587">
          <cell r="B9587" t="str">
            <v>Sung &gt;6-9 cm</v>
          </cell>
          <cell r="C9587" t="str">
            <v>cây</v>
          </cell>
          <cell r="D9587">
            <v>225790</v>
          </cell>
        </row>
        <row r="9588">
          <cell r="B9588" t="str">
            <v>Sung &gt;9-12 cm</v>
          </cell>
          <cell r="C9588" t="str">
            <v>cây</v>
          </cell>
          <cell r="D9588">
            <v>303775</v>
          </cell>
        </row>
        <row r="9589">
          <cell r="B9589" t="str">
            <v>Sung &gt;12-15 cm</v>
          </cell>
          <cell r="C9589" t="str">
            <v>cây</v>
          </cell>
          <cell r="D9589">
            <v>324528</v>
          </cell>
        </row>
        <row r="9590">
          <cell r="B9590" t="str">
            <v>Sung &gt;15-18 cm</v>
          </cell>
          <cell r="C9590" t="str">
            <v>cây</v>
          </cell>
          <cell r="D9590">
            <v>346599</v>
          </cell>
        </row>
        <row r="9591">
          <cell r="B9591" t="str">
            <v>Sung &gt;18-21 cm</v>
          </cell>
          <cell r="C9591" t="str">
            <v>cây</v>
          </cell>
          <cell r="D9591">
            <v>370175</v>
          </cell>
        </row>
        <row r="9592">
          <cell r="B9592" t="str">
            <v>Sung &gt;21-24 cm</v>
          </cell>
          <cell r="C9592" t="str">
            <v>cây</v>
          </cell>
          <cell r="D9592">
            <v>395469</v>
          </cell>
        </row>
        <row r="9593">
          <cell r="B9593" t="str">
            <v>Sung &gt;24-27 cm</v>
          </cell>
          <cell r="C9593" t="str">
            <v>cây</v>
          </cell>
          <cell r="D9593">
            <v>422723</v>
          </cell>
        </row>
        <row r="9594">
          <cell r="B9594" t="str">
            <v>Sung &gt;27-30 cm</v>
          </cell>
          <cell r="C9594" t="str">
            <v>cây</v>
          </cell>
          <cell r="D9594">
            <v>452216</v>
          </cell>
        </row>
        <row r="9595">
          <cell r="B9595" t="str">
            <v>Sung &gt;30-33 cm</v>
          </cell>
          <cell r="C9595" t="str">
            <v>cây</v>
          </cell>
          <cell r="D9595">
            <v>484259</v>
          </cell>
        </row>
        <row r="9596">
          <cell r="B9596" t="str">
            <v>Sung &gt;33-36 cm</v>
          </cell>
          <cell r="C9596" t="str">
            <v>cây</v>
          </cell>
          <cell r="D9596">
            <v>519226</v>
          </cell>
        </row>
        <row r="9597">
          <cell r="B9597" t="str">
            <v>Sung &gt;36-39 cm</v>
          </cell>
          <cell r="C9597" t="str">
            <v>cây</v>
          </cell>
          <cell r="D9597">
            <v>557519</v>
          </cell>
        </row>
        <row r="9598">
          <cell r="B9598" t="str">
            <v>Sung &gt;39-42 cm</v>
          </cell>
          <cell r="C9598" t="str">
            <v>cây</v>
          </cell>
          <cell r="D9598">
            <v>599611</v>
          </cell>
        </row>
        <row r="9599">
          <cell r="B9599" t="str">
            <v>Sung &gt;42 cm</v>
          </cell>
          <cell r="C9599" t="str">
            <v>cây</v>
          </cell>
          <cell r="D9599">
            <v>646040</v>
          </cell>
        </row>
        <row r="9600">
          <cell r="B9600" t="str">
            <v>Sung quả to ≤3 cm</v>
          </cell>
          <cell r="C9600" t="str">
            <v>cây</v>
          </cell>
          <cell r="D9600">
            <v>65142</v>
          </cell>
        </row>
        <row r="9601">
          <cell r="B9601" t="str">
            <v>Sung quả to &gt;3-6 cm</v>
          </cell>
          <cell r="C9601" t="str">
            <v>cây</v>
          </cell>
          <cell r="D9601">
            <v>85815</v>
          </cell>
        </row>
        <row r="9602">
          <cell r="B9602" t="str">
            <v>Sung quả to &gt;6-9 cm</v>
          </cell>
          <cell r="C9602" t="str">
            <v>cây</v>
          </cell>
          <cell r="D9602">
            <v>225790</v>
          </cell>
        </row>
        <row r="9603">
          <cell r="B9603" t="str">
            <v>Sung quả to &gt;9-12 cm</v>
          </cell>
          <cell r="C9603" t="str">
            <v>cây</v>
          </cell>
          <cell r="D9603">
            <v>303775</v>
          </cell>
        </row>
        <row r="9604">
          <cell r="B9604" t="str">
            <v>Sung quả to &gt;12-15 cm</v>
          </cell>
          <cell r="C9604" t="str">
            <v>cây</v>
          </cell>
          <cell r="D9604">
            <v>324528</v>
          </cell>
        </row>
        <row r="9605">
          <cell r="B9605" t="str">
            <v>Sung quả to &gt;15-18 cm</v>
          </cell>
          <cell r="C9605" t="str">
            <v>cây</v>
          </cell>
          <cell r="D9605">
            <v>346599</v>
          </cell>
        </row>
        <row r="9606">
          <cell r="B9606" t="str">
            <v>Sung quả to &gt;18-21 cm</v>
          </cell>
          <cell r="C9606" t="str">
            <v>cây</v>
          </cell>
          <cell r="D9606">
            <v>370175</v>
          </cell>
        </row>
        <row r="9607">
          <cell r="B9607" t="str">
            <v>Sung quả to &gt;21-24 cm</v>
          </cell>
          <cell r="C9607" t="str">
            <v>cây</v>
          </cell>
          <cell r="D9607">
            <v>395469</v>
          </cell>
        </row>
        <row r="9608">
          <cell r="B9608" t="str">
            <v>Sung quả to &gt;24-27 cm</v>
          </cell>
          <cell r="C9608" t="str">
            <v>cây</v>
          </cell>
          <cell r="D9608">
            <v>422723</v>
          </cell>
        </row>
        <row r="9609">
          <cell r="B9609" t="str">
            <v>Sung quả to &gt;27-30 cm</v>
          </cell>
          <cell r="C9609" t="str">
            <v>cây</v>
          </cell>
          <cell r="D9609">
            <v>452216</v>
          </cell>
        </row>
        <row r="9610">
          <cell r="B9610" t="str">
            <v>Sung quả to &gt;30-33 cm</v>
          </cell>
          <cell r="C9610" t="str">
            <v>cây</v>
          </cell>
          <cell r="D9610">
            <v>484259</v>
          </cell>
        </row>
        <row r="9611">
          <cell r="B9611" t="str">
            <v>Sung quả to &gt;33-36 cm</v>
          </cell>
          <cell r="C9611" t="str">
            <v>cây</v>
          </cell>
          <cell r="D9611">
            <v>519226</v>
          </cell>
        </row>
        <row r="9612">
          <cell r="B9612" t="str">
            <v>Sung quả to &gt;36-39 cm</v>
          </cell>
          <cell r="C9612" t="str">
            <v>cây</v>
          </cell>
          <cell r="D9612">
            <v>557519</v>
          </cell>
        </row>
        <row r="9613">
          <cell r="B9613" t="str">
            <v>Sung quả to &gt;39-42 cm</v>
          </cell>
          <cell r="C9613" t="str">
            <v>cây</v>
          </cell>
          <cell r="D9613">
            <v>599611</v>
          </cell>
        </row>
        <row r="9614">
          <cell r="B9614" t="str">
            <v>Sung quả to &gt;42 cm</v>
          </cell>
          <cell r="C9614" t="str">
            <v>cây</v>
          </cell>
          <cell r="D9614">
            <v>646040</v>
          </cell>
        </row>
        <row r="9615">
          <cell r="B9615" t="str">
            <v>Sung vàng ≤3 cm</v>
          </cell>
          <cell r="C9615" t="str">
            <v>cây</v>
          </cell>
          <cell r="D9615">
            <v>65142</v>
          </cell>
        </row>
        <row r="9616">
          <cell r="B9616" t="str">
            <v>Sung vàng &gt;3-6 cm</v>
          </cell>
          <cell r="C9616" t="str">
            <v>cây</v>
          </cell>
          <cell r="D9616">
            <v>85815</v>
          </cell>
        </row>
        <row r="9617">
          <cell r="B9617" t="str">
            <v>Sung vàng &gt;6-9 cm</v>
          </cell>
          <cell r="C9617" t="str">
            <v>cây</v>
          </cell>
          <cell r="D9617">
            <v>225790</v>
          </cell>
        </row>
        <row r="9618">
          <cell r="B9618" t="str">
            <v>Sung vàng &gt;9-12 cm</v>
          </cell>
          <cell r="C9618" t="str">
            <v>cây</v>
          </cell>
          <cell r="D9618">
            <v>303775</v>
          </cell>
        </row>
        <row r="9619">
          <cell r="B9619" t="str">
            <v>Sung vàng &gt;12-15 cm</v>
          </cell>
          <cell r="C9619" t="str">
            <v>cây</v>
          </cell>
          <cell r="D9619">
            <v>324528</v>
          </cell>
        </row>
        <row r="9620">
          <cell r="B9620" t="str">
            <v>Sung vàng &gt;15-18 cm</v>
          </cell>
          <cell r="C9620" t="str">
            <v>cây</v>
          </cell>
          <cell r="D9620">
            <v>346599</v>
          </cell>
        </row>
        <row r="9621">
          <cell r="B9621" t="str">
            <v>Sung vàng &gt;18-21 cm</v>
          </cell>
          <cell r="C9621" t="str">
            <v>cây</v>
          </cell>
          <cell r="D9621">
            <v>370175</v>
          </cell>
        </row>
        <row r="9622">
          <cell r="B9622" t="str">
            <v>Sung vàng &gt;21-24 cm</v>
          </cell>
          <cell r="C9622" t="str">
            <v>cây</v>
          </cell>
          <cell r="D9622">
            <v>395469</v>
          </cell>
        </row>
        <row r="9623">
          <cell r="B9623" t="str">
            <v>Sung vàng &gt;24-27 cm</v>
          </cell>
          <cell r="C9623" t="str">
            <v>cây</v>
          </cell>
          <cell r="D9623">
            <v>422723</v>
          </cell>
        </row>
        <row r="9624">
          <cell r="B9624" t="str">
            <v>Sung vàng &gt;27-30 cm</v>
          </cell>
          <cell r="C9624" t="str">
            <v>cây</v>
          </cell>
          <cell r="D9624">
            <v>452216</v>
          </cell>
        </row>
        <row r="9625">
          <cell r="B9625" t="str">
            <v>Sung vàng &gt;30-33 cm</v>
          </cell>
          <cell r="C9625" t="str">
            <v>cây</v>
          </cell>
          <cell r="D9625">
            <v>484259</v>
          </cell>
        </row>
        <row r="9626">
          <cell r="B9626" t="str">
            <v>Sung vàng &gt;33-36 cm</v>
          </cell>
          <cell r="C9626" t="str">
            <v>cây</v>
          </cell>
          <cell r="D9626">
            <v>519226</v>
          </cell>
        </row>
        <row r="9627">
          <cell r="B9627" t="str">
            <v>Sung vàng &gt;36-39 cm</v>
          </cell>
          <cell r="C9627" t="str">
            <v>cây</v>
          </cell>
          <cell r="D9627">
            <v>557519</v>
          </cell>
        </row>
        <row r="9628">
          <cell r="B9628" t="str">
            <v>Sung vàng &gt;39-42 cm</v>
          </cell>
          <cell r="C9628" t="str">
            <v>cây</v>
          </cell>
          <cell r="D9628">
            <v>599611</v>
          </cell>
        </row>
        <row r="9629">
          <cell r="B9629" t="str">
            <v>Sung vàng &gt;42 cm</v>
          </cell>
          <cell r="C9629" t="str">
            <v>cây</v>
          </cell>
          <cell r="D9629">
            <v>646040</v>
          </cell>
        </row>
        <row r="9630">
          <cell r="B9630" t="str">
            <v>Sung vè ≤3 cm</v>
          </cell>
          <cell r="C9630" t="str">
            <v>cây</v>
          </cell>
          <cell r="D9630">
            <v>65142</v>
          </cell>
        </row>
        <row r="9631">
          <cell r="B9631" t="str">
            <v>Sung vè &gt;3-6 cm</v>
          </cell>
          <cell r="C9631" t="str">
            <v>cây</v>
          </cell>
          <cell r="D9631">
            <v>85815</v>
          </cell>
        </row>
        <row r="9632">
          <cell r="B9632" t="str">
            <v>Sung vè &gt;6-9 cm</v>
          </cell>
          <cell r="C9632" t="str">
            <v>cây</v>
          </cell>
          <cell r="D9632">
            <v>225790</v>
          </cell>
        </row>
        <row r="9633">
          <cell r="B9633" t="str">
            <v>Sung vè &gt;9-12 cm</v>
          </cell>
          <cell r="C9633" t="str">
            <v>cây</v>
          </cell>
          <cell r="D9633">
            <v>303775</v>
          </cell>
        </row>
        <row r="9634">
          <cell r="B9634" t="str">
            <v>Sung vè &gt;12-15 cm</v>
          </cell>
          <cell r="C9634" t="str">
            <v>cây</v>
          </cell>
          <cell r="D9634">
            <v>324528</v>
          </cell>
        </row>
        <row r="9635">
          <cell r="B9635" t="str">
            <v>Sung vè &gt;15-18 cm</v>
          </cell>
          <cell r="C9635" t="str">
            <v>cây</v>
          </cell>
          <cell r="D9635">
            <v>346599</v>
          </cell>
        </row>
        <row r="9636">
          <cell r="B9636" t="str">
            <v>Sung vè &gt;18-21 cm</v>
          </cell>
          <cell r="C9636" t="str">
            <v>cây</v>
          </cell>
          <cell r="D9636">
            <v>370175</v>
          </cell>
        </row>
        <row r="9637">
          <cell r="B9637" t="str">
            <v>Sung vè &gt;21-24 cm</v>
          </cell>
          <cell r="C9637" t="str">
            <v>cây</v>
          </cell>
          <cell r="D9637">
            <v>395469</v>
          </cell>
        </row>
        <row r="9638">
          <cell r="B9638" t="str">
            <v>Sung vè &gt;24-27 cm</v>
          </cell>
          <cell r="C9638" t="str">
            <v>cây</v>
          </cell>
          <cell r="D9638">
            <v>422723</v>
          </cell>
        </row>
        <row r="9639">
          <cell r="B9639" t="str">
            <v>Sung vè &gt;27-30 cm</v>
          </cell>
          <cell r="C9639" t="str">
            <v>cây</v>
          </cell>
          <cell r="D9639">
            <v>452216</v>
          </cell>
        </row>
        <row r="9640">
          <cell r="B9640" t="str">
            <v>Sung vè &gt;30-33 cm</v>
          </cell>
          <cell r="C9640" t="str">
            <v>cây</v>
          </cell>
          <cell r="D9640">
            <v>484259</v>
          </cell>
        </row>
        <row r="9641">
          <cell r="B9641" t="str">
            <v>Sung vè &gt;33-36 cm</v>
          </cell>
          <cell r="C9641" t="str">
            <v>cây</v>
          </cell>
          <cell r="D9641">
            <v>519226</v>
          </cell>
        </row>
        <row r="9642">
          <cell r="B9642" t="str">
            <v>Sung vè &gt;36-39 cm</v>
          </cell>
          <cell r="C9642" t="str">
            <v>cây</v>
          </cell>
          <cell r="D9642">
            <v>557519</v>
          </cell>
        </row>
        <row r="9643">
          <cell r="B9643" t="str">
            <v>Sung vè &gt;39-42 cm</v>
          </cell>
          <cell r="C9643" t="str">
            <v>cây</v>
          </cell>
          <cell r="D9643">
            <v>599611</v>
          </cell>
        </row>
        <row r="9644">
          <cell r="B9644" t="str">
            <v>Sung vè &gt;42 cm</v>
          </cell>
          <cell r="C9644" t="str">
            <v>cây</v>
          </cell>
          <cell r="D9644">
            <v>646040</v>
          </cell>
        </row>
        <row r="9645">
          <cell r="B9645" t="str">
            <v>Thanh thất ≤3 cm</v>
          </cell>
          <cell r="C9645" t="str">
            <v>cây</v>
          </cell>
          <cell r="D9645">
            <v>65142</v>
          </cell>
        </row>
        <row r="9646">
          <cell r="B9646" t="str">
            <v>Thanh thất &gt;3-6 cm</v>
          </cell>
          <cell r="C9646" t="str">
            <v>cây</v>
          </cell>
          <cell r="D9646">
            <v>85815</v>
          </cell>
        </row>
        <row r="9647">
          <cell r="B9647" t="str">
            <v>Thanh thất &gt;6-9 cm</v>
          </cell>
          <cell r="C9647" t="str">
            <v>cây</v>
          </cell>
          <cell r="D9647">
            <v>225790</v>
          </cell>
        </row>
        <row r="9648">
          <cell r="B9648" t="str">
            <v>Thanh thất &gt;9-12 cm</v>
          </cell>
          <cell r="C9648" t="str">
            <v>cây</v>
          </cell>
          <cell r="D9648">
            <v>303775</v>
          </cell>
        </row>
        <row r="9649">
          <cell r="B9649" t="str">
            <v>Thanh thất &gt;12-15 cm</v>
          </cell>
          <cell r="C9649" t="str">
            <v>cây</v>
          </cell>
          <cell r="D9649">
            <v>324528</v>
          </cell>
        </row>
        <row r="9650">
          <cell r="B9650" t="str">
            <v>Thanh thất &gt;15-18 cm</v>
          </cell>
          <cell r="C9650" t="str">
            <v>cây</v>
          </cell>
          <cell r="D9650">
            <v>346599</v>
          </cell>
        </row>
        <row r="9651">
          <cell r="B9651" t="str">
            <v>Thanh thất &gt;18-21 cm</v>
          </cell>
          <cell r="C9651" t="str">
            <v>cây</v>
          </cell>
          <cell r="D9651">
            <v>370175</v>
          </cell>
        </row>
        <row r="9652">
          <cell r="B9652" t="str">
            <v>Thanh thất &gt;21-24 cm</v>
          </cell>
          <cell r="C9652" t="str">
            <v>cây</v>
          </cell>
          <cell r="D9652">
            <v>395469</v>
          </cell>
        </row>
        <row r="9653">
          <cell r="B9653" t="str">
            <v>Thanh thất &gt;24-27 cm</v>
          </cell>
          <cell r="C9653" t="str">
            <v>cây</v>
          </cell>
          <cell r="D9653">
            <v>422723</v>
          </cell>
        </row>
        <row r="9654">
          <cell r="B9654" t="str">
            <v>Thanh thất &gt;27-30 cm</v>
          </cell>
          <cell r="C9654" t="str">
            <v>cây</v>
          </cell>
          <cell r="D9654">
            <v>452216</v>
          </cell>
        </row>
        <row r="9655">
          <cell r="B9655" t="str">
            <v>Thanh thất &gt;30-33 cm</v>
          </cell>
          <cell r="C9655" t="str">
            <v>cây</v>
          </cell>
          <cell r="D9655">
            <v>484259</v>
          </cell>
        </row>
        <row r="9656">
          <cell r="B9656" t="str">
            <v>Thanh thất &gt;33-36 cm</v>
          </cell>
          <cell r="C9656" t="str">
            <v>cây</v>
          </cell>
          <cell r="D9656">
            <v>519226</v>
          </cell>
        </row>
        <row r="9657">
          <cell r="B9657" t="str">
            <v>Thanh thất &gt;36-39 cm</v>
          </cell>
          <cell r="C9657" t="str">
            <v>cây</v>
          </cell>
          <cell r="D9657">
            <v>557519</v>
          </cell>
        </row>
        <row r="9658">
          <cell r="B9658" t="str">
            <v>Thanh thất &gt;39-42 cm</v>
          </cell>
          <cell r="C9658" t="str">
            <v>cây</v>
          </cell>
          <cell r="D9658">
            <v>599611</v>
          </cell>
        </row>
        <row r="9659">
          <cell r="B9659" t="str">
            <v>Thanh thất &gt;42 cm</v>
          </cell>
          <cell r="C9659" t="str">
            <v>cây</v>
          </cell>
          <cell r="D9659">
            <v>646040</v>
          </cell>
        </row>
        <row r="9660">
          <cell r="B9660" t="str">
            <v>Thung ≤3 cm</v>
          </cell>
          <cell r="C9660" t="str">
            <v>cây</v>
          </cell>
          <cell r="D9660">
            <v>65142</v>
          </cell>
        </row>
        <row r="9661">
          <cell r="B9661" t="str">
            <v>Thung &gt;3-6 cm</v>
          </cell>
          <cell r="C9661" t="str">
            <v>cây</v>
          </cell>
          <cell r="D9661">
            <v>85815</v>
          </cell>
        </row>
        <row r="9662">
          <cell r="B9662" t="str">
            <v>Thung &gt;6-9 cm</v>
          </cell>
          <cell r="C9662" t="str">
            <v>cây</v>
          </cell>
          <cell r="D9662">
            <v>225790</v>
          </cell>
        </row>
        <row r="9663">
          <cell r="B9663" t="str">
            <v>Thung &gt;9-12 cm</v>
          </cell>
          <cell r="C9663" t="str">
            <v>cây</v>
          </cell>
          <cell r="D9663">
            <v>303775</v>
          </cell>
        </row>
        <row r="9664">
          <cell r="B9664" t="str">
            <v>Thung &gt;12-15 cm</v>
          </cell>
          <cell r="C9664" t="str">
            <v>cây</v>
          </cell>
          <cell r="D9664">
            <v>324528</v>
          </cell>
        </row>
        <row r="9665">
          <cell r="B9665" t="str">
            <v>Thung &gt;15-18 cm</v>
          </cell>
          <cell r="C9665" t="str">
            <v>cây</v>
          </cell>
          <cell r="D9665">
            <v>346599</v>
          </cell>
        </row>
        <row r="9666">
          <cell r="B9666" t="str">
            <v>Thung &gt;18-21 cm</v>
          </cell>
          <cell r="C9666" t="str">
            <v>cây</v>
          </cell>
          <cell r="D9666">
            <v>370175</v>
          </cell>
        </row>
        <row r="9667">
          <cell r="B9667" t="str">
            <v>Thung &gt;21-24 cm</v>
          </cell>
          <cell r="C9667" t="str">
            <v>cây</v>
          </cell>
          <cell r="D9667">
            <v>395469</v>
          </cell>
        </row>
        <row r="9668">
          <cell r="B9668" t="str">
            <v>Thung &gt;24-27 cm</v>
          </cell>
          <cell r="C9668" t="str">
            <v>cây</v>
          </cell>
          <cell r="D9668">
            <v>422723</v>
          </cell>
        </row>
        <row r="9669">
          <cell r="B9669" t="str">
            <v>Thung &gt;27-30 cm</v>
          </cell>
          <cell r="C9669" t="str">
            <v>cây</v>
          </cell>
          <cell r="D9669">
            <v>452216</v>
          </cell>
        </row>
        <row r="9670">
          <cell r="B9670" t="str">
            <v>Thung &gt;30-33 cm</v>
          </cell>
          <cell r="C9670" t="str">
            <v>cây</v>
          </cell>
          <cell r="D9670">
            <v>484259</v>
          </cell>
        </row>
        <row r="9671">
          <cell r="B9671" t="str">
            <v>Thung &gt;33-36 cm</v>
          </cell>
          <cell r="C9671" t="str">
            <v>cây</v>
          </cell>
          <cell r="D9671">
            <v>519226</v>
          </cell>
        </row>
        <row r="9672">
          <cell r="B9672" t="str">
            <v>Thung &gt;36-39 cm</v>
          </cell>
          <cell r="C9672" t="str">
            <v>cây</v>
          </cell>
          <cell r="D9672">
            <v>557519</v>
          </cell>
        </row>
        <row r="9673">
          <cell r="B9673" t="str">
            <v>Thung &gt;39-42 cm</v>
          </cell>
          <cell r="C9673" t="str">
            <v>cây</v>
          </cell>
          <cell r="D9673">
            <v>599611</v>
          </cell>
        </row>
        <row r="9674">
          <cell r="B9674" t="str">
            <v>Thung &gt;42 cm</v>
          </cell>
          <cell r="C9674" t="str">
            <v>cây</v>
          </cell>
          <cell r="D9674">
            <v>646040</v>
          </cell>
        </row>
        <row r="9675">
          <cell r="B9675" t="str">
            <v>Đáng ≤3 cm</v>
          </cell>
          <cell r="C9675" t="str">
            <v>cây</v>
          </cell>
          <cell r="D9675">
            <v>65142</v>
          </cell>
        </row>
        <row r="9676">
          <cell r="B9676" t="str">
            <v>Đáng &gt;3-6 cm</v>
          </cell>
          <cell r="C9676" t="str">
            <v>cây</v>
          </cell>
          <cell r="D9676">
            <v>85815</v>
          </cell>
        </row>
        <row r="9677">
          <cell r="B9677" t="str">
            <v>Đáng &gt;6-9 cm</v>
          </cell>
          <cell r="C9677" t="str">
            <v>cây</v>
          </cell>
          <cell r="D9677">
            <v>225790</v>
          </cell>
        </row>
        <row r="9678">
          <cell r="B9678" t="str">
            <v>Đáng &gt;9-12 cm</v>
          </cell>
          <cell r="C9678" t="str">
            <v>cây</v>
          </cell>
          <cell r="D9678">
            <v>303775</v>
          </cell>
        </row>
        <row r="9679">
          <cell r="B9679" t="str">
            <v>Đáng &gt;12-15 cm</v>
          </cell>
          <cell r="C9679" t="str">
            <v>cây</v>
          </cell>
          <cell r="D9679">
            <v>324528</v>
          </cell>
        </row>
        <row r="9680">
          <cell r="B9680" t="str">
            <v>Đáng &gt;15-18 cm</v>
          </cell>
          <cell r="C9680" t="str">
            <v>cây</v>
          </cell>
          <cell r="D9680">
            <v>346599</v>
          </cell>
        </row>
        <row r="9681">
          <cell r="B9681" t="str">
            <v>Đáng &gt;18-21 cm</v>
          </cell>
          <cell r="C9681" t="str">
            <v>cây</v>
          </cell>
          <cell r="D9681">
            <v>370175</v>
          </cell>
        </row>
        <row r="9682">
          <cell r="B9682" t="str">
            <v>Đáng &gt;21-24 cm</v>
          </cell>
          <cell r="C9682" t="str">
            <v>cây</v>
          </cell>
          <cell r="D9682">
            <v>395469</v>
          </cell>
        </row>
        <row r="9683">
          <cell r="B9683" t="str">
            <v>Đáng &gt;24-27 cm</v>
          </cell>
          <cell r="C9683" t="str">
            <v>cây</v>
          </cell>
          <cell r="D9683">
            <v>422723</v>
          </cell>
        </row>
        <row r="9684">
          <cell r="B9684" t="str">
            <v>Đáng &gt;27-30 cm</v>
          </cell>
          <cell r="C9684" t="str">
            <v>cây</v>
          </cell>
          <cell r="D9684">
            <v>452216</v>
          </cell>
        </row>
        <row r="9685">
          <cell r="B9685" t="str">
            <v>Đáng &gt;30-33 cm</v>
          </cell>
          <cell r="C9685" t="str">
            <v>cây</v>
          </cell>
          <cell r="D9685">
            <v>484259</v>
          </cell>
        </row>
        <row r="9686">
          <cell r="B9686" t="str">
            <v>Đáng &gt;33-36 cm</v>
          </cell>
          <cell r="C9686" t="str">
            <v>cây</v>
          </cell>
          <cell r="D9686">
            <v>519226</v>
          </cell>
        </row>
        <row r="9687">
          <cell r="B9687" t="str">
            <v>Đáng &gt;36-39 cm</v>
          </cell>
          <cell r="C9687" t="str">
            <v>cây</v>
          </cell>
          <cell r="D9687">
            <v>557519</v>
          </cell>
        </row>
        <row r="9688">
          <cell r="B9688" t="str">
            <v>Đáng &gt;39-42 cm</v>
          </cell>
          <cell r="C9688" t="str">
            <v>cây</v>
          </cell>
          <cell r="D9688">
            <v>599611</v>
          </cell>
        </row>
        <row r="9689">
          <cell r="B9689" t="str">
            <v>Đáng &gt;42 cm</v>
          </cell>
          <cell r="C9689" t="str">
            <v>cây</v>
          </cell>
          <cell r="D9689">
            <v>646040</v>
          </cell>
        </row>
        <row r="9690">
          <cell r="B9690" t="str">
            <v>Tung ≤3 cm</v>
          </cell>
          <cell r="C9690" t="str">
            <v>cây</v>
          </cell>
          <cell r="D9690">
            <v>65142</v>
          </cell>
        </row>
        <row r="9691">
          <cell r="B9691" t="str">
            <v>Tung &gt;3-6 cm</v>
          </cell>
          <cell r="C9691" t="str">
            <v>cây</v>
          </cell>
          <cell r="D9691">
            <v>85815</v>
          </cell>
        </row>
        <row r="9692">
          <cell r="B9692" t="str">
            <v>Tung &gt;6-9 cm</v>
          </cell>
          <cell r="C9692" t="str">
            <v>cây</v>
          </cell>
          <cell r="D9692">
            <v>225790</v>
          </cell>
        </row>
        <row r="9693">
          <cell r="B9693" t="str">
            <v>Tung &gt;9-12 cm</v>
          </cell>
          <cell r="C9693" t="str">
            <v>cây</v>
          </cell>
          <cell r="D9693">
            <v>303775</v>
          </cell>
        </row>
        <row r="9694">
          <cell r="B9694" t="str">
            <v>Tung &gt;12-15 cm</v>
          </cell>
          <cell r="C9694" t="str">
            <v>cây</v>
          </cell>
          <cell r="D9694">
            <v>324528</v>
          </cell>
        </row>
        <row r="9695">
          <cell r="B9695" t="str">
            <v>Tung &gt;15-18 cm</v>
          </cell>
          <cell r="C9695" t="str">
            <v>cây</v>
          </cell>
          <cell r="D9695">
            <v>346599</v>
          </cell>
        </row>
        <row r="9696">
          <cell r="B9696" t="str">
            <v>Tung &gt;18-21 cm</v>
          </cell>
          <cell r="C9696" t="str">
            <v>cây</v>
          </cell>
          <cell r="D9696">
            <v>370175</v>
          </cell>
        </row>
        <row r="9697">
          <cell r="B9697" t="str">
            <v>Tung &gt;21-24 cm</v>
          </cell>
          <cell r="C9697" t="str">
            <v>cây</v>
          </cell>
          <cell r="D9697">
            <v>395469</v>
          </cell>
        </row>
        <row r="9698">
          <cell r="B9698" t="str">
            <v>Tung &gt;24-27 cm</v>
          </cell>
          <cell r="C9698" t="str">
            <v>cây</v>
          </cell>
          <cell r="D9698">
            <v>422723</v>
          </cell>
        </row>
        <row r="9699">
          <cell r="B9699" t="str">
            <v>Tung &gt;27-30 cm</v>
          </cell>
          <cell r="C9699" t="str">
            <v>cây</v>
          </cell>
          <cell r="D9699">
            <v>452216</v>
          </cell>
        </row>
        <row r="9700">
          <cell r="B9700" t="str">
            <v>Tung &gt;30-33 cm</v>
          </cell>
          <cell r="C9700" t="str">
            <v>cây</v>
          </cell>
          <cell r="D9700">
            <v>484259</v>
          </cell>
        </row>
        <row r="9701">
          <cell r="B9701" t="str">
            <v>Tung &gt;33-36 cm</v>
          </cell>
          <cell r="C9701" t="str">
            <v>cây</v>
          </cell>
          <cell r="D9701">
            <v>519226</v>
          </cell>
        </row>
        <row r="9702">
          <cell r="B9702" t="str">
            <v>Tung &gt;36-39 cm</v>
          </cell>
          <cell r="C9702" t="str">
            <v>cây</v>
          </cell>
          <cell r="D9702">
            <v>557519</v>
          </cell>
        </row>
        <row r="9703">
          <cell r="B9703" t="str">
            <v>Tung &gt;39-42 cm</v>
          </cell>
          <cell r="C9703" t="str">
            <v>cây</v>
          </cell>
          <cell r="D9703">
            <v>599611</v>
          </cell>
        </row>
        <row r="9704">
          <cell r="B9704" t="str">
            <v>Tung &gt;42 cm</v>
          </cell>
          <cell r="C9704" t="str">
            <v>cây</v>
          </cell>
          <cell r="D9704">
            <v>646040</v>
          </cell>
        </row>
        <row r="9705">
          <cell r="B9705" t="str">
            <v>Trẩu ≤3 cm</v>
          </cell>
          <cell r="C9705" t="str">
            <v>cây</v>
          </cell>
          <cell r="D9705">
            <v>65142</v>
          </cell>
        </row>
        <row r="9706">
          <cell r="B9706" t="str">
            <v>Trẩu &gt;3-6 cm</v>
          </cell>
          <cell r="C9706" t="str">
            <v>cây</v>
          </cell>
          <cell r="D9706">
            <v>85815</v>
          </cell>
        </row>
        <row r="9707">
          <cell r="B9707" t="str">
            <v>Trẩu &gt;6-9 cm</v>
          </cell>
          <cell r="C9707" t="str">
            <v>cây</v>
          </cell>
          <cell r="D9707">
            <v>225790</v>
          </cell>
        </row>
        <row r="9708">
          <cell r="B9708" t="str">
            <v>Trẩu &gt;9-12 cm</v>
          </cell>
          <cell r="C9708" t="str">
            <v>cây</v>
          </cell>
          <cell r="D9708">
            <v>303775</v>
          </cell>
        </row>
        <row r="9709">
          <cell r="B9709" t="str">
            <v>Trẩu &gt;12-15 cm</v>
          </cell>
          <cell r="C9709" t="str">
            <v>cây</v>
          </cell>
          <cell r="D9709">
            <v>324528</v>
          </cell>
        </row>
        <row r="9710">
          <cell r="B9710" t="str">
            <v>Trẩu &gt;15-18 cm</v>
          </cell>
          <cell r="C9710" t="str">
            <v>cây</v>
          </cell>
          <cell r="D9710">
            <v>346599</v>
          </cell>
        </row>
        <row r="9711">
          <cell r="B9711" t="str">
            <v>Trẩu &gt;18-21 cm</v>
          </cell>
          <cell r="C9711" t="str">
            <v>cây</v>
          </cell>
          <cell r="D9711">
            <v>370175</v>
          </cell>
        </row>
        <row r="9712">
          <cell r="B9712" t="str">
            <v>Trẩu &gt;21-24 cm</v>
          </cell>
          <cell r="C9712" t="str">
            <v>cây</v>
          </cell>
          <cell r="D9712">
            <v>395469</v>
          </cell>
        </row>
        <row r="9713">
          <cell r="B9713" t="str">
            <v>Trẩu &gt;24-27 cm</v>
          </cell>
          <cell r="C9713" t="str">
            <v>cây</v>
          </cell>
          <cell r="D9713">
            <v>422723</v>
          </cell>
        </row>
        <row r="9714">
          <cell r="B9714" t="str">
            <v>Trẩu &gt;27-30 cm</v>
          </cell>
          <cell r="C9714" t="str">
            <v>cây</v>
          </cell>
          <cell r="D9714">
            <v>452216</v>
          </cell>
        </row>
        <row r="9715">
          <cell r="B9715" t="str">
            <v>Trẩu &gt;30-33 cm</v>
          </cell>
          <cell r="C9715" t="str">
            <v>cây</v>
          </cell>
          <cell r="D9715">
            <v>484259</v>
          </cell>
        </row>
        <row r="9716">
          <cell r="B9716" t="str">
            <v>Trẩu &gt;33-36 cm</v>
          </cell>
          <cell r="C9716" t="str">
            <v>cây</v>
          </cell>
          <cell r="D9716">
            <v>519226</v>
          </cell>
        </row>
        <row r="9717">
          <cell r="B9717" t="str">
            <v>Trẩu &gt;36-39 cm</v>
          </cell>
          <cell r="C9717" t="str">
            <v>cây</v>
          </cell>
          <cell r="D9717">
            <v>557519</v>
          </cell>
        </row>
        <row r="9718">
          <cell r="B9718" t="str">
            <v>Trẩu &gt;39-42 cm</v>
          </cell>
          <cell r="C9718" t="str">
            <v>cây</v>
          </cell>
          <cell r="D9718">
            <v>599611</v>
          </cell>
        </row>
        <row r="9719">
          <cell r="B9719" t="str">
            <v>Trẩu &gt;42 cm</v>
          </cell>
          <cell r="C9719" t="str">
            <v>cây</v>
          </cell>
          <cell r="D9719">
            <v>646040</v>
          </cell>
        </row>
        <row r="9720">
          <cell r="B9720" t="str">
            <v>Trẩu trơn ≤3 cm</v>
          </cell>
          <cell r="C9720" t="str">
            <v>cây</v>
          </cell>
          <cell r="D9720">
            <v>65142</v>
          </cell>
        </row>
        <row r="9721">
          <cell r="B9721" t="str">
            <v>Trẩu trơn &gt;3-6 cm</v>
          </cell>
          <cell r="C9721" t="str">
            <v>cây</v>
          </cell>
          <cell r="D9721">
            <v>85815</v>
          </cell>
        </row>
        <row r="9722">
          <cell r="B9722" t="str">
            <v>Trẩu trơn &gt;6-9 cm</v>
          </cell>
          <cell r="C9722" t="str">
            <v>cây</v>
          </cell>
          <cell r="D9722">
            <v>225790</v>
          </cell>
        </row>
        <row r="9723">
          <cell r="B9723" t="str">
            <v>Trẩu trơn &gt;9-12 cm</v>
          </cell>
          <cell r="C9723" t="str">
            <v>cây</v>
          </cell>
          <cell r="D9723">
            <v>303775</v>
          </cell>
        </row>
        <row r="9724">
          <cell r="B9724" t="str">
            <v>Trẩu trơn &gt;12-15 cm</v>
          </cell>
          <cell r="C9724" t="str">
            <v>cây</v>
          </cell>
          <cell r="D9724">
            <v>324528</v>
          </cell>
        </row>
        <row r="9725">
          <cell r="B9725" t="str">
            <v>Trẩu trơn &gt;15-18 cm</v>
          </cell>
          <cell r="C9725" t="str">
            <v>cây</v>
          </cell>
          <cell r="D9725">
            <v>346599</v>
          </cell>
        </row>
        <row r="9726">
          <cell r="B9726" t="str">
            <v>Trẩu trơn &gt;18-21 cm</v>
          </cell>
          <cell r="C9726" t="str">
            <v>cây</v>
          </cell>
          <cell r="D9726">
            <v>370175</v>
          </cell>
        </row>
        <row r="9727">
          <cell r="B9727" t="str">
            <v>Trẩu trơn &gt;21-24 cm</v>
          </cell>
          <cell r="C9727" t="str">
            <v>cây</v>
          </cell>
          <cell r="D9727">
            <v>395469</v>
          </cell>
        </row>
        <row r="9728">
          <cell r="B9728" t="str">
            <v>Trẩu trơn &gt;24-27 cm</v>
          </cell>
          <cell r="C9728" t="str">
            <v>cây</v>
          </cell>
          <cell r="D9728">
            <v>422723</v>
          </cell>
        </row>
        <row r="9729">
          <cell r="B9729" t="str">
            <v>Trẩu trơn &gt;27-30 cm</v>
          </cell>
          <cell r="C9729" t="str">
            <v>cây</v>
          </cell>
          <cell r="D9729">
            <v>452216</v>
          </cell>
        </row>
        <row r="9730">
          <cell r="B9730" t="str">
            <v>Trẩu trơn &gt;30-33 cm</v>
          </cell>
          <cell r="C9730" t="str">
            <v>cây</v>
          </cell>
          <cell r="D9730">
            <v>484259</v>
          </cell>
        </row>
        <row r="9731">
          <cell r="B9731" t="str">
            <v>Trẩu trơn &gt;33-36 cm</v>
          </cell>
          <cell r="C9731" t="str">
            <v>cây</v>
          </cell>
          <cell r="D9731">
            <v>519226</v>
          </cell>
        </row>
        <row r="9732">
          <cell r="B9732" t="str">
            <v>Trẩu trơn &gt;36-39 cm</v>
          </cell>
          <cell r="C9732" t="str">
            <v>cây</v>
          </cell>
          <cell r="D9732">
            <v>557519</v>
          </cell>
        </row>
        <row r="9733">
          <cell r="B9733" t="str">
            <v>Trẩu trơn &gt;39-42 cm</v>
          </cell>
          <cell r="C9733" t="str">
            <v>cây</v>
          </cell>
          <cell r="D9733">
            <v>599611</v>
          </cell>
        </row>
        <row r="9734">
          <cell r="B9734" t="str">
            <v>Trẩu trơn &gt;42 cm</v>
          </cell>
          <cell r="C9734" t="str">
            <v>cây</v>
          </cell>
          <cell r="D9734">
            <v>646040</v>
          </cell>
        </row>
        <row r="9735">
          <cell r="B9735" t="str">
            <v>Lai ≤3 cm</v>
          </cell>
          <cell r="C9735" t="str">
            <v>cây</v>
          </cell>
          <cell r="D9735">
            <v>65142</v>
          </cell>
        </row>
        <row r="9736">
          <cell r="B9736" t="str">
            <v>Lai &gt;3-6 cm</v>
          </cell>
          <cell r="C9736" t="str">
            <v>cây</v>
          </cell>
          <cell r="D9736">
            <v>85815</v>
          </cell>
        </row>
        <row r="9737">
          <cell r="B9737" t="str">
            <v>Lai &gt;6-9 cm</v>
          </cell>
          <cell r="C9737" t="str">
            <v>cây</v>
          </cell>
          <cell r="D9737">
            <v>225790</v>
          </cell>
        </row>
        <row r="9738">
          <cell r="B9738" t="str">
            <v>Lai &gt;9-12 cm</v>
          </cell>
          <cell r="C9738" t="str">
            <v>cây</v>
          </cell>
          <cell r="D9738">
            <v>303775</v>
          </cell>
        </row>
        <row r="9739">
          <cell r="B9739" t="str">
            <v>Lai &gt;12-15 cm</v>
          </cell>
          <cell r="C9739" t="str">
            <v>cây</v>
          </cell>
          <cell r="D9739">
            <v>324528</v>
          </cell>
        </row>
        <row r="9740">
          <cell r="B9740" t="str">
            <v>Lai &gt;15-18 cm</v>
          </cell>
          <cell r="C9740" t="str">
            <v>cây</v>
          </cell>
          <cell r="D9740">
            <v>346599</v>
          </cell>
        </row>
        <row r="9741">
          <cell r="B9741" t="str">
            <v>Lai &gt;18-21 cm</v>
          </cell>
          <cell r="C9741" t="str">
            <v>cây</v>
          </cell>
          <cell r="D9741">
            <v>370175</v>
          </cell>
        </row>
        <row r="9742">
          <cell r="B9742" t="str">
            <v>Lai &gt;21-24 cm</v>
          </cell>
          <cell r="C9742" t="str">
            <v>cây</v>
          </cell>
          <cell r="D9742">
            <v>395469</v>
          </cell>
        </row>
        <row r="9743">
          <cell r="B9743" t="str">
            <v>Lai &gt;24-27 cm</v>
          </cell>
          <cell r="C9743" t="str">
            <v>cây</v>
          </cell>
          <cell r="D9743">
            <v>422723</v>
          </cell>
        </row>
        <row r="9744">
          <cell r="B9744" t="str">
            <v>Lai &gt;27-30 cm</v>
          </cell>
          <cell r="C9744" t="str">
            <v>cây</v>
          </cell>
          <cell r="D9744">
            <v>452216</v>
          </cell>
        </row>
        <row r="9745">
          <cell r="B9745" t="str">
            <v>Lai &gt;30-33 cm</v>
          </cell>
          <cell r="C9745" t="str">
            <v>cây</v>
          </cell>
          <cell r="D9745">
            <v>484259</v>
          </cell>
        </row>
        <row r="9746">
          <cell r="B9746" t="str">
            <v>Lai &gt;33-36 cm</v>
          </cell>
          <cell r="C9746" t="str">
            <v>cây</v>
          </cell>
          <cell r="D9746">
            <v>519226</v>
          </cell>
        </row>
        <row r="9747">
          <cell r="B9747" t="str">
            <v>Lai &gt;36-39 cm</v>
          </cell>
          <cell r="C9747" t="str">
            <v>cây</v>
          </cell>
          <cell r="D9747">
            <v>557519</v>
          </cell>
        </row>
        <row r="9748">
          <cell r="B9748" t="str">
            <v>Lai &gt;39-42 cm</v>
          </cell>
          <cell r="C9748" t="str">
            <v>cây</v>
          </cell>
          <cell r="D9748">
            <v>599611</v>
          </cell>
        </row>
        <row r="9749">
          <cell r="B9749" t="str">
            <v>Lai &gt;42 cm</v>
          </cell>
          <cell r="C9749" t="str">
            <v>cây</v>
          </cell>
          <cell r="D9749">
            <v>646040</v>
          </cell>
        </row>
        <row r="9750">
          <cell r="B9750" t="str">
            <v>Trôm ≤3 cm</v>
          </cell>
          <cell r="C9750" t="str">
            <v>cây</v>
          </cell>
          <cell r="D9750">
            <v>65142</v>
          </cell>
        </row>
        <row r="9751">
          <cell r="B9751" t="str">
            <v>Trôm &gt;3-6 cm</v>
          </cell>
          <cell r="C9751" t="str">
            <v>cây</v>
          </cell>
          <cell r="D9751">
            <v>85815</v>
          </cell>
        </row>
        <row r="9752">
          <cell r="B9752" t="str">
            <v>Trôm &gt;6-9 cm</v>
          </cell>
          <cell r="C9752" t="str">
            <v>cây</v>
          </cell>
          <cell r="D9752">
            <v>225790</v>
          </cell>
        </row>
        <row r="9753">
          <cell r="B9753" t="str">
            <v>Trôm &gt;9-12 cm</v>
          </cell>
          <cell r="C9753" t="str">
            <v>cây</v>
          </cell>
          <cell r="D9753">
            <v>303775</v>
          </cell>
        </row>
        <row r="9754">
          <cell r="B9754" t="str">
            <v>Trôm &gt;12-15 cm</v>
          </cell>
          <cell r="C9754" t="str">
            <v>cây</v>
          </cell>
          <cell r="D9754">
            <v>324528</v>
          </cell>
        </row>
        <row r="9755">
          <cell r="B9755" t="str">
            <v>Trôm &gt;15-18 cm</v>
          </cell>
          <cell r="C9755" t="str">
            <v>cây</v>
          </cell>
          <cell r="D9755">
            <v>346599</v>
          </cell>
        </row>
        <row r="9756">
          <cell r="B9756" t="str">
            <v>Trôm &gt;18-21 cm</v>
          </cell>
          <cell r="C9756" t="str">
            <v>cây</v>
          </cell>
          <cell r="D9756">
            <v>370175</v>
          </cell>
        </row>
        <row r="9757">
          <cell r="B9757" t="str">
            <v>Trôm &gt;21-24 cm</v>
          </cell>
          <cell r="C9757" t="str">
            <v>cây</v>
          </cell>
          <cell r="D9757">
            <v>395469</v>
          </cell>
        </row>
        <row r="9758">
          <cell r="B9758" t="str">
            <v>Trôm &gt;24-27 cm</v>
          </cell>
          <cell r="C9758" t="str">
            <v>cây</v>
          </cell>
          <cell r="D9758">
            <v>422723</v>
          </cell>
        </row>
        <row r="9759">
          <cell r="B9759" t="str">
            <v>Trôm &gt;27-30 cm</v>
          </cell>
          <cell r="C9759" t="str">
            <v>cây</v>
          </cell>
          <cell r="D9759">
            <v>452216</v>
          </cell>
        </row>
        <row r="9760">
          <cell r="B9760" t="str">
            <v>Trôm &gt;30-33 cm</v>
          </cell>
          <cell r="C9760" t="str">
            <v>cây</v>
          </cell>
          <cell r="D9760">
            <v>484259</v>
          </cell>
        </row>
        <row r="9761">
          <cell r="B9761" t="str">
            <v>Trôm &gt;33-36 cm</v>
          </cell>
          <cell r="C9761" t="str">
            <v>cây</v>
          </cell>
          <cell r="D9761">
            <v>519226</v>
          </cell>
        </row>
        <row r="9762">
          <cell r="B9762" t="str">
            <v>Trôm &gt;36-39 cm</v>
          </cell>
          <cell r="C9762" t="str">
            <v>cây</v>
          </cell>
          <cell r="D9762">
            <v>557519</v>
          </cell>
        </row>
        <row r="9763">
          <cell r="B9763" t="str">
            <v>Trôm &gt;39-42 cm</v>
          </cell>
          <cell r="C9763" t="str">
            <v>cây</v>
          </cell>
          <cell r="D9763">
            <v>599611</v>
          </cell>
        </row>
        <row r="9764">
          <cell r="B9764" t="str">
            <v>Trôm &gt;42 cm</v>
          </cell>
          <cell r="C9764" t="str">
            <v>cây</v>
          </cell>
          <cell r="D9764">
            <v>646040</v>
          </cell>
        </row>
        <row r="9765">
          <cell r="B9765" t="str">
            <v>Ươi ≤3 cm</v>
          </cell>
          <cell r="C9765" t="str">
            <v>cây</v>
          </cell>
          <cell r="D9765">
            <v>65142</v>
          </cell>
        </row>
        <row r="9766">
          <cell r="B9766" t="str">
            <v>Ươi &gt;3-6 cm</v>
          </cell>
          <cell r="C9766" t="str">
            <v>cây</v>
          </cell>
          <cell r="D9766">
            <v>85815</v>
          </cell>
        </row>
        <row r="9767">
          <cell r="B9767" t="str">
            <v>Ươi &gt;6-9 cm</v>
          </cell>
          <cell r="C9767" t="str">
            <v>cây</v>
          </cell>
          <cell r="D9767">
            <v>225790</v>
          </cell>
        </row>
        <row r="9768">
          <cell r="B9768" t="str">
            <v>Ươi &gt;9-12 cm</v>
          </cell>
          <cell r="C9768" t="str">
            <v>cây</v>
          </cell>
          <cell r="D9768">
            <v>303775</v>
          </cell>
        </row>
        <row r="9769">
          <cell r="B9769" t="str">
            <v>Ươi &gt;12-15 cm</v>
          </cell>
          <cell r="C9769" t="str">
            <v>cây</v>
          </cell>
          <cell r="D9769">
            <v>324528</v>
          </cell>
        </row>
        <row r="9770">
          <cell r="B9770" t="str">
            <v>Ươi &gt;15-18 cm</v>
          </cell>
          <cell r="C9770" t="str">
            <v>cây</v>
          </cell>
          <cell r="D9770">
            <v>346599</v>
          </cell>
        </row>
        <row r="9771">
          <cell r="B9771" t="str">
            <v>Ươi &gt;18-21 cm</v>
          </cell>
          <cell r="C9771" t="str">
            <v>cây</v>
          </cell>
          <cell r="D9771">
            <v>370175</v>
          </cell>
        </row>
        <row r="9772">
          <cell r="B9772" t="str">
            <v>Ươi &gt;21-24 cm</v>
          </cell>
          <cell r="C9772" t="str">
            <v>cây</v>
          </cell>
          <cell r="D9772">
            <v>395469</v>
          </cell>
        </row>
        <row r="9773">
          <cell r="B9773" t="str">
            <v>Ươi &gt;24-27 cm</v>
          </cell>
          <cell r="C9773" t="str">
            <v>cây</v>
          </cell>
          <cell r="D9773">
            <v>422723</v>
          </cell>
        </row>
        <row r="9774">
          <cell r="B9774" t="str">
            <v>Ươi &gt;27-30 cm</v>
          </cell>
          <cell r="C9774" t="str">
            <v>cây</v>
          </cell>
          <cell r="D9774">
            <v>452216</v>
          </cell>
        </row>
        <row r="9775">
          <cell r="B9775" t="str">
            <v>Ươi &gt;30-33 cm</v>
          </cell>
          <cell r="C9775" t="str">
            <v>cây</v>
          </cell>
          <cell r="D9775">
            <v>484259</v>
          </cell>
        </row>
        <row r="9776">
          <cell r="B9776" t="str">
            <v>Ươi &gt;33-36 cm</v>
          </cell>
          <cell r="C9776" t="str">
            <v>cây</v>
          </cell>
          <cell r="D9776">
            <v>519226</v>
          </cell>
        </row>
        <row r="9777">
          <cell r="B9777" t="str">
            <v>Ươi &gt;36-39 cm</v>
          </cell>
          <cell r="C9777" t="str">
            <v>cây</v>
          </cell>
          <cell r="D9777">
            <v>557519</v>
          </cell>
        </row>
        <row r="9778">
          <cell r="B9778" t="str">
            <v>Ươi &gt;39-42 cm</v>
          </cell>
          <cell r="C9778" t="str">
            <v>cây</v>
          </cell>
          <cell r="D9778">
            <v>599611</v>
          </cell>
        </row>
        <row r="9779">
          <cell r="B9779" t="str">
            <v>Ươi &gt;42 cm</v>
          </cell>
          <cell r="C9779" t="str">
            <v>cây</v>
          </cell>
          <cell r="D9779">
            <v>646040</v>
          </cell>
        </row>
        <row r="9780">
          <cell r="B9780" t="str">
            <v>Vông nem ≤3 cm</v>
          </cell>
          <cell r="C9780" t="str">
            <v>cây</v>
          </cell>
          <cell r="D9780">
            <v>65142</v>
          </cell>
        </row>
        <row r="9781">
          <cell r="B9781" t="str">
            <v>Vông nem &gt;3-6 cm</v>
          </cell>
          <cell r="C9781" t="str">
            <v>cây</v>
          </cell>
          <cell r="D9781">
            <v>85815</v>
          </cell>
        </row>
        <row r="9782">
          <cell r="B9782" t="str">
            <v>Vông nem &gt;6-9 cm</v>
          </cell>
          <cell r="C9782" t="str">
            <v>cây</v>
          </cell>
          <cell r="D9782">
            <v>225790</v>
          </cell>
        </row>
        <row r="9783">
          <cell r="B9783" t="str">
            <v>Vông nem &gt;9-12 cm</v>
          </cell>
          <cell r="C9783" t="str">
            <v>cây</v>
          </cell>
          <cell r="D9783">
            <v>303775</v>
          </cell>
        </row>
        <row r="9784">
          <cell r="B9784" t="str">
            <v>Vông nem &gt;12-15 cm</v>
          </cell>
          <cell r="C9784" t="str">
            <v>cây</v>
          </cell>
          <cell r="D9784">
            <v>324528</v>
          </cell>
        </row>
        <row r="9785">
          <cell r="B9785" t="str">
            <v>Vông nem &gt;15-18 cm</v>
          </cell>
          <cell r="C9785" t="str">
            <v>cây</v>
          </cell>
          <cell r="D9785">
            <v>346599</v>
          </cell>
        </row>
        <row r="9786">
          <cell r="B9786" t="str">
            <v>Vông nem &gt;18-21 cm</v>
          </cell>
          <cell r="C9786" t="str">
            <v>cây</v>
          </cell>
          <cell r="D9786">
            <v>370175</v>
          </cell>
        </row>
        <row r="9787">
          <cell r="B9787" t="str">
            <v>Vông nem &gt;21-24 cm</v>
          </cell>
          <cell r="C9787" t="str">
            <v>cây</v>
          </cell>
          <cell r="D9787">
            <v>395469</v>
          </cell>
        </row>
        <row r="9788">
          <cell r="B9788" t="str">
            <v>Vông nem &gt;24-27 cm</v>
          </cell>
          <cell r="C9788" t="str">
            <v>cây</v>
          </cell>
          <cell r="D9788">
            <v>422723</v>
          </cell>
        </row>
        <row r="9789">
          <cell r="B9789" t="str">
            <v>Vông nem &gt;27-30 cm</v>
          </cell>
          <cell r="C9789" t="str">
            <v>cây</v>
          </cell>
          <cell r="D9789">
            <v>452216</v>
          </cell>
        </row>
        <row r="9790">
          <cell r="B9790" t="str">
            <v>Vông nem &gt;30-33 cm</v>
          </cell>
          <cell r="C9790" t="str">
            <v>cây</v>
          </cell>
          <cell r="D9790">
            <v>484259</v>
          </cell>
        </row>
        <row r="9791">
          <cell r="B9791" t="str">
            <v>Vông nem &gt;33-36 cm</v>
          </cell>
          <cell r="C9791" t="str">
            <v>cây</v>
          </cell>
          <cell r="D9791">
            <v>519226</v>
          </cell>
        </row>
        <row r="9792">
          <cell r="B9792" t="str">
            <v>Vông nem &gt;36-39 cm</v>
          </cell>
          <cell r="C9792" t="str">
            <v>cây</v>
          </cell>
          <cell r="D9792">
            <v>557519</v>
          </cell>
        </row>
        <row r="9793">
          <cell r="B9793" t="str">
            <v>Vông nem &gt;39-42 cm</v>
          </cell>
          <cell r="C9793" t="str">
            <v>cây</v>
          </cell>
          <cell r="D9793">
            <v>599611</v>
          </cell>
        </row>
        <row r="9794">
          <cell r="B9794" t="str">
            <v>Vông nem &gt;42 cm</v>
          </cell>
          <cell r="C9794" t="str">
            <v>cây</v>
          </cell>
          <cell r="D9794">
            <v>646040</v>
          </cell>
        </row>
        <row r="9795">
          <cell r="B9795" t="str">
            <v>Vông ≤3 cm</v>
          </cell>
          <cell r="C9795" t="str">
            <v>cây</v>
          </cell>
          <cell r="D9795">
            <v>65142</v>
          </cell>
        </row>
        <row r="9796">
          <cell r="B9796" t="str">
            <v>Vông &gt;3-6 cm</v>
          </cell>
          <cell r="C9796" t="str">
            <v>cây</v>
          </cell>
          <cell r="D9796">
            <v>85815</v>
          </cell>
        </row>
        <row r="9797">
          <cell r="B9797" t="str">
            <v>Vông &gt;6-9 cm</v>
          </cell>
          <cell r="C9797" t="str">
            <v>cây</v>
          </cell>
          <cell r="D9797">
            <v>225790</v>
          </cell>
        </row>
        <row r="9798">
          <cell r="B9798" t="str">
            <v>Vông &gt;9-12 cm</v>
          </cell>
          <cell r="C9798" t="str">
            <v>cây</v>
          </cell>
          <cell r="D9798">
            <v>303775</v>
          </cell>
        </row>
        <row r="9799">
          <cell r="B9799" t="str">
            <v>Vông &gt;12-15 cm</v>
          </cell>
          <cell r="C9799" t="str">
            <v>cây</v>
          </cell>
          <cell r="D9799">
            <v>324528</v>
          </cell>
        </row>
        <row r="9800">
          <cell r="B9800" t="str">
            <v>Vông &gt;15-18 cm</v>
          </cell>
          <cell r="C9800" t="str">
            <v>cây</v>
          </cell>
          <cell r="D9800">
            <v>346599</v>
          </cell>
        </row>
        <row r="9801">
          <cell r="B9801" t="str">
            <v>Vông &gt;18-21 cm</v>
          </cell>
          <cell r="C9801" t="str">
            <v>cây</v>
          </cell>
          <cell r="D9801">
            <v>370175</v>
          </cell>
        </row>
        <row r="9802">
          <cell r="B9802" t="str">
            <v>Vông &gt;21-24 cm</v>
          </cell>
          <cell r="C9802" t="str">
            <v>cây</v>
          </cell>
          <cell r="D9802">
            <v>395469</v>
          </cell>
        </row>
        <row r="9803">
          <cell r="B9803" t="str">
            <v>Vông &gt;24-27 cm</v>
          </cell>
          <cell r="C9803" t="str">
            <v>cây</v>
          </cell>
          <cell r="D9803">
            <v>422723</v>
          </cell>
        </row>
        <row r="9804">
          <cell r="B9804" t="str">
            <v>Vông &gt;27-30 cm</v>
          </cell>
          <cell r="C9804" t="str">
            <v>cây</v>
          </cell>
          <cell r="D9804">
            <v>452216</v>
          </cell>
        </row>
        <row r="9805">
          <cell r="B9805" t="str">
            <v>Vông &gt;30-33 cm</v>
          </cell>
          <cell r="C9805" t="str">
            <v>cây</v>
          </cell>
          <cell r="D9805">
            <v>484259</v>
          </cell>
        </row>
        <row r="9806">
          <cell r="B9806" t="str">
            <v>Vông &gt;33-36 cm</v>
          </cell>
          <cell r="C9806" t="str">
            <v>cây</v>
          </cell>
          <cell r="D9806">
            <v>519226</v>
          </cell>
        </row>
        <row r="9807">
          <cell r="B9807" t="str">
            <v>Vông &gt;36-39 cm</v>
          </cell>
          <cell r="C9807" t="str">
            <v>cây</v>
          </cell>
          <cell r="D9807">
            <v>557519</v>
          </cell>
        </row>
        <row r="9808">
          <cell r="B9808" t="str">
            <v>Vông &gt;39-42 cm</v>
          </cell>
          <cell r="C9808" t="str">
            <v>cây</v>
          </cell>
          <cell r="D9808">
            <v>599611</v>
          </cell>
        </row>
        <row r="9809">
          <cell r="B9809" t="str">
            <v>Vông &gt;42 cm</v>
          </cell>
          <cell r="C9809" t="str">
            <v>cây</v>
          </cell>
          <cell r="D9809">
            <v>646040</v>
          </cell>
        </row>
        <row r="9810">
          <cell r="B9810" t="str">
            <v>Keo ≤5 cm</v>
          </cell>
          <cell r="C9810" t="str">
            <v>cây</v>
          </cell>
          <cell r="D9810">
            <v>15384</v>
          </cell>
        </row>
        <row r="9811">
          <cell r="B9811" t="str">
            <v>Keo &gt;5-10 cm</v>
          </cell>
          <cell r="C9811" t="str">
            <v>cây</v>
          </cell>
          <cell r="D9811">
            <v>22043</v>
          </cell>
        </row>
        <row r="9812">
          <cell r="B9812" t="str">
            <v>Keo &gt;10-15 cm</v>
          </cell>
          <cell r="C9812" t="str">
            <v>cây</v>
          </cell>
          <cell r="D9812">
            <v>100410</v>
          </cell>
        </row>
        <row r="9813">
          <cell r="B9813" t="str">
            <v>Keo &gt;15-20 cm</v>
          </cell>
          <cell r="C9813" t="str">
            <v>cây</v>
          </cell>
          <cell r="D9813">
            <v>146733</v>
          </cell>
        </row>
        <row r="9814">
          <cell r="B9814" t="str">
            <v>Keo &gt;20-25 cm</v>
          </cell>
          <cell r="C9814" t="str">
            <v>cây</v>
          </cell>
          <cell r="D9814">
            <v>163247</v>
          </cell>
        </row>
        <row r="9815">
          <cell r="B9815" t="str">
            <v>Keo &gt;25 cm</v>
          </cell>
          <cell r="C9815" t="str">
            <v>cây</v>
          </cell>
          <cell r="D9815">
            <v>172153</v>
          </cell>
        </row>
        <row r="9816">
          <cell r="B9816" t="str">
            <v>Keo lai ≤5 cm</v>
          </cell>
          <cell r="C9816" t="str">
            <v>cây</v>
          </cell>
          <cell r="D9816">
            <v>15384</v>
          </cell>
        </row>
        <row r="9817">
          <cell r="B9817" t="str">
            <v>Keo lai &gt;5-10 cm</v>
          </cell>
          <cell r="C9817" t="str">
            <v>cây</v>
          </cell>
          <cell r="D9817">
            <v>22043</v>
          </cell>
        </row>
        <row r="9818">
          <cell r="B9818" t="str">
            <v>Keo lai &gt;10-15 cm</v>
          </cell>
          <cell r="C9818" t="str">
            <v>cây</v>
          </cell>
          <cell r="D9818">
            <v>100410</v>
          </cell>
        </row>
        <row r="9819">
          <cell r="B9819" t="str">
            <v>Keo lai &gt;15-20 cm</v>
          </cell>
          <cell r="C9819" t="str">
            <v>cây</v>
          </cell>
          <cell r="D9819">
            <v>146733</v>
          </cell>
        </row>
        <row r="9820">
          <cell r="B9820" t="str">
            <v>Keo lai &gt;20-25 cm</v>
          </cell>
          <cell r="C9820" t="str">
            <v>cây</v>
          </cell>
          <cell r="D9820">
            <v>163247</v>
          </cell>
        </row>
        <row r="9821">
          <cell r="B9821" t="str">
            <v>Keo lai &gt;25 cm</v>
          </cell>
          <cell r="C9821" t="str">
            <v>cây</v>
          </cell>
          <cell r="D9821">
            <v>172153</v>
          </cell>
        </row>
        <row r="9822">
          <cell r="B9822" t="str">
            <v>Keo tai tượng ≤5 cm</v>
          </cell>
          <cell r="C9822" t="str">
            <v>cây</v>
          </cell>
          <cell r="D9822">
            <v>15384</v>
          </cell>
        </row>
        <row r="9823">
          <cell r="B9823" t="str">
            <v>Keo tai tượng &gt;5-10 cm</v>
          </cell>
          <cell r="C9823" t="str">
            <v>cây</v>
          </cell>
          <cell r="D9823">
            <v>22043</v>
          </cell>
        </row>
        <row r="9824">
          <cell r="B9824" t="str">
            <v>Keo tai tượng &gt;10-15 cm</v>
          </cell>
          <cell r="C9824" t="str">
            <v>cây</v>
          </cell>
          <cell r="D9824">
            <v>100410</v>
          </cell>
        </row>
        <row r="9825">
          <cell r="B9825" t="str">
            <v>Keo tai tượng &gt;15-20 cm</v>
          </cell>
          <cell r="C9825" t="str">
            <v>cây</v>
          </cell>
          <cell r="D9825">
            <v>146733</v>
          </cell>
        </row>
        <row r="9826">
          <cell r="B9826" t="str">
            <v>Keo tai tượng &gt;20-25 cm</v>
          </cell>
          <cell r="C9826" t="str">
            <v>cây</v>
          </cell>
          <cell r="D9826">
            <v>163247</v>
          </cell>
        </row>
        <row r="9827">
          <cell r="B9827" t="str">
            <v>Keo tai tượng &gt;25 cm</v>
          </cell>
          <cell r="C9827" t="str">
            <v>cây</v>
          </cell>
          <cell r="D9827">
            <v>172153</v>
          </cell>
        </row>
        <row r="9828">
          <cell r="B9828" t="str">
            <v>Keo lá tràm ≤5 cm</v>
          </cell>
          <cell r="C9828" t="str">
            <v>cây</v>
          </cell>
          <cell r="D9828">
            <v>15384</v>
          </cell>
        </row>
        <row r="9829">
          <cell r="B9829" t="str">
            <v>Keo lá tràm &gt;5-10 cm</v>
          </cell>
          <cell r="C9829" t="str">
            <v>cây</v>
          </cell>
          <cell r="D9829">
            <v>22043</v>
          </cell>
        </row>
        <row r="9830">
          <cell r="B9830" t="str">
            <v>Keo lá tràm &gt;10-15 cm</v>
          </cell>
          <cell r="C9830" t="str">
            <v>cây</v>
          </cell>
          <cell r="D9830">
            <v>100410</v>
          </cell>
        </row>
        <row r="9831">
          <cell r="B9831" t="str">
            <v>Keo lá tràm &gt;15-20 cm</v>
          </cell>
          <cell r="C9831" t="str">
            <v>cây</v>
          </cell>
          <cell r="D9831">
            <v>146733</v>
          </cell>
        </row>
        <row r="9832">
          <cell r="B9832" t="str">
            <v>Keo lá tràm &gt;20-25 cm</v>
          </cell>
          <cell r="C9832" t="str">
            <v>cây</v>
          </cell>
          <cell r="D9832">
            <v>163247</v>
          </cell>
        </row>
        <row r="9833">
          <cell r="B9833" t="str">
            <v>Keo lá tràm &gt;25 cm</v>
          </cell>
          <cell r="C9833" t="str">
            <v>cây</v>
          </cell>
          <cell r="D9833">
            <v>172153</v>
          </cell>
        </row>
        <row r="9834">
          <cell r="B9834" t="str">
            <v>Keo lưỡi liềm ≤5 cm</v>
          </cell>
          <cell r="C9834" t="str">
            <v>cây</v>
          </cell>
          <cell r="D9834">
            <v>15384</v>
          </cell>
        </row>
        <row r="9835">
          <cell r="B9835" t="str">
            <v>Keo lưỡi liềm &gt;5-10 cm</v>
          </cell>
          <cell r="C9835" t="str">
            <v>cây</v>
          </cell>
          <cell r="D9835">
            <v>22043</v>
          </cell>
        </row>
        <row r="9836">
          <cell r="B9836" t="str">
            <v>Keo lưỡi liềm &gt;10-15 cm</v>
          </cell>
          <cell r="C9836" t="str">
            <v>cây</v>
          </cell>
          <cell r="D9836">
            <v>100410</v>
          </cell>
        </row>
        <row r="9837">
          <cell r="B9837" t="str">
            <v>Keo lưỡi liềm &gt;15-20 cm</v>
          </cell>
          <cell r="C9837" t="str">
            <v>cây</v>
          </cell>
          <cell r="D9837">
            <v>146733</v>
          </cell>
        </row>
        <row r="9838">
          <cell r="B9838" t="str">
            <v>Keo lưỡi liềm &gt;20-25 cm</v>
          </cell>
          <cell r="C9838" t="str">
            <v>cây</v>
          </cell>
          <cell r="D9838">
            <v>163247</v>
          </cell>
        </row>
        <row r="9839">
          <cell r="B9839" t="str">
            <v>Keo lưỡi liềm &gt;25 cm</v>
          </cell>
          <cell r="C9839" t="str">
            <v>cây</v>
          </cell>
          <cell r="D9839">
            <v>172153</v>
          </cell>
        </row>
        <row r="9840">
          <cell r="B9840" t="str">
            <v>Bạch đàn camal ≤5 cm</v>
          </cell>
          <cell r="C9840" t="str">
            <v>cây</v>
          </cell>
          <cell r="D9840">
            <v>15384</v>
          </cell>
        </row>
        <row r="9841">
          <cell r="B9841" t="str">
            <v>Bạch đàn camal &gt;5-10 cm</v>
          </cell>
          <cell r="C9841" t="str">
            <v>cây</v>
          </cell>
          <cell r="D9841">
            <v>22043</v>
          </cell>
        </row>
        <row r="9842">
          <cell r="B9842" t="str">
            <v>Bạch đàn camal &gt;10-15 cm</v>
          </cell>
          <cell r="C9842" t="str">
            <v>cây</v>
          </cell>
          <cell r="D9842">
            <v>100410</v>
          </cell>
        </row>
        <row r="9843">
          <cell r="B9843" t="str">
            <v>Bạch đàn camal &gt;15-20 cm</v>
          </cell>
          <cell r="C9843" t="str">
            <v>cây</v>
          </cell>
          <cell r="D9843">
            <v>146733</v>
          </cell>
        </row>
        <row r="9844">
          <cell r="B9844" t="str">
            <v>Bạch đàn camal &gt;20-25 cm</v>
          </cell>
          <cell r="C9844" t="str">
            <v>cây</v>
          </cell>
          <cell r="D9844">
            <v>163247</v>
          </cell>
        </row>
        <row r="9845">
          <cell r="B9845" t="str">
            <v>Bạch đàn camal &gt;25 cm</v>
          </cell>
          <cell r="C9845" t="str">
            <v>cây</v>
          </cell>
          <cell r="D9845">
            <v>172153</v>
          </cell>
        </row>
        <row r="9846">
          <cell r="B9846" t="str">
            <v>Bạch đàn lai ≤5 cm</v>
          </cell>
          <cell r="C9846" t="str">
            <v>cây</v>
          </cell>
          <cell r="D9846">
            <v>15384</v>
          </cell>
        </row>
        <row r="9847">
          <cell r="B9847" t="str">
            <v>Bạch đàn lai &gt;5-10 cm</v>
          </cell>
          <cell r="C9847" t="str">
            <v>cây</v>
          </cell>
          <cell r="D9847">
            <v>22043</v>
          </cell>
        </row>
        <row r="9848">
          <cell r="B9848" t="str">
            <v>Bạch đàn lai &gt;10-15 cm</v>
          </cell>
          <cell r="C9848" t="str">
            <v>cây</v>
          </cell>
          <cell r="D9848">
            <v>100410</v>
          </cell>
        </row>
        <row r="9849">
          <cell r="B9849" t="str">
            <v>Bạch đàn lai &gt;15-20 cm</v>
          </cell>
          <cell r="C9849" t="str">
            <v>cây</v>
          </cell>
          <cell r="D9849">
            <v>146733</v>
          </cell>
        </row>
        <row r="9850">
          <cell r="B9850" t="str">
            <v>Bạch đàn lai &gt;20-25 cm</v>
          </cell>
          <cell r="C9850" t="str">
            <v>cây</v>
          </cell>
          <cell r="D9850">
            <v>163247</v>
          </cell>
        </row>
        <row r="9851">
          <cell r="B9851" t="str">
            <v>Bạch đàn lai &gt;25 cm</v>
          </cell>
          <cell r="C9851" t="str">
            <v>cây</v>
          </cell>
          <cell r="D9851">
            <v>172153</v>
          </cell>
        </row>
        <row r="9852">
          <cell r="B9852" t="str">
            <v>Bạch đàn uro ≤5 cm</v>
          </cell>
          <cell r="C9852" t="str">
            <v>cây</v>
          </cell>
          <cell r="D9852">
            <v>15384</v>
          </cell>
        </row>
        <row r="9853">
          <cell r="B9853" t="str">
            <v>Bạch đàn uro &gt;5-10 cm</v>
          </cell>
          <cell r="C9853" t="str">
            <v>cây</v>
          </cell>
          <cell r="D9853">
            <v>22043</v>
          </cell>
        </row>
        <row r="9854">
          <cell r="B9854" t="str">
            <v>Bạch đàn uro &gt;10-15 cm</v>
          </cell>
          <cell r="C9854" t="str">
            <v>cây</v>
          </cell>
          <cell r="D9854">
            <v>100410</v>
          </cell>
        </row>
        <row r="9855">
          <cell r="B9855" t="str">
            <v>Bạch đàn uro &gt;15-20 cm</v>
          </cell>
          <cell r="C9855" t="str">
            <v>cây</v>
          </cell>
          <cell r="D9855">
            <v>146733</v>
          </cell>
        </row>
        <row r="9856">
          <cell r="B9856" t="str">
            <v>Bạch đàn uro &gt;20-25 cm</v>
          </cell>
          <cell r="C9856" t="str">
            <v>cây</v>
          </cell>
          <cell r="D9856">
            <v>163247</v>
          </cell>
        </row>
        <row r="9857">
          <cell r="B9857" t="str">
            <v>Bạch đàn uro &gt;25 cm</v>
          </cell>
          <cell r="C9857" t="str">
            <v>cây</v>
          </cell>
          <cell r="D9857">
            <v>172153</v>
          </cell>
        </row>
        <row r="9858">
          <cell r="B9858" t="str">
            <v>Mấm trắng ≤2</v>
          </cell>
          <cell r="C9858" t="str">
            <v>cây</v>
          </cell>
          <cell r="D9858">
            <v>51163</v>
          </cell>
        </row>
        <row r="9859">
          <cell r="B9859" t="str">
            <v>Mấm trắng &gt;2-4</v>
          </cell>
          <cell r="C9859" t="str">
            <v>cây</v>
          </cell>
          <cell r="D9859">
            <v>95756</v>
          </cell>
        </row>
        <row r="9860">
          <cell r="B9860" t="str">
            <v>Mấm trắng &gt;4-6</v>
          </cell>
          <cell r="C9860" t="str">
            <v>cây</v>
          </cell>
          <cell r="D9860">
            <v>143841</v>
          </cell>
        </row>
        <row r="9861">
          <cell r="B9861" t="str">
            <v>Mấm trắng &gt;6-8</v>
          </cell>
          <cell r="C9861" t="str">
            <v>cây</v>
          </cell>
          <cell r="D9861">
            <v>154152</v>
          </cell>
        </row>
        <row r="9862">
          <cell r="B9862" t="str">
            <v>Mấm trắng &gt;8-10</v>
          </cell>
          <cell r="C9862" t="str">
            <v>cây</v>
          </cell>
          <cell r="D9862">
            <v>165836</v>
          </cell>
        </row>
        <row r="9863">
          <cell r="B9863" t="str">
            <v>Mấm trắng &gt;10-12</v>
          </cell>
          <cell r="C9863" t="str">
            <v>cây</v>
          </cell>
          <cell r="D9863">
            <v>176774</v>
          </cell>
        </row>
        <row r="9864">
          <cell r="B9864" t="str">
            <v>Mấm trắng &gt;12-14</v>
          </cell>
          <cell r="C9864" t="str">
            <v>cây</v>
          </cell>
          <cell r="D9864">
            <v>189211</v>
          </cell>
        </row>
        <row r="9865">
          <cell r="B9865" t="str">
            <v>Mấm trắng &gt;14-16</v>
          </cell>
          <cell r="C9865" t="str">
            <v>cây</v>
          </cell>
          <cell r="D9865">
            <v>206218</v>
          </cell>
        </row>
        <row r="9866">
          <cell r="B9866" t="str">
            <v>Mấm trắng &gt;16-18</v>
          </cell>
          <cell r="C9866" t="str">
            <v>cây</v>
          </cell>
          <cell r="D9866">
            <v>226070</v>
          </cell>
        </row>
        <row r="9867">
          <cell r="B9867" t="str">
            <v>Mấm trắng &gt;18-20</v>
          </cell>
          <cell r="C9867" t="str">
            <v>cây</v>
          </cell>
          <cell r="D9867">
            <v>249389</v>
          </cell>
        </row>
        <row r="9868">
          <cell r="B9868" t="str">
            <v>Mấm trắng &gt;20</v>
          </cell>
          <cell r="C9868" t="str">
            <v>cây</v>
          </cell>
          <cell r="D9868">
            <v>262259</v>
          </cell>
        </row>
        <row r="9869">
          <cell r="B9869" t="str">
            <v>Mấm đen ≤2</v>
          </cell>
          <cell r="C9869" t="str">
            <v>cây</v>
          </cell>
          <cell r="D9869">
            <v>51163</v>
          </cell>
        </row>
        <row r="9870">
          <cell r="B9870" t="str">
            <v>Mấm đen &gt;2-4</v>
          </cell>
          <cell r="C9870" t="str">
            <v>cây</v>
          </cell>
          <cell r="D9870">
            <v>95756</v>
          </cell>
        </row>
        <row r="9871">
          <cell r="B9871" t="str">
            <v>Mấm đen &gt;4-6</v>
          </cell>
          <cell r="C9871" t="str">
            <v>cây</v>
          </cell>
          <cell r="D9871">
            <v>143841</v>
          </cell>
        </row>
        <row r="9872">
          <cell r="B9872" t="str">
            <v>Mấm đen &gt;6-8</v>
          </cell>
          <cell r="C9872" t="str">
            <v>cây</v>
          </cell>
          <cell r="D9872">
            <v>154152</v>
          </cell>
        </row>
        <row r="9873">
          <cell r="B9873" t="str">
            <v>Mấm đen &gt;8-10</v>
          </cell>
          <cell r="C9873" t="str">
            <v>cây</v>
          </cell>
          <cell r="D9873">
            <v>165836</v>
          </cell>
        </row>
        <row r="9874">
          <cell r="B9874" t="str">
            <v>Mấm đen &gt;10-12</v>
          </cell>
          <cell r="C9874" t="str">
            <v>cây</v>
          </cell>
          <cell r="D9874">
            <v>176774</v>
          </cell>
        </row>
        <row r="9875">
          <cell r="B9875" t="str">
            <v>Mấm đen &gt;12-14</v>
          </cell>
          <cell r="C9875" t="str">
            <v>cây</v>
          </cell>
          <cell r="D9875">
            <v>189211</v>
          </cell>
        </row>
        <row r="9876">
          <cell r="B9876" t="str">
            <v>Mấm đen &gt;14-16</v>
          </cell>
          <cell r="C9876" t="str">
            <v>cây</v>
          </cell>
          <cell r="D9876">
            <v>206218</v>
          </cell>
        </row>
        <row r="9877">
          <cell r="B9877" t="str">
            <v>Mấm đen &gt;16-18</v>
          </cell>
          <cell r="C9877" t="str">
            <v>cây</v>
          </cell>
          <cell r="D9877">
            <v>226070</v>
          </cell>
        </row>
        <row r="9878">
          <cell r="B9878" t="str">
            <v>Mấm đen &gt;18-20</v>
          </cell>
          <cell r="C9878" t="str">
            <v>cây</v>
          </cell>
          <cell r="D9878">
            <v>249389</v>
          </cell>
        </row>
        <row r="9879">
          <cell r="B9879" t="str">
            <v>Mấm đen &gt;20</v>
          </cell>
          <cell r="C9879" t="str">
            <v>cây</v>
          </cell>
          <cell r="D9879">
            <v>262259</v>
          </cell>
        </row>
        <row r="9880">
          <cell r="B9880" t="str">
            <v>Sú ≤2</v>
          </cell>
          <cell r="C9880" t="str">
            <v>cây</v>
          </cell>
          <cell r="D9880">
            <v>51163</v>
          </cell>
        </row>
        <row r="9881">
          <cell r="B9881" t="str">
            <v>Sú &gt;2-4</v>
          </cell>
          <cell r="C9881" t="str">
            <v>cây</v>
          </cell>
          <cell r="D9881">
            <v>95756</v>
          </cell>
        </row>
        <row r="9882">
          <cell r="B9882" t="str">
            <v>Sú &gt;4-6</v>
          </cell>
          <cell r="C9882" t="str">
            <v>cây</v>
          </cell>
          <cell r="D9882">
            <v>143841</v>
          </cell>
        </row>
        <row r="9883">
          <cell r="B9883" t="str">
            <v>Sú &gt;6-8</v>
          </cell>
          <cell r="C9883" t="str">
            <v>cây</v>
          </cell>
          <cell r="D9883">
            <v>154152</v>
          </cell>
        </row>
        <row r="9884">
          <cell r="B9884" t="str">
            <v>Sú &gt;8-10</v>
          </cell>
          <cell r="C9884" t="str">
            <v>cây</v>
          </cell>
          <cell r="D9884">
            <v>165836</v>
          </cell>
        </row>
        <row r="9885">
          <cell r="B9885" t="str">
            <v>Sú &gt;10-12</v>
          </cell>
          <cell r="C9885" t="str">
            <v>cây</v>
          </cell>
          <cell r="D9885">
            <v>176774</v>
          </cell>
        </row>
        <row r="9886">
          <cell r="B9886" t="str">
            <v>Sú &gt;12-14</v>
          </cell>
          <cell r="C9886" t="str">
            <v>cây</v>
          </cell>
          <cell r="D9886">
            <v>189211</v>
          </cell>
        </row>
        <row r="9887">
          <cell r="B9887" t="str">
            <v>Sú &gt;14-16</v>
          </cell>
          <cell r="C9887" t="str">
            <v>cây</v>
          </cell>
          <cell r="D9887">
            <v>206218</v>
          </cell>
        </row>
        <row r="9888">
          <cell r="B9888" t="str">
            <v>Sú &gt;16-18</v>
          </cell>
          <cell r="C9888" t="str">
            <v>cây</v>
          </cell>
          <cell r="D9888">
            <v>226070</v>
          </cell>
        </row>
        <row r="9889">
          <cell r="B9889" t="str">
            <v>Sú &gt;18-20</v>
          </cell>
          <cell r="C9889" t="str">
            <v>cây</v>
          </cell>
          <cell r="D9889">
            <v>249389</v>
          </cell>
        </row>
        <row r="9890">
          <cell r="B9890" t="str">
            <v>Sú &gt;20</v>
          </cell>
          <cell r="C9890" t="str">
            <v>cây</v>
          </cell>
          <cell r="D9890">
            <v>262259</v>
          </cell>
        </row>
        <row r="9891">
          <cell r="B9891" t="str">
            <v>Vẹt dù ≤2</v>
          </cell>
          <cell r="C9891" t="str">
            <v>cây</v>
          </cell>
          <cell r="D9891">
            <v>51163</v>
          </cell>
        </row>
        <row r="9892">
          <cell r="B9892" t="str">
            <v>Vẹt dù &gt;2-4</v>
          </cell>
          <cell r="C9892" t="str">
            <v>cây</v>
          </cell>
          <cell r="D9892">
            <v>95756</v>
          </cell>
        </row>
        <row r="9893">
          <cell r="B9893" t="str">
            <v>Vẹt dù &gt;4-6</v>
          </cell>
          <cell r="C9893" t="str">
            <v>cây</v>
          </cell>
          <cell r="D9893">
            <v>143841</v>
          </cell>
        </row>
        <row r="9894">
          <cell r="B9894" t="str">
            <v>Vẹt dù &gt;6-8</v>
          </cell>
          <cell r="C9894" t="str">
            <v>cây</v>
          </cell>
          <cell r="D9894">
            <v>154152</v>
          </cell>
        </row>
        <row r="9895">
          <cell r="B9895" t="str">
            <v>Vẹt dù &gt;8-10</v>
          </cell>
          <cell r="C9895" t="str">
            <v>cây</v>
          </cell>
          <cell r="D9895">
            <v>165836</v>
          </cell>
        </row>
        <row r="9896">
          <cell r="B9896" t="str">
            <v>Vẹt dù &gt;10-12</v>
          </cell>
          <cell r="C9896" t="str">
            <v>cây</v>
          </cell>
          <cell r="D9896">
            <v>176774</v>
          </cell>
        </row>
        <row r="9897">
          <cell r="B9897" t="str">
            <v>Vẹt dù &gt;12-14</v>
          </cell>
          <cell r="C9897" t="str">
            <v>cây</v>
          </cell>
          <cell r="D9897">
            <v>189211</v>
          </cell>
        </row>
        <row r="9898">
          <cell r="B9898" t="str">
            <v>Vẹt dù &gt;14-16</v>
          </cell>
          <cell r="C9898" t="str">
            <v>cây</v>
          </cell>
          <cell r="D9898">
            <v>206218</v>
          </cell>
        </row>
        <row r="9899">
          <cell r="B9899" t="str">
            <v>Vẹt dù &gt;16-18</v>
          </cell>
          <cell r="C9899" t="str">
            <v>cây</v>
          </cell>
          <cell r="D9899">
            <v>226070</v>
          </cell>
        </row>
        <row r="9900">
          <cell r="B9900" t="str">
            <v>Vẹt dù &gt;18-20</v>
          </cell>
          <cell r="C9900" t="str">
            <v>cây</v>
          </cell>
          <cell r="D9900">
            <v>249389</v>
          </cell>
        </row>
        <row r="9901">
          <cell r="B9901" t="str">
            <v>Vẹt dù &gt;20</v>
          </cell>
          <cell r="C9901" t="str">
            <v>cây</v>
          </cell>
          <cell r="D9901">
            <v>262259</v>
          </cell>
        </row>
        <row r="9902">
          <cell r="B9902" t="str">
            <v>Vẹt trụ ≤2</v>
          </cell>
          <cell r="C9902" t="str">
            <v>cây</v>
          </cell>
          <cell r="D9902">
            <v>51163</v>
          </cell>
        </row>
        <row r="9903">
          <cell r="B9903" t="str">
            <v>Vẹt trụ &gt;2-4</v>
          </cell>
          <cell r="C9903" t="str">
            <v>cây</v>
          </cell>
          <cell r="D9903">
            <v>95756</v>
          </cell>
        </row>
        <row r="9904">
          <cell r="B9904" t="str">
            <v>Vẹt trụ &gt;4-6</v>
          </cell>
          <cell r="C9904" t="str">
            <v>cây</v>
          </cell>
          <cell r="D9904">
            <v>143841</v>
          </cell>
        </row>
        <row r="9905">
          <cell r="B9905" t="str">
            <v>Vẹt trụ &gt;6-8</v>
          </cell>
          <cell r="C9905" t="str">
            <v>cây</v>
          </cell>
          <cell r="D9905">
            <v>154152</v>
          </cell>
        </row>
        <row r="9906">
          <cell r="B9906" t="str">
            <v>Vẹt trụ &gt;8-10</v>
          </cell>
          <cell r="C9906" t="str">
            <v>cây</v>
          </cell>
          <cell r="D9906">
            <v>165836</v>
          </cell>
        </row>
        <row r="9907">
          <cell r="B9907" t="str">
            <v>Vẹt trụ &gt;10-12</v>
          </cell>
          <cell r="C9907" t="str">
            <v>cây</v>
          </cell>
          <cell r="D9907">
            <v>176774</v>
          </cell>
        </row>
        <row r="9908">
          <cell r="B9908" t="str">
            <v>Vẹt trụ &gt;12-14</v>
          </cell>
          <cell r="C9908" t="str">
            <v>cây</v>
          </cell>
          <cell r="D9908">
            <v>189211</v>
          </cell>
        </row>
        <row r="9909">
          <cell r="B9909" t="str">
            <v>Vẹt trụ &gt;14-16</v>
          </cell>
          <cell r="C9909" t="str">
            <v>cây</v>
          </cell>
          <cell r="D9909">
            <v>206218</v>
          </cell>
        </row>
        <row r="9910">
          <cell r="B9910" t="str">
            <v>Vẹt trụ &gt;16-18</v>
          </cell>
          <cell r="C9910" t="str">
            <v>cây</v>
          </cell>
          <cell r="D9910">
            <v>226070</v>
          </cell>
        </row>
        <row r="9911">
          <cell r="B9911" t="str">
            <v>Vẹt trụ &gt;18-20</v>
          </cell>
          <cell r="C9911" t="str">
            <v>cây</v>
          </cell>
          <cell r="D9911">
            <v>249389</v>
          </cell>
        </row>
        <row r="9912">
          <cell r="B9912" t="str">
            <v>Vẹt trụ &gt;20</v>
          </cell>
          <cell r="C9912" t="str">
            <v>cây</v>
          </cell>
          <cell r="D9912">
            <v>262259</v>
          </cell>
        </row>
        <row r="9913">
          <cell r="B9913" t="str">
            <v>Đưng ≤2</v>
          </cell>
          <cell r="C9913" t="str">
            <v>cây</v>
          </cell>
          <cell r="D9913">
            <v>51163</v>
          </cell>
        </row>
        <row r="9914">
          <cell r="B9914" t="str">
            <v>Đưng &gt;2-4</v>
          </cell>
          <cell r="C9914" t="str">
            <v>cây</v>
          </cell>
          <cell r="D9914">
            <v>95756</v>
          </cell>
        </row>
        <row r="9915">
          <cell r="B9915" t="str">
            <v>Đưng &gt;4-6</v>
          </cell>
          <cell r="C9915" t="str">
            <v>cây</v>
          </cell>
          <cell r="D9915">
            <v>143841</v>
          </cell>
        </row>
        <row r="9916">
          <cell r="B9916" t="str">
            <v>Đưng &gt;6-8</v>
          </cell>
          <cell r="C9916" t="str">
            <v>cây</v>
          </cell>
          <cell r="D9916">
            <v>154152</v>
          </cell>
        </row>
        <row r="9917">
          <cell r="B9917" t="str">
            <v>Đưng &gt;8-10</v>
          </cell>
          <cell r="C9917" t="str">
            <v>cây</v>
          </cell>
          <cell r="D9917">
            <v>165836</v>
          </cell>
        </row>
        <row r="9918">
          <cell r="B9918" t="str">
            <v>Đưng &gt;10-12</v>
          </cell>
          <cell r="C9918" t="str">
            <v>cây</v>
          </cell>
          <cell r="D9918">
            <v>176774</v>
          </cell>
        </row>
        <row r="9919">
          <cell r="B9919" t="str">
            <v>Đưng &gt;12-14</v>
          </cell>
          <cell r="C9919" t="str">
            <v>cây</v>
          </cell>
          <cell r="D9919">
            <v>189211</v>
          </cell>
        </row>
        <row r="9920">
          <cell r="B9920" t="str">
            <v>Đưng &gt;14-16</v>
          </cell>
          <cell r="C9920" t="str">
            <v>cây</v>
          </cell>
          <cell r="D9920">
            <v>206218</v>
          </cell>
        </row>
        <row r="9921">
          <cell r="B9921" t="str">
            <v>Đưng &gt;16-18</v>
          </cell>
          <cell r="C9921" t="str">
            <v>cây</v>
          </cell>
          <cell r="D9921">
            <v>226070</v>
          </cell>
        </row>
        <row r="9922">
          <cell r="B9922" t="str">
            <v>Đưng &gt;18-20</v>
          </cell>
          <cell r="C9922" t="str">
            <v>cây</v>
          </cell>
          <cell r="D9922">
            <v>249389</v>
          </cell>
        </row>
        <row r="9923">
          <cell r="B9923" t="str">
            <v>Đưng &gt;20</v>
          </cell>
          <cell r="C9923" t="str">
            <v>cây</v>
          </cell>
          <cell r="D9923">
            <v>262259</v>
          </cell>
        </row>
        <row r="9924">
          <cell r="B9924" t="str">
            <v>Bần trắng ≤2</v>
          </cell>
          <cell r="C9924" t="str">
            <v>cây</v>
          </cell>
          <cell r="D9924">
            <v>51163</v>
          </cell>
        </row>
        <row r="9925">
          <cell r="B9925" t="str">
            <v>Bần trắng &gt;2-4</v>
          </cell>
          <cell r="C9925" t="str">
            <v>cây</v>
          </cell>
          <cell r="D9925">
            <v>95756</v>
          </cell>
        </row>
        <row r="9926">
          <cell r="B9926" t="str">
            <v>Bần trắng &gt;4-6</v>
          </cell>
          <cell r="C9926" t="str">
            <v>cây</v>
          </cell>
          <cell r="D9926">
            <v>143841</v>
          </cell>
        </row>
        <row r="9927">
          <cell r="B9927" t="str">
            <v>Bần trắng &gt;6-8</v>
          </cell>
          <cell r="C9927" t="str">
            <v>cây</v>
          </cell>
          <cell r="D9927">
            <v>154152</v>
          </cell>
        </row>
        <row r="9928">
          <cell r="B9928" t="str">
            <v>Bần trắng &gt;8-10</v>
          </cell>
          <cell r="C9928" t="str">
            <v>cây</v>
          </cell>
          <cell r="D9928">
            <v>165836</v>
          </cell>
        </row>
        <row r="9929">
          <cell r="B9929" t="str">
            <v>Bần trắng &gt;10-12</v>
          </cell>
          <cell r="C9929" t="str">
            <v>cây</v>
          </cell>
          <cell r="D9929">
            <v>176774</v>
          </cell>
        </row>
        <row r="9930">
          <cell r="B9930" t="str">
            <v>Bần trắng &gt;12-14</v>
          </cell>
          <cell r="C9930" t="str">
            <v>cây</v>
          </cell>
          <cell r="D9930">
            <v>189211</v>
          </cell>
        </row>
        <row r="9931">
          <cell r="B9931" t="str">
            <v>Bần trắng &gt;14-16</v>
          </cell>
          <cell r="C9931" t="str">
            <v>cây</v>
          </cell>
          <cell r="D9931">
            <v>206218</v>
          </cell>
        </row>
        <row r="9932">
          <cell r="B9932" t="str">
            <v>Bần trắng &gt;16-18</v>
          </cell>
          <cell r="C9932" t="str">
            <v>cây</v>
          </cell>
          <cell r="D9932">
            <v>226070</v>
          </cell>
        </row>
        <row r="9933">
          <cell r="B9933" t="str">
            <v>Bần trắng &gt;18-20</v>
          </cell>
          <cell r="C9933" t="str">
            <v>cây</v>
          </cell>
          <cell r="D9933">
            <v>249389</v>
          </cell>
        </row>
        <row r="9934">
          <cell r="B9934" t="str">
            <v>Bần trắng &gt;20</v>
          </cell>
          <cell r="C9934" t="str">
            <v>cây</v>
          </cell>
          <cell r="D9934">
            <v>262259</v>
          </cell>
        </row>
        <row r="9935">
          <cell r="B9935" t="str">
            <v>Bần ổi ≤2</v>
          </cell>
          <cell r="C9935" t="str">
            <v>cây</v>
          </cell>
          <cell r="D9935">
            <v>51163</v>
          </cell>
        </row>
        <row r="9936">
          <cell r="B9936" t="str">
            <v>Bần ổi &gt;2-4</v>
          </cell>
          <cell r="C9936" t="str">
            <v>cây</v>
          </cell>
          <cell r="D9936">
            <v>95756</v>
          </cell>
        </row>
        <row r="9937">
          <cell r="B9937" t="str">
            <v>Bần ổi &gt;4-6</v>
          </cell>
          <cell r="C9937" t="str">
            <v>cây</v>
          </cell>
          <cell r="D9937">
            <v>143841</v>
          </cell>
        </row>
        <row r="9938">
          <cell r="B9938" t="str">
            <v>Bần ổi &gt;6-8</v>
          </cell>
          <cell r="C9938" t="str">
            <v>cây</v>
          </cell>
          <cell r="D9938">
            <v>154152</v>
          </cell>
        </row>
        <row r="9939">
          <cell r="B9939" t="str">
            <v>Bần ổi &gt;8-10</v>
          </cell>
          <cell r="C9939" t="str">
            <v>cây</v>
          </cell>
          <cell r="D9939">
            <v>165836</v>
          </cell>
        </row>
        <row r="9940">
          <cell r="B9940" t="str">
            <v>Bần ổi &gt;10-12</v>
          </cell>
          <cell r="C9940" t="str">
            <v>cây</v>
          </cell>
          <cell r="D9940">
            <v>176774</v>
          </cell>
        </row>
        <row r="9941">
          <cell r="B9941" t="str">
            <v>Bần ổi &gt;12-14</v>
          </cell>
          <cell r="C9941" t="str">
            <v>cây</v>
          </cell>
          <cell r="D9941">
            <v>189211</v>
          </cell>
        </row>
        <row r="9942">
          <cell r="B9942" t="str">
            <v>Bần ổi &gt;14-16</v>
          </cell>
          <cell r="C9942" t="str">
            <v>cây</v>
          </cell>
          <cell r="D9942">
            <v>206218</v>
          </cell>
        </row>
        <row r="9943">
          <cell r="B9943" t="str">
            <v>Bần ổi &gt;16-18</v>
          </cell>
          <cell r="C9943" t="str">
            <v>cây</v>
          </cell>
          <cell r="D9943">
            <v>226070</v>
          </cell>
        </row>
        <row r="9944">
          <cell r="B9944" t="str">
            <v>Bần ổi &gt;18-20</v>
          </cell>
          <cell r="C9944" t="str">
            <v>cây</v>
          </cell>
          <cell r="D9944">
            <v>249389</v>
          </cell>
        </row>
        <row r="9945">
          <cell r="B9945" t="str">
            <v>Bần ổi &gt;20</v>
          </cell>
          <cell r="C9945" t="str">
            <v>cây</v>
          </cell>
          <cell r="D9945">
            <v>262259</v>
          </cell>
        </row>
        <row r="9946">
          <cell r="B9946" t="str">
            <v>Gõ biển ≤2</v>
          </cell>
          <cell r="C9946" t="str">
            <v>cây</v>
          </cell>
          <cell r="D9946">
            <v>51163</v>
          </cell>
        </row>
        <row r="9947">
          <cell r="B9947" t="str">
            <v>Gõ biển &gt;2-4</v>
          </cell>
          <cell r="C9947" t="str">
            <v>cây</v>
          </cell>
          <cell r="D9947">
            <v>95756</v>
          </cell>
        </row>
        <row r="9948">
          <cell r="B9948" t="str">
            <v>Gõ biển &gt;4-6</v>
          </cell>
          <cell r="C9948" t="str">
            <v>cây</v>
          </cell>
          <cell r="D9948">
            <v>143841</v>
          </cell>
        </row>
        <row r="9949">
          <cell r="B9949" t="str">
            <v>Gõ biển &gt;6-8</v>
          </cell>
          <cell r="C9949" t="str">
            <v>cây</v>
          </cell>
          <cell r="D9949">
            <v>154152</v>
          </cell>
        </row>
        <row r="9950">
          <cell r="B9950" t="str">
            <v>Gõ biển &gt;8-10</v>
          </cell>
          <cell r="C9950" t="str">
            <v>cây</v>
          </cell>
          <cell r="D9950">
            <v>165836</v>
          </cell>
        </row>
        <row r="9951">
          <cell r="B9951" t="str">
            <v>Gõ biển &gt;10-12</v>
          </cell>
          <cell r="C9951" t="str">
            <v>cây</v>
          </cell>
          <cell r="D9951">
            <v>176774</v>
          </cell>
        </row>
        <row r="9952">
          <cell r="B9952" t="str">
            <v>Gõ biển &gt;12-14</v>
          </cell>
          <cell r="C9952" t="str">
            <v>cây</v>
          </cell>
          <cell r="D9952">
            <v>189211</v>
          </cell>
        </row>
        <row r="9953">
          <cell r="B9953" t="str">
            <v>Gõ biển &gt;14-16</v>
          </cell>
          <cell r="C9953" t="str">
            <v>cây</v>
          </cell>
          <cell r="D9953">
            <v>206218</v>
          </cell>
        </row>
        <row r="9954">
          <cell r="B9954" t="str">
            <v>Gõ biển &gt;16-18</v>
          </cell>
          <cell r="C9954" t="str">
            <v>cây</v>
          </cell>
          <cell r="D9954">
            <v>226070</v>
          </cell>
        </row>
        <row r="9955">
          <cell r="B9955" t="str">
            <v>Gõ biển &gt;18-20</v>
          </cell>
          <cell r="C9955" t="str">
            <v>cây</v>
          </cell>
          <cell r="D9955">
            <v>249389</v>
          </cell>
        </row>
        <row r="9956">
          <cell r="B9956" t="str">
            <v>Gõ biển &gt;20</v>
          </cell>
          <cell r="C9956" t="str">
            <v>cây</v>
          </cell>
          <cell r="D9956">
            <v>262259</v>
          </cell>
        </row>
        <row r="9957">
          <cell r="B9957" t="str">
            <v>Gõ nước ≤2</v>
          </cell>
          <cell r="C9957" t="str">
            <v>cây</v>
          </cell>
          <cell r="D9957">
            <v>51163</v>
          </cell>
        </row>
        <row r="9958">
          <cell r="B9958" t="str">
            <v>Gõ nước &gt;2-4</v>
          </cell>
          <cell r="C9958" t="str">
            <v>cây</v>
          </cell>
          <cell r="D9958">
            <v>95756</v>
          </cell>
        </row>
        <row r="9959">
          <cell r="B9959" t="str">
            <v>Gõ nước &gt;4-6</v>
          </cell>
          <cell r="C9959" t="str">
            <v>cây</v>
          </cell>
          <cell r="D9959">
            <v>143841</v>
          </cell>
        </row>
        <row r="9960">
          <cell r="B9960" t="str">
            <v>Gõ nước &gt;6-8</v>
          </cell>
          <cell r="C9960" t="str">
            <v>cây</v>
          </cell>
          <cell r="D9960">
            <v>154152</v>
          </cell>
        </row>
        <row r="9961">
          <cell r="B9961" t="str">
            <v>Gõ nước &gt;8-10</v>
          </cell>
          <cell r="C9961" t="str">
            <v>cây</v>
          </cell>
          <cell r="D9961">
            <v>165836</v>
          </cell>
        </row>
        <row r="9962">
          <cell r="B9962" t="str">
            <v>Gõ nước &gt;10-12</v>
          </cell>
          <cell r="C9962" t="str">
            <v>cây</v>
          </cell>
          <cell r="D9962">
            <v>176774</v>
          </cell>
        </row>
        <row r="9963">
          <cell r="B9963" t="str">
            <v>Gõ nước &gt;12-14</v>
          </cell>
          <cell r="C9963" t="str">
            <v>cây</v>
          </cell>
          <cell r="D9963">
            <v>189211</v>
          </cell>
        </row>
        <row r="9964">
          <cell r="B9964" t="str">
            <v>Gõ nước &gt;14-16</v>
          </cell>
          <cell r="C9964" t="str">
            <v>cây</v>
          </cell>
          <cell r="D9964">
            <v>206218</v>
          </cell>
        </row>
        <row r="9965">
          <cell r="B9965" t="str">
            <v>Gõ nước &gt;16-18</v>
          </cell>
          <cell r="C9965" t="str">
            <v>cây</v>
          </cell>
          <cell r="D9965">
            <v>226070</v>
          </cell>
        </row>
        <row r="9966">
          <cell r="B9966" t="str">
            <v>Gõ nước &gt;18-20</v>
          </cell>
          <cell r="C9966" t="str">
            <v>cây</v>
          </cell>
          <cell r="D9966">
            <v>249389</v>
          </cell>
        </row>
        <row r="9967">
          <cell r="B9967" t="str">
            <v>Gõ nước &gt;20</v>
          </cell>
          <cell r="C9967" t="str">
            <v>cây</v>
          </cell>
          <cell r="D9967">
            <v>262259</v>
          </cell>
        </row>
        <row r="9968">
          <cell r="B9968" t="str">
            <v>Xu ổi ≤2</v>
          </cell>
          <cell r="C9968" t="str">
            <v>cây</v>
          </cell>
          <cell r="D9968">
            <v>51163</v>
          </cell>
        </row>
        <row r="9969">
          <cell r="B9969" t="str">
            <v>Xu ổi &gt;2-4</v>
          </cell>
          <cell r="C9969" t="str">
            <v>cây</v>
          </cell>
          <cell r="D9969">
            <v>95756</v>
          </cell>
        </row>
        <row r="9970">
          <cell r="B9970" t="str">
            <v>Xu ổi &gt;4-6</v>
          </cell>
          <cell r="C9970" t="str">
            <v>cây</v>
          </cell>
          <cell r="D9970">
            <v>143841</v>
          </cell>
        </row>
        <row r="9971">
          <cell r="B9971" t="str">
            <v>Xu ổi &gt;6-8</v>
          </cell>
          <cell r="C9971" t="str">
            <v>cây</v>
          </cell>
          <cell r="D9971">
            <v>154152</v>
          </cell>
        </row>
        <row r="9972">
          <cell r="B9972" t="str">
            <v>Xu ổi &gt;8-10</v>
          </cell>
          <cell r="C9972" t="str">
            <v>cây</v>
          </cell>
          <cell r="D9972">
            <v>165836</v>
          </cell>
        </row>
        <row r="9973">
          <cell r="B9973" t="str">
            <v>Xu ổi &gt;10-12</v>
          </cell>
          <cell r="C9973" t="str">
            <v>cây</v>
          </cell>
          <cell r="D9973">
            <v>176774</v>
          </cell>
        </row>
        <row r="9974">
          <cell r="B9974" t="str">
            <v>Xu ổi &gt;12-14</v>
          </cell>
          <cell r="C9974" t="str">
            <v>cây</v>
          </cell>
          <cell r="D9974">
            <v>189211</v>
          </cell>
        </row>
        <row r="9975">
          <cell r="B9975" t="str">
            <v>Xu ổi &gt;14-16</v>
          </cell>
          <cell r="C9975" t="str">
            <v>cây</v>
          </cell>
          <cell r="D9975">
            <v>206218</v>
          </cell>
        </row>
        <row r="9976">
          <cell r="B9976" t="str">
            <v>Xu ổi &gt;16-18</v>
          </cell>
          <cell r="C9976" t="str">
            <v>cây</v>
          </cell>
          <cell r="D9976">
            <v>226070</v>
          </cell>
        </row>
        <row r="9977">
          <cell r="B9977" t="str">
            <v>Xu ổi &gt;18-20</v>
          </cell>
          <cell r="C9977" t="str">
            <v>cây</v>
          </cell>
          <cell r="D9977">
            <v>249389</v>
          </cell>
        </row>
        <row r="9978">
          <cell r="B9978" t="str">
            <v>Xu ổi &gt;20</v>
          </cell>
          <cell r="C9978" t="str">
            <v>cây</v>
          </cell>
          <cell r="D9978">
            <v>262259</v>
          </cell>
        </row>
        <row r="9979">
          <cell r="B9979" t="str">
            <v>Cóc đỏ ≤2</v>
          </cell>
          <cell r="C9979" t="str">
            <v>cây</v>
          </cell>
          <cell r="D9979">
            <v>51163</v>
          </cell>
        </row>
        <row r="9980">
          <cell r="B9980" t="str">
            <v>Cóc đỏ &gt;2-4</v>
          </cell>
          <cell r="C9980" t="str">
            <v>cây</v>
          </cell>
          <cell r="D9980">
            <v>95756</v>
          </cell>
        </row>
        <row r="9981">
          <cell r="B9981" t="str">
            <v>Cóc đỏ &gt;4-6</v>
          </cell>
          <cell r="C9981" t="str">
            <v>cây</v>
          </cell>
          <cell r="D9981">
            <v>143841</v>
          </cell>
        </row>
        <row r="9982">
          <cell r="B9982" t="str">
            <v>Cóc đỏ &gt;6-8</v>
          </cell>
          <cell r="C9982" t="str">
            <v>cây</v>
          </cell>
          <cell r="D9982">
            <v>154152</v>
          </cell>
        </row>
        <row r="9983">
          <cell r="B9983" t="str">
            <v>Cóc đỏ &gt;8-10</v>
          </cell>
          <cell r="C9983" t="str">
            <v>cây</v>
          </cell>
          <cell r="D9983">
            <v>165836</v>
          </cell>
        </row>
        <row r="9984">
          <cell r="B9984" t="str">
            <v>Cóc đỏ &gt;10-12</v>
          </cell>
          <cell r="C9984" t="str">
            <v>cây</v>
          </cell>
          <cell r="D9984">
            <v>176774</v>
          </cell>
        </row>
        <row r="9985">
          <cell r="B9985" t="str">
            <v>Cóc đỏ &gt;12-14</v>
          </cell>
          <cell r="C9985" t="str">
            <v>cây</v>
          </cell>
          <cell r="D9985">
            <v>189211</v>
          </cell>
        </row>
        <row r="9986">
          <cell r="B9986" t="str">
            <v>Cóc đỏ &gt;14-16</v>
          </cell>
          <cell r="C9986" t="str">
            <v>cây</v>
          </cell>
          <cell r="D9986">
            <v>206218</v>
          </cell>
        </row>
        <row r="9987">
          <cell r="B9987" t="str">
            <v>Cóc đỏ &gt;16-18</v>
          </cell>
          <cell r="C9987" t="str">
            <v>cây</v>
          </cell>
          <cell r="D9987">
            <v>226070</v>
          </cell>
        </row>
        <row r="9988">
          <cell r="B9988" t="str">
            <v>Cóc đỏ &gt;18-20</v>
          </cell>
          <cell r="C9988" t="str">
            <v>cây</v>
          </cell>
          <cell r="D9988">
            <v>249389</v>
          </cell>
        </row>
        <row r="9989">
          <cell r="B9989" t="str">
            <v>Cóc đỏ &gt;20</v>
          </cell>
          <cell r="C9989" t="str">
            <v>cây</v>
          </cell>
          <cell r="D9989">
            <v>262259</v>
          </cell>
        </row>
        <row r="9990">
          <cell r="B9990" t="str">
            <v>Cóc vàng ≤2</v>
          </cell>
          <cell r="C9990" t="str">
            <v>cây</v>
          </cell>
          <cell r="D9990">
            <v>51163</v>
          </cell>
        </row>
        <row r="9991">
          <cell r="B9991" t="str">
            <v>Cóc vàng &gt;2-4</v>
          </cell>
          <cell r="C9991" t="str">
            <v>cây</v>
          </cell>
          <cell r="D9991">
            <v>95756</v>
          </cell>
        </row>
        <row r="9992">
          <cell r="B9992" t="str">
            <v>Cóc vàng &gt;4-6</v>
          </cell>
          <cell r="C9992" t="str">
            <v>cây</v>
          </cell>
          <cell r="D9992">
            <v>143841</v>
          </cell>
        </row>
        <row r="9993">
          <cell r="B9993" t="str">
            <v>Cóc vàng &gt;6-8</v>
          </cell>
          <cell r="C9993" t="str">
            <v>cây</v>
          </cell>
          <cell r="D9993">
            <v>154152</v>
          </cell>
        </row>
        <row r="9994">
          <cell r="B9994" t="str">
            <v>Cóc vàng &gt;8-10</v>
          </cell>
          <cell r="C9994" t="str">
            <v>cây</v>
          </cell>
          <cell r="D9994">
            <v>165836</v>
          </cell>
        </row>
        <row r="9995">
          <cell r="B9995" t="str">
            <v>Cóc vàng &gt;10-12</v>
          </cell>
          <cell r="C9995" t="str">
            <v>cây</v>
          </cell>
          <cell r="D9995">
            <v>176774</v>
          </cell>
        </row>
        <row r="9996">
          <cell r="B9996" t="str">
            <v>Cóc vàng &gt;12-14</v>
          </cell>
          <cell r="C9996" t="str">
            <v>cây</v>
          </cell>
          <cell r="D9996">
            <v>189211</v>
          </cell>
        </row>
        <row r="9997">
          <cell r="B9997" t="str">
            <v>Cóc vàng &gt;14-16</v>
          </cell>
          <cell r="C9997" t="str">
            <v>cây</v>
          </cell>
          <cell r="D9997">
            <v>206218</v>
          </cell>
        </row>
        <row r="9998">
          <cell r="B9998" t="str">
            <v>Cóc vàng &gt;16-18</v>
          </cell>
          <cell r="C9998" t="str">
            <v>cây</v>
          </cell>
          <cell r="D9998">
            <v>226070</v>
          </cell>
        </row>
        <row r="9999">
          <cell r="B9999" t="str">
            <v>Cóc vàng &gt;18-20</v>
          </cell>
          <cell r="C9999" t="str">
            <v>cây</v>
          </cell>
          <cell r="D9999">
            <v>249389</v>
          </cell>
        </row>
        <row r="10000">
          <cell r="B10000" t="str">
            <v>Cóc vàng &gt;20</v>
          </cell>
          <cell r="C10000" t="str">
            <v>cây</v>
          </cell>
          <cell r="D10000">
            <v>262259</v>
          </cell>
        </row>
        <row r="10001">
          <cell r="B10001" t="str">
            <v>Cóc trắng ≤2</v>
          </cell>
          <cell r="C10001" t="str">
            <v>cây</v>
          </cell>
          <cell r="D10001">
            <v>51163</v>
          </cell>
        </row>
        <row r="10002">
          <cell r="B10002" t="str">
            <v>Cóc trắng &gt;2-4</v>
          </cell>
          <cell r="C10002" t="str">
            <v>cây</v>
          </cell>
          <cell r="D10002">
            <v>95756</v>
          </cell>
        </row>
        <row r="10003">
          <cell r="B10003" t="str">
            <v>Cóc trắng &gt;4-6</v>
          </cell>
          <cell r="C10003" t="str">
            <v>cây</v>
          </cell>
          <cell r="D10003">
            <v>143841</v>
          </cell>
        </row>
        <row r="10004">
          <cell r="B10004" t="str">
            <v>Cóc trắng &gt;6-8</v>
          </cell>
          <cell r="C10004" t="str">
            <v>cây</v>
          </cell>
          <cell r="D10004">
            <v>154152</v>
          </cell>
        </row>
        <row r="10005">
          <cell r="B10005" t="str">
            <v>Cóc trắng &gt;8-10</v>
          </cell>
          <cell r="C10005" t="str">
            <v>cây</v>
          </cell>
          <cell r="D10005">
            <v>165836</v>
          </cell>
        </row>
        <row r="10006">
          <cell r="B10006" t="str">
            <v>Cóc trắng &gt;10-12</v>
          </cell>
          <cell r="C10006" t="str">
            <v>cây</v>
          </cell>
          <cell r="D10006">
            <v>176774</v>
          </cell>
        </row>
        <row r="10007">
          <cell r="B10007" t="str">
            <v>Cóc trắng &gt;12-14</v>
          </cell>
          <cell r="C10007" t="str">
            <v>cây</v>
          </cell>
          <cell r="D10007">
            <v>189211</v>
          </cell>
        </row>
        <row r="10008">
          <cell r="B10008" t="str">
            <v>Cóc trắng &gt;14-16</v>
          </cell>
          <cell r="C10008" t="str">
            <v>cây</v>
          </cell>
          <cell r="D10008">
            <v>206218</v>
          </cell>
        </row>
        <row r="10009">
          <cell r="B10009" t="str">
            <v>Cóc trắng &gt;16-18</v>
          </cell>
          <cell r="C10009" t="str">
            <v>cây</v>
          </cell>
          <cell r="D10009">
            <v>226070</v>
          </cell>
        </row>
        <row r="10010">
          <cell r="B10010" t="str">
            <v>Cóc trắng &gt;18-20</v>
          </cell>
          <cell r="C10010" t="str">
            <v>cây</v>
          </cell>
          <cell r="D10010">
            <v>249389</v>
          </cell>
        </row>
        <row r="10011">
          <cell r="B10011" t="str">
            <v>Cóc trắng &gt;20</v>
          </cell>
          <cell r="C10011" t="str">
            <v>cây</v>
          </cell>
          <cell r="D10011">
            <v>262259</v>
          </cell>
        </row>
        <row r="10012">
          <cell r="B10012" t="str">
            <v>Đước đôi ≤2</v>
          </cell>
          <cell r="C10012" t="str">
            <v>cây</v>
          </cell>
          <cell r="D10012">
            <v>51163</v>
          </cell>
        </row>
        <row r="10013">
          <cell r="B10013" t="str">
            <v>Đước đôi &gt;2-4</v>
          </cell>
          <cell r="C10013" t="str">
            <v>cây</v>
          </cell>
          <cell r="D10013">
            <v>95756</v>
          </cell>
        </row>
        <row r="10014">
          <cell r="B10014" t="str">
            <v>Đước đôi &gt;4-6</v>
          </cell>
          <cell r="C10014" t="str">
            <v>cây</v>
          </cell>
          <cell r="D10014">
            <v>143841</v>
          </cell>
        </row>
        <row r="10015">
          <cell r="B10015" t="str">
            <v>Đước đôi &gt;6-8</v>
          </cell>
          <cell r="C10015" t="str">
            <v>cây</v>
          </cell>
          <cell r="D10015">
            <v>154152</v>
          </cell>
        </row>
        <row r="10016">
          <cell r="B10016" t="str">
            <v>Đước đôi &gt;8-10</v>
          </cell>
          <cell r="C10016" t="str">
            <v>cây</v>
          </cell>
          <cell r="D10016">
            <v>165836</v>
          </cell>
        </row>
        <row r="10017">
          <cell r="B10017" t="str">
            <v>Đước đôi &gt;10-12</v>
          </cell>
          <cell r="C10017" t="str">
            <v>cây</v>
          </cell>
          <cell r="D10017">
            <v>176774</v>
          </cell>
        </row>
        <row r="10018">
          <cell r="B10018" t="str">
            <v>Đước đôi &gt;12-14</v>
          </cell>
          <cell r="C10018" t="str">
            <v>cây</v>
          </cell>
          <cell r="D10018">
            <v>189211</v>
          </cell>
        </row>
        <row r="10019">
          <cell r="B10019" t="str">
            <v>Đước đôi &gt;14-16</v>
          </cell>
          <cell r="C10019" t="str">
            <v>cây</v>
          </cell>
          <cell r="D10019">
            <v>206218</v>
          </cell>
        </row>
        <row r="10020">
          <cell r="B10020" t="str">
            <v>Đước đôi &gt;16-18</v>
          </cell>
          <cell r="C10020" t="str">
            <v>cây</v>
          </cell>
          <cell r="D10020">
            <v>226070</v>
          </cell>
        </row>
        <row r="10021">
          <cell r="B10021" t="str">
            <v>Đước đôi &gt;18-20</v>
          </cell>
          <cell r="C10021" t="str">
            <v>cây</v>
          </cell>
          <cell r="D10021">
            <v>249389</v>
          </cell>
        </row>
        <row r="10022">
          <cell r="B10022" t="str">
            <v>Đước đôi &gt;20</v>
          </cell>
          <cell r="C10022" t="str">
            <v>cây</v>
          </cell>
          <cell r="D10022">
            <v>262259</v>
          </cell>
        </row>
        <row r="10023">
          <cell r="B10023" t="str">
            <v>Bần chua ≤2</v>
          </cell>
          <cell r="C10023" t="str">
            <v>cây</v>
          </cell>
          <cell r="D10023">
            <v>51163</v>
          </cell>
        </row>
        <row r="10024">
          <cell r="B10024" t="str">
            <v>Bần chua &gt;2-4</v>
          </cell>
          <cell r="C10024" t="str">
            <v>cây</v>
          </cell>
          <cell r="D10024">
            <v>95756</v>
          </cell>
        </row>
        <row r="10025">
          <cell r="B10025" t="str">
            <v>Bần chua &gt;4-6</v>
          </cell>
          <cell r="C10025" t="str">
            <v>cây</v>
          </cell>
          <cell r="D10025">
            <v>143841</v>
          </cell>
        </row>
        <row r="10026">
          <cell r="B10026" t="str">
            <v>Bần chua &gt;6-8</v>
          </cell>
          <cell r="C10026" t="str">
            <v>cây</v>
          </cell>
          <cell r="D10026">
            <v>154152</v>
          </cell>
        </row>
        <row r="10027">
          <cell r="B10027" t="str">
            <v>Bần chua &gt;8-10</v>
          </cell>
          <cell r="C10027" t="str">
            <v>cây</v>
          </cell>
          <cell r="D10027">
            <v>165836</v>
          </cell>
        </row>
        <row r="10028">
          <cell r="B10028" t="str">
            <v>Bần chua &gt;10-12</v>
          </cell>
          <cell r="C10028" t="str">
            <v>cây</v>
          </cell>
          <cell r="D10028">
            <v>176774</v>
          </cell>
        </row>
        <row r="10029">
          <cell r="B10029" t="str">
            <v>Bần chua &gt;12-14</v>
          </cell>
          <cell r="C10029" t="str">
            <v>cây</v>
          </cell>
          <cell r="D10029">
            <v>189211</v>
          </cell>
        </row>
        <row r="10030">
          <cell r="B10030" t="str">
            <v>Bần chua &gt;14-16</v>
          </cell>
          <cell r="C10030" t="str">
            <v>cây</v>
          </cell>
          <cell r="D10030">
            <v>206218</v>
          </cell>
        </row>
        <row r="10031">
          <cell r="B10031" t="str">
            <v>Bần chua &gt;16-18</v>
          </cell>
          <cell r="C10031" t="str">
            <v>cây</v>
          </cell>
          <cell r="D10031">
            <v>226070</v>
          </cell>
        </row>
        <row r="10032">
          <cell r="B10032" t="str">
            <v>Bần chua &gt;18-20</v>
          </cell>
          <cell r="C10032" t="str">
            <v>cây</v>
          </cell>
          <cell r="D10032">
            <v>249389</v>
          </cell>
        </row>
        <row r="10033">
          <cell r="B10033" t="str">
            <v>Bần chua &gt;20</v>
          </cell>
          <cell r="C10033" t="str">
            <v>cây</v>
          </cell>
          <cell r="D10033">
            <v>262259</v>
          </cell>
        </row>
        <row r="10034">
          <cell r="B10034" t="str">
            <v>Dà vôi ≤2</v>
          </cell>
          <cell r="C10034" t="str">
            <v>cây</v>
          </cell>
          <cell r="D10034">
            <v>51163</v>
          </cell>
        </row>
        <row r="10035">
          <cell r="B10035" t="str">
            <v>Dà vôi &gt;2-4</v>
          </cell>
          <cell r="C10035" t="str">
            <v>cây</v>
          </cell>
          <cell r="D10035">
            <v>95756</v>
          </cell>
        </row>
        <row r="10036">
          <cell r="B10036" t="str">
            <v>Dà vôi &gt;4-6</v>
          </cell>
          <cell r="C10036" t="str">
            <v>cây</v>
          </cell>
          <cell r="D10036">
            <v>143841</v>
          </cell>
        </row>
        <row r="10037">
          <cell r="B10037" t="str">
            <v>Dà vôi &gt;6-8</v>
          </cell>
          <cell r="C10037" t="str">
            <v>cây</v>
          </cell>
          <cell r="D10037">
            <v>154152</v>
          </cell>
        </row>
        <row r="10038">
          <cell r="B10038" t="str">
            <v>Dà vôi &gt;8-10</v>
          </cell>
          <cell r="C10038" t="str">
            <v>cây</v>
          </cell>
          <cell r="D10038">
            <v>165836</v>
          </cell>
        </row>
        <row r="10039">
          <cell r="B10039" t="str">
            <v>Dà vôi &gt;10-12</v>
          </cell>
          <cell r="C10039" t="str">
            <v>cây</v>
          </cell>
          <cell r="D10039">
            <v>176774</v>
          </cell>
        </row>
        <row r="10040">
          <cell r="B10040" t="str">
            <v>Dà vôi &gt;12-14</v>
          </cell>
          <cell r="C10040" t="str">
            <v>cây</v>
          </cell>
          <cell r="D10040">
            <v>189211</v>
          </cell>
        </row>
        <row r="10041">
          <cell r="B10041" t="str">
            <v>Dà vôi &gt;14-16</v>
          </cell>
          <cell r="C10041" t="str">
            <v>cây</v>
          </cell>
          <cell r="D10041">
            <v>206218</v>
          </cell>
        </row>
        <row r="10042">
          <cell r="B10042" t="str">
            <v>Dà vôi &gt;16-18</v>
          </cell>
          <cell r="C10042" t="str">
            <v>cây</v>
          </cell>
          <cell r="D10042">
            <v>226070</v>
          </cell>
        </row>
        <row r="10043">
          <cell r="B10043" t="str">
            <v>Dà vôi &gt;18-20</v>
          </cell>
          <cell r="C10043" t="str">
            <v>cây</v>
          </cell>
          <cell r="D10043">
            <v>249389</v>
          </cell>
        </row>
        <row r="10044">
          <cell r="B10044" t="str">
            <v>Dà vôi &gt;20</v>
          </cell>
          <cell r="C10044" t="str">
            <v>cây</v>
          </cell>
          <cell r="D10044">
            <v>262259</v>
          </cell>
        </row>
        <row r="10045">
          <cell r="B10045" t="str">
            <v>Tre tàu Cây mới trồng dưới 1 năm tuổi</v>
          </cell>
          <cell r="C10045" t="str">
            <v>đồng/bụi</v>
          </cell>
          <cell r="D10045">
            <v>34000</v>
          </cell>
        </row>
        <row r="10046">
          <cell r="B10046" t="str">
            <v>Tre tàu Cây từ 1 năm tuổi trở lên</v>
          </cell>
          <cell r="C10046" t="str">
            <v>đồng/bụi</v>
          </cell>
          <cell r="D10046">
            <v>42000</v>
          </cell>
        </row>
        <row r="10047">
          <cell r="B10047" t="str">
            <v>Tre năm thu hoạch thứ 10</v>
          </cell>
          <cell r="C10047" t="str">
            <v>đồng/bụi</v>
          </cell>
          <cell r="D10047">
            <v>42000</v>
          </cell>
        </row>
        <row r="10048">
          <cell r="B10048" t="str">
            <v>Tre gai Cây từ 1 năm tuổi trở lên</v>
          </cell>
          <cell r="C10048" t="str">
            <v>đồng/bụi</v>
          </cell>
          <cell r="D10048">
            <v>42000</v>
          </cell>
        </row>
        <row r="10049">
          <cell r="B10049" t="str">
            <v>Tre gai Cây mới trồng dưới 1 năm tuổi</v>
          </cell>
          <cell r="C10049" t="str">
            <v>đồng/bụi</v>
          </cell>
          <cell r="D10049">
            <v>34000</v>
          </cell>
        </row>
        <row r="10050">
          <cell r="B10050" t="str">
            <v>Gai Cây từ 1 năm tuổi trở lên</v>
          </cell>
          <cell r="C10050" t="str">
            <v>đồng/bụi</v>
          </cell>
          <cell r="D10050">
            <v>42000</v>
          </cell>
        </row>
        <row r="10051">
          <cell r="B10051" t="str">
            <v>Tre Mạnh tông Cây mới trồng dưới 1 năm tuổi</v>
          </cell>
          <cell r="C10051" t="str">
            <v>đồng/bụi</v>
          </cell>
          <cell r="D10051">
            <v>34000</v>
          </cell>
        </row>
        <row r="10052">
          <cell r="B10052" t="str">
            <v>Tre Mạnh tông Cây từ 1 năm tuổi trở lên</v>
          </cell>
          <cell r="C10052" t="str">
            <v>đồng/bụi</v>
          </cell>
          <cell r="D10052">
            <v>42000</v>
          </cell>
        </row>
        <row r="10053">
          <cell r="B10053" t="str">
            <v>Tre mỡ Cây mới trồng dưới 1 năm tuổi</v>
          </cell>
          <cell r="C10053" t="str">
            <v>đồng/cây</v>
          </cell>
          <cell r="D10053">
            <v>13000</v>
          </cell>
        </row>
        <row r="10054">
          <cell r="B10054" t="str">
            <v>Tre mỡ Cây từ 1 năm tuổi trở lên</v>
          </cell>
          <cell r="C10054" t="str">
            <v>đồng/cây</v>
          </cell>
          <cell r="D10054">
            <v>22000</v>
          </cell>
        </row>
        <row r="10055">
          <cell r="B10055" t="str">
            <v>Tre Tầm vông Cây mới trồng dưới 1 năm tuổi</v>
          </cell>
          <cell r="C10055" t="str">
            <v>đồng/cây</v>
          </cell>
          <cell r="D10055">
            <v>13000</v>
          </cell>
        </row>
        <row r="10056">
          <cell r="B10056" t="str">
            <v>Tre Tầm vông Cây từ 1 năm tuổi trở lên</v>
          </cell>
          <cell r="C10056" t="str">
            <v>đồng/cây</v>
          </cell>
          <cell r="D10056">
            <v>22000</v>
          </cell>
        </row>
        <row r="10057">
          <cell r="B10057" t="str">
            <v>Tre Lồ ô Cây mới trồng dưới 1 năm tuổi</v>
          </cell>
          <cell r="C10057" t="str">
            <v>đồng/cây</v>
          </cell>
          <cell r="D10057">
            <v>13000</v>
          </cell>
        </row>
        <row r="10058">
          <cell r="B10058" t="str">
            <v>Tre Lồ ô Cây từ 1 năm tuổi trở lên</v>
          </cell>
          <cell r="C10058" t="str">
            <v>đồng/cây</v>
          </cell>
          <cell r="D10058">
            <v>22000</v>
          </cell>
        </row>
        <row r="10059">
          <cell r="B10059" t="str">
            <v>Trúc Cây mới trồng dưới 1 năm tuổi</v>
          </cell>
          <cell r="C10059" t="str">
            <v>đồng/cây</v>
          </cell>
          <cell r="D10059">
            <v>8000</v>
          </cell>
        </row>
        <row r="10060">
          <cell r="B10060" t="str">
            <v>Trúc Cây từ 1 năm tuổi trở lên</v>
          </cell>
          <cell r="C10060" t="str">
            <v>đồng/cây</v>
          </cell>
          <cell r="D10060">
            <v>11000</v>
          </cell>
        </row>
        <row r="10061">
          <cell r="B10061" t="str">
            <v>Dừa nước</v>
          </cell>
          <cell r="C10061" t="str">
            <v>đồng/m²</v>
          </cell>
          <cell r="D10061">
            <v>12000</v>
          </cell>
        </row>
        <row r="10062">
          <cell r="B10062" t="str">
            <v>Bình bát</v>
          </cell>
          <cell r="C10062" t="str">
            <v>đồng/cây</v>
          </cell>
          <cell r="D10062">
            <v>35000</v>
          </cell>
        </row>
        <row r="10063">
          <cell r="B10063" t="str">
            <v>Lá Cách</v>
          </cell>
          <cell r="C10063" t="str">
            <v>đồng/cây</v>
          </cell>
          <cell r="D10063">
            <v>35000</v>
          </cell>
        </row>
        <row r="10064">
          <cell r="B10064" t="str">
            <v>Cò ke</v>
          </cell>
          <cell r="C10064" t="str">
            <v>đồng/cây</v>
          </cell>
          <cell r="D10064">
            <v>35000</v>
          </cell>
        </row>
        <row r="10065">
          <cell r="B10065" t="str">
            <v>So đũa</v>
          </cell>
          <cell r="C10065" t="str">
            <v>đồng/cây</v>
          </cell>
          <cell r="D10065">
            <v>35000</v>
          </cell>
        </row>
        <row r="10066">
          <cell r="B10066" t="str">
            <v>Lồng mức</v>
          </cell>
          <cell r="C10066" t="str">
            <v>đồng/cây</v>
          </cell>
          <cell r="D10066">
            <v>35000</v>
          </cell>
        </row>
        <row r="10067">
          <cell r="B10067" t="str">
            <v>Chòi mòi</v>
          </cell>
          <cell r="C10067" t="str">
            <v>đồng/cây</v>
          </cell>
          <cell r="D10067">
            <v>35000</v>
          </cell>
        </row>
        <row r="10068">
          <cell r="B10068" t="str">
            <v>Dừng</v>
          </cell>
          <cell r="C10068" t="str">
            <v>đồng/cây</v>
          </cell>
          <cell r="D10068">
            <v>35000</v>
          </cell>
        </row>
        <row r="10069">
          <cell r="B10069" t="str">
            <v>Bần</v>
          </cell>
          <cell r="C10069" t="str">
            <v>đồng/cây</v>
          </cell>
          <cell r="D10069">
            <v>35000</v>
          </cell>
        </row>
        <row r="10070">
          <cell r="B10070" t="str">
            <v>Vườn cây đầu dòng nhóm loài keo Năm 1</v>
          </cell>
          <cell r="C10070" t="str">
            <v>Đồng/ ha</v>
          </cell>
          <cell r="D10070">
            <v>424862450</v>
          </cell>
        </row>
        <row r="10071">
          <cell r="B10071" t="str">
            <v>Vườn cây đầu dòng nhóm loài keo Năm 2</v>
          </cell>
          <cell r="C10071" t="str">
            <v>Đồng/ ha</v>
          </cell>
          <cell r="D10071">
            <v>424862450</v>
          </cell>
        </row>
        <row r="10072">
          <cell r="B10072" t="str">
            <v>Vườn cây đầu dòng nhóm loài keo Năm 3</v>
          </cell>
          <cell r="C10072" t="str">
            <v>Đồng/ ha</v>
          </cell>
          <cell r="D10072">
            <v>424862450</v>
          </cell>
        </row>
        <row r="10073">
          <cell r="B10073" t="str">
            <v>Vườn cây đầu dòng nhóm Bạch đàn Năm 1</v>
          </cell>
          <cell r="C10073" t="str">
            <v>Đồng/ ha</v>
          </cell>
          <cell r="D10073">
            <v>424862450</v>
          </cell>
        </row>
        <row r="10074">
          <cell r="B10074" t="str">
            <v>Vườn cây đầu dòng nhóm Bạch đàn Năm 2</v>
          </cell>
          <cell r="C10074" t="str">
            <v>Đồng/ ha</v>
          </cell>
          <cell r="D10074">
            <v>424862450</v>
          </cell>
        </row>
        <row r="10075">
          <cell r="B10075" t="str">
            <v>Vườn cây đầu dòng nhóm Bạch đàn Năm 3</v>
          </cell>
          <cell r="C10075" t="str">
            <v>Đồng/ ha</v>
          </cell>
          <cell r="D10075">
            <v>424862450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8"/>
    </sheetNames>
    <sheetDataSet>
      <sheetData sheetId="0" refreshError="1">
        <row r="82">
          <cell r="L82" t="str">
            <v>theo Văn bản 218/KQTĐ-KTHT ngày 03/11/2020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ấp hạng nhà (2)"/>
      <sheetName val="vật kiến trúc 2022 (2)"/>
      <sheetName val="Cây trồng 2022 (4)"/>
      <sheetName val="chi tiet sdt"/>
      <sheetName val="DANH SACH GUI VPDK"/>
      <sheetName val="M8 ktra (3)"/>
      <sheetName val="M9 ktra (3)"/>
      <sheetName val="danh sach1"/>
      <sheetName val="CÂY TRỒNG 2026 (4)"/>
      <sheetName val="mẫu 6 TH (2)"/>
      <sheetName val="CÂY TRỒNG 2026 (2)"/>
      <sheetName val="vật kiến trúc 2026 (2)"/>
      <sheetName val="vật kiến trúc 2026 (3)"/>
      <sheetName val="CÂY TRỒNG 2026 (3)"/>
      <sheetName val="64. Nguyễn Thị Mỹ"/>
      <sheetName val="CÂY TRỒNG 2026"/>
      <sheetName val="vật kiến trúc 2026"/>
      <sheetName val="mẫu 6 TH"/>
      <sheetName val="66. Ông Võ Văn Lịch "/>
      <sheetName val="65. Ông Đinh Thị Chuyện"/>
      <sheetName val="63. Huỳnh Thị Bích Hà"/>
      <sheetName val="62. Nguyễn Ngọc Quỳnh Giang"/>
      <sheetName val="61. Huỳnh Ngọc Luận "/>
      <sheetName val="43. Đặng Thị Phương Dung"/>
      <sheetName val="42. Nguyễn Thị Thõa"/>
      <sheetName val="M7 ktra"/>
      <sheetName val="M8 ktra"/>
      <sheetName val="M9 ktra"/>
      <sheetName val="70. Nguyễn Thị Bình"/>
      <sheetName val="69. Võ Văn Rảnh"/>
      <sheetName val="68, Hồ Văn Xuyên"/>
      <sheetName val="67.  Đàm Doãn Bích"/>
      <sheetName val="66.  Võ Văn Lịch"/>
      <sheetName val="65. Đinh Thị Chuyện"/>
      <sheetName val="64 Nguyễn Thị Mỹ"/>
      <sheetName val="63 huỳnh thị bích hà"/>
      <sheetName val="62 Nguyễn Ngọc Quỳnh Giang"/>
      <sheetName val="61 huỳnh ngọc luận"/>
      <sheetName val="60. Trần Thị Hồng Oanh"/>
      <sheetName val="59. Bùi Quốc Tân"/>
      <sheetName val="58. Nguyễn Thị Lãnh"/>
      <sheetName val="57. Đàm Công Thiện"/>
      <sheetName val="56. Phạm Hải Hồ"/>
      <sheetName val="55. Vũ Thị Kim Loan"/>
      <sheetName val="54. Phạm Quang Nam"/>
      <sheetName val="53. Trần Đức Hiếu"/>
      <sheetName val="52. Nguyễn Thị Quỳnh Nhi"/>
      <sheetName val="51. Nguyễn Quốc Thái"/>
      <sheetName val="50. Hoàng Thị Chiều"/>
      <sheetName val="49. Nguyễn Phú Quí"/>
      <sheetName val="48. Võ Hoàng Anh"/>
      <sheetName val="47. Huỳnh Ngọc Đông"/>
      <sheetName val="46. Phạm Thị Thuý Diễm"/>
      <sheetName val="45. Đỗ Thị Lạ"/>
      <sheetName val="44. Trần Kim Thành"/>
      <sheetName val="43 đặng thị phương dung"/>
      <sheetName val="42. Nguyễn Thị Thoã"/>
      <sheetName val="41. Huỳnh Ngọc Linh"/>
      <sheetName val="40 Hồ Tấn Hòa"/>
      <sheetName val="41 huynh ngoc linh"/>
      <sheetName val="40 hồ tấn hòa."/>
      <sheetName val="39. Nguyễn Bá Hùng"/>
      <sheetName val="38. trchap Nguyễn Thị Kim Hương"/>
      <sheetName val="37. Nguyễn Thị Thanh Thuý"/>
      <sheetName val="36. Nguyễn Văn Tiến"/>
      <sheetName val="35. Nguyễn Văn Sinh"/>
      <sheetName val="34. Trương Thanh Tú"/>
      <sheetName val="33. Hoàng Thái Sơn"/>
      <sheetName val="32. Nguyễn Thị Kim Hương"/>
      <sheetName val="31. Bùi Văn Thuận"/>
      <sheetName val="30. Nguyễn Thị Bích Liên"/>
      <sheetName val="29. Nguyễn Thị Ngọc Ánh"/>
      <sheetName val="28. Đào Thị Kim Hoa"/>
      <sheetName val="27. Lương Văn Cẩn"/>
      <sheetName val="26. Nguyễn Thị Tố Phượng"/>
      <sheetName val="25. Nguyễn Văn Quỳnh"/>
      <sheetName val="24. Nguyễn Xuân Vinh"/>
      <sheetName val="23. Châu Thị Ái Nữ"/>
      <sheetName val="22. Bà Đậu Thị Khẩn"/>
      <sheetName val="21. Trinh Quang Tiến"/>
      <sheetName val="20. Nguyễn Thời Dũng"/>
      <sheetName val="19. Nguyễn Xuân Cương"/>
      <sheetName val="18. Trần Thị Tấn"/>
      <sheetName val="17. Trần Văn Sang"/>
      <sheetName val="16. Trần Văn Quang"/>
      <sheetName val="15. Nguyễn Văn Đức"/>
      <sheetName val="14. Hoàng Thái Thanh"/>
      <sheetName val="13 Nguyễn Chí Tâm"/>
      <sheetName val="12. Phạm Khánh Long"/>
      <sheetName val="11. Nguyễn Văn Anh"/>
      <sheetName val="10. Nguyễn Ngọc Hoà"/>
      <sheetName val="9. Trần Thị Dung"/>
      <sheetName val="8. Nguyễn Thị Thuỷ"/>
      <sheetName val="7. Cao Duy Lương"/>
      <sheetName val="6. Lê Quang Thanh"/>
      <sheetName val="5. Nguyễn Phú Kỉnh"/>
      <sheetName val="4. Hồ Thị Chí"/>
      <sheetName val="3. Hoàng Bảo Lâm"/>
      <sheetName val="2. Mạc Thiện Nghĩa"/>
      <sheetName val="1. Nguyễn Thị Việt Trinh"/>
      <sheetName val="Sheet5"/>
      <sheetName val="Sheet4"/>
      <sheetName val="BTH6"/>
      <sheetName val="BTH7"/>
      <sheetName val="BTH8 "/>
      <sheetName val="BTH9"/>
      <sheetName val="M7 ktra (2)"/>
      <sheetName val="M8 ktra (2)"/>
      <sheetName val="M9 ktra (2)"/>
      <sheetName val="CÂY TRỒNG 2025 (2)"/>
      <sheetName val="sổ dã ngoại (2)"/>
      <sheetName val="danh sach"/>
      <sheetName val="danh sach (2)"/>
      <sheetName val="du toan1"/>
      <sheetName val="Sheet6"/>
      <sheetName val="Sheet3 (2)"/>
      <sheetName val="Sheet3 (3)"/>
      <sheetName val="M6 "/>
      <sheetName val="M7 "/>
      <sheetName val="M8"/>
      <sheetName val="M9"/>
      <sheetName val="sổ dã ngoại"/>
      <sheetName val="3. Huỳnh Thị Lan (2)"/>
      <sheetName val="11. Phạm Quang Tuyên (2)"/>
      <sheetName val="22. Đặng Ngọc Minh Thu (2)"/>
      <sheetName val="24. Đỗ Văn Trọng (2)"/>
      <sheetName val="vật kiến trúc 2022 (hàm)"/>
      <sheetName val="25. Nguyễn Hữu Thịnh (2)"/>
      <sheetName val="Sheet1"/>
      <sheetName val="Sheet2"/>
      <sheetName val="29. Trần Đình Thành (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
          <cell r="B3" t="str">
            <v>Cây lúa Đông Xuân</v>
          </cell>
          <cell r="C3" t="str">
            <v>ha</v>
          </cell>
          <cell r="D3">
            <v>37050000</v>
          </cell>
        </row>
        <row r="4">
          <cell r="B4" t="str">
            <v>Cây lúa Hè Thu, Mùa</v>
          </cell>
          <cell r="C4" t="str">
            <v>ha</v>
          </cell>
          <cell r="D4">
            <v>25500000</v>
          </cell>
        </row>
        <row r="5">
          <cell r="B5" t="str">
            <v>Cây bắp Đông Xuân</v>
          </cell>
          <cell r="C5" t="str">
            <v>ha</v>
          </cell>
          <cell r="D5">
            <v>40000000</v>
          </cell>
        </row>
        <row r="6">
          <cell r="B6" t="str">
            <v>Cây bắp Hè Thu</v>
          </cell>
          <cell r="C6" t="str">
            <v>ha</v>
          </cell>
          <cell r="D6">
            <v>40000000</v>
          </cell>
        </row>
        <row r="7">
          <cell r="B7" t="str">
            <v>Cây Khoai lang</v>
          </cell>
          <cell r="C7" t="str">
            <v>ha</v>
          </cell>
          <cell r="D7">
            <v>240000000</v>
          </cell>
        </row>
        <row r="8">
          <cell r="B8" t="str">
            <v>Cây khoai mì</v>
          </cell>
          <cell r="C8" t="str">
            <v>ha</v>
          </cell>
          <cell r="D8">
            <v>90000000</v>
          </cell>
        </row>
        <row r="9">
          <cell r="B9" t="str">
            <v>Cây khoai mỡ</v>
          </cell>
          <cell r="C9" t="str">
            <v>ha</v>
          </cell>
          <cell r="D9">
            <v>238000000</v>
          </cell>
        </row>
        <row r="10">
          <cell r="B10" t="str">
            <v>Khoai môn</v>
          </cell>
          <cell r="C10" t="str">
            <v>ha</v>
          </cell>
          <cell r="D10">
            <v>238000000</v>
          </cell>
        </row>
        <row r="11">
          <cell r="B11" t="str">
            <v>Bình tinh</v>
          </cell>
          <cell r="C11" t="str">
            <v>ha</v>
          </cell>
          <cell r="D11">
            <v>238000000</v>
          </cell>
        </row>
        <row r="12">
          <cell r="B12" t="str">
            <v>Cây trinh nữ hoàng cung</v>
          </cell>
          <cell r="C12" t="str">
            <v>ha</v>
          </cell>
          <cell r="D12">
            <v>299492000</v>
          </cell>
        </row>
        <row r="13">
          <cell r="B13" t="str">
            <v>Cây cải xanh</v>
          </cell>
          <cell r="C13" t="str">
            <v>ha</v>
          </cell>
          <cell r="D13">
            <v>360000000</v>
          </cell>
        </row>
        <row r="14">
          <cell r="B14" t="str">
            <v>Cải ngọt</v>
          </cell>
          <cell r="C14" t="str">
            <v>ha</v>
          </cell>
          <cell r="D14">
            <v>360000000</v>
          </cell>
        </row>
        <row r="15">
          <cell r="B15" t="str">
            <v>Cải thìa</v>
          </cell>
          <cell r="C15" t="str">
            <v>ha</v>
          </cell>
          <cell r="D15">
            <v>360000000</v>
          </cell>
        </row>
        <row r="16">
          <cell r="B16" t="str">
            <v>Họ cải các loại</v>
          </cell>
          <cell r="C16" t="str">
            <v>ha</v>
          </cell>
          <cell r="D16">
            <v>360000000</v>
          </cell>
        </row>
        <row r="17">
          <cell r="B17" t="str">
            <v>Cây hành lá</v>
          </cell>
          <cell r="C17" t="str">
            <v>ha</v>
          </cell>
          <cell r="D17">
            <v>300000000</v>
          </cell>
        </row>
        <row r="18">
          <cell r="B18" t="str">
            <v>Cây hẹ</v>
          </cell>
          <cell r="C18" t="str">
            <v>ha</v>
          </cell>
          <cell r="D18">
            <v>150000000</v>
          </cell>
        </row>
        <row r="19">
          <cell r="B19" t="str">
            <v>Cây rau dền</v>
          </cell>
          <cell r="C19" t="str">
            <v>ha</v>
          </cell>
          <cell r="D19">
            <v>280000000</v>
          </cell>
        </row>
        <row r="20">
          <cell r="B20" t="str">
            <v>Cây rau đay</v>
          </cell>
          <cell r="C20" t="str">
            <v>ha</v>
          </cell>
          <cell r="D20">
            <v>260000000</v>
          </cell>
        </row>
        <row r="21">
          <cell r="B21" t="str">
            <v>Cây rau ngót</v>
          </cell>
          <cell r="C21" t="str">
            <v>ha</v>
          </cell>
          <cell r="D21">
            <v>260000000</v>
          </cell>
        </row>
        <row r="22">
          <cell r="B22" t="str">
            <v>Cây rau mồng tơi</v>
          </cell>
          <cell r="C22" t="str">
            <v>ha</v>
          </cell>
          <cell r="D22">
            <v>360000000</v>
          </cell>
        </row>
        <row r="23">
          <cell r="B23" t="str">
            <v>Cây cần nước</v>
          </cell>
          <cell r="C23" t="str">
            <v>ha</v>
          </cell>
          <cell r="D23">
            <v>450000000</v>
          </cell>
        </row>
        <row r="24">
          <cell r="B24" t="str">
            <v>Cây xà lách</v>
          </cell>
          <cell r="C24" t="str">
            <v>ha</v>
          </cell>
          <cell r="D24">
            <v>450000000</v>
          </cell>
        </row>
        <row r="25">
          <cell r="B25" t="str">
            <v>Cây bầu</v>
          </cell>
          <cell r="C25" t="str">
            <v>ha</v>
          </cell>
          <cell r="D25">
            <v>225000000</v>
          </cell>
        </row>
        <row r="26">
          <cell r="B26" t="str">
            <v>Cây bí đỏ</v>
          </cell>
          <cell r="C26" t="str">
            <v>ha</v>
          </cell>
          <cell r="D26">
            <v>375000000</v>
          </cell>
        </row>
        <row r="27">
          <cell r="B27" t="str">
            <v>Cây bí xanh</v>
          </cell>
          <cell r="C27" t="str">
            <v>ha</v>
          </cell>
          <cell r="D27">
            <v>225000000</v>
          </cell>
        </row>
        <row r="28">
          <cell r="B28" t="str">
            <v>Cây mướp</v>
          </cell>
          <cell r="C28" t="str">
            <v>ha</v>
          </cell>
          <cell r="D28">
            <v>525000000</v>
          </cell>
        </row>
        <row r="29">
          <cell r="B29" t="str">
            <v>Thiên lý (m2)</v>
          </cell>
          <cell r="C29" t="str">
            <v>ha</v>
          </cell>
          <cell r="D29">
            <v>525000000</v>
          </cell>
        </row>
        <row r="30">
          <cell r="B30" t="str">
            <v>Cây đậu cô ve</v>
          </cell>
          <cell r="C30" t="str">
            <v>ha</v>
          </cell>
          <cell r="D30">
            <v>225000000</v>
          </cell>
        </row>
        <row r="31">
          <cell r="B31" t="str">
            <v>Cây đậu rồng</v>
          </cell>
          <cell r="C31" t="str">
            <v>ha</v>
          </cell>
          <cell r="D31">
            <v>225000000</v>
          </cell>
        </row>
        <row r="32">
          <cell r="B32" t="str">
            <v>Cây đậu ván</v>
          </cell>
          <cell r="C32" t="str">
            <v>ha</v>
          </cell>
          <cell r="D32">
            <v>225000000</v>
          </cell>
        </row>
        <row r="33">
          <cell r="B33" t="str">
            <v>Cây đậu đũa</v>
          </cell>
          <cell r="C33" t="str">
            <v>ha</v>
          </cell>
          <cell r="D33">
            <v>156000000</v>
          </cell>
        </row>
        <row r="34">
          <cell r="B34" t="str">
            <v>Cây đậu bắp</v>
          </cell>
          <cell r="C34" t="str">
            <v>ha</v>
          </cell>
          <cell r="D34">
            <v>156000000</v>
          </cell>
        </row>
        <row r="35">
          <cell r="B35" t="str">
            <v>Cây khổ qua</v>
          </cell>
          <cell r="C35" t="str">
            <v>ha</v>
          </cell>
          <cell r="D35">
            <v>300000000</v>
          </cell>
        </row>
        <row r="36">
          <cell r="B36" t="str">
            <v>Cây dưa leo</v>
          </cell>
          <cell r="C36" t="str">
            <v>ha</v>
          </cell>
          <cell r="D36">
            <v>400000000</v>
          </cell>
        </row>
        <row r="37">
          <cell r="B37" t="str">
            <v>Cây dưa tây</v>
          </cell>
          <cell r="C37" t="str">
            <v>ha</v>
          </cell>
          <cell r="D37">
            <v>300000000</v>
          </cell>
        </row>
        <row r="38">
          <cell r="B38" t="str">
            <v>Cây củ đậu</v>
          </cell>
          <cell r="C38" t="str">
            <v>ha</v>
          </cell>
          <cell r="D38">
            <v>75000000</v>
          </cell>
        </row>
        <row r="39">
          <cell r="B39" t="str">
            <v>Củ sắn</v>
          </cell>
          <cell r="C39" t="str">
            <v>ha</v>
          </cell>
          <cell r="D39">
            <v>75000000</v>
          </cell>
        </row>
        <row r="40">
          <cell r="B40" t="str">
            <v>Cà chua</v>
          </cell>
          <cell r="C40" t="str">
            <v>ha</v>
          </cell>
          <cell r="D40">
            <v>145000000</v>
          </cell>
        </row>
        <row r="41">
          <cell r="B41" t="str">
            <v>Cà pháo</v>
          </cell>
          <cell r="C41" t="str">
            <v>ha</v>
          </cell>
          <cell r="D41">
            <v>145000000</v>
          </cell>
        </row>
        <row r="42">
          <cell r="B42" t="str">
            <v>Cà tím</v>
          </cell>
          <cell r="C42" t="str">
            <v>ha</v>
          </cell>
          <cell r="D42">
            <v>145000000</v>
          </cell>
        </row>
        <row r="43">
          <cell r="B43" t="str">
            <v>Ớt</v>
          </cell>
          <cell r="C43" t="str">
            <v>ha</v>
          </cell>
          <cell r="D43">
            <v>145000000</v>
          </cell>
        </row>
        <row r="44">
          <cell r="B44" t="str">
            <v>Cây hoa huệ</v>
          </cell>
          <cell r="C44" t="str">
            <v>ha</v>
          </cell>
          <cell r="D44">
            <v>284497000</v>
          </cell>
        </row>
        <row r="45">
          <cell r="B45" t="str">
            <v>Cây hoa đồng tiền</v>
          </cell>
          <cell r="C45" t="str">
            <v>ha</v>
          </cell>
          <cell r="D45">
            <v>92214000</v>
          </cell>
        </row>
        <row r="46">
          <cell r="B46" t="str">
            <v>Cây hoa thạch thảo</v>
          </cell>
          <cell r="C46" t="str">
            <v>ha</v>
          </cell>
          <cell r="D46">
            <v>44589800</v>
          </cell>
        </row>
        <row r="47">
          <cell r="B47" t="str">
            <v>Cây hoa cúc</v>
          </cell>
          <cell r="C47" t="str">
            <v>ha</v>
          </cell>
          <cell r="D47">
            <v>30587746</v>
          </cell>
        </row>
        <row r="48">
          <cell r="B48" t="str">
            <v>Cây hoa vạn thọ</v>
          </cell>
          <cell r="C48" t="str">
            <v>ha</v>
          </cell>
          <cell r="D48">
            <v>144472400</v>
          </cell>
        </row>
        <row r="49">
          <cell r="B49" t="str">
            <v>Cây hoa sao nhái</v>
          </cell>
          <cell r="C49" t="str">
            <v>ha</v>
          </cell>
          <cell r="D49">
            <v>22536800</v>
          </cell>
        </row>
        <row r="50">
          <cell r="B50" t="str">
            <v>Cây hoa mào gà</v>
          </cell>
          <cell r="C50" t="str">
            <v>ha</v>
          </cell>
          <cell r="D50">
            <v>24010000</v>
          </cell>
        </row>
        <row r="51">
          <cell r="B51" t="str">
            <v>cây hoa lay ơn</v>
          </cell>
          <cell r="C51" t="str">
            <v>ha</v>
          </cell>
          <cell r="D51">
            <v>328697000</v>
          </cell>
        </row>
        <row r="52">
          <cell r="B52" t="str">
            <v>Cây hoa hướng dương</v>
          </cell>
          <cell r="C52" t="str">
            <v>ha</v>
          </cell>
          <cell r="D52">
            <v>87430000</v>
          </cell>
        </row>
        <row r="53">
          <cell r="B53" t="str">
            <v>Cây hoa hồng</v>
          </cell>
          <cell r="C53" t="str">
            <v>ha</v>
          </cell>
          <cell r="D53">
            <v>355222000</v>
          </cell>
        </row>
        <row r="54">
          <cell r="B54" t="str">
            <v>Cây hoa sen</v>
          </cell>
          <cell r="C54" t="str">
            <v>ha</v>
          </cell>
          <cell r="D54">
            <v>125570000</v>
          </cell>
        </row>
        <row r="55">
          <cell r="B55" t="str">
            <v>Cây hoa súng</v>
          </cell>
          <cell r="C55" t="str">
            <v>ha</v>
          </cell>
          <cell r="D55">
            <v>89508457</v>
          </cell>
        </row>
        <row r="56">
          <cell r="B56" t="str">
            <v>Cây mía</v>
          </cell>
          <cell r="C56" t="str">
            <v>ha</v>
          </cell>
          <cell r="D56">
            <v>86050000</v>
          </cell>
        </row>
        <row r="57">
          <cell r="B57" t="str">
            <v>Cây thuốc lá</v>
          </cell>
          <cell r="C57" t="str">
            <v>ha</v>
          </cell>
          <cell r="D57">
            <v>50180000</v>
          </cell>
        </row>
        <row r="58">
          <cell r="B58" t="str">
            <v>Cây đậu phộng</v>
          </cell>
          <cell r="C58" t="str">
            <v>ha</v>
          </cell>
          <cell r="D58">
            <v>64000000</v>
          </cell>
        </row>
        <row r="59">
          <cell r="B59" t="str">
            <v>Cây đậu đen</v>
          </cell>
          <cell r="C59" t="str">
            <v>ha</v>
          </cell>
          <cell r="D59">
            <v>150000000</v>
          </cell>
        </row>
        <row r="60">
          <cell r="B60" t="str">
            <v>Cây đậu xanh</v>
          </cell>
          <cell r="C60" t="str">
            <v>ha</v>
          </cell>
          <cell r="D60">
            <v>150000000</v>
          </cell>
        </row>
        <row r="61">
          <cell r="B61" t="str">
            <v>Cây đậu đỏ</v>
          </cell>
          <cell r="C61" t="str">
            <v>ha</v>
          </cell>
          <cell r="D61">
            <v>150000000</v>
          </cell>
        </row>
        <row r="62">
          <cell r="B62" t="str">
            <v>Cây đậu nành</v>
          </cell>
          <cell r="C62" t="str">
            <v>ha</v>
          </cell>
          <cell r="D62">
            <v>150000000</v>
          </cell>
        </row>
        <row r="63">
          <cell r="B63" t="str">
            <v>Cây chuối</v>
          </cell>
          <cell r="C63" t="str">
            <v>ha</v>
          </cell>
          <cell r="D63">
            <v>280000000</v>
          </cell>
        </row>
        <row r="64">
          <cell r="B64" t="str">
            <v>Cỏ thức ăn chăn nuôi</v>
          </cell>
          <cell r="C64" t="str">
            <v>ha</v>
          </cell>
          <cell r="D64">
            <v>68000000</v>
          </cell>
        </row>
        <row r="65">
          <cell r="B65" t="str">
            <v>Cây rau gia vị các loại</v>
          </cell>
          <cell r="C65" t="str">
            <v>ha</v>
          </cell>
          <cell r="D65">
            <v>145000000</v>
          </cell>
        </row>
        <row r="66">
          <cell r="B66" t="str">
            <v>Cây sả</v>
          </cell>
          <cell r="C66" t="str">
            <v>ha</v>
          </cell>
          <cell r="D66">
            <v>145000000</v>
          </cell>
        </row>
        <row r="67">
          <cell r="B67" t="str">
            <v>Gừng</v>
          </cell>
          <cell r="C67" t="str">
            <v>ha</v>
          </cell>
          <cell r="D67">
            <v>145000000</v>
          </cell>
        </row>
        <row r="68">
          <cell r="B68" t="str">
            <v>Lá lốt</v>
          </cell>
          <cell r="C68" t="str">
            <v>ha</v>
          </cell>
          <cell r="D68">
            <v>145000000</v>
          </cell>
        </row>
        <row r="69">
          <cell r="B69" t="str">
            <v>Cây chùm nụm</v>
          </cell>
          <cell r="C69" t="str">
            <v>m2</v>
          </cell>
          <cell r="D69">
            <v>72300</v>
          </cell>
        </row>
        <row r="70">
          <cell r="B70" t="str">
            <v>Hàng rào cây xanh</v>
          </cell>
          <cell r="C70" t="str">
            <v>m</v>
          </cell>
          <cell r="D70">
            <v>17000</v>
          </cell>
        </row>
        <row r="71">
          <cell r="B71" t="str">
            <v>Cây bông trang</v>
          </cell>
          <cell r="C71" t="str">
            <v>m2</v>
          </cell>
          <cell r="D71">
            <v>193000</v>
          </cell>
        </row>
        <row r="72">
          <cell r="B72" t="str">
            <v>Cây chuỗi ngọc nhỏ</v>
          </cell>
          <cell r="C72" t="str">
            <v>m2</v>
          </cell>
          <cell r="D72">
            <v>163000</v>
          </cell>
        </row>
        <row r="73">
          <cell r="B73" t="str">
            <v>Cây Ắc ó (Óc ó)</v>
          </cell>
          <cell r="C73" t="str">
            <v>m2</v>
          </cell>
          <cell r="D73">
            <v>61000</v>
          </cell>
        </row>
        <row r="74">
          <cell r="B74" t="str">
            <v>Cây Ắc ó</v>
          </cell>
          <cell r="C74" t="str">
            <v>m2</v>
          </cell>
          <cell r="D74">
            <v>61000</v>
          </cell>
        </row>
        <row r="75">
          <cell r="B75" t="str">
            <v>Cây Óc ó</v>
          </cell>
          <cell r="C75" t="str">
            <v>m2</v>
          </cell>
          <cell r="D75">
            <v>61000</v>
          </cell>
        </row>
        <row r="76">
          <cell r="B76" t="str">
            <v>Hoa giấy, Ti gôn (trồng theo cụm, bụi, trồng hàng rào)</v>
          </cell>
          <cell r="C76" t="str">
            <v>m2</v>
          </cell>
          <cell r="D76">
            <v>12000</v>
          </cell>
        </row>
        <row r="77">
          <cell r="B77" t="str">
            <v>Hoa giấy</v>
          </cell>
          <cell r="C77" t="str">
            <v>m2</v>
          </cell>
          <cell r="D77">
            <v>12000</v>
          </cell>
        </row>
        <row r="78">
          <cell r="B78" t="str">
            <v>Ti gôn</v>
          </cell>
          <cell r="C78" t="str">
            <v>m2</v>
          </cell>
          <cell r="D78">
            <v>12000</v>
          </cell>
        </row>
        <row r="79">
          <cell r="B79" t="str">
            <v>Lưỡi hổ</v>
          </cell>
          <cell r="C79" t="str">
            <v>m2</v>
          </cell>
          <cell r="D79">
            <v>12000</v>
          </cell>
        </row>
        <row r="80">
          <cell r="B80" t="str">
            <v>Cây trầu không</v>
          </cell>
          <cell r="C80" t="str">
            <v>cây</v>
          </cell>
          <cell r="D80">
            <v>8000</v>
          </cell>
        </row>
        <row r="81">
          <cell r="B81" t="str">
            <v xml:space="preserve">Cây Bã đậu, Phượng, Phi lao, Hoa lài, Ô môi, Trứng cá, Đinh hương, Liễu. </v>
          </cell>
          <cell r="C81" t="str">
            <v>cây</v>
          </cell>
          <cell r="D81">
            <v>79000</v>
          </cell>
        </row>
        <row r="82">
          <cell r="B82" t="str">
            <v>Cây Bã đậu</v>
          </cell>
          <cell r="C82" t="str">
            <v>cây</v>
          </cell>
          <cell r="D82">
            <v>79000</v>
          </cell>
        </row>
        <row r="83">
          <cell r="B83" t="str">
            <v>Cây Phượng</v>
          </cell>
          <cell r="C83" t="str">
            <v>cây</v>
          </cell>
          <cell r="D83">
            <v>79000</v>
          </cell>
        </row>
        <row r="84">
          <cell r="B84" t="str">
            <v>Cây Phi lao</v>
          </cell>
          <cell r="C84" t="str">
            <v>cây</v>
          </cell>
          <cell r="D84">
            <v>79000</v>
          </cell>
        </row>
        <row r="85">
          <cell r="B85" t="str">
            <v>Cây Hoa lài</v>
          </cell>
          <cell r="C85" t="str">
            <v>cây</v>
          </cell>
          <cell r="D85">
            <v>79000</v>
          </cell>
        </row>
        <row r="86">
          <cell r="B86" t="str">
            <v>Cây Ô môi</v>
          </cell>
          <cell r="C86" t="str">
            <v>cây</v>
          </cell>
          <cell r="D86">
            <v>79000</v>
          </cell>
        </row>
        <row r="87">
          <cell r="B87" t="str">
            <v>Cây Lê ki ma</v>
          </cell>
          <cell r="C87" t="str">
            <v>cây</v>
          </cell>
          <cell r="D87">
            <v>79000</v>
          </cell>
        </row>
        <row r="88">
          <cell r="B88" t="str">
            <v>Cây Trứng cá</v>
          </cell>
          <cell r="C88" t="str">
            <v>cây</v>
          </cell>
          <cell r="D88">
            <v>79000</v>
          </cell>
        </row>
        <row r="89">
          <cell r="B89" t="str">
            <v>Cây Đinh hương</v>
          </cell>
          <cell r="C89" t="str">
            <v>cây</v>
          </cell>
          <cell r="D89">
            <v>79000</v>
          </cell>
        </row>
        <row r="90">
          <cell r="B90" t="str">
            <v>Cây Liễu</v>
          </cell>
          <cell r="C90" t="str">
            <v>cây</v>
          </cell>
          <cell r="D90">
            <v>79000</v>
          </cell>
        </row>
        <row r="91">
          <cell r="B91" t="str">
            <v>Cau, Cau kiểng, Cau bầu, Dừa kiểng, Sứ kiểng, Ngâu, Liễu, Đủng đỉnh, Chuỗi ngọc lớn, Hoàng anh, Hoàng nam, Mai chiếu thủy, Nguyệt quế, Mai nhật (Bò cạp vàng, Osaka); Mai, Sò do cam, Long não</v>
          </cell>
          <cell r="C91" t="str">
            <v>cây</v>
          </cell>
          <cell r="D91">
            <v>187000</v>
          </cell>
        </row>
        <row r="92">
          <cell r="B92" t="str">
            <v>Cau</v>
          </cell>
          <cell r="C92" t="str">
            <v>cây</v>
          </cell>
          <cell r="D92">
            <v>187000</v>
          </cell>
        </row>
        <row r="93">
          <cell r="B93" t="str">
            <v>Cau kiểng</v>
          </cell>
          <cell r="C93" t="str">
            <v>cây</v>
          </cell>
          <cell r="D93">
            <v>187000</v>
          </cell>
        </row>
        <row r="94">
          <cell r="B94" t="str">
            <v>Cau bầu</v>
          </cell>
          <cell r="C94" t="str">
            <v>cây</v>
          </cell>
          <cell r="D94">
            <v>187000</v>
          </cell>
        </row>
        <row r="95">
          <cell r="B95" t="str">
            <v>Dừa kiểng</v>
          </cell>
          <cell r="C95" t="str">
            <v>cây</v>
          </cell>
          <cell r="D95">
            <v>187000</v>
          </cell>
        </row>
        <row r="96">
          <cell r="B96" t="str">
            <v>Sứ kiểng</v>
          </cell>
          <cell r="C96" t="str">
            <v>cây</v>
          </cell>
          <cell r="D96">
            <v>187000</v>
          </cell>
        </row>
        <row r="97">
          <cell r="B97" t="str">
            <v>Ngâu</v>
          </cell>
          <cell r="C97" t="str">
            <v>cây</v>
          </cell>
          <cell r="D97">
            <v>187000</v>
          </cell>
        </row>
        <row r="98">
          <cell r="B98" t="str">
            <v>Liễu</v>
          </cell>
          <cell r="C98" t="str">
            <v>cây</v>
          </cell>
          <cell r="D98">
            <v>187000</v>
          </cell>
        </row>
        <row r="99">
          <cell r="B99" t="str">
            <v>Đủng đỉnh</v>
          </cell>
          <cell r="C99" t="str">
            <v>cây</v>
          </cell>
          <cell r="D99">
            <v>187000</v>
          </cell>
        </row>
        <row r="100">
          <cell r="B100" t="str">
            <v>Chuỗi ngọc lớn</v>
          </cell>
          <cell r="C100" t="str">
            <v>cây</v>
          </cell>
          <cell r="D100">
            <v>187000</v>
          </cell>
        </row>
        <row r="101">
          <cell r="B101" t="str">
            <v>Hoàng anh</v>
          </cell>
          <cell r="C101" t="str">
            <v>cây</v>
          </cell>
          <cell r="D101">
            <v>187000</v>
          </cell>
        </row>
        <row r="102">
          <cell r="B102" t="str">
            <v>Hoàng 0anh</v>
          </cell>
          <cell r="C102" t="str">
            <v>cây</v>
          </cell>
          <cell r="D102">
            <v>187000</v>
          </cell>
        </row>
        <row r="103">
          <cell r="B103" t="str">
            <v>Hoàng nam</v>
          </cell>
          <cell r="C103" t="str">
            <v>cây</v>
          </cell>
          <cell r="D103">
            <v>187000</v>
          </cell>
        </row>
        <row r="104">
          <cell r="B104" t="str">
            <v>Mai chiếu thủy</v>
          </cell>
          <cell r="C104" t="str">
            <v>cây</v>
          </cell>
          <cell r="D104">
            <v>187000</v>
          </cell>
        </row>
        <row r="105">
          <cell r="B105" t="str">
            <v>Dành dành</v>
          </cell>
          <cell r="C105" t="str">
            <v>cây</v>
          </cell>
          <cell r="D105">
            <v>187000</v>
          </cell>
        </row>
        <row r="106">
          <cell r="B106" t="str">
            <v>Mai vạn phúc</v>
          </cell>
          <cell r="C106" t="str">
            <v>cây</v>
          </cell>
          <cell r="D106">
            <v>187000</v>
          </cell>
        </row>
        <row r="107">
          <cell r="B107" t="str">
            <v>Nguyệt quế</v>
          </cell>
          <cell r="C107" t="str">
            <v>cây</v>
          </cell>
          <cell r="D107">
            <v>187000</v>
          </cell>
        </row>
        <row r="108">
          <cell r="B108" t="str">
            <v>Mai</v>
          </cell>
          <cell r="C108" t="str">
            <v>cây</v>
          </cell>
          <cell r="D108">
            <v>187000</v>
          </cell>
        </row>
        <row r="109">
          <cell r="B109" t="str">
            <v>Mai nhật</v>
          </cell>
          <cell r="C109" t="str">
            <v>cây</v>
          </cell>
          <cell r="D109">
            <v>187000</v>
          </cell>
        </row>
        <row r="110">
          <cell r="B110" t="str">
            <v>Bò cạp vàng</v>
          </cell>
          <cell r="C110" t="str">
            <v>cây</v>
          </cell>
          <cell r="D110">
            <v>187000</v>
          </cell>
        </row>
        <row r="111">
          <cell r="B111" t="str">
            <v>Osaka</v>
          </cell>
          <cell r="C111" t="str">
            <v>cây</v>
          </cell>
          <cell r="D111">
            <v>187000</v>
          </cell>
        </row>
        <row r="112">
          <cell r="B112" t="str">
            <v>Sa la</v>
          </cell>
          <cell r="C112" t="str">
            <v>cây</v>
          </cell>
          <cell r="D112">
            <v>187000</v>
          </cell>
        </row>
        <row r="113">
          <cell r="B113" t="str">
            <v>Tha la</v>
          </cell>
          <cell r="C113" t="str">
            <v>cây</v>
          </cell>
          <cell r="D113">
            <v>187000</v>
          </cell>
        </row>
        <row r="114">
          <cell r="B114" t="str">
            <v>Sò do cam</v>
          </cell>
          <cell r="C114" t="str">
            <v>cây</v>
          </cell>
          <cell r="D114">
            <v>187000</v>
          </cell>
        </row>
        <row r="115">
          <cell r="B115" t="str">
            <v>Long não</v>
          </cell>
          <cell r="C115" t="str">
            <v>cây</v>
          </cell>
          <cell r="D115">
            <v>187000</v>
          </cell>
        </row>
        <row r="116">
          <cell r="B116" t="str">
            <v>Thiên tuế, Cọ, Kè Wasington, Chà là, thốt nốt</v>
          </cell>
          <cell r="C116" t="str">
            <v>cây</v>
          </cell>
          <cell r="D116">
            <v>378000</v>
          </cell>
        </row>
        <row r="117">
          <cell r="B117" t="str">
            <v>Thiên tuế</v>
          </cell>
          <cell r="C117" t="str">
            <v>cây</v>
          </cell>
          <cell r="D117">
            <v>378000</v>
          </cell>
        </row>
        <row r="118">
          <cell r="B118" t="str">
            <v>Cọ</v>
          </cell>
          <cell r="C118" t="str">
            <v>cây</v>
          </cell>
          <cell r="D118">
            <v>378000</v>
          </cell>
        </row>
        <row r="119">
          <cell r="B119" t="str">
            <v>Kè Wasington</v>
          </cell>
          <cell r="C119" t="str">
            <v>cây</v>
          </cell>
          <cell r="D119">
            <v>378000</v>
          </cell>
        </row>
        <row r="120">
          <cell r="B120" t="str">
            <v>Chà là</v>
          </cell>
          <cell r="C120" t="str">
            <v>cây</v>
          </cell>
          <cell r="D120">
            <v>378000</v>
          </cell>
        </row>
        <row r="121">
          <cell r="B121" t="str">
            <v>Thốt nốt</v>
          </cell>
          <cell r="C121" t="str">
            <v>cây</v>
          </cell>
          <cell r="D121">
            <v>378000</v>
          </cell>
        </row>
        <row r="122">
          <cell r="B122" t="str">
            <v>Mũ Trôm</v>
          </cell>
          <cell r="C122" t="str">
            <v>cây</v>
          </cell>
          <cell r="D122">
            <v>378000</v>
          </cell>
        </row>
        <row r="123">
          <cell r="B123" t="str">
            <v>Cây Điệp, Anh đào, bông giấy, Cua đồng, Bướm bạc</v>
          </cell>
          <cell r="C123" t="str">
            <v>cây</v>
          </cell>
          <cell r="D123">
            <v>53000</v>
          </cell>
        </row>
        <row r="124">
          <cell r="B124" t="str">
            <v>Cây Điệp</v>
          </cell>
          <cell r="C124" t="str">
            <v>cây</v>
          </cell>
          <cell r="D124">
            <v>53000</v>
          </cell>
        </row>
        <row r="125">
          <cell r="B125" t="str">
            <v>Anh đào</v>
          </cell>
          <cell r="C125" t="str">
            <v>cây</v>
          </cell>
          <cell r="D125">
            <v>53000</v>
          </cell>
        </row>
        <row r="126">
          <cell r="B126" t="str">
            <v>Ôliu, Mù u, Hoa sữa</v>
          </cell>
          <cell r="C126" t="str">
            <v>cây</v>
          </cell>
          <cell r="D126">
            <v>275000</v>
          </cell>
        </row>
        <row r="127">
          <cell r="B127" t="str">
            <v>Ôliu</v>
          </cell>
          <cell r="C127" t="str">
            <v>cây</v>
          </cell>
          <cell r="D127">
            <v>275000</v>
          </cell>
        </row>
        <row r="128">
          <cell r="B128" t="str">
            <v>Mù u</v>
          </cell>
          <cell r="C128" t="str">
            <v>cây</v>
          </cell>
          <cell r="D128">
            <v>275000</v>
          </cell>
        </row>
        <row r="129">
          <cell r="B129" t="str">
            <v>Hoa sữa</v>
          </cell>
          <cell r="C129" t="str">
            <v>cây</v>
          </cell>
          <cell r="D129">
            <v>275000</v>
          </cell>
        </row>
        <row r="130">
          <cell r="B130" t="str">
            <v>Ngũ trảo, Nhàu</v>
          </cell>
          <cell r="C130" t="str">
            <v>cây</v>
          </cell>
          <cell r="D130">
            <v>120000</v>
          </cell>
        </row>
        <row r="131">
          <cell r="B131" t="str">
            <v>Ngũ trảo</v>
          </cell>
          <cell r="C131" t="str">
            <v>cây</v>
          </cell>
          <cell r="D131">
            <v>120000</v>
          </cell>
        </row>
        <row r="132">
          <cell r="B132" t="str">
            <v>Nhàu</v>
          </cell>
          <cell r="C132" t="str">
            <v>cây</v>
          </cell>
          <cell r="D132">
            <v>120000</v>
          </cell>
        </row>
        <row r="133">
          <cell r="B133" t="str">
            <v>Thầu dầu</v>
          </cell>
          <cell r="C133" t="str">
            <v>cây</v>
          </cell>
          <cell r="D133">
            <v>43000</v>
          </cell>
        </row>
        <row r="134">
          <cell r="B134" t="str">
            <v>Tắc</v>
          </cell>
          <cell r="C134" t="str">
            <v>cây</v>
          </cell>
          <cell r="D134">
            <v>172000</v>
          </cell>
        </row>
        <row r="135">
          <cell r="B135" t="str">
            <v>Móng bò</v>
          </cell>
          <cell r="C135" t="str">
            <v>cây</v>
          </cell>
          <cell r="D135">
            <v>515000</v>
          </cell>
        </row>
        <row r="136">
          <cell r="B136" t="str">
            <v>Cây trúc cảnh</v>
          </cell>
          <cell r="C136">
            <v>515000</v>
          </cell>
          <cell r="D136">
            <v>515000</v>
          </cell>
        </row>
        <row r="137">
          <cell r="B137" t="str">
            <v>Cây trúc cảnh Khóm (bụi) khoảng &lt;8 cây, thời gian trồng trên 4 năm</v>
          </cell>
          <cell r="C137" t="str">
            <v>khóm (bụi)</v>
          </cell>
          <cell r="D137">
            <v>91000</v>
          </cell>
        </row>
        <row r="138">
          <cell r="B138" t="str">
            <v>Cây trúc cảnh Khóm (bụi) khoảng &gt;=8 cây, thời gian trồng trên 4 năm</v>
          </cell>
          <cell r="C138" t="str">
            <v>khóm (bụi)</v>
          </cell>
          <cell r="D138">
            <v>114000</v>
          </cell>
        </row>
        <row r="139">
          <cell r="B139" t="str">
            <v>Cây trúc cảnh Khóm (bụi) khoảng &lt;=6 cây, thời gian trồng từ 2 năm đến nhỏ hơn 4 năm</v>
          </cell>
          <cell r="C139" t="str">
            <v>khóm (bụi)</v>
          </cell>
          <cell r="D139">
            <v>57000</v>
          </cell>
        </row>
        <row r="140">
          <cell r="B140" t="str">
            <v>Cây trúc cảnh Trường hợp dưới 1 năm tuổi thì hỗ trợ di dời</v>
          </cell>
          <cell r="C140" t="str">
            <v>khóm (bụi)</v>
          </cell>
          <cell r="D140">
            <v>23000</v>
          </cell>
        </row>
        <row r="141">
          <cell r="B141" t="str">
            <v>Vạn tuế cây giống trong vườn ươm</v>
          </cell>
          <cell r="C141" t="str">
            <v>cây</v>
          </cell>
          <cell r="D141">
            <v>8000</v>
          </cell>
        </row>
        <row r="142">
          <cell r="B142" t="str">
            <v>Vạn tuế đường kính thân &lt;= 10cm, chiều cao &gt;1.0m</v>
          </cell>
          <cell r="C142" t="str">
            <v>cây</v>
          </cell>
          <cell r="D142">
            <v>126000</v>
          </cell>
        </row>
        <row r="143">
          <cell r="B143" t="str">
            <v>Vạn tuế 10 cm &lt;=đường kính thân &lt;= 20cm, chiều cao &gt;1.0m</v>
          </cell>
          <cell r="C143" t="str">
            <v>cây</v>
          </cell>
          <cell r="D143">
            <v>174000</v>
          </cell>
        </row>
        <row r="144">
          <cell r="B144" t="str">
            <v>Vạn tuế 20 cm &lt;=đường kính thân &lt;= 30cm, chiều cao &gt;1.0m</v>
          </cell>
          <cell r="C144" t="str">
            <v>cây</v>
          </cell>
          <cell r="D144">
            <v>243000</v>
          </cell>
        </row>
        <row r="145">
          <cell r="B145" t="str">
            <v>Vạn tuế đường kính thân &gt;30cm, chiều cao &gt;1.0m</v>
          </cell>
          <cell r="C145" t="str">
            <v>cây</v>
          </cell>
          <cell r="D145">
            <v>300000</v>
          </cell>
        </row>
        <row r="146">
          <cell r="B146" t="str">
            <v>Thiên tuế cây giống trong vườn ươm</v>
          </cell>
          <cell r="C146" t="str">
            <v>cây</v>
          </cell>
          <cell r="D146">
            <v>8000</v>
          </cell>
        </row>
        <row r="147">
          <cell r="B147" t="str">
            <v>Thiên tuế đường kính thân &lt;= 10cm, chiều cao &gt;1.0m</v>
          </cell>
          <cell r="C147" t="str">
            <v>cây</v>
          </cell>
          <cell r="D147">
            <v>126000</v>
          </cell>
        </row>
        <row r="148">
          <cell r="B148" t="str">
            <v>Thiên tuế 10 cm &lt;=đường kính thân &lt;= 20cm, chiều cao &gt;1.0m</v>
          </cell>
          <cell r="C148" t="str">
            <v>cây</v>
          </cell>
          <cell r="D148">
            <v>174000</v>
          </cell>
        </row>
        <row r="149">
          <cell r="B149" t="str">
            <v>Thiên tuế 20 cm &lt;=đường kính thân &lt;= 30cm, chiều cao &gt;1.0m</v>
          </cell>
          <cell r="C149" t="str">
            <v>cây</v>
          </cell>
          <cell r="D149">
            <v>243000</v>
          </cell>
        </row>
        <row r="150">
          <cell r="B150" t="str">
            <v>Thiên tuế đường kính thân &gt;30cm, chiều cao &gt;1.0m</v>
          </cell>
          <cell r="C150" t="str">
            <v>cây</v>
          </cell>
          <cell r="D150">
            <v>300000</v>
          </cell>
        </row>
        <row r="151">
          <cell r="B151" t="str">
            <v>Cây phát tài lớn cây cao &lt;1m</v>
          </cell>
          <cell r="C151" t="str">
            <v>cây</v>
          </cell>
          <cell r="D151">
            <v>7000</v>
          </cell>
        </row>
        <row r="152">
          <cell r="B152" t="str">
            <v>Cây phát tài lớn cây cao từ 1m đến &lt;1.5m</v>
          </cell>
          <cell r="C152" t="str">
            <v>cây</v>
          </cell>
          <cell r="D152">
            <v>20000</v>
          </cell>
        </row>
        <row r="153">
          <cell r="B153" t="str">
            <v>Cây phát tài lớn cây cao từ 1.5m đến &lt;2m</v>
          </cell>
          <cell r="C153" t="str">
            <v>cây</v>
          </cell>
          <cell r="D153">
            <v>30000</v>
          </cell>
        </row>
        <row r="154">
          <cell r="B154" t="str">
            <v>Cây phát tài lớn cây cao từ 2m trở lên</v>
          </cell>
          <cell r="C154" t="str">
            <v>cây</v>
          </cell>
          <cell r="D154">
            <v>50000</v>
          </cell>
        </row>
        <row r="155">
          <cell r="B155" t="str">
            <v>Si cảnh 5cm&lt;=Đk thân&lt;= 10cm, đường kính tán&gt; 1.5m, chiều cao&gt;2.0m</v>
          </cell>
          <cell r="C155" t="str">
            <v>cây</v>
          </cell>
          <cell r="D155">
            <v>233000</v>
          </cell>
        </row>
        <row r="156">
          <cell r="B156" t="str">
            <v>Si cảnh 10cm&lt;=Đk thân&lt;= 20cm, đường kính tán&gt; 1.5m, chiều cao&gt;2.0m</v>
          </cell>
          <cell r="C156" t="str">
            <v>cây</v>
          </cell>
          <cell r="D156">
            <v>377000</v>
          </cell>
        </row>
        <row r="157">
          <cell r="B157" t="str">
            <v>Si cảnh 20cm&lt;=Đk thân&lt;= 30cm, đường kính tán&gt; 1.5m, chiều cao&gt;2.0m</v>
          </cell>
          <cell r="C157" t="str">
            <v>cây</v>
          </cell>
          <cell r="D157">
            <v>394000</v>
          </cell>
        </row>
        <row r="158">
          <cell r="B158" t="str">
            <v>Si cảnh 30cm&lt;=Đk thân&lt;= 40cm, đường kính tán&gt; 1.5m, chiều cao&gt;2.0m</v>
          </cell>
          <cell r="C158" t="str">
            <v>cây</v>
          </cell>
          <cell r="D158">
            <v>728000</v>
          </cell>
        </row>
        <row r="159">
          <cell r="B159" t="str">
            <v>Si cảnh 40cm&lt;=Đk thân&lt;= 50cm, đường kính tán&gt; 1.5m, chiều cao&gt;2.0m</v>
          </cell>
          <cell r="C159" t="str">
            <v>cây</v>
          </cell>
          <cell r="D159">
            <v>1011000</v>
          </cell>
        </row>
        <row r="160">
          <cell r="B160" t="str">
            <v>Si cảnh 50cm&lt;=Đk thân&lt;= 60cm, đường kính tán&gt; 1.5m, chiều cao&gt;2.0m</v>
          </cell>
          <cell r="C160" t="str">
            <v>cây</v>
          </cell>
          <cell r="D160">
            <v>1405000</v>
          </cell>
        </row>
        <row r="161">
          <cell r="B161" t="str">
            <v>Si cảnh 60cm&lt;=Đk thân&lt;= 80cm, đường kính tán&gt; 1.5m, chiều cao&gt;2.0m</v>
          </cell>
          <cell r="C161" t="str">
            <v>cây</v>
          </cell>
          <cell r="D161">
            <v>1954000</v>
          </cell>
        </row>
        <row r="162">
          <cell r="B162" t="str">
            <v>Si cảnh &gt; 80cm, đường kính tán&gt; 1.5m, chiều cao&gt;2.0m</v>
          </cell>
          <cell r="C162" t="str">
            <v>cây</v>
          </cell>
          <cell r="D162">
            <v>2716000</v>
          </cell>
        </row>
        <row r="163">
          <cell r="B163" t="str">
            <v>Sanh cảnh 5cm&lt;=Đk thân&lt;= 10cm, đường kính tán&gt; 1.5m, chiều cao&gt;2.0m</v>
          </cell>
          <cell r="C163" t="str">
            <v>cây</v>
          </cell>
          <cell r="D163">
            <v>233000</v>
          </cell>
        </row>
        <row r="164">
          <cell r="B164" t="str">
            <v>Sanh cảnh Đk thân &lt;5cm</v>
          </cell>
          <cell r="C164" t="str">
            <v>cây</v>
          </cell>
          <cell r="D164">
            <v>233000</v>
          </cell>
        </row>
        <row r="165">
          <cell r="B165" t="str">
            <v>Sanh cảnh 10cm&lt;=Đk thân&lt;= 20cm, đường kính tán&gt; 1.5m, chiều cao&gt;2.0m</v>
          </cell>
          <cell r="C165" t="str">
            <v>cây</v>
          </cell>
          <cell r="D165">
            <v>377000</v>
          </cell>
        </row>
        <row r="166">
          <cell r="B166" t="str">
            <v>Sanh cảnh 20cm&lt;=Đk thân&lt;= 30cm, đường kính tán&gt; 1.5m, chiều cao&gt;2.0m</v>
          </cell>
          <cell r="C166" t="str">
            <v>cây</v>
          </cell>
          <cell r="D166">
            <v>394000</v>
          </cell>
        </row>
        <row r="167">
          <cell r="B167" t="str">
            <v>Sanh cảnh 30cm&lt;=Đk thân&lt;= 40cm, đường kính tán&gt; 1.5m, chiều cao&gt;2.0m</v>
          </cell>
          <cell r="C167" t="str">
            <v>cây</v>
          </cell>
          <cell r="D167">
            <v>728000</v>
          </cell>
        </row>
        <row r="168">
          <cell r="B168" t="str">
            <v>Sanh cảnh 40cm&lt;=Đk thân&lt;= 50cm, đường kính tán&gt; 1.5m, chiều cao&gt;2.0m</v>
          </cell>
          <cell r="C168" t="str">
            <v>cây</v>
          </cell>
          <cell r="D168">
            <v>1011000</v>
          </cell>
        </row>
        <row r="169">
          <cell r="B169" t="str">
            <v>Sanh cảnh 50cm&lt;=Đk thân&lt;= 60cm, đường kính tán&gt; 1.5m, chiều cao&gt;2.0m</v>
          </cell>
          <cell r="C169" t="str">
            <v>cây</v>
          </cell>
          <cell r="D169">
            <v>1405000</v>
          </cell>
        </row>
        <row r="170">
          <cell r="B170" t="str">
            <v>Sanh cảnh 60cm&lt;=Đk thân&lt;= 80cm, đường kính tán&gt; 1.5m, chiều cao&gt;2.0m</v>
          </cell>
          <cell r="C170" t="str">
            <v>cây</v>
          </cell>
          <cell r="D170">
            <v>1954000</v>
          </cell>
        </row>
        <row r="171">
          <cell r="B171" t="str">
            <v>Sanh cảnh &gt; 80cm, đường kính tán&gt; 1.5m, chiều cao&gt;2.0m</v>
          </cell>
          <cell r="C171" t="str">
            <v>cây</v>
          </cell>
          <cell r="D171">
            <v>2716000</v>
          </cell>
        </row>
        <row r="172">
          <cell r="B172" t="str">
            <v>Sanh cảnh 5cm&lt;=Đk thân&lt;= 10cm, đường kính tán&gt; 1.5m, chiều cao&gt;2.0m</v>
          </cell>
          <cell r="C172" t="str">
            <v>cây</v>
          </cell>
          <cell r="D172">
            <v>233000</v>
          </cell>
        </row>
        <row r="173">
          <cell r="B173" t="str">
            <v>Sung cảnh 10cm&lt;=Đk thân&lt;= 20cm, đường kính tán&gt; 1.5m, chiều cao&gt;2.0m</v>
          </cell>
          <cell r="C173" t="str">
            <v>cây</v>
          </cell>
          <cell r="D173">
            <v>377000</v>
          </cell>
        </row>
        <row r="174">
          <cell r="B174" t="str">
            <v>Sung cảnh 20cm&lt;=Đk thân&lt;= 30cm, đường kính tán&gt; 1.5m, chiều cao&gt;2.0m</v>
          </cell>
          <cell r="C174" t="str">
            <v>cây</v>
          </cell>
          <cell r="D174">
            <v>394000</v>
          </cell>
        </row>
        <row r="175">
          <cell r="B175" t="str">
            <v>Sung cảnh 30cm&lt;=Đk thân&lt;= 40cm, đường kính tán&gt; 1.5m, chiều cao&gt;2.0m</v>
          </cell>
          <cell r="C175" t="str">
            <v>cây</v>
          </cell>
          <cell r="D175">
            <v>728000</v>
          </cell>
        </row>
        <row r="176">
          <cell r="B176" t="str">
            <v>Sung cảnh 40cm&lt;=Đk thân&lt;= 50cm, đường kính tán&gt; 1.5m, chiều cao&gt;2.0m</v>
          </cell>
          <cell r="C176" t="str">
            <v>cây</v>
          </cell>
          <cell r="D176">
            <v>1011000</v>
          </cell>
        </row>
        <row r="177">
          <cell r="B177" t="str">
            <v>Sung cảnh 50cm&lt;=Đk thân&lt;= 60cm, đường kính tán&gt; 1.5m, chiều cao&gt;2.0m</v>
          </cell>
          <cell r="C177" t="str">
            <v>cây</v>
          </cell>
          <cell r="D177">
            <v>1405000</v>
          </cell>
        </row>
        <row r="178">
          <cell r="B178" t="str">
            <v>Sung cảnh 60cm&lt;=Đk thân&lt;= 80cm, đường kính tán&gt; 1.5m, chiều cao&gt;2.0m</v>
          </cell>
          <cell r="C178" t="str">
            <v>cây</v>
          </cell>
          <cell r="D178">
            <v>1954000</v>
          </cell>
        </row>
        <row r="179">
          <cell r="B179" t="str">
            <v>Sung cảnh 70cm</v>
          </cell>
          <cell r="C179" t="str">
            <v>cây</v>
          </cell>
          <cell r="D179">
            <v>1954000</v>
          </cell>
        </row>
        <row r="180">
          <cell r="B180" t="str">
            <v>Sung cảnh &gt; 80cm, đường kính tán&gt; 1.5m, chiều cao&gt;2.0m</v>
          </cell>
          <cell r="C180" t="str">
            <v>cây</v>
          </cell>
          <cell r="D180">
            <v>2716000</v>
          </cell>
        </row>
        <row r="181">
          <cell r="B181" t="str">
            <v>Sung cảnh 5cm&lt;=Đk thân&lt;= 10cm, đường kính tán&gt; 1.5m, chiều cao&gt;2.0m</v>
          </cell>
          <cell r="C181" t="str">
            <v>cây</v>
          </cell>
          <cell r="D181">
            <v>233000</v>
          </cell>
        </row>
        <row r="182">
          <cell r="B182" t="str">
            <v>Sung cảnh 10cm&lt;=Đk thân&lt;= 20cm, đường kính tán&gt; 1.5m, chiều cao&gt;2.0m</v>
          </cell>
          <cell r="C182" t="str">
            <v>cây</v>
          </cell>
          <cell r="D182">
            <v>377000</v>
          </cell>
        </row>
        <row r="183">
          <cell r="B183" t="str">
            <v>Sung cảnh 20cm&lt;=Đk thân&lt;= 30cm, đường kính tán&gt; 1.5m, chiều cao&gt;2.0m</v>
          </cell>
          <cell r="C183" t="str">
            <v>cây</v>
          </cell>
          <cell r="D183">
            <v>394000</v>
          </cell>
        </row>
        <row r="184">
          <cell r="B184" t="str">
            <v>Lộc Vừng 30cm&lt;=Đk thân&lt;= 40cm, đường kính tán&gt; 1.5m, chiều cao&gt;2.0m</v>
          </cell>
          <cell r="C184" t="str">
            <v>cây</v>
          </cell>
          <cell r="D184">
            <v>728000</v>
          </cell>
        </row>
        <row r="185">
          <cell r="B185" t="str">
            <v>Lộc Vừng 40cm&lt;=Đk thân&lt;= 50cm, đường kính tán&gt; 1.5m, chiều cao&gt;2.0m</v>
          </cell>
          <cell r="C185" t="str">
            <v>cây</v>
          </cell>
          <cell r="D185">
            <v>1011000</v>
          </cell>
        </row>
        <row r="186">
          <cell r="B186" t="str">
            <v>Lộc Vừng 50cm&lt;=Đk thân&lt;= 60cm, đường kính tán&gt; 1.5m, chiều cao&gt;2.0m</v>
          </cell>
          <cell r="C186" t="str">
            <v>cây</v>
          </cell>
          <cell r="D186">
            <v>1405000</v>
          </cell>
        </row>
        <row r="187">
          <cell r="B187" t="str">
            <v>Lộc Vừng 60cm&lt;=Đk thân&lt;= 80cm, đường kính tán&gt; 1.5m, chiều cao&gt;2.0m</v>
          </cell>
          <cell r="C187" t="str">
            <v>cây</v>
          </cell>
          <cell r="D187">
            <v>1954000</v>
          </cell>
        </row>
        <row r="188">
          <cell r="B188" t="str">
            <v>Lộc Vừng &gt; 80cm, đường kính tán&gt; 1.5m, chiều cao&gt;2.0m</v>
          </cell>
          <cell r="C188" t="str">
            <v>cây</v>
          </cell>
          <cell r="D188">
            <v>2716000</v>
          </cell>
        </row>
        <row r="189">
          <cell r="B189" t="str">
            <v>Đa cảnh 5cm&lt;=Đk thân&lt;= 10cm, đường kính tán&gt; 1.5m, chiều cao&gt;2.0m</v>
          </cell>
          <cell r="C189" t="str">
            <v>cây</v>
          </cell>
          <cell r="D189">
            <v>233000</v>
          </cell>
        </row>
        <row r="190">
          <cell r="B190" t="str">
            <v>Đa cảnh 10cm&lt;=Đk thân&lt;= 20cm, đường kính tán&gt; 1.5m, chiều cao&gt;2.0m</v>
          </cell>
          <cell r="C190" t="str">
            <v>cây</v>
          </cell>
          <cell r="D190">
            <v>377000</v>
          </cell>
        </row>
        <row r="191">
          <cell r="B191" t="str">
            <v>Đa cảnh 20cm&lt;=Đk thân&lt;= 30cm, đường kính tán&gt; 1.5m, chiều cao&gt;2.0m</v>
          </cell>
          <cell r="C191" t="str">
            <v>cây</v>
          </cell>
          <cell r="D191">
            <v>394000</v>
          </cell>
        </row>
        <row r="192">
          <cell r="B192" t="str">
            <v>Đa cảnh 30cm&lt;=Đk thân&lt;= 40cm, đường kính tán&gt; 1.5m, chiều cao&gt;2.0m</v>
          </cell>
          <cell r="C192" t="str">
            <v>cây</v>
          </cell>
          <cell r="D192">
            <v>728000</v>
          </cell>
        </row>
        <row r="193">
          <cell r="B193" t="str">
            <v>Đa cảnh 40cm&lt;=Đk thân&lt;= 50cm, đường kính tán&gt; 1.5m, chiều cao&gt;2.0m</v>
          </cell>
          <cell r="C193" t="str">
            <v>cây</v>
          </cell>
          <cell r="D193">
            <v>1011000</v>
          </cell>
        </row>
        <row r="194">
          <cell r="B194" t="str">
            <v>Đa cảnh 50cm&lt;=Đk thân&lt;= 60cm, đường kính tán&gt; 1.5m, chiều cao&gt;2.0m</v>
          </cell>
          <cell r="C194" t="str">
            <v>cây</v>
          </cell>
          <cell r="D194">
            <v>1405000</v>
          </cell>
        </row>
        <row r="195">
          <cell r="B195" t="str">
            <v>Đa cảnh 60cm&lt;=Đk thân&lt;= 80cm, đường kính tán&gt; 1.5m, chiều cao&gt;2.0m</v>
          </cell>
          <cell r="C195" t="str">
            <v>cây</v>
          </cell>
          <cell r="D195">
            <v>1954000</v>
          </cell>
        </row>
        <row r="196">
          <cell r="B196" t="str">
            <v>Đa cảnh &gt; 80cm, đường kính tán&gt; 1.5m, chiều cao&gt;2.0m</v>
          </cell>
          <cell r="C196" t="str">
            <v>cây</v>
          </cell>
          <cell r="D196">
            <v>2716000</v>
          </cell>
        </row>
        <row r="197">
          <cell r="B197" t="str">
            <v>Hoa giấy từ năm thứ nhất đến năm thứ 4</v>
          </cell>
          <cell r="C197" t="str">
            <v>cây</v>
          </cell>
          <cell r="D197">
            <v>36700</v>
          </cell>
        </row>
        <row r="198">
          <cell r="B198" t="str">
            <v>Hoa giấy từ năm thứ 5 đến năm thứ 10</v>
          </cell>
          <cell r="C198" t="str">
            <v>cây</v>
          </cell>
          <cell r="D198">
            <v>72300</v>
          </cell>
        </row>
        <row r="199">
          <cell r="B199" t="str">
            <v>Hoa giấy từ năm thứ 11 đến năm thứ 15</v>
          </cell>
          <cell r="C199" t="str">
            <v>cây</v>
          </cell>
          <cell r="D199">
            <v>128500</v>
          </cell>
        </row>
        <row r="200">
          <cell r="B200" t="str">
            <v>Hoa giấy trên 15 năm tuổi</v>
          </cell>
          <cell r="C200" t="str">
            <v>cây</v>
          </cell>
          <cell r="D200">
            <v>256000</v>
          </cell>
        </row>
        <row r="201">
          <cell r="B201" t="str">
            <v>Đinh lăng từ năm thứ nhất đến năm thứ 4</v>
          </cell>
          <cell r="C201" t="str">
            <v>cây</v>
          </cell>
          <cell r="D201">
            <v>36700</v>
          </cell>
        </row>
        <row r="202">
          <cell r="B202" t="str">
            <v>Đinh lăng từ năm thứ 5 đến năm thứ 10</v>
          </cell>
          <cell r="C202" t="str">
            <v>cây</v>
          </cell>
          <cell r="D202">
            <v>72300</v>
          </cell>
        </row>
        <row r="203">
          <cell r="B203" t="str">
            <v>Đinh lăng từ năm thứ 11 đến năm thứ 15</v>
          </cell>
          <cell r="C203" t="str">
            <v>cây</v>
          </cell>
          <cell r="D203">
            <v>128500</v>
          </cell>
        </row>
        <row r="204">
          <cell r="B204" t="str">
            <v>Đinh lăng trên 15 năm tuổi</v>
          </cell>
          <cell r="C204" t="str">
            <v>cây</v>
          </cell>
          <cell r="D204">
            <v>256000</v>
          </cell>
        </row>
        <row r="205">
          <cell r="B205" t="str">
            <v>Thuốc dòi 10 năm tuổi</v>
          </cell>
          <cell r="C205" t="str">
            <v>cây</v>
          </cell>
          <cell r="D205">
            <v>72300</v>
          </cell>
        </row>
        <row r="206">
          <cell r="B206" t="str">
            <v>Họ cây mai từ năm thứ nhất đến năm thứ 4</v>
          </cell>
          <cell r="C206" t="str">
            <v>cây</v>
          </cell>
          <cell r="D206">
            <v>36700</v>
          </cell>
        </row>
        <row r="207">
          <cell r="B207" t="str">
            <v>Họ cây mai từ năm thứ 5 đến năm thứ 10</v>
          </cell>
          <cell r="C207" t="str">
            <v>cây</v>
          </cell>
          <cell r="D207">
            <v>72300</v>
          </cell>
        </row>
        <row r="208">
          <cell r="B208" t="str">
            <v>Họ cây mai từ năm thứ 11 đến năm thứ 15</v>
          </cell>
          <cell r="C208" t="str">
            <v>cây</v>
          </cell>
          <cell r="D208">
            <v>128500</v>
          </cell>
        </row>
        <row r="209">
          <cell r="B209" t="str">
            <v>Họ cây mai trên 15 năm tuổi</v>
          </cell>
          <cell r="C209" t="str">
            <v>cây</v>
          </cell>
          <cell r="D209">
            <v>256000</v>
          </cell>
        </row>
        <row r="210">
          <cell r="B210" t="str">
            <v>Cây dâm bụt ghép từ năm thứ nhất đến năm thứ 4</v>
          </cell>
          <cell r="C210" t="str">
            <v>cây</v>
          </cell>
          <cell r="D210">
            <v>36700</v>
          </cell>
        </row>
        <row r="211">
          <cell r="B211" t="str">
            <v>Cây dâm bụt ghép từ năm 5 đến năm thứ 10</v>
          </cell>
          <cell r="C211" t="str">
            <v>cây</v>
          </cell>
          <cell r="D211">
            <v>72300</v>
          </cell>
        </row>
        <row r="212">
          <cell r="B212" t="str">
            <v>Cây dâm bụt ghép từ năm 11 đến năm thứ 15</v>
          </cell>
          <cell r="C212" t="str">
            <v>cây</v>
          </cell>
          <cell r="D212">
            <v>146800</v>
          </cell>
        </row>
        <row r="213">
          <cell r="B213" t="str">
            <v>Cây dâm bụt ghép trên 15 năm tuổi</v>
          </cell>
          <cell r="C213" t="str">
            <v>cây</v>
          </cell>
          <cell r="D213">
            <v>220200</v>
          </cell>
        </row>
        <row r="214">
          <cell r="B214" t="str">
            <v>Phong lan trồng dưới đất</v>
          </cell>
          <cell r="C214" t="str">
            <v>m2</v>
          </cell>
          <cell r="D214">
            <v>11400</v>
          </cell>
        </row>
        <row r="215">
          <cell r="B215" t="str">
            <v>Cây huyết dụ (trồng dạng cụm, bụi)</v>
          </cell>
          <cell r="C215" t="str">
            <v>m2</v>
          </cell>
          <cell r="D215">
            <v>11400</v>
          </cell>
        </row>
        <row r="216">
          <cell r="B216" t="str">
            <v>Cây cà hai lá (thuốc nam)</v>
          </cell>
          <cell r="C216" t="str">
            <v>m2</v>
          </cell>
          <cell r="D216">
            <v>11400</v>
          </cell>
        </row>
        <row r="217">
          <cell r="B217" t="str">
            <v>Ngãi cứu</v>
          </cell>
          <cell r="C217" t="str">
            <v>m2</v>
          </cell>
          <cell r="D217">
            <v>11400</v>
          </cell>
        </row>
        <row r="218">
          <cell r="B218" t="str">
            <v>Mã đề</v>
          </cell>
          <cell r="C218" t="str">
            <v>m2</v>
          </cell>
          <cell r="D218">
            <v>11400</v>
          </cell>
        </row>
        <row r="219">
          <cell r="B219" t="str">
            <v>Cây phát tài nhỏ (trồng dạng cụm, bụi)</v>
          </cell>
          <cell r="C219" t="str">
            <v>m2</v>
          </cell>
          <cell r="D219">
            <v>11400</v>
          </cell>
        </row>
        <row r="220">
          <cell r="B220" t="str">
            <v>Cỏ lá gừng</v>
          </cell>
          <cell r="C220" t="str">
            <v>m2</v>
          </cell>
          <cell r="D220">
            <v>23000</v>
          </cell>
        </row>
        <row r="221">
          <cell r="B221" t="str">
            <v>Cỏ</v>
          </cell>
          <cell r="C221" t="str">
            <v>m2</v>
          </cell>
          <cell r="D221">
            <v>23000</v>
          </cell>
        </row>
        <row r="222">
          <cell r="B222" t="str">
            <v>Cỏ lông heo</v>
          </cell>
          <cell r="C222" t="str">
            <v>m2</v>
          </cell>
          <cell r="D222">
            <v>57000</v>
          </cell>
        </row>
        <row r="223">
          <cell r="B223" t="str">
            <v>Cỏ nhung</v>
          </cell>
          <cell r="C223" t="str">
            <v>m2</v>
          </cell>
          <cell r="D223">
            <v>57000</v>
          </cell>
        </row>
        <row r="224">
          <cell r="B224" t="str">
            <v>Môn kiểng các loại</v>
          </cell>
          <cell r="C224" t="str">
            <v>m2</v>
          </cell>
          <cell r="D224">
            <v>72300</v>
          </cell>
        </row>
        <row r="225">
          <cell r="B225" t="str">
            <v>Kiểng khác</v>
          </cell>
          <cell r="C225" t="str">
            <v>m2</v>
          </cell>
          <cell r="D225">
            <v>72300</v>
          </cell>
        </row>
        <row r="226">
          <cell r="B226" t="str">
            <v>Hỗ trợ di chuyển chậu kiểng (có trồng cây) bằng sành, xi măng, sắt, nhựa
 trường hợp dưới 100 chậu/ hộ chậu có đường kính &lt; 10cm</v>
          </cell>
          <cell r="C226" t="str">
            <v>chậu</v>
          </cell>
          <cell r="D226">
            <v>2600</v>
          </cell>
        </row>
        <row r="227">
          <cell r="B227" t="str">
            <v>Hỗ trợ di chuyển chậu kiểng (có trồng cây) bằng sành, xi măng, sắt, nhựa
 trường hợp dưới 100 chậu/ hộ chậu có đường kính từ 10cm đến &lt;20cm</v>
          </cell>
          <cell r="C227" t="str">
            <v>chậu</v>
          </cell>
          <cell r="D227">
            <v>13000</v>
          </cell>
        </row>
        <row r="228">
          <cell r="B228" t="str">
            <v>Hỗ trợ di chuyển chậu kiểng (có trồng cây) bằng sành, xi măng, sắt, nhựa
 trường hợp dưới 100 chậu/ hộ chậu có đường kính từ 20cm đến &lt;30cm</v>
          </cell>
          <cell r="C228" t="str">
            <v>chậu</v>
          </cell>
          <cell r="D228">
            <v>33500</v>
          </cell>
        </row>
        <row r="229">
          <cell r="B229" t="str">
            <v>Hỗ trợ di chuyển chậu kiểng (có trồng cây) bằng sành, xi măng, sắt, nhựa
 trường hợp dưới 100 chậu/ hộ chậu có đường kính từ 30cm đến &lt;45cm</v>
          </cell>
          <cell r="C229" t="str">
            <v>chậu</v>
          </cell>
          <cell r="D229">
            <v>58300</v>
          </cell>
        </row>
        <row r="230">
          <cell r="B230" t="str">
            <v>Hỗ trợ di chuyển chậu kiểng (có trồng cây) bằng sành, xi măng, sắt, nhựa
 trường hợp dưới 100 chậu/ hộ chậu có đường kính từ 45cm đến &lt;60cm</v>
          </cell>
          <cell r="C230" t="str">
            <v>chậu</v>
          </cell>
          <cell r="D230">
            <v>84200</v>
          </cell>
        </row>
        <row r="231">
          <cell r="B231" t="str">
            <v>Hỗ trợ di chuyển chậu kiểng (có trồng cây) bằng sành, xi măng, sắt, nhựa
 trường hợp dưới 100 chậu/ hộ chậu có đường kính từ 60cm đến &lt;80cm</v>
          </cell>
          <cell r="C231" t="str">
            <v>chậu</v>
          </cell>
          <cell r="D231">
            <v>116400</v>
          </cell>
        </row>
        <row r="232">
          <cell r="B232" t="str">
            <v>Hỗ trợ di chuyển chậu kiểng (có trồng cây) bằng sành, xi măng, sắt, nhựa
 trường hợp dưới 100 chậu/ hộ chậu có đường kính &gt;80cm</v>
          </cell>
          <cell r="C232" t="str">
            <v>chậu</v>
          </cell>
          <cell r="D232">
            <v>168400</v>
          </cell>
        </row>
        <row r="233">
          <cell r="B233" t="str">
            <v>Hỗ trợ di chuyển chậu kiểng (có trồng cây) bằng sành, xi măng, sắt, nhựa
 trường hợp trên 100 chậu/ hộ chậu số lượng từ 100 đến &lt;110 chậu hỗ trợ 95%</v>
          </cell>
          <cell r="C233" t="str">
            <v>chậu</v>
          </cell>
          <cell r="D233">
            <v>168400</v>
          </cell>
        </row>
        <row r="234">
          <cell r="B234" t="str">
            <v>Hỗ trợ di chuyển chậu kiểng (có trồng cây) bằng sành, xi măng, sắt, nhựa
 trường hợp trên 100 chậu/ hộ chậu số lượng từ 110 đến &lt;120 chậu hỗ trợ 90%</v>
          </cell>
          <cell r="C234" t="str">
            <v>chậu</v>
          </cell>
          <cell r="D234">
            <v>168400</v>
          </cell>
        </row>
        <row r="235">
          <cell r="B235" t="str">
            <v>Hỗ trợ di chuyển chậu kiểng (có trồng cây) bằng sành, xi măng, sắt, nhựa
 trường hợp trên 100 chậu/ hộ chậu số lượng từ 120 đến &lt;130 chậu hỗ trợ 85%</v>
          </cell>
          <cell r="C235" t="str">
            <v>chậu</v>
          </cell>
          <cell r="D235">
            <v>168400</v>
          </cell>
        </row>
        <row r="236">
          <cell r="B236" t="str">
            <v>Hỗ trợ di chuyển chậu kiểng (có trồng cây) bằng sành, xi măng, sắt, nhựa
 trường hợp trên 100 chậu/ hộ chậu số lượng từ 130 đến &lt;140 chậu hỗ trợ 80%</v>
          </cell>
          <cell r="C236" t="str">
            <v>chậu</v>
          </cell>
          <cell r="D236">
            <v>168400</v>
          </cell>
        </row>
        <row r="237">
          <cell r="B237" t="str">
            <v>Hỗ trợ di chuyển chậu kiểng (có trồng cây) bằng sành, xi măng, sắt, nhựa
 trường hợp trên 100 chậu/ hộ chậu số lượng từ 140 đến &lt;150 chậu hỗ trợ 75%</v>
          </cell>
          <cell r="C237" t="str">
            <v>chậu</v>
          </cell>
          <cell r="D237">
            <v>168400</v>
          </cell>
        </row>
        <row r="238">
          <cell r="B238" t="str">
            <v>Hỗ trợ di chuyển chậu kiểng (có trồng cây) bằng sành, xi măng, sắt, nhựa
 trường hợp trên 100 chậu/ hộ chậu số lượng từ 150 đến &lt;200 chậu hỗ trợ 70%</v>
          </cell>
          <cell r="C238" t="str">
            <v>chậu</v>
          </cell>
          <cell r="D238">
            <v>168400</v>
          </cell>
        </row>
        <row r="239">
          <cell r="B239" t="str">
            <v>Hỗ trợ di chuyển chậu kiểng (có trồng cây) bằng sành, xi măng, sắt, nhựa
 trường hợp trên 100 chậu/ hộ chậu số lượng từ 200 đến &lt;300 chậu hỗ trợ 65%</v>
          </cell>
          <cell r="C239" t="str">
            <v>chậu</v>
          </cell>
          <cell r="D239">
            <v>168400</v>
          </cell>
        </row>
        <row r="240">
          <cell r="B240" t="str">
            <v>Hỗ trợ di chuyển chậu kiểng (có trồng cây) bằng sành, xi măng, sắt, nhựa
 trường hợp trên 100 chậu/ hộ chậu số lượng từ 300 đến &lt;500 chậu hỗ trợ 60%</v>
          </cell>
          <cell r="C240" t="str">
            <v>chậu</v>
          </cell>
          <cell r="D240">
            <v>168400</v>
          </cell>
        </row>
        <row r="241">
          <cell r="B241" t="str">
            <v>Hỗ trợ di chuyển chậu kiểng (có trồng cây) bằng sành, xi măng, sắt, nhựa
 trường hợp trên 100 chậu/ hộ chậu số lượng từ 500 đến &lt;1000 chậu hỗ trợ 55%</v>
          </cell>
          <cell r="C241" t="str">
            <v>chậu</v>
          </cell>
          <cell r="D241">
            <v>168400</v>
          </cell>
        </row>
        <row r="242">
          <cell r="B242" t="str">
            <v>Hỗ trợ di chuyển chậu kiểng (có trồng cây) bằng sành, xi măng, sắt, nhựa
 trường hợp trên 100 chậu/ hộ chậu số lượng trên 1000 chậu hỗ trợ 50%</v>
          </cell>
          <cell r="C242" t="str">
            <v>chậu</v>
          </cell>
          <cell r="D242">
            <v>168400</v>
          </cell>
        </row>
        <row r="243">
          <cell r="B243" t="str">
            <v>Hỗ trợ di chuyển chậu kiểng (có trồng cây) bằng sành, xi măng, sắt, nhựa
mức hỗ trợ tối đa</v>
          </cell>
          <cell r="C243" t="str">
            <v>hộ</v>
          </cell>
          <cell r="D243">
            <v>30000000</v>
          </cell>
        </row>
        <row r="244">
          <cell r="B244" t="str">
            <v>Hỗ trợ di dời chậu kiểng (có trồng cây) đan bằng tre, chậu nhựa dẻo, túi bầu</v>
          </cell>
          <cell r="C244" t="str">
            <v>chậu/túi</v>
          </cell>
          <cell r="D244">
            <v>3000</v>
          </cell>
        </row>
        <row r="245">
          <cell r="B245" t="str">
            <v>Cây bưởi Năm thứ 1</v>
          </cell>
          <cell r="C245" t="str">
            <v>cây</v>
          </cell>
          <cell r="D245">
            <v>313119</v>
          </cell>
        </row>
        <row r="246">
          <cell r="B246" t="str">
            <v>Cây bưởi Năm thứ 2</v>
          </cell>
          <cell r="C246" t="str">
            <v>cây</v>
          </cell>
          <cell r="D246">
            <v>527443</v>
          </cell>
        </row>
        <row r="247">
          <cell r="B247" t="str">
            <v>Cây bưởi Năm thứ 3</v>
          </cell>
          <cell r="C247" t="str">
            <v>cây</v>
          </cell>
          <cell r="D247">
            <v>799338</v>
          </cell>
        </row>
        <row r="248">
          <cell r="B248" t="str">
            <v>Cây bưởi Năm thu hoạch thứ 1</v>
          </cell>
          <cell r="C248" t="str">
            <v>cây</v>
          </cell>
          <cell r="D248">
            <v>1354576</v>
          </cell>
        </row>
        <row r="249">
          <cell r="B249" t="str">
            <v>Cây bưởi Năm thu hoạch thứ 2</v>
          </cell>
          <cell r="C249" t="str">
            <v>cây</v>
          </cell>
          <cell r="D249">
            <v>1354576</v>
          </cell>
        </row>
        <row r="250">
          <cell r="B250" t="str">
            <v>Cây bưởi Năm thu hoạch thứ 3</v>
          </cell>
          <cell r="C250" t="str">
            <v>cây</v>
          </cell>
          <cell r="D250">
            <v>1354576</v>
          </cell>
        </row>
        <row r="251">
          <cell r="B251" t="str">
            <v>Cây bưởi Năm thu hoạch thứ 4</v>
          </cell>
          <cell r="C251" t="str">
            <v>cây</v>
          </cell>
          <cell r="D251">
            <v>1354576</v>
          </cell>
        </row>
        <row r="252">
          <cell r="B252" t="str">
            <v>Cây bưởi Năm thu hoạch thứ 5</v>
          </cell>
          <cell r="C252" t="str">
            <v>cây</v>
          </cell>
          <cell r="D252">
            <v>1354576</v>
          </cell>
        </row>
        <row r="253">
          <cell r="B253" t="str">
            <v>Cây bưởi Năm thu hoạch thứ 6</v>
          </cell>
          <cell r="C253" t="str">
            <v>cây</v>
          </cell>
          <cell r="D253">
            <v>1784100</v>
          </cell>
        </row>
        <row r="254">
          <cell r="B254" t="str">
            <v>Cây bưởi Năm thu hoạch thứ 7</v>
          </cell>
          <cell r="C254" t="str">
            <v>cây</v>
          </cell>
          <cell r="D254">
            <v>1784100</v>
          </cell>
        </row>
        <row r="255">
          <cell r="B255" t="str">
            <v>Cây bưởi Năm thu hoạch thứ 8</v>
          </cell>
          <cell r="C255" t="str">
            <v>cây</v>
          </cell>
          <cell r="D255">
            <v>1784100</v>
          </cell>
        </row>
        <row r="256">
          <cell r="B256" t="str">
            <v>Cây bưởi Năm thu hoạch thứ 9</v>
          </cell>
          <cell r="C256" t="str">
            <v>cây</v>
          </cell>
          <cell r="D256">
            <v>1784100</v>
          </cell>
        </row>
        <row r="257">
          <cell r="B257" t="str">
            <v>Cây bưởi Năm thu hoạch thứ 10</v>
          </cell>
          <cell r="C257" t="str">
            <v>cây</v>
          </cell>
          <cell r="D257">
            <v>1784100</v>
          </cell>
        </row>
        <row r="258">
          <cell r="B258" t="str">
            <v>Cây bưởi Năm thu hoạch thứ 11 trở đi</v>
          </cell>
          <cell r="C258" t="str">
            <v>cây</v>
          </cell>
          <cell r="D258">
            <v>1302195</v>
          </cell>
        </row>
        <row r="259">
          <cell r="B259" t="str">
            <v>Cây chanh Năm thứ 1</v>
          </cell>
          <cell r="C259" t="str">
            <v>cây</v>
          </cell>
          <cell r="D259">
            <v>130977</v>
          </cell>
        </row>
        <row r="260">
          <cell r="B260" t="str">
            <v>Cây chanh Năm thứ 2</v>
          </cell>
          <cell r="C260" t="str">
            <v>cây</v>
          </cell>
          <cell r="D260">
            <v>203571</v>
          </cell>
        </row>
        <row r="261">
          <cell r="B261" t="str">
            <v>Cây chanh Năm thu hoạch thứ 1</v>
          </cell>
          <cell r="C261" t="str">
            <v>cây</v>
          </cell>
          <cell r="D261">
            <v>642591</v>
          </cell>
        </row>
        <row r="262">
          <cell r="B262" t="str">
            <v>Cây chanh Năm thu hoạch thứ 2</v>
          </cell>
          <cell r="C262" t="str">
            <v>cây</v>
          </cell>
          <cell r="D262">
            <v>642591</v>
          </cell>
        </row>
        <row r="263">
          <cell r="B263" t="str">
            <v>Cây chanh Năm thu hoạch thứ 3</v>
          </cell>
          <cell r="C263" t="str">
            <v>cây</v>
          </cell>
          <cell r="D263">
            <v>642591</v>
          </cell>
        </row>
        <row r="264">
          <cell r="B264" t="str">
            <v>Cây chanh Năm thu hoạch thứ 4</v>
          </cell>
          <cell r="C264" t="str">
            <v>cây</v>
          </cell>
          <cell r="D264">
            <v>783571</v>
          </cell>
        </row>
        <row r="265">
          <cell r="B265" t="str">
            <v>Cây chanh Năm thu hoạch thứ 5</v>
          </cell>
          <cell r="C265" t="str">
            <v>cây</v>
          </cell>
          <cell r="D265">
            <v>783571</v>
          </cell>
        </row>
        <row r="266">
          <cell r="B266" t="str">
            <v>Cây chanh Năm thu hoạch thứ 6</v>
          </cell>
          <cell r="C266" t="str">
            <v>cây</v>
          </cell>
          <cell r="D266">
            <v>783571</v>
          </cell>
        </row>
        <row r="267">
          <cell r="B267" t="str">
            <v>Cây chanh Năm thu hoạch thứ 7</v>
          </cell>
          <cell r="C267" t="str">
            <v>cây</v>
          </cell>
          <cell r="D267">
            <v>691371</v>
          </cell>
        </row>
        <row r="268">
          <cell r="B268" t="str">
            <v>Cây chanh Năm thu hoạch thứ 8</v>
          </cell>
          <cell r="C268" t="str">
            <v>cây</v>
          </cell>
          <cell r="D268">
            <v>691371</v>
          </cell>
        </row>
        <row r="269">
          <cell r="B269" t="str">
            <v>Cây chanh Năm thu hoạch thứ 9</v>
          </cell>
          <cell r="C269" t="str">
            <v>cây</v>
          </cell>
          <cell r="D269">
            <v>691371</v>
          </cell>
        </row>
        <row r="270">
          <cell r="B270" t="str">
            <v>Cây chanh Năm thu hoạch thứ 10 trở đi</v>
          </cell>
          <cell r="C270" t="str">
            <v>cây</v>
          </cell>
          <cell r="D270">
            <v>597231</v>
          </cell>
        </row>
        <row r="271">
          <cell r="B271" t="str">
            <v>Cây cam Năm thứ 1</v>
          </cell>
          <cell r="C271" t="str">
            <v>cây</v>
          </cell>
          <cell r="D271">
            <v>80593</v>
          </cell>
        </row>
        <row r="272">
          <cell r="B272" t="str">
            <v>Cây cam Năm thứ 2</v>
          </cell>
          <cell r="C272" t="str">
            <v>cây</v>
          </cell>
          <cell r="D272">
            <v>127870</v>
          </cell>
        </row>
        <row r="273">
          <cell r="B273" t="str">
            <v>Cây cam Năm thứ 3</v>
          </cell>
          <cell r="C273" t="str">
            <v>cây</v>
          </cell>
          <cell r="D273">
            <v>127870</v>
          </cell>
        </row>
        <row r="274">
          <cell r="B274" t="str">
            <v>Cây cam Năm thu hoạch thứ 1</v>
          </cell>
          <cell r="C274" t="str">
            <v>cây</v>
          </cell>
          <cell r="D274">
            <v>189290</v>
          </cell>
        </row>
        <row r="275">
          <cell r="B275" t="str">
            <v>Cây cam Năm thu hoạch thứ 2</v>
          </cell>
          <cell r="C275" t="str">
            <v>cây</v>
          </cell>
          <cell r="D275">
            <v>189290</v>
          </cell>
        </row>
        <row r="276">
          <cell r="B276" t="str">
            <v>Cây cam Năm thu hoạch thứ 3</v>
          </cell>
          <cell r="C276" t="str">
            <v>cây</v>
          </cell>
          <cell r="D276">
            <v>189290</v>
          </cell>
        </row>
        <row r="277">
          <cell r="B277" t="str">
            <v>Cây cam Năm thu hoạch thứ 4</v>
          </cell>
          <cell r="C277" t="str">
            <v>cây</v>
          </cell>
          <cell r="D277">
            <v>301801</v>
          </cell>
        </row>
        <row r="278">
          <cell r="B278" t="str">
            <v>Cây cam Năm thu hoạch thứ 5</v>
          </cell>
          <cell r="C278" t="str">
            <v>cây</v>
          </cell>
          <cell r="D278">
            <v>301801</v>
          </cell>
        </row>
        <row r="279">
          <cell r="B279" t="str">
            <v>Cây cam Năm thu hoạch thứ 6</v>
          </cell>
          <cell r="C279" t="str">
            <v>cây</v>
          </cell>
          <cell r="D279">
            <v>301801</v>
          </cell>
        </row>
        <row r="280">
          <cell r="B280" t="str">
            <v>Cây cam Năm thu hoạch thứ 7</v>
          </cell>
          <cell r="C280" t="str">
            <v>cây</v>
          </cell>
          <cell r="D280">
            <v>346806</v>
          </cell>
        </row>
        <row r="281">
          <cell r="B281" t="str">
            <v>Cây cam Năm thu hoạch thứ 8</v>
          </cell>
          <cell r="C281" t="str">
            <v>cây</v>
          </cell>
          <cell r="D281">
            <v>346806</v>
          </cell>
        </row>
        <row r="282">
          <cell r="B282" t="str">
            <v>Cây cam Năm thu hoạch thứ 9</v>
          </cell>
          <cell r="C282" t="str">
            <v>cây</v>
          </cell>
          <cell r="D282">
            <v>346806</v>
          </cell>
        </row>
        <row r="283">
          <cell r="B283" t="str">
            <v>Cây cam Năm thu hoạch thứ 10 trở đi</v>
          </cell>
          <cell r="C283" t="str">
            <v>cây</v>
          </cell>
          <cell r="D283">
            <v>324304</v>
          </cell>
        </row>
        <row r="284">
          <cell r="B284" t="str">
            <v>Cây quýt Năm thứ 1</v>
          </cell>
          <cell r="C284" t="str">
            <v>cây</v>
          </cell>
          <cell r="D284">
            <v>92294</v>
          </cell>
        </row>
        <row r="285">
          <cell r="B285" t="str">
            <v>Cây quýt Năm thứ 2</v>
          </cell>
          <cell r="C285" t="str">
            <v>cây</v>
          </cell>
          <cell r="D285">
            <v>147222</v>
          </cell>
        </row>
        <row r="286">
          <cell r="B286" t="str">
            <v>Cây quýt Năm thứ 3</v>
          </cell>
          <cell r="C286" t="str">
            <v>cây</v>
          </cell>
          <cell r="D286">
            <v>216293</v>
          </cell>
        </row>
        <row r="287">
          <cell r="B287" t="str">
            <v>Cây quýt Năm thu hoạch thứ 1</v>
          </cell>
          <cell r="C287" t="str">
            <v>cây</v>
          </cell>
          <cell r="D287">
            <v>553826</v>
          </cell>
        </row>
        <row r="288">
          <cell r="B288" t="str">
            <v>Cây quýt Năm thu hoạch thứ 2</v>
          </cell>
          <cell r="C288" t="str">
            <v>cây</v>
          </cell>
          <cell r="D288">
            <v>553826</v>
          </cell>
        </row>
        <row r="289">
          <cell r="B289" t="str">
            <v>Cây quýt Năm thu hoạch thứ 3</v>
          </cell>
          <cell r="C289" t="str">
            <v>cây</v>
          </cell>
          <cell r="D289">
            <v>553826</v>
          </cell>
        </row>
        <row r="290">
          <cell r="B290" t="str">
            <v>Cây quýt Năm thu hoạch thứ 4</v>
          </cell>
          <cell r="C290" t="str">
            <v>cây</v>
          </cell>
          <cell r="D290">
            <v>621333</v>
          </cell>
        </row>
        <row r="291">
          <cell r="B291" t="str">
            <v>Cây quýt Năm thu hoạch thứ 5</v>
          </cell>
          <cell r="C291" t="str">
            <v>cây</v>
          </cell>
          <cell r="D291">
            <v>621333</v>
          </cell>
        </row>
        <row r="292">
          <cell r="B292" t="str">
            <v>Cây quýt Năm thu hoạch thứ 6</v>
          </cell>
          <cell r="C292" t="str">
            <v>cây</v>
          </cell>
          <cell r="D292">
            <v>621333</v>
          </cell>
        </row>
        <row r="293">
          <cell r="B293" t="str">
            <v>Cây quýt Năm thu hoạch thứ 7</v>
          </cell>
          <cell r="C293" t="str">
            <v>cây</v>
          </cell>
          <cell r="D293">
            <v>688840</v>
          </cell>
        </row>
        <row r="294">
          <cell r="B294" t="str">
            <v>Cây quýt Năm thu hoạch thứ 8</v>
          </cell>
          <cell r="C294" t="str">
            <v>cây</v>
          </cell>
          <cell r="D294">
            <v>688840</v>
          </cell>
        </row>
        <row r="295">
          <cell r="B295" t="str">
            <v>Cây quýt Năm thu hoạch thứ 9</v>
          </cell>
          <cell r="C295" t="str">
            <v>cây</v>
          </cell>
          <cell r="D295">
            <v>688840</v>
          </cell>
        </row>
        <row r="296">
          <cell r="B296" t="str">
            <v>Cây cam Năm thu hoạch thứ 10 trở đi</v>
          </cell>
          <cell r="C296" t="str">
            <v>cây</v>
          </cell>
          <cell r="D296">
            <v>621333</v>
          </cell>
        </row>
        <row r="297">
          <cell r="B297" t="str">
            <v>Cây bơ Năm thứ 1</v>
          </cell>
          <cell r="C297" t="str">
            <v>cây</v>
          </cell>
          <cell r="D297">
            <v>357571</v>
          </cell>
        </row>
        <row r="298">
          <cell r="B298" t="str">
            <v>Cây bơ Năm thứ 2</v>
          </cell>
          <cell r="C298" t="str">
            <v>cây</v>
          </cell>
          <cell r="D298">
            <v>597872</v>
          </cell>
        </row>
        <row r="299">
          <cell r="B299" t="str">
            <v>Cây bơ Năm thu hoạch thứ 1</v>
          </cell>
          <cell r="C299" t="str">
            <v>cây</v>
          </cell>
          <cell r="D299">
            <v>886689</v>
          </cell>
        </row>
        <row r="300">
          <cell r="B300" t="str">
            <v>Cây bơ Năm thu hoạch thứ 2</v>
          </cell>
          <cell r="C300" t="str">
            <v>cây</v>
          </cell>
          <cell r="D300">
            <v>1677012</v>
          </cell>
        </row>
        <row r="301">
          <cell r="B301" t="str">
            <v>Cây bơ Năm thu hoạch thứ 3</v>
          </cell>
          <cell r="C301" t="str">
            <v>cây</v>
          </cell>
          <cell r="D301">
            <v>1677012</v>
          </cell>
        </row>
        <row r="302">
          <cell r="B302" t="str">
            <v>Cây bơ Năm thu hoạch thứ 4</v>
          </cell>
          <cell r="C302" t="str">
            <v>cây</v>
          </cell>
          <cell r="D302">
            <v>1677012</v>
          </cell>
        </row>
        <row r="303">
          <cell r="B303" t="str">
            <v>Cây bơ Năm thu hoạch thứ 5</v>
          </cell>
          <cell r="C303" t="str">
            <v>cây</v>
          </cell>
          <cell r="D303">
            <v>1677012</v>
          </cell>
        </row>
        <row r="304">
          <cell r="B304" t="str">
            <v>Cây bơ Năm thu hoạch thứ 6</v>
          </cell>
          <cell r="C304" t="str">
            <v>cây</v>
          </cell>
          <cell r="D304">
            <v>2531851</v>
          </cell>
        </row>
        <row r="305">
          <cell r="B305" t="str">
            <v>Cây bơ Năm thu hoạch thứ 7</v>
          </cell>
          <cell r="C305" t="str">
            <v>cây</v>
          </cell>
          <cell r="D305">
            <v>2531851</v>
          </cell>
        </row>
        <row r="306">
          <cell r="B306" t="str">
            <v>Cây bơ Năm thu hoạch thứ 8</v>
          </cell>
          <cell r="C306" t="str">
            <v>cây</v>
          </cell>
          <cell r="D306">
            <v>2531851</v>
          </cell>
        </row>
        <row r="307">
          <cell r="B307" t="str">
            <v>Cây bơ Năm thu hoạch thứ 9</v>
          </cell>
          <cell r="C307" t="str">
            <v>cây</v>
          </cell>
          <cell r="D307">
            <v>2531851</v>
          </cell>
        </row>
        <row r="308">
          <cell r="B308" t="str">
            <v>Cây bơ Năm thu hoạch thứ 10</v>
          </cell>
          <cell r="C308" t="str">
            <v>cây</v>
          </cell>
          <cell r="D308">
            <v>2531851</v>
          </cell>
        </row>
        <row r="309">
          <cell r="B309" t="str">
            <v>Cây bơ Năm thu hoạch thứ 11</v>
          </cell>
          <cell r="C309" t="str">
            <v>cây</v>
          </cell>
          <cell r="D309">
            <v>2225399</v>
          </cell>
        </row>
        <row r="310">
          <cell r="B310" t="str">
            <v>Cây bơ Năm thu hoạch thứ 12</v>
          </cell>
          <cell r="C310" t="str">
            <v>cây</v>
          </cell>
          <cell r="D310">
            <v>2225399</v>
          </cell>
        </row>
        <row r="311">
          <cell r="B311" t="str">
            <v>Cây bơ Năm thu hoạch thứ 13</v>
          </cell>
          <cell r="C311" t="str">
            <v>cây</v>
          </cell>
          <cell r="D311">
            <v>2225399</v>
          </cell>
        </row>
        <row r="312">
          <cell r="B312" t="str">
            <v>Cây bơ Năm thu hoạch thứ 14</v>
          </cell>
          <cell r="C312" t="str">
            <v>cây</v>
          </cell>
          <cell r="D312">
            <v>2225399</v>
          </cell>
        </row>
        <row r="313">
          <cell r="B313" t="str">
            <v>Cây bơ Năm thu hoạch thứ 15</v>
          </cell>
          <cell r="C313" t="str">
            <v>cây</v>
          </cell>
          <cell r="D313">
            <v>2225399</v>
          </cell>
        </row>
        <row r="314">
          <cell r="B314" t="str">
            <v>Cây bơ Năm thu hoạch thứ 16 trở đi</v>
          </cell>
          <cell r="C314" t="str">
            <v>cây</v>
          </cell>
          <cell r="D314">
            <v>1467334</v>
          </cell>
        </row>
        <row r="315">
          <cell r="B315" t="str">
            <v>Cây chôm chôm Năm thứ 1</v>
          </cell>
          <cell r="C315" t="str">
            <v>cây</v>
          </cell>
          <cell r="D315">
            <v>347580</v>
          </cell>
        </row>
        <row r="316">
          <cell r="B316" t="str">
            <v>Cây chôm chôm Năm thứ 2</v>
          </cell>
          <cell r="C316" t="str">
            <v>cây</v>
          </cell>
          <cell r="D316">
            <v>630312</v>
          </cell>
        </row>
        <row r="317">
          <cell r="B317" t="str">
            <v>Cây chôm chôm Năm thứ 3</v>
          </cell>
          <cell r="C317" t="str">
            <v>cây</v>
          </cell>
          <cell r="D317">
            <v>969591</v>
          </cell>
        </row>
        <row r="318">
          <cell r="B318" t="str">
            <v>Cây chôm chôm Năm thu hoạch thứ 1</v>
          </cell>
          <cell r="C318" t="str">
            <v>cây</v>
          </cell>
          <cell r="D318">
            <v>2178649</v>
          </cell>
        </row>
        <row r="319">
          <cell r="B319" t="str">
            <v>Cây chôm chôm Năm thu hoạch thứ 2</v>
          </cell>
          <cell r="C319" t="str">
            <v>cây</v>
          </cell>
          <cell r="D319">
            <v>2178649</v>
          </cell>
        </row>
        <row r="320">
          <cell r="B320" t="str">
            <v>Cây chôm chôm Năm thu hoạch thứ 3</v>
          </cell>
          <cell r="C320" t="str">
            <v>cây</v>
          </cell>
          <cell r="D320">
            <v>2178649</v>
          </cell>
        </row>
        <row r="321">
          <cell r="B321" t="str">
            <v>Cây chôm chôm Năm thu hoạch thứ 4</v>
          </cell>
          <cell r="C321" t="str">
            <v>cây</v>
          </cell>
          <cell r="D321">
            <v>2178649</v>
          </cell>
        </row>
        <row r="322">
          <cell r="B322" t="str">
            <v>Cây chôm chôm Năm thu hoạch thứ 5</v>
          </cell>
          <cell r="C322" t="str">
            <v>cây</v>
          </cell>
          <cell r="D322">
            <v>2178649</v>
          </cell>
        </row>
        <row r="323">
          <cell r="B323" t="str">
            <v>Cây chôm chôm Năm thu hoạch thứ 6</v>
          </cell>
          <cell r="C323" t="str">
            <v>cây</v>
          </cell>
          <cell r="D323">
            <v>3017141</v>
          </cell>
        </row>
        <row r="324">
          <cell r="B324" t="str">
            <v>Cây chôm chôm Năm thu hoạch thứ 7</v>
          </cell>
          <cell r="C324" t="str">
            <v>cây</v>
          </cell>
          <cell r="D324">
            <v>3017141</v>
          </cell>
        </row>
        <row r="325">
          <cell r="B325" t="str">
            <v>Cây chôm chôm Năm thu hoạch thứ 8</v>
          </cell>
          <cell r="C325" t="str">
            <v>cây</v>
          </cell>
          <cell r="D325">
            <v>3017141</v>
          </cell>
        </row>
        <row r="326">
          <cell r="B326" t="str">
            <v>Cây chôm chôm Năm thu hoạch thứ 9</v>
          </cell>
          <cell r="C326" t="str">
            <v>cây</v>
          </cell>
          <cell r="D326">
            <v>3017141</v>
          </cell>
        </row>
        <row r="327">
          <cell r="B327" t="str">
            <v>Cây chôm chôm Năm thu hoạch thứ 10</v>
          </cell>
          <cell r="C327" t="str">
            <v>cây</v>
          </cell>
          <cell r="D327">
            <v>3017141</v>
          </cell>
        </row>
        <row r="328">
          <cell r="B328" t="str">
            <v>Cây chôm chôm Năm thu hoạch thứ 11</v>
          </cell>
          <cell r="C328" t="str">
            <v>cây</v>
          </cell>
          <cell r="D328">
            <v>3017141</v>
          </cell>
        </row>
        <row r="329">
          <cell r="B329" t="str">
            <v>Cây chôm chôm Năm thu hoạch thứ 12</v>
          </cell>
          <cell r="C329" t="str">
            <v>cây</v>
          </cell>
          <cell r="D329">
            <v>3017141</v>
          </cell>
        </row>
        <row r="330">
          <cell r="B330" t="str">
            <v>Cây chôm chôm Năm thu hoạch thứ 13</v>
          </cell>
          <cell r="C330" t="str">
            <v>cây</v>
          </cell>
          <cell r="D330">
            <v>3017141</v>
          </cell>
        </row>
        <row r="331">
          <cell r="B331" t="str">
            <v>Cây chôm chôm Năm thu hoạch thứ 14</v>
          </cell>
          <cell r="C331" t="str">
            <v>cây</v>
          </cell>
          <cell r="D331">
            <v>3017141</v>
          </cell>
        </row>
        <row r="332">
          <cell r="B332" t="str">
            <v>Cây chôm chôm Năm thu hoạch thứ 15</v>
          </cell>
          <cell r="C332" t="str">
            <v>cây</v>
          </cell>
          <cell r="D332">
            <v>3017141</v>
          </cell>
        </row>
        <row r="333">
          <cell r="B333" t="str">
            <v>Cây chôm chôm Năm thu hoạch thứ 16 trở đi</v>
          </cell>
          <cell r="C333" t="str">
            <v>cây</v>
          </cell>
          <cell r="D333">
            <v>2178649</v>
          </cell>
        </row>
        <row r="334">
          <cell r="B334" t="str">
            <v>Cây nhãn Năm thứ 1</v>
          </cell>
          <cell r="C334" t="str">
            <v>cây</v>
          </cell>
          <cell r="D334">
            <v>192398</v>
          </cell>
        </row>
        <row r="335">
          <cell r="B335" t="str">
            <v>Cây nhãn Năm thứ 2</v>
          </cell>
          <cell r="C335" t="str">
            <v>cây</v>
          </cell>
          <cell r="D335">
            <v>308546</v>
          </cell>
        </row>
        <row r="336">
          <cell r="B336" t="str">
            <v>Cây nhãn Năm thứ 3</v>
          </cell>
          <cell r="C336" t="str">
            <v>cây</v>
          </cell>
          <cell r="D336">
            <v>437746</v>
          </cell>
        </row>
        <row r="337">
          <cell r="B337" t="str">
            <v>Cây nhãn Năm thu hoạch thứ 1</v>
          </cell>
          <cell r="C337" t="str">
            <v>cây</v>
          </cell>
          <cell r="D337">
            <v>1329496</v>
          </cell>
        </row>
        <row r="338">
          <cell r="B338" t="str">
            <v>Cây nhãn Năm thu hoạch thứ 2</v>
          </cell>
          <cell r="C338" t="str">
            <v>cây</v>
          </cell>
          <cell r="D338">
            <v>1329496</v>
          </cell>
        </row>
        <row r="339">
          <cell r="B339" t="str">
            <v>Cây nhãn Năm thu hoạch thứ 3</v>
          </cell>
          <cell r="C339" t="str">
            <v>cây</v>
          </cell>
          <cell r="D339">
            <v>1329496</v>
          </cell>
        </row>
        <row r="340">
          <cell r="B340" t="str">
            <v>Cây nhãn Năm thu hoạch thứ 4</v>
          </cell>
          <cell r="C340" t="str">
            <v>cây</v>
          </cell>
          <cell r="D340">
            <v>1329496</v>
          </cell>
        </row>
        <row r="341">
          <cell r="B341" t="str">
            <v>Cây nhãn Năm thu hoạch thứ 5</v>
          </cell>
          <cell r="C341" t="str">
            <v>cây</v>
          </cell>
          <cell r="D341">
            <v>1329496</v>
          </cell>
        </row>
        <row r="342">
          <cell r="B342" t="str">
            <v>Cây nhãn Năm thu hoạch thứ 6</v>
          </cell>
          <cell r="C342" t="str">
            <v>cây</v>
          </cell>
          <cell r="D342">
            <v>1554996</v>
          </cell>
        </row>
        <row r="343">
          <cell r="B343" t="str">
            <v>Cây nhãn Năm thu hoạch thứ 7</v>
          </cell>
          <cell r="C343" t="str">
            <v>cây</v>
          </cell>
          <cell r="D343">
            <v>1554996</v>
          </cell>
        </row>
        <row r="344">
          <cell r="B344" t="str">
            <v>Cây nhãn Năm thu hoạch thứ 8</v>
          </cell>
          <cell r="C344" t="str">
            <v>cây</v>
          </cell>
          <cell r="D344">
            <v>1554996</v>
          </cell>
        </row>
        <row r="345">
          <cell r="B345" t="str">
            <v>Cây nhãn Năm thu hoạch thứ 9</v>
          </cell>
          <cell r="C345" t="str">
            <v>cây</v>
          </cell>
          <cell r="D345">
            <v>1554996</v>
          </cell>
        </row>
        <row r="346">
          <cell r="B346" t="str">
            <v>Cây nhãn Năm thu hoạch thứ 10</v>
          </cell>
          <cell r="C346" t="str">
            <v>cây</v>
          </cell>
          <cell r="D346">
            <v>1554996</v>
          </cell>
        </row>
        <row r="347">
          <cell r="B347" t="str">
            <v>Cây nhãn Năm thu hoạch thứ 10</v>
          </cell>
          <cell r="C347" t="str">
            <v>cây</v>
          </cell>
          <cell r="D347">
            <v>1821496</v>
          </cell>
        </row>
        <row r="348">
          <cell r="B348" t="str">
            <v>Cây nhãn Năm thu hoạch thứ 12</v>
          </cell>
          <cell r="C348" t="str">
            <v>cây</v>
          </cell>
          <cell r="D348">
            <v>1821496</v>
          </cell>
        </row>
        <row r="349">
          <cell r="B349" t="str">
            <v>Cây nhãn Năm thu hoạch thứ 13</v>
          </cell>
          <cell r="C349" t="str">
            <v>cây</v>
          </cell>
          <cell r="D349">
            <v>1821496</v>
          </cell>
        </row>
        <row r="350">
          <cell r="B350" t="str">
            <v>Cây nhãn Năm thu hoạch thứ 14</v>
          </cell>
          <cell r="C350" t="str">
            <v>cây</v>
          </cell>
          <cell r="D350">
            <v>1821496</v>
          </cell>
        </row>
        <row r="351">
          <cell r="B351" t="str">
            <v>Cây nhãn Năm thu hoạch thứ 15</v>
          </cell>
          <cell r="C351" t="str">
            <v>cây</v>
          </cell>
          <cell r="D351">
            <v>1821496</v>
          </cell>
        </row>
        <row r="352">
          <cell r="B352" t="str">
            <v>Cây nhãn Năm thu hoạch thứ 16 trở đi</v>
          </cell>
          <cell r="C352" t="str">
            <v>cây</v>
          </cell>
          <cell r="D352">
            <v>1556704</v>
          </cell>
        </row>
        <row r="353">
          <cell r="B353" t="str">
            <v>Cây vải thiều Năm thứ 1</v>
          </cell>
          <cell r="C353" t="str">
            <v>cây</v>
          </cell>
          <cell r="D353">
            <v>200918</v>
          </cell>
        </row>
        <row r="354">
          <cell r="B354" t="str">
            <v>Cây vải thiều Năm thứ 2</v>
          </cell>
          <cell r="C354" t="str">
            <v>cây</v>
          </cell>
          <cell r="D354">
            <v>325252</v>
          </cell>
        </row>
        <row r="355">
          <cell r="B355" t="str">
            <v>Cây vải thiều Năm thứ 3</v>
          </cell>
          <cell r="C355" t="str">
            <v>cây</v>
          </cell>
          <cell r="D355">
            <v>456100</v>
          </cell>
        </row>
        <row r="356">
          <cell r="B356" t="str">
            <v>Cây vải thiều Năm thu hoạch thứ 1</v>
          </cell>
          <cell r="C356" t="str">
            <v>cây</v>
          </cell>
          <cell r="D356">
            <v>774282</v>
          </cell>
        </row>
        <row r="357">
          <cell r="B357" t="str">
            <v>Cây vải thiều Năm thu hoạch thứ 2</v>
          </cell>
          <cell r="C357" t="str">
            <v>cây</v>
          </cell>
          <cell r="D357">
            <v>774282</v>
          </cell>
        </row>
        <row r="358">
          <cell r="B358" t="str">
            <v>Cây vải thiều Năm thu hoạch thứ 3</v>
          </cell>
          <cell r="C358" t="str">
            <v>cây</v>
          </cell>
          <cell r="D358">
            <v>774282</v>
          </cell>
        </row>
        <row r="359">
          <cell r="B359" t="str">
            <v>Cây vải thiều Năm thu hoạch thứ 4</v>
          </cell>
          <cell r="C359" t="str">
            <v>cây</v>
          </cell>
          <cell r="D359">
            <v>774282</v>
          </cell>
        </row>
        <row r="360">
          <cell r="B360" t="str">
            <v>Cây vải thiều Năm thu hoạch thứ 5</v>
          </cell>
          <cell r="C360" t="str">
            <v>cây</v>
          </cell>
          <cell r="D360">
            <v>774282</v>
          </cell>
        </row>
        <row r="361">
          <cell r="B361" t="str">
            <v>Cây vải thiều Năm thu hoạch thứ 6</v>
          </cell>
          <cell r="C361" t="str">
            <v>cây</v>
          </cell>
          <cell r="D361">
            <v>922767</v>
          </cell>
        </row>
        <row r="362">
          <cell r="B362" t="str">
            <v>Cây vải thiều Năm thu hoạch thứ 7</v>
          </cell>
          <cell r="C362" t="str">
            <v>cây</v>
          </cell>
          <cell r="D362">
            <v>922767</v>
          </cell>
        </row>
        <row r="363">
          <cell r="B363" t="str">
            <v>Cây vải thiều Năm thu hoạch thứ 8</v>
          </cell>
          <cell r="C363" t="str">
            <v>cây</v>
          </cell>
          <cell r="D363">
            <v>922767</v>
          </cell>
        </row>
        <row r="364">
          <cell r="B364" t="str">
            <v>Cây vải thiều Năm thu hoạch thứ 9</v>
          </cell>
          <cell r="C364" t="str">
            <v>cây</v>
          </cell>
          <cell r="D364">
            <v>922767</v>
          </cell>
        </row>
        <row r="365">
          <cell r="B365" t="str">
            <v>Cây vải thiều Năm thu hoạch thứ 10</v>
          </cell>
          <cell r="C365" t="str">
            <v>cây</v>
          </cell>
          <cell r="D365">
            <v>922767</v>
          </cell>
        </row>
        <row r="366">
          <cell r="B366" t="str">
            <v>Cây vải thiều Năm thu hoạch thứ 11</v>
          </cell>
          <cell r="C366" t="str">
            <v>cây</v>
          </cell>
          <cell r="D366">
            <v>1028827</v>
          </cell>
        </row>
        <row r="367">
          <cell r="B367" t="str">
            <v>Cây vải thiều Năm thu hoạch thứ 12</v>
          </cell>
          <cell r="C367" t="str">
            <v>cây</v>
          </cell>
          <cell r="D367">
            <v>1028827</v>
          </cell>
        </row>
        <row r="368">
          <cell r="B368" t="str">
            <v>Cây vải thiều Năm thu hoạch thứ 13</v>
          </cell>
          <cell r="C368" t="str">
            <v>cây</v>
          </cell>
          <cell r="D368">
            <v>1028827</v>
          </cell>
        </row>
        <row r="369">
          <cell r="B369" t="str">
            <v>Cây vải thiều Năm thu hoạch thứ 14</v>
          </cell>
          <cell r="C369" t="str">
            <v>cây</v>
          </cell>
          <cell r="D369">
            <v>1028827</v>
          </cell>
        </row>
        <row r="370">
          <cell r="B370" t="str">
            <v>Cây vải thiều Năm thu hoạch thứ 15</v>
          </cell>
          <cell r="C370" t="str">
            <v>cây</v>
          </cell>
          <cell r="D370">
            <v>1028827</v>
          </cell>
        </row>
        <row r="371">
          <cell r="B371" t="str">
            <v>Cây vải thiều Năm thu hoạch thứ 16 trở đi</v>
          </cell>
          <cell r="C371" t="str">
            <v>cây</v>
          </cell>
          <cell r="D371">
            <v>827312</v>
          </cell>
        </row>
        <row r="372">
          <cell r="B372" t="str">
            <v>Cây dâu da Năm thứ 1</v>
          </cell>
          <cell r="C372" t="str">
            <v>cây</v>
          </cell>
          <cell r="D372">
            <v>177900</v>
          </cell>
        </row>
        <row r="373">
          <cell r="B373" t="str">
            <v>Cây dâu da Năm thứ 2</v>
          </cell>
          <cell r="C373" t="str">
            <v>cây</v>
          </cell>
          <cell r="D373">
            <v>305391</v>
          </cell>
        </row>
        <row r="374">
          <cell r="B374" t="str">
            <v>Cây dâu da Năm thứ 3</v>
          </cell>
          <cell r="C374" t="str">
            <v>cây</v>
          </cell>
          <cell r="D374">
            <v>454686</v>
          </cell>
        </row>
        <row r="375">
          <cell r="B375" t="str">
            <v>Cây dâu da Năm thu hoạch thứ 1</v>
          </cell>
          <cell r="C375" t="str">
            <v>cây</v>
          </cell>
          <cell r="D375">
            <v>880042</v>
          </cell>
        </row>
        <row r="376">
          <cell r="B376" t="str">
            <v>Cây dâu da Năm thu hoạch thứ 2</v>
          </cell>
          <cell r="C376" t="str">
            <v>cây</v>
          </cell>
          <cell r="D376">
            <v>880042</v>
          </cell>
        </row>
        <row r="377">
          <cell r="B377" t="str">
            <v>Cây dâu da Năm thu hoạch thứ 3</v>
          </cell>
          <cell r="C377" t="str">
            <v>cây</v>
          </cell>
          <cell r="D377">
            <v>880042</v>
          </cell>
        </row>
        <row r="378">
          <cell r="B378" t="str">
            <v>Cây dâu da Năm thu hoạch thứ 4</v>
          </cell>
          <cell r="C378" t="str">
            <v>cây</v>
          </cell>
          <cell r="D378">
            <v>880042</v>
          </cell>
        </row>
        <row r="379">
          <cell r="B379" t="str">
            <v>Cây dâu da Năm thu hoạch thứ 5</v>
          </cell>
          <cell r="C379" t="str">
            <v>cây</v>
          </cell>
          <cell r="D379">
            <v>880042</v>
          </cell>
        </row>
        <row r="380">
          <cell r="B380" t="str">
            <v>Cây dâu da Năm thu hoạch thứ 6</v>
          </cell>
          <cell r="C380" t="str">
            <v>cây</v>
          </cell>
          <cell r="D380">
            <v>1004398</v>
          </cell>
        </row>
        <row r="381">
          <cell r="B381" t="str">
            <v>Cây dâu da Năm thu hoạch thứ 7</v>
          </cell>
          <cell r="C381" t="str">
            <v>cây</v>
          </cell>
          <cell r="D381">
            <v>1004398</v>
          </cell>
        </row>
        <row r="382">
          <cell r="B382" t="str">
            <v>Cây dâu da Năm thu hoạch thứ 8</v>
          </cell>
          <cell r="C382" t="str">
            <v>cây</v>
          </cell>
          <cell r="D382">
            <v>1004398</v>
          </cell>
        </row>
        <row r="383">
          <cell r="B383" t="str">
            <v>Cây dâu da Năm thu hoạch thứ 9</v>
          </cell>
          <cell r="C383" t="str">
            <v>cây</v>
          </cell>
          <cell r="D383">
            <v>1004398</v>
          </cell>
        </row>
        <row r="384">
          <cell r="B384" t="str">
            <v>Cây dâu da Năm thu hoạch thứ 10</v>
          </cell>
          <cell r="C384" t="str">
            <v>cây</v>
          </cell>
          <cell r="D384">
            <v>1004398</v>
          </cell>
        </row>
        <row r="385">
          <cell r="B385" t="str">
            <v>Cây dâu da Năm thu hoạch thứ 11</v>
          </cell>
          <cell r="C385" t="str">
            <v>cây</v>
          </cell>
          <cell r="D385">
            <v>952240</v>
          </cell>
        </row>
        <row r="386">
          <cell r="B386" t="str">
            <v>Cây dâu da Năm thu hoạch thứ 12</v>
          </cell>
          <cell r="C386" t="str">
            <v>cây</v>
          </cell>
          <cell r="D386">
            <v>952240</v>
          </cell>
        </row>
        <row r="387">
          <cell r="B387" t="str">
            <v>Cây dâu da Năm thu hoạch thứ 13</v>
          </cell>
          <cell r="C387" t="str">
            <v>cây</v>
          </cell>
          <cell r="D387">
            <v>952240</v>
          </cell>
        </row>
        <row r="388">
          <cell r="B388" t="str">
            <v>Cây dâu da Năm thu hoạch thứ 14</v>
          </cell>
          <cell r="C388" t="str">
            <v>cây</v>
          </cell>
          <cell r="D388">
            <v>952240</v>
          </cell>
        </row>
        <row r="389">
          <cell r="B389" t="str">
            <v>Cây dâu da Năm thu hoạch thứ 15</v>
          </cell>
          <cell r="C389" t="str">
            <v>cây</v>
          </cell>
          <cell r="D389">
            <v>952240</v>
          </cell>
        </row>
        <row r="390">
          <cell r="B390" t="str">
            <v>Cây dâu da Năm thu hoạch thứ 16 trở đi</v>
          </cell>
          <cell r="C390" t="str">
            <v>cây</v>
          </cell>
          <cell r="D390">
            <v>748487</v>
          </cell>
        </row>
        <row r="391">
          <cell r="B391" t="str">
            <v>Cây đào ăn quả Năm thứ 1</v>
          </cell>
          <cell r="C391" t="str">
            <v>cây</v>
          </cell>
          <cell r="D391">
            <v>151010</v>
          </cell>
        </row>
        <row r="392">
          <cell r="B392" t="str">
            <v>Cây đào ăn quả Năm thứ 2</v>
          </cell>
          <cell r="C392" t="str">
            <v>cây</v>
          </cell>
          <cell r="D392">
            <v>231684</v>
          </cell>
        </row>
        <row r="393">
          <cell r="B393" t="str">
            <v>Cây đào ăn quả Năm thứ 3</v>
          </cell>
          <cell r="C393" t="str">
            <v>cây</v>
          </cell>
          <cell r="D393">
            <v>312358</v>
          </cell>
        </row>
        <row r="394">
          <cell r="B394" t="str">
            <v>Cây đào ăn quả Năm thu hoạch thứ 1</v>
          </cell>
          <cell r="C394" t="str">
            <v>cây</v>
          </cell>
          <cell r="D394">
            <v>489501</v>
          </cell>
        </row>
        <row r="395">
          <cell r="B395" t="str">
            <v>Cây đào ăn quả Năm thu hoạch thứ 2</v>
          </cell>
          <cell r="C395" t="str">
            <v>cây</v>
          </cell>
          <cell r="D395">
            <v>489501</v>
          </cell>
        </row>
        <row r="396">
          <cell r="B396" t="str">
            <v>Cây đào ăn quả Năm thu hoạch thứ 3</v>
          </cell>
          <cell r="C396" t="str">
            <v>cây</v>
          </cell>
          <cell r="D396">
            <v>489501</v>
          </cell>
        </row>
        <row r="397">
          <cell r="B397" t="str">
            <v>Cây đào ăn quả Năm thu hoạch thứ 4</v>
          </cell>
          <cell r="C397" t="str">
            <v>cây</v>
          </cell>
          <cell r="D397">
            <v>489501</v>
          </cell>
        </row>
        <row r="398">
          <cell r="B398" t="str">
            <v>Cây đào ăn quả Năm thu hoạch thứ 5</v>
          </cell>
          <cell r="C398" t="str">
            <v>cây</v>
          </cell>
          <cell r="D398">
            <v>489501</v>
          </cell>
        </row>
        <row r="399">
          <cell r="B399" t="str">
            <v>Cây đào ăn quả Năm thu hoạch thứ 6</v>
          </cell>
          <cell r="C399" t="str">
            <v>cây</v>
          </cell>
          <cell r="D399">
            <v>674072</v>
          </cell>
        </row>
        <row r="400">
          <cell r="B400" t="str">
            <v>Cây đào ăn quả Năm thu hoạch thứ 7</v>
          </cell>
          <cell r="C400" t="str">
            <v>cây</v>
          </cell>
          <cell r="D400">
            <v>674072</v>
          </cell>
        </row>
        <row r="401">
          <cell r="B401" t="str">
            <v>Cây đào ăn quả Năm thu hoạch thứ 8</v>
          </cell>
          <cell r="C401" t="str">
            <v>cây</v>
          </cell>
          <cell r="D401">
            <v>674072</v>
          </cell>
        </row>
        <row r="402">
          <cell r="B402" t="str">
            <v>Cây đào ăn quả Năm thu hoạch thứ 9</v>
          </cell>
          <cell r="C402" t="str">
            <v>cây</v>
          </cell>
          <cell r="D402">
            <v>674072</v>
          </cell>
        </row>
        <row r="403">
          <cell r="B403" t="str">
            <v>Cây đào ăn quả Năm thu hoạch thứ 10</v>
          </cell>
          <cell r="C403" t="str">
            <v>cây</v>
          </cell>
          <cell r="D403">
            <v>674072</v>
          </cell>
        </row>
        <row r="404">
          <cell r="B404" t="str">
            <v>Cây đào ăn quả Năm thu hoạch thứ 11</v>
          </cell>
          <cell r="C404" t="str">
            <v>cây</v>
          </cell>
          <cell r="D404">
            <v>660930</v>
          </cell>
        </row>
        <row r="405">
          <cell r="B405" t="str">
            <v>Cây đào ăn quả Năm thu hoạch thứ 12</v>
          </cell>
          <cell r="C405" t="str">
            <v>cây</v>
          </cell>
          <cell r="D405">
            <v>660930</v>
          </cell>
        </row>
        <row r="406">
          <cell r="B406" t="str">
            <v>Cây đào ăn quả Năm thu hoạch thứ 13</v>
          </cell>
          <cell r="C406" t="str">
            <v>cây</v>
          </cell>
          <cell r="D406">
            <v>660930</v>
          </cell>
        </row>
        <row r="407">
          <cell r="B407" t="str">
            <v>Cây đào ăn quả Năm thu hoạch thứ 14</v>
          </cell>
          <cell r="C407" t="str">
            <v>cây</v>
          </cell>
          <cell r="D407">
            <v>660930</v>
          </cell>
        </row>
        <row r="408">
          <cell r="B408" t="str">
            <v>Cây đào ăn quả Năm thu hoạch thứ 15</v>
          </cell>
          <cell r="C408" t="str">
            <v>cây</v>
          </cell>
          <cell r="D408">
            <v>660930</v>
          </cell>
        </row>
        <row r="409">
          <cell r="B409" t="str">
            <v>Cây đào ăn quả Năm thu hoạch thứ 16 trở đi</v>
          </cell>
          <cell r="C409" t="str">
            <v>cây</v>
          </cell>
          <cell r="D409">
            <v>449501</v>
          </cell>
        </row>
        <row r="410">
          <cell r="B410" t="str">
            <v>Cây mận Năm thứ 1</v>
          </cell>
          <cell r="C410" t="str">
            <v>cây</v>
          </cell>
          <cell r="D410">
            <v>108225</v>
          </cell>
        </row>
        <row r="411">
          <cell r="B411" t="str">
            <v>Cây mận Năm thứ 2</v>
          </cell>
          <cell r="C411" t="str">
            <v>cây</v>
          </cell>
          <cell r="D411">
            <v>146034</v>
          </cell>
        </row>
        <row r="412">
          <cell r="B412" t="str">
            <v>Cây mận Năm thu hoạch thứ 1</v>
          </cell>
          <cell r="C412" t="str">
            <v>cây</v>
          </cell>
          <cell r="D412">
            <v>332647</v>
          </cell>
        </row>
        <row r="413">
          <cell r="B413" t="str">
            <v>Cây mận Năm thu hoạch thứ 2</v>
          </cell>
          <cell r="C413" t="str">
            <v>cây</v>
          </cell>
          <cell r="D413">
            <v>332647</v>
          </cell>
        </row>
        <row r="414">
          <cell r="B414" t="str">
            <v>Cây mận Năm thu hoạch thứ 3</v>
          </cell>
          <cell r="C414" t="str">
            <v>cây</v>
          </cell>
          <cell r="D414">
            <v>332647</v>
          </cell>
        </row>
        <row r="415">
          <cell r="B415" t="str">
            <v>Cây mận Năm thu hoạch thứ 4</v>
          </cell>
          <cell r="C415" t="str">
            <v>cây</v>
          </cell>
          <cell r="D415">
            <v>343803</v>
          </cell>
        </row>
        <row r="416">
          <cell r="B416" t="str">
            <v>Cây mận Năm thu hoạch thứ 5</v>
          </cell>
          <cell r="C416" t="str">
            <v>cây</v>
          </cell>
          <cell r="D416">
            <v>343803</v>
          </cell>
        </row>
        <row r="417">
          <cell r="B417" t="str">
            <v>Cây mận Năm thu hoạch thứ 6</v>
          </cell>
          <cell r="C417" t="str">
            <v>cây</v>
          </cell>
          <cell r="D417">
            <v>343803</v>
          </cell>
        </row>
        <row r="418">
          <cell r="B418" t="str">
            <v>Cây mận Năm thu hoạch thứ 7</v>
          </cell>
          <cell r="C418" t="str">
            <v>cây</v>
          </cell>
          <cell r="D418">
            <v>321491</v>
          </cell>
        </row>
        <row r="419">
          <cell r="B419" t="str">
            <v>Cây mận Năm thu hoạch thứ 8</v>
          </cell>
          <cell r="C419" t="str">
            <v>cây</v>
          </cell>
          <cell r="D419">
            <v>321491</v>
          </cell>
        </row>
        <row r="420">
          <cell r="B420" t="str">
            <v>Cây mận Năm thu hoạch thứ 9</v>
          </cell>
          <cell r="C420" t="str">
            <v>cây</v>
          </cell>
          <cell r="D420">
            <v>321491</v>
          </cell>
        </row>
        <row r="421">
          <cell r="B421" t="str">
            <v>Cây mận Năm thu hoạch thứ 10 trở đi</v>
          </cell>
          <cell r="C421" t="str">
            <v>cây</v>
          </cell>
          <cell r="D421">
            <v>292079</v>
          </cell>
        </row>
        <row r="422">
          <cell r="B422" t="str">
            <v>Cây lý Năm thứ 1</v>
          </cell>
          <cell r="C422" t="str">
            <v>cây</v>
          </cell>
          <cell r="D422">
            <v>158640</v>
          </cell>
        </row>
        <row r="423">
          <cell r="B423" t="str">
            <v>Cây lý Năm thứ 2</v>
          </cell>
          <cell r="C423" t="str">
            <v>cây</v>
          </cell>
          <cell r="D423">
            <v>270860</v>
          </cell>
        </row>
        <row r="424">
          <cell r="B424" t="str">
            <v>Cây lý Năm thứ 3</v>
          </cell>
          <cell r="C424" t="str">
            <v>cây</v>
          </cell>
          <cell r="D424">
            <v>391740</v>
          </cell>
        </row>
        <row r="425">
          <cell r="B425" t="str">
            <v>Cây lý Năm thu hoạch thứ 1</v>
          </cell>
          <cell r="C425" t="str">
            <v>cây</v>
          </cell>
          <cell r="D425">
            <v>1863740</v>
          </cell>
        </row>
        <row r="426">
          <cell r="B426" t="str">
            <v>Cây lý Năm thu hoạch thứ 2</v>
          </cell>
          <cell r="C426" t="str">
            <v>cây</v>
          </cell>
          <cell r="D426">
            <v>1863740</v>
          </cell>
        </row>
        <row r="427">
          <cell r="B427" t="str">
            <v>Cây lý Năm thu hoạch thứ 3</v>
          </cell>
          <cell r="C427" t="str">
            <v>cây</v>
          </cell>
          <cell r="D427">
            <v>1863740</v>
          </cell>
        </row>
        <row r="428">
          <cell r="B428" t="str">
            <v>Cây lý Năm thu hoạch thứ 4</v>
          </cell>
          <cell r="C428" t="str">
            <v>cây</v>
          </cell>
          <cell r="D428">
            <v>1863740</v>
          </cell>
        </row>
        <row r="429">
          <cell r="B429" t="str">
            <v>Cây lý Năm thu hoạch thứ 5</v>
          </cell>
          <cell r="C429" t="str">
            <v>cây</v>
          </cell>
          <cell r="D429">
            <v>1863740</v>
          </cell>
        </row>
        <row r="430">
          <cell r="B430" t="str">
            <v>Cây lý Năm thu hoạch thứ 6</v>
          </cell>
          <cell r="C430" t="str">
            <v>cây</v>
          </cell>
          <cell r="D430">
            <v>2199740</v>
          </cell>
        </row>
        <row r="431">
          <cell r="B431" t="str">
            <v>Cây lý Năm thu hoạch thứ 7</v>
          </cell>
          <cell r="C431" t="str">
            <v>cây</v>
          </cell>
          <cell r="D431">
            <v>2199740</v>
          </cell>
        </row>
        <row r="432">
          <cell r="B432" t="str">
            <v>Cây lý Năm thu hoạch thứ 8</v>
          </cell>
          <cell r="C432" t="str">
            <v>cây</v>
          </cell>
          <cell r="D432">
            <v>2199740</v>
          </cell>
        </row>
        <row r="433">
          <cell r="B433" t="str">
            <v>Cây lý Năm thu hoạch thứ 9</v>
          </cell>
          <cell r="C433" t="str">
            <v>cây</v>
          </cell>
          <cell r="D433">
            <v>2199740</v>
          </cell>
        </row>
        <row r="434">
          <cell r="B434" t="str">
            <v>Cây lý Năm thu hoạch thứ 10</v>
          </cell>
          <cell r="C434" t="str">
            <v>cây</v>
          </cell>
          <cell r="D434">
            <v>2199740</v>
          </cell>
        </row>
        <row r="435">
          <cell r="B435" t="str">
            <v>Cây lý Năm thu hoạch thứ 11 trở đi</v>
          </cell>
          <cell r="C435" t="str">
            <v>cây</v>
          </cell>
          <cell r="D435">
            <v>1071740</v>
          </cell>
        </row>
        <row r="436">
          <cell r="B436" t="str">
            <v>Cây hồng quân Năm thứ 1</v>
          </cell>
          <cell r="C436" t="str">
            <v>cây</v>
          </cell>
          <cell r="D436">
            <v>151080</v>
          </cell>
        </row>
        <row r="437">
          <cell r="B437" t="str">
            <v>Cây hồng quân Năm thứ 2</v>
          </cell>
          <cell r="C437" t="str">
            <v>cây</v>
          </cell>
          <cell r="D437">
            <v>241260</v>
          </cell>
        </row>
        <row r="438">
          <cell r="B438" t="str">
            <v>Cây hồng quân Năm thứ 3</v>
          </cell>
          <cell r="C438" t="str">
            <v>cây</v>
          </cell>
          <cell r="D438">
            <v>342020</v>
          </cell>
        </row>
        <row r="439">
          <cell r="B439" t="str">
            <v>Cây hồng quân Năm thu hoạch thứ 1</v>
          </cell>
          <cell r="C439" t="str">
            <v>cây</v>
          </cell>
          <cell r="D439">
            <v>767727</v>
          </cell>
        </row>
        <row r="440">
          <cell r="B440" t="str">
            <v>Cây hồng quân Năm thu hoạch thứ 2</v>
          </cell>
          <cell r="C440" t="str">
            <v>cây</v>
          </cell>
          <cell r="D440">
            <v>767727</v>
          </cell>
        </row>
        <row r="441">
          <cell r="B441" t="str">
            <v>Cây hồng quân Năm thu hoạch thứ 3</v>
          </cell>
          <cell r="C441" t="str">
            <v>cây</v>
          </cell>
          <cell r="D441">
            <v>767727</v>
          </cell>
        </row>
        <row r="442">
          <cell r="B442" t="str">
            <v>Cây hồng quân Năm thu hoạch thứ 4</v>
          </cell>
          <cell r="C442" t="str">
            <v>cây</v>
          </cell>
          <cell r="D442">
            <v>767727</v>
          </cell>
        </row>
        <row r="443">
          <cell r="B443" t="str">
            <v>Cây hồng quân Năm thu hoạch thứ 5</v>
          </cell>
          <cell r="C443" t="str">
            <v>cây</v>
          </cell>
          <cell r="D443">
            <v>767727</v>
          </cell>
        </row>
        <row r="444">
          <cell r="B444" t="str">
            <v>Cây hồng quân Năm thu hoạch thứ 6</v>
          </cell>
          <cell r="C444" t="str">
            <v>cây</v>
          </cell>
          <cell r="D444">
            <v>892185</v>
          </cell>
        </row>
        <row r="445">
          <cell r="B445" t="str">
            <v>Cây hồng quân Năm thu hoạch thứ 7</v>
          </cell>
          <cell r="C445" t="str">
            <v>cây</v>
          </cell>
          <cell r="D445">
            <v>892185</v>
          </cell>
        </row>
        <row r="446">
          <cell r="B446" t="str">
            <v>Cây hồng quân Năm thu hoạch thứ 8</v>
          </cell>
          <cell r="C446" t="str">
            <v>cây</v>
          </cell>
          <cell r="D446">
            <v>892185</v>
          </cell>
        </row>
        <row r="447">
          <cell r="B447" t="str">
            <v>Cây hồng quân Năm thu hoạch thứ 9</v>
          </cell>
          <cell r="C447" t="str">
            <v>cây</v>
          </cell>
          <cell r="D447">
            <v>892185</v>
          </cell>
        </row>
        <row r="448">
          <cell r="B448" t="str">
            <v>Cây hồng quân Năm thu hoạch thứ 10</v>
          </cell>
          <cell r="C448" t="str">
            <v>cây</v>
          </cell>
          <cell r="D448">
            <v>892185</v>
          </cell>
        </row>
        <row r="449">
          <cell r="B449" t="str">
            <v>Cây hồng quân Năm thu hoạch thứ 11</v>
          </cell>
          <cell r="C449" t="str">
            <v>cây</v>
          </cell>
          <cell r="D449">
            <v>982020</v>
          </cell>
        </row>
        <row r="450">
          <cell r="B450" t="str">
            <v>Cây hồng quân Năm thu hoạch thứ 12</v>
          </cell>
          <cell r="C450" t="str">
            <v>cây</v>
          </cell>
          <cell r="D450">
            <v>982020</v>
          </cell>
        </row>
        <row r="451">
          <cell r="B451" t="str">
            <v>Cây hồng quân Năm thu hoạch thứ 13</v>
          </cell>
          <cell r="C451" t="str">
            <v>cây</v>
          </cell>
          <cell r="D451">
            <v>982020</v>
          </cell>
        </row>
        <row r="452">
          <cell r="B452" t="str">
            <v>Cây hồng quân Năm thu hoạch thứ 14</v>
          </cell>
          <cell r="C452" t="str">
            <v>cây</v>
          </cell>
          <cell r="D452">
            <v>982020</v>
          </cell>
        </row>
        <row r="453">
          <cell r="B453" t="str">
            <v>Cây hồng quân Năm thu hoạch thứ 15</v>
          </cell>
          <cell r="C453" t="str">
            <v>cây</v>
          </cell>
          <cell r="D453">
            <v>982020</v>
          </cell>
        </row>
        <row r="454">
          <cell r="B454" t="str">
            <v>Cây hồng quân Năm thu hoạch thứ 16</v>
          </cell>
          <cell r="C454" t="str">
            <v>cây</v>
          </cell>
          <cell r="D454">
            <v>813776</v>
          </cell>
        </row>
        <row r="455">
          <cell r="B455" t="str">
            <v>Cây hồng quân Năm thu hoạch thứ 17</v>
          </cell>
          <cell r="C455" t="str">
            <v>cây</v>
          </cell>
          <cell r="D455">
            <v>813776</v>
          </cell>
        </row>
        <row r="456">
          <cell r="B456" t="str">
            <v>Cây hồng quân Năm thu hoạch thứ 18</v>
          </cell>
          <cell r="C456" t="str">
            <v>cây</v>
          </cell>
          <cell r="D456">
            <v>813776</v>
          </cell>
        </row>
        <row r="457">
          <cell r="B457" t="str">
            <v>Cây hồng quân Năm thu hoạch thứ 19</v>
          </cell>
          <cell r="C457" t="str">
            <v>cây</v>
          </cell>
          <cell r="D457">
            <v>813776</v>
          </cell>
        </row>
        <row r="458">
          <cell r="B458" t="str">
            <v>Cây hồng quân Năm thu hoạch thứ 20</v>
          </cell>
          <cell r="C458" t="str">
            <v>cây</v>
          </cell>
          <cell r="D458">
            <v>813776</v>
          </cell>
        </row>
        <row r="459">
          <cell r="B459" t="str">
            <v>Cây hồng quân Năm thu hoạch thứ 21 trở đi</v>
          </cell>
          <cell r="C459" t="str">
            <v>cây</v>
          </cell>
          <cell r="D459">
            <v>620587</v>
          </cell>
        </row>
        <row r="460">
          <cell r="B460" t="str">
            <v>Cây nho thân gỗ Năm thứ 1</v>
          </cell>
          <cell r="C460" t="str">
            <v>cây</v>
          </cell>
          <cell r="D460">
            <v>191380</v>
          </cell>
        </row>
        <row r="461">
          <cell r="B461" t="str">
            <v>Cây nho thân gỗ Năm thứ 2</v>
          </cell>
          <cell r="C461" t="str">
            <v>cây</v>
          </cell>
          <cell r="D461">
            <v>225630</v>
          </cell>
        </row>
        <row r="462">
          <cell r="B462" t="str">
            <v>Cây nho thân gỗ Năm thứ 3</v>
          </cell>
          <cell r="C462" t="str">
            <v>cây</v>
          </cell>
          <cell r="D462">
            <v>263167</v>
          </cell>
        </row>
        <row r="463">
          <cell r="B463" t="str">
            <v>Cây nho thân gỗ Năm thu hoạch thứ 1</v>
          </cell>
          <cell r="C463" t="str">
            <v>cây</v>
          </cell>
          <cell r="D463">
            <v>538595</v>
          </cell>
        </row>
        <row r="464">
          <cell r="B464" t="str">
            <v>Cây nho thân gỗ Năm thu hoạch thứ 2</v>
          </cell>
          <cell r="C464" t="str">
            <v>cây</v>
          </cell>
          <cell r="D464">
            <v>538595</v>
          </cell>
        </row>
        <row r="465">
          <cell r="B465" t="str">
            <v>Cây nho thân gỗ Năm thu hoạch thứ 3</v>
          </cell>
          <cell r="C465" t="str">
            <v>cây</v>
          </cell>
          <cell r="D465">
            <v>538595</v>
          </cell>
        </row>
        <row r="466">
          <cell r="B466" t="str">
            <v>Cây nho thân gỗ Năm thu hoạch thứ 4</v>
          </cell>
          <cell r="C466" t="str">
            <v>cây</v>
          </cell>
          <cell r="D466">
            <v>538595</v>
          </cell>
        </row>
        <row r="467">
          <cell r="B467" t="str">
            <v>Cây nho thân gỗ Năm thu hoạch thứ 5</v>
          </cell>
          <cell r="C467" t="str">
            <v>cây</v>
          </cell>
          <cell r="D467">
            <v>538595</v>
          </cell>
        </row>
        <row r="468">
          <cell r="B468" t="str">
            <v>Cây nho thân gỗ Năm thu hoạch thứ 6</v>
          </cell>
          <cell r="C468" t="str">
            <v>cây</v>
          </cell>
          <cell r="D468">
            <v>781619</v>
          </cell>
        </row>
        <row r="469">
          <cell r="B469" t="str">
            <v>Cây nho thân gỗ Năm thu hoạch thứ 7</v>
          </cell>
          <cell r="C469" t="str">
            <v>cây</v>
          </cell>
          <cell r="D469">
            <v>781619</v>
          </cell>
        </row>
        <row r="470">
          <cell r="B470" t="str">
            <v>Cây nho thân gỗ Năm thu hoạch thứ 8</v>
          </cell>
          <cell r="C470" t="str">
            <v>cây</v>
          </cell>
          <cell r="D470">
            <v>781619</v>
          </cell>
        </row>
        <row r="471">
          <cell r="B471" t="str">
            <v>Cây nho thân gỗ Năm thu hoạch thứ 9</v>
          </cell>
          <cell r="C471" t="str">
            <v>cây</v>
          </cell>
          <cell r="D471">
            <v>781619</v>
          </cell>
        </row>
        <row r="472">
          <cell r="B472" t="str">
            <v>Cây nho thân gỗ Năm thu hoạch thứ 10</v>
          </cell>
          <cell r="C472" t="str">
            <v>cây</v>
          </cell>
          <cell r="D472">
            <v>781619</v>
          </cell>
        </row>
        <row r="473">
          <cell r="B473" t="str">
            <v>Cây nho thân gỗ Năm thu hoạch thứ 11</v>
          </cell>
          <cell r="C473" t="str">
            <v>cây</v>
          </cell>
          <cell r="D473">
            <v>760017</v>
          </cell>
        </row>
        <row r="474">
          <cell r="B474" t="str">
            <v>Cây nho thân gỗ Năm thu hoạch thứ 12</v>
          </cell>
          <cell r="C474" t="str">
            <v>cây</v>
          </cell>
          <cell r="D474">
            <v>760017</v>
          </cell>
        </row>
        <row r="475">
          <cell r="B475" t="str">
            <v>Cây nho thân gỗ Năm thu hoạch thứ 13</v>
          </cell>
          <cell r="C475" t="str">
            <v>cây</v>
          </cell>
          <cell r="D475">
            <v>760017</v>
          </cell>
        </row>
        <row r="476">
          <cell r="B476" t="str">
            <v>Cây nho thân gỗ Năm thu hoạch thứ 14</v>
          </cell>
          <cell r="C476" t="str">
            <v>cây</v>
          </cell>
          <cell r="D476">
            <v>760017</v>
          </cell>
        </row>
        <row r="477">
          <cell r="B477" t="str">
            <v>Cây nho thân gỗ Năm thu hoạch thứ 15</v>
          </cell>
          <cell r="C477" t="str">
            <v>cây</v>
          </cell>
          <cell r="D477">
            <v>760017</v>
          </cell>
        </row>
        <row r="478">
          <cell r="B478" t="str">
            <v>Cây nho thân gỗ Năm thu hoạch thứ 16 trở đi</v>
          </cell>
          <cell r="C478" t="str">
            <v>cây</v>
          </cell>
          <cell r="D478">
            <v>484590</v>
          </cell>
        </row>
        <row r="479">
          <cell r="B479" t="str">
            <v>Cây thanh long Năm thứ 1</v>
          </cell>
          <cell r="C479" t="str">
            <v>cây</v>
          </cell>
          <cell r="D479">
            <v>165610</v>
          </cell>
        </row>
        <row r="480">
          <cell r="B480" t="str">
            <v>Cây thanh long Năm thứ 2</v>
          </cell>
          <cell r="C480" t="str">
            <v>cây</v>
          </cell>
          <cell r="D480">
            <v>221206</v>
          </cell>
        </row>
        <row r="481">
          <cell r="B481" t="str">
            <v>Cây thanh long Năm thu hoạch thứ 1</v>
          </cell>
          <cell r="C481" t="str">
            <v>cây</v>
          </cell>
          <cell r="D481">
            <v>427267</v>
          </cell>
        </row>
        <row r="482">
          <cell r="B482" t="str">
            <v>Cây thanh long Năm thu hoạch thứ 2</v>
          </cell>
          <cell r="C482" t="str">
            <v>cây</v>
          </cell>
          <cell r="D482">
            <v>427267</v>
          </cell>
        </row>
        <row r="483">
          <cell r="B483" t="str">
            <v>Cây thanh long Năm thu hoạch thứ 3</v>
          </cell>
          <cell r="C483" t="str">
            <v>cây</v>
          </cell>
          <cell r="D483">
            <v>427267</v>
          </cell>
        </row>
        <row r="484">
          <cell r="B484" t="str">
            <v>Cây thanh long Năm thu hoạch thứ 4</v>
          </cell>
          <cell r="C484" t="str">
            <v>cây</v>
          </cell>
          <cell r="D484">
            <v>519994</v>
          </cell>
        </row>
        <row r="485">
          <cell r="B485" t="str">
            <v>Cây thanh long Năm thu hoạch thứ 5</v>
          </cell>
          <cell r="C485" t="str">
            <v>cây</v>
          </cell>
          <cell r="D485">
            <v>519994</v>
          </cell>
        </row>
        <row r="486">
          <cell r="B486" t="str">
            <v>Cây thanh long Năm thu hoạch thứ 6</v>
          </cell>
          <cell r="C486" t="str">
            <v>cây</v>
          </cell>
          <cell r="D486">
            <v>519994</v>
          </cell>
        </row>
        <row r="487">
          <cell r="B487" t="str">
            <v>Cây thanh long Năm thu hoạch thứ 7</v>
          </cell>
          <cell r="C487" t="str">
            <v>cây</v>
          </cell>
          <cell r="D487">
            <v>422115</v>
          </cell>
        </row>
        <row r="488">
          <cell r="B488" t="str">
            <v>Cây thanh long Năm thu hoạch thứ 8</v>
          </cell>
          <cell r="C488" t="str">
            <v>cây</v>
          </cell>
          <cell r="D488">
            <v>422115</v>
          </cell>
        </row>
        <row r="489">
          <cell r="B489" t="str">
            <v>Cây thanh long Năm thu hoạch thứ 9</v>
          </cell>
          <cell r="C489" t="str">
            <v>cây</v>
          </cell>
          <cell r="D489">
            <v>422115</v>
          </cell>
        </row>
        <row r="490">
          <cell r="B490" t="str">
            <v>Cây thanh long Năm thu hoạch thứ 10 trở đi</v>
          </cell>
          <cell r="C490" t="str">
            <v>cây</v>
          </cell>
          <cell r="D490">
            <v>344843</v>
          </cell>
        </row>
        <row r="491">
          <cell r="B491" t="str">
            <v>Cây vú sữa Năm thứ 1</v>
          </cell>
          <cell r="C491" t="str">
            <v>cây</v>
          </cell>
          <cell r="D491">
            <v>363280</v>
          </cell>
        </row>
        <row r="492">
          <cell r="B492" t="str">
            <v>Cây vú sữa Năm thứ 2</v>
          </cell>
          <cell r="C492" t="str">
            <v>cây</v>
          </cell>
          <cell r="D492">
            <v>588560</v>
          </cell>
        </row>
        <row r="493">
          <cell r="B493" t="str">
            <v>Cây vú sữa Năm thu hoạch thứ 1</v>
          </cell>
          <cell r="C493" t="str">
            <v>cây</v>
          </cell>
          <cell r="D493">
            <v>1878560</v>
          </cell>
        </row>
        <row r="494">
          <cell r="B494" t="str">
            <v>Cây vú sữa Năm thu hoạch thứ 2</v>
          </cell>
          <cell r="C494" t="str">
            <v>cây</v>
          </cell>
          <cell r="D494">
            <v>1878560</v>
          </cell>
        </row>
        <row r="495">
          <cell r="B495" t="str">
            <v>Cây vú sữa Năm thu hoạch thứ 3</v>
          </cell>
          <cell r="C495" t="str">
            <v>cây</v>
          </cell>
          <cell r="D495">
            <v>1878560</v>
          </cell>
        </row>
        <row r="496">
          <cell r="B496" t="str">
            <v>Cây vú sữa Năm thu hoạch thứ 4</v>
          </cell>
          <cell r="C496" t="str">
            <v>cây</v>
          </cell>
          <cell r="D496">
            <v>1878560</v>
          </cell>
        </row>
        <row r="497">
          <cell r="B497" t="str">
            <v>Cây vú sữa Năm thu hoạch thứ 5</v>
          </cell>
          <cell r="C497" t="str">
            <v>cây</v>
          </cell>
          <cell r="D497">
            <v>1878560</v>
          </cell>
        </row>
        <row r="498">
          <cell r="B498" t="str">
            <v>Cây vú sữa Năm thu hoạch thứ 6</v>
          </cell>
          <cell r="C498" t="str">
            <v>cây</v>
          </cell>
          <cell r="D498">
            <v>1908560</v>
          </cell>
        </row>
        <row r="499">
          <cell r="B499" t="str">
            <v>Cây vú sữa Năm thu hoạch thứ 7</v>
          </cell>
          <cell r="C499" t="str">
            <v>cây</v>
          </cell>
          <cell r="D499">
            <v>1908560</v>
          </cell>
        </row>
        <row r="500">
          <cell r="B500" t="str">
            <v>Cây vú sữa Năm thu hoạch thứ 8</v>
          </cell>
          <cell r="C500" t="str">
            <v>cây</v>
          </cell>
          <cell r="D500">
            <v>1908560</v>
          </cell>
        </row>
        <row r="501">
          <cell r="B501" t="str">
            <v>Cây vú sữa Năm thu hoạch thứ 9</v>
          </cell>
          <cell r="C501" t="str">
            <v>cây</v>
          </cell>
          <cell r="D501">
            <v>1908560</v>
          </cell>
        </row>
        <row r="502">
          <cell r="B502" t="str">
            <v>Cây vú sữa Năm thu hoạch thứ 10</v>
          </cell>
          <cell r="C502" t="str">
            <v>cây</v>
          </cell>
          <cell r="D502">
            <v>1908560</v>
          </cell>
        </row>
        <row r="503">
          <cell r="B503" t="str">
            <v>Cây vú sữa Năm thu hoạch thứ 11 trở đi</v>
          </cell>
          <cell r="C503" t="str">
            <v>cây</v>
          </cell>
          <cell r="D503">
            <v>1263560</v>
          </cell>
        </row>
        <row r="504">
          <cell r="B504" t="str">
            <v>Cây vú sữa Hoàng Kim Năm thứ 1</v>
          </cell>
          <cell r="C504" t="str">
            <v>cây</v>
          </cell>
          <cell r="D504">
            <v>346866</v>
          </cell>
        </row>
        <row r="505">
          <cell r="B505" t="str">
            <v>Cây vú sữa Hoàng Kim Năm thứ 2</v>
          </cell>
          <cell r="C505" t="str">
            <v>cây</v>
          </cell>
          <cell r="D505">
            <v>543731</v>
          </cell>
        </row>
        <row r="506">
          <cell r="B506" t="str">
            <v>Cây vú sữa Hoàng Kim Năm thứ 3</v>
          </cell>
          <cell r="C506" t="str">
            <v>cây</v>
          </cell>
          <cell r="D506">
            <v>772702</v>
          </cell>
        </row>
        <row r="507">
          <cell r="B507" t="str">
            <v>Cây vú sữa Hoàng Kim Năm thu hoạch thứ 1</v>
          </cell>
          <cell r="C507" t="str">
            <v>cây</v>
          </cell>
          <cell r="D507">
            <v>1123654</v>
          </cell>
        </row>
        <row r="508">
          <cell r="B508" t="str">
            <v>Cây vú sữa Hoàng Kim Năm thu hoạch thứ 2</v>
          </cell>
          <cell r="C508" t="str">
            <v>cây</v>
          </cell>
          <cell r="D508">
            <v>1123654</v>
          </cell>
        </row>
        <row r="509">
          <cell r="B509" t="str">
            <v>Cây vú sữa Hoàng Kim Năm thu hoạch thứ 3</v>
          </cell>
          <cell r="C509" t="str">
            <v>cây</v>
          </cell>
          <cell r="D509">
            <v>1123654</v>
          </cell>
        </row>
        <row r="510">
          <cell r="B510" t="str">
            <v>Cây vú sữa Hoàng Kim Năm thu hoạch thứ 4</v>
          </cell>
          <cell r="C510" t="str">
            <v>cây</v>
          </cell>
          <cell r="D510">
            <v>1123654</v>
          </cell>
        </row>
        <row r="511">
          <cell r="B511" t="str">
            <v>Cây vú sữa Hoàng Kim Năm thu hoạch thứ 5</v>
          </cell>
          <cell r="C511" t="str">
            <v>cây</v>
          </cell>
          <cell r="D511">
            <v>1123654</v>
          </cell>
        </row>
        <row r="512">
          <cell r="B512" t="str">
            <v>Cây vú sữa Hoàng Kim Năm thu hoạch thứ 6</v>
          </cell>
          <cell r="C512" t="str">
            <v>cây</v>
          </cell>
          <cell r="D512">
            <v>1306988</v>
          </cell>
        </row>
        <row r="513">
          <cell r="B513" t="str">
            <v>Cây vú sữa Hoàng Kim Năm thu hoạch thứ 7</v>
          </cell>
          <cell r="C513" t="str">
            <v>cây</v>
          </cell>
          <cell r="D513">
            <v>1306988</v>
          </cell>
        </row>
        <row r="514">
          <cell r="B514" t="str">
            <v>Cây vú sữa Hoàng Kim Năm thu hoạch thứ 8</v>
          </cell>
          <cell r="C514" t="str">
            <v>cây</v>
          </cell>
          <cell r="D514">
            <v>1306988</v>
          </cell>
        </row>
        <row r="515">
          <cell r="B515" t="str">
            <v>Cây vú sữa Hoàng Kim Năm thu hoạch thứ 9</v>
          </cell>
          <cell r="C515" t="str">
            <v>cây</v>
          </cell>
          <cell r="D515">
            <v>1306988</v>
          </cell>
        </row>
        <row r="516">
          <cell r="B516" t="str">
            <v>Cây vú sữa Hoàng Kim Năm thu hoạch thứ 10</v>
          </cell>
          <cell r="C516" t="str">
            <v>cây</v>
          </cell>
          <cell r="D516">
            <v>1306988</v>
          </cell>
        </row>
        <row r="517">
          <cell r="B517" t="str">
            <v>Cây vú sữa Hoàng Kim Năm thu hoạch thứ 11 trở đi</v>
          </cell>
          <cell r="C517" t="str">
            <v>cây</v>
          </cell>
          <cell r="D517">
            <v>987464</v>
          </cell>
        </row>
        <row r="518">
          <cell r="B518" t="str">
            <v>Cây xoài Năm thứ 1</v>
          </cell>
          <cell r="C518" t="str">
            <v>cây</v>
          </cell>
          <cell r="D518">
            <v>206472</v>
          </cell>
        </row>
        <row r="519">
          <cell r="B519" t="str">
            <v>Cây xoài Năm thứ 2</v>
          </cell>
          <cell r="C519" t="str">
            <v>cây</v>
          </cell>
          <cell r="D519">
            <v>368974</v>
          </cell>
        </row>
        <row r="520">
          <cell r="B520" t="str">
            <v>Cây xoài Năm thứ 3</v>
          </cell>
          <cell r="C520" t="str">
            <v>cây</v>
          </cell>
          <cell r="D520">
            <v>584982</v>
          </cell>
        </row>
        <row r="521">
          <cell r="B521" t="str">
            <v>Cây xoài Năm thu hoạch thứ 1</v>
          </cell>
          <cell r="C521" t="str">
            <v>cây</v>
          </cell>
          <cell r="D521">
            <v>2259982</v>
          </cell>
        </row>
        <row r="522">
          <cell r="B522" t="str">
            <v>Cây xoài Năm thu hoạch thứ 2</v>
          </cell>
          <cell r="C522" t="str">
            <v>cây</v>
          </cell>
          <cell r="D522">
            <v>2259982</v>
          </cell>
        </row>
        <row r="523">
          <cell r="B523" t="str">
            <v>Cây xoài Năm thu hoạch thứ 3</v>
          </cell>
          <cell r="C523" t="str">
            <v>cây</v>
          </cell>
          <cell r="D523">
            <v>2259982</v>
          </cell>
        </row>
        <row r="524">
          <cell r="B524" t="str">
            <v>Cây xoài Năm thu hoạch thứ 4</v>
          </cell>
          <cell r="C524" t="str">
            <v>cây</v>
          </cell>
          <cell r="D524">
            <v>2259982</v>
          </cell>
        </row>
        <row r="525">
          <cell r="B525" t="str">
            <v>Cây xoài Năm thu hoạch thứ 5</v>
          </cell>
          <cell r="C525" t="str">
            <v>cây</v>
          </cell>
          <cell r="D525">
            <v>2259982</v>
          </cell>
        </row>
        <row r="526">
          <cell r="B526" t="str">
            <v>Cây xoài Năm thu hoạch thứ 6</v>
          </cell>
          <cell r="C526" t="str">
            <v>cây</v>
          </cell>
          <cell r="D526">
            <v>2984982</v>
          </cell>
        </row>
        <row r="527">
          <cell r="B527" t="str">
            <v>Cây xoài Năm thu hoạch thứ 7</v>
          </cell>
          <cell r="C527" t="str">
            <v>cây</v>
          </cell>
          <cell r="D527">
            <v>2984982</v>
          </cell>
        </row>
        <row r="528">
          <cell r="B528" t="str">
            <v>Cây xoài Năm thu hoạch thứ 8</v>
          </cell>
          <cell r="C528" t="str">
            <v>cây</v>
          </cell>
          <cell r="D528">
            <v>2984982</v>
          </cell>
        </row>
        <row r="529">
          <cell r="B529" t="str">
            <v>Cây xoài Năm thu hoạch thứ 9</v>
          </cell>
          <cell r="C529" t="str">
            <v>cây</v>
          </cell>
          <cell r="D529">
            <v>2984982</v>
          </cell>
        </row>
        <row r="530">
          <cell r="B530" t="str">
            <v>Cây xoài Năm thu hoạch thứ 10</v>
          </cell>
          <cell r="C530" t="str">
            <v>cây</v>
          </cell>
          <cell r="D530">
            <v>2984982</v>
          </cell>
        </row>
        <row r="531">
          <cell r="B531" t="str">
            <v>Cây xoài Năm thu hoạch thứ 11</v>
          </cell>
          <cell r="C531" t="str">
            <v>cây</v>
          </cell>
          <cell r="D531">
            <v>2491232</v>
          </cell>
        </row>
        <row r="532">
          <cell r="B532" t="str">
            <v>Cây xoài Năm thu hoạch thứ 12</v>
          </cell>
          <cell r="C532" t="str">
            <v>cây</v>
          </cell>
          <cell r="D532">
            <v>2491232</v>
          </cell>
        </row>
        <row r="533">
          <cell r="B533" t="str">
            <v>Cây xoài Năm thu hoạch thứ 13</v>
          </cell>
          <cell r="C533" t="str">
            <v>cây</v>
          </cell>
          <cell r="D533">
            <v>2491232</v>
          </cell>
        </row>
        <row r="534">
          <cell r="B534" t="str">
            <v>Cây xoài Năm thu hoạch thứ 14</v>
          </cell>
          <cell r="C534" t="str">
            <v>cây</v>
          </cell>
          <cell r="D534">
            <v>2491232</v>
          </cell>
        </row>
        <row r="535">
          <cell r="B535" t="str">
            <v>Cây xoài Năm thu hoạch thứ 15</v>
          </cell>
          <cell r="C535" t="str">
            <v>cây</v>
          </cell>
          <cell r="D535">
            <v>2491232</v>
          </cell>
        </row>
        <row r="536">
          <cell r="B536" t="str">
            <v>Cây xoài Năm thu hoạch thứ 16 trở đi</v>
          </cell>
          <cell r="C536" t="str">
            <v>cây</v>
          </cell>
          <cell r="D536">
            <v>1918315</v>
          </cell>
        </row>
        <row r="537">
          <cell r="B537" t="str">
            <v>Cây sơri Năm thứ 1</v>
          </cell>
          <cell r="C537" t="str">
            <v>cây</v>
          </cell>
          <cell r="D537">
            <v>88845</v>
          </cell>
        </row>
        <row r="538">
          <cell r="B538" t="str">
            <v>Cây sơri Năm thứ 2</v>
          </cell>
          <cell r="C538" t="str">
            <v>cây</v>
          </cell>
          <cell r="D538">
            <v>141588</v>
          </cell>
        </row>
        <row r="539">
          <cell r="B539" t="str">
            <v>Cây sơri Năm thu hoạch thứ 1</v>
          </cell>
          <cell r="C539" t="str">
            <v>cây</v>
          </cell>
          <cell r="D539">
            <v>753428</v>
          </cell>
        </row>
        <row r="540">
          <cell r="B540" t="str">
            <v>Cây sơri Năm thu hoạch thứ 2</v>
          </cell>
          <cell r="C540" t="str">
            <v>cây</v>
          </cell>
          <cell r="D540">
            <v>753428</v>
          </cell>
        </row>
        <row r="541">
          <cell r="B541" t="str">
            <v>Cây sơri Năm thu hoạch thứ 3</v>
          </cell>
          <cell r="C541" t="str">
            <v>cây</v>
          </cell>
          <cell r="D541">
            <v>753428</v>
          </cell>
        </row>
        <row r="542">
          <cell r="B542" t="str">
            <v>Cây sơri Năm thu hoạch thứ 4</v>
          </cell>
          <cell r="C542" t="str">
            <v>cây</v>
          </cell>
          <cell r="D542">
            <v>753428</v>
          </cell>
        </row>
        <row r="543">
          <cell r="B543" t="str">
            <v>Cây sơri Năm thu hoạch thứ 5</v>
          </cell>
          <cell r="C543" t="str">
            <v>cây</v>
          </cell>
          <cell r="D543">
            <v>753428</v>
          </cell>
        </row>
        <row r="544">
          <cell r="B544" t="str">
            <v>Cây sơri Năm thu hoạch thứ 6</v>
          </cell>
          <cell r="C544" t="str">
            <v>cây</v>
          </cell>
          <cell r="D544">
            <v>930004</v>
          </cell>
        </row>
        <row r="545">
          <cell r="B545" t="str">
            <v>Cây sơri Năm thu hoạch thứ 7</v>
          </cell>
          <cell r="C545" t="str">
            <v>cây</v>
          </cell>
          <cell r="D545">
            <v>930004</v>
          </cell>
        </row>
        <row r="546">
          <cell r="B546" t="str">
            <v>Cây sơri Năm thu hoạch thứ 8</v>
          </cell>
          <cell r="C546" t="str">
            <v>cây</v>
          </cell>
          <cell r="D546">
            <v>930004</v>
          </cell>
        </row>
        <row r="547">
          <cell r="B547" t="str">
            <v>Cây sơri Năm thu hoạch thứ 9</v>
          </cell>
          <cell r="C547" t="str">
            <v>cây</v>
          </cell>
          <cell r="D547">
            <v>930004</v>
          </cell>
        </row>
        <row r="548">
          <cell r="B548" t="str">
            <v>Cây sơri Năm thu hoạch thứ 10</v>
          </cell>
          <cell r="C548" t="str">
            <v>cây</v>
          </cell>
          <cell r="D548">
            <v>930004</v>
          </cell>
        </row>
        <row r="549">
          <cell r="B549" t="str">
            <v>Cây sơri Năm thu hoạch thứ 11 trở đi</v>
          </cell>
          <cell r="C549" t="str">
            <v>cây</v>
          </cell>
          <cell r="D549">
            <v>541115</v>
          </cell>
        </row>
        <row r="550">
          <cell r="B550" t="str">
            <v>Cây cóc Năm thứ 1</v>
          </cell>
          <cell r="C550" t="str">
            <v>cây</v>
          </cell>
          <cell r="D550">
            <v>224686</v>
          </cell>
        </row>
        <row r="551">
          <cell r="B551" t="str">
            <v>Cây cóc Năm thứ 2</v>
          </cell>
          <cell r="C551" t="str">
            <v>cây</v>
          </cell>
          <cell r="D551">
            <v>390457</v>
          </cell>
        </row>
        <row r="552">
          <cell r="B552" t="str">
            <v>Cây cóc Năm thu hoạch thứ 1</v>
          </cell>
          <cell r="C552" t="str">
            <v>cây</v>
          </cell>
          <cell r="D552">
            <v>819029</v>
          </cell>
        </row>
        <row r="553">
          <cell r="B553" t="str">
            <v>Cây cóc Năm thu hoạch thứ 2</v>
          </cell>
          <cell r="C553" t="str">
            <v>cây</v>
          </cell>
          <cell r="D553">
            <v>819029</v>
          </cell>
        </row>
        <row r="554">
          <cell r="B554" t="str">
            <v>Cây cóc Năm thu hoạch thứ 3</v>
          </cell>
          <cell r="C554" t="str">
            <v>cây</v>
          </cell>
          <cell r="D554">
            <v>819029</v>
          </cell>
        </row>
        <row r="555">
          <cell r="B555" t="str">
            <v>Cây cóc Năm thu hoạch thứ 4</v>
          </cell>
          <cell r="C555" t="str">
            <v>cây</v>
          </cell>
          <cell r="D555">
            <v>819029</v>
          </cell>
        </row>
        <row r="556">
          <cell r="B556" t="str">
            <v>Cây cóc Năm thu hoạch thứ 5</v>
          </cell>
          <cell r="C556" t="str">
            <v>cây</v>
          </cell>
          <cell r="D556">
            <v>819029</v>
          </cell>
        </row>
        <row r="557">
          <cell r="B557" t="str">
            <v>Cây cóc Năm thu hoạch thứ 6</v>
          </cell>
          <cell r="C557" t="str">
            <v>cây</v>
          </cell>
          <cell r="D557">
            <v>961886</v>
          </cell>
        </row>
        <row r="558">
          <cell r="B558" t="str">
            <v>Cây cóc Năm thu hoạch thứ 7</v>
          </cell>
          <cell r="C558" t="str">
            <v>cây</v>
          </cell>
          <cell r="D558">
            <v>961886</v>
          </cell>
        </row>
        <row r="559">
          <cell r="B559" t="str">
            <v>Cây cóc Năm thu hoạch thứ 8</v>
          </cell>
          <cell r="C559" t="str">
            <v>cây</v>
          </cell>
          <cell r="D559">
            <v>961886</v>
          </cell>
        </row>
        <row r="560">
          <cell r="B560" t="str">
            <v>Cây cóc Năm thu hoạch thứ 9</v>
          </cell>
          <cell r="C560" t="str">
            <v>cây</v>
          </cell>
          <cell r="D560">
            <v>961886</v>
          </cell>
        </row>
        <row r="561">
          <cell r="B561" t="str">
            <v>Cây cóc Năm thu hoạch thứ 10</v>
          </cell>
          <cell r="C561" t="str">
            <v>cây</v>
          </cell>
          <cell r="D561">
            <v>961886</v>
          </cell>
        </row>
        <row r="562">
          <cell r="B562" t="str">
            <v>Cây cóc Năm thu hoạch thứ 11</v>
          </cell>
          <cell r="C562" t="str">
            <v>cây</v>
          </cell>
          <cell r="D562">
            <v>1009505</v>
          </cell>
        </row>
        <row r="563">
          <cell r="B563" t="str">
            <v>Cây cóc Năm thu hoạch thứ 12</v>
          </cell>
          <cell r="C563" t="str">
            <v>cây</v>
          </cell>
          <cell r="D563">
            <v>1009505</v>
          </cell>
        </row>
        <row r="564">
          <cell r="B564" t="str">
            <v>Cây cóc Năm thu hoạch thứ 13</v>
          </cell>
          <cell r="C564" t="str">
            <v>cây</v>
          </cell>
          <cell r="D564">
            <v>1009505</v>
          </cell>
        </row>
        <row r="565">
          <cell r="B565" t="str">
            <v>Cây cóc Năm thu hoạch thứ 14</v>
          </cell>
          <cell r="C565" t="str">
            <v>cây</v>
          </cell>
          <cell r="D565">
            <v>1009505</v>
          </cell>
        </row>
        <row r="566">
          <cell r="B566" t="str">
            <v>Cây cóc Năm thu hoạch thứ 15</v>
          </cell>
          <cell r="C566" t="str">
            <v>cây</v>
          </cell>
          <cell r="D566">
            <v>1009505</v>
          </cell>
        </row>
        <row r="567">
          <cell r="B567" t="str">
            <v>Cây cóc Năm thu hoạch thứ 16 trở đi</v>
          </cell>
          <cell r="C567" t="str">
            <v>cây</v>
          </cell>
          <cell r="D567">
            <v>961886</v>
          </cell>
        </row>
        <row r="568">
          <cell r="B568" t="str">
            <v>Cây mãng cầu na Năm thứ 1</v>
          </cell>
          <cell r="C568" t="str">
            <v>cây</v>
          </cell>
          <cell r="D568">
            <v>94626</v>
          </cell>
        </row>
        <row r="569">
          <cell r="B569" t="str">
            <v>Cây mãng cầu na Năm thứ 2</v>
          </cell>
          <cell r="C569" t="str">
            <v>cây</v>
          </cell>
          <cell r="D569">
            <v>139451</v>
          </cell>
        </row>
        <row r="570">
          <cell r="B570" t="str">
            <v>Cây mãng cầu na Năm thứ 3</v>
          </cell>
          <cell r="C570" t="str">
            <v>cây</v>
          </cell>
          <cell r="D570">
            <v>188686</v>
          </cell>
        </row>
        <row r="571">
          <cell r="B571" t="str">
            <v>Cây mãng cầu na Năm thu hoạch thứ 1</v>
          </cell>
          <cell r="C571" t="str">
            <v>cây</v>
          </cell>
          <cell r="D571">
            <v>715239</v>
          </cell>
        </row>
        <row r="572">
          <cell r="B572" t="str">
            <v>Cây mãng cầu na Năm thu hoạch thứ 2</v>
          </cell>
          <cell r="C572" t="str">
            <v>cây</v>
          </cell>
          <cell r="D572">
            <v>715239</v>
          </cell>
        </row>
        <row r="573">
          <cell r="B573" t="str">
            <v>Cây mãng cầu na Năm thu hoạch thứ 3</v>
          </cell>
          <cell r="C573" t="str">
            <v>cây</v>
          </cell>
          <cell r="D573">
            <v>715239</v>
          </cell>
        </row>
        <row r="574">
          <cell r="B574" t="str">
            <v>Cây mãng cầu na Năm thu hoạch thứ 4</v>
          </cell>
          <cell r="C574" t="str">
            <v>cây</v>
          </cell>
          <cell r="D574">
            <v>890756</v>
          </cell>
        </row>
        <row r="575">
          <cell r="B575" t="str">
            <v>Cây mãng cầu na Năm thu hoạch thứ 5</v>
          </cell>
          <cell r="C575" t="str">
            <v>cây</v>
          </cell>
          <cell r="D575">
            <v>890756</v>
          </cell>
        </row>
        <row r="576">
          <cell r="B576" t="str">
            <v>Cây mãng cầu na Năm thu hoạch thứ 6</v>
          </cell>
          <cell r="C576" t="str">
            <v>cây</v>
          </cell>
          <cell r="D576">
            <v>890756</v>
          </cell>
        </row>
        <row r="577">
          <cell r="B577" t="str">
            <v>Cây mãng cầu na Năm thu hoạch thứ 7</v>
          </cell>
          <cell r="C577" t="str">
            <v>cây</v>
          </cell>
          <cell r="D577">
            <v>734740</v>
          </cell>
        </row>
        <row r="578">
          <cell r="B578" t="str">
            <v>Cây mãng cầu na Năm thu hoạch thứ 8</v>
          </cell>
          <cell r="C578" t="str">
            <v>cây</v>
          </cell>
          <cell r="D578">
            <v>734740</v>
          </cell>
        </row>
        <row r="579">
          <cell r="B579" t="str">
            <v>Cây mãng cầu na Năm thu hoạch thứ 9</v>
          </cell>
          <cell r="C579" t="str">
            <v>cây</v>
          </cell>
          <cell r="D579">
            <v>734740</v>
          </cell>
        </row>
        <row r="580">
          <cell r="B580" t="str">
            <v>Cây mãng cầu na Năm thu hoạch thứ 10 trở đi</v>
          </cell>
          <cell r="C580" t="str">
            <v>cây</v>
          </cell>
          <cell r="D580">
            <v>656733</v>
          </cell>
        </row>
        <row r="581">
          <cell r="B581" t="str">
            <v>Cây mãng cầu xiêm Năm thứ 1</v>
          </cell>
          <cell r="C581" t="str">
            <v>cây</v>
          </cell>
          <cell r="D581">
            <v>157606</v>
          </cell>
        </row>
        <row r="582">
          <cell r="B582" t="str">
            <v>Cây mãng cầu xiêm Năm thứ 2</v>
          </cell>
          <cell r="C582" t="str">
            <v>cây</v>
          </cell>
          <cell r="D582">
            <v>247255</v>
          </cell>
        </row>
        <row r="583">
          <cell r="B583" t="str">
            <v>Cây mãng cầu xiêm Năm thứ 3</v>
          </cell>
          <cell r="C583" t="str">
            <v>cây</v>
          </cell>
          <cell r="D583">
            <v>345725</v>
          </cell>
        </row>
        <row r="584">
          <cell r="B584" t="str">
            <v>Cây mãng cầu xiêm Năm thu hoạch thứ 1</v>
          </cell>
          <cell r="C584" t="str">
            <v>cây</v>
          </cell>
          <cell r="D584">
            <v>1347280</v>
          </cell>
        </row>
        <row r="585">
          <cell r="B585" t="str">
            <v>Cây mãng cầu xiêm Năm thu hoạch thứ 2</v>
          </cell>
          <cell r="C585" t="str">
            <v>cây</v>
          </cell>
          <cell r="D585">
            <v>1347280</v>
          </cell>
        </row>
        <row r="586">
          <cell r="B586" t="str">
            <v>Cây mãng cầu xiêm Năm thu hoạch thứ 3</v>
          </cell>
          <cell r="C586" t="str">
            <v>cây</v>
          </cell>
          <cell r="D586">
            <v>1347280</v>
          </cell>
        </row>
        <row r="587">
          <cell r="B587" t="str">
            <v>Cây mãng cầu xiêm Năm thu hoạch thứ 4</v>
          </cell>
          <cell r="C587" t="str">
            <v>cây</v>
          </cell>
          <cell r="D587">
            <v>2109947</v>
          </cell>
        </row>
        <row r="588">
          <cell r="B588" t="str">
            <v>Cây mãng cầu xiêm Năm thu hoạch thứ 5</v>
          </cell>
          <cell r="C588" t="str">
            <v>cây</v>
          </cell>
          <cell r="D588">
            <v>2109947</v>
          </cell>
        </row>
        <row r="589">
          <cell r="B589" t="str">
            <v>Cây mãng cầu xiêm Năm thu hoạch thứ 6</v>
          </cell>
          <cell r="C589" t="str">
            <v>cây</v>
          </cell>
          <cell r="D589">
            <v>2109947</v>
          </cell>
        </row>
        <row r="590">
          <cell r="B590" t="str">
            <v>Cây mãng cầu xiêm Năm thu hoạch thứ 7</v>
          </cell>
          <cell r="C590" t="str">
            <v>cây</v>
          </cell>
          <cell r="D590">
            <v>2248613</v>
          </cell>
        </row>
        <row r="591">
          <cell r="B591" t="str">
            <v>Cây mãng cầu xiêm Năm thu hoạch thứ 8</v>
          </cell>
          <cell r="C591" t="str">
            <v>cây</v>
          </cell>
          <cell r="D591">
            <v>2248613</v>
          </cell>
        </row>
        <row r="592">
          <cell r="B592" t="str">
            <v>Cây mãng cầu xiêm Năm thu hoạch thứ 9</v>
          </cell>
          <cell r="C592" t="str">
            <v>cây</v>
          </cell>
          <cell r="D592">
            <v>2248613</v>
          </cell>
        </row>
        <row r="593">
          <cell r="B593" t="str">
            <v>Cây mãng cầu xiêm Năm thu hoạch thứ 10 trở đi</v>
          </cell>
          <cell r="C593" t="str">
            <v>cây</v>
          </cell>
          <cell r="D593">
            <v>1555280</v>
          </cell>
        </row>
        <row r="594">
          <cell r="B594" t="str">
            <v>Cây bòn bon  Năm thứ 1</v>
          </cell>
          <cell r="C594" t="str">
            <v>cây</v>
          </cell>
          <cell r="D594">
            <v>250500</v>
          </cell>
        </row>
        <row r="595">
          <cell r="B595" t="str">
            <v>Cây bòn bon  Năm thứ 2</v>
          </cell>
          <cell r="C595" t="str">
            <v>cây</v>
          </cell>
          <cell r="D595">
            <v>419750</v>
          </cell>
        </row>
        <row r="596">
          <cell r="B596" t="str">
            <v>Cây bòn bon  Năm thứ 3</v>
          </cell>
          <cell r="C596" t="str">
            <v>cây</v>
          </cell>
          <cell r="D596">
            <v>589000</v>
          </cell>
        </row>
        <row r="597">
          <cell r="B597" t="str">
            <v>Cây bòn bon  Năm thứ 4</v>
          </cell>
          <cell r="C597" t="str">
            <v>cây</v>
          </cell>
          <cell r="D597">
            <v>758250</v>
          </cell>
        </row>
        <row r="598">
          <cell r="B598" t="str">
            <v>Cây bòn bon  Năm thứ 5</v>
          </cell>
          <cell r="C598" t="str">
            <v>cây</v>
          </cell>
          <cell r="D598">
            <v>967417</v>
          </cell>
        </row>
        <row r="599">
          <cell r="B599" t="str">
            <v>Cây bòn bon  Năm thứ 6</v>
          </cell>
          <cell r="C599" t="str">
            <v>cây</v>
          </cell>
          <cell r="D599">
            <v>1176583</v>
          </cell>
        </row>
        <row r="600">
          <cell r="B600" t="str">
            <v>Cây bòn bon  Năm thu hoạch thứ 1</v>
          </cell>
          <cell r="C600" t="str">
            <v>cây</v>
          </cell>
          <cell r="D600">
            <v>3126583</v>
          </cell>
        </row>
        <row r="601">
          <cell r="B601" t="str">
            <v>Cây bòn bon  Năm thu hoạch thứ 2</v>
          </cell>
          <cell r="C601" t="str">
            <v>cây</v>
          </cell>
          <cell r="D601">
            <v>3126583</v>
          </cell>
        </row>
        <row r="602">
          <cell r="B602" t="str">
            <v>Cây bòn bon  Năm thu hoạch thứ 3</v>
          </cell>
          <cell r="C602" t="str">
            <v>cây</v>
          </cell>
          <cell r="D602">
            <v>3126583</v>
          </cell>
        </row>
        <row r="603">
          <cell r="B603" t="str">
            <v>Cây bòn bon  Năm thu hoạch thứ 4</v>
          </cell>
          <cell r="C603" t="str">
            <v>cây</v>
          </cell>
          <cell r="D603">
            <v>3126583</v>
          </cell>
        </row>
        <row r="604">
          <cell r="B604" t="str">
            <v>Cây bòn bon  Năm thu hoạch thứ 5</v>
          </cell>
          <cell r="C604" t="str">
            <v>cây</v>
          </cell>
          <cell r="D604">
            <v>3126583</v>
          </cell>
        </row>
        <row r="605">
          <cell r="B605" t="str">
            <v>Cây bòn bon  Năm thu hoạch thứ 6</v>
          </cell>
          <cell r="C605" t="str">
            <v>cây</v>
          </cell>
          <cell r="D605">
            <v>4816583</v>
          </cell>
        </row>
        <row r="606">
          <cell r="B606" t="str">
            <v>Cây bòn bon  Năm thu hoạch thứ 7</v>
          </cell>
          <cell r="C606" t="str">
            <v>cây</v>
          </cell>
          <cell r="D606">
            <v>4816583</v>
          </cell>
        </row>
        <row r="607">
          <cell r="B607" t="str">
            <v>Cây bòn bon  Năm thu hoạch thứ 8</v>
          </cell>
          <cell r="C607" t="str">
            <v>cây</v>
          </cell>
          <cell r="D607">
            <v>4816583</v>
          </cell>
        </row>
        <row r="608">
          <cell r="B608" t="str">
            <v>Cây bòn bon  Năm thu hoạch thứ 9</v>
          </cell>
          <cell r="C608" t="str">
            <v>cây</v>
          </cell>
          <cell r="D608">
            <v>4816583</v>
          </cell>
        </row>
        <row r="609">
          <cell r="B609" t="str">
            <v>Cây bòn bon  Năm thu hoạch thứ 10</v>
          </cell>
          <cell r="C609" t="str">
            <v>cây</v>
          </cell>
          <cell r="D609">
            <v>4816583</v>
          </cell>
        </row>
        <row r="610">
          <cell r="B610" t="str">
            <v>Cây bòn bon  Năm thu hoạch thứ 11</v>
          </cell>
          <cell r="C610" t="str">
            <v>cây</v>
          </cell>
          <cell r="D610">
            <v>5596583</v>
          </cell>
        </row>
        <row r="611">
          <cell r="B611" t="str">
            <v>Cây bòn bon  Năm thu hoạch thứ 12</v>
          </cell>
          <cell r="C611" t="str">
            <v>cây</v>
          </cell>
          <cell r="D611">
            <v>5596583</v>
          </cell>
        </row>
        <row r="612">
          <cell r="B612" t="str">
            <v>Cây bòn bon  Năm thu hoạch thứ 13</v>
          </cell>
          <cell r="C612" t="str">
            <v>cây</v>
          </cell>
          <cell r="D612">
            <v>5596583</v>
          </cell>
        </row>
        <row r="613">
          <cell r="B613" t="str">
            <v>Cây bòn bon  Năm thu hoạch thứ 14</v>
          </cell>
          <cell r="C613" t="str">
            <v>cây</v>
          </cell>
          <cell r="D613">
            <v>5596583</v>
          </cell>
        </row>
        <row r="614">
          <cell r="B614" t="str">
            <v>Cây bòn bon  Năm thu hoạch thứ 15</v>
          </cell>
          <cell r="C614" t="str">
            <v>cây</v>
          </cell>
          <cell r="D614">
            <v>5596583</v>
          </cell>
        </row>
        <row r="615">
          <cell r="B615" t="str">
            <v>Cây bòn bon  Năm thu hoạch thứ 16 trở đi</v>
          </cell>
          <cell r="C615" t="str">
            <v>cây</v>
          </cell>
          <cell r="D615">
            <v>3299917</v>
          </cell>
        </row>
        <row r="616">
          <cell r="B616" t="str">
            <v>Cây măng cụt Năm thứ 1</v>
          </cell>
          <cell r="C616" t="str">
            <v>cây</v>
          </cell>
          <cell r="D616">
            <v>547912</v>
          </cell>
        </row>
        <row r="617">
          <cell r="B617" t="str">
            <v>Cây măng cụt Năm thứ 2</v>
          </cell>
          <cell r="C617" t="str">
            <v>cây</v>
          </cell>
          <cell r="D617">
            <v>852114</v>
          </cell>
        </row>
        <row r="618">
          <cell r="B618" t="str">
            <v>Cây măng cụt Năm thứ 3</v>
          </cell>
          <cell r="C618" t="str">
            <v>cây</v>
          </cell>
          <cell r="D618">
            <v>1189326</v>
          </cell>
        </row>
        <row r="619">
          <cell r="B619" t="str">
            <v>Cây măng cụt Năm thứ 4</v>
          </cell>
          <cell r="C619" t="str">
            <v>cây</v>
          </cell>
          <cell r="D619">
            <v>1526538</v>
          </cell>
        </row>
        <row r="620">
          <cell r="B620" t="str">
            <v>Cây măng cụt Năm thu hoạch thứ 1</v>
          </cell>
          <cell r="C620" t="str">
            <v>cây</v>
          </cell>
          <cell r="D620">
            <v>2213269</v>
          </cell>
        </row>
        <row r="621">
          <cell r="B621" t="str">
            <v>Cây măng cụt Năm thu hoạch thứ 2</v>
          </cell>
          <cell r="C621" t="str">
            <v>cây</v>
          </cell>
          <cell r="D621">
            <v>2213269</v>
          </cell>
        </row>
        <row r="622">
          <cell r="B622" t="str">
            <v>Cây măng cụt Năm thu hoạch thứ 3</v>
          </cell>
          <cell r="C622" t="str">
            <v>cây</v>
          </cell>
          <cell r="D622">
            <v>2213269</v>
          </cell>
        </row>
        <row r="623">
          <cell r="B623" t="str">
            <v>Cây măng cụt Năm thu hoạch thứ 4</v>
          </cell>
          <cell r="C623" t="str">
            <v>cây</v>
          </cell>
          <cell r="D623">
            <v>2213269</v>
          </cell>
        </row>
        <row r="624">
          <cell r="B624" t="str">
            <v>Cây măng cụt Năm thu hoạch thứ 5</v>
          </cell>
          <cell r="C624" t="str">
            <v>cây</v>
          </cell>
          <cell r="D624">
            <v>2213269</v>
          </cell>
        </row>
        <row r="625">
          <cell r="B625" t="str">
            <v>Cây măng cụt Năm thu hoạch thứ 6</v>
          </cell>
          <cell r="C625" t="str">
            <v>cây</v>
          </cell>
          <cell r="D625">
            <v>3013269</v>
          </cell>
        </row>
        <row r="626">
          <cell r="B626" t="str">
            <v>Cây măng cụt Năm thu hoạch thứ 7</v>
          </cell>
          <cell r="C626" t="str">
            <v>cây</v>
          </cell>
          <cell r="D626">
            <v>3013269</v>
          </cell>
        </row>
        <row r="627">
          <cell r="B627" t="str">
            <v>Cây măng cụt Năm thu hoạch thứ 8</v>
          </cell>
          <cell r="C627" t="str">
            <v>cây</v>
          </cell>
          <cell r="D627">
            <v>3013269</v>
          </cell>
        </row>
        <row r="628">
          <cell r="B628" t="str">
            <v>Cây măng cụt Năm thu hoạch thứ 9</v>
          </cell>
          <cell r="C628" t="str">
            <v>cây</v>
          </cell>
          <cell r="D628">
            <v>3013269</v>
          </cell>
        </row>
        <row r="629">
          <cell r="B629" t="str">
            <v>Cây măng cụt Năm thu hoạch thứ 10</v>
          </cell>
          <cell r="C629" t="str">
            <v>cây</v>
          </cell>
          <cell r="D629">
            <v>3013269</v>
          </cell>
        </row>
        <row r="630">
          <cell r="B630" t="str">
            <v>Cây măng cụt Năm thu hoạch thứ 11</v>
          </cell>
          <cell r="C630" t="str">
            <v>cây</v>
          </cell>
          <cell r="D630">
            <v>2813269</v>
          </cell>
        </row>
        <row r="631">
          <cell r="B631" t="str">
            <v>Cây măng cụt Năm thu hoạch thứ 12</v>
          </cell>
          <cell r="C631" t="str">
            <v>cây</v>
          </cell>
          <cell r="D631">
            <v>2813269</v>
          </cell>
        </row>
        <row r="632">
          <cell r="B632" t="str">
            <v>Cây măng cụt Năm thu hoạch thứ 13</v>
          </cell>
          <cell r="C632" t="str">
            <v>cây</v>
          </cell>
          <cell r="D632">
            <v>2813269</v>
          </cell>
        </row>
        <row r="633">
          <cell r="B633" t="str">
            <v>Cây măng cụt Năm thu hoạch thứ 14</v>
          </cell>
          <cell r="C633" t="str">
            <v>cây</v>
          </cell>
          <cell r="D633">
            <v>2813269</v>
          </cell>
        </row>
        <row r="634">
          <cell r="B634" t="str">
            <v>Cây măng cụt Năm thu hoạch thứ 15</v>
          </cell>
          <cell r="C634" t="str">
            <v>cây</v>
          </cell>
          <cell r="D634">
            <v>2813269</v>
          </cell>
        </row>
        <row r="635">
          <cell r="B635" t="str">
            <v>Cây măng cụt Năm thu hoạch thứ 16 trở đi</v>
          </cell>
          <cell r="C635" t="str">
            <v>cây</v>
          </cell>
          <cell r="D635">
            <v>2013269</v>
          </cell>
        </row>
        <row r="636">
          <cell r="B636" t="str">
            <v>Cây mít Năm thứ 1</v>
          </cell>
          <cell r="C636" t="str">
            <v>cây</v>
          </cell>
          <cell r="D636">
            <v>168775</v>
          </cell>
        </row>
        <row r="637">
          <cell r="B637" t="str">
            <v>Cây mít Năm thứ 2</v>
          </cell>
          <cell r="C637" t="str">
            <v>cây</v>
          </cell>
          <cell r="D637">
            <v>406700</v>
          </cell>
        </row>
        <row r="638">
          <cell r="B638" t="str">
            <v>Cây mít Năm thứ 3</v>
          </cell>
          <cell r="C638" t="str">
            <v>cây</v>
          </cell>
          <cell r="D638">
            <v>701400</v>
          </cell>
        </row>
        <row r="639">
          <cell r="B639" t="str">
            <v>Cây mít Năm thu hoạch thứ 1</v>
          </cell>
          <cell r="C639" t="str">
            <v>cây</v>
          </cell>
          <cell r="D639">
            <v>953714</v>
          </cell>
        </row>
        <row r="640">
          <cell r="B640" t="str">
            <v>Cây mít Năm thu hoạch thứ 2</v>
          </cell>
          <cell r="C640" t="str">
            <v>cây</v>
          </cell>
          <cell r="D640">
            <v>953714</v>
          </cell>
        </row>
        <row r="641">
          <cell r="B641" t="str">
            <v>Cây mít Năm thu hoạch thứ 3</v>
          </cell>
          <cell r="C641" t="str">
            <v>cây</v>
          </cell>
          <cell r="D641">
            <v>953714</v>
          </cell>
        </row>
        <row r="642">
          <cell r="B642" t="str">
            <v>Cây mít Năm thu hoạch thứ 4</v>
          </cell>
          <cell r="C642" t="str">
            <v>cây</v>
          </cell>
          <cell r="D642">
            <v>1150540</v>
          </cell>
        </row>
        <row r="643">
          <cell r="B643" t="str">
            <v>Cây mít Năm thu hoạch thứ 5</v>
          </cell>
          <cell r="C643" t="str">
            <v>cây</v>
          </cell>
          <cell r="D643">
            <v>1150540</v>
          </cell>
        </row>
        <row r="644">
          <cell r="B644" t="str">
            <v>Cây mít Năm thu hoạch thứ 6</v>
          </cell>
          <cell r="C644" t="str">
            <v>cây</v>
          </cell>
          <cell r="D644">
            <v>1150540</v>
          </cell>
        </row>
        <row r="645">
          <cell r="B645" t="str">
            <v>Cây mít Năm thu hoạch thứ 7 trở đi</v>
          </cell>
          <cell r="C645" t="str">
            <v>cây</v>
          </cell>
          <cell r="D645">
            <v>1048952</v>
          </cell>
        </row>
        <row r="646">
          <cell r="B646" t="str">
            <v>Cây sầu riêng Năm thứ 1</v>
          </cell>
          <cell r="C646" t="str">
            <v>cây</v>
          </cell>
          <cell r="D646">
            <v>502090</v>
          </cell>
        </row>
        <row r="647">
          <cell r="B647" t="str">
            <v>Cây sầu riêng Năm thứ 2</v>
          </cell>
          <cell r="C647" t="str">
            <v>cây</v>
          </cell>
          <cell r="D647">
            <v>795641</v>
          </cell>
        </row>
        <row r="648">
          <cell r="B648" t="str">
            <v>Cây sầu riêng Năm thứ 3</v>
          </cell>
          <cell r="C648" t="str">
            <v>cây</v>
          </cell>
          <cell r="D648">
            <v>1146042</v>
          </cell>
        </row>
        <row r="649">
          <cell r="B649" t="str">
            <v>Cây sầu riêng Năm thứ 4</v>
          </cell>
          <cell r="C649" t="str">
            <v>cây</v>
          </cell>
          <cell r="D649">
            <v>1525173</v>
          </cell>
        </row>
        <row r="650">
          <cell r="B650" t="str">
            <v>Cây sầu riêng Năm thứ 5</v>
          </cell>
          <cell r="C650" t="str">
            <v>cây</v>
          </cell>
          <cell r="D650">
            <v>1952045</v>
          </cell>
        </row>
        <row r="651">
          <cell r="B651" t="str">
            <v>Cây sầu riêng Năm thu hoạch thứ 1</v>
          </cell>
          <cell r="C651" t="str">
            <v>cây</v>
          </cell>
          <cell r="D651">
            <v>8218712</v>
          </cell>
        </row>
        <row r="652">
          <cell r="B652" t="str">
            <v>Cây sầu riêng Năm thu hoạch thứ 2</v>
          </cell>
          <cell r="C652" t="str">
            <v>cây</v>
          </cell>
          <cell r="D652">
            <v>8218712</v>
          </cell>
        </row>
        <row r="653">
          <cell r="B653" t="str">
            <v>Cây sầu riêng Năm thu hoạch thứ 3</v>
          </cell>
          <cell r="C653" t="str">
            <v>cây</v>
          </cell>
          <cell r="D653">
            <v>8218712</v>
          </cell>
        </row>
        <row r="654">
          <cell r="B654" t="str">
            <v>Cây sầu riêng Năm thu hoạch thứ 4</v>
          </cell>
          <cell r="C654" t="str">
            <v>cây</v>
          </cell>
          <cell r="D654">
            <v>8218712</v>
          </cell>
        </row>
        <row r="655">
          <cell r="B655" t="str">
            <v>Cây sầu riêng Năm thu hoạch thứ 5</v>
          </cell>
          <cell r="C655" t="str">
            <v>cây</v>
          </cell>
          <cell r="D655">
            <v>8218712</v>
          </cell>
        </row>
        <row r="656">
          <cell r="B656" t="str">
            <v>Cây sầu riêng Năm thu hoạch thứ 6</v>
          </cell>
          <cell r="C656" t="str">
            <v>cây</v>
          </cell>
          <cell r="D656">
            <v>11952045</v>
          </cell>
        </row>
        <row r="657">
          <cell r="B657" t="str">
            <v>Cây sầu riêng Năm thu hoạch thứ 7</v>
          </cell>
          <cell r="C657" t="str">
            <v>cây</v>
          </cell>
          <cell r="D657">
            <v>11952045</v>
          </cell>
        </row>
        <row r="658">
          <cell r="B658" t="str">
            <v>Cây sầu riêng Năm thu hoạch thứ 8</v>
          </cell>
          <cell r="C658" t="str">
            <v>cây</v>
          </cell>
          <cell r="D658">
            <v>11952045</v>
          </cell>
        </row>
        <row r="659">
          <cell r="B659" t="str">
            <v>Cây sầu riêng Năm thu hoạch thứ 9</v>
          </cell>
          <cell r="C659" t="str">
            <v>cây</v>
          </cell>
          <cell r="D659">
            <v>11952045</v>
          </cell>
        </row>
        <row r="660">
          <cell r="B660" t="str">
            <v>Cây sầu riêng Năm thu hoạch thứ 10</v>
          </cell>
          <cell r="C660" t="str">
            <v>cây</v>
          </cell>
          <cell r="D660">
            <v>11952045</v>
          </cell>
        </row>
        <row r="661">
          <cell r="B661" t="str">
            <v>Cây sầu riêng Năm thu hoạch thứ 11 trở đi</v>
          </cell>
          <cell r="C661" t="str">
            <v>cây</v>
          </cell>
          <cell r="D661">
            <v>7285378</v>
          </cell>
        </row>
        <row r="662">
          <cell r="B662" t="str">
            <v>Cây khế Năm thứ 1</v>
          </cell>
          <cell r="C662" t="str">
            <v>cây</v>
          </cell>
          <cell r="D662">
            <v>189679</v>
          </cell>
        </row>
        <row r="663">
          <cell r="B663" t="str">
            <v>Cây khế Năm thứ 2</v>
          </cell>
          <cell r="C663" t="str">
            <v>cây</v>
          </cell>
          <cell r="D663">
            <v>321030</v>
          </cell>
        </row>
        <row r="664">
          <cell r="B664" t="str">
            <v>Cây khế Năm thứ 3</v>
          </cell>
          <cell r="C664" t="str">
            <v>cây</v>
          </cell>
          <cell r="D664">
            <v>462253</v>
          </cell>
        </row>
        <row r="665">
          <cell r="B665" t="str">
            <v>Cây khế Năm thu hoạch thứ 1</v>
          </cell>
          <cell r="C665" t="str">
            <v>cây</v>
          </cell>
          <cell r="D665">
            <v>2547101</v>
          </cell>
        </row>
        <row r="666">
          <cell r="B666" t="str">
            <v>Cây khế Năm thu hoạch thứ 2</v>
          </cell>
          <cell r="C666" t="str">
            <v>cây</v>
          </cell>
          <cell r="D666">
            <v>2547101</v>
          </cell>
        </row>
        <row r="667">
          <cell r="B667" t="str">
            <v>Cây khế Năm thu hoạch thứ 3</v>
          </cell>
          <cell r="C667" t="str">
            <v>cây</v>
          </cell>
          <cell r="D667">
            <v>2547101</v>
          </cell>
        </row>
        <row r="668">
          <cell r="B668" t="str">
            <v>Cây khế Năm thu hoạch thứ 4</v>
          </cell>
          <cell r="C668" t="str">
            <v>cây</v>
          </cell>
          <cell r="D668">
            <v>2547101</v>
          </cell>
        </row>
        <row r="669">
          <cell r="B669" t="str">
            <v>Cây khế Năm thu hoạch thứ 5</v>
          </cell>
          <cell r="C669" t="str">
            <v>cây</v>
          </cell>
          <cell r="D669">
            <v>2547101</v>
          </cell>
        </row>
        <row r="670">
          <cell r="B670" t="str">
            <v>Cây khế Năm thu hoạch thứ 6</v>
          </cell>
          <cell r="C670" t="str">
            <v>cây</v>
          </cell>
          <cell r="D670">
            <v>3674374</v>
          </cell>
        </row>
        <row r="671">
          <cell r="B671" t="str">
            <v>Cây khế Năm thu hoạch thứ 7</v>
          </cell>
          <cell r="C671" t="str">
            <v>cây</v>
          </cell>
          <cell r="D671">
            <v>3674374</v>
          </cell>
        </row>
        <row r="672">
          <cell r="B672" t="str">
            <v>Cây khế Năm thu hoạch thứ 8</v>
          </cell>
          <cell r="C672" t="str">
            <v>cây</v>
          </cell>
          <cell r="D672">
            <v>3674374</v>
          </cell>
        </row>
        <row r="673">
          <cell r="B673" t="str">
            <v>Cây khế Năm thu hoạch thứ 9</v>
          </cell>
          <cell r="C673" t="str">
            <v>cây</v>
          </cell>
          <cell r="D673">
            <v>3674374</v>
          </cell>
        </row>
        <row r="674">
          <cell r="B674" t="str">
            <v>Cây khế Năm thu hoạch thứ 10</v>
          </cell>
          <cell r="C674" t="str">
            <v>cây</v>
          </cell>
          <cell r="D674">
            <v>3674374</v>
          </cell>
        </row>
        <row r="675">
          <cell r="B675" t="str">
            <v>Cây khế Năm thu hoạch thứ 11</v>
          </cell>
          <cell r="C675" t="str">
            <v>cây</v>
          </cell>
          <cell r="D675">
            <v>3734980</v>
          </cell>
        </row>
        <row r="676">
          <cell r="B676" t="str">
            <v>Cây khế Năm thu hoạch thứ 12</v>
          </cell>
          <cell r="C676" t="str">
            <v>cây</v>
          </cell>
          <cell r="D676">
            <v>3734980</v>
          </cell>
        </row>
        <row r="677">
          <cell r="B677" t="str">
            <v>Cây khế Năm thu hoạch thứ 13</v>
          </cell>
          <cell r="C677" t="str">
            <v>cây</v>
          </cell>
          <cell r="D677">
            <v>3734980</v>
          </cell>
        </row>
        <row r="678">
          <cell r="B678" t="str">
            <v>Cây khế Năm thu hoạch thứ 14</v>
          </cell>
          <cell r="C678" t="str">
            <v>cây</v>
          </cell>
          <cell r="D678">
            <v>3734980</v>
          </cell>
        </row>
        <row r="679">
          <cell r="B679" t="str">
            <v>Cây khế Năm thu hoạch thứ 15</v>
          </cell>
          <cell r="C679" t="str">
            <v>cây</v>
          </cell>
          <cell r="D679">
            <v>3734980</v>
          </cell>
        </row>
        <row r="680">
          <cell r="B680" t="str">
            <v>Cây khế Năm thu hoạch thứ 16 trở đi</v>
          </cell>
          <cell r="C680" t="str">
            <v>cây</v>
          </cell>
          <cell r="D680">
            <v>2462253</v>
          </cell>
        </row>
        <row r="681">
          <cell r="B681" t="str">
            <v>Cây chùm ruột Năm thứ 1</v>
          </cell>
          <cell r="C681" t="str">
            <v>cây</v>
          </cell>
          <cell r="D681">
            <v>328100</v>
          </cell>
        </row>
        <row r="682">
          <cell r="B682" t="str">
            <v>Cây chùm ruột Năm thứ 2</v>
          </cell>
          <cell r="C682" t="str">
            <v>cây</v>
          </cell>
          <cell r="D682">
            <v>463700</v>
          </cell>
        </row>
        <row r="683">
          <cell r="B683" t="str">
            <v>Cây chùm ruột Năm thứ 3</v>
          </cell>
          <cell r="C683" t="str">
            <v>cây</v>
          </cell>
          <cell r="D683">
            <v>623767</v>
          </cell>
        </row>
        <row r="684">
          <cell r="B684" t="str">
            <v>Cây chùm ruột Năm thứ 4</v>
          </cell>
          <cell r="C684" t="str">
            <v>cây</v>
          </cell>
          <cell r="D684">
            <v>783833</v>
          </cell>
        </row>
        <row r="685">
          <cell r="B685" t="str">
            <v>Cây chùm ruột Năm thu hoạch thứ 1</v>
          </cell>
          <cell r="C685" t="str">
            <v>cây</v>
          </cell>
          <cell r="D685">
            <v>1596333</v>
          </cell>
        </row>
        <row r="686">
          <cell r="B686" t="str">
            <v>Cây chùm ruột Năm thu hoạch thứ 2</v>
          </cell>
          <cell r="C686" t="str">
            <v>cây</v>
          </cell>
          <cell r="D686">
            <v>1596333</v>
          </cell>
        </row>
        <row r="687">
          <cell r="B687" t="str">
            <v>Cây chùm ruột Năm thu hoạch thứ 3</v>
          </cell>
          <cell r="C687" t="str">
            <v>cây</v>
          </cell>
          <cell r="D687">
            <v>1596333</v>
          </cell>
        </row>
        <row r="688">
          <cell r="B688" t="str">
            <v>Cây chùm ruột Năm thu hoạch thứ 4</v>
          </cell>
          <cell r="C688" t="str">
            <v>cây</v>
          </cell>
          <cell r="D688">
            <v>1596333</v>
          </cell>
        </row>
        <row r="689">
          <cell r="B689" t="str">
            <v>Cây chùm ruột Năm thu hoạch thứ 5</v>
          </cell>
          <cell r="C689" t="str">
            <v>cây</v>
          </cell>
          <cell r="D689">
            <v>1596333</v>
          </cell>
        </row>
        <row r="690">
          <cell r="B690" t="str">
            <v>Cây chùm ruột Năm thu hoạch thứ 6</v>
          </cell>
          <cell r="C690" t="str">
            <v>cây</v>
          </cell>
          <cell r="D690">
            <v>1746333</v>
          </cell>
        </row>
        <row r="691">
          <cell r="B691" t="str">
            <v>Cây chùm ruột Năm thu hoạch thứ 7</v>
          </cell>
          <cell r="C691" t="str">
            <v>cây</v>
          </cell>
          <cell r="D691">
            <v>1746333</v>
          </cell>
        </row>
        <row r="692">
          <cell r="B692" t="str">
            <v>Cây chùm ruột Năm thu hoạch thứ 8</v>
          </cell>
          <cell r="C692" t="str">
            <v>cây</v>
          </cell>
          <cell r="D692">
            <v>1746333</v>
          </cell>
        </row>
        <row r="693">
          <cell r="B693" t="str">
            <v>Cây chùm ruột Năm thu hoạch thứ 9</v>
          </cell>
          <cell r="C693" t="str">
            <v>cây</v>
          </cell>
          <cell r="D693">
            <v>1746333</v>
          </cell>
        </row>
        <row r="694">
          <cell r="B694" t="str">
            <v>Cây chùm ruột Năm thu hoạch thứ 10</v>
          </cell>
          <cell r="C694" t="str">
            <v>cây</v>
          </cell>
          <cell r="D694">
            <v>1746333</v>
          </cell>
        </row>
        <row r="695">
          <cell r="B695" t="str">
            <v>Cây chùm ruột Năm thu hoạch thứ 11</v>
          </cell>
          <cell r="C695" t="str">
            <v>cây</v>
          </cell>
          <cell r="D695">
            <v>1671333</v>
          </cell>
        </row>
        <row r="696">
          <cell r="B696" t="str">
            <v>Cây chùm ruột Năm thu hoạch thứ 12</v>
          </cell>
          <cell r="C696" t="str">
            <v>cây</v>
          </cell>
          <cell r="D696">
            <v>1671333</v>
          </cell>
        </row>
        <row r="697">
          <cell r="B697" t="str">
            <v>Cây chùm ruột Năm thu hoạch thứ 13</v>
          </cell>
          <cell r="C697" t="str">
            <v>cây</v>
          </cell>
          <cell r="D697">
            <v>1671333</v>
          </cell>
        </row>
        <row r="698">
          <cell r="B698" t="str">
            <v>Cây chùm ruột Năm thu hoạch thứ 14</v>
          </cell>
          <cell r="C698" t="str">
            <v>cây</v>
          </cell>
          <cell r="D698">
            <v>1671333</v>
          </cell>
        </row>
        <row r="699">
          <cell r="B699" t="str">
            <v>Cây chùm ruột Năm thu hoạch thứ 15</v>
          </cell>
          <cell r="C699" t="str">
            <v>cây</v>
          </cell>
          <cell r="D699">
            <v>1671333</v>
          </cell>
        </row>
        <row r="700">
          <cell r="B700" t="str">
            <v>Cây chùm ruột Năm thu hoạch thứ 11 trở đi</v>
          </cell>
          <cell r="C700" t="str">
            <v>cây</v>
          </cell>
          <cell r="D700">
            <v>1321333</v>
          </cell>
        </row>
        <row r="701">
          <cell r="B701" t="str">
            <v>Cây táo Năm thứ 1</v>
          </cell>
          <cell r="C701" t="str">
            <v>cây</v>
          </cell>
          <cell r="D701">
            <v>124008</v>
          </cell>
        </row>
        <row r="702">
          <cell r="B702" t="str">
            <v>Cây táo Năm thứ 2</v>
          </cell>
          <cell r="C702" t="str">
            <v>cây</v>
          </cell>
          <cell r="D702">
            <v>219373</v>
          </cell>
        </row>
        <row r="703">
          <cell r="B703" t="str">
            <v>Cây táo Năm thứ 3</v>
          </cell>
          <cell r="C703" t="str">
            <v>cây</v>
          </cell>
          <cell r="D703">
            <v>314737</v>
          </cell>
        </row>
        <row r="704">
          <cell r="B704" t="str">
            <v>Cây táo Năm thu hoạch thứ 1</v>
          </cell>
          <cell r="C704" t="str">
            <v>cây</v>
          </cell>
          <cell r="D704">
            <v>1421848</v>
          </cell>
        </row>
        <row r="705">
          <cell r="B705" t="str">
            <v>Cây lê Năm thu hoạch thứ 1</v>
          </cell>
          <cell r="C705" t="str">
            <v>cây</v>
          </cell>
          <cell r="D705">
            <v>1421848</v>
          </cell>
        </row>
        <row r="706">
          <cell r="B706" t="str">
            <v>Cây táo Năm thu hoạch thứ 2</v>
          </cell>
          <cell r="C706" t="str">
            <v>cây</v>
          </cell>
          <cell r="D706">
            <v>1421848</v>
          </cell>
        </row>
        <row r="707">
          <cell r="B707" t="str">
            <v>Cây táo Năm thu hoạch thứ 3</v>
          </cell>
          <cell r="C707" t="str">
            <v>cây</v>
          </cell>
          <cell r="D707">
            <v>1421848</v>
          </cell>
        </row>
        <row r="708">
          <cell r="B708" t="str">
            <v>Cây táo Năm thu hoạch thứ 4</v>
          </cell>
          <cell r="C708" t="str">
            <v>cây</v>
          </cell>
          <cell r="D708">
            <v>1799886</v>
          </cell>
        </row>
        <row r="709">
          <cell r="B709" t="str">
            <v>Cây táo Năm thu hoạch thứ 5</v>
          </cell>
          <cell r="C709" t="str">
            <v>cây</v>
          </cell>
          <cell r="D709">
            <v>1799886</v>
          </cell>
        </row>
        <row r="710">
          <cell r="B710" t="str">
            <v>Cây táo Năm thu hoạch thứ 6</v>
          </cell>
          <cell r="C710" t="str">
            <v>cây</v>
          </cell>
          <cell r="D710">
            <v>1799886</v>
          </cell>
        </row>
        <row r="711">
          <cell r="B711" t="str">
            <v>Cây táo Năm thu hoạch thứ 7 trở đi</v>
          </cell>
          <cell r="C711" t="str">
            <v>cây</v>
          </cell>
          <cell r="D711">
            <v>1124818</v>
          </cell>
        </row>
        <row r="712">
          <cell r="B712" t="str">
            <v>Cây me Năm thứ 1</v>
          </cell>
          <cell r="C712" t="str">
            <v>cây</v>
          </cell>
          <cell r="D712">
            <v>743210</v>
          </cell>
        </row>
        <row r="713">
          <cell r="B713" t="str">
            <v>Cây me Năm thứ 2</v>
          </cell>
          <cell r="C713" t="str">
            <v>cây</v>
          </cell>
          <cell r="D713">
            <v>1377621</v>
          </cell>
        </row>
        <row r="714">
          <cell r="B714" t="str">
            <v>Cây me Năm thu hoạch thứ 1</v>
          </cell>
          <cell r="C714" t="str">
            <v>cây</v>
          </cell>
          <cell r="D714">
            <v>4723774</v>
          </cell>
        </row>
        <row r="715">
          <cell r="B715" t="str">
            <v>Cây me Năm thu hoạch thứ 2</v>
          </cell>
          <cell r="C715" t="str">
            <v>cây</v>
          </cell>
          <cell r="D715">
            <v>4723774</v>
          </cell>
        </row>
        <row r="716">
          <cell r="B716" t="str">
            <v>Cây me Năm thu hoạch thứ 3</v>
          </cell>
          <cell r="C716" t="str">
            <v>cây</v>
          </cell>
          <cell r="D716">
            <v>4723774</v>
          </cell>
        </row>
        <row r="717">
          <cell r="B717" t="str">
            <v>Cây me Năm thu hoạch thứ 4</v>
          </cell>
          <cell r="C717" t="str">
            <v>cây</v>
          </cell>
          <cell r="D717">
            <v>4723774</v>
          </cell>
        </row>
        <row r="718">
          <cell r="B718" t="str">
            <v>Cây me Năm thu hoạch thứ 5</v>
          </cell>
          <cell r="C718" t="str">
            <v>cây</v>
          </cell>
          <cell r="D718">
            <v>4723774</v>
          </cell>
        </row>
        <row r="719">
          <cell r="B719" t="str">
            <v>Cây me Năm thu hoạch thứ 6</v>
          </cell>
          <cell r="C719" t="str">
            <v>cây</v>
          </cell>
          <cell r="D719">
            <v>5608390</v>
          </cell>
        </row>
        <row r="720">
          <cell r="B720" t="str">
            <v>Cây me Năm thu hoạch thứ 7</v>
          </cell>
          <cell r="C720" t="str">
            <v>cây</v>
          </cell>
          <cell r="D720">
            <v>5608390</v>
          </cell>
        </row>
        <row r="721">
          <cell r="B721" t="str">
            <v>Cây me Năm thu hoạch thứ 8</v>
          </cell>
          <cell r="C721" t="str">
            <v>cây</v>
          </cell>
          <cell r="D721">
            <v>5608390</v>
          </cell>
        </row>
        <row r="722">
          <cell r="B722" t="str">
            <v>Cây me Năm thu hoạch thứ 9</v>
          </cell>
          <cell r="C722" t="str">
            <v>cây</v>
          </cell>
          <cell r="D722">
            <v>5608390</v>
          </cell>
        </row>
        <row r="723">
          <cell r="B723" t="str">
            <v>Cây me Năm thu hoạch thứ 10</v>
          </cell>
          <cell r="C723" t="str">
            <v>cây</v>
          </cell>
          <cell r="D723">
            <v>5608390</v>
          </cell>
        </row>
        <row r="724">
          <cell r="B724" t="str">
            <v>Cây me Năm thu hoạch thứ 11</v>
          </cell>
          <cell r="C724" t="str">
            <v>cây</v>
          </cell>
          <cell r="D724">
            <v>4646851</v>
          </cell>
        </row>
        <row r="725">
          <cell r="B725" t="str">
            <v>Cây me Năm thu hoạch thứ 12</v>
          </cell>
          <cell r="C725" t="str">
            <v>cây</v>
          </cell>
          <cell r="D725">
            <v>4646851</v>
          </cell>
        </row>
        <row r="726">
          <cell r="B726" t="str">
            <v>Cây me Năm thu hoạch thứ 13</v>
          </cell>
          <cell r="C726" t="str">
            <v>cây</v>
          </cell>
          <cell r="D726">
            <v>4646851</v>
          </cell>
        </row>
        <row r="727">
          <cell r="B727" t="str">
            <v>Cây me Năm thu hoạch thứ 14</v>
          </cell>
          <cell r="C727" t="str">
            <v>cây</v>
          </cell>
          <cell r="D727">
            <v>4646851</v>
          </cell>
        </row>
        <row r="728">
          <cell r="B728" t="str">
            <v>Cây me Năm thu hoạch thứ 15</v>
          </cell>
          <cell r="C728" t="str">
            <v>cây</v>
          </cell>
          <cell r="D728">
            <v>4646851</v>
          </cell>
        </row>
        <row r="729">
          <cell r="B729" t="str">
            <v>Cây me Năm thu hoạch thứ 16 trở đi</v>
          </cell>
          <cell r="C729" t="str">
            <v>cây</v>
          </cell>
          <cell r="D729">
            <v>2531467</v>
          </cell>
        </row>
        <row r="730">
          <cell r="B730" t="str">
            <v>Cây lựu Năm thứ 1</v>
          </cell>
          <cell r="C730" t="str">
            <v>cây</v>
          </cell>
          <cell r="D730">
            <v>97707</v>
          </cell>
        </row>
        <row r="731">
          <cell r="B731" t="str">
            <v>Cây lựu Năm thứ 2</v>
          </cell>
          <cell r="C731" t="str">
            <v>cây</v>
          </cell>
          <cell r="D731">
            <v>165606</v>
          </cell>
        </row>
        <row r="732">
          <cell r="B732" t="str">
            <v>Cây lựu Năm thu hoạch thứ 1</v>
          </cell>
          <cell r="C732" t="str">
            <v>cây</v>
          </cell>
          <cell r="D732">
            <v>669808</v>
          </cell>
        </row>
        <row r="733">
          <cell r="B733" t="str">
            <v>Cây lựu Năm thu hoạch thứ 2</v>
          </cell>
          <cell r="C733" t="str">
            <v>cây</v>
          </cell>
          <cell r="D733">
            <v>669808</v>
          </cell>
        </row>
        <row r="734">
          <cell r="B734" t="str">
            <v>Cây lựu Năm thu hoạch thứ 3</v>
          </cell>
          <cell r="C734" t="str">
            <v>cây</v>
          </cell>
          <cell r="D734">
            <v>669808</v>
          </cell>
        </row>
        <row r="735">
          <cell r="B735" t="str">
            <v>Cây lựu Năm thu hoạch thứ 4</v>
          </cell>
          <cell r="C735" t="str">
            <v>cây</v>
          </cell>
          <cell r="D735">
            <v>669808</v>
          </cell>
        </row>
        <row r="736">
          <cell r="B736" t="str">
            <v>Cây lựu Năm thu hoạch thứ 5</v>
          </cell>
          <cell r="C736" t="str">
            <v>cây</v>
          </cell>
          <cell r="D736">
            <v>669808</v>
          </cell>
        </row>
        <row r="737">
          <cell r="B737" t="str">
            <v>Cây lựu Năm thu hoạch thứ 6</v>
          </cell>
          <cell r="C737" t="str">
            <v>cây</v>
          </cell>
          <cell r="D737">
            <v>829472</v>
          </cell>
        </row>
        <row r="738">
          <cell r="B738" t="str">
            <v>Cây lựu Năm thu hoạch thứ 7</v>
          </cell>
          <cell r="C738" t="str">
            <v>cây</v>
          </cell>
          <cell r="D738">
            <v>829472</v>
          </cell>
        </row>
        <row r="739">
          <cell r="B739" t="str">
            <v>Cây lựu Năm thu hoạch thứ 8</v>
          </cell>
          <cell r="C739" t="str">
            <v>cây</v>
          </cell>
          <cell r="D739">
            <v>829472</v>
          </cell>
        </row>
        <row r="740">
          <cell r="B740" t="str">
            <v>Cây lựu Năm thu hoạch thứ 9</v>
          </cell>
          <cell r="C740" t="str">
            <v>cây</v>
          </cell>
          <cell r="D740">
            <v>829472</v>
          </cell>
        </row>
        <row r="741">
          <cell r="B741" t="str">
            <v>Cây lựu Năm thu hoạch thứ 10</v>
          </cell>
          <cell r="C741" t="str">
            <v>cây</v>
          </cell>
          <cell r="D741">
            <v>829472</v>
          </cell>
        </row>
        <row r="742">
          <cell r="B742" t="str">
            <v>Cây lựu Năm thu hoạch thứ 11 trở đi</v>
          </cell>
          <cell r="C742" t="str">
            <v>cây</v>
          </cell>
          <cell r="D742">
            <v>585774</v>
          </cell>
        </row>
        <row r="743">
          <cell r="B743" t="str">
            <v>Cây ổi Năm thứ 1</v>
          </cell>
          <cell r="C743" t="str">
            <v>cây</v>
          </cell>
          <cell r="D743">
            <v>78365</v>
          </cell>
        </row>
        <row r="744">
          <cell r="B744" t="str">
            <v>Cây ổi Năm thứ 2</v>
          </cell>
          <cell r="C744" t="str">
            <v>cây</v>
          </cell>
          <cell r="D744">
            <v>126573</v>
          </cell>
        </row>
        <row r="745">
          <cell r="B745" t="str">
            <v>Cây ổi Năm thu hoạch thứ 1</v>
          </cell>
          <cell r="C745" t="str">
            <v>cây</v>
          </cell>
          <cell r="D745">
            <v>257086</v>
          </cell>
        </row>
        <row r="746">
          <cell r="B746" t="str">
            <v>Cây ổi Năm thu hoạch thứ 2</v>
          </cell>
          <cell r="C746" t="str">
            <v>cây</v>
          </cell>
          <cell r="D746">
            <v>257086</v>
          </cell>
        </row>
        <row r="747">
          <cell r="B747" t="str">
            <v>Cây ổi Năm thu hoạch thứ 3</v>
          </cell>
          <cell r="C747" t="str">
            <v>cây</v>
          </cell>
          <cell r="D747">
            <v>257086</v>
          </cell>
        </row>
        <row r="748">
          <cell r="B748" t="str">
            <v>Cây ổi Năm thu hoạch thứ 4</v>
          </cell>
          <cell r="C748" t="str">
            <v>cây</v>
          </cell>
          <cell r="D748">
            <v>320093</v>
          </cell>
        </row>
        <row r="749">
          <cell r="B749" t="str">
            <v>Cây ổi Năm thu hoạch thứ 5</v>
          </cell>
          <cell r="C749" t="str">
            <v>cây</v>
          </cell>
          <cell r="D749">
            <v>320093</v>
          </cell>
        </row>
        <row r="750">
          <cell r="B750" t="str">
            <v>Cây ổi Năm thu hoạch thứ 6</v>
          </cell>
          <cell r="C750" t="str">
            <v>cây</v>
          </cell>
          <cell r="D750">
            <v>320093</v>
          </cell>
        </row>
        <row r="751">
          <cell r="B751" t="str">
            <v>Cây ổi Năm thu hoạch thứ 7</v>
          </cell>
          <cell r="C751" t="str">
            <v>cây</v>
          </cell>
          <cell r="D751">
            <v>302091</v>
          </cell>
        </row>
        <row r="752">
          <cell r="B752" t="str">
            <v>Cây ổi Năm thu hoạch thứ 8</v>
          </cell>
          <cell r="C752" t="str">
            <v>cây</v>
          </cell>
          <cell r="D752">
            <v>302091</v>
          </cell>
        </row>
        <row r="753">
          <cell r="B753" t="str">
            <v>Cây ổi Năm thu hoạch thứ 9</v>
          </cell>
          <cell r="C753" t="str">
            <v>cây</v>
          </cell>
          <cell r="D753">
            <v>302091</v>
          </cell>
        </row>
        <row r="754">
          <cell r="B754" t="str">
            <v>Cây ổi Năm thu hoạch thứ 10 trở đi</v>
          </cell>
          <cell r="C754" t="str">
            <v>cây</v>
          </cell>
          <cell r="D754">
            <v>248086</v>
          </cell>
        </row>
        <row r="755">
          <cell r="B755" t="str">
            <v>Cây Sapoche Năm thứ 1</v>
          </cell>
          <cell r="C755" t="str">
            <v>cây</v>
          </cell>
          <cell r="D755">
            <v>250392</v>
          </cell>
        </row>
        <row r="756">
          <cell r="B756" t="str">
            <v>Cây Sapoche Năm thứ 2</v>
          </cell>
          <cell r="C756" t="str">
            <v>cây</v>
          </cell>
          <cell r="D756">
            <v>413371</v>
          </cell>
        </row>
        <row r="757">
          <cell r="B757" t="str">
            <v>Cây Sapoche Năm thứ 3</v>
          </cell>
          <cell r="C757" t="str">
            <v>cây</v>
          </cell>
          <cell r="D757">
            <v>590098</v>
          </cell>
        </row>
        <row r="758">
          <cell r="B758" t="str">
            <v>Cây Sapoche Năm thu hoạch thứ 1</v>
          </cell>
          <cell r="C758" t="str">
            <v>cây</v>
          </cell>
          <cell r="D758">
            <v>1806881</v>
          </cell>
        </row>
        <row r="759">
          <cell r="B759" t="str">
            <v>Cây Sapoche Năm thu hoạch thứ 2</v>
          </cell>
          <cell r="C759" t="str">
            <v>cây</v>
          </cell>
          <cell r="D759">
            <v>1806881</v>
          </cell>
        </row>
        <row r="760">
          <cell r="B760" t="str">
            <v>Cây Sapoche Năm thu hoạch thứ 3</v>
          </cell>
          <cell r="C760" t="str">
            <v>cây</v>
          </cell>
          <cell r="D760">
            <v>1806881</v>
          </cell>
        </row>
        <row r="761">
          <cell r="B761" t="str">
            <v>Cây Sapoche Năm thu hoạch thứ 4</v>
          </cell>
          <cell r="C761" t="str">
            <v>cây</v>
          </cell>
          <cell r="D761">
            <v>1806881</v>
          </cell>
        </row>
        <row r="762">
          <cell r="B762" t="str">
            <v>Cây Sapoche Năm thu hoạch thứ 5</v>
          </cell>
          <cell r="C762" t="str">
            <v>cây</v>
          </cell>
          <cell r="D762">
            <v>1806881</v>
          </cell>
        </row>
        <row r="763">
          <cell r="B763" t="str">
            <v>Cây Sapoche Năm thu hoạch thứ 6</v>
          </cell>
          <cell r="C763" t="str">
            <v>cây</v>
          </cell>
          <cell r="D763">
            <v>2044643</v>
          </cell>
        </row>
        <row r="764">
          <cell r="B764" t="str">
            <v>Cây Sapoche Năm thu hoạch thứ 7</v>
          </cell>
          <cell r="C764" t="str">
            <v>cây</v>
          </cell>
          <cell r="D764">
            <v>2044643</v>
          </cell>
        </row>
        <row r="765">
          <cell r="B765" t="str">
            <v>Cây Sapoche Năm thu hoạch thứ 8</v>
          </cell>
          <cell r="C765" t="str">
            <v>cây</v>
          </cell>
          <cell r="D765">
            <v>2044643</v>
          </cell>
        </row>
        <row r="766">
          <cell r="B766" t="str">
            <v>Cây Sapoche Năm thu hoạch thứ 9</v>
          </cell>
          <cell r="C766" t="str">
            <v>cây</v>
          </cell>
          <cell r="D766">
            <v>2044643</v>
          </cell>
        </row>
        <row r="767">
          <cell r="B767" t="str">
            <v>Cây Sapoche Năm thu hoạch thứ 10</v>
          </cell>
          <cell r="C767" t="str">
            <v>cây</v>
          </cell>
          <cell r="D767">
            <v>2044643</v>
          </cell>
        </row>
        <row r="768">
          <cell r="B768" t="str">
            <v>Cây Sapoche Năm thu hoạch thứ 11</v>
          </cell>
          <cell r="C768" t="str">
            <v>cây</v>
          </cell>
          <cell r="D768">
            <v>2058629</v>
          </cell>
        </row>
        <row r="769">
          <cell r="B769" t="str">
            <v>Cây Sapoche Năm thu hoạch thứ 12</v>
          </cell>
          <cell r="C769" t="str">
            <v>cây</v>
          </cell>
          <cell r="D769">
            <v>2058629</v>
          </cell>
        </row>
        <row r="770">
          <cell r="B770" t="str">
            <v>Cây Sapoche Năm thu hoạch thứ 13</v>
          </cell>
          <cell r="C770" t="str">
            <v>cây</v>
          </cell>
          <cell r="D770">
            <v>2058629</v>
          </cell>
        </row>
        <row r="771">
          <cell r="B771" t="str">
            <v>Cây Sapoche Năm thu hoạch thứ 14</v>
          </cell>
          <cell r="C771" t="str">
            <v>cây</v>
          </cell>
          <cell r="D771">
            <v>2058629</v>
          </cell>
        </row>
        <row r="772">
          <cell r="B772" t="str">
            <v>Cây Sapoche Năm thu hoạch thứ 15</v>
          </cell>
          <cell r="C772" t="str">
            <v>cây</v>
          </cell>
          <cell r="D772">
            <v>2058629</v>
          </cell>
        </row>
        <row r="773">
          <cell r="B773" t="str">
            <v>Cây Sapoche Năm thu hoạch thứ 16 trở đi</v>
          </cell>
          <cell r="C773" t="str">
            <v>cây</v>
          </cell>
          <cell r="D773">
            <v>1813874</v>
          </cell>
        </row>
        <row r="774">
          <cell r="B774" t="str">
            <v>Cây Lekima Năm thứ 1</v>
          </cell>
          <cell r="C774" t="str">
            <v>cây</v>
          </cell>
          <cell r="D774">
            <v>263957</v>
          </cell>
        </row>
        <row r="775">
          <cell r="B775" t="str">
            <v>Cây Lekima Năm thứ 2</v>
          </cell>
          <cell r="C775" t="str">
            <v>cây</v>
          </cell>
          <cell r="D775">
            <v>435036</v>
          </cell>
        </row>
        <row r="776">
          <cell r="B776" t="str">
            <v>Cây Lekima Năm thu hoạch thứ 1</v>
          </cell>
          <cell r="C776" t="str">
            <v>cây</v>
          </cell>
          <cell r="D776">
            <v>1316331</v>
          </cell>
        </row>
        <row r="777">
          <cell r="B777" t="str">
            <v>Cây Lekima Năm thu hoạch thứ 2</v>
          </cell>
          <cell r="C777" t="str">
            <v>cây</v>
          </cell>
          <cell r="D777">
            <v>1316331</v>
          </cell>
        </row>
        <row r="778">
          <cell r="B778" t="str">
            <v>Cây Lekima Năm thu hoạch thứ 3</v>
          </cell>
          <cell r="C778" t="str">
            <v>cây</v>
          </cell>
          <cell r="D778">
            <v>1316331</v>
          </cell>
        </row>
        <row r="779">
          <cell r="B779" t="str">
            <v>Cây Lekima Năm thu hoạch thứ 4</v>
          </cell>
          <cell r="C779" t="str">
            <v>cây</v>
          </cell>
          <cell r="D779">
            <v>1316331</v>
          </cell>
        </row>
        <row r="780">
          <cell r="B780" t="str">
            <v>Cây Lekima Năm thu hoạch thứ 5</v>
          </cell>
          <cell r="C780" t="str">
            <v>cây</v>
          </cell>
          <cell r="D780">
            <v>1316331</v>
          </cell>
        </row>
        <row r="781">
          <cell r="B781" t="str">
            <v>Cây Lekima Năm thu hoạch thứ 6</v>
          </cell>
          <cell r="C781" t="str">
            <v>cây</v>
          </cell>
          <cell r="D781">
            <v>1765971</v>
          </cell>
        </row>
        <row r="782">
          <cell r="B782" t="str">
            <v>Cây Lekima Năm thu hoạch thứ 7</v>
          </cell>
          <cell r="C782" t="str">
            <v>cây</v>
          </cell>
          <cell r="D782">
            <v>1765971</v>
          </cell>
        </row>
        <row r="783">
          <cell r="B783" t="str">
            <v>Cây Lekima Năm thu hoạch thứ 8</v>
          </cell>
          <cell r="C783" t="str">
            <v>cây</v>
          </cell>
          <cell r="D783">
            <v>1765971</v>
          </cell>
        </row>
        <row r="784">
          <cell r="B784" t="str">
            <v>Cây Lekima Năm thu hoạch thứ 9</v>
          </cell>
          <cell r="C784" t="str">
            <v>cây</v>
          </cell>
          <cell r="D784">
            <v>1765971</v>
          </cell>
        </row>
        <row r="785">
          <cell r="B785" t="str">
            <v>Cây Lekima Năm thu hoạch thứ 10</v>
          </cell>
          <cell r="C785" t="str">
            <v>cây</v>
          </cell>
          <cell r="D785">
            <v>1765971</v>
          </cell>
        </row>
        <row r="786">
          <cell r="B786" t="str">
            <v>Cây Lekima Năm thu hoạch thứ 11</v>
          </cell>
          <cell r="C786" t="str">
            <v>cây</v>
          </cell>
          <cell r="D786">
            <v>2008777</v>
          </cell>
        </row>
        <row r="787">
          <cell r="B787" t="str">
            <v>Cây Lekima Năm thu hoạch thứ 12</v>
          </cell>
          <cell r="C787" t="str">
            <v>cây</v>
          </cell>
          <cell r="D787">
            <v>2008777</v>
          </cell>
        </row>
        <row r="788">
          <cell r="B788" t="str">
            <v>Cây Lekima Năm thu hoạch thứ 13</v>
          </cell>
          <cell r="C788" t="str">
            <v>cây</v>
          </cell>
          <cell r="D788">
            <v>2008777</v>
          </cell>
        </row>
        <row r="789">
          <cell r="B789" t="str">
            <v>Cây Lekima Năm thu hoạch thứ 14</v>
          </cell>
          <cell r="C789" t="str">
            <v>cây</v>
          </cell>
          <cell r="D789">
            <v>2008777</v>
          </cell>
        </row>
        <row r="790">
          <cell r="B790" t="str">
            <v>Cây Lekima Năm thu hoạch thứ 15</v>
          </cell>
          <cell r="C790" t="str">
            <v>cây</v>
          </cell>
          <cell r="D790">
            <v>2008777</v>
          </cell>
        </row>
        <row r="791">
          <cell r="B791" t="str">
            <v>Cây Lekima Năm thu hoạch thứ 16 trở đi</v>
          </cell>
          <cell r="C791" t="str">
            <v>cây</v>
          </cell>
          <cell r="D791">
            <v>1552392</v>
          </cell>
        </row>
        <row r="792">
          <cell r="B792" t="str">
            <v>Cây đào tiên Năm thứ 1</v>
          </cell>
          <cell r="C792" t="str">
            <v>cây</v>
          </cell>
          <cell r="D792">
            <v>342543</v>
          </cell>
        </row>
        <row r="793">
          <cell r="B793" t="str">
            <v>Cây đào tiên Năm thứ 2</v>
          </cell>
          <cell r="C793" t="str">
            <v>cây</v>
          </cell>
          <cell r="D793">
            <v>556529</v>
          </cell>
        </row>
        <row r="794">
          <cell r="B794" t="str">
            <v>Cây đào tiên Năm thu hoạch thứ 1</v>
          </cell>
          <cell r="C794" t="str">
            <v>cây</v>
          </cell>
          <cell r="D794">
            <v>1360100</v>
          </cell>
        </row>
        <row r="795">
          <cell r="B795" t="str">
            <v>Cây đào tiên Năm thu hoạch thứ 2</v>
          </cell>
          <cell r="C795" t="str">
            <v>cây</v>
          </cell>
          <cell r="D795">
            <v>1360100</v>
          </cell>
        </row>
        <row r="796">
          <cell r="B796" t="str">
            <v>Cây đào tiên Năm thu hoạch thứ 3</v>
          </cell>
          <cell r="C796" t="str">
            <v>cây</v>
          </cell>
          <cell r="D796">
            <v>1360100</v>
          </cell>
        </row>
        <row r="797">
          <cell r="B797" t="str">
            <v>Cây đào tiên Năm thu hoạch thứ 4</v>
          </cell>
          <cell r="C797" t="str">
            <v>cây</v>
          </cell>
          <cell r="D797">
            <v>1360100</v>
          </cell>
        </row>
        <row r="798">
          <cell r="B798" t="str">
            <v>Cây đào tiên Năm thu hoạch thứ 5</v>
          </cell>
          <cell r="C798" t="str">
            <v>cây</v>
          </cell>
          <cell r="D798">
            <v>1360100</v>
          </cell>
        </row>
        <row r="799">
          <cell r="B799" t="str">
            <v>Cây đào tiên Năm thu hoạch thứ 6</v>
          </cell>
          <cell r="C799" t="str">
            <v>cây</v>
          </cell>
          <cell r="D799">
            <v>1627957</v>
          </cell>
        </row>
        <row r="800">
          <cell r="B800" t="str">
            <v>Cây đào tiên Năm thu hoạch thứ 7</v>
          </cell>
          <cell r="C800" t="str">
            <v>cây</v>
          </cell>
          <cell r="D800">
            <v>1627957</v>
          </cell>
        </row>
        <row r="801">
          <cell r="B801" t="str">
            <v>Cây đào tiên Năm thu hoạch thứ 8</v>
          </cell>
          <cell r="C801" t="str">
            <v>cây</v>
          </cell>
          <cell r="D801">
            <v>1627957</v>
          </cell>
        </row>
        <row r="802">
          <cell r="B802" t="str">
            <v>Cây đào tiên Năm thu hoạch thứ 9</v>
          </cell>
          <cell r="C802" t="str">
            <v>cây</v>
          </cell>
          <cell r="D802">
            <v>1627957</v>
          </cell>
        </row>
        <row r="803">
          <cell r="B803" t="str">
            <v>Cây đào tiên Năm thu hoạch thứ 10</v>
          </cell>
          <cell r="C803" t="str">
            <v>cây</v>
          </cell>
          <cell r="D803">
            <v>1627957</v>
          </cell>
        </row>
        <row r="804">
          <cell r="B804" t="str">
            <v>Cây đào tiên Năm thu hoạch thứ 11 trở đi</v>
          </cell>
          <cell r="C804" t="str">
            <v>cây</v>
          </cell>
          <cell r="D804">
            <v>1627957</v>
          </cell>
        </row>
        <row r="805">
          <cell r="B805" t="str">
            <v>Cây cau Năm thứ 1</v>
          </cell>
          <cell r="C805" t="str">
            <v>cây</v>
          </cell>
          <cell r="D805">
            <v>61977</v>
          </cell>
        </row>
        <row r="806">
          <cell r="B806" t="str">
            <v>Cây cau Năm thứ 2</v>
          </cell>
          <cell r="C806" t="str">
            <v>cây</v>
          </cell>
          <cell r="D806">
            <v>99901</v>
          </cell>
        </row>
        <row r="807">
          <cell r="B807" t="str">
            <v>Cây cau Năm thứ 3</v>
          </cell>
          <cell r="C807" t="str">
            <v>cây</v>
          </cell>
          <cell r="D807">
            <v>137824</v>
          </cell>
        </row>
        <row r="808">
          <cell r="B808" t="str">
            <v>Cây cau Năm thứ 4</v>
          </cell>
          <cell r="C808" t="str">
            <v>cây</v>
          </cell>
          <cell r="D808">
            <v>390160</v>
          </cell>
        </row>
        <row r="809">
          <cell r="B809" t="str">
            <v>Cây cau Năm thu hoạch thứ 1</v>
          </cell>
          <cell r="C809" t="str">
            <v>cây</v>
          </cell>
          <cell r="D809">
            <v>1040613</v>
          </cell>
        </row>
        <row r="810">
          <cell r="B810" t="str">
            <v>Cây cau Năm thu hoạch thứ 2</v>
          </cell>
          <cell r="C810" t="str">
            <v>cây</v>
          </cell>
          <cell r="D810">
            <v>1040613</v>
          </cell>
        </row>
        <row r="811">
          <cell r="B811" t="str">
            <v>Cây cau Năm thu hoạch thứ 3</v>
          </cell>
          <cell r="C811" t="str">
            <v>cây</v>
          </cell>
          <cell r="D811">
            <v>1040613</v>
          </cell>
        </row>
        <row r="812">
          <cell r="B812" t="str">
            <v>Cây cau Năm thu hoạch thứ 4</v>
          </cell>
          <cell r="C812" t="str">
            <v>cây</v>
          </cell>
          <cell r="D812">
            <v>1040613</v>
          </cell>
        </row>
        <row r="813">
          <cell r="B813" t="str">
            <v>Cây cau Năm thu hoạch thứ 5</v>
          </cell>
          <cell r="C813" t="str">
            <v>cây</v>
          </cell>
          <cell r="D813">
            <v>1040613</v>
          </cell>
        </row>
        <row r="814">
          <cell r="B814" t="str">
            <v>Cây cau Năm thu hoạch thứ 6</v>
          </cell>
          <cell r="C814" t="str">
            <v>cây</v>
          </cell>
          <cell r="D814">
            <v>1869441</v>
          </cell>
        </row>
        <row r="815">
          <cell r="B815" t="str">
            <v>Cây cau Năm thu hoạch thứ 7</v>
          </cell>
          <cell r="C815" t="str">
            <v>cây</v>
          </cell>
          <cell r="D815">
            <v>1869441</v>
          </cell>
        </row>
        <row r="816">
          <cell r="B816" t="str">
            <v>Cây cau Năm thu hoạch thứ 8</v>
          </cell>
          <cell r="C816" t="str">
            <v>cây</v>
          </cell>
          <cell r="D816">
            <v>1869441</v>
          </cell>
        </row>
        <row r="817">
          <cell r="B817" t="str">
            <v>Cây cau Năm thu hoạch thứ 9</v>
          </cell>
          <cell r="C817" t="str">
            <v>cây</v>
          </cell>
          <cell r="D817">
            <v>1869441</v>
          </cell>
        </row>
        <row r="818">
          <cell r="B818" t="str">
            <v>Cây cau Năm thu hoạch thứ 10</v>
          </cell>
          <cell r="C818" t="str">
            <v>cây</v>
          </cell>
          <cell r="D818">
            <v>1869441</v>
          </cell>
        </row>
        <row r="819">
          <cell r="B819" t="str">
            <v>Cây cau Năm thu hoạch thứ 11</v>
          </cell>
          <cell r="C819" t="str">
            <v>cây</v>
          </cell>
          <cell r="D819">
            <v>1437009</v>
          </cell>
        </row>
        <row r="820">
          <cell r="B820" t="str">
            <v>Cây cau Năm thu hoạch thứ 12</v>
          </cell>
          <cell r="C820" t="str">
            <v>cây</v>
          </cell>
          <cell r="D820">
            <v>1437009</v>
          </cell>
        </row>
        <row r="821">
          <cell r="B821" t="str">
            <v>Cây cau Năm thu hoạch thứ 13</v>
          </cell>
          <cell r="C821" t="str">
            <v>cây</v>
          </cell>
          <cell r="D821">
            <v>1437009</v>
          </cell>
        </row>
        <row r="822">
          <cell r="B822" t="str">
            <v>Cây cau Năm thu hoạch thứ 14</v>
          </cell>
          <cell r="C822" t="str">
            <v>cây</v>
          </cell>
          <cell r="D822">
            <v>1437009</v>
          </cell>
        </row>
        <row r="823">
          <cell r="B823" t="str">
            <v>Cây cau Năm thu hoạch thứ 15</v>
          </cell>
          <cell r="C823" t="str">
            <v>cây</v>
          </cell>
          <cell r="D823">
            <v>1437009</v>
          </cell>
        </row>
        <row r="824">
          <cell r="B824" t="str">
            <v>Cây cau Năm thu hoạch thứ 16 trở đi</v>
          </cell>
          <cell r="C824" t="str">
            <v>cây</v>
          </cell>
          <cell r="D824">
            <v>824396</v>
          </cell>
        </row>
        <row r="825">
          <cell r="B825" t="str">
            <v>Cây dừa Năm thứ 1</v>
          </cell>
          <cell r="C825" t="str">
            <v>cây</v>
          </cell>
          <cell r="D825">
            <v>379122</v>
          </cell>
        </row>
        <row r="826">
          <cell r="B826" t="str">
            <v>Cây dừa Năm thứ 2</v>
          </cell>
          <cell r="C826" t="str">
            <v>cây</v>
          </cell>
          <cell r="D826">
            <v>673935</v>
          </cell>
        </row>
        <row r="827">
          <cell r="B827" t="str">
            <v>Cây dừa Năm thứ 3</v>
          </cell>
          <cell r="C827" t="str">
            <v>cây</v>
          </cell>
          <cell r="D827">
            <v>1037626</v>
          </cell>
        </row>
        <row r="828">
          <cell r="B828" t="str">
            <v>Cây dừa Năm thu hoạch thứ 1</v>
          </cell>
          <cell r="C828" t="str">
            <v>cây</v>
          </cell>
          <cell r="D828">
            <v>1387626</v>
          </cell>
        </row>
        <row r="829">
          <cell r="B829" t="str">
            <v>Cây dừa Năm thu hoạch thứ 2</v>
          </cell>
          <cell r="C829" t="str">
            <v>cây</v>
          </cell>
          <cell r="D829">
            <v>1387626</v>
          </cell>
        </row>
        <row r="830">
          <cell r="B830" t="str">
            <v>Cây dừa Năm thu hoạch thứ 3</v>
          </cell>
          <cell r="C830" t="str">
            <v>cây</v>
          </cell>
          <cell r="D830">
            <v>1387626</v>
          </cell>
        </row>
        <row r="831">
          <cell r="B831" t="str">
            <v>Cây dừa Năm thu hoạch thứ 4</v>
          </cell>
          <cell r="C831" t="str">
            <v>cây</v>
          </cell>
          <cell r="D831">
            <v>1387626</v>
          </cell>
        </row>
        <row r="832">
          <cell r="B832" t="str">
            <v>Cây dừa Năm thu hoạch thứ 5</v>
          </cell>
          <cell r="C832" t="str">
            <v>cây</v>
          </cell>
          <cell r="D832">
            <v>1387626</v>
          </cell>
        </row>
        <row r="833">
          <cell r="B833" t="str">
            <v>Cây dừa Năm thu hoạch thứ 6</v>
          </cell>
          <cell r="C833" t="str">
            <v>cây</v>
          </cell>
          <cell r="D833">
            <v>1737626</v>
          </cell>
        </row>
        <row r="834">
          <cell r="B834" t="str">
            <v>Cây dừa Năm thu hoạch thứ 7</v>
          </cell>
          <cell r="C834" t="str">
            <v>cây</v>
          </cell>
          <cell r="D834">
            <v>1737626</v>
          </cell>
        </row>
        <row r="835">
          <cell r="B835" t="str">
            <v>Cây dừa Năm thu hoạch thứ 8</v>
          </cell>
          <cell r="C835" t="str">
            <v>cây</v>
          </cell>
          <cell r="D835">
            <v>1737626</v>
          </cell>
        </row>
        <row r="836">
          <cell r="B836" t="str">
            <v>Cây dừa Năm thu hoạch thứ 9</v>
          </cell>
          <cell r="C836" t="str">
            <v>cây</v>
          </cell>
          <cell r="D836">
            <v>1737626</v>
          </cell>
        </row>
        <row r="837">
          <cell r="B837" t="str">
            <v>Cây dừa Năm thu hoạch thứ 10</v>
          </cell>
          <cell r="C837" t="str">
            <v>cây</v>
          </cell>
          <cell r="D837">
            <v>1737626</v>
          </cell>
        </row>
        <row r="838">
          <cell r="B838" t="str">
            <v>Cây dừa Năm thu hoạch thứ 11</v>
          </cell>
          <cell r="C838" t="str">
            <v>cây</v>
          </cell>
          <cell r="D838">
            <v>1793626</v>
          </cell>
        </row>
        <row r="839">
          <cell r="B839" t="str">
            <v>Cây dừa Năm thu hoạch thứ 12</v>
          </cell>
          <cell r="C839" t="str">
            <v>cây</v>
          </cell>
          <cell r="D839">
            <v>1793626</v>
          </cell>
        </row>
        <row r="840">
          <cell r="B840" t="str">
            <v>Cây dừa Năm thu hoạch thứ 13</v>
          </cell>
          <cell r="C840" t="str">
            <v>cây</v>
          </cell>
          <cell r="D840">
            <v>1793626</v>
          </cell>
        </row>
        <row r="841">
          <cell r="B841" t="str">
            <v>Cây dừa Năm thu hoạch thứ 14</v>
          </cell>
          <cell r="C841" t="str">
            <v>cây</v>
          </cell>
          <cell r="D841">
            <v>1793626</v>
          </cell>
        </row>
        <row r="842">
          <cell r="B842" t="str">
            <v>Cây dừa Năm thu hoạch thứ 15</v>
          </cell>
          <cell r="C842" t="str">
            <v>cây</v>
          </cell>
          <cell r="D842">
            <v>1793626</v>
          </cell>
        </row>
        <row r="843">
          <cell r="B843" t="str">
            <v>Cây dừa Năm thu hoạch thứ 16 trở đi</v>
          </cell>
          <cell r="C843" t="str">
            <v>cây</v>
          </cell>
          <cell r="D843">
            <v>1457626</v>
          </cell>
        </row>
        <row r="844">
          <cell r="B844" t="str">
            <v>Cây Sa kê Năm thứ 1</v>
          </cell>
          <cell r="C844" t="str">
            <v>cây</v>
          </cell>
          <cell r="D844">
            <v>240757</v>
          </cell>
        </row>
        <row r="845">
          <cell r="B845" t="str">
            <v>Cây Sa kê Năm thứ 2</v>
          </cell>
          <cell r="C845" t="str">
            <v>cây</v>
          </cell>
          <cell r="D845">
            <v>422600</v>
          </cell>
        </row>
        <row r="846">
          <cell r="B846" t="str">
            <v>Cây Sa kê Năm thu hoạch thứ 1</v>
          </cell>
          <cell r="C846" t="str">
            <v>cây</v>
          </cell>
          <cell r="D846">
            <v>1279743</v>
          </cell>
        </row>
        <row r="847">
          <cell r="B847" t="str">
            <v>Cây Sa kê Năm thu hoạch thứ 2</v>
          </cell>
          <cell r="C847" t="str">
            <v>cây</v>
          </cell>
          <cell r="D847">
            <v>1279743</v>
          </cell>
        </row>
        <row r="848">
          <cell r="B848" t="str">
            <v>Cây Sa kê Năm thu hoạch thứ 3</v>
          </cell>
          <cell r="C848" t="str">
            <v>cây</v>
          </cell>
          <cell r="D848">
            <v>1279743</v>
          </cell>
        </row>
        <row r="849">
          <cell r="B849" t="str">
            <v>Cây Sa kê Năm thu hoạch thứ 4</v>
          </cell>
          <cell r="C849" t="str">
            <v>cây</v>
          </cell>
          <cell r="D849">
            <v>1365457</v>
          </cell>
        </row>
        <row r="850">
          <cell r="B850" t="str">
            <v>Cây Sa kê Năm thu hoạch thứ 5</v>
          </cell>
          <cell r="C850" t="str">
            <v>cây</v>
          </cell>
          <cell r="D850">
            <v>1365457</v>
          </cell>
        </row>
        <row r="851">
          <cell r="B851" t="str">
            <v>Cây Sa kê Năm thu hoạch thứ 6</v>
          </cell>
          <cell r="C851" t="str">
            <v>cây</v>
          </cell>
          <cell r="D851">
            <v>1365457</v>
          </cell>
        </row>
        <row r="852">
          <cell r="B852" t="str">
            <v>Cây Sa kê Năm thu hoạch thứ 7</v>
          </cell>
          <cell r="C852" t="str">
            <v>cây</v>
          </cell>
          <cell r="D852">
            <v>1279743</v>
          </cell>
        </row>
        <row r="853">
          <cell r="B853" t="str">
            <v>Cây Sa kê Năm thu hoạch thứ 8</v>
          </cell>
          <cell r="C853" t="str">
            <v>cây</v>
          </cell>
          <cell r="D853">
            <v>1279743</v>
          </cell>
        </row>
        <row r="854">
          <cell r="B854" t="str">
            <v>Cây Sa kê Năm thu hoạch thứ 9</v>
          </cell>
          <cell r="C854" t="str">
            <v>cây</v>
          </cell>
          <cell r="D854">
            <v>1279743</v>
          </cell>
        </row>
        <row r="855">
          <cell r="B855" t="str">
            <v>Cây Sa kê Năm thu hoạch thứ 10 trở đi</v>
          </cell>
          <cell r="C855" t="str">
            <v>cây</v>
          </cell>
          <cell r="D855">
            <v>1236886</v>
          </cell>
        </row>
        <row r="856">
          <cell r="B856" t="str">
            <v>Cây chanh dây Năm thứ 1</v>
          </cell>
          <cell r="C856" t="str">
            <v>cây</v>
          </cell>
          <cell r="D856">
            <v>87573</v>
          </cell>
        </row>
        <row r="857">
          <cell r="B857" t="str">
            <v>Cây chanh dây Năm thứ 2</v>
          </cell>
          <cell r="C857" t="str">
            <v>cây</v>
          </cell>
          <cell r="D857">
            <v>134126</v>
          </cell>
        </row>
        <row r="858">
          <cell r="B858" t="str">
            <v>Cây chanh dây Năm thu hoạch thứ 1</v>
          </cell>
          <cell r="C858" t="str">
            <v>cây</v>
          </cell>
          <cell r="D858">
            <v>653357</v>
          </cell>
        </row>
        <row r="859">
          <cell r="B859" t="str">
            <v>Cây chanh dây Năm thu hoạch thứ 2</v>
          </cell>
          <cell r="C859" t="str">
            <v>cây</v>
          </cell>
          <cell r="D859">
            <v>653357</v>
          </cell>
        </row>
        <row r="860">
          <cell r="B860" t="str">
            <v>Cây chanh dây Năm thu hoạch thứ 3</v>
          </cell>
          <cell r="C860" t="str">
            <v>cây</v>
          </cell>
          <cell r="D860">
            <v>653357</v>
          </cell>
        </row>
        <row r="861">
          <cell r="B861" t="str">
            <v>Cây chanh dây Năm thu hoạch thứ 4</v>
          </cell>
          <cell r="C861" t="str">
            <v>cây</v>
          </cell>
          <cell r="D861">
            <v>653357</v>
          </cell>
        </row>
        <row r="862">
          <cell r="B862" t="str">
            <v>Cây chanh dây Năm thu hoạch thứ 5</v>
          </cell>
          <cell r="C862" t="str">
            <v>cây</v>
          </cell>
          <cell r="D862">
            <v>653357</v>
          </cell>
        </row>
        <row r="863">
          <cell r="B863" t="str">
            <v>Cây chanh dây Năm thu hoạch thứ 6</v>
          </cell>
          <cell r="C863" t="str">
            <v>cây</v>
          </cell>
          <cell r="D863">
            <v>664895</v>
          </cell>
        </row>
        <row r="864">
          <cell r="B864" t="str">
            <v>Cây chanh dây Năm thu hoạch thứ 7</v>
          </cell>
          <cell r="C864" t="str">
            <v>cây</v>
          </cell>
          <cell r="D864">
            <v>664895</v>
          </cell>
        </row>
        <row r="865">
          <cell r="B865" t="str">
            <v>Cây chanh dây Năm thu hoạch thứ 8</v>
          </cell>
          <cell r="C865" t="str">
            <v>cây</v>
          </cell>
          <cell r="D865">
            <v>664895</v>
          </cell>
        </row>
        <row r="866">
          <cell r="B866" t="str">
            <v>Cây thiên lý Năm thu hoạch thứ 8</v>
          </cell>
          <cell r="C866" t="str">
            <v>cây</v>
          </cell>
          <cell r="D866">
            <v>664895</v>
          </cell>
        </row>
        <row r="867">
          <cell r="B867" t="str">
            <v>Cây chanh dây Năm thu hoạch thứ 9</v>
          </cell>
          <cell r="C867" t="str">
            <v>cây</v>
          </cell>
          <cell r="D867">
            <v>664895</v>
          </cell>
        </row>
        <row r="868">
          <cell r="B868" t="str">
            <v>Cây chanh dây Năm thu hoạch thứ 10</v>
          </cell>
          <cell r="C868" t="str">
            <v>cây</v>
          </cell>
          <cell r="D868">
            <v>664895</v>
          </cell>
        </row>
        <row r="869">
          <cell r="B869" t="str">
            <v>Cây chanh dây Năm thu hoạch thứ 11</v>
          </cell>
          <cell r="C869" t="str">
            <v>cây</v>
          </cell>
          <cell r="D869">
            <v>653357</v>
          </cell>
        </row>
        <row r="870">
          <cell r="B870" t="str">
            <v>Cây chanh dây Năm thu hoạch thứ 12</v>
          </cell>
          <cell r="C870" t="str">
            <v>cây</v>
          </cell>
          <cell r="D870">
            <v>653357</v>
          </cell>
        </row>
        <row r="871">
          <cell r="B871" t="str">
            <v>Cây chanh dây Năm thu hoạch thứ 13</v>
          </cell>
          <cell r="C871" t="str">
            <v>cây</v>
          </cell>
          <cell r="D871">
            <v>653357</v>
          </cell>
        </row>
        <row r="872">
          <cell r="B872" t="str">
            <v>Cây chanh dây Năm thu hoạch thứ 14</v>
          </cell>
          <cell r="C872" t="str">
            <v>cây</v>
          </cell>
          <cell r="D872">
            <v>653357</v>
          </cell>
        </row>
        <row r="873">
          <cell r="B873" t="str">
            <v>Cây chanh dây Năm thu hoạch thứ 15</v>
          </cell>
          <cell r="C873" t="str">
            <v>cây</v>
          </cell>
          <cell r="D873">
            <v>653357</v>
          </cell>
        </row>
        <row r="874">
          <cell r="B874" t="str">
            <v>Cây cà phê vối Năm thứ 1</v>
          </cell>
          <cell r="C874" t="str">
            <v>cây</v>
          </cell>
          <cell r="D874">
            <v>95655</v>
          </cell>
        </row>
        <row r="875">
          <cell r="B875" t="str">
            <v>Cây cà phê vối Năm thứ 2</v>
          </cell>
          <cell r="C875" t="str">
            <v>cây</v>
          </cell>
          <cell r="D875">
            <v>143185</v>
          </cell>
        </row>
        <row r="876">
          <cell r="B876" t="str">
            <v>Cây cà phê vối Năm thu hoạch thứ 1</v>
          </cell>
          <cell r="C876" t="str">
            <v>cây</v>
          </cell>
          <cell r="D876">
            <v>397310</v>
          </cell>
        </row>
        <row r="877">
          <cell r="B877" t="str">
            <v>Cây cà phê vối Năm thu hoạch thứ 2</v>
          </cell>
          <cell r="C877" t="str">
            <v>cây</v>
          </cell>
          <cell r="D877">
            <v>397310</v>
          </cell>
        </row>
        <row r="878">
          <cell r="B878" t="str">
            <v>Cây cà phê vối Năm thu hoạch thứ 3</v>
          </cell>
          <cell r="C878" t="str">
            <v>cây</v>
          </cell>
          <cell r="D878">
            <v>397310</v>
          </cell>
        </row>
        <row r="879">
          <cell r="B879" t="str">
            <v>Cây cà phê vối Năm thu hoạch thứ 4</v>
          </cell>
          <cell r="C879" t="str">
            <v>cây</v>
          </cell>
          <cell r="D879">
            <v>451765</v>
          </cell>
        </row>
        <row r="880">
          <cell r="B880" t="str">
            <v>Cây cà phê vối Năm thu hoạch thứ 5</v>
          </cell>
          <cell r="C880" t="str">
            <v>cây</v>
          </cell>
          <cell r="D880">
            <v>451765</v>
          </cell>
        </row>
        <row r="881">
          <cell r="B881" t="str">
            <v>Cây cà phê vối Năm thu hoạch thứ 6</v>
          </cell>
          <cell r="C881" t="str">
            <v>cây</v>
          </cell>
          <cell r="D881">
            <v>451765</v>
          </cell>
        </row>
        <row r="882">
          <cell r="B882" t="str">
            <v>Cây cà phê vối Năm thu hoạch thứ 7</v>
          </cell>
          <cell r="C882" t="str">
            <v>cây</v>
          </cell>
          <cell r="D882">
            <v>469917</v>
          </cell>
        </row>
        <row r="883">
          <cell r="B883" t="str">
            <v>Cây cà phê vối Năm thu hoạch thứ 8</v>
          </cell>
          <cell r="C883" t="str">
            <v>cây</v>
          </cell>
          <cell r="D883">
            <v>469917</v>
          </cell>
        </row>
        <row r="884">
          <cell r="B884" t="str">
            <v>Cây cà phê vối Năm thu hoạch thứ 9</v>
          </cell>
          <cell r="C884" t="str">
            <v>cây</v>
          </cell>
          <cell r="D884">
            <v>469917</v>
          </cell>
        </row>
        <row r="885">
          <cell r="B885" t="str">
            <v>Cây cà phê vối Năm thu hoạch thứ 10 trở đi</v>
          </cell>
          <cell r="C885" t="str">
            <v>cây</v>
          </cell>
          <cell r="D885">
            <v>469917</v>
          </cell>
        </row>
        <row r="886">
          <cell r="B886" t="str">
            <v>Cây cacao Năm thứ 1</v>
          </cell>
          <cell r="C886" t="str">
            <v>cây</v>
          </cell>
          <cell r="D886">
            <v>88775</v>
          </cell>
        </row>
        <row r="887">
          <cell r="B887" t="str">
            <v>Cây cacao Năm thứ 2</v>
          </cell>
          <cell r="C887" t="str">
            <v>cây</v>
          </cell>
          <cell r="D887">
            <v>142640</v>
          </cell>
        </row>
        <row r="888">
          <cell r="B888" t="str">
            <v>Cây cacao Năm thứ 3</v>
          </cell>
          <cell r="C888" t="str">
            <v>cây</v>
          </cell>
          <cell r="D888">
            <v>207667</v>
          </cell>
        </row>
        <row r="889">
          <cell r="B889" t="str">
            <v>Cây cacao Năm thu hoạch thứ 1</v>
          </cell>
          <cell r="C889" t="str">
            <v>cây</v>
          </cell>
          <cell r="D889">
            <v>570279</v>
          </cell>
        </row>
        <row r="890">
          <cell r="B890" t="str">
            <v>Cây cacao Năm thu hoạch thứ 2</v>
          </cell>
          <cell r="C890" t="str">
            <v>cây</v>
          </cell>
          <cell r="D890">
            <v>570279</v>
          </cell>
        </row>
        <row r="891">
          <cell r="B891" t="str">
            <v>Cây cacao Năm thu hoạch thứ 3</v>
          </cell>
          <cell r="C891" t="str">
            <v>cây</v>
          </cell>
          <cell r="D891">
            <v>570279</v>
          </cell>
        </row>
        <row r="892">
          <cell r="B892" t="str">
            <v>Cây cacao Năm thu hoạch thứ 4</v>
          </cell>
          <cell r="C892" t="str">
            <v>cây</v>
          </cell>
          <cell r="D892">
            <v>570279</v>
          </cell>
        </row>
        <row r="893">
          <cell r="B893" t="str">
            <v>Cây cacao Năm thu hoạch thứ 5</v>
          </cell>
          <cell r="C893" t="str">
            <v>cây</v>
          </cell>
          <cell r="D893">
            <v>570279</v>
          </cell>
        </row>
        <row r="894">
          <cell r="B894" t="str">
            <v>Cây cacao Năm thu hoạch thứ 6</v>
          </cell>
          <cell r="C894" t="str">
            <v>cây</v>
          </cell>
          <cell r="D894">
            <v>1015775</v>
          </cell>
        </row>
        <row r="895">
          <cell r="B895" t="str">
            <v>Cây cacao Năm thu hoạch thứ 7</v>
          </cell>
          <cell r="C895" t="str">
            <v>cây</v>
          </cell>
          <cell r="D895">
            <v>1015775</v>
          </cell>
        </row>
        <row r="896">
          <cell r="B896" t="str">
            <v>Cây cacao Năm thu hoạch thứ 8</v>
          </cell>
          <cell r="C896" t="str">
            <v>cây</v>
          </cell>
          <cell r="D896">
            <v>1015775</v>
          </cell>
        </row>
        <row r="897">
          <cell r="B897" t="str">
            <v>Cây cacao Năm thu hoạch thứ 9</v>
          </cell>
          <cell r="C897" t="str">
            <v>cây</v>
          </cell>
          <cell r="D897">
            <v>1015775</v>
          </cell>
        </row>
        <row r="898">
          <cell r="B898" t="str">
            <v>Cây cacao Năm thu hoạch thứ 10</v>
          </cell>
          <cell r="C898" t="str">
            <v>cây</v>
          </cell>
          <cell r="D898">
            <v>1015775</v>
          </cell>
        </row>
        <row r="899">
          <cell r="B899" t="str">
            <v>Cây cacao Năm thu hoạch thứ 11</v>
          </cell>
          <cell r="C899" t="str">
            <v>cây</v>
          </cell>
          <cell r="D899">
            <v>77486</v>
          </cell>
        </row>
        <row r="900">
          <cell r="B900" t="str">
            <v>Cây cacao Năm thu hoạch thứ 12</v>
          </cell>
          <cell r="C900" t="str">
            <v>cây</v>
          </cell>
          <cell r="D900">
            <v>77486</v>
          </cell>
        </row>
        <row r="901">
          <cell r="B901" t="str">
            <v>Cây cacao Năm thu hoạch thứ 13</v>
          </cell>
          <cell r="C901" t="str">
            <v>cây</v>
          </cell>
          <cell r="D901">
            <v>77486</v>
          </cell>
        </row>
        <row r="902">
          <cell r="B902" t="str">
            <v>Cây cacao Năm thu hoạch thứ 14</v>
          </cell>
          <cell r="C902" t="str">
            <v>cây</v>
          </cell>
          <cell r="D902">
            <v>77486</v>
          </cell>
        </row>
        <row r="903">
          <cell r="B903" t="str">
            <v>Cây cacao Năm thu hoạch thứ 15</v>
          </cell>
          <cell r="C903" t="str">
            <v>cây</v>
          </cell>
          <cell r="D903">
            <v>77486</v>
          </cell>
        </row>
        <row r="904">
          <cell r="B904" t="str">
            <v>Cây cacao Năm thu hoạch thứ 16 trở đi</v>
          </cell>
          <cell r="C904" t="str">
            <v>cây</v>
          </cell>
          <cell r="D904">
            <v>523658</v>
          </cell>
        </row>
        <row r="905">
          <cell r="B905" t="str">
            <v>Cây điều Năm thứ 1</v>
          </cell>
          <cell r="C905" t="str">
            <v>cây</v>
          </cell>
          <cell r="D905">
            <v>255500</v>
          </cell>
        </row>
        <row r="906">
          <cell r="B906" t="str">
            <v>Cây điều Năm thứ 2</v>
          </cell>
          <cell r="C906" t="str">
            <v>cây</v>
          </cell>
          <cell r="D906">
            <v>425492</v>
          </cell>
        </row>
        <row r="907">
          <cell r="B907" t="str">
            <v>Cây điều Năm thứ 3</v>
          </cell>
          <cell r="C907" t="str">
            <v>cây</v>
          </cell>
          <cell r="D907">
            <v>607530</v>
          </cell>
        </row>
        <row r="908">
          <cell r="B908" t="str">
            <v>Cây điều Năm thu hoạch thứ 1</v>
          </cell>
          <cell r="C908" t="str">
            <v>cây</v>
          </cell>
          <cell r="D908">
            <v>774197</v>
          </cell>
        </row>
        <row r="909">
          <cell r="B909" t="str">
            <v>Cây điều Năm thu hoạch thứ 2</v>
          </cell>
          <cell r="C909" t="str">
            <v>cây</v>
          </cell>
          <cell r="D909">
            <v>774197</v>
          </cell>
        </row>
        <row r="910">
          <cell r="B910" t="str">
            <v>Cây điều Năm thu hoạch thứ 3</v>
          </cell>
          <cell r="C910" t="str">
            <v>cây</v>
          </cell>
          <cell r="D910">
            <v>774197</v>
          </cell>
        </row>
        <row r="911">
          <cell r="B911" t="str">
            <v>Cây điều Năm thu hoạch thứ 4</v>
          </cell>
          <cell r="C911" t="str">
            <v>cây</v>
          </cell>
          <cell r="D911">
            <v>774197</v>
          </cell>
        </row>
        <row r="912">
          <cell r="B912" t="str">
            <v>Cây điều Năm thu hoạch thứ 5</v>
          </cell>
          <cell r="C912" t="str">
            <v>cây</v>
          </cell>
          <cell r="D912">
            <v>774197</v>
          </cell>
        </row>
        <row r="913">
          <cell r="B913" t="str">
            <v>Cây điều Năm thu hoạch thứ 6</v>
          </cell>
          <cell r="C913" t="str">
            <v>cây</v>
          </cell>
          <cell r="D913">
            <v>890863</v>
          </cell>
        </row>
        <row r="914">
          <cell r="B914" t="str">
            <v>Cây điều Năm thu hoạch thứ 7</v>
          </cell>
          <cell r="C914" t="str">
            <v>cây</v>
          </cell>
          <cell r="D914">
            <v>890863</v>
          </cell>
        </row>
        <row r="915">
          <cell r="B915" t="str">
            <v>Cây điều Năm thu hoạch thứ 8</v>
          </cell>
          <cell r="C915" t="str">
            <v>cây</v>
          </cell>
          <cell r="D915">
            <v>890863</v>
          </cell>
        </row>
        <row r="916">
          <cell r="B916" t="str">
            <v>Cây điều Năm thu hoạch thứ 9</v>
          </cell>
          <cell r="C916" t="str">
            <v>cây</v>
          </cell>
          <cell r="D916">
            <v>890863</v>
          </cell>
        </row>
        <row r="917">
          <cell r="B917" t="str">
            <v>Cây điều Năm thu hoạch thứ 10</v>
          </cell>
          <cell r="C917" t="str">
            <v>cây</v>
          </cell>
          <cell r="D917">
            <v>890863</v>
          </cell>
        </row>
        <row r="918">
          <cell r="B918" t="str">
            <v>Cây điều Năm thu hoạch thứ 11</v>
          </cell>
          <cell r="C918" t="str">
            <v>cây</v>
          </cell>
          <cell r="D918">
            <v>1003363</v>
          </cell>
        </row>
        <row r="919">
          <cell r="B919" t="str">
            <v>Cây điều Năm thu hoạch thứ 12</v>
          </cell>
          <cell r="C919" t="str">
            <v>cây</v>
          </cell>
          <cell r="D919">
            <v>1003363</v>
          </cell>
        </row>
        <row r="920">
          <cell r="B920" t="str">
            <v>Cây điều Năm thu hoạch thứ 13</v>
          </cell>
          <cell r="C920" t="str">
            <v>cây</v>
          </cell>
          <cell r="D920">
            <v>1003363</v>
          </cell>
        </row>
        <row r="921">
          <cell r="B921" t="str">
            <v>Cây điều Năm thu hoạch thứ 14</v>
          </cell>
          <cell r="C921" t="str">
            <v>cây</v>
          </cell>
          <cell r="D921">
            <v>1003363</v>
          </cell>
        </row>
        <row r="922">
          <cell r="B922" t="str">
            <v>Cây điều Năm thu hoạch thứ 15</v>
          </cell>
          <cell r="C922" t="str">
            <v>cây</v>
          </cell>
          <cell r="D922">
            <v>1003363</v>
          </cell>
        </row>
        <row r="923">
          <cell r="B923" t="str">
            <v>Cây điều Năm thu hoạch thứ 16 trở đi</v>
          </cell>
          <cell r="C923" t="str">
            <v>cây</v>
          </cell>
          <cell r="D923">
            <v>832530</v>
          </cell>
        </row>
        <row r="924">
          <cell r="B924" t="str">
            <v>Cây hồ tiêu Năm thứ 1</v>
          </cell>
          <cell r="C924" t="str">
            <v>cây</v>
          </cell>
          <cell r="D924">
            <v>109740</v>
          </cell>
        </row>
        <row r="925">
          <cell r="B925" t="str">
            <v>Cây hồ tiêu Năm thứ 2</v>
          </cell>
          <cell r="C925" t="str">
            <v>cây</v>
          </cell>
          <cell r="D925">
            <v>154378</v>
          </cell>
        </row>
        <row r="926">
          <cell r="B926" t="str">
            <v>Cây hồ tiêu Năm thứ 3</v>
          </cell>
          <cell r="C926" t="str">
            <v>cây</v>
          </cell>
          <cell r="D926">
            <v>208987</v>
          </cell>
        </row>
        <row r="927">
          <cell r="B927" t="str">
            <v>Cây hồ tiêu Năm thu hoạch thứ 1</v>
          </cell>
          <cell r="C927" t="str">
            <v>cây</v>
          </cell>
          <cell r="D927">
            <v>405399</v>
          </cell>
        </row>
        <row r="928">
          <cell r="B928" t="str">
            <v>Cây hồ tiêu Năm thu hoạch thứ 2</v>
          </cell>
          <cell r="C928" t="str">
            <v>cây</v>
          </cell>
          <cell r="D928">
            <v>405399</v>
          </cell>
        </row>
        <row r="929">
          <cell r="B929" t="str">
            <v>Cây hồ tiêu Năm thu hoạch thứ 3</v>
          </cell>
          <cell r="C929" t="str">
            <v>cây</v>
          </cell>
          <cell r="D929">
            <v>405399</v>
          </cell>
        </row>
        <row r="930">
          <cell r="B930" t="str">
            <v>Cây hồ tiêu Năm thu hoạch thứ 4</v>
          </cell>
          <cell r="C930" t="str">
            <v>cây</v>
          </cell>
          <cell r="D930">
            <v>579988</v>
          </cell>
        </row>
        <row r="931">
          <cell r="B931" t="str">
            <v>Cây hồ tiêu Năm thu hoạch thứ 5</v>
          </cell>
          <cell r="C931" t="str">
            <v>cây</v>
          </cell>
          <cell r="D931">
            <v>579988</v>
          </cell>
        </row>
        <row r="932">
          <cell r="B932" t="str">
            <v>Cây hồ tiêu Năm thu hoạch thứ 6</v>
          </cell>
          <cell r="C932" t="str">
            <v>cây</v>
          </cell>
          <cell r="D932">
            <v>579988</v>
          </cell>
        </row>
        <row r="933">
          <cell r="B933" t="str">
            <v>Cây hồ tiêu Năm thu hoạch thứ 7</v>
          </cell>
          <cell r="C933" t="str">
            <v>cây</v>
          </cell>
          <cell r="D933">
            <v>536341</v>
          </cell>
        </row>
        <row r="934">
          <cell r="B934" t="str">
            <v>Cây hồ tiêu Năm thu hoạch thứ 8</v>
          </cell>
          <cell r="C934" t="str">
            <v>cây</v>
          </cell>
          <cell r="D934">
            <v>536341</v>
          </cell>
        </row>
        <row r="935">
          <cell r="B935" t="str">
            <v>Cây hồ tiêu Năm thu hoạch thứ 9</v>
          </cell>
          <cell r="C935" t="str">
            <v>cây</v>
          </cell>
          <cell r="D935">
            <v>536341</v>
          </cell>
        </row>
        <row r="936">
          <cell r="B936" t="str">
            <v>Cây hồ tiêu Năm thu hoạch thứ 10 trở đi</v>
          </cell>
          <cell r="C936" t="str">
            <v>cây</v>
          </cell>
          <cell r="D936">
            <v>339929</v>
          </cell>
        </row>
        <row r="937">
          <cell r="B937" t="str">
            <v>Cây chè Năm thứ 1</v>
          </cell>
          <cell r="C937" t="str">
            <v>cây</v>
          </cell>
          <cell r="D937">
            <v>7838</v>
          </cell>
        </row>
        <row r="938">
          <cell r="B938" t="str">
            <v>Cây chè Năm thứ 2</v>
          </cell>
          <cell r="C938" t="str">
            <v>cây</v>
          </cell>
          <cell r="D938">
            <v>9045</v>
          </cell>
        </row>
        <row r="939">
          <cell r="B939" t="str">
            <v>Cây chè Năm thứ 3</v>
          </cell>
          <cell r="C939" t="str">
            <v>cây</v>
          </cell>
          <cell r="D939">
            <v>10512</v>
          </cell>
        </row>
        <row r="940">
          <cell r="B940" t="str">
            <v>Cây chè Năm thu hoạch thứ 1</v>
          </cell>
          <cell r="C940" t="str">
            <v>cây</v>
          </cell>
          <cell r="D940">
            <v>19579</v>
          </cell>
        </row>
        <row r="941">
          <cell r="B941" t="str">
            <v>Cây chè Năm thu hoạch thứ 2</v>
          </cell>
          <cell r="C941" t="str">
            <v>cây</v>
          </cell>
          <cell r="D941">
            <v>19579</v>
          </cell>
        </row>
        <row r="942">
          <cell r="B942" t="str">
            <v>Cây chè Năm thu hoạch thứ 3</v>
          </cell>
          <cell r="C942" t="str">
            <v>cây</v>
          </cell>
          <cell r="D942">
            <v>19579</v>
          </cell>
        </row>
        <row r="943">
          <cell r="B943" t="str">
            <v>Cây chè Năm thu hoạch thứ 4</v>
          </cell>
          <cell r="C943" t="str">
            <v>cây</v>
          </cell>
          <cell r="D943">
            <v>19579</v>
          </cell>
        </row>
        <row r="944">
          <cell r="B944" t="str">
            <v>Cây chè Năm thu hoạch thứ 5</v>
          </cell>
          <cell r="C944" t="str">
            <v>cây</v>
          </cell>
          <cell r="D944">
            <v>19579</v>
          </cell>
        </row>
        <row r="945">
          <cell r="B945" t="str">
            <v>Cây chè Năm thu hoạch thứ 6</v>
          </cell>
          <cell r="C945" t="str">
            <v>cây</v>
          </cell>
          <cell r="D945">
            <v>23313</v>
          </cell>
        </row>
        <row r="946">
          <cell r="B946" t="str">
            <v>Cây chè Năm thu hoạch thứ 7</v>
          </cell>
          <cell r="C946" t="str">
            <v>cây</v>
          </cell>
          <cell r="D946">
            <v>23313</v>
          </cell>
        </row>
        <row r="947">
          <cell r="B947" t="str">
            <v>Cây chè Năm thu hoạch thứ 8</v>
          </cell>
          <cell r="C947" t="str">
            <v>cây</v>
          </cell>
          <cell r="D947">
            <v>23313</v>
          </cell>
        </row>
        <row r="948">
          <cell r="B948" t="str">
            <v>Cây chè Năm thu hoạch thứ 9</v>
          </cell>
          <cell r="C948" t="str">
            <v>cây</v>
          </cell>
          <cell r="D948">
            <v>23313</v>
          </cell>
        </row>
        <row r="949">
          <cell r="B949" t="str">
            <v>Cây chè Năm thu hoạch thứ 10</v>
          </cell>
          <cell r="C949" t="str">
            <v>cây</v>
          </cell>
          <cell r="D949">
            <v>23313</v>
          </cell>
        </row>
        <row r="950">
          <cell r="B950" t="str">
            <v>Cây chè Năm thu hoạch thứ 11</v>
          </cell>
          <cell r="C950" t="str">
            <v>cây</v>
          </cell>
          <cell r="D950">
            <v>23313</v>
          </cell>
        </row>
        <row r="951">
          <cell r="B951" t="str">
            <v>Cây chè Năm thu hoạch thứ 12</v>
          </cell>
          <cell r="C951" t="str">
            <v>cây</v>
          </cell>
          <cell r="D951">
            <v>23313</v>
          </cell>
        </row>
        <row r="952">
          <cell r="B952" t="str">
            <v>Cây chè Năm thu hoạch thứ 13</v>
          </cell>
          <cell r="C952" t="str">
            <v>cây</v>
          </cell>
          <cell r="D952">
            <v>23313</v>
          </cell>
        </row>
        <row r="953">
          <cell r="B953" t="str">
            <v>Cây chè Năm thu hoạch thứ 14</v>
          </cell>
          <cell r="C953" t="str">
            <v>cây</v>
          </cell>
          <cell r="D953">
            <v>23313</v>
          </cell>
        </row>
        <row r="954">
          <cell r="B954" t="str">
            <v>Cây chè Năm thu hoạch thứ 15</v>
          </cell>
          <cell r="C954" t="str">
            <v>cây</v>
          </cell>
          <cell r="D954">
            <v>23313</v>
          </cell>
        </row>
        <row r="955">
          <cell r="B955" t="str">
            <v>Cây chè Năm thu hoạch thứ 16 trở đi</v>
          </cell>
          <cell r="C955" t="str">
            <v>cây</v>
          </cell>
          <cell r="D955">
            <v>18512</v>
          </cell>
        </row>
        <row r="956">
          <cell r="B956" t="str">
            <v xml:space="preserve">Vườn ươm cây cao su </v>
          </cell>
          <cell r="C956" t="str">
            <v>m2</v>
          </cell>
          <cell r="D956">
            <v>8000</v>
          </cell>
        </row>
        <row r="957">
          <cell r="B957" t="str">
            <v>Vườn nhân giống cây cao su</v>
          </cell>
          <cell r="C957" t="str">
            <v>m2</v>
          </cell>
          <cell r="D957">
            <v>42000</v>
          </cell>
        </row>
        <row r="958">
          <cell r="B958" t="str">
            <v>Di dời stum cây cao su giống trồng bầu</v>
          </cell>
          <cell r="C958" t="str">
            <v>cây</v>
          </cell>
          <cell r="D958">
            <v>1200</v>
          </cell>
        </row>
        <row r="959">
          <cell r="B959" t="str">
            <v>Cây cao su Năm 1</v>
          </cell>
          <cell r="C959" t="str">
            <v>cây</v>
          </cell>
          <cell r="D959">
            <v>155766</v>
          </cell>
        </row>
        <row r="960">
          <cell r="B960" t="str">
            <v>Cây cao su Năm 2</v>
          </cell>
          <cell r="C960" t="str">
            <v>cây</v>
          </cell>
          <cell r="D960">
            <v>215281</v>
          </cell>
        </row>
        <row r="961">
          <cell r="B961" t="str">
            <v>Cây cao su Năm 3</v>
          </cell>
          <cell r="C961" t="str">
            <v>cây</v>
          </cell>
          <cell r="D961">
            <v>276041</v>
          </cell>
        </row>
        <row r="962">
          <cell r="B962" t="str">
            <v>Cây cao su Năm 4</v>
          </cell>
          <cell r="C962" t="str">
            <v>cây</v>
          </cell>
          <cell r="D962">
            <v>341123</v>
          </cell>
        </row>
        <row r="963">
          <cell r="B963" t="str">
            <v>Cây cao su Năm 5</v>
          </cell>
          <cell r="C963" t="str">
            <v>cây</v>
          </cell>
          <cell r="D963">
            <v>406204</v>
          </cell>
        </row>
        <row r="964">
          <cell r="B964" t="str">
            <v>Cây cao su Năm 6</v>
          </cell>
          <cell r="C964" t="str">
            <v>cây</v>
          </cell>
          <cell r="D964">
            <v>471285</v>
          </cell>
        </row>
        <row r="965">
          <cell r="B965" t="str">
            <v>Cây cao su Năm 7</v>
          </cell>
          <cell r="C965" t="str">
            <v>cây</v>
          </cell>
          <cell r="D965">
            <v>536366</v>
          </cell>
        </row>
        <row r="966">
          <cell r="B966" t="str">
            <v>Cây cao su Năm thu hoạch thứ 1</v>
          </cell>
          <cell r="C966" t="str">
            <v>cây</v>
          </cell>
          <cell r="D966">
            <v>590897</v>
          </cell>
        </row>
        <row r="967">
          <cell r="B967" t="str">
            <v>Cây cao su Năm thu hoạch thứ 2</v>
          </cell>
          <cell r="C967" t="str">
            <v>cây</v>
          </cell>
          <cell r="D967">
            <v>590897</v>
          </cell>
        </row>
        <row r="968">
          <cell r="B968" t="str">
            <v>Cây cao su Năm thu hoạch thứ 3</v>
          </cell>
          <cell r="C968" t="str">
            <v>cây</v>
          </cell>
          <cell r="D968">
            <v>590897</v>
          </cell>
        </row>
        <row r="969">
          <cell r="B969" t="str">
            <v>Cây cao su Năm thu hoạch thứ 4</v>
          </cell>
          <cell r="C969" t="str">
            <v>cây</v>
          </cell>
          <cell r="D969">
            <v>590897</v>
          </cell>
        </row>
        <row r="970">
          <cell r="B970" t="str">
            <v>Cây cao su Năm thu hoạch thứ 5</v>
          </cell>
          <cell r="C970" t="str">
            <v>cây</v>
          </cell>
          <cell r="D970">
            <v>590897</v>
          </cell>
        </row>
        <row r="971">
          <cell r="B971" t="str">
            <v>Cây cao su Năm thu hoạch thứ 6</v>
          </cell>
          <cell r="C971" t="str">
            <v>cây</v>
          </cell>
          <cell r="D971">
            <v>606840</v>
          </cell>
        </row>
        <row r="972">
          <cell r="B972" t="str">
            <v>Cây cao su Năm thu hoạch thứ 7</v>
          </cell>
          <cell r="C972" t="str">
            <v>cây</v>
          </cell>
          <cell r="D972">
            <v>606840</v>
          </cell>
        </row>
        <row r="973">
          <cell r="B973" t="str">
            <v>Cây cao su Năm thu hoạch thứ 8</v>
          </cell>
          <cell r="C973" t="str">
            <v>cây</v>
          </cell>
          <cell r="D973">
            <v>606840</v>
          </cell>
        </row>
        <row r="974">
          <cell r="B974" t="str">
            <v>Cây cao su Năm thu hoạch thứ 9</v>
          </cell>
          <cell r="C974" t="str">
            <v>cây</v>
          </cell>
          <cell r="D974">
            <v>606840</v>
          </cell>
        </row>
        <row r="975">
          <cell r="B975" t="str">
            <v>Cây cao su Năm thu hoạch thứ 10</v>
          </cell>
          <cell r="C975" t="str">
            <v>cây</v>
          </cell>
          <cell r="D975">
            <v>606840</v>
          </cell>
        </row>
        <row r="976">
          <cell r="B976" t="str">
            <v>Cây cao su Năm thu hoạch thứ 11</v>
          </cell>
          <cell r="C976" t="str">
            <v>cây</v>
          </cell>
          <cell r="D976">
            <v>612404</v>
          </cell>
        </row>
        <row r="977">
          <cell r="B977" t="str">
            <v>Cây cao su Năm thu hoạch thứ 12</v>
          </cell>
          <cell r="C977" t="str">
            <v>cây</v>
          </cell>
          <cell r="D977">
            <v>612404</v>
          </cell>
        </row>
        <row r="978">
          <cell r="B978" t="str">
            <v>Cây cao su Năm thu hoạch thứ 13</v>
          </cell>
          <cell r="C978" t="str">
            <v>cây</v>
          </cell>
          <cell r="D978">
            <v>612404</v>
          </cell>
        </row>
        <row r="979">
          <cell r="B979" t="str">
            <v>Cây cao su Năm thu hoạch thứ 14</v>
          </cell>
          <cell r="C979" t="str">
            <v>cây</v>
          </cell>
          <cell r="D979">
            <v>612404</v>
          </cell>
        </row>
        <row r="980">
          <cell r="B980" t="str">
            <v>Cây cao su Năm thu hoạch thứ 15</v>
          </cell>
          <cell r="C980" t="str">
            <v>cây</v>
          </cell>
          <cell r="D980">
            <v>612404</v>
          </cell>
        </row>
        <row r="981">
          <cell r="B981" t="str">
            <v>Cây cao su Năm thu hoạch thứ 16 trở đi</v>
          </cell>
          <cell r="C981" t="str">
            <v>cây</v>
          </cell>
          <cell r="D981">
            <v>584035</v>
          </cell>
        </row>
        <row r="982">
          <cell r="B982" t="str">
            <v>Cây cà ri Năm thứ 1</v>
          </cell>
          <cell r="C982" t="str">
            <v>cây</v>
          </cell>
          <cell r="D982">
            <v>59919</v>
          </cell>
        </row>
        <row r="983">
          <cell r="B983" t="str">
            <v>Cây cà ri Năm thứ 2</v>
          </cell>
          <cell r="C983" t="str">
            <v>cây</v>
          </cell>
          <cell r="D983">
            <v>93081</v>
          </cell>
        </row>
        <row r="984">
          <cell r="B984" t="str">
            <v>Cây cà ri Năm thứ 3</v>
          </cell>
          <cell r="C984" t="str">
            <v>cây</v>
          </cell>
          <cell r="D984">
            <v>126343</v>
          </cell>
        </row>
        <row r="985">
          <cell r="B985" t="str">
            <v>Cây cà ri Năm thu hoạch thứ 1</v>
          </cell>
          <cell r="C985" t="str">
            <v>cây</v>
          </cell>
          <cell r="D985">
            <v>218135</v>
          </cell>
        </row>
        <row r="986">
          <cell r="B986" t="str">
            <v>Cây cà ri Năm thu hoạch thứ 2</v>
          </cell>
          <cell r="C986" t="str">
            <v>cây</v>
          </cell>
          <cell r="D986">
            <v>218135</v>
          </cell>
        </row>
        <row r="987">
          <cell r="B987" t="str">
            <v>Cây cà ri Năm thu hoạch thứ 3</v>
          </cell>
          <cell r="C987" t="str">
            <v>cây</v>
          </cell>
          <cell r="D987">
            <v>218135</v>
          </cell>
        </row>
        <row r="988">
          <cell r="B988" t="str">
            <v>Cây cà ri Năm thu hoạch thứ 4</v>
          </cell>
          <cell r="C988" t="str">
            <v>cây</v>
          </cell>
          <cell r="D988">
            <v>218135</v>
          </cell>
        </row>
        <row r="989">
          <cell r="B989" t="str">
            <v>Cây cà ri Năm thu hoạch thứ 5</v>
          </cell>
          <cell r="C989" t="str">
            <v>cây</v>
          </cell>
          <cell r="D989">
            <v>218135</v>
          </cell>
        </row>
        <row r="990">
          <cell r="B990" t="str">
            <v>Cây cà ri Năm thu hoạch thứ 6</v>
          </cell>
          <cell r="C990" t="str">
            <v>cây</v>
          </cell>
          <cell r="D990">
            <v>234351</v>
          </cell>
        </row>
        <row r="991">
          <cell r="B991" t="str">
            <v>Cây cà ri Năm thu hoạch thứ 7</v>
          </cell>
          <cell r="C991" t="str">
            <v>cây</v>
          </cell>
          <cell r="D991">
            <v>234351</v>
          </cell>
        </row>
        <row r="992">
          <cell r="B992" t="str">
            <v>Cây cà ri Năm thu hoạch thứ 8</v>
          </cell>
          <cell r="C992" t="str">
            <v>cây</v>
          </cell>
          <cell r="D992">
            <v>234351</v>
          </cell>
        </row>
        <row r="993">
          <cell r="B993" t="str">
            <v>Cây cà ri Năm thu hoạch thứ 9</v>
          </cell>
          <cell r="C993" t="str">
            <v>cây</v>
          </cell>
          <cell r="D993">
            <v>234351</v>
          </cell>
        </row>
        <row r="994">
          <cell r="B994" t="str">
            <v>Cây cà ri Năm thu hoạch thứ 10</v>
          </cell>
          <cell r="C994" t="str">
            <v>cây</v>
          </cell>
          <cell r="D994">
            <v>234351</v>
          </cell>
        </row>
        <row r="995">
          <cell r="B995" t="str">
            <v>Cây cà ri Năm thu hoạch thứ 11 trở đi</v>
          </cell>
          <cell r="C995" t="str">
            <v>cây</v>
          </cell>
          <cell r="D995">
            <v>166784</v>
          </cell>
        </row>
        <row r="996">
          <cell r="B996" t="str">
            <v>Cây chùm ngây Năm thứ 1</v>
          </cell>
          <cell r="C996" t="str">
            <v>cây</v>
          </cell>
          <cell r="D996">
            <v>25940</v>
          </cell>
        </row>
        <row r="997">
          <cell r="B997" t="str">
            <v>Cây chùm ngây Năm thu hoạch thứ 1</v>
          </cell>
          <cell r="C997" t="str">
            <v>cây</v>
          </cell>
          <cell r="D997">
            <v>149761</v>
          </cell>
        </row>
        <row r="998">
          <cell r="B998" t="str">
            <v>Cây chùm ngây Năm thu hoạch thứ 2</v>
          </cell>
          <cell r="C998" t="str">
            <v>cây</v>
          </cell>
          <cell r="D998">
            <v>149761</v>
          </cell>
        </row>
        <row r="999">
          <cell r="B999" t="str">
            <v>Cây chùm ngây Năm thu hoạch thứ 3</v>
          </cell>
          <cell r="C999" t="str">
            <v>cây</v>
          </cell>
          <cell r="D999">
            <v>149761</v>
          </cell>
        </row>
        <row r="1000">
          <cell r="B1000" t="str">
            <v>Cây chùm ngây Năm thu hoạch thứ 4</v>
          </cell>
          <cell r="C1000" t="str">
            <v>cây</v>
          </cell>
          <cell r="D1000">
            <v>149761</v>
          </cell>
        </row>
        <row r="1001">
          <cell r="B1001" t="str">
            <v>Cây chùm ngây Năm thu hoạch thứ 5</v>
          </cell>
          <cell r="C1001" t="str">
            <v>cây</v>
          </cell>
          <cell r="D1001">
            <v>149761</v>
          </cell>
        </row>
        <row r="1002">
          <cell r="B1002" t="str">
            <v>Cây chùm ngây Năm thu hoạch thứ 6</v>
          </cell>
          <cell r="C1002" t="str">
            <v>cây</v>
          </cell>
          <cell r="D1002">
            <v>184192</v>
          </cell>
        </row>
        <row r="1003">
          <cell r="B1003" t="str">
            <v>Cây chùm ngây Năm thu hoạch thứ 7</v>
          </cell>
          <cell r="C1003" t="str">
            <v>cây</v>
          </cell>
          <cell r="D1003">
            <v>184192</v>
          </cell>
        </row>
        <row r="1004">
          <cell r="B1004" t="str">
            <v>Cây chùm ngây Năm thu hoạch thứ 8</v>
          </cell>
          <cell r="C1004" t="str">
            <v>cây</v>
          </cell>
          <cell r="D1004">
            <v>184192</v>
          </cell>
        </row>
        <row r="1005">
          <cell r="B1005" t="str">
            <v>Cây chùm ngây Năm thu hoạch thứ 9</v>
          </cell>
          <cell r="C1005" t="str">
            <v>cây</v>
          </cell>
          <cell r="D1005">
            <v>184192</v>
          </cell>
        </row>
        <row r="1006">
          <cell r="B1006" t="str">
            <v>Cây chùm ngây Năm thu hoạch thứ 10</v>
          </cell>
          <cell r="C1006" t="str">
            <v>cây</v>
          </cell>
          <cell r="D1006">
            <v>184192</v>
          </cell>
        </row>
        <row r="1007">
          <cell r="B1007" t="str">
            <v>Cây chùm ngây Năm thu hoạch thứ 11</v>
          </cell>
          <cell r="C1007" t="str">
            <v>cây</v>
          </cell>
          <cell r="D1007">
            <v>184192</v>
          </cell>
        </row>
        <row r="1008">
          <cell r="B1008" t="str">
            <v>Cây chùm ngây Năm thu hoạch thứ 12</v>
          </cell>
          <cell r="C1008" t="str">
            <v>cây</v>
          </cell>
          <cell r="D1008">
            <v>184192</v>
          </cell>
        </row>
        <row r="1009">
          <cell r="B1009" t="str">
            <v>Cây chùm ngây Năm thu hoạch thứ 13</v>
          </cell>
          <cell r="C1009" t="str">
            <v>cây</v>
          </cell>
          <cell r="D1009">
            <v>184192</v>
          </cell>
        </row>
        <row r="1010">
          <cell r="B1010" t="str">
            <v>Cây chùm ngây Năm thu hoạch thứ 14</v>
          </cell>
          <cell r="C1010" t="str">
            <v>cây</v>
          </cell>
          <cell r="D1010">
            <v>184192</v>
          </cell>
        </row>
        <row r="1011">
          <cell r="B1011" t="str">
            <v>Cây chùm ngây Năm thu hoạch thứ 15</v>
          </cell>
          <cell r="C1011" t="str">
            <v>cây</v>
          </cell>
          <cell r="D1011">
            <v>184192</v>
          </cell>
        </row>
        <row r="1012">
          <cell r="B1012" t="str">
            <v>Cây chùm ngây Năm thu hoạch thứ 16 trở đi</v>
          </cell>
          <cell r="C1012" t="str">
            <v>cây</v>
          </cell>
          <cell r="D1012">
            <v>132114</v>
          </cell>
        </row>
        <row r="1013">
          <cell r="B1013" t="str">
            <v>Cây dứa Năm thứ 1</v>
          </cell>
          <cell r="C1013" t="str">
            <v>cây</v>
          </cell>
          <cell r="D1013">
            <v>6883</v>
          </cell>
        </row>
        <row r="1014">
          <cell r="B1014" t="str">
            <v>Cây dứa Năm thu hoạch thứ 1</v>
          </cell>
          <cell r="C1014" t="str">
            <v>cây</v>
          </cell>
          <cell r="D1014">
            <v>13689</v>
          </cell>
        </row>
        <row r="1015">
          <cell r="B1015" t="str">
            <v>Cây dứa Năm thu hoạch thứ 2</v>
          </cell>
          <cell r="C1015" t="str">
            <v>cây</v>
          </cell>
          <cell r="D1015">
            <v>13185</v>
          </cell>
        </row>
        <row r="1016">
          <cell r="B1016" t="str">
            <v>Cây gấc Năm thứ 1</v>
          </cell>
          <cell r="C1016" t="str">
            <v>cây</v>
          </cell>
          <cell r="D1016">
            <v>83240</v>
          </cell>
        </row>
        <row r="1017">
          <cell r="B1017" t="str">
            <v>Cây gấc Năm thu hoạch thứ 1</v>
          </cell>
          <cell r="C1017" t="str">
            <v>cây</v>
          </cell>
          <cell r="D1017">
            <v>461240</v>
          </cell>
        </row>
        <row r="1018">
          <cell r="B1018" t="str">
            <v>Cây gấc Năm thu hoạch thứ 2</v>
          </cell>
          <cell r="C1018" t="str">
            <v>cây</v>
          </cell>
          <cell r="D1018">
            <v>629240</v>
          </cell>
        </row>
        <row r="1019">
          <cell r="B1019" t="str">
            <v>Cây gấc Năm thu hoạch thứ 3</v>
          </cell>
          <cell r="C1019" t="str">
            <v>cây</v>
          </cell>
          <cell r="D1019">
            <v>419240</v>
          </cell>
        </row>
        <row r="1020">
          <cell r="B1020" t="str">
            <v>Cây đu đủ Năm thứ 1</v>
          </cell>
          <cell r="C1020" t="str">
            <v>cây</v>
          </cell>
          <cell r="D1020">
            <v>28967</v>
          </cell>
        </row>
        <row r="1021">
          <cell r="B1021" t="str">
            <v>Cây đu đủ Năm thu hoạch thứ 1</v>
          </cell>
          <cell r="C1021" t="str">
            <v>cây</v>
          </cell>
          <cell r="D1021">
            <v>69467</v>
          </cell>
        </row>
        <row r="1022">
          <cell r="B1022" t="str">
            <v>Cây đu đủ Năm thu hoạch thứ 2</v>
          </cell>
          <cell r="C1022" t="str">
            <v>cây</v>
          </cell>
          <cell r="D1022">
            <v>91967</v>
          </cell>
        </row>
        <row r="1023">
          <cell r="B1023" t="str">
            <v>Cây đu đủ Năm thu hoạch thứ 3</v>
          </cell>
          <cell r="C1023" t="str">
            <v>cây</v>
          </cell>
          <cell r="D1023">
            <v>60467</v>
          </cell>
        </row>
        <row r="1024">
          <cell r="B1024" t="str">
            <v>Cây dâu tằm Năm thứ 1</v>
          </cell>
          <cell r="C1024" t="str">
            <v>cây</v>
          </cell>
          <cell r="D1024">
            <v>30292</v>
          </cell>
        </row>
        <row r="1025">
          <cell r="B1025" t="str">
            <v>Cây dâu tằm Năm thứ 2</v>
          </cell>
          <cell r="C1025" t="str">
            <v>cây</v>
          </cell>
          <cell r="D1025">
            <v>33891</v>
          </cell>
        </row>
        <row r="1026">
          <cell r="B1026" t="str">
            <v>Cây dâu tằm Năm thu hoạch thứ 1</v>
          </cell>
          <cell r="C1026" t="str">
            <v>cây</v>
          </cell>
          <cell r="D1026">
            <v>112545</v>
          </cell>
        </row>
        <row r="1027">
          <cell r="B1027" t="str">
            <v>Cây dâu tằm Năm thu hoạch thứ 2</v>
          </cell>
          <cell r="C1027" t="str">
            <v>cây</v>
          </cell>
          <cell r="D1027">
            <v>112545</v>
          </cell>
        </row>
        <row r="1028">
          <cell r="B1028" t="str">
            <v>Cây dâu tằm Năm thu hoạch thứ 3</v>
          </cell>
          <cell r="C1028" t="str">
            <v>cây</v>
          </cell>
          <cell r="D1028">
            <v>112545</v>
          </cell>
        </row>
        <row r="1029">
          <cell r="B1029" t="str">
            <v>Cây dâu tằm Năm thu hoạch thứ 4 trở đi</v>
          </cell>
          <cell r="C1029" t="str">
            <v>cây</v>
          </cell>
          <cell r="D1029">
            <v>93647</v>
          </cell>
        </row>
        <row r="1030">
          <cell r="B1030" t="str">
            <v>Cây chùm nụm</v>
          </cell>
          <cell r="C1030" t="str">
            <v>m2</v>
          </cell>
          <cell r="D1030">
            <v>72300</v>
          </cell>
        </row>
        <row r="1031">
          <cell r="B1031" t="str">
            <v>Cây trúc cảnh khoảng &lt; 8 cây trên 4 năm</v>
          </cell>
          <cell r="C1031" t="str">
            <v>khóm (bụi)</v>
          </cell>
          <cell r="D1031">
            <v>91000</v>
          </cell>
        </row>
        <row r="1032">
          <cell r="B1032" t="str">
            <v>Cây trúc cảnh khoảng &gt;= 8 cây trên 4 năm</v>
          </cell>
          <cell r="C1032" t="str">
            <v>khóm (bụi)</v>
          </cell>
          <cell r="D1032">
            <v>114000</v>
          </cell>
        </row>
        <row r="1033">
          <cell r="B1033" t="str">
            <v>Cây trúc cảnh khoảng &lt;= 6 cây từ 2 năm đến
 nhỏ hơn 4 năm</v>
          </cell>
          <cell r="C1033" t="str">
            <v>khóm (bụi)</v>
          </cell>
          <cell r="D1033">
            <v>57000</v>
          </cell>
        </row>
        <row r="1034">
          <cell r="B1034" t="str">
            <v xml:space="preserve">Cây trúc cảnh dưới 1 năm tuổi </v>
          </cell>
          <cell r="C1034" t="str">
            <v>khóm (bụi)</v>
          </cell>
          <cell r="D1034">
            <v>23000</v>
          </cell>
        </row>
        <row r="1035">
          <cell r="B1035" t="str">
            <v>Cau cảnh Năm thứ 1</v>
          </cell>
          <cell r="C1035" t="str">
            <v>cây</v>
          </cell>
          <cell r="D1035">
            <v>36700</v>
          </cell>
        </row>
        <row r="1036">
          <cell r="B1036" t="str">
            <v>Cau cảnh Năm thứ 2</v>
          </cell>
          <cell r="C1036" t="str">
            <v>cây</v>
          </cell>
          <cell r="D1036">
            <v>36700</v>
          </cell>
        </row>
        <row r="1037">
          <cell r="B1037" t="str">
            <v>Cau cảnh Năm thứ 3</v>
          </cell>
          <cell r="C1037" t="str">
            <v>cây</v>
          </cell>
          <cell r="D1037">
            <v>36700</v>
          </cell>
        </row>
        <row r="1038">
          <cell r="B1038" t="str">
            <v>Cau cảnh Năm thứ 4</v>
          </cell>
          <cell r="C1038" t="str">
            <v>cây</v>
          </cell>
          <cell r="D1038">
            <v>36700</v>
          </cell>
        </row>
        <row r="1039">
          <cell r="B1039" t="str">
            <v>Cau cảnh Năm thứ 5</v>
          </cell>
          <cell r="C1039" t="str">
            <v>cây</v>
          </cell>
          <cell r="D1039">
            <v>110100</v>
          </cell>
        </row>
        <row r="1040">
          <cell r="B1040" t="str">
            <v>Cau cảnh Năm thứ 6</v>
          </cell>
          <cell r="C1040" t="str">
            <v>cây</v>
          </cell>
          <cell r="D1040">
            <v>110100</v>
          </cell>
        </row>
        <row r="1041">
          <cell r="B1041" t="str">
            <v>Cau cảnh Năm thứ 7</v>
          </cell>
          <cell r="C1041" t="str">
            <v>cây</v>
          </cell>
          <cell r="D1041">
            <v>110100</v>
          </cell>
        </row>
        <row r="1042">
          <cell r="B1042" t="str">
            <v>Cau cảnh Năm thứ 8</v>
          </cell>
          <cell r="C1042" t="str">
            <v>cây</v>
          </cell>
          <cell r="D1042">
            <v>110100</v>
          </cell>
        </row>
        <row r="1043">
          <cell r="B1043" t="str">
            <v>Cau cảnh Năm thứ 9</v>
          </cell>
          <cell r="C1043" t="str">
            <v>cây</v>
          </cell>
          <cell r="D1043">
            <v>110100</v>
          </cell>
        </row>
        <row r="1044">
          <cell r="B1044" t="str">
            <v>Cau cảnh Năm thứ 10</v>
          </cell>
          <cell r="C1044" t="str">
            <v>cây</v>
          </cell>
          <cell r="D1044">
            <v>110100</v>
          </cell>
        </row>
        <row r="1045">
          <cell r="B1045" t="str">
            <v>Cau cảnh Năm thứ 11</v>
          </cell>
          <cell r="C1045" t="str">
            <v>cây</v>
          </cell>
          <cell r="D1045">
            <v>146800</v>
          </cell>
        </row>
        <row r="1046">
          <cell r="B1046" t="str">
            <v>Cau cảnh Năm thứ 12</v>
          </cell>
          <cell r="C1046" t="str">
            <v>cây</v>
          </cell>
          <cell r="D1046">
            <v>146800</v>
          </cell>
        </row>
        <row r="1047">
          <cell r="B1047" t="str">
            <v>Cau cảnh Năm thứ 13</v>
          </cell>
          <cell r="C1047" t="str">
            <v>cây</v>
          </cell>
          <cell r="D1047">
            <v>146800</v>
          </cell>
        </row>
        <row r="1048">
          <cell r="B1048" t="str">
            <v>Cau cảnh Năm thứ 14</v>
          </cell>
          <cell r="C1048" t="str">
            <v>cây</v>
          </cell>
          <cell r="D1048">
            <v>146800</v>
          </cell>
        </row>
        <row r="1049">
          <cell r="B1049" t="str">
            <v>Cau cảnh Năm thứ 15</v>
          </cell>
          <cell r="C1049" t="str">
            <v>cây</v>
          </cell>
          <cell r="D1049">
            <v>146800</v>
          </cell>
        </row>
        <row r="1050">
          <cell r="B1050" t="str">
            <v>Cau cảnh Trên 15 năm tuối</v>
          </cell>
          <cell r="C1050" t="str">
            <v>cây</v>
          </cell>
          <cell r="D1050">
            <v>220200</v>
          </cell>
        </row>
        <row r="1051">
          <cell r="B1051" t="str">
            <v>Dừa cảnh Năm thứ 1</v>
          </cell>
          <cell r="C1051" t="str">
            <v>cây</v>
          </cell>
          <cell r="D1051">
            <v>36700</v>
          </cell>
        </row>
        <row r="1052">
          <cell r="B1052" t="str">
            <v>Dừa cảnh Năm thứ 2</v>
          </cell>
          <cell r="C1052" t="str">
            <v>cây</v>
          </cell>
          <cell r="D1052">
            <v>36700</v>
          </cell>
        </row>
        <row r="1053">
          <cell r="B1053" t="str">
            <v>Dừa cảnh Năm thứ 3</v>
          </cell>
          <cell r="C1053" t="str">
            <v>cây</v>
          </cell>
          <cell r="D1053">
            <v>36700</v>
          </cell>
        </row>
        <row r="1054">
          <cell r="B1054" t="str">
            <v>Dừa cảnh Năm thứ 4</v>
          </cell>
          <cell r="C1054" t="str">
            <v>cây</v>
          </cell>
          <cell r="D1054">
            <v>36700</v>
          </cell>
        </row>
        <row r="1055">
          <cell r="B1055" t="str">
            <v>Dừa cảnh Năm thứ 5</v>
          </cell>
          <cell r="C1055" t="str">
            <v>cây</v>
          </cell>
          <cell r="D1055">
            <v>110100</v>
          </cell>
        </row>
        <row r="1056">
          <cell r="B1056" t="str">
            <v>Dừa cảnh Năm thứ 6</v>
          </cell>
          <cell r="C1056" t="str">
            <v>cây</v>
          </cell>
          <cell r="D1056">
            <v>110100</v>
          </cell>
        </row>
        <row r="1057">
          <cell r="B1057" t="str">
            <v>Dừa cảnh Năm thứ 7</v>
          </cell>
          <cell r="C1057" t="str">
            <v>cây</v>
          </cell>
          <cell r="D1057">
            <v>110100</v>
          </cell>
        </row>
        <row r="1058">
          <cell r="B1058" t="str">
            <v>Dừa cảnh Năm thứ 8</v>
          </cell>
          <cell r="C1058" t="str">
            <v>cây</v>
          </cell>
          <cell r="D1058">
            <v>110100</v>
          </cell>
        </row>
        <row r="1059">
          <cell r="B1059" t="str">
            <v>Dừa cảnh Năm thứ 9</v>
          </cell>
          <cell r="C1059" t="str">
            <v>cây</v>
          </cell>
          <cell r="D1059">
            <v>110100</v>
          </cell>
        </row>
        <row r="1060">
          <cell r="B1060" t="str">
            <v>Dừa cảnh Năm thứ 10</v>
          </cell>
          <cell r="C1060" t="str">
            <v>cây</v>
          </cell>
          <cell r="D1060">
            <v>110100</v>
          </cell>
        </row>
        <row r="1061">
          <cell r="B1061" t="str">
            <v>Dừa cảnh Năm thứ 11</v>
          </cell>
          <cell r="C1061" t="str">
            <v>cây</v>
          </cell>
          <cell r="D1061">
            <v>146800</v>
          </cell>
        </row>
        <row r="1062">
          <cell r="B1062" t="str">
            <v>Dừa cảnh Năm thứ 12</v>
          </cell>
          <cell r="C1062" t="str">
            <v>cây</v>
          </cell>
          <cell r="D1062">
            <v>146800</v>
          </cell>
        </row>
        <row r="1063">
          <cell r="B1063" t="str">
            <v>Dừa cảnh Năm thứ 13</v>
          </cell>
          <cell r="C1063" t="str">
            <v>cây</v>
          </cell>
          <cell r="D1063">
            <v>146800</v>
          </cell>
        </row>
        <row r="1064">
          <cell r="B1064" t="str">
            <v>Dừa cảnh Năm thứ 14</v>
          </cell>
          <cell r="C1064" t="str">
            <v>cây</v>
          </cell>
          <cell r="D1064">
            <v>146800</v>
          </cell>
        </row>
        <row r="1065">
          <cell r="B1065" t="str">
            <v>Dừa cảnh Năm thứ 15</v>
          </cell>
          <cell r="C1065" t="str">
            <v>cây</v>
          </cell>
          <cell r="D1065">
            <v>146800</v>
          </cell>
        </row>
        <row r="1066">
          <cell r="B1066" t="str">
            <v>Dừa cảnh Trên 15 năm tuối</v>
          </cell>
          <cell r="C1066" t="str">
            <v>cây</v>
          </cell>
          <cell r="D1066">
            <v>220200</v>
          </cell>
        </row>
        <row r="1067">
          <cell r="B1067" t="str">
            <v>Cau vua Năm thứ 1</v>
          </cell>
          <cell r="C1067" t="str">
            <v>cây</v>
          </cell>
          <cell r="D1067">
            <v>36700</v>
          </cell>
        </row>
        <row r="1068">
          <cell r="B1068" t="str">
            <v>Cau vua Năm thứ 2</v>
          </cell>
          <cell r="C1068" t="str">
            <v>cây</v>
          </cell>
          <cell r="D1068">
            <v>36700</v>
          </cell>
        </row>
        <row r="1069">
          <cell r="B1069" t="str">
            <v>Cau vua Năm thứ 3</v>
          </cell>
          <cell r="C1069" t="str">
            <v>cây</v>
          </cell>
          <cell r="D1069">
            <v>36700</v>
          </cell>
        </row>
        <row r="1070">
          <cell r="B1070" t="str">
            <v>Cau vua Năm thứ 4</v>
          </cell>
          <cell r="C1070" t="str">
            <v>cây</v>
          </cell>
          <cell r="D1070">
            <v>36700</v>
          </cell>
        </row>
        <row r="1071">
          <cell r="B1071" t="str">
            <v>Cau vua Năm thứ 5</v>
          </cell>
          <cell r="C1071" t="str">
            <v>cây</v>
          </cell>
          <cell r="D1071">
            <v>110100</v>
          </cell>
        </row>
        <row r="1072">
          <cell r="B1072" t="str">
            <v>Cau vua Năm thứ 6</v>
          </cell>
          <cell r="C1072" t="str">
            <v>cây</v>
          </cell>
          <cell r="D1072">
            <v>110100</v>
          </cell>
        </row>
        <row r="1073">
          <cell r="B1073" t="str">
            <v>Cau vua Năm thứ 7</v>
          </cell>
          <cell r="C1073" t="str">
            <v>cây</v>
          </cell>
          <cell r="D1073">
            <v>110100</v>
          </cell>
        </row>
        <row r="1074">
          <cell r="B1074" t="str">
            <v>Cau vua Năm thứ 8</v>
          </cell>
          <cell r="C1074" t="str">
            <v>cây</v>
          </cell>
          <cell r="D1074">
            <v>110100</v>
          </cell>
        </row>
        <row r="1075">
          <cell r="B1075" t="str">
            <v>Cau vua Năm thứ 9</v>
          </cell>
          <cell r="C1075" t="str">
            <v>cây</v>
          </cell>
          <cell r="D1075">
            <v>110100</v>
          </cell>
        </row>
        <row r="1076">
          <cell r="B1076" t="str">
            <v>Cau vua Năm thứ 10</v>
          </cell>
          <cell r="C1076" t="str">
            <v>cây</v>
          </cell>
          <cell r="D1076">
            <v>110100</v>
          </cell>
        </row>
        <row r="1077">
          <cell r="B1077" t="str">
            <v>Cau vua Năm thứ 11</v>
          </cell>
          <cell r="C1077" t="str">
            <v>cây</v>
          </cell>
          <cell r="D1077">
            <v>146800</v>
          </cell>
        </row>
        <row r="1078">
          <cell r="B1078" t="str">
            <v>Cau vua Năm thứ 12</v>
          </cell>
          <cell r="C1078" t="str">
            <v>cây</v>
          </cell>
          <cell r="D1078">
            <v>146800</v>
          </cell>
        </row>
        <row r="1079">
          <cell r="B1079" t="str">
            <v>Cau vua Năm thứ 13</v>
          </cell>
          <cell r="C1079" t="str">
            <v>cây</v>
          </cell>
          <cell r="D1079">
            <v>146800</v>
          </cell>
        </row>
        <row r="1080">
          <cell r="B1080" t="str">
            <v>Cau vua Năm thứ 14</v>
          </cell>
          <cell r="C1080" t="str">
            <v>cây</v>
          </cell>
          <cell r="D1080">
            <v>146800</v>
          </cell>
        </row>
        <row r="1081">
          <cell r="B1081" t="str">
            <v>Cau vua Năm thứ 15</v>
          </cell>
          <cell r="C1081" t="str">
            <v>cây</v>
          </cell>
          <cell r="D1081">
            <v>146800</v>
          </cell>
        </row>
        <row r="1082">
          <cell r="B1082" t="str">
            <v>Cau vua Trên 15 năm tuối</v>
          </cell>
          <cell r="C1082" t="str">
            <v>cây</v>
          </cell>
          <cell r="D1082">
            <v>220200</v>
          </cell>
        </row>
        <row r="1083">
          <cell r="B1083" t="str">
            <v>Cọ Năm thứ 1</v>
          </cell>
          <cell r="C1083" t="str">
            <v>cây</v>
          </cell>
          <cell r="D1083">
            <v>36700</v>
          </cell>
        </row>
        <row r="1084">
          <cell r="B1084" t="str">
            <v>Cọ Năm thứ 2</v>
          </cell>
          <cell r="C1084" t="str">
            <v>cây</v>
          </cell>
          <cell r="D1084">
            <v>36700</v>
          </cell>
        </row>
        <row r="1085">
          <cell r="B1085" t="str">
            <v>Cọ Năm thứ 3</v>
          </cell>
          <cell r="C1085" t="str">
            <v>cây</v>
          </cell>
          <cell r="D1085">
            <v>36700</v>
          </cell>
        </row>
        <row r="1086">
          <cell r="B1086" t="str">
            <v>Cọ Năm thứ 4</v>
          </cell>
          <cell r="C1086" t="str">
            <v>cây</v>
          </cell>
          <cell r="D1086">
            <v>36700</v>
          </cell>
        </row>
        <row r="1087">
          <cell r="B1087" t="str">
            <v>Cọ Năm thứ 5</v>
          </cell>
          <cell r="C1087" t="str">
            <v>cây</v>
          </cell>
          <cell r="D1087">
            <v>110100</v>
          </cell>
        </row>
        <row r="1088">
          <cell r="B1088" t="str">
            <v>Cọ Năm thứ 6</v>
          </cell>
          <cell r="C1088" t="str">
            <v>cây</v>
          </cell>
          <cell r="D1088">
            <v>110100</v>
          </cell>
        </row>
        <row r="1089">
          <cell r="B1089" t="str">
            <v>Cọ Năm thứ 7</v>
          </cell>
          <cell r="C1089" t="str">
            <v>cây</v>
          </cell>
          <cell r="D1089">
            <v>110100</v>
          </cell>
        </row>
        <row r="1090">
          <cell r="B1090" t="str">
            <v>Cọ Năm thứ 8</v>
          </cell>
          <cell r="C1090" t="str">
            <v>cây</v>
          </cell>
          <cell r="D1090">
            <v>110100</v>
          </cell>
        </row>
        <row r="1091">
          <cell r="B1091" t="str">
            <v>Cọ Năm thứ 9</v>
          </cell>
          <cell r="C1091" t="str">
            <v>cây</v>
          </cell>
          <cell r="D1091">
            <v>110100</v>
          </cell>
        </row>
        <row r="1092">
          <cell r="B1092" t="str">
            <v>Cọ Năm thứ 10</v>
          </cell>
          <cell r="C1092" t="str">
            <v>cây</v>
          </cell>
          <cell r="D1092">
            <v>110100</v>
          </cell>
        </row>
        <row r="1093">
          <cell r="B1093" t="str">
            <v>Cọ Năm thứ 11</v>
          </cell>
          <cell r="C1093" t="str">
            <v>cây</v>
          </cell>
          <cell r="D1093">
            <v>146800</v>
          </cell>
        </row>
        <row r="1094">
          <cell r="B1094" t="str">
            <v>Cọ Năm thứ 12</v>
          </cell>
          <cell r="C1094" t="str">
            <v>cây</v>
          </cell>
          <cell r="D1094">
            <v>146800</v>
          </cell>
        </row>
        <row r="1095">
          <cell r="B1095" t="str">
            <v>Cọ Năm thứ 13</v>
          </cell>
          <cell r="C1095" t="str">
            <v>cây</v>
          </cell>
          <cell r="D1095">
            <v>146800</v>
          </cell>
        </row>
        <row r="1096">
          <cell r="B1096" t="str">
            <v>Cọ Năm thứ 14</v>
          </cell>
          <cell r="C1096" t="str">
            <v>cây</v>
          </cell>
          <cell r="D1096">
            <v>146800</v>
          </cell>
        </row>
        <row r="1097">
          <cell r="B1097" t="str">
            <v>Cọ Năm thứ 15</v>
          </cell>
          <cell r="C1097" t="str">
            <v>cây</v>
          </cell>
          <cell r="D1097">
            <v>146800</v>
          </cell>
        </row>
        <row r="1098">
          <cell r="B1098" t="str">
            <v>Cọ Trên 15 năm tuối</v>
          </cell>
          <cell r="C1098" t="str">
            <v>cây</v>
          </cell>
          <cell r="D1098">
            <v>220200</v>
          </cell>
        </row>
        <row r="1099">
          <cell r="B1099" t="str">
            <v>Chà là Năm thứ 1</v>
          </cell>
          <cell r="C1099" t="str">
            <v>cây</v>
          </cell>
          <cell r="D1099">
            <v>36700</v>
          </cell>
        </row>
        <row r="1100">
          <cell r="B1100" t="str">
            <v>Chà là Năm thứ 2</v>
          </cell>
          <cell r="C1100" t="str">
            <v>cây</v>
          </cell>
          <cell r="D1100">
            <v>36700</v>
          </cell>
        </row>
        <row r="1101">
          <cell r="B1101" t="str">
            <v>Chà là Năm thứ 3</v>
          </cell>
          <cell r="C1101" t="str">
            <v>cây</v>
          </cell>
          <cell r="D1101">
            <v>36700</v>
          </cell>
        </row>
        <row r="1102">
          <cell r="B1102" t="str">
            <v>Chà là Năm thứ 4</v>
          </cell>
          <cell r="C1102" t="str">
            <v>cây</v>
          </cell>
          <cell r="D1102">
            <v>36700</v>
          </cell>
        </row>
        <row r="1103">
          <cell r="B1103" t="str">
            <v>Chà là Năm thứ 5</v>
          </cell>
          <cell r="C1103" t="str">
            <v>cây</v>
          </cell>
          <cell r="D1103">
            <v>110100</v>
          </cell>
        </row>
        <row r="1104">
          <cell r="B1104" t="str">
            <v>Chà là Năm thứ 6</v>
          </cell>
          <cell r="C1104" t="str">
            <v>cây</v>
          </cell>
          <cell r="D1104">
            <v>110100</v>
          </cell>
        </row>
        <row r="1105">
          <cell r="B1105" t="str">
            <v>Chà là Năm thứ 7</v>
          </cell>
          <cell r="C1105" t="str">
            <v>cây</v>
          </cell>
          <cell r="D1105">
            <v>110100</v>
          </cell>
        </row>
        <row r="1106">
          <cell r="B1106" t="str">
            <v>Chà là Năm thứ 8</v>
          </cell>
          <cell r="C1106" t="str">
            <v>cây</v>
          </cell>
          <cell r="D1106">
            <v>110100</v>
          </cell>
        </row>
        <row r="1107">
          <cell r="B1107" t="str">
            <v>Chà là Năm thứ 9</v>
          </cell>
          <cell r="C1107" t="str">
            <v>cây</v>
          </cell>
          <cell r="D1107">
            <v>110100</v>
          </cell>
        </row>
        <row r="1108">
          <cell r="B1108" t="str">
            <v>Chà là Năm thứ 10</v>
          </cell>
          <cell r="C1108" t="str">
            <v>cây</v>
          </cell>
          <cell r="D1108">
            <v>110100</v>
          </cell>
        </row>
        <row r="1109">
          <cell r="B1109" t="str">
            <v>Chà là Năm thứ 11</v>
          </cell>
          <cell r="C1109" t="str">
            <v>cây</v>
          </cell>
          <cell r="D1109">
            <v>146800</v>
          </cell>
        </row>
        <row r="1110">
          <cell r="B1110" t="str">
            <v>Chà là Năm thứ 12</v>
          </cell>
          <cell r="C1110" t="str">
            <v>cây</v>
          </cell>
          <cell r="D1110">
            <v>146800</v>
          </cell>
        </row>
        <row r="1111">
          <cell r="B1111" t="str">
            <v>Chà là Năm thứ 13</v>
          </cell>
          <cell r="C1111" t="str">
            <v>cây</v>
          </cell>
          <cell r="D1111">
            <v>146800</v>
          </cell>
        </row>
        <row r="1112">
          <cell r="B1112" t="str">
            <v>Chà là Năm thứ 14</v>
          </cell>
          <cell r="C1112" t="str">
            <v>cây</v>
          </cell>
          <cell r="D1112">
            <v>146800</v>
          </cell>
        </row>
        <row r="1113">
          <cell r="B1113" t="str">
            <v>Chà là Năm thứ 15</v>
          </cell>
          <cell r="C1113" t="str">
            <v>cây</v>
          </cell>
          <cell r="D1113">
            <v>146800</v>
          </cell>
        </row>
        <row r="1114">
          <cell r="B1114" t="str">
            <v>Chà là Trên 15 năm tuối</v>
          </cell>
          <cell r="C1114" t="str">
            <v>cây</v>
          </cell>
          <cell r="D1114">
            <v>220200</v>
          </cell>
        </row>
        <row r="1115">
          <cell r="B1115" t="str">
            <v>Thốt nốt Năm thứ 1</v>
          </cell>
          <cell r="C1115" t="str">
            <v>cây</v>
          </cell>
          <cell r="D1115">
            <v>36700</v>
          </cell>
        </row>
        <row r="1116">
          <cell r="B1116" t="str">
            <v>Thốt nốt Năm thứ 2</v>
          </cell>
          <cell r="C1116" t="str">
            <v>cây</v>
          </cell>
          <cell r="D1116">
            <v>36700</v>
          </cell>
        </row>
        <row r="1117">
          <cell r="B1117" t="str">
            <v>Thốt nốt Năm thứ 3</v>
          </cell>
          <cell r="C1117" t="str">
            <v>cây</v>
          </cell>
          <cell r="D1117">
            <v>36700</v>
          </cell>
        </row>
        <row r="1118">
          <cell r="B1118" t="str">
            <v>Thốt nốt Năm thứ 4</v>
          </cell>
          <cell r="C1118" t="str">
            <v>cây</v>
          </cell>
          <cell r="D1118">
            <v>36700</v>
          </cell>
        </row>
        <row r="1119">
          <cell r="B1119" t="str">
            <v>Thốt nốt Năm thứ 5</v>
          </cell>
          <cell r="C1119" t="str">
            <v>cây</v>
          </cell>
          <cell r="D1119">
            <v>110100</v>
          </cell>
        </row>
        <row r="1120">
          <cell r="B1120" t="str">
            <v>Thốt nốt Năm thứ 6</v>
          </cell>
          <cell r="C1120" t="str">
            <v>cây</v>
          </cell>
          <cell r="D1120">
            <v>110100</v>
          </cell>
        </row>
        <row r="1121">
          <cell r="B1121" t="str">
            <v>Thốt nốt Năm thứ 7</v>
          </cell>
          <cell r="C1121" t="str">
            <v>cây</v>
          </cell>
          <cell r="D1121">
            <v>110100</v>
          </cell>
        </row>
        <row r="1122">
          <cell r="B1122" t="str">
            <v>Thốt nốt Năm thứ 8</v>
          </cell>
          <cell r="C1122" t="str">
            <v>cây</v>
          </cell>
          <cell r="D1122">
            <v>110100</v>
          </cell>
        </row>
        <row r="1123">
          <cell r="B1123" t="str">
            <v>Thốt nốt Năm thứ 9</v>
          </cell>
          <cell r="C1123" t="str">
            <v>cây</v>
          </cell>
          <cell r="D1123">
            <v>110100</v>
          </cell>
        </row>
        <row r="1124">
          <cell r="B1124" t="str">
            <v>Thốt nốt Năm thứ 10</v>
          </cell>
          <cell r="C1124" t="str">
            <v>cây</v>
          </cell>
          <cell r="D1124">
            <v>110100</v>
          </cell>
        </row>
        <row r="1125">
          <cell r="B1125" t="str">
            <v>Thốt nốt Năm thứ 11</v>
          </cell>
          <cell r="C1125" t="str">
            <v>cây</v>
          </cell>
          <cell r="D1125">
            <v>146800</v>
          </cell>
        </row>
        <row r="1126">
          <cell r="B1126" t="str">
            <v>Thốt nốt Năm thứ 12</v>
          </cell>
          <cell r="C1126" t="str">
            <v>cây</v>
          </cell>
          <cell r="D1126">
            <v>146800</v>
          </cell>
        </row>
        <row r="1127">
          <cell r="B1127" t="str">
            <v>Thốt nốt Năm thứ 13</v>
          </cell>
          <cell r="C1127" t="str">
            <v>cây</v>
          </cell>
          <cell r="D1127">
            <v>146800</v>
          </cell>
        </row>
        <row r="1128">
          <cell r="B1128" t="str">
            <v>Thốt nốt Năm thứ 14</v>
          </cell>
          <cell r="C1128" t="str">
            <v>cây</v>
          </cell>
          <cell r="D1128">
            <v>146800</v>
          </cell>
        </row>
        <row r="1129">
          <cell r="B1129" t="str">
            <v>Thốt nốt Năm thứ 15</v>
          </cell>
          <cell r="C1129" t="str">
            <v>cây</v>
          </cell>
          <cell r="D1129">
            <v>146800</v>
          </cell>
        </row>
        <row r="1130">
          <cell r="B1130" t="str">
            <v>Thốt nốt Trên 15 năm tuối</v>
          </cell>
          <cell r="C1130" t="str">
            <v>cây</v>
          </cell>
          <cell r="D1130">
            <v>220200</v>
          </cell>
        </row>
        <row r="1131">
          <cell r="B1131" t="str">
            <v>Bách đài loan &lt;=3cm</v>
          </cell>
          <cell r="C1131" t="str">
            <v>cây</v>
          </cell>
          <cell r="D1131">
            <v>130283</v>
          </cell>
        </row>
        <row r="1132">
          <cell r="B1132" t="str">
            <v>Bách đài loan &gt;3-6 cm</v>
          </cell>
          <cell r="C1132" t="str">
            <v>cây</v>
          </cell>
          <cell r="D1132">
            <v>171630</v>
          </cell>
        </row>
        <row r="1133">
          <cell r="B1133" t="str">
            <v>Bách đài loan &gt;6-9 cm</v>
          </cell>
          <cell r="C1133" t="str">
            <v>cây</v>
          </cell>
          <cell r="D1133">
            <v>451580</v>
          </cell>
        </row>
        <row r="1134">
          <cell r="B1134" t="str">
            <v>Bách đài loan &gt;9-12 cm</v>
          </cell>
          <cell r="C1134" t="str">
            <v>cây</v>
          </cell>
          <cell r="D1134">
            <v>607549</v>
          </cell>
        </row>
        <row r="1135">
          <cell r="B1135" t="str">
            <v>Bách đài loan &gt;12-15 cm</v>
          </cell>
          <cell r="C1135" t="str">
            <v>cây</v>
          </cell>
          <cell r="D1135">
            <v>649055</v>
          </cell>
        </row>
        <row r="1136">
          <cell r="B1136" t="str">
            <v>Bách đài loan &gt;15-18 cm</v>
          </cell>
          <cell r="C1136" t="str">
            <v>cây</v>
          </cell>
          <cell r="D1136">
            <v>693197</v>
          </cell>
        </row>
        <row r="1137">
          <cell r="B1137" t="str">
            <v>Bách đài loan &gt;18-21 cm</v>
          </cell>
          <cell r="C1137" t="str">
            <v>cây</v>
          </cell>
          <cell r="D1137">
            <v>740350</v>
          </cell>
        </row>
        <row r="1138">
          <cell r="B1138" t="str">
            <v>Bách đài loan &gt;21-24 cm</v>
          </cell>
          <cell r="C1138" t="str">
            <v>cây</v>
          </cell>
          <cell r="D1138">
            <v>790937</v>
          </cell>
        </row>
        <row r="1139">
          <cell r="B1139" t="str">
            <v>Bách đài loan &gt;24-27 cm</v>
          </cell>
          <cell r="C1139" t="str">
            <v>cây</v>
          </cell>
          <cell r="D1139">
            <v>845446</v>
          </cell>
        </row>
        <row r="1140">
          <cell r="B1140" t="str">
            <v>Bách đài loan &gt;27-30 cm</v>
          </cell>
          <cell r="C1140" t="str">
            <v>cây</v>
          </cell>
          <cell r="D1140">
            <v>904431</v>
          </cell>
        </row>
        <row r="1141">
          <cell r="B1141" t="str">
            <v>Bách đài loan &gt;30-33 cm</v>
          </cell>
          <cell r="C1141" t="str">
            <v>cây</v>
          </cell>
          <cell r="D1141">
            <v>968517</v>
          </cell>
        </row>
        <row r="1142">
          <cell r="B1142" t="str">
            <v>Bách đài loan &gt;33-36 cm</v>
          </cell>
          <cell r="C1142" t="str">
            <v>cây</v>
          </cell>
          <cell r="D1142">
            <v>1038453</v>
          </cell>
        </row>
        <row r="1143">
          <cell r="B1143" t="str">
            <v>Bách đài loan &gt;36-39 cm</v>
          </cell>
          <cell r="C1143" t="str">
            <v>cây</v>
          </cell>
          <cell r="D1143">
            <v>1115038</v>
          </cell>
        </row>
        <row r="1144">
          <cell r="B1144" t="str">
            <v>Bách đài loan &gt;39-42 cm</v>
          </cell>
          <cell r="C1144" t="str">
            <v>cây</v>
          </cell>
          <cell r="D1144">
            <v>1199222</v>
          </cell>
        </row>
        <row r="1145">
          <cell r="B1145" t="str">
            <v>Bách đài loan &gt;42 cm</v>
          </cell>
          <cell r="C1145" t="str">
            <v>cây</v>
          </cell>
          <cell r="D1145">
            <v>1292081</v>
          </cell>
        </row>
        <row r="1146">
          <cell r="B1146" t="str">
            <v>Bách vàng &lt;=3cm</v>
          </cell>
          <cell r="C1146" t="str">
            <v>cây</v>
          </cell>
          <cell r="D1146">
            <v>130283</v>
          </cell>
        </row>
        <row r="1147">
          <cell r="B1147" t="str">
            <v>Bách vàng &gt;3-6 cm</v>
          </cell>
          <cell r="C1147" t="str">
            <v>cây</v>
          </cell>
          <cell r="D1147">
            <v>171630</v>
          </cell>
        </row>
        <row r="1148">
          <cell r="B1148" t="str">
            <v>Bách vàng &gt;6-9 cm</v>
          </cell>
          <cell r="C1148" t="str">
            <v>cây</v>
          </cell>
          <cell r="D1148">
            <v>451580</v>
          </cell>
        </row>
        <row r="1149">
          <cell r="B1149" t="str">
            <v>Bách vàng &gt;9-12 cm</v>
          </cell>
          <cell r="C1149" t="str">
            <v>cây</v>
          </cell>
          <cell r="D1149">
            <v>607549</v>
          </cell>
        </row>
        <row r="1150">
          <cell r="B1150" t="str">
            <v>Bách vàng &gt;12-15 cm</v>
          </cell>
          <cell r="C1150" t="str">
            <v>cây</v>
          </cell>
          <cell r="D1150">
            <v>649055</v>
          </cell>
        </row>
        <row r="1151">
          <cell r="B1151" t="str">
            <v>Bách vàng &gt;15-18 cm</v>
          </cell>
          <cell r="C1151" t="str">
            <v>cây</v>
          </cell>
          <cell r="D1151">
            <v>693197</v>
          </cell>
        </row>
        <row r="1152">
          <cell r="B1152" t="str">
            <v>Bách vàng &gt;18-21 cm</v>
          </cell>
          <cell r="C1152" t="str">
            <v>cây</v>
          </cell>
          <cell r="D1152">
            <v>740350</v>
          </cell>
        </row>
        <row r="1153">
          <cell r="B1153" t="str">
            <v>Bách vàng &gt;21-24 cm</v>
          </cell>
          <cell r="C1153" t="str">
            <v>cây</v>
          </cell>
          <cell r="D1153">
            <v>790937</v>
          </cell>
        </row>
        <row r="1154">
          <cell r="B1154" t="str">
            <v>Bách vàng &gt;24-27 cm</v>
          </cell>
          <cell r="C1154" t="str">
            <v>cây</v>
          </cell>
          <cell r="D1154">
            <v>845446</v>
          </cell>
        </row>
        <row r="1155">
          <cell r="B1155" t="str">
            <v>Bách vàng &gt;27-30 cm</v>
          </cell>
          <cell r="C1155" t="str">
            <v>cây</v>
          </cell>
          <cell r="D1155">
            <v>904431</v>
          </cell>
        </row>
        <row r="1156">
          <cell r="B1156" t="str">
            <v>Bách vàng &gt;30-33 cm</v>
          </cell>
          <cell r="C1156" t="str">
            <v>cây</v>
          </cell>
          <cell r="D1156">
            <v>968517</v>
          </cell>
        </row>
        <row r="1157">
          <cell r="B1157" t="str">
            <v>Bách vàng &gt;33-36 cm</v>
          </cell>
          <cell r="C1157" t="str">
            <v>cây</v>
          </cell>
          <cell r="D1157">
            <v>1038453</v>
          </cell>
        </row>
        <row r="1158">
          <cell r="B1158" t="str">
            <v>Bách vàng &gt;36-39 cm</v>
          </cell>
          <cell r="C1158" t="str">
            <v>cây</v>
          </cell>
          <cell r="D1158">
            <v>1115038</v>
          </cell>
        </row>
        <row r="1159">
          <cell r="B1159" t="str">
            <v>Bách vàng &gt;39-42 cm</v>
          </cell>
          <cell r="C1159" t="str">
            <v>cây</v>
          </cell>
          <cell r="D1159">
            <v>1199222</v>
          </cell>
        </row>
        <row r="1160">
          <cell r="B1160" t="str">
            <v>Bách vàng &gt;42 cm</v>
          </cell>
          <cell r="C1160" t="str">
            <v>cây</v>
          </cell>
          <cell r="D1160">
            <v>1292081</v>
          </cell>
        </row>
        <row r="1161">
          <cell r="B1161" t="str">
            <v>Bách xanh - Tùng hương &lt;=3cm</v>
          </cell>
          <cell r="C1161" t="str">
            <v>cây</v>
          </cell>
          <cell r="D1161">
            <v>130283</v>
          </cell>
        </row>
        <row r="1162">
          <cell r="B1162" t="str">
            <v>Bách xanh - Tùng hương &gt;3-6 cm</v>
          </cell>
          <cell r="C1162" t="str">
            <v>cây</v>
          </cell>
          <cell r="D1162">
            <v>171630</v>
          </cell>
        </row>
        <row r="1163">
          <cell r="B1163" t="str">
            <v>Bách xanh - Tùng hương &gt;6-9 cm</v>
          </cell>
          <cell r="C1163" t="str">
            <v>cây</v>
          </cell>
          <cell r="D1163">
            <v>451580</v>
          </cell>
        </row>
        <row r="1164">
          <cell r="B1164" t="str">
            <v>Bách xanh - Tùng hương &gt;9-12 cm</v>
          </cell>
          <cell r="C1164" t="str">
            <v>cây</v>
          </cell>
          <cell r="D1164">
            <v>607549</v>
          </cell>
        </row>
        <row r="1165">
          <cell r="B1165" t="str">
            <v>Bách xanh - Tùng hương &gt;12-15 cm</v>
          </cell>
          <cell r="C1165" t="str">
            <v>cây</v>
          </cell>
          <cell r="D1165">
            <v>649055</v>
          </cell>
        </row>
        <row r="1166">
          <cell r="B1166" t="str">
            <v>Bách xanh - Tùng hương &gt;15-18 cm</v>
          </cell>
          <cell r="C1166" t="str">
            <v>cây</v>
          </cell>
          <cell r="D1166">
            <v>693197</v>
          </cell>
        </row>
        <row r="1167">
          <cell r="B1167" t="str">
            <v>Bách xanh - Tùng hương &gt;18-21 cm</v>
          </cell>
          <cell r="C1167" t="str">
            <v>cây</v>
          </cell>
          <cell r="D1167">
            <v>740350</v>
          </cell>
        </row>
        <row r="1168">
          <cell r="B1168" t="str">
            <v>Bách xanh - Tùng hương &gt;21-24 cm</v>
          </cell>
          <cell r="C1168" t="str">
            <v>cây</v>
          </cell>
          <cell r="D1168">
            <v>790937</v>
          </cell>
        </row>
        <row r="1169">
          <cell r="B1169" t="str">
            <v>Bách xanh - Tùng hương &gt;24-27 cm</v>
          </cell>
          <cell r="C1169" t="str">
            <v>cây</v>
          </cell>
          <cell r="D1169">
            <v>845446</v>
          </cell>
        </row>
        <row r="1170">
          <cell r="B1170" t="str">
            <v>Bách xanh - Tùng hương &gt;27-30 cm</v>
          </cell>
          <cell r="C1170" t="str">
            <v>cây</v>
          </cell>
          <cell r="D1170">
            <v>904431</v>
          </cell>
        </row>
        <row r="1171">
          <cell r="B1171" t="str">
            <v>Bách xanh - Tùng hương &gt;30-33 cm</v>
          </cell>
          <cell r="C1171" t="str">
            <v>cây</v>
          </cell>
          <cell r="D1171">
            <v>968517</v>
          </cell>
        </row>
        <row r="1172">
          <cell r="B1172" t="str">
            <v>Bách xanh - Tùng hương &gt;33-36 cm</v>
          </cell>
          <cell r="C1172" t="str">
            <v>cây</v>
          </cell>
          <cell r="D1172">
            <v>1038453</v>
          </cell>
        </row>
        <row r="1173">
          <cell r="B1173" t="str">
            <v>Bách xanh - Tùng hương &gt;36-39 cm</v>
          </cell>
          <cell r="C1173" t="str">
            <v>cây</v>
          </cell>
          <cell r="D1173">
            <v>1115038</v>
          </cell>
        </row>
        <row r="1174">
          <cell r="B1174" t="str">
            <v>Bách xanh - Tùng hương &gt;39-42 cm</v>
          </cell>
          <cell r="C1174" t="str">
            <v>cây</v>
          </cell>
          <cell r="D1174">
            <v>1199222</v>
          </cell>
        </row>
        <row r="1175">
          <cell r="B1175" t="str">
            <v>Bách xanh - Tùng hương &gt;42 cm</v>
          </cell>
          <cell r="C1175" t="str">
            <v>cây</v>
          </cell>
          <cell r="D1175">
            <v>1292081</v>
          </cell>
        </row>
        <row r="1176">
          <cell r="B1176" t="str">
            <v>Tùng hương &lt;=3cm</v>
          </cell>
          <cell r="C1176" t="str">
            <v>cây</v>
          </cell>
          <cell r="D1176">
            <v>130283</v>
          </cell>
        </row>
        <row r="1177">
          <cell r="B1177" t="str">
            <v>Tùng hương &gt;3-6 cm</v>
          </cell>
          <cell r="C1177" t="str">
            <v>cây</v>
          </cell>
          <cell r="D1177">
            <v>171630</v>
          </cell>
        </row>
        <row r="1178">
          <cell r="B1178" t="str">
            <v>Tùng hương &gt;6-9 cm</v>
          </cell>
          <cell r="C1178" t="str">
            <v>cây</v>
          </cell>
          <cell r="D1178">
            <v>451580</v>
          </cell>
        </row>
        <row r="1179">
          <cell r="B1179" t="str">
            <v>Tùng hương &gt;9-12 cm</v>
          </cell>
          <cell r="C1179" t="str">
            <v>cây</v>
          </cell>
          <cell r="D1179">
            <v>607549</v>
          </cell>
        </row>
        <row r="1180">
          <cell r="B1180" t="str">
            <v>Tùng hương &gt;12-15 cm</v>
          </cell>
          <cell r="C1180" t="str">
            <v>cây</v>
          </cell>
          <cell r="D1180">
            <v>649055</v>
          </cell>
        </row>
        <row r="1181">
          <cell r="B1181" t="str">
            <v>Tùng hương &gt;15-18 cm</v>
          </cell>
          <cell r="C1181" t="str">
            <v>cây</v>
          </cell>
          <cell r="D1181">
            <v>693197</v>
          </cell>
        </row>
        <row r="1182">
          <cell r="B1182" t="str">
            <v>Tùng hương &gt;18-21 cm</v>
          </cell>
          <cell r="C1182" t="str">
            <v>cây</v>
          </cell>
          <cell r="D1182">
            <v>740350</v>
          </cell>
        </row>
        <row r="1183">
          <cell r="B1183" t="str">
            <v>Tùng hương &gt;21-24 cm</v>
          </cell>
          <cell r="C1183" t="str">
            <v>cây</v>
          </cell>
          <cell r="D1183">
            <v>790937</v>
          </cell>
        </row>
        <row r="1184">
          <cell r="B1184" t="str">
            <v>Tùng hương &gt;24-27 cm</v>
          </cell>
          <cell r="C1184" t="str">
            <v>cây</v>
          </cell>
          <cell r="D1184">
            <v>845446</v>
          </cell>
        </row>
        <row r="1185">
          <cell r="B1185" t="str">
            <v>Tùng hương &gt;27-30 cm</v>
          </cell>
          <cell r="C1185" t="str">
            <v>cây</v>
          </cell>
          <cell r="D1185">
            <v>904431</v>
          </cell>
        </row>
        <row r="1186">
          <cell r="B1186" t="str">
            <v>Tùng hương &gt;30-33 cm</v>
          </cell>
          <cell r="C1186" t="str">
            <v>cây</v>
          </cell>
          <cell r="D1186">
            <v>968517</v>
          </cell>
        </row>
        <row r="1187">
          <cell r="B1187" t="str">
            <v>Tùng hương &gt;33-36 cm</v>
          </cell>
          <cell r="C1187" t="str">
            <v>cây</v>
          </cell>
          <cell r="D1187">
            <v>1038453</v>
          </cell>
        </row>
        <row r="1188">
          <cell r="B1188" t="str">
            <v>Tùng hương &gt;36-39 cm</v>
          </cell>
          <cell r="C1188" t="str">
            <v>cây</v>
          </cell>
          <cell r="D1188">
            <v>1115038</v>
          </cell>
        </row>
        <row r="1189">
          <cell r="B1189" t="str">
            <v>Tùng hương &gt;39-42 cm</v>
          </cell>
          <cell r="C1189" t="str">
            <v>cây</v>
          </cell>
          <cell r="D1189">
            <v>1199222</v>
          </cell>
        </row>
        <row r="1190">
          <cell r="B1190" t="str">
            <v>Tùng hương &gt;42 cm</v>
          </cell>
          <cell r="C1190" t="str">
            <v>cây</v>
          </cell>
          <cell r="D1190">
            <v>1292081</v>
          </cell>
        </row>
        <row r="1191">
          <cell r="B1191" t="str">
            <v>Bách xanh đá &lt;=3cm</v>
          </cell>
          <cell r="C1191" t="str">
            <v>cây</v>
          </cell>
          <cell r="D1191">
            <v>130283</v>
          </cell>
        </row>
        <row r="1192">
          <cell r="B1192" t="str">
            <v>Bách xanh đá &gt;3-6 cm</v>
          </cell>
          <cell r="C1192" t="str">
            <v>cây</v>
          </cell>
          <cell r="D1192">
            <v>171630</v>
          </cell>
        </row>
        <row r="1193">
          <cell r="B1193" t="str">
            <v>Bách xanh đá &gt;6-9 cm</v>
          </cell>
          <cell r="C1193" t="str">
            <v>cây</v>
          </cell>
          <cell r="D1193">
            <v>451580</v>
          </cell>
        </row>
        <row r="1194">
          <cell r="B1194" t="str">
            <v>Bách xanh đá &gt;9-12 cm</v>
          </cell>
          <cell r="C1194" t="str">
            <v>cây</v>
          </cell>
          <cell r="D1194">
            <v>607549</v>
          </cell>
        </row>
        <row r="1195">
          <cell r="B1195" t="str">
            <v>Bách xanh đá &gt;12-15 cm</v>
          </cell>
          <cell r="C1195" t="str">
            <v>cây</v>
          </cell>
          <cell r="D1195">
            <v>649055</v>
          </cell>
        </row>
        <row r="1196">
          <cell r="B1196" t="str">
            <v>Bách xanh đá &gt;15-18 cm</v>
          </cell>
          <cell r="C1196" t="str">
            <v>cây</v>
          </cell>
          <cell r="D1196">
            <v>693197</v>
          </cell>
        </row>
        <row r="1197">
          <cell r="B1197" t="str">
            <v>Bách xanh đá &gt;18-21 cm</v>
          </cell>
          <cell r="C1197" t="str">
            <v>cây</v>
          </cell>
          <cell r="D1197">
            <v>740350</v>
          </cell>
        </row>
        <row r="1198">
          <cell r="B1198" t="str">
            <v>Bách xanh đá &gt;21-24 cm</v>
          </cell>
          <cell r="C1198" t="str">
            <v>cây</v>
          </cell>
          <cell r="D1198">
            <v>790937</v>
          </cell>
        </row>
        <row r="1199">
          <cell r="B1199" t="str">
            <v>Bách xanh đá &gt;24-27 cm</v>
          </cell>
          <cell r="C1199" t="str">
            <v>cây</v>
          </cell>
          <cell r="D1199">
            <v>845446</v>
          </cell>
        </row>
        <row r="1200">
          <cell r="B1200" t="str">
            <v>Bách xanh đá &gt;27-30 cm</v>
          </cell>
          <cell r="C1200" t="str">
            <v>cây</v>
          </cell>
          <cell r="D1200">
            <v>904431</v>
          </cell>
        </row>
        <row r="1201">
          <cell r="B1201" t="str">
            <v>Bách xanh đá &gt;30-33 cm</v>
          </cell>
          <cell r="C1201" t="str">
            <v>cây</v>
          </cell>
          <cell r="D1201">
            <v>968517</v>
          </cell>
        </row>
        <row r="1202">
          <cell r="B1202" t="str">
            <v>Bách xanh đá &gt;33-36 cm</v>
          </cell>
          <cell r="C1202" t="str">
            <v>cây</v>
          </cell>
          <cell r="D1202">
            <v>1038453</v>
          </cell>
        </row>
        <row r="1203">
          <cell r="B1203" t="str">
            <v>Bách xanh đá &gt;36-39 cm</v>
          </cell>
          <cell r="C1203" t="str">
            <v>cây</v>
          </cell>
          <cell r="D1203">
            <v>1115038</v>
          </cell>
        </row>
        <row r="1204">
          <cell r="B1204" t="str">
            <v>Bách xanh đá &gt;39-42 cm</v>
          </cell>
          <cell r="C1204" t="str">
            <v>cây</v>
          </cell>
          <cell r="D1204">
            <v>1199222</v>
          </cell>
        </row>
        <row r="1205">
          <cell r="B1205" t="str">
            <v>Bách xanh đá &gt;42 cm</v>
          </cell>
          <cell r="C1205" t="str">
            <v>cây</v>
          </cell>
          <cell r="D1205">
            <v>1292081</v>
          </cell>
        </row>
        <row r="1206">
          <cell r="B1206" t="str">
            <v>Cẩm lai &lt;=3cm</v>
          </cell>
          <cell r="C1206" t="str">
            <v>cây</v>
          </cell>
          <cell r="D1206">
            <v>130283</v>
          </cell>
        </row>
        <row r="1207">
          <cell r="B1207" t="str">
            <v>Cẩm lai &gt;3-6 cm</v>
          </cell>
          <cell r="C1207" t="str">
            <v>cây</v>
          </cell>
          <cell r="D1207">
            <v>171630</v>
          </cell>
        </row>
        <row r="1208">
          <cell r="B1208" t="str">
            <v>Cẩm lai &gt;6-9 cm</v>
          </cell>
          <cell r="C1208" t="str">
            <v>cây</v>
          </cell>
          <cell r="D1208">
            <v>451580</v>
          </cell>
        </row>
        <row r="1209">
          <cell r="B1209" t="str">
            <v>Cẩm lai &gt;9-12 cm</v>
          </cell>
          <cell r="C1209" t="str">
            <v>cây</v>
          </cell>
          <cell r="D1209">
            <v>607549</v>
          </cell>
        </row>
        <row r="1210">
          <cell r="B1210" t="str">
            <v>Cẩm lai &gt;12-15 cm</v>
          </cell>
          <cell r="C1210" t="str">
            <v>cây</v>
          </cell>
          <cell r="D1210">
            <v>649055</v>
          </cell>
        </row>
        <row r="1211">
          <cell r="B1211" t="str">
            <v>Cẩm lai &gt;15-18 cm</v>
          </cell>
          <cell r="C1211" t="str">
            <v>cây</v>
          </cell>
          <cell r="D1211">
            <v>693197</v>
          </cell>
        </row>
        <row r="1212">
          <cell r="B1212" t="str">
            <v>Cẩm lai &gt;18-21 cm</v>
          </cell>
          <cell r="C1212" t="str">
            <v>cây</v>
          </cell>
          <cell r="D1212">
            <v>740350</v>
          </cell>
        </row>
        <row r="1213">
          <cell r="B1213" t="str">
            <v>Cẩm lai &gt;21-24 cm</v>
          </cell>
          <cell r="C1213" t="str">
            <v>cây</v>
          </cell>
          <cell r="D1213">
            <v>790937</v>
          </cell>
        </row>
        <row r="1214">
          <cell r="B1214" t="str">
            <v>Cẩm lai &gt;24-27 cm</v>
          </cell>
          <cell r="C1214" t="str">
            <v>cây</v>
          </cell>
          <cell r="D1214">
            <v>845446</v>
          </cell>
        </row>
        <row r="1215">
          <cell r="B1215" t="str">
            <v>Cẩm lai &gt;27-30 cm</v>
          </cell>
          <cell r="C1215" t="str">
            <v>cây</v>
          </cell>
          <cell r="D1215">
            <v>904431</v>
          </cell>
        </row>
        <row r="1216">
          <cell r="B1216" t="str">
            <v>Cẩm lai &gt;30-33 cm</v>
          </cell>
          <cell r="C1216" t="str">
            <v>cây</v>
          </cell>
          <cell r="D1216">
            <v>968517</v>
          </cell>
        </row>
        <row r="1217">
          <cell r="B1217" t="str">
            <v>Cẩm lai &gt;33-36 cm</v>
          </cell>
          <cell r="C1217" t="str">
            <v>cây</v>
          </cell>
          <cell r="D1217">
            <v>1038453</v>
          </cell>
        </row>
        <row r="1218">
          <cell r="B1218" t="str">
            <v>Cẩm lai &gt;36-39 cm</v>
          </cell>
          <cell r="C1218" t="str">
            <v>cây</v>
          </cell>
          <cell r="D1218">
            <v>1115038</v>
          </cell>
        </row>
        <row r="1219">
          <cell r="B1219" t="str">
            <v>Cẩm lai &gt;39-42 cm</v>
          </cell>
          <cell r="C1219" t="str">
            <v>cây</v>
          </cell>
          <cell r="D1219">
            <v>1199222</v>
          </cell>
        </row>
        <row r="1220">
          <cell r="B1220" t="str">
            <v>Cẩm lai &gt;42 cm</v>
          </cell>
          <cell r="C1220" t="str">
            <v>cây</v>
          </cell>
          <cell r="D1220">
            <v>1292081</v>
          </cell>
        </row>
        <row r="1221">
          <cell r="B1221" t="str">
            <v>Cẩm lai bông &lt;=3cm</v>
          </cell>
          <cell r="C1221" t="str">
            <v>cây</v>
          </cell>
          <cell r="D1221">
            <v>130283</v>
          </cell>
        </row>
        <row r="1222">
          <cell r="B1222" t="str">
            <v>Cẩm lai bông &gt;3-6 cm</v>
          </cell>
          <cell r="C1222" t="str">
            <v>cây</v>
          </cell>
          <cell r="D1222">
            <v>171630</v>
          </cell>
        </row>
        <row r="1223">
          <cell r="B1223" t="str">
            <v>Cẩm lai bông &gt;6-9 cm</v>
          </cell>
          <cell r="C1223" t="str">
            <v>cây</v>
          </cell>
          <cell r="D1223">
            <v>451580</v>
          </cell>
        </row>
        <row r="1224">
          <cell r="B1224" t="str">
            <v>Cẩm lai bông &gt;9-12 cm</v>
          </cell>
          <cell r="C1224" t="str">
            <v>cây</v>
          </cell>
          <cell r="D1224">
            <v>607549</v>
          </cell>
        </row>
        <row r="1225">
          <cell r="B1225" t="str">
            <v>Cẩm lai bông &gt;12-15 cm</v>
          </cell>
          <cell r="C1225" t="str">
            <v>cây</v>
          </cell>
          <cell r="D1225">
            <v>649055</v>
          </cell>
        </row>
        <row r="1226">
          <cell r="B1226" t="str">
            <v>Cẩm lai bông &gt;15-18 cm</v>
          </cell>
          <cell r="C1226" t="str">
            <v>cây</v>
          </cell>
          <cell r="D1226">
            <v>693197</v>
          </cell>
        </row>
        <row r="1227">
          <cell r="B1227" t="str">
            <v>Cẩm lai bông &gt;18-21 cm</v>
          </cell>
          <cell r="C1227" t="str">
            <v>cây</v>
          </cell>
          <cell r="D1227">
            <v>740350</v>
          </cell>
        </row>
        <row r="1228">
          <cell r="B1228" t="str">
            <v>Cẩm lai bông &gt;21-24 cm</v>
          </cell>
          <cell r="C1228" t="str">
            <v>cây</v>
          </cell>
          <cell r="D1228">
            <v>790937</v>
          </cell>
        </row>
        <row r="1229">
          <cell r="B1229" t="str">
            <v>Cẩm lai bông &gt;24-27 cm</v>
          </cell>
          <cell r="C1229" t="str">
            <v>cây</v>
          </cell>
          <cell r="D1229">
            <v>845446</v>
          </cell>
        </row>
        <row r="1230">
          <cell r="B1230" t="str">
            <v>Cẩm lai bông &gt;27-30 cm</v>
          </cell>
          <cell r="C1230" t="str">
            <v>cây</v>
          </cell>
          <cell r="D1230">
            <v>904431</v>
          </cell>
        </row>
        <row r="1231">
          <cell r="B1231" t="str">
            <v>Cẩm lai bông &gt;30-33 cm</v>
          </cell>
          <cell r="C1231" t="str">
            <v>cây</v>
          </cell>
          <cell r="D1231">
            <v>968517</v>
          </cell>
        </row>
        <row r="1232">
          <cell r="B1232" t="str">
            <v>Cẩm lai bông &gt;33-36 cm</v>
          </cell>
          <cell r="C1232" t="str">
            <v>cây</v>
          </cell>
          <cell r="D1232">
            <v>1038453</v>
          </cell>
        </row>
        <row r="1233">
          <cell r="B1233" t="str">
            <v>Cẩm lai bông &gt;36-39 cm</v>
          </cell>
          <cell r="C1233" t="str">
            <v>cây</v>
          </cell>
          <cell r="D1233">
            <v>1115038</v>
          </cell>
        </row>
        <row r="1234">
          <cell r="B1234" t="str">
            <v>Cẩm lai bông &gt;39-42 cm</v>
          </cell>
          <cell r="C1234" t="str">
            <v>cây</v>
          </cell>
          <cell r="D1234">
            <v>1199222</v>
          </cell>
        </row>
        <row r="1235">
          <cell r="B1235" t="str">
            <v>Cẩm lai bông &gt;42 cm</v>
          </cell>
          <cell r="C1235" t="str">
            <v>cây</v>
          </cell>
          <cell r="D1235">
            <v>1292081</v>
          </cell>
        </row>
        <row r="1236">
          <cell r="B1236" t="str">
            <v>Cẩm lai mật &lt;=3cm</v>
          </cell>
          <cell r="C1236" t="str">
            <v>cây</v>
          </cell>
          <cell r="D1236">
            <v>130283</v>
          </cell>
        </row>
        <row r="1237">
          <cell r="B1237" t="str">
            <v>Cẩm lai mật &gt;3-6 cm</v>
          </cell>
          <cell r="C1237" t="str">
            <v>cây</v>
          </cell>
          <cell r="D1237">
            <v>171630</v>
          </cell>
        </row>
        <row r="1238">
          <cell r="B1238" t="str">
            <v>Cẩm lai mật &gt;6-9 cm</v>
          </cell>
          <cell r="C1238" t="str">
            <v>cây</v>
          </cell>
          <cell r="D1238">
            <v>451580</v>
          </cell>
        </row>
        <row r="1239">
          <cell r="B1239" t="str">
            <v>Cẩm lai mật &gt;9-12 cm</v>
          </cell>
          <cell r="C1239" t="str">
            <v>cây</v>
          </cell>
          <cell r="D1239">
            <v>607549</v>
          </cell>
        </row>
        <row r="1240">
          <cell r="B1240" t="str">
            <v>Cẩm lai mật &gt;12-15 cm</v>
          </cell>
          <cell r="C1240" t="str">
            <v>cây</v>
          </cell>
          <cell r="D1240">
            <v>649055</v>
          </cell>
        </row>
        <row r="1241">
          <cell r="B1241" t="str">
            <v>Cẩm lai mật &gt;15-18 cm</v>
          </cell>
          <cell r="C1241" t="str">
            <v>cây</v>
          </cell>
          <cell r="D1241">
            <v>693197</v>
          </cell>
        </row>
        <row r="1242">
          <cell r="B1242" t="str">
            <v>Cẩm lai mật &gt;18-21 cm</v>
          </cell>
          <cell r="C1242" t="str">
            <v>cây</v>
          </cell>
          <cell r="D1242">
            <v>740350</v>
          </cell>
        </row>
        <row r="1243">
          <cell r="B1243" t="str">
            <v>Cẩm lai mật &gt;21-24 cm</v>
          </cell>
          <cell r="C1243" t="str">
            <v>cây</v>
          </cell>
          <cell r="D1243">
            <v>790937</v>
          </cell>
        </row>
        <row r="1244">
          <cell r="B1244" t="str">
            <v>Cẩm lai mật &gt;24-27 cm</v>
          </cell>
          <cell r="C1244" t="str">
            <v>cây</v>
          </cell>
          <cell r="D1244">
            <v>845446</v>
          </cell>
        </row>
        <row r="1245">
          <cell r="B1245" t="str">
            <v>Cẩm lai mật &gt;27-30 cm</v>
          </cell>
          <cell r="C1245" t="str">
            <v>cây</v>
          </cell>
          <cell r="D1245">
            <v>904431</v>
          </cell>
        </row>
        <row r="1246">
          <cell r="B1246" t="str">
            <v>Cẩm lai mật &gt;30-33 cm</v>
          </cell>
          <cell r="C1246" t="str">
            <v>cây</v>
          </cell>
          <cell r="D1246">
            <v>968517</v>
          </cell>
        </row>
        <row r="1247">
          <cell r="B1247" t="str">
            <v>Cẩm lai mật &gt;33-36 cm</v>
          </cell>
          <cell r="C1247" t="str">
            <v>cây</v>
          </cell>
          <cell r="D1247">
            <v>1038453</v>
          </cell>
        </row>
        <row r="1248">
          <cell r="B1248" t="str">
            <v>Cẩm lai mật &gt;36-39 cm</v>
          </cell>
          <cell r="C1248" t="str">
            <v>cây</v>
          </cell>
          <cell r="D1248">
            <v>1115038</v>
          </cell>
        </row>
        <row r="1249">
          <cell r="B1249" t="str">
            <v>Cẩm lai mật &gt;39-42 cm</v>
          </cell>
          <cell r="C1249" t="str">
            <v>cây</v>
          </cell>
          <cell r="D1249">
            <v>1199222</v>
          </cell>
        </row>
        <row r="1250">
          <cell r="B1250" t="str">
            <v>Cẩm lai mật &gt;42 cm</v>
          </cell>
          <cell r="C1250" t="str">
            <v>cây</v>
          </cell>
          <cell r="D1250">
            <v>1292081</v>
          </cell>
        </row>
        <row r="1251">
          <cell r="B1251" t="str">
            <v>Cẩm thị &lt;=3cm</v>
          </cell>
          <cell r="C1251" t="str">
            <v>cây</v>
          </cell>
          <cell r="D1251">
            <v>130283</v>
          </cell>
        </row>
        <row r="1252">
          <cell r="B1252" t="str">
            <v>Cẩm thị &gt;3-6 cm</v>
          </cell>
          <cell r="C1252" t="str">
            <v>cây</v>
          </cell>
          <cell r="D1252">
            <v>171630</v>
          </cell>
        </row>
        <row r="1253">
          <cell r="B1253" t="str">
            <v>Cẩm thị &gt;6-9 cm</v>
          </cell>
          <cell r="C1253" t="str">
            <v>cây</v>
          </cell>
          <cell r="D1253">
            <v>451580</v>
          </cell>
        </row>
        <row r="1254">
          <cell r="B1254" t="str">
            <v>Cẩm thị &gt;9-12 cm</v>
          </cell>
          <cell r="C1254" t="str">
            <v>cây</v>
          </cell>
          <cell r="D1254">
            <v>607549</v>
          </cell>
        </row>
        <row r="1255">
          <cell r="B1255" t="str">
            <v>Cẩm thị &gt;12-15 cm</v>
          </cell>
          <cell r="C1255" t="str">
            <v>cây</v>
          </cell>
          <cell r="D1255">
            <v>649055</v>
          </cell>
        </row>
        <row r="1256">
          <cell r="B1256" t="str">
            <v>Cẩm thị &gt;15-18 cm</v>
          </cell>
          <cell r="C1256" t="str">
            <v>cây</v>
          </cell>
          <cell r="D1256">
            <v>693197</v>
          </cell>
        </row>
        <row r="1257">
          <cell r="B1257" t="str">
            <v>Cẩm thị &gt;18-21 cm</v>
          </cell>
          <cell r="C1257" t="str">
            <v>cây</v>
          </cell>
          <cell r="D1257">
            <v>740350</v>
          </cell>
        </row>
        <row r="1258">
          <cell r="B1258" t="str">
            <v>Cẩm thị &gt;21-24 cm</v>
          </cell>
          <cell r="C1258" t="str">
            <v>cây</v>
          </cell>
          <cell r="D1258">
            <v>790937</v>
          </cell>
        </row>
        <row r="1259">
          <cell r="B1259" t="str">
            <v>Cẩm thị &gt;24-27 cm</v>
          </cell>
          <cell r="C1259" t="str">
            <v>cây</v>
          </cell>
          <cell r="D1259">
            <v>845446</v>
          </cell>
        </row>
        <row r="1260">
          <cell r="B1260" t="str">
            <v>Cẩm thị &gt;27-30 cm</v>
          </cell>
          <cell r="C1260" t="str">
            <v>cây</v>
          </cell>
          <cell r="D1260">
            <v>904431</v>
          </cell>
        </row>
        <row r="1261">
          <cell r="B1261" t="str">
            <v>Cẩm thị &gt;30-33 cm</v>
          </cell>
          <cell r="C1261" t="str">
            <v>cây</v>
          </cell>
          <cell r="D1261">
            <v>968517</v>
          </cell>
        </row>
        <row r="1262">
          <cell r="B1262" t="str">
            <v>Cẩm thị &gt;33-36 cm</v>
          </cell>
          <cell r="C1262" t="str">
            <v>cây</v>
          </cell>
          <cell r="D1262">
            <v>1038453</v>
          </cell>
        </row>
        <row r="1263">
          <cell r="B1263" t="str">
            <v>Cẩm thị &gt;36-39 cm</v>
          </cell>
          <cell r="C1263" t="str">
            <v>cây</v>
          </cell>
          <cell r="D1263">
            <v>1115038</v>
          </cell>
        </row>
        <row r="1264">
          <cell r="B1264" t="str">
            <v>Cẩm thị &gt;39-42 cm</v>
          </cell>
          <cell r="C1264" t="str">
            <v>cây</v>
          </cell>
          <cell r="D1264">
            <v>1199222</v>
          </cell>
        </row>
        <row r="1265">
          <cell r="B1265" t="str">
            <v>Cẩm thị &gt;42 cm</v>
          </cell>
          <cell r="C1265" t="str">
            <v>cây</v>
          </cell>
          <cell r="D1265">
            <v>1292081</v>
          </cell>
        </row>
        <row r="1266">
          <cell r="B1266" t="str">
            <v>Đỉnh tùng &lt;=3cm</v>
          </cell>
          <cell r="C1266" t="str">
            <v>cây</v>
          </cell>
          <cell r="D1266">
            <v>130283</v>
          </cell>
        </row>
        <row r="1267">
          <cell r="B1267" t="str">
            <v>Đỉnh tùng &gt;3-6 cm</v>
          </cell>
          <cell r="C1267" t="str">
            <v>cây</v>
          </cell>
          <cell r="D1267">
            <v>171630</v>
          </cell>
        </row>
        <row r="1268">
          <cell r="B1268" t="str">
            <v>Đỉnh tùng &gt;6-9 cm</v>
          </cell>
          <cell r="C1268" t="str">
            <v>cây</v>
          </cell>
          <cell r="D1268">
            <v>451580</v>
          </cell>
        </row>
        <row r="1269">
          <cell r="B1269" t="str">
            <v>Đỉnh tùng &gt;9-12 cm</v>
          </cell>
          <cell r="C1269" t="str">
            <v>cây</v>
          </cell>
          <cell r="D1269">
            <v>607549</v>
          </cell>
        </row>
        <row r="1270">
          <cell r="B1270" t="str">
            <v>Đỉnh tùng &gt;12-15 cm</v>
          </cell>
          <cell r="C1270" t="str">
            <v>cây</v>
          </cell>
          <cell r="D1270">
            <v>649055</v>
          </cell>
        </row>
        <row r="1271">
          <cell r="B1271" t="str">
            <v>Đỉnh tùng &gt;15-18 cm</v>
          </cell>
          <cell r="C1271" t="str">
            <v>cây</v>
          </cell>
          <cell r="D1271">
            <v>693197</v>
          </cell>
        </row>
        <row r="1272">
          <cell r="B1272" t="str">
            <v>Đỉnh tùng &gt;18-21 cm</v>
          </cell>
          <cell r="C1272" t="str">
            <v>cây</v>
          </cell>
          <cell r="D1272">
            <v>740350</v>
          </cell>
        </row>
        <row r="1273">
          <cell r="B1273" t="str">
            <v>Đỉnh tùng &gt;21-24 cm</v>
          </cell>
          <cell r="C1273" t="str">
            <v>cây</v>
          </cell>
          <cell r="D1273">
            <v>790937</v>
          </cell>
        </row>
        <row r="1274">
          <cell r="B1274" t="str">
            <v>Đỉnh tùng &gt;24-27 cm</v>
          </cell>
          <cell r="C1274" t="str">
            <v>cây</v>
          </cell>
          <cell r="D1274">
            <v>845446</v>
          </cell>
        </row>
        <row r="1275">
          <cell r="B1275" t="str">
            <v>Đỉnh tùng &gt;27-30 cm</v>
          </cell>
          <cell r="C1275" t="str">
            <v>cây</v>
          </cell>
          <cell r="D1275">
            <v>904431</v>
          </cell>
        </row>
        <row r="1276">
          <cell r="B1276" t="str">
            <v>Đỉnh tùng &gt;30-33 cm</v>
          </cell>
          <cell r="C1276" t="str">
            <v>cây</v>
          </cell>
          <cell r="D1276">
            <v>968517</v>
          </cell>
        </row>
        <row r="1277">
          <cell r="B1277" t="str">
            <v>Đỉnh tùng &gt;33-36 cm</v>
          </cell>
          <cell r="C1277" t="str">
            <v>cây</v>
          </cell>
          <cell r="D1277">
            <v>1038453</v>
          </cell>
        </row>
        <row r="1278">
          <cell r="B1278" t="str">
            <v>Đỉnh tùng &gt;36-39 cm</v>
          </cell>
          <cell r="C1278" t="str">
            <v>cây</v>
          </cell>
          <cell r="D1278">
            <v>1115038</v>
          </cell>
        </row>
        <row r="1279">
          <cell r="B1279" t="str">
            <v>Đỉnh tùng &gt;39-42 cm</v>
          </cell>
          <cell r="C1279" t="str">
            <v>cây</v>
          </cell>
          <cell r="D1279">
            <v>1199222</v>
          </cell>
        </row>
        <row r="1280">
          <cell r="B1280" t="str">
            <v>Đỉnh tùng &gt;42 cm</v>
          </cell>
          <cell r="C1280" t="str">
            <v>cây</v>
          </cell>
          <cell r="D1280">
            <v>1292081</v>
          </cell>
        </row>
        <row r="1281">
          <cell r="B1281" t="str">
            <v>Dó bầu &lt;=3cm</v>
          </cell>
          <cell r="C1281" t="str">
            <v>cây</v>
          </cell>
          <cell r="D1281">
            <v>130283</v>
          </cell>
        </row>
        <row r="1282">
          <cell r="B1282" t="str">
            <v>Dó bầu &gt;3-6 cm</v>
          </cell>
          <cell r="C1282" t="str">
            <v>cây</v>
          </cell>
          <cell r="D1282">
            <v>171630</v>
          </cell>
        </row>
        <row r="1283">
          <cell r="B1283" t="str">
            <v>Dó bầu &gt;6-9 cm</v>
          </cell>
          <cell r="C1283" t="str">
            <v>cây</v>
          </cell>
          <cell r="D1283">
            <v>451580</v>
          </cell>
        </row>
        <row r="1284">
          <cell r="B1284" t="str">
            <v>Dó bầu &gt;9-12 cm</v>
          </cell>
          <cell r="C1284" t="str">
            <v>cây</v>
          </cell>
          <cell r="D1284">
            <v>607549</v>
          </cell>
        </row>
        <row r="1285">
          <cell r="B1285" t="str">
            <v>Dó bầu &gt;12-15 cm</v>
          </cell>
          <cell r="C1285" t="str">
            <v>cây</v>
          </cell>
          <cell r="D1285">
            <v>649055</v>
          </cell>
        </row>
        <row r="1286">
          <cell r="B1286" t="str">
            <v>Dó bầu &gt;15-18 cm</v>
          </cell>
          <cell r="C1286" t="str">
            <v>cây</v>
          </cell>
          <cell r="D1286">
            <v>693197</v>
          </cell>
        </row>
        <row r="1287">
          <cell r="B1287" t="str">
            <v>Dó bầu &gt;18-21 cm</v>
          </cell>
          <cell r="C1287" t="str">
            <v>cây</v>
          </cell>
          <cell r="D1287">
            <v>740350</v>
          </cell>
        </row>
        <row r="1288">
          <cell r="B1288" t="str">
            <v>Dó bầu &gt;21-24 cm</v>
          </cell>
          <cell r="C1288" t="str">
            <v>cây</v>
          </cell>
          <cell r="D1288">
            <v>790937</v>
          </cell>
        </row>
        <row r="1289">
          <cell r="B1289" t="str">
            <v>Dó bầu &gt;24-27 cm</v>
          </cell>
          <cell r="C1289" t="str">
            <v>cây</v>
          </cell>
          <cell r="D1289">
            <v>845446</v>
          </cell>
        </row>
        <row r="1290">
          <cell r="B1290" t="str">
            <v>Dó bầu &gt;27-30 cm</v>
          </cell>
          <cell r="C1290" t="str">
            <v>cây</v>
          </cell>
          <cell r="D1290">
            <v>904431</v>
          </cell>
        </row>
        <row r="1291">
          <cell r="B1291" t="str">
            <v>Dó bầu &gt;30-33 cm</v>
          </cell>
          <cell r="C1291" t="str">
            <v>cây</v>
          </cell>
          <cell r="D1291">
            <v>968517</v>
          </cell>
        </row>
        <row r="1292">
          <cell r="B1292" t="str">
            <v>Dó bầu &gt;33-36 cm</v>
          </cell>
          <cell r="C1292" t="str">
            <v>cây</v>
          </cell>
          <cell r="D1292">
            <v>1038453</v>
          </cell>
        </row>
        <row r="1293">
          <cell r="B1293" t="str">
            <v>Dó bầu &gt;36-39 cm</v>
          </cell>
          <cell r="C1293" t="str">
            <v>cây</v>
          </cell>
          <cell r="D1293">
            <v>1115038</v>
          </cell>
        </row>
        <row r="1294">
          <cell r="B1294" t="str">
            <v>Dó bầu &gt;39-42 cm</v>
          </cell>
          <cell r="C1294" t="str">
            <v>cây</v>
          </cell>
          <cell r="D1294">
            <v>1199222</v>
          </cell>
        </row>
        <row r="1295">
          <cell r="B1295" t="str">
            <v>Dó bầu &gt;42 cm</v>
          </cell>
          <cell r="C1295" t="str">
            <v>cây</v>
          </cell>
          <cell r="D1295">
            <v>1292081</v>
          </cell>
        </row>
        <row r="1296">
          <cell r="B1296" t="str">
            <v>Trầm hương &lt;=3cm</v>
          </cell>
          <cell r="C1296" t="str">
            <v>cây</v>
          </cell>
          <cell r="D1296">
            <v>130283</v>
          </cell>
        </row>
        <row r="1297">
          <cell r="B1297" t="str">
            <v>Trầm hương &gt;3-6 cm</v>
          </cell>
          <cell r="C1297" t="str">
            <v>cây</v>
          </cell>
          <cell r="D1297">
            <v>171630</v>
          </cell>
        </row>
        <row r="1298">
          <cell r="B1298" t="str">
            <v>Trầm hương &gt;6-9 cm</v>
          </cell>
          <cell r="C1298" t="str">
            <v>cây</v>
          </cell>
          <cell r="D1298">
            <v>451580</v>
          </cell>
        </row>
        <row r="1299">
          <cell r="B1299" t="str">
            <v>Trầm hương &gt;9-12 cm</v>
          </cell>
          <cell r="C1299" t="str">
            <v>cây</v>
          </cell>
          <cell r="D1299">
            <v>607549</v>
          </cell>
        </row>
        <row r="1300">
          <cell r="B1300" t="str">
            <v>Trầm hương &gt;12-15 cm</v>
          </cell>
          <cell r="C1300" t="str">
            <v>cây</v>
          </cell>
          <cell r="D1300">
            <v>649055</v>
          </cell>
        </row>
        <row r="1301">
          <cell r="B1301" t="str">
            <v>Trầm hương &gt;15-18 cm</v>
          </cell>
          <cell r="C1301" t="str">
            <v>cây</v>
          </cell>
          <cell r="D1301">
            <v>693197</v>
          </cell>
        </row>
        <row r="1302">
          <cell r="B1302" t="str">
            <v>Trầm hương &gt;18-21 cm</v>
          </cell>
          <cell r="C1302" t="str">
            <v>cây</v>
          </cell>
          <cell r="D1302">
            <v>740350</v>
          </cell>
        </row>
        <row r="1303">
          <cell r="B1303" t="str">
            <v>Trầm hương &gt;21-24 cm</v>
          </cell>
          <cell r="C1303" t="str">
            <v>cây</v>
          </cell>
          <cell r="D1303">
            <v>790937</v>
          </cell>
        </row>
        <row r="1304">
          <cell r="B1304" t="str">
            <v>Trầm hương &gt;24-27 cm</v>
          </cell>
          <cell r="C1304" t="str">
            <v>cây</v>
          </cell>
          <cell r="D1304">
            <v>845446</v>
          </cell>
        </row>
        <row r="1305">
          <cell r="B1305" t="str">
            <v>Trầm hương &gt;27-30 cm</v>
          </cell>
          <cell r="C1305" t="str">
            <v>cây</v>
          </cell>
          <cell r="D1305">
            <v>904431</v>
          </cell>
        </row>
        <row r="1306">
          <cell r="B1306" t="str">
            <v>Trầm hương &gt;30-33 cm</v>
          </cell>
          <cell r="C1306" t="str">
            <v>cây</v>
          </cell>
          <cell r="D1306">
            <v>968517</v>
          </cell>
        </row>
        <row r="1307">
          <cell r="B1307" t="str">
            <v>Trầm hương &gt;33-36 cm</v>
          </cell>
          <cell r="C1307" t="str">
            <v>cây</v>
          </cell>
          <cell r="D1307">
            <v>1038453</v>
          </cell>
        </row>
        <row r="1308">
          <cell r="B1308" t="str">
            <v>Trầm hương &gt;36-39 cm</v>
          </cell>
          <cell r="C1308" t="str">
            <v>cây</v>
          </cell>
          <cell r="D1308">
            <v>1115038</v>
          </cell>
        </row>
        <row r="1309">
          <cell r="B1309" t="str">
            <v>Trầm hương &gt;39-42 cm</v>
          </cell>
          <cell r="C1309" t="str">
            <v>cây</v>
          </cell>
          <cell r="D1309">
            <v>1199222</v>
          </cell>
        </row>
        <row r="1310">
          <cell r="B1310" t="str">
            <v>Trầm hương &gt;42 cm</v>
          </cell>
          <cell r="C1310" t="str">
            <v>cây</v>
          </cell>
          <cell r="D1310">
            <v>1292081</v>
          </cell>
        </row>
        <row r="1311">
          <cell r="B1311" t="str">
            <v>Giáng hương &lt;=3cm</v>
          </cell>
          <cell r="C1311" t="str">
            <v>cây</v>
          </cell>
          <cell r="D1311">
            <v>130283</v>
          </cell>
        </row>
        <row r="1312">
          <cell r="B1312" t="str">
            <v>Giáng hương &gt;3-6 cm</v>
          </cell>
          <cell r="C1312" t="str">
            <v>cây</v>
          </cell>
          <cell r="D1312">
            <v>171630</v>
          </cell>
        </row>
        <row r="1313">
          <cell r="B1313" t="str">
            <v>Giáng hương &gt;6-9 cm</v>
          </cell>
          <cell r="C1313" t="str">
            <v>cây</v>
          </cell>
          <cell r="D1313">
            <v>451580</v>
          </cell>
        </row>
        <row r="1314">
          <cell r="B1314" t="str">
            <v>Giáng hương &gt;9-12 cm</v>
          </cell>
          <cell r="C1314" t="str">
            <v>cây</v>
          </cell>
          <cell r="D1314">
            <v>607549</v>
          </cell>
        </row>
        <row r="1315">
          <cell r="B1315" t="str">
            <v>Giáng hương &gt;12-15 cm</v>
          </cell>
          <cell r="C1315" t="str">
            <v>cây</v>
          </cell>
          <cell r="D1315">
            <v>649055</v>
          </cell>
        </row>
        <row r="1316">
          <cell r="B1316" t="str">
            <v>Giáng hương &gt;15-18 cm</v>
          </cell>
          <cell r="C1316" t="str">
            <v>cây</v>
          </cell>
          <cell r="D1316">
            <v>693197</v>
          </cell>
        </row>
        <row r="1317">
          <cell r="B1317" t="str">
            <v>Giáng hương &gt;18-21 cm</v>
          </cell>
          <cell r="C1317" t="str">
            <v>cây</v>
          </cell>
          <cell r="D1317">
            <v>740350</v>
          </cell>
        </row>
        <row r="1318">
          <cell r="B1318" t="str">
            <v>Giáng hương &gt;21-24 cm</v>
          </cell>
          <cell r="C1318" t="str">
            <v>cây</v>
          </cell>
          <cell r="D1318">
            <v>790937</v>
          </cell>
        </row>
        <row r="1319">
          <cell r="B1319" t="str">
            <v>Giáng hương &gt;24-27 cm</v>
          </cell>
          <cell r="C1319" t="str">
            <v>cây</v>
          </cell>
          <cell r="D1319">
            <v>845446</v>
          </cell>
        </row>
        <row r="1320">
          <cell r="B1320" t="str">
            <v>Giáng hương &gt;27-30 cm</v>
          </cell>
          <cell r="C1320" t="str">
            <v>cây</v>
          </cell>
          <cell r="D1320">
            <v>904431</v>
          </cell>
        </row>
        <row r="1321">
          <cell r="B1321" t="str">
            <v>Giáng hương &gt;30-33 cm</v>
          </cell>
          <cell r="C1321" t="str">
            <v>cây</v>
          </cell>
          <cell r="D1321">
            <v>968517</v>
          </cell>
        </row>
        <row r="1322">
          <cell r="B1322" t="str">
            <v>Giáng hương &gt;33-36 cm</v>
          </cell>
          <cell r="C1322" t="str">
            <v>cây</v>
          </cell>
          <cell r="D1322">
            <v>1038453</v>
          </cell>
        </row>
        <row r="1323">
          <cell r="B1323" t="str">
            <v>Giáng hương &gt;36-39 cm</v>
          </cell>
          <cell r="C1323" t="str">
            <v>cây</v>
          </cell>
          <cell r="D1323">
            <v>1115038</v>
          </cell>
        </row>
        <row r="1324">
          <cell r="B1324" t="str">
            <v>Giáng hương &gt;39-42 cm</v>
          </cell>
          <cell r="C1324" t="str">
            <v>cây</v>
          </cell>
          <cell r="D1324">
            <v>1199222</v>
          </cell>
        </row>
        <row r="1325">
          <cell r="B1325" t="str">
            <v>Giáng hương &gt;42 cm</v>
          </cell>
          <cell r="C1325" t="str">
            <v>cây</v>
          </cell>
          <cell r="D1325">
            <v>1292081</v>
          </cell>
        </row>
        <row r="1326">
          <cell r="B1326" t="str">
            <v xml:space="preserve"> Dáng hương quả to &lt;=3cm</v>
          </cell>
          <cell r="C1326" t="str">
            <v>cây</v>
          </cell>
          <cell r="D1326">
            <v>130283</v>
          </cell>
        </row>
        <row r="1327">
          <cell r="B1327" t="str">
            <v xml:space="preserve"> Dáng hương quả to &gt;3-6 cm</v>
          </cell>
          <cell r="C1327" t="str">
            <v>cây</v>
          </cell>
          <cell r="D1327">
            <v>171630</v>
          </cell>
        </row>
        <row r="1328">
          <cell r="B1328" t="str">
            <v xml:space="preserve"> Dáng hương quả to &gt;6-9 cm</v>
          </cell>
          <cell r="C1328" t="str">
            <v>cây</v>
          </cell>
          <cell r="D1328">
            <v>451580</v>
          </cell>
        </row>
        <row r="1329">
          <cell r="B1329" t="str">
            <v xml:space="preserve"> Dáng hương quả to &gt;9-12 cm</v>
          </cell>
          <cell r="C1329" t="str">
            <v>cây</v>
          </cell>
          <cell r="D1329">
            <v>607549</v>
          </cell>
        </row>
        <row r="1330">
          <cell r="B1330" t="str">
            <v xml:space="preserve"> Dáng hương quả to &gt;12-15 cm</v>
          </cell>
          <cell r="C1330" t="str">
            <v>cây</v>
          </cell>
          <cell r="D1330">
            <v>649055</v>
          </cell>
        </row>
        <row r="1331">
          <cell r="B1331" t="str">
            <v xml:space="preserve"> Dáng hương quả to &gt;15-18 cm</v>
          </cell>
          <cell r="C1331" t="str">
            <v>cây</v>
          </cell>
          <cell r="D1331">
            <v>693197</v>
          </cell>
        </row>
        <row r="1332">
          <cell r="B1332" t="str">
            <v xml:space="preserve"> Dáng hương quả to &gt;18-21 cm</v>
          </cell>
          <cell r="C1332" t="str">
            <v>cây</v>
          </cell>
          <cell r="D1332">
            <v>740350</v>
          </cell>
        </row>
        <row r="1333">
          <cell r="B1333" t="str">
            <v xml:space="preserve"> Dáng hương quả to &gt;21-24 cm</v>
          </cell>
          <cell r="C1333" t="str">
            <v>cây</v>
          </cell>
          <cell r="D1333">
            <v>790937</v>
          </cell>
        </row>
        <row r="1334">
          <cell r="B1334" t="str">
            <v xml:space="preserve"> Dáng hương quả to &gt;24-27 cm</v>
          </cell>
          <cell r="C1334" t="str">
            <v>cây</v>
          </cell>
          <cell r="D1334">
            <v>845446</v>
          </cell>
        </row>
        <row r="1335">
          <cell r="B1335" t="str">
            <v xml:space="preserve"> Dáng hương quả to &gt;27-30 cm</v>
          </cell>
          <cell r="C1335" t="str">
            <v>cây</v>
          </cell>
          <cell r="D1335">
            <v>904431</v>
          </cell>
        </row>
        <row r="1336">
          <cell r="B1336" t="str">
            <v xml:space="preserve"> Dáng hương quả to &gt;30-33 cm</v>
          </cell>
          <cell r="C1336" t="str">
            <v>cây</v>
          </cell>
          <cell r="D1336">
            <v>968517</v>
          </cell>
        </row>
        <row r="1337">
          <cell r="B1337" t="str">
            <v xml:space="preserve"> Dáng hương quả to &gt;33-36 cm</v>
          </cell>
          <cell r="C1337" t="str">
            <v>cây</v>
          </cell>
          <cell r="D1337">
            <v>1038453</v>
          </cell>
        </row>
        <row r="1338">
          <cell r="B1338" t="str">
            <v xml:space="preserve"> Dáng hương quả to &gt;36-39 cm</v>
          </cell>
          <cell r="C1338" t="str">
            <v>cây</v>
          </cell>
          <cell r="D1338">
            <v>1115038</v>
          </cell>
        </row>
        <row r="1339">
          <cell r="B1339" t="str">
            <v xml:space="preserve"> Dáng hương quả to &gt;39-42 cm</v>
          </cell>
          <cell r="C1339" t="str">
            <v>cây</v>
          </cell>
          <cell r="D1339">
            <v>1199222</v>
          </cell>
        </row>
        <row r="1340">
          <cell r="B1340" t="str">
            <v xml:space="preserve"> Dáng hương quả to &gt;42 cm</v>
          </cell>
          <cell r="C1340" t="str">
            <v>cây</v>
          </cell>
          <cell r="D1340">
            <v>1292081</v>
          </cell>
        </row>
        <row r="1341">
          <cell r="B1341" t="str">
            <v>Dáng hương căm-bốt &lt;=3cm</v>
          </cell>
          <cell r="C1341" t="str">
            <v>cây</v>
          </cell>
          <cell r="D1341">
            <v>130283</v>
          </cell>
        </row>
        <row r="1342">
          <cell r="B1342" t="str">
            <v>Dáng hương căm-bốt &gt;3-6 cm</v>
          </cell>
          <cell r="C1342" t="str">
            <v>cây</v>
          </cell>
          <cell r="D1342">
            <v>171630</v>
          </cell>
        </row>
        <row r="1343">
          <cell r="B1343" t="str">
            <v>Dáng hương căm-bốt &gt;6-9 cm</v>
          </cell>
          <cell r="C1343" t="str">
            <v>cây</v>
          </cell>
          <cell r="D1343">
            <v>451580</v>
          </cell>
        </row>
        <row r="1344">
          <cell r="B1344" t="str">
            <v>Dáng hương căm-bốt &gt;9-12 cm</v>
          </cell>
          <cell r="C1344" t="str">
            <v>cây</v>
          </cell>
          <cell r="D1344">
            <v>607549</v>
          </cell>
        </row>
        <row r="1345">
          <cell r="B1345" t="str">
            <v>Dáng hương căm-bốt &gt;12-15 cm</v>
          </cell>
          <cell r="C1345" t="str">
            <v>cây</v>
          </cell>
          <cell r="D1345">
            <v>649055</v>
          </cell>
        </row>
        <row r="1346">
          <cell r="B1346" t="str">
            <v>Dáng hương căm-bốt &gt;15-18 cm</v>
          </cell>
          <cell r="C1346" t="str">
            <v>cây</v>
          </cell>
          <cell r="D1346">
            <v>693197</v>
          </cell>
        </row>
        <row r="1347">
          <cell r="B1347" t="str">
            <v>Dáng hương căm-bốt &gt;18-21 cm</v>
          </cell>
          <cell r="C1347" t="str">
            <v>cây</v>
          </cell>
          <cell r="D1347">
            <v>740350</v>
          </cell>
        </row>
        <row r="1348">
          <cell r="B1348" t="str">
            <v>Dáng hương căm-bốt &gt;21-24 cm</v>
          </cell>
          <cell r="C1348" t="str">
            <v>cây</v>
          </cell>
          <cell r="D1348">
            <v>790937</v>
          </cell>
        </row>
        <row r="1349">
          <cell r="B1349" t="str">
            <v>Dáng hương căm-bốt &gt;24-27 cm</v>
          </cell>
          <cell r="C1349" t="str">
            <v>cây</v>
          </cell>
          <cell r="D1349">
            <v>845446</v>
          </cell>
        </row>
        <row r="1350">
          <cell r="B1350" t="str">
            <v>Dáng hương căm-bốt &gt;27-30 cm</v>
          </cell>
          <cell r="C1350" t="str">
            <v>cây</v>
          </cell>
          <cell r="D1350">
            <v>904431</v>
          </cell>
        </row>
        <row r="1351">
          <cell r="B1351" t="str">
            <v>Dáng hương căm-bốt &gt;30-33 cm</v>
          </cell>
          <cell r="C1351" t="str">
            <v>cây</v>
          </cell>
          <cell r="D1351">
            <v>968517</v>
          </cell>
        </row>
        <row r="1352">
          <cell r="B1352" t="str">
            <v>Dáng hương căm-bốt &gt;33-36 cm</v>
          </cell>
          <cell r="C1352" t="str">
            <v>cây</v>
          </cell>
          <cell r="D1352">
            <v>1038453</v>
          </cell>
        </row>
        <row r="1353">
          <cell r="B1353" t="str">
            <v>Dáng hương căm-bốt &gt;36-39 cm</v>
          </cell>
          <cell r="C1353" t="str">
            <v>cây</v>
          </cell>
          <cell r="D1353">
            <v>1115038</v>
          </cell>
        </row>
        <row r="1354">
          <cell r="B1354" t="str">
            <v>Dáng hương căm-bốt &gt;39-42 cm</v>
          </cell>
          <cell r="C1354" t="str">
            <v>cây</v>
          </cell>
          <cell r="D1354">
            <v>1199222</v>
          </cell>
        </row>
        <row r="1355">
          <cell r="B1355" t="str">
            <v>Dáng hương căm-bốt &gt;42 cm</v>
          </cell>
          <cell r="C1355" t="str">
            <v>cây</v>
          </cell>
          <cell r="D1355">
            <v>1292081</v>
          </cell>
        </row>
        <row r="1356">
          <cell r="B1356" t="str">
            <v>Giáng hương ấn &lt;=3cm</v>
          </cell>
          <cell r="C1356" t="str">
            <v>cây</v>
          </cell>
          <cell r="D1356">
            <v>130283</v>
          </cell>
        </row>
        <row r="1357">
          <cell r="B1357" t="str">
            <v>Giáng hương ấn &gt;3-6 cm</v>
          </cell>
          <cell r="C1357" t="str">
            <v>cây</v>
          </cell>
          <cell r="D1357">
            <v>171630</v>
          </cell>
        </row>
        <row r="1358">
          <cell r="B1358" t="str">
            <v>Giáng hương ấn &gt;6-9 cm</v>
          </cell>
          <cell r="C1358" t="str">
            <v>cây</v>
          </cell>
          <cell r="D1358">
            <v>451580</v>
          </cell>
        </row>
        <row r="1359">
          <cell r="B1359" t="str">
            <v>Giáng hương ấn &gt;9-12 cm</v>
          </cell>
          <cell r="C1359" t="str">
            <v>cây</v>
          </cell>
          <cell r="D1359">
            <v>607549</v>
          </cell>
        </row>
        <row r="1360">
          <cell r="B1360" t="str">
            <v>Giáng hương ấn &gt;12-15 cm</v>
          </cell>
          <cell r="C1360" t="str">
            <v>cây</v>
          </cell>
          <cell r="D1360">
            <v>649055</v>
          </cell>
        </row>
        <row r="1361">
          <cell r="B1361" t="str">
            <v>Giáng hương ấn &gt;15-18 cm</v>
          </cell>
          <cell r="C1361" t="str">
            <v>cây</v>
          </cell>
          <cell r="D1361">
            <v>693197</v>
          </cell>
        </row>
        <row r="1362">
          <cell r="B1362" t="str">
            <v>Giáng hương ấn &gt;18-21 cm</v>
          </cell>
          <cell r="C1362" t="str">
            <v>cây</v>
          </cell>
          <cell r="D1362">
            <v>740350</v>
          </cell>
        </row>
        <row r="1363">
          <cell r="B1363" t="str">
            <v>Giáng hương ấn &gt;21-24 cm</v>
          </cell>
          <cell r="C1363" t="str">
            <v>cây</v>
          </cell>
          <cell r="D1363">
            <v>790937</v>
          </cell>
        </row>
        <row r="1364">
          <cell r="B1364" t="str">
            <v>Giáng hương ấn &gt;24-27 cm</v>
          </cell>
          <cell r="C1364" t="str">
            <v>cây</v>
          </cell>
          <cell r="D1364">
            <v>845446</v>
          </cell>
        </row>
        <row r="1365">
          <cell r="B1365" t="str">
            <v>Giáng hương ấn &gt;27-30 cm</v>
          </cell>
          <cell r="C1365" t="str">
            <v>cây</v>
          </cell>
          <cell r="D1365">
            <v>904431</v>
          </cell>
        </row>
        <row r="1366">
          <cell r="B1366" t="str">
            <v>Giáng hương ấn &gt;30-33 cm</v>
          </cell>
          <cell r="C1366" t="str">
            <v>cây</v>
          </cell>
          <cell r="D1366">
            <v>968517</v>
          </cell>
        </row>
        <row r="1367">
          <cell r="B1367" t="str">
            <v>Giáng hương ấn &gt;33-36 cm</v>
          </cell>
          <cell r="C1367" t="str">
            <v>cây</v>
          </cell>
          <cell r="D1367">
            <v>1038453</v>
          </cell>
        </row>
        <row r="1368">
          <cell r="B1368" t="str">
            <v>Giáng hương ấn &gt;36-39 cm</v>
          </cell>
          <cell r="C1368" t="str">
            <v>cây</v>
          </cell>
          <cell r="D1368">
            <v>1115038</v>
          </cell>
        </row>
        <row r="1369">
          <cell r="B1369" t="str">
            <v>Giáng hương ấn &gt;39-42 cm</v>
          </cell>
          <cell r="C1369" t="str">
            <v>cây</v>
          </cell>
          <cell r="D1369">
            <v>1199222</v>
          </cell>
        </row>
        <row r="1370">
          <cell r="B1370" t="str">
            <v>Giáng hương ấn &gt;42 cm</v>
          </cell>
          <cell r="C1370" t="str">
            <v>cây</v>
          </cell>
          <cell r="D1370">
            <v>1292081</v>
          </cell>
        </row>
        <row r="1371">
          <cell r="B1371" t="str">
            <v>Dáng hương mắt chim &lt;=3cm</v>
          </cell>
          <cell r="C1371" t="str">
            <v>cây</v>
          </cell>
          <cell r="D1371">
            <v>130283</v>
          </cell>
        </row>
        <row r="1372">
          <cell r="B1372" t="str">
            <v>Dáng hương mắt chim &gt;3-6 cm</v>
          </cell>
          <cell r="C1372" t="str">
            <v>cây</v>
          </cell>
          <cell r="D1372">
            <v>171630</v>
          </cell>
        </row>
        <row r="1373">
          <cell r="B1373" t="str">
            <v>Dáng hương mắt chim &gt;6-9 cm</v>
          </cell>
          <cell r="C1373" t="str">
            <v>cây</v>
          </cell>
          <cell r="D1373">
            <v>451580</v>
          </cell>
        </row>
        <row r="1374">
          <cell r="B1374" t="str">
            <v>Dáng hương mắt chim &gt;9-12 cm</v>
          </cell>
          <cell r="C1374" t="str">
            <v>cây</v>
          </cell>
          <cell r="D1374">
            <v>607549</v>
          </cell>
        </row>
        <row r="1375">
          <cell r="B1375" t="str">
            <v>Dáng hương mắt chim &gt;12-15 cm</v>
          </cell>
          <cell r="C1375" t="str">
            <v>cây</v>
          </cell>
          <cell r="D1375">
            <v>649055</v>
          </cell>
        </row>
        <row r="1376">
          <cell r="B1376" t="str">
            <v>Dáng hương mắt chim &gt;15-18 cm</v>
          </cell>
          <cell r="C1376" t="str">
            <v>cây</v>
          </cell>
          <cell r="D1376">
            <v>693197</v>
          </cell>
        </row>
        <row r="1377">
          <cell r="B1377" t="str">
            <v>Dáng hương mắt chim &gt;18-21 cm</v>
          </cell>
          <cell r="C1377" t="str">
            <v>cây</v>
          </cell>
          <cell r="D1377">
            <v>740350</v>
          </cell>
        </row>
        <row r="1378">
          <cell r="B1378" t="str">
            <v>Dáng hương mắt chim &gt;21-24 cm</v>
          </cell>
          <cell r="C1378" t="str">
            <v>cây</v>
          </cell>
          <cell r="D1378">
            <v>790937</v>
          </cell>
        </row>
        <row r="1379">
          <cell r="B1379" t="str">
            <v>Dáng hương mắt chim &gt;24-27 cm</v>
          </cell>
          <cell r="C1379" t="str">
            <v>cây</v>
          </cell>
          <cell r="D1379">
            <v>845446</v>
          </cell>
        </row>
        <row r="1380">
          <cell r="B1380" t="str">
            <v>Dáng hương mắt chim &gt;27-30 cm</v>
          </cell>
          <cell r="C1380" t="str">
            <v>cây</v>
          </cell>
          <cell r="D1380">
            <v>904431</v>
          </cell>
        </row>
        <row r="1381">
          <cell r="B1381" t="str">
            <v>Dáng hương mắt chim &gt;30-33 cm</v>
          </cell>
          <cell r="C1381" t="str">
            <v>cây</v>
          </cell>
          <cell r="D1381">
            <v>968517</v>
          </cell>
        </row>
        <row r="1382">
          <cell r="B1382" t="str">
            <v>Dáng hương mắt chim &gt;33-36 cm</v>
          </cell>
          <cell r="C1382" t="str">
            <v>cây</v>
          </cell>
          <cell r="D1382">
            <v>1038453</v>
          </cell>
        </row>
        <row r="1383">
          <cell r="B1383" t="str">
            <v>Dáng hương mắt chim &gt;36-39 cm</v>
          </cell>
          <cell r="C1383" t="str">
            <v>cây</v>
          </cell>
          <cell r="D1383">
            <v>1115038</v>
          </cell>
        </row>
        <row r="1384">
          <cell r="B1384" t="str">
            <v>Dáng hương mắt chim &gt;39-42 cm</v>
          </cell>
          <cell r="C1384" t="str">
            <v>cây</v>
          </cell>
          <cell r="D1384">
            <v>1199222</v>
          </cell>
        </row>
        <row r="1385">
          <cell r="B1385" t="str">
            <v>Dáng hương mắt chim &gt;42 cm</v>
          </cell>
          <cell r="C1385" t="str">
            <v>cây</v>
          </cell>
          <cell r="D1385">
            <v>1292081</v>
          </cell>
        </row>
        <row r="1386">
          <cell r="B1386" t="str">
            <v>Gõ đỏ &lt;=3cm</v>
          </cell>
          <cell r="C1386" t="str">
            <v>cây</v>
          </cell>
          <cell r="D1386">
            <v>130283</v>
          </cell>
        </row>
        <row r="1387">
          <cell r="B1387" t="str">
            <v>Gõ đỏ &gt;3-6 cm</v>
          </cell>
          <cell r="C1387" t="str">
            <v>cây</v>
          </cell>
          <cell r="D1387">
            <v>171630</v>
          </cell>
        </row>
        <row r="1388">
          <cell r="B1388" t="str">
            <v>Gõ đỏ &gt;6-9 cm</v>
          </cell>
          <cell r="C1388" t="str">
            <v>cây</v>
          </cell>
          <cell r="D1388">
            <v>451580</v>
          </cell>
        </row>
        <row r="1389">
          <cell r="B1389" t="str">
            <v>Gõ đỏ &gt;9-12 cm</v>
          </cell>
          <cell r="C1389" t="str">
            <v>cây</v>
          </cell>
          <cell r="D1389">
            <v>607549</v>
          </cell>
        </row>
        <row r="1390">
          <cell r="B1390" t="str">
            <v>Gõ đỏ &gt;12-15 cm</v>
          </cell>
          <cell r="C1390" t="str">
            <v>cây</v>
          </cell>
          <cell r="D1390">
            <v>649055</v>
          </cell>
        </row>
        <row r="1391">
          <cell r="B1391" t="str">
            <v>Gõ đỏ &gt;15-18 cm</v>
          </cell>
          <cell r="C1391" t="str">
            <v>cây</v>
          </cell>
          <cell r="D1391">
            <v>693197</v>
          </cell>
        </row>
        <row r="1392">
          <cell r="B1392" t="str">
            <v>Gõ đỏ &gt;18-21 cm</v>
          </cell>
          <cell r="C1392" t="str">
            <v>cây</v>
          </cell>
          <cell r="D1392">
            <v>740350</v>
          </cell>
        </row>
        <row r="1393">
          <cell r="B1393" t="str">
            <v>Gõ đỏ &gt;21-24 cm</v>
          </cell>
          <cell r="C1393" t="str">
            <v>cây</v>
          </cell>
          <cell r="D1393">
            <v>790937</v>
          </cell>
        </row>
        <row r="1394">
          <cell r="B1394" t="str">
            <v>Gõ đỏ &gt;24-27 cm</v>
          </cell>
          <cell r="C1394" t="str">
            <v>cây</v>
          </cell>
          <cell r="D1394">
            <v>845446</v>
          </cell>
        </row>
        <row r="1395">
          <cell r="B1395" t="str">
            <v>Gõ đỏ &gt;27-30 cm</v>
          </cell>
          <cell r="C1395" t="str">
            <v>cây</v>
          </cell>
          <cell r="D1395">
            <v>904431</v>
          </cell>
        </row>
        <row r="1396">
          <cell r="B1396" t="str">
            <v>Gõ đỏ &gt;30-33 cm</v>
          </cell>
          <cell r="C1396" t="str">
            <v>cây</v>
          </cell>
          <cell r="D1396">
            <v>968517</v>
          </cell>
        </row>
        <row r="1397">
          <cell r="B1397" t="str">
            <v>Gõ đỏ &gt;33-36 cm</v>
          </cell>
          <cell r="C1397" t="str">
            <v>cây</v>
          </cell>
          <cell r="D1397">
            <v>1038453</v>
          </cell>
        </row>
        <row r="1398">
          <cell r="B1398" t="str">
            <v>Gõ đỏ &gt;36-39 cm</v>
          </cell>
          <cell r="C1398" t="str">
            <v>cây</v>
          </cell>
          <cell r="D1398">
            <v>1115038</v>
          </cell>
        </row>
        <row r="1399">
          <cell r="B1399" t="str">
            <v>Gõ đỏ &gt;39-42 cm</v>
          </cell>
          <cell r="C1399" t="str">
            <v>cây</v>
          </cell>
          <cell r="D1399">
            <v>1199222</v>
          </cell>
        </row>
        <row r="1400">
          <cell r="B1400" t="str">
            <v>Gõ đỏ &gt;42 cm</v>
          </cell>
          <cell r="C1400" t="str">
            <v>cây</v>
          </cell>
          <cell r="D1400">
            <v>1292081</v>
          </cell>
        </row>
        <row r="1401">
          <cell r="B1401" t="str">
            <v xml:space="preserve"> Gõ cà te &lt;=3cm</v>
          </cell>
          <cell r="C1401" t="str">
            <v>cây</v>
          </cell>
          <cell r="D1401">
            <v>130283</v>
          </cell>
        </row>
        <row r="1402">
          <cell r="B1402" t="str">
            <v xml:space="preserve"> Gõ cà te &gt;3-6 cm</v>
          </cell>
          <cell r="C1402" t="str">
            <v>cây</v>
          </cell>
          <cell r="D1402">
            <v>171630</v>
          </cell>
        </row>
        <row r="1403">
          <cell r="B1403" t="str">
            <v xml:space="preserve"> Gõ cà te &gt;6-9 cm</v>
          </cell>
          <cell r="C1403" t="str">
            <v>cây</v>
          </cell>
          <cell r="D1403">
            <v>451580</v>
          </cell>
        </row>
        <row r="1404">
          <cell r="B1404" t="str">
            <v xml:space="preserve"> Gõ cà te &gt;9-12 cm</v>
          </cell>
          <cell r="C1404" t="str">
            <v>cây</v>
          </cell>
          <cell r="D1404">
            <v>607549</v>
          </cell>
        </row>
        <row r="1405">
          <cell r="B1405" t="str">
            <v xml:space="preserve"> Gõ cà te &gt;12-15 cm</v>
          </cell>
          <cell r="C1405" t="str">
            <v>cây</v>
          </cell>
          <cell r="D1405">
            <v>649055</v>
          </cell>
        </row>
        <row r="1406">
          <cell r="B1406" t="str">
            <v xml:space="preserve"> Gõ cà te &gt;15-18 cm</v>
          </cell>
          <cell r="C1406" t="str">
            <v>cây</v>
          </cell>
          <cell r="D1406">
            <v>693197</v>
          </cell>
        </row>
        <row r="1407">
          <cell r="B1407" t="str">
            <v xml:space="preserve"> Gõ cà te &gt;18-21 cm</v>
          </cell>
          <cell r="C1407" t="str">
            <v>cây</v>
          </cell>
          <cell r="D1407">
            <v>740350</v>
          </cell>
        </row>
        <row r="1408">
          <cell r="B1408" t="str">
            <v xml:space="preserve"> Gõ cà te &gt;21-24 cm</v>
          </cell>
          <cell r="C1408" t="str">
            <v>cây</v>
          </cell>
          <cell r="D1408">
            <v>790937</v>
          </cell>
        </row>
        <row r="1409">
          <cell r="B1409" t="str">
            <v xml:space="preserve"> Gõ cà te &gt;24-27 cm</v>
          </cell>
          <cell r="C1409" t="str">
            <v>cây</v>
          </cell>
          <cell r="D1409">
            <v>845446</v>
          </cell>
        </row>
        <row r="1410">
          <cell r="B1410" t="str">
            <v xml:space="preserve"> Gõ cà te &gt;27-30 cm</v>
          </cell>
          <cell r="C1410" t="str">
            <v>cây</v>
          </cell>
          <cell r="D1410">
            <v>904431</v>
          </cell>
        </row>
        <row r="1411">
          <cell r="B1411" t="str">
            <v xml:space="preserve"> Gõ cà te &gt;30-33 cm</v>
          </cell>
          <cell r="C1411" t="str">
            <v>cây</v>
          </cell>
          <cell r="D1411">
            <v>968517</v>
          </cell>
        </row>
        <row r="1412">
          <cell r="B1412" t="str">
            <v xml:space="preserve"> Gõ cà te &gt;33-36 cm</v>
          </cell>
          <cell r="C1412" t="str">
            <v>cây</v>
          </cell>
          <cell r="D1412">
            <v>1038453</v>
          </cell>
        </row>
        <row r="1413">
          <cell r="B1413" t="str">
            <v xml:space="preserve"> Gõ cà te &gt;36-39 cm</v>
          </cell>
          <cell r="C1413" t="str">
            <v>cây</v>
          </cell>
          <cell r="D1413">
            <v>1115038</v>
          </cell>
        </row>
        <row r="1414">
          <cell r="B1414" t="str">
            <v xml:space="preserve"> Gõ cà te &gt;39-42 cm</v>
          </cell>
          <cell r="C1414" t="str">
            <v>cây</v>
          </cell>
          <cell r="D1414">
            <v>1199222</v>
          </cell>
        </row>
        <row r="1415">
          <cell r="B1415" t="str">
            <v xml:space="preserve"> Gõ cà te &gt;42 cm</v>
          </cell>
          <cell r="C1415" t="str">
            <v>cây</v>
          </cell>
          <cell r="D1415">
            <v>1292081</v>
          </cell>
        </row>
        <row r="1416">
          <cell r="B1416" t="str">
            <v xml:space="preserve"> Hồ bì &lt;=3cm</v>
          </cell>
          <cell r="C1416" t="str">
            <v>cây</v>
          </cell>
          <cell r="D1416">
            <v>130283</v>
          </cell>
        </row>
        <row r="1417">
          <cell r="B1417" t="str">
            <v xml:space="preserve"> Hồ bì &gt;3-6 cm</v>
          </cell>
          <cell r="C1417" t="str">
            <v>cây</v>
          </cell>
          <cell r="D1417">
            <v>171630</v>
          </cell>
        </row>
        <row r="1418">
          <cell r="B1418" t="str">
            <v xml:space="preserve"> Hồ bì &gt;6-9 cm</v>
          </cell>
          <cell r="C1418" t="str">
            <v>cây</v>
          </cell>
          <cell r="D1418">
            <v>451580</v>
          </cell>
        </row>
        <row r="1419">
          <cell r="B1419" t="str">
            <v xml:space="preserve"> Hồ bì &gt;9-12 cm</v>
          </cell>
          <cell r="C1419" t="str">
            <v>cây</v>
          </cell>
          <cell r="D1419">
            <v>607549</v>
          </cell>
        </row>
        <row r="1420">
          <cell r="B1420" t="str">
            <v xml:space="preserve"> Hồ bì &gt;12-15 cm</v>
          </cell>
          <cell r="C1420" t="str">
            <v>cây</v>
          </cell>
          <cell r="D1420">
            <v>649055</v>
          </cell>
        </row>
        <row r="1421">
          <cell r="B1421" t="str">
            <v xml:space="preserve"> Hồ bì &gt;15-18 cm</v>
          </cell>
          <cell r="C1421" t="str">
            <v>cây</v>
          </cell>
          <cell r="D1421">
            <v>693197</v>
          </cell>
        </row>
        <row r="1422">
          <cell r="B1422" t="str">
            <v xml:space="preserve"> Hồ bì &gt;18-21 cm</v>
          </cell>
          <cell r="C1422" t="str">
            <v>cây</v>
          </cell>
          <cell r="D1422">
            <v>740350</v>
          </cell>
        </row>
        <row r="1423">
          <cell r="B1423" t="str">
            <v xml:space="preserve"> Hồ bì &gt;21-24 cm</v>
          </cell>
          <cell r="C1423" t="str">
            <v>cây</v>
          </cell>
          <cell r="D1423">
            <v>790937</v>
          </cell>
        </row>
        <row r="1424">
          <cell r="B1424" t="str">
            <v xml:space="preserve"> Hồ bì &gt;24-27 cm</v>
          </cell>
          <cell r="C1424" t="str">
            <v>cây</v>
          </cell>
          <cell r="D1424">
            <v>845446</v>
          </cell>
        </row>
        <row r="1425">
          <cell r="B1425" t="str">
            <v xml:space="preserve"> Hồ bì &gt;27-30 cm</v>
          </cell>
          <cell r="C1425" t="str">
            <v>cây</v>
          </cell>
          <cell r="D1425">
            <v>904431</v>
          </cell>
        </row>
        <row r="1426">
          <cell r="B1426" t="str">
            <v xml:space="preserve"> Hồ bì &gt;30-33 cm</v>
          </cell>
          <cell r="C1426" t="str">
            <v>cây</v>
          </cell>
          <cell r="D1426">
            <v>968517</v>
          </cell>
        </row>
        <row r="1427">
          <cell r="B1427" t="str">
            <v xml:space="preserve"> Hồ bì &gt;33-36 cm</v>
          </cell>
          <cell r="C1427" t="str">
            <v>cây</v>
          </cell>
          <cell r="D1427">
            <v>1038453</v>
          </cell>
        </row>
        <row r="1428">
          <cell r="B1428" t="str">
            <v xml:space="preserve"> Hồ bì &gt;36-39 cm</v>
          </cell>
          <cell r="C1428" t="str">
            <v>cây</v>
          </cell>
          <cell r="D1428">
            <v>1115038</v>
          </cell>
        </row>
        <row r="1429">
          <cell r="B1429" t="str">
            <v xml:space="preserve"> Hồ bì &gt;39-42 cm</v>
          </cell>
          <cell r="C1429" t="str">
            <v>cây</v>
          </cell>
          <cell r="D1429">
            <v>1199222</v>
          </cell>
        </row>
        <row r="1430">
          <cell r="B1430" t="str">
            <v xml:space="preserve"> Hồ bì &gt;42 cm</v>
          </cell>
          <cell r="C1430" t="str">
            <v>cây</v>
          </cell>
          <cell r="D1430">
            <v>1292081</v>
          </cell>
        </row>
        <row r="1431">
          <cell r="B1431" t="str">
            <v>Cà te &lt;=3cm</v>
          </cell>
          <cell r="C1431" t="str">
            <v>cây</v>
          </cell>
          <cell r="D1431">
            <v>130283</v>
          </cell>
        </row>
        <row r="1432">
          <cell r="B1432" t="str">
            <v>Cà te &gt;3-6 cm</v>
          </cell>
          <cell r="C1432" t="str">
            <v>cây</v>
          </cell>
          <cell r="D1432">
            <v>171630</v>
          </cell>
        </row>
        <row r="1433">
          <cell r="B1433" t="str">
            <v>Cà te &gt;6-9 cm</v>
          </cell>
          <cell r="C1433" t="str">
            <v>cây</v>
          </cell>
          <cell r="D1433">
            <v>451580</v>
          </cell>
        </row>
        <row r="1434">
          <cell r="B1434" t="str">
            <v>Cà te &gt;9-12 cm</v>
          </cell>
          <cell r="C1434" t="str">
            <v>cây</v>
          </cell>
          <cell r="D1434">
            <v>607549</v>
          </cell>
        </row>
        <row r="1435">
          <cell r="B1435" t="str">
            <v>Cà te &gt;12-15 cm</v>
          </cell>
          <cell r="C1435" t="str">
            <v>cây</v>
          </cell>
          <cell r="D1435">
            <v>649055</v>
          </cell>
        </row>
        <row r="1436">
          <cell r="B1436" t="str">
            <v>Cà te &gt;15-18 cm</v>
          </cell>
          <cell r="C1436" t="str">
            <v>cây</v>
          </cell>
          <cell r="D1436">
            <v>693197</v>
          </cell>
        </row>
        <row r="1437">
          <cell r="B1437" t="str">
            <v>Cà te &gt;18-21 cm</v>
          </cell>
          <cell r="C1437" t="str">
            <v>cây</v>
          </cell>
          <cell r="D1437">
            <v>740350</v>
          </cell>
        </row>
        <row r="1438">
          <cell r="B1438" t="str">
            <v>Cà te &gt;21-24 cm</v>
          </cell>
          <cell r="C1438" t="str">
            <v>cây</v>
          </cell>
          <cell r="D1438">
            <v>790937</v>
          </cell>
        </row>
        <row r="1439">
          <cell r="B1439" t="str">
            <v>Cà te &gt;24-27 cm</v>
          </cell>
          <cell r="C1439" t="str">
            <v>cây</v>
          </cell>
          <cell r="D1439">
            <v>845446</v>
          </cell>
        </row>
        <row r="1440">
          <cell r="B1440" t="str">
            <v>Cà te &gt;27-30 cm</v>
          </cell>
          <cell r="C1440" t="str">
            <v>cây</v>
          </cell>
          <cell r="D1440">
            <v>904431</v>
          </cell>
        </row>
        <row r="1441">
          <cell r="B1441" t="str">
            <v>Cà te &gt;30-33 cm</v>
          </cell>
          <cell r="C1441" t="str">
            <v>cây</v>
          </cell>
          <cell r="D1441">
            <v>968517</v>
          </cell>
        </row>
        <row r="1442">
          <cell r="B1442" t="str">
            <v>Cà te &gt;33-36 cm</v>
          </cell>
          <cell r="C1442" t="str">
            <v>cây</v>
          </cell>
          <cell r="D1442">
            <v>1038453</v>
          </cell>
        </row>
        <row r="1443">
          <cell r="B1443" t="str">
            <v>Cà te &gt;36-39 cm</v>
          </cell>
          <cell r="C1443" t="str">
            <v>cây</v>
          </cell>
          <cell r="D1443">
            <v>1115038</v>
          </cell>
        </row>
        <row r="1444">
          <cell r="B1444" t="str">
            <v>Cà te &gt;39-42 cm</v>
          </cell>
          <cell r="C1444" t="str">
            <v>cây</v>
          </cell>
          <cell r="D1444">
            <v>1199222</v>
          </cell>
        </row>
        <row r="1445">
          <cell r="B1445" t="str">
            <v>Cà te &gt;42 cm</v>
          </cell>
          <cell r="C1445" t="str">
            <v>cây</v>
          </cell>
          <cell r="D1445">
            <v>1292081</v>
          </cell>
        </row>
        <row r="1446">
          <cell r="B1446" t="str">
            <v>Gù hương &lt;=3cm</v>
          </cell>
          <cell r="C1446" t="str">
            <v>cây</v>
          </cell>
          <cell r="D1446">
            <v>130283</v>
          </cell>
        </row>
        <row r="1447">
          <cell r="B1447" t="str">
            <v>Gù hương &gt;3-6 cm</v>
          </cell>
          <cell r="C1447" t="str">
            <v>cây</v>
          </cell>
          <cell r="D1447">
            <v>171630</v>
          </cell>
        </row>
        <row r="1448">
          <cell r="B1448" t="str">
            <v>Gù hương &gt;6-9 cm</v>
          </cell>
          <cell r="C1448" t="str">
            <v>cây</v>
          </cell>
          <cell r="D1448">
            <v>451580</v>
          </cell>
        </row>
        <row r="1449">
          <cell r="B1449" t="str">
            <v>Gù hương &gt;9-12 cm</v>
          </cell>
          <cell r="C1449" t="str">
            <v>cây</v>
          </cell>
          <cell r="D1449">
            <v>607549</v>
          </cell>
        </row>
        <row r="1450">
          <cell r="B1450" t="str">
            <v>Gù hương &gt;12-15 cm</v>
          </cell>
          <cell r="C1450" t="str">
            <v>cây</v>
          </cell>
          <cell r="D1450">
            <v>649055</v>
          </cell>
        </row>
        <row r="1451">
          <cell r="B1451" t="str">
            <v>Gù hương &gt;15-18 cm</v>
          </cell>
          <cell r="C1451" t="str">
            <v>cây</v>
          </cell>
          <cell r="D1451">
            <v>693197</v>
          </cell>
        </row>
        <row r="1452">
          <cell r="B1452" t="str">
            <v>Gù hương &gt;18-21 cm</v>
          </cell>
          <cell r="C1452" t="str">
            <v>cây</v>
          </cell>
          <cell r="D1452">
            <v>740350</v>
          </cell>
        </row>
        <row r="1453">
          <cell r="B1453" t="str">
            <v>Gù hương &gt;21-24 cm</v>
          </cell>
          <cell r="C1453" t="str">
            <v>cây</v>
          </cell>
          <cell r="D1453">
            <v>790937</v>
          </cell>
        </row>
        <row r="1454">
          <cell r="B1454" t="str">
            <v>Gù hương &gt;24-27 cm</v>
          </cell>
          <cell r="C1454" t="str">
            <v>cây</v>
          </cell>
          <cell r="D1454">
            <v>845446</v>
          </cell>
        </row>
        <row r="1455">
          <cell r="B1455" t="str">
            <v>Gù hương &gt;27-30 cm</v>
          </cell>
          <cell r="C1455" t="str">
            <v>cây</v>
          </cell>
          <cell r="D1455">
            <v>904431</v>
          </cell>
        </row>
        <row r="1456">
          <cell r="B1456" t="str">
            <v>Gù hương &gt;30-33 cm</v>
          </cell>
          <cell r="C1456" t="str">
            <v>cây</v>
          </cell>
          <cell r="D1456">
            <v>968517</v>
          </cell>
        </row>
        <row r="1457">
          <cell r="B1457" t="str">
            <v>Gù hương &gt;33-36 cm</v>
          </cell>
          <cell r="C1457" t="str">
            <v>cây</v>
          </cell>
          <cell r="D1457">
            <v>1038453</v>
          </cell>
        </row>
        <row r="1458">
          <cell r="B1458" t="str">
            <v>Gù hương &gt;36-39 cm</v>
          </cell>
          <cell r="C1458" t="str">
            <v>cây</v>
          </cell>
          <cell r="D1458">
            <v>1115038</v>
          </cell>
        </row>
        <row r="1459">
          <cell r="B1459" t="str">
            <v>Gù hương &gt;39-42 cm</v>
          </cell>
          <cell r="C1459" t="str">
            <v>cây</v>
          </cell>
          <cell r="D1459">
            <v>1199222</v>
          </cell>
        </row>
        <row r="1460">
          <cell r="B1460" t="str">
            <v>Gù hương &gt;42 cm</v>
          </cell>
          <cell r="C1460" t="str">
            <v>cây</v>
          </cell>
          <cell r="D1460">
            <v>1292081</v>
          </cell>
        </row>
        <row r="1461">
          <cell r="B1461" t="str">
            <v>Vù hương &lt;=3cm</v>
          </cell>
          <cell r="C1461" t="str">
            <v>cây</v>
          </cell>
          <cell r="D1461">
            <v>130283</v>
          </cell>
        </row>
        <row r="1462">
          <cell r="B1462" t="str">
            <v>Vù hương &gt;3-6 cm</v>
          </cell>
          <cell r="C1462" t="str">
            <v>cây</v>
          </cell>
          <cell r="D1462">
            <v>171630</v>
          </cell>
        </row>
        <row r="1463">
          <cell r="B1463" t="str">
            <v>Vù hương &gt;6-9 cm</v>
          </cell>
          <cell r="C1463" t="str">
            <v>cây</v>
          </cell>
          <cell r="D1463">
            <v>451580</v>
          </cell>
        </row>
        <row r="1464">
          <cell r="B1464" t="str">
            <v>Vù hương &gt;9-12 cm</v>
          </cell>
          <cell r="C1464" t="str">
            <v>cây</v>
          </cell>
          <cell r="D1464">
            <v>607549</v>
          </cell>
        </row>
        <row r="1465">
          <cell r="B1465" t="str">
            <v>Vù hương &gt;12-15 cm</v>
          </cell>
          <cell r="C1465" t="str">
            <v>cây</v>
          </cell>
          <cell r="D1465">
            <v>649055</v>
          </cell>
        </row>
        <row r="1466">
          <cell r="B1466" t="str">
            <v>Vù hương &gt;15-18 cm</v>
          </cell>
          <cell r="C1466" t="str">
            <v>cây</v>
          </cell>
          <cell r="D1466">
            <v>693197</v>
          </cell>
        </row>
        <row r="1467">
          <cell r="B1467" t="str">
            <v>Vù hương &gt;18-21 cm</v>
          </cell>
          <cell r="C1467" t="str">
            <v>cây</v>
          </cell>
          <cell r="D1467">
            <v>740350</v>
          </cell>
        </row>
        <row r="1468">
          <cell r="B1468" t="str">
            <v>Vù hương &gt;21-24 cm</v>
          </cell>
          <cell r="C1468" t="str">
            <v>cây</v>
          </cell>
          <cell r="D1468">
            <v>790937</v>
          </cell>
        </row>
        <row r="1469">
          <cell r="B1469" t="str">
            <v>Vù hương &gt;24-27 cm</v>
          </cell>
          <cell r="C1469" t="str">
            <v>cây</v>
          </cell>
          <cell r="D1469">
            <v>845446</v>
          </cell>
        </row>
        <row r="1470">
          <cell r="B1470" t="str">
            <v>Vù hương &gt;27-30 cm</v>
          </cell>
          <cell r="C1470" t="str">
            <v>cây</v>
          </cell>
          <cell r="D1470">
            <v>904431</v>
          </cell>
        </row>
        <row r="1471">
          <cell r="B1471" t="str">
            <v>Vù hương &gt;30-33 cm</v>
          </cell>
          <cell r="C1471" t="str">
            <v>cây</v>
          </cell>
          <cell r="D1471">
            <v>968517</v>
          </cell>
        </row>
        <row r="1472">
          <cell r="B1472" t="str">
            <v>Vù hương &gt;33-36 cm</v>
          </cell>
          <cell r="C1472" t="str">
            <v>cây</v>
          </cell>
          <cell r="D1472">
            <v>1038453</v>
          </cell>
        </row>
        <row r="1473">
          <cell r="B1473" t="str">
            <v>Vù hương &gt;36-39 cm</v>
          </cell>
          <cell r="C1473" t="str">
            <v>cây</v>
          </cell>
          <cell r="D1473">
            <v>1115038</v>
          </cell>
        </row>
        <row r="1474">
          <cell r="B1474" t="str">
            <v>Vù hương &gt;39-42 cm</v>
          </cell>
          <cell r="C1474" t="str">
            <v>cây</v>
          </cell>
          <cell r="D1474">
            <v>1199222</v>
          </cell>
        </row>
        <row r="1475">
          <cell r="B1475" t="str">
            <v>Vù hương &gt;42 cm</v>
          </cell>
          <cell r="C1475" t="str">
            <v>cây</v>
          </cell>
          <cell r="D1475">
            <v>1292081</v>
          </cell>
        </row>
        <row r="1476">
          <cell r="B1476" t="str">
            <v>Gù hương &lt;=3cm</v>
          </cell>
          <cell r="C1476" t="str">
            <v>cây</v>
          </cell>
          <cell r="D1476">
            <v>130283</v>
          </cell>
        </row>
        <row r="1477">
          <cell r="B1477" t="str">
            <v>Gù hương &gt;3-6 cm</v>
          </cell>
          <cell r="C1477" t="str">
            <v>cây</v>
          </cell>
          <cell r="D1477">
            <v>171630</v>
          </cell>
        </row>
        <row r="1478">
          <cell r="B1478" t="str">
            <v>Gù hương &gt;6-9 cm</v>
          </cell>
          <cell r="C1478" t="str">
            <v>cây</v>
          </cell>
          <cell r="D1478">
            <v>451580</v>
          </cell>
        </row>
        <row r="1479">
          <cell r="B1479" t="str">
            <v>Gù hương &gt;9-12 cm</v>
          </cell>
          <cell r="C1479" t="str">
            <v>cây</v>
          </cell>
          <cell r="D1479">
            <v>607549</v>
          </cell>
        </row>
        <row r="1480">
          <cell r="B1480" t="str">
            <v>Gù hương &gt;12-15 cm</v>
          </cell>
          <cell r="C1480" t="str">
            <v>cây</v>
          </cell>
          <cell r="D1480">
            <v>649055</v>
          </cell>
        </row>
        <row r="1481">
          <cell r="B1481" t="str">
            <v>Gù hương &gt;15-18 cm</v>
          </cell>
          <cell r="C1481" t="str">
            <v>cây</v>
          </cell>
          <cell r="D1481">
            <v>693197</v>
          </cell>
        </row>
        <row r="1482">
          <cell r="B1482" t="str">
            <v>Gù hương &gt;18-21 cm</v>
          </cell>
          <cell r="C1482" t="str">
            <v>cây</v>
          </cell>
          <cell r="D1482">
            <v>740350</v>
          </cell>
        </row>
        <row r="1483">
          <cell r="B1483" t="str">
            <v>Gù hương &gt;21-24 cm</v>
          </cell>
          <cell r="C1483" t="str">
            <v>cây</v>
          </cell>
          <cell r="D1483">
            <v>790937</v>
          </cell>
        </row>
        <row r="1484">
          <cell r="B1484" t="str">
            <v>Gù hương &gt;24-27 cm</v>
          </cell>
          <cell r="C1484" t="str">
            <v>cây</v>
          </cell>
          <cell r="D1484">
            <v>845446</v>
          </cell>
        </row>
        <row r="1485">
          <cell r="B1485" t="str">
            <v>Gù hương &gt;27-30 cm</v>
          </cell>
          <cell r="C1485" t="str">
            <v>cây</v>
          </cell>
          <cell r="D1485">
            <v>904431</v>
          </cell>
        </row>
        <row r="1486">
          <cell r="B1486" t="str">
            <v>Gù hương &gt;30-33 cm</v>
          </cell>
          <cell r="C1486" t="str">
            <v>cây</v>
          </cell>
          <cell r="D1486">
            <v>968517</v>
          </cell>
        </row>
        <row r="1487">
          <cell r="B1487" t="str">
            <v>Gù hương &gt;33-36 cm</v>
          </cell>
          <cell r="C1487" t="str">
            <v>cây</v>
          </cell>
          <cell r="D1487">
            <v>1038453</v>
          </cell>
        </row>
        <row r="1488">
          <cell r="B1488" t="str">
            <v>Gù hương &gt;36-39 cm</v>
          </cell>
          <cell r="C1488" t="str">
            <v>cây</v>
          </cell>
          <cell r="D1488">
            <v>1115038</v>
          </cell>
        </row>
        <row r="1489">
          <cell r="B1489" t="str">
            <v>Gù hương &gt;39-42 cm</v>
          </cell>
          <cell r="C1489" t="str">
            <v>cây</v>
          </cell>
          <cell r="D1489">
            <v>1199222</v>
          </cell>
        </row>
        <row r="1490">
          <cell r="B1490" t="str">
            <v>Gù hương &gt;42 cm</v>
          </cell>
          <cell r="C1490" t="str">
            <v>cây</v>
          </cell>
          <cell r="D1490">
            <v>1292081</v>
          </cell>
        </row>
        <row r="1491">
          <cell r="B1491" t="str">
            <v>Gụ &lt;=3cm</v>
          </cell>
          <cell r="C1491" t="str">
            <v>cây</v>
          </cell>
          <cell r="D1491">
            <v>130283</v>
          </cell>
        </row>
        <row r="1492">
          <cell r="B1492" t="str">
            <v>Gụ &gt;3-6 cm</v>
          </cell>
          <cell r="C1492" t="str">
            <v>cây</v>
          </cell>
          <cell r="D1492">
            <v>171630</v>
          </cell>
        </row>
        <row r="1493">
          <cell r="B1493" t="str">
            <v>Gụ &gt;6-9 cm</v>
          </cell>
          <cell r="C1493" t="str">
            <v>cây</v>
          </cell>
          <cell r="D1493">
            <v>451580</v>
          </cell>
        </row>
        <row r="1494">
          <cell r="B1494" t="str">
            <v>Gụ &gt;9-12 cm</v>
          </cell>
          <cell r="C1494" t="str">
            <v>cây</v>
          </cell>
          <cell r="D1494">
            <v>607549</v>
          </cell>
        </row>
        <row r="1495">
          <cell r="B1495" t="str">
            <v>Gụ &gt;12-15 cm</v>
          </cell>
          <cell r="C1495" t="str">
            <v>cây</v>
          </cell>
          <cell r="D1495">
            <v>649055</v>
          </cell>
        </row>
        <row r="1496">
          <cell r="B1496" t="str">
            <v>Gụ &gt;15-18 cm</v>
          </cell>
          <cell r="C1496" t="str">
            <v>cây</v>
          </cell>
          <cell r="D1496">
            <v>693197</v>
          </cell>
        </row>
        <row r="1497">
          <cell r="B1497" t="str">
            <v>Gụ &gt;18-21 cm</v>
          </cell>
          <cell r="C1497" t="str">
            <v>cây</v>
          </cell>
          <cell r="D1497">
            <v>740350</v>
          </cell>
        </row>
        <row r="1498">
          <cell r="B1498" t="str">
            <v>Gụ &gt;21-24 cm</v>
          </cell>
          <cell r="C1498" t="str">
            <v>cây</v>
          </cell>
          <cell r="D1498">
            <v>790937</v>
          </cell>
        </row>
        <row r="1499">
          <cell r="B1499" t="str">
            <v>Gụ &gt;24-27 cm</v>
          </cell>
          <cell r="C1499" t="str">
            <v>cây</v>
          </cell>
          <cell r="D1499">
            <v>845446</v>
          </cell>
        </row>
        <row r="1500">
          <cell r="B1500" t="str">
            <v>Gụ &gt;27-30 cm</v>
          </cell>
          <cell r="C1500" t="str">
            <v>cây</v>
          </cell>
          <cell r="D1500">
            <v>904431</v>
          </cell>
        </row>
        <row r="1501">
          <cell r="B1501" t="str">
            <v>Gụ &gt;30-33 cm</v>
          </cell>
          <cell r="C1501" t="str">
            <v>cây</v>
          </cell>
          <cell r="D1501">
            <v>968517</v>
          </cell>
        </row>
        <row r="1502">
          <cell r="B1502" t="str">
            <v>Gụ &gt;33-36 cm</v>
          </cell>
          <cell r="C1502" t="str">
            <v>cây</v>
          </cell>
          <cell r="D1502">
            <v>1038453</v>
          </cell>
        </row>
        <row r="1503">
          <cell r="B1503" t="str">
            <v>Gụ &gt;36-39 cm</v>
          </cell>
          <cell r="C1503" t="str">
            <v>cây</v>
          </cell>
          <cell r="D1503">
            <v>1115038</v>
          </cell>
        </row>
        <row r="1504">
          <cell r="B1504" t="str">
            <v>Gụ &gt;39-42 cm</v>
          </cell>
          <cell r="C1504" t="str">
            <v>cây</v>
          </cell>
          <cell r="D1504">
            <v>1199222</v>
          </cell>
        </row>
        <row r="1505">
          <cell r="B1505" t="str">
            <v>Gụ &gt;42 cm</v>
          </cell>
          <cell r="C1505" t="str">
            <v>cây</v>
          </cell>
          <cell r="D1505">
            <v>1292081</v>
          </cell>
        </row>
        <row r="1506">
          <cell r="B1506" t="str">
            <v>Gụ lau &lt;=3cm</v>
          </cell>
          <cell r="C1506" t="str">
            <v>cây</v>
          </cell>
          <cell r="D1506">
            <v>130283</v>
          </cell>
        </row>
        <row r="1507">
          <cell r="B1507" t="str">
            <v>Gụ lau &gt;3-6 cm</v>
          </cell>
          <cell r="C1507" t="str">
            <v>cây</v>
          </cell>
          <cell r="D1507">
            <v>171630</v>
          </cell>
        </row>
        <row r="1508">
          <cell r="B1508" t="str">
            <v>Gụ lau &gt;6-9 cm</v>
          </cell>
          <cell r="C1508" t="str">
            <v>cây</v>
          </cell>
          <cell r="D1508">
            <v>451580</v>
          </cell>
        </row>
        <row r="1509">
          <cell r="B1509" t="str">
            <v>Gụ lau &gt;9-12 cm</v>
          </cell>
          <cell r="C1509" t="str">
            <v>cây</v>
          </cell>
          <cell r="D1509">
            <v>607549</v>
          </cell>
        </row>
        <row r="1510">
          <cell r="B1510" t="str">
            <v>Gụ lau &gt;12-15 cm</v>
          </cell>
          <cell r="C1510" t="str">
            <v>cây</v>
          </cell>
          <cell r="D1510">
            <v>649055</v>
          </cell>
        </row>
        <row r="1511">
          <cell r="B1511" t="str">
            <v>Gụ lau &gt;15-18 cm</v>
          </cell>
          <cell r="C1511" t="str">
            <v>cây</v>
          </cell>
          <cell r="D1511">
            <v>693197</v>
          </cell>
        </row>
        <row r="1512">
          <cell r="B1512" t="str">
            <v>Gụ lau &gt;18-21 cm</v>
          </cell>
          <cell r="C1512" t="str">
            <v>cây</v>
          </cell>
          <cell r="D1512">
            <v>740350</v>
          </cell>
        </row>
        <row r="1513">
          <cell r="B1513" t="str">
            <v>Gụ lau &gt;21-24 cm</v>
          </cell>
          <cell r="C1513" t="str">
            <v>cây</v>
          </cell>
          <cell r="D1513">
            <v>790937</v>
          </cell>
        </row>
        <row r="1514">
          <cell r="B1514" t="str">
            <v>Gụ lau &gt;24-27 cm</v>
          </cell>
          <cell r="C1514" t="str">
            <v>cây</v>
          </cell>
          <cell r="D1514">
            <v>845446</v>
          </cell>
        </row>
        <row r="1515">
          <cell r="B1515" t="str">
            <v>Gụ lau &gt;27-30 cm</v>
          </cell>
          <cell r="C1515" t="str">
            <v>cây</v>
          </cell>
          <cell r="D1515">
            <v>904431</v>
          </cell>
        </row>
        <row r="1516">
          <cell r="B1516" t="str">
            <v>Gụ lau &gt;30-33 cm</v>
          </cell>
          <cell r="C1516" t="str">
            <v>cây</v>
          </cell>
          <cell r="D1516">
            <v>968517</v>
          </cell>
        </row>
        <row r="1517">
          <cell r="B1517" t="str">
            <v>Gụ lau &gt;33-36 cm</v>
          </cell>
          <cell r="C1517" t="str">
            <v>cây</v>
          </cell>
          <cell r="D1517">
            <v>1038453</v>
          </cell>
        </row>
        <row r="1518">
          <cell r="B1518" t="str">
            <v>Gụ lau &gt;36-39 cm</v>
          </cell>
          <cell r="C1518" t="str">
            <v>cây</v>
          </cell>
          <cell r="D1518">
            <v>1115038</v>
          </cell>
        </row>
        <row r="1519">
          <cell r="B1519" t="str">
            <v>Gụ lau &gt;39-42 cm</v>
          </cell>
          <cell r="C1519" t="str">
            <v>cây</v>
          </cell>
          <cell r="D1519">
            <v>1199222</v>
          </cell>
        </row>
        <row r="1520">
          <cell r="B1520" t="str">
            <v>Gụ lau &gt;42 cm</v>
          </cell>
          <cell r="C1520" t="str">
            <v>cây</v>
          </cell>
          <cell r="D1520">
            <v>1292081</v>
          </cell>
        </row>
        <row r="1521">
          <cell r="B1521" t="str">
            <v>Gõ lau &lt;=3cm</v>
          </cell>
          <cell r="C1521" t="str">
            <v>cây</v>
          </cell>
          <cell r="D1521">
            <v>130283</v>
          </cell>
        </row>
        <row r="1522">
          <cell r="B1522" t="str">
            <v>Gõ lau &gt;3-6 cm</v>
          </cell>
          <cell r="C1522" t="str">
            <v>cây</v>
          </cell>
          <cell r="D1522">
            <v>171630</v>
          </cell>
        </row>
        <row r="1523">
          <cell r="B1523" t="str">
            <v>Gõ lau &gt;6-9 cm</v>
          </cell>
          <cell r="C1523" t="str">
            <v>cây</v>
          </cell>
          <cell r="D1523">
            <v>451580</v>
          </cell>
        </row>
        <row r="1524">
          <cell r="B1524" t="str">
            <v>Gõ lau &gt;9-12 cm</v>
          </cell>
          <cell r="C1524" t="str">
            <v>cây</v>
          </cell>
          <cell r="D1524">
            <v>607549</v>
          </cell>
        </row>
        <row r="1525">
          <cell r="B1525" t="str">
            <v>Gõ lau &gt;12-15 cm</v>
          </cell>
          <cell r="C1525" t="str">
            <v>cây</v>
          </cell>
          <cell r="D1525">
            <v>649055</v>
          </cell>
        </row>
        <row r="1526">
          <cell r="B1526" t="str">
            <v>Gõ lau &gt;15-18 cm</v>
          </cell>
          <cell r="C1526" t="str">
            <v>cây</v>
          </cell>
          <cell r="D1526">
            <v>693197</v>
          </cell>
        </row>
        <row r="1527">
          <cell r="B1527" t="str">
            <v>Gõ lau &gt;18-21 cm</v>
          </cell>
          <cell r="C1527" t="str">
            <v>cây</v>
          </cell>
          <cell r="D1527">
            <v>740350</v>
          </cell>
        </row>
        <row r="1528">
          <cell r="B1528" t="str">
            <v>Gõ lau &gt;21-24 cm</v>
          </cell>
          <cell r="C1528" t="str">
            <v>cây</v>
          </cell>
          <cell r="D1528">
            <v>790937</v>
          </cell>
        </row>
        <row r="1529">
          <cell r="B1529" t="str">
            <v>Gõ lau &gt;24-27 cm</v>
          </cell>
          <cell r="C1529" t="str">
            <v>cây</v>
          </cell>
          <cell r="D1529">
            <v>845446</v>
          </cell>
        </row>
        <row r="1530">
          <cell r="B1530" t="str">
            <v>Gõ lau &gt;27-30 cm</v>
          </cell>
          <cell r="C1530" t="str">
            <v>cây</v>
          </cell>
          <cell r="D1530">
            <v>904431</v>
          </cell>
        </row>
        <row r="1531">
          <cell r="B1531" t="str">
            <v>Gõ lau &gt;30-33 cm</v>
          </cell>
          <cell r="C1531" t="str">
            <v>cây</v>
          </cell>
          <cell r="D1531">
            <v>968517</v>
          </cell>
        </row>
        <row r="1532">
          <cell r="B1532" t="str">
            <v>Gõ lau &gt;33-36 cm</v>
          </cell>
          <cell r="C1532" t="str">
            <v>cây</v>
          </cell>
          <cell r="D1532">
            <v>1038453</v>
          </cell>
        </row>
        <row r="1533">
          <cell r="B1533" t="str">
            <v>Gõ lau &gt;36-39 cm</v>
          </cell>
          <cell r="C1533" t="str">
            <v>cây</v>
          </cell>
          <cell r="D1533">
            <v>1115038</v>
          </cell>
        </row>
        <row r="1534">
          <cell r="B1534" t="str">
            <v>Gõ lau &gt;39-42 cm</v>
          </cell>
          <cell r="C1534" t="str">
            <v>cây</v>
          </cell>
          <cell r="D1534">
            <v>1199222</v>
          </cell>
        </row>
        <row r="1535">
          <cell r="B1535" t="str">
            <v>Gõ lau &gt;42 cm</v>
          </cell>
          <cell r="C1535" t="str">
            <v>cây</v>
          </cell>
          <cell r="D1535">
            <v>1292081</v>
          </cell>
        </row>
        <row r="1536">
          <cell r="B1536" t="str">
            <v>Gụ lau &lt;=3cm</v>
          </cell>
          <cell r="C1536" t="str">
            <v>cây</v>
          </cell>
          <cell r="D1536">
            <v>130283</v>
          </cell>
        </row>
        <row r="1537">
          <cell r="B1537" t="str">
            <v>Gụ lau &gt;3-6 cm</v>
          </cell>
          <cell r="C1537" t="str">
            <v>cây</v>
          </cell>
          <cell r="D1537">
            <v>171630</v>
          </cell>
        </row>
        <row r="1538">
          <cell r="B1538" t="str">
            <v>Gụ lau &gt;6-9 cm</v>
          </cell>
          <cell r="C1538" t="str">
            <v>cây</v>
          </cell>
          <cell r="D1538">
            <v>451580</v>
          </cell>
        </row>
        <row r="1539">
          <cell r="B1539" t="str">
            <v>Gụ lau &gt;9-12 cm</v>
          </cell>
          <cell r="C1539" t="str">
            <v>cây</v>
          </cell>
          <cell r="D1539">
            <v>607549</v>
          </cell>
        </row>
        <row r="1540">
          <cell r="B1540" t="str">
            <v>Gụ lau &gt;12-15 cm</v>
          </cell>
          <cell r="C1540" t="str">
            <v>cây</v>
          </cell>
          <cell r="D1540">
            <v>649055</v>
          </cell>
        </row>
        <row r="1541">
          <cell r="B1541" t="str">
            <v>Gụ lau &gt;15-18 cm</v>
          </cell>
          <cell r="C1541" t="str">
            <v>cây</v>
          </cell>
          <cell r="D1541">
            <v>693197</v>
          </cell>
        </row>
        <row r="1542">
          <cell r="B1542" t="str">
            <v>Gụ lau &gt;18-21 cm</v>
          </cell>
          <cell r="C1542" t="str">
            <v>cây</v>
          </cell>
          <cell r="D1542">
            <v>740350</v>
          </cell>
        </row>
        <row r="1543">
          <cell r="B1543" t="str">
            <v>Gụ lau &gt;21-24 cm</v>
          </cell>
          <cell r="C1543" t="str">
            <v>cây</v>
          </cell>
          <cell r="D1543">
            <v>790937</v>
          </cell>
        </row>
        <row r="1544">
          <cell r="B1544" t="str">
            <v>Gụ lau &gt;24-27 cm</v>
          </cell>
          <cell r="C1544" t="str">
            <v>cây</v>
          </cell>
          <cell r="D1544">
            <v>845446</v>
          </cell>
        </row>
        <row r="1545">
          <cell r="B1545" t="str">
            <v>Gụ lau &gt;27-30 cm</v>
          </cell>
          <cell r="C1545" t="str">
            <v>cây</v>
          </cell>
          <cell r="D1545">
            <v>904431</v>
          </cell>
        </row>
        <row r="1546">
          <cell r="B1546" t="str">
            <v>Gụ lau &gt;30-33 cm</v>
          </cell>
          <cell r="C1546" t="str">
            <v>cây</v>
          </cell>
          <cell r="D1546">
            <v>968517</v>
          </cell>
        </row>
        <row r="1547">
          <cell r="B1547" t="str">
            <v>Gụ lau &gt;33-36 cm</v>
          </cell>
          <cell r="C1547" t="str">
            <v>cây</v>
          </cell>
          <cell r="D1547">
            <v>1038453</v>
          </cell>
        </row>
        <row r="1548">
          <cell r="B1548" t="str">
            <v>Gụ lau &gt;36-39 cm</v>
          </cell>
          <cell r="C1548" t="str">
            <v>cây</v>
          </cell>
          <cell r="D1548">
            <v>1115038</v>
          </cell>
        </row>
        <row r="1549">
          <cell r="B1549" t="str">
            <v>Gụ lau &gt;39-42 cm</v>
          </cell>
          <cell r="C1549" t="str">
            <v>cây</v>
          </cell>
          <cell r="D1549">
            <v>1199222</v>
          </cell>
        </row>
        <row r="1550">
          <cell r="B1550" t="str">
            <v>Gụ lau &gt;42 cm</v>
          </cell>
          <cell r="C1550" t="str">
            <v>cây</v>
          </cell>
          <cell r="D1550">
            <v>1292081</v>
          </cell>
        </row>
        <row r="1551">
          <cell r="B1551" t="str">
            <v>Gõ mật &lt;=3cm</v>
          </cell>
          <cell r="C1551" t="str">
            <v>cây</v>
          </cell>
          <cell r="D1551">
            <v>130283</v>
          </cell>
        </row>
        <row r="1552">
          <cell r="B1552" t="str">
            <v>Gõ mật &gt;3-6 cm</v>
          </cell>
          <cell r="C1552" t="str">
            <v>cây</v>
          </cell>
          <cell r="D1552">
            <v>171630</v>
          </cell>
        </row>
        <row r="1553">
          <cell r="B1553" t="str">
            <v>Gõ mật &gt;6-9 cm</v>
          </cell>
          <cell r="C1553" t="str">
            <v>cây</v>
          </cell>
          <cell r="D1553">
            <v>451580</v>
          </cell>
        </row>
        <row r="1554">
          <cell r="B1554" t="str">
            <v>Gõ mật &gt;9-12 cm</v>
          </cell>
          <cell r="C1554" t="str">
            <v>cây</v>
          </cell>
          <cell r="D1554">
            <v>607549</v>
          </cell>
        </row>
        <row r="1555">
          <cell r="B1555" t="str">
            <v>Gõ mật &gt;12-15 cm</v>
          </cell>
          <cell r="C1555" t="str">
            <v>cây</v>
          </cell>
          <cell r="D1555">
            <v>649055</v>
          </cell>
        </row>
        <row r="1556">
          <cell r="B1556" t="str">
            <v>Gõ mật &gt;15-18 cm</v>
          </cell>
          <cell r="C1556" t="str">
            <v>cây</v>
          </cell>
          <cell r="D1556">
            <v>693197</v>
          </cell>
        </row>
        <row r="1557">
          <cell r="B1557" t="str">
            <v>Gõ mật &gt;18-21 cm</v>
          </cell>
          <cell r="C1557" t="str">
            <v>cây</v>
          </cell>
          <cell r="D1557">
            <v>740350</v>
          </cell>
        </row>
        <row r="1558">
          <cell r="B1558" t="str">
            <v>Gõ mật &gt;21-24 cm</v>
          </cell>
          <cell r="C1558" t="str">
            <v>cây</v>
          </cell>
          <cell r="D1558">
            <v>790937</v>
          </cell>
        </row>
        <row r="1559">
          <cell r="B1559" t="str">
            <v>Gõ mật &gt;24-27 cm</v>
          </cell>
          <cell r="C1559" t="str">
            <v>cây</v>
          </cell>
          <cell r="D1559">
            <v>845446</v>
          </cell>
        </row>
        <row r="1560">
          <cell r="B1560" t="str">
            <v>Gõ mật &gt;27-30 cm</v>
          </cell>
          <cell r="C1560" t="str">
            <v>cây</v>
          </cell>
          <cell r="D1560">
            <v>904431</v>
          </cell>
        </row>
        <row r="1561">
          <cell r="B1561" t="str">
            <v>Gõ mật &gt;30-33 cm</v>
          </cell>
          <cell r="C1561" t="str">
            <v>cây</v>
          </cell>
          <cell r="D1561">
            <v>968517</v>
          </cell>
        </row>
        <row r="1562">
          <cell r="B1562" t="str">
            <v>Gõ mật &gt;33-36 cm</v>
          </cell>
          <cell r="C1562" t="str">
            <v>cây</v>
          </cell>
          <cell r="D1562">
            <v>1038453</v>
          </cell>
        </row>
        <row r="1563">
          <cell r="B1563" t="str">
            <v>Gõ mật &gt;36-39 cm</v>
          </cell>
          <cell r="C1563" t="str">
            <v>cây</v>
          </cell>
          <cell r="D1563">
            <v>1115038</v>
          </cell>
        </row>
        <row r="1564">
          <cell r="B1564" t="str">
            <v>Gõ mật &gt;39-42 cm</v>
          </cell>
          <cell r="C1564" t="str">
            <v>cây</v>
          </cell>
          <cell r="D1564">
            <v>1199222</v>
          </cell>
        </row>
        <row r="1565">
          <cell r="B1565" t="str">
            <v>Gõ mật &gt;42 cm</v>
          </cell>
          <cell r="C1565" t="str">
            <v>cây</v>
          </cell>
          <cell r="D1565">
            <v>1292081</v>
          </cell>
        </row>
        <row r="1566">
          <cell r="B1566" t="str">
            <v>Hoàng đàn &lt;=3cm</v>
          </cell>
          <cell r="C1566" t="str">
            <v>cây</v>
          </cell>
          <cell r="D1566">
            <v>130283</v>
          </cell>
        </row>
        <row r="1567">
          <cell r="B1567" t="str">
            <v>Hoàng đàn &gt;3-6 cm</v>
          </cell>
          <cell r="C1567" t="str">
            <v>cây</v>
          </cell>
          <cell r="D1567">
            <v>171630</v>
          </cell>
        </row>
        <row r="1568">
          <cell r="B1568" t="str">
            <v>Hoàng đàn &gt;6-9 cm</v>
          </cell>
          <cell r="C1568" t="str">
            <v>cây</v>
          </cell>
          <cell r="D1568">
            <v>451580</v>
          </cell>
        </row>
        <row r="1569">
          <cell r="B1569" t="str">
            <v>Hoàng đàn &gt;9-12 cm</v>
          </cell>
          <cell r="C1569" t="str">
            <v>cây</v>
          </cell>
          <cell r="D1569">
            <v>607549</v>
          </cell>
        </row>
        <row r="1570">
          <cell r="B1570" t="str">
            <v>Hoàng đàn &gt;12-15 cm</v>
          </cell>
          <cell r="C1570" t="str">
            <v>cây</v>
          </cell>
          <cell r="D1570">
            <v>649055</v>
          </cell>
        </row>
        <row r="1571">
          <cell r="B1571" t="str">
            <v>Hoàng đàn &gt;15-18 cm</v>
          </cell>
          <cell r="C1571" t="str">
            <v>cây</v>
          </cell>
          <cell r="D1571">
            <v>693197</v>
          </cell>
        </row>
        <row r="1572">
          <cell r="B1572" t="str">
            <v>Hoàng đàn &gt;18-21 cm</v>
          </cell>
          <cell r="C1572" t="str">
            <v>cây</v>
          </cell>
          <cell r="D1572">
            <v>740350</v>
          </cell>
        </row>
        <row r="1573">
          <cell r="B1573" t="str">
            <v>Hoàng đàn &gt;21-24 cm</v>
          </cell>
          <cell r="C1573" t="str">
            <v>cây</v>
          </cell>
          <cell r="D1573">
            <v>790937</v>
          </cell>
        </row>
        <row r="1574">
          <cell r="B1574" t="str">
            <v>Hoàng đàn &gt;24-27 cm</v>
          </cell>
          <cell r="C1574" t="str">
            <v>cây</v>
          </cell>
          <cell r="D1574">
            <v>845446</v>
          </cell>
        </row>
        <row r="1575">
          <cell r="B1575" t="str">
            <v>Hoàng đàn &gt;27-30 cm</v>
          </cell>
          <cell r="C1575" t="str">
            <v>cây</v>
          </cell>
          <cell r="D1575">
            <v>904431</v>
          </cell>
        </row>
        <row r="1576">
          <cell r="B1576" t="str">
            <v>Hoàng đàn &gt;30-33 cm</v>
          </cell>
          <cell r="C1576" t="str">
            <v>cây</v>
          </cell>
          <cell r="D1576">
            <v>968517</v>
          </cell>
        </row>
        <row r="1577">
          <cell r="B1577" t="str">
            <v>Hoàng đàn &gt;33-36 cm</v>
          </cell>
          <cell r="C1577" t="str">
            <v>cây</v>
          </cell>
          <cell r="D1577">
            <v>1038453</v>
          </cell>
        </row>
        <row r="1578">
          <cell r="B1578" t="str">
            <v>Hoàng đàn &gt;36-39 cm</v>
          </cell>
          <cell r="C1578" t="str">
            <v>cây</v>
          </cell>
          <cell r="D1578">
            <v>1115038</v>
          </cell>
        </row>
        <row r="1579">
          <cell r="B1579" t="str">
            <v>Hoàng đàn &gt;39-42 cm</v>
          </cell>
          <cell r="C1579" t="str">
            <v>cây</v>
          </cell>
          <cell r="D1579">
            <v>1199222</v>
          </cell>
        </row>
        <row r="1580">
          <cell r="B1580" t="str">
            <v>Hoàng đàn &gt;42 cm</v>
          </cell>
          <cell r="C1580" t="str">
            <v>cây</v>
          </cell>
          <cell r="D1580">
            <v>1292081</v>
          </cell>
        </row>
        <row r="1581">
          <cell r="B1581" t="str">
            <v>Hoàng đàn rủ &lt;=3cm</v>
          </cell>
          <cell r="C1581" t="str">
            <v>cây</v>
          </cell>
          <cell r="D1581">
            <v>130283</v>
          </cell>
        </row>
        <row r="1582">
          <cell r="B1582" t="str">
            <v>Hoàng đàn rủ &gt;3-6 cm</v>
          </cell>
          <cell r="C1582" t="str">
            <v>cây</v>
          </cell>
          <cell r="D1582">
            <v>171630</v>
          </cell>
        </row>
        <row r="1583">
          <cell r="B1583" t="str">
            <v>Hoàng đàn rủ &gt;6-9 cm</v>
          </cell>
          <cell r="C1583" t="str">
            <v>cây</v>
          </cell>
          <cell r="D1583">
            <v>451580</v>
          </cell>
        </row>
        <row r="1584">
          <cell r="B1584" t="str">
            <v>Hoàng đàn rủ &gt;9-12 cm</v>
          </cell>
          <cell r="C1584" t="str">
            <v>cây</v>
          </cell>
          <cell r="D1584">
            <v>607549</v>
          </cell>
        </row>
        <row r="1585">
          <cell r="B1585" t="str">
            <v>Hoàng đàn rủ &gt;12-15 cm</v>
          </cell>
          <cell r="C1585" t="str">
            <v>cây</v>
          </cell>
          <cell r="D1585">
            <v>649055</v>
          </cell>
        </row>
        <row r="1586">
          <cell r="B1586" t="str">
            <v>Hoàng đàn rủ &gt;15-18 cm</v>
          </cell>
          <cell r="C1586" t="str">
            <v>cây</v>
          </cell>
          <cell r="D1586">
            <v>693197</v>
          </cell>
        </row>
        <row r="1587">
          <cell r="B1587" t="str">
            <v>Hoàng đàn rủ &gt;18-21 cm</v>
          </cell>
          <cell r="C1587" t="str">
            <v>cây</v>
          </cell>
          <cell r="D1587">
            <v>740350</v>
          </cell>
        </row>
        <row r="1588">
          <cell r="B1588" t="str">
            <v>Hoàng đàn rủ &gt;21-24 cm</v>
          </cell>
          <cell r="C1588" t="str">
            <v>cây</v>
          </cell>
          <cell r="D1588">
            <v>790937</v>
          </cell>
        </row>
        <row r="1589">
          <cell r="B1589" t="str">
            <v>Hoàng đàn rủ &gt;24-27 cm</v>
          </cell>
          <cell r="C1589" t="str">
            <v>cây</v>
          </cell>
          <cell r="D1589">
            <v>845446</v>
          </cell>
        </row>
        <row r="1590">
          <cell r="B1590" t="str">
            <v>Hoàng đàn rủ &gt;27-30 cm</v>
          </cell>
          <cell r="C1590" t="str">
            <v>cây</v>
          </cell>
          <cell r="D1590">
            <v>904431</v>
          </cell>
        </row>
        <row r="1591">
          <cell r="B1591" t="str">
            <v>Hoàng đàn rủ &gt;30-33 cm</v>
          </cell>
          <cell r="C1591" t="str">
            <v>cây</v>
          </cell>
          <cell r="D1591">
            <v>968517</v>
          </cell>
        </row>
        <row r="1592">
          <cell r="B1592" t="str">
            <v>Hoàng đàn rủ &gt;33-36 cm</v>
          </cell>
          <cell r="C1592" t="str">
            <v>cây</v>
          </cell>
          <cell r="D1592">
            <v>1038453</v>
          </cell>
        </row>
        <row r="1593">
          <cell r="B1593" t="str">
            <v>Hoàng đàn rủ &gt;36-39 cm</v>
          </cell>
          <cell r="C1593" t="str">
            <v>cây</v>
          </cell>
          <cell r="D1593">
            <v>1115038</v>
          </cell>
        </row>
        <row r="1594">
          <cell r="B1594" t="str">
            <v>Hoàng đàn rủ &gt;39-42 cm</v>
          </cell>
          <cell r="C1594" t="str">
            <v>cây</v>
          </cell>
          <cell r="D1594">
            <v>1199222</v>
          </cell>
        </row>
        <row r="1595">
          <cell r="B1595" t="str">
            <v>Hoàng đàn rủ &gt;42 cm</v>
          </cell>
          <cell r="C1595" t="str">
            <v>cây</v>
          </cell>
          <cell r="D1595">
            <v>1292081</v>
          </cell>
        </row>
        <row r="1596">
          <cell r="B1596" t="str">
            <v>Hoàng đàn &lt;=3cm</v>
          </cell>
          <cell r="C1596" t="str">
            <v>cây</v>
          </cell>
          <cell r="D1596">
            <v>130283</v>
          </cell>
        </row>
        <row r="1597">
          <cell r="B1597" t="str">
            <v>Hoàng đàn &gt;3-6 cm</v>
          </cell>
          <cell r="C1597" t="str">
            <v>cây</v>
          </cell>
          <cell r="D1597">
            <v>171630</v>
          </cell>
        </row>
        <row r="1598">
          <cell r="B1598" t="str">
            <v>Hoàng đàn &gt;6-9 cm</v>
          </cell>
          <cell r="C1598" t="str">
            <v>cây</v>
          </cell>
          <cell r="D1598">
            <v>451580</v>
          </cell>
        </row>
        <row r="1599">
          <cell r="B1599" t="str">
            <v>Hoàng đàn &gt;9-12 cm</v>
          </cell>
          <cell r="C1599" t="str">
            <v>cây</v>
          </cell>
          <cell r="D1599">
            <v>607549</v>
          </cell>
        </row>
        <row r="1600">
          <cell r="B1600" t="str">
            <v>Hoàng đàn &gt;12-15 cm</v>
          </cell>
          <cell r="C1600" t="str">
            <v>cây</v>
          </cell>
          <cell r="D1600">
            <v>649055</v>
          </cell>
        </row>
        <row r="1601">
          <cell r="B1601" t="str">
            <v>Hoàng đàn &gt;15-18 cm</v>
          </cell>
          <cell r="C1601" t="str">
            <v>cây</v>
          </cell>
          <cell r="D1601">
            <v>693197</v>
          </cell>
        </row>
        <row r="1602">
          <cell r="B1602" t="str">
            <v>Hoàng đàn &gt;18-21 cm</v>
          </cell>
          <cell r="C1602" t="str">
            <v>cây</v>
          </cell>
          <cell r="D1602">
            <v>740350</v>
          </cell>
        </row>
        <row r="1603">
          <cell r="B1603" t="str">
            <v>Hoàng đàn &gt;21-24 cm</v>
          </cell>
          <cell r="C1603" t="str">
            <v>cây</v>
          </cell>
          <cell r="D1603">
            <v>790937</v>
          </cell>
        </row>
        <row r="1604">
          <cell r="B1604" t="str">
            <v>Hoàng đàn &gt;24-27 cm</v>
          </cell>
          <cell r="C1604" t="str">
            <v>cây</v>
          </cell>
          <cell r="D1604">
            <v>845446</v>
          </cell>
        </row>
        <row r="1605">
          <cell r="B1605" t="str">
            <v>Hoàng đàn &gt;27-30 cm</v>
          </cell>
          <cell r="C1605" t="str">
            <v>cây</v>
          </cell>
          <cell r="D1605">
            <v>904431</v>
          </cell>
        </row>
        <row r="1606">
          <cell r="B1606" t="str">
            <v>Hoàng đàn &gt;30-33 cm</v>
          </cell>
          <cell r="C1606" t="str">
            <v>cây</v>
          </cell>
          <cell r="D1606">
            <v>968517</v>
          </cell>
        </row>
        <row r="1607">
          <cell r="B1607" t="str">
            <v>Hoàng đàn &gt;33-36 cm</v>
          </cell>
          <cell r="C1607" t="str">
            <v>cây</v>
          </cell>
          <cell r="D1607">
            <v>1038453</v>
          </cell>
        </row>
        <row r="1608">
          <cell r="B1608" t="str">
            <v>Hoàng đàn &gt;36-39 cm</v>
          </cell>
          <cell r="C1608" t="str">
            <v>cây</v>
          </cell>
          <cell r="D1608">
            <v>1115038</v>
          </cell>
        </row>
        <row r="1609">
          <cell r="B1609" t="str">
            <v>Hoàng đàn &gt;39-42 cm</v>
          </cell>
          <cell r="C1609" t="str">
            <v>cây</v>
          </cell>
          <cell r="D1609">
            <v>1199222</v>
          </cell>
        </row>
        <row r="1610">
          <cell r="B1610" t="str">
            <v>Hoàng đàn &gt;42 cm</v>
          </cell>
          <cell r="C1610" t="str">
            <v>cây</v>
          </cell>
          <cell r="D1610">
            <v>1292081</v>
          </cell>
        </row>
        <row r="1611">
          <cell r="B1611" t="str">
            <v>Huỳnh đường &lt;=3cm</v>
          </cell>
          <cell r="C1611" t="str">
            <v>cây</v>
          </cell>
          <cell r="D1611">
            <v>130283</v>
          </cell>
        </row>
        <row r="1612">
          <cell r="B1612" t="str">
            <v>Huỳnh đường &gt;3-6 cm</v>
          </cell>
          <cell r="C1612" t="str">
            <v>cây</v>
          </cell>
          <cell r="D1612">
            <v>171630</v>
          </cell>
        </row>
        <row r="1613">
          <cell r="B1613" t="str">
            <v>Huỳnh đường &gt;6-9 cm</v>
          </cell>
          <cell r="C1613" t="str">
            <v>cây</v>
          </cell>
          <cell r="D1613">
            <v>451580</v>
          </cell>
        </row>
        <row r="1614">
          <cell r="B1614" t="str">
            <v>Huỳnh đường &gt;9-12 cm</v>
          </cell>
          <cell r="C1614" t="str">
            <v>cây</v>
          </cell>
          <cell r="D1614">
            <v>607549</v>
          </cell>
        </row>
        <row r="1615">
          <cell r="B1615" t="str">
            <v>Huỳnh đường &gt;12-15 cm</v>
          </cell>
          <cell r="C1615" t="str">
            <v>cây</v>
          </cell>
          <cell r="D1615">
            <v>649055</v>
          </cell>
        </row>
        <row r="1616">
          <cell r="B1616" t="str">
            <v>Huỳnh đường &gt;15-18 cm</v>
          </cell>
          <cell r="C1616" t="str">
            <v>cây</v>
          </cell>
          <cell r="D1616">
            <v>693197</v>
          </cell>
        </row>
        <row r="1617">
          <cell r="B1617" t="str">
            <v>Huỳnh đường &gt;18-21 cm</v>
          </cell>
          <cell r="C1617" t="str">
            <v>cây</v>
          </cell>
          <cell r="D1617">
            <v>740350</v>
          </cell>
        </row>
        <row r="1618">
          <cell r="B1618" t="str">
            <v>Huỳnh đường &gt;21-24 cm</v>
          </cell>
          <cell r="C1618" t="str">
            <v>cây</v>
          </cell>
          <cell r="D1618">
            <v>790937</v>
          </cell>
        </row>
        <row r="1619">
          <cell r="B1619" t="str">
            <v>Huỳnh đường &gt;24-27 cm</v>
          </cell>
          <cell r="C1619" t="str">
            <v>cây</v>
          </cell>
          <cell r="D1619">
            <v>845446</v>
          </cell>
        </row>
        <row r="1620">
          <cell r="B1620" t="str">
            <v>Huỳnh đường &gt;27-30 cm</v>
          </cell>
          <cell r="C1620" t="str">
            <v>cây</v>
          </cell>
          <cell r="D1620">
            <v>904431</v>
          </cell>
        </row>
        <row r="1621">
          <cell r="B1621" t="str">
            <v>Huỳnh đường &gt;30-33 cm</v>
          </cell>
          <cell r="C1621" t="str">
            <v>cây</v>
          </cell>
          <cell r="D1621">
            <v>968517</v>
          </cell>
        </row>
        <row r="1622">
          <cell r="B1622" t="str">
            <v>Huỳnh đường &gt;33-36 cm</v>
          </cell>
          <cell r="C1622" t="str">
            <v>cây</v>
          </cell>
          <cell r="D1622">
            <v>1038453</v>
          </cell>
        </row>
        <row r="1623">
          <cell r="B1623" t="str">
            <v>Huỳnh đường &gt;36-39 cm</v>
          </cell>
          <cell r="C1623" t="str">
            <v>cây</v>
          </cell>
          <cell r="D1623">
            <v>1115038</v>
          </cell>
        </row>
        <row r="1624">
          <cell r="B1624" t="str">
            <v>Huỳnh đường &gt;39-42 cm</v>
          </cell>
          <cell r="C1624" t="str">
            <v>cây</v>
          </cell>
          <cell r="D1624">
            <v>1199222</v>
          </cell>
        </row>
        <row r="1625">
          <cell r="B1625" t="str">
            <v>Huỳnh đường &gt;42 cm</v>
          </cell>
          <cell r="C1625" t="str">
            <v>cây</v>
          </cell>
          <cell r="D1625">
            <v>1292081</v>
          </cell>
        </row>
        <row r="1626">
          <cell r="B1626" t="str">
            <v>Kim giao &lt;=3cm</v>
          </cell>
          <cell r="C1626" t="str">
            <v>cây</v>
          </cell>
          <cell r="D1626">
            <v>130283</v>
          </cell>
        </row>
        <row r="1627">
          <cell r="B1627" t="str">
            <v>Kim giao &gt;3-6 cm</v>
          </cell>
          <cell r="C1627" t="str">
            <v>cây</v>
          </cell>
          <cell r="D1627">
            <v>171630</v>
          </cell>
        </row>
        <row r="1628">
          <cell r="B1628" t="str">
            <v>Kim giao &gt;6-9 cm</v>
          </cell>
          <cell r="C1628" t="str">
            <v>cây</v>
          </cell>
          <cell r="D1628">
            <v>451580</v>
          </cell>
        </row>
        <row r="1629">
          <cell r="B1629" t="str">
            <v>Kim giao &gt;9-12 cm</v>
          </cell>
          <cell r="C1629" t="str">
            <v>cây</v>
          </cell>
          <cell r="D1629">
            <v>607549</v>
          </cell>
        </row>
        <row r="1630">
          <cell r="B1630" t="str">
            <v>Kim giao &gt;12-15 cm</v>
          </cell>
          <cell r="C1630" t="str">
            <v>cây</v>
          </cell>
          <cell r="D1630">
            <v>649055</v>
          </cell>
        </row>
        <row r="1631">
          <cell r="B1631" t="str">
            <v>Kim giao &gt;15-18 cm</v>
          </cell>
          <cell r="C1631" t="str">
            <v>cây</v>
          </cell>
          <cell r="D1631">
            <v>693197</v>
          </cell>
        </row>
        <row r="1632">
          <cell r="B1632" t="str">
            <v>Kim giao &gt;18-21 cm</v>
          </cell>
          <cell r="C1632" t="str">
            <v>cây</v>
          </cell>
          <cell r="D1632">
            <v>740350</v>
          </cell>
        </row>
        <row r="1633">
          <cell r="B1633" t="str">
            <v>Kim giao &gt;21-24 cm</v>
          </cell>
          <cell r="C1633" t="str">
            <v>cây</v>
          </cell>
          <cell r="D1633">
            <v>790937</v>
          </cell>
        </row>
        <row r="1634">
          <cell r="B1634" t="str">
            <v>Kim giao &gt;24-27 cm</v>
          </cell>
          <cell r="C1634" t="str">
            <v>cây</v>
          </cell>
          <cell r="D1634">
            <v>845446</v>
          </cell>
        </row>
        <row r="1635">
          <cell r="B1635" t="str">
            <v>Kim giao &gt;27-30 cm</v>
          </cell>
          <cell r="C1635" t="str">
            <v>cây</v>
          </cell>
          <cell r="D1635">
            <v>904431</v>
          </cell>
        </row>
        <row r="1636">
          <cell r="B1636" t="str">
            <v>Kim giao &gt;30-33 cm</v>
          </cell>
          <cell r="C1636" t="str">
            <v>cây</v>
          </cell>
          <cell r="D1636">
            <v>968517</v>
          </cell>
        </row>
        <row r="1637">
          <cell r="B1637" t="str">
            <v>Kim giao &gt;33-36 cm</v>
          </cell>
          <cell r="C1637" t="str">
            <v>cây</v>
          </cell>
          <cell r="D1637">
            <v>1038453</v>
          </cell>
        </row>
        <row r="1638">
          <cell r="B1638" t="str">
            <v>Kim giao &gt;36-39 cm</v>
          </cell>
          <cell r="C1638" t="str">
            <v>cây</v>
          </cell>
          <cell r="D1638">
            <v>1115038</v>
          </cell>
        </row>
        <row r="1639">
          <cell r="B1639" t="str">
            <v>Kim giao &gt;39-42 cm</v>
          </cell>
          <cell r="C1639" t="str">
            <v>cây</v>
          </cell>
          <cell r="D1639">
            <v>1199222</v>
          </cell>
        </row>
        <row r="1640">
          <cell r="B1640" t="str">
            <v>Kim giao &gt;42 cm</v>
          </cell>
          <cell r="C1640" t="str">
            <v>cây</v>
          </cell>
          <cell r="D1640">
            <v>1292081</v>
          </cell>
        </row>
        <row r="1641">
          <cell r="B1641" t="str">
            <v>Lát hoa &lt;=3cm</v>
          </cell>
          <cell r="C1641" t="str">
            <v>cây</v>
          </cell>
          <cell r="D1641">
            <v>130283</v>
          </cell>
        </row>
        <row r="1642">
          <cell r="B1642" t="str">
            <v>Lát hoa &gt;3-6 cm</v>
          </cell>
          <cell r="C1642" t="str">
            <v>cây</v>
          </cell>
          <cell r="D1642">
            <v>171630</v>
          </cell>
        </row>
        <row r="1643">
          <cell r="B1643" t="str">
            <v>Lát hoa &gt;6-9 cm</v>
          </cell>
          <cell r="C1643" t="str">
            <v>cây</v>
          </cell>
          <cell r="D1643">
            <v>451580</v>
          </cell>
        </row>
        <row r="1644">
          <cell r="B1644" t="str">
            <v>Lát hoa &gt;9-12 cm</v>
          </cell>
          <cell r="C1644" t="str">
            <v>cây</v>
          </cell>
          <cell r="D1644">
            <v>607549</v>
          </cell>
        </row>
        <row r="1645">
          <cell r="B1645" t="str">
            <v>Lát hoa &gt;12-15 cm</v>
          </cell>
          <cell r="C1645" t="str">
            <v>cây</v>
          </cell>
          <cell r="D1645">
            <v>649055</v>
          </cell>
        </row>
        <row r="1646">
          <cell r="B1646" t="str">
            <v>Lát hoa &gt;15-18 cm</v>
          </cell>
          <cell r="C1646" t="str">
            <v>cây</v>
          </cell>
          <cell r="D1646">
            <v>693197</v>
          </cell>
        </row>
        <row r="1647">
          <cell r="B1647" t="str">
            <v>Lát hoa &gt;18-21 cm</v>
          </cell>
          <cell r="C1647" t="str">
            <v>cây</v>
          </cell>
          <cell r="D1647">
            <v>740350</v>
          </cell>
        </row>
        <row r="1648">
          <cell r="B1648" t="str">
            <v>Lát hoa &gt;21-24 cm</v>
          </cell>
          <cell r="C1648" t="str">
            <v>cây</v>
          </cell>
          <cell r="D1648">
            <v>790937</v>
          </cell>
        </row>
        <row r="1649">
          <cell r="B1649" t="str">
            <v>Lát hoa &gt;24-27 cm</v>
          </cell>
          <cell r="C1649" t="str">
            <v>cây</v>
          </cell>
          <cell r="D1649">
            <v>845446</v>
          </cell>
        </row>
        <row r="1650">
          <cell r="B1650" t="str">
            <v>Lát hoa &gt;27-30 cm</v>
          </cell>
          <cell r="C1650" t="str">
            <v>cây</v>
          </cell>
          <cell r="D1650">
            <v>904431</v>
          </cell>
        </row>
        <row r="1651">
          <cell r="B1651" t="str">
            <v>Lát hoa &gt;30-33 cm</v>
          </cell>
          <cell r="C1651" t="str">
            <v>cây</v>
          </cell>
          <cell r="D1651">
            <v>968517</v>
          </cell>
        </row>
        <row r="1652">
          <cell r="B1652" t="str">
            <v>Lát hoa &gt;33-36 cm</v>
          </cell>
          <cell r="C1652" t="str">
            <v>cây</v>
          </cell>
          <cell r="D1652">
            <v>1038453</v>
          </cell>
        </row>
        <row r="1653">
          <cell r="B1653" t="str">
            <v>Lát hoa &gt;36-39 cm</v>
          </cell>
          <cell r="C1653" t="str">
            <v>cây</v>
          </cell>
          <cell r="D1653">
            <v>1115038</v>
          </cell>
        </row>
        <row r="1654">
          <cell r="B1654" t="str">
            <v>Lát hoa &gt;39-42 cm</v>
          </cell>
          <cell r="C1654" t="str">
            <v>cây</v>
          </cell>
          <cell r="D1654">
            <v>1199222</v>
          </cell>
        </row>
        <row r="1655">
          <cell r="B1655" t="str">
            <v>Lát hoa &gt;42 cm</v>
          </cell>
          <cell r="C1655" t="str">
            <v>cây</v>
          </cell>
          <cell r="D1655">
            <v>1292081</v>
          </cell>
        </row>
        <row r="1656">
          <cell r="B1656" t="str">
            <v>Lát da đồng &lt;=3cm</v>
          </cell>
          <cell r="C1656" t="str">
            <v>cây</v>
          </cell>
          <cell r="D1656">
            <v>130283</v>
          </cell>
        </row>
        <row r="1657">
          <cell r="B1657" t="str">
            <v>Lát da đồng &gt;3-6 cm</v>
          </cell>
          <cell r="C1657" t="str">
            <v>cây</v>
          </cell>
          <cell r="D1657">
            <v>171630</v>
          </cell>
        </row>
        <row r="1658">
          <cell r="B1658" t="str">
            <v>Lát da đồng &gt;6-9 cm</v>
          </cell>
          <cell r="C1658" t="str">
            <v>cây</v>
          </cell>
          <cell r="D1658">
            <v>451580</v>
          </cell>
        </row>
        <row r="1659">
          <cell r="B1659" t="str">
            <v>Lát da đồng &gt;9-12 cm</v>
          </cell>
          <cell r="C1659" t="str">
            <v>cây</v>
          </cell>
          <cell r="D1659">
            <v>607549</v>
          </cell>
        </row>
        <row r="1660">
          <cell r="B1660" t="str">
            <v>Lát da đồng &gt;12-15 cm</v>
          </cell>
          <cell r="C1660" t="str">
            <v>cây</v>
          </cell>
          <cell r="D1660">
            <v>649055</v>
          </cell>
        </row>
        <row r="1661">
          <cell r="B1661" t="str">
            <v>Lát da đồng &gt;15-18 cm</v>
          </cell>
          <cell r="C1661" t="str">
            <v>cây</v>
          </cell>
          <cell r="D1661">
            <v>693197</v>
          </cell>
        </row>
        <row r="1662">
          <cell r="B1662" t="str">
            <v>Lát da đồng &gt;18-21 cm</v>
          </cell>
          <cell r="C1662" t="str">
            <v>cây</v>
          </cell>
          <cell r="D1662">
            <v>740350</v>
          </cell>
        </row>
        <row r="1663">
          <cell r="B1663" t="str">
            <v>Lát da đồng &gt;21-24 cm</v>
          </cell>
          <cell r="C1663" t="str">
            <v>cây</v>
          </cell>
          <cell r="D1663">
            <v>790937</v>
          </cell>
        </row>
        <row r="1664">
          <cell r="B1664" t="str">
            <v>Lát da đồng &gt;24-27 cm</v>
          </cell>
          <cell r="C1664" t="str">
            <v>cây</v>
          </cell>
          <cell r="D1664">
            <v>845446</v>
          </cell>
        </row>
        <row r="1665">
          <cell r="B1665" t="str">
            <v>Lát da đồng &gt;27-30 cm</v>
          </cell>
          <cell r="C1665" t="str">
            <v>cây</v>
          </cell>
          <cell r="D1665">
            <v>904431</v>
          </cell>
        </row>
        <row r="1666">
          <cell r="B1666" t="str">
            <v>Lát da đồng &gt;30-33 cm</v>
          </cell>
          <cell r="C1666" t="str">
            <v>cây</v>
          </cell>
          <cell r="D1666">
            <v>968517</v>
          </cell>
        </row>
        <row r="1667">
          <cell r="B1667" t="str">
            <v>Lát da đồng &gt;33-36 cm</v>
          </cell>
          <cell r="C1667" t="str">
            <v>cây</v>
          </cell>
          <cell r="D1667">
            <v>1038453</v>
          </cell>
        </row>
        <row r="1668">
          <cell r="B1668" t="str">
            <v>Lát da đồng &gt;36-39 cm</v>
          </cell>
          <cell r="C1668" t="str">
            <v>cây</v>
          </cell>
          <cell r="D1668">
            <v>1115038</v>
          </cell>
        </row>
        <row r="1669">
          <cell r="B1669" t="str">
            <v>Lát da đồng &gt;39-42 cm</v>
          </cell>
          <cell r="C1669" t="str">
            <v>cây</v>
          </cell>
          <cell r="D1669">
            <v>1199222</v>
          </cell>
        </row>
        <row r="1670">
          <cell r="B1670" t="str">
            <v>Lát da đồng &gt;42 cm</v>
          </cell>
          <cell r="C1670" t="str">
            <v>cây</v>
          </cell>
          <cell r="D1670">
            <v>1292081</v>
          </cell>
        </row>
        <row r="1671">
          <cell r="B1671" t="str">
            <v>Lát chun &lt;=3cm</v>
          </cell>
          <cell r="C1671" t="str">
            <v>cây</v>
          </cell>
          <cell r="D1671">
            <v>130283</v>
          </cell>
        </row>
        <row r="1672">
          <cell r="B1672" t="str">
            <v>Lát chun &gt;3-6 cm</v>
          </cell>
          <cell r="C1672" t="str">
            <v>cây</v>
          </cell>
          <cell r="D1672">
            <v>171630</v>
          </cell>
        </row>
        <row r="1673">
          <cell r="B1673" t="str">
            <v>Lát chun &gt;6-9 cm</v>
          </cell>
          <cell r="C1673" t="str">
            <v>cây</v>
          </cell>
          <cell r="D1673">
            <v>451580</v>
          </cell>
        </row>
        <row r="1674">
          <cell r="B1674" t="str">
            <v>Lát chun &gt;9-12 cm</v>
          </cell>
          <cell r="C1674" t="str">
            <v>cây</v>
          </cell>
          <cell r="D1674">
            <v>607549</v>
          </cell>
        </row>
        <row r="1675">
          <cell r="B1675" t="str">
            <v>Lát chun &gt;12-15 cm</v>
          </cell>
          <cell r="C1675" t="str">
            <v>cây</v>
          </cell>
          <cell r="D1675">
            <v>649055</v>
          </cell>
        </row>
        <row r="1676">
          <cell r="B1676" t="str">
            <v>Lát chun &gt;15-18 cm</v>
          </cell>
          <cell r="C1676" t="str">
            <v>cây</v>
          </cell>
          <cell r="D1676">
            <v>693197</v>
          </cell>
        </row>
        <row r="1677">
          <cell r="B1677" t="str">
            <v>Lát chun &gt;18-21 cm</v>
          </cell>
          <cell r="C1677" t="str">
            <v>cây</v>
          </cell>
          <cell r="D1677">
            <v>740350</v>
          </cell>
        </row>
        <row r="1678">
          <cell r="B1678" t="str">
            <v>Lát chun &gt;21-24 cm</v>
          </cell>
          <cell r="C1678" t="str">
            <v>cây</v>
          </cell>
          <cell r="D1678">
            <v>790937</v>
          </cell>
        </row>
        <row r="1679">
          <cell r="B1679" t="str">
            <v>Lát chun &gt;24-27 cm</v>
          </cell>
          <cell r="C1679" t="str">
            <v>cây</v>
          </cell>
          <cell r="D1679">
            <v>845446</v>
          </cell>
        </row>
        <row r="1680">
          <cell r="B1680" t="str">
            <v>Lát chun &gt;27-30 cm</v>
          </cell>
          <cell r="C1680" t="str">
            <v>cây</v>
          </cell>
          <cell r="D1680">
            <v>904431</v>
          </cell>
        </row>
        <row r="1681">
          <cell r="B1681" t="str">
            <v>Lát chun &gt;30-33 cm</v>
          </cell>
          <cell r="C1681" t="str">
            <v>cây</v>
          </cell>
          <cell r="D1681">
            <v>968517</v>
          </cell>
        </row>
        <row r="1682">
          <cell r="B1682" t="str">
            <v>Lát chun &gt;33-36 cm</v>
          </cell>
          <cell r="C1682" t="str">
            <v>cây</v>
          </cell>
          <cell r="D1682">
            <v>1038453</v>
          </cell>
        </row>
        <row r="1683">
          <cell r="B1683" t="str">
            <v>Lát chun &gt;36-39 cm</v>
          </cell>
          <cell r="C1683" t="str">
            <v>cây</v>
          </cell>
          <cell r="D1683">
            <v>1115038</v>
          </cell>
        </row>
        <row r="1684">
          <cell r="B1684" t="str">
            <v>Lát chun &gt;39-42 cm</v>
          </cell>
          <cell r="C1684" t="str">
            <v>cây</v>
          </cell>
          <cell r="D1684">
            <v>1199222</v>
          </cell>
        </row>
        <row r="1685">
          <cell r="B1685" t="str">
            <v>Lát chun &gt;42 cm</v>
          </cell>
          <cell r="C1685" t="str">
            <v>cây</v>
          </cell>
          <cell r="D1685">
            <v>1292081</v>
          </cell>
        </row>
        <row r="1686">
          <cell r="B1686" t="str">
            <v>Lim xanh &lt;=3cm</v>
          </cell>
          <cell r="C1686" t="str">
            <v>cây</v>
          </cell>
          <cell r="D1686">
            <v>130283</v>
          </cell>
        </row>
        <row r="1687">
          <cell r="B1687" t="str">
            <v>Lim xanh &gt;3-6 cm</v>
          </cell>
          <cell r="C1687" t="str">
            <v>cây</v>
          </cell>
          <cell r="D1687">
            <v>171630</v>
          </cell>
        </row>
        <row r="1688">
          <cell r="B1688" t="str">
            <v>Lim xanh &gt;6-9 cm</v>
          </cell>
          <cell r="C1688" t="str">
            <v>cây</v>
          </cell>
          <cell r="D1688">
            <v>451580</v>
          </cell>
        </row>
        <row r="1689">
          <cell r="B1689" t="str">
            <v>Lim xanh &gt;9-12 cm</v>
          </cell>
          <cell r="C1689" t="str">
            <v>cây</v>
          </cell>
          <cell r="D1689">
            <v>607549</v>
          </cell>
        </row>
        <row r="1690">
          <cell r="B1690" t="str">
            <v>Lim xanh &gt;12-15 cm</v>
          </cell>
          <cell r="C1690" t="str">
            <v>cây</v>
          </cell>
          <cell r="D1690">
            <v>649055</v>
          </cell>
        </row>
        <row r="1691">
          <cell r="B1691" t="str">
            <v>Lim xanh &gt;15-18 cm</v>
          </cell>
          <cell r="C1691" t="str">
            <v>cây</v>
          </cell>
          <cell r="D1691">
            <v>693197</v>
          </cell>
        </row>
        <row r="1692">
          <cell r="B1692" t="str">
            <v>Lim xanh &gt;18-21 cm</v>
          </cell>
          <cell r="C1692" t="str">
            <v>cây</v>
          </cell>
          <cell r="D1692">
            <v>740350</v>
          </cell>
        </row>
        <row r="1693">
          <cell r="B1693" t="str">
            <v>Lim xanh &gt;21-24 cm</v>
          </cell>
          <cell r="C1693" t="str">
            <v>cây</v>
          </cell>
          <cell r="D1693">
            <v>790937</v>
          </cell>
        </row>
        <row r="1694">
          <cell r="B1694" t="str">
            <v>Lim xanh &gt;24-27 cm</v>
          </cell>
          <cell r="C1694" t="str">
            <v>cây</v>
          </cell>
          <cell r="D1694">
            <v>845446</v>
          </cell>
        </row>
        <row r="1695">
          <cell r="B1695" t="str">
            <v>Lim xanh &gt;27-30 cm</v>
          </cell>
          <cell r="C1695" t="str">
            <v>cây</v>
          </cell>
          <cell r="D1695">
            <v>904431</v>
          </cell>
        </row>
        <row r="1696">
          <cell r="B1696" t="str">
            <v>Lim xanh &gt;30-33 cm</v>
          </cell>
          <cell r="C1696" t="str">
            <v>cây</v>
          </cell>
          <cell r="D1696">
            <v>968517</v>
          </cell>
        </row>
        <row r="1697">
          <cell r="B1697" t="str">
            <v>Lim xanh &gt;33-36 cm</v>
          </cell>
          <cell r="C1697" t="str">
            <v>cây</v>
          </cell>
          <cell r="D1697">
            <v>1038453</v>
          </cell>
        </row>
        <row r="1698">
          <cell r="B1698" t="str">
            <v>Lim xanh &gt;36-39 cm</v>
          </cell>
          <cell r="C1698" t="str">
            <v>cây</v>
          </cell>
          <cell r="D1698">
            <v>1115038</v>
          </cell>
        </row>
        <row r="1699">
          <cell r="B1699" t="str">
            <v>Lim xanh &gt;39-42 cm</v>
          </cell>
          <cell r="C1699" t="str">
            <v>cây</v>
          </cell>
          <cell r="D1699">
            <v>1199222</v>
          </cell>
        </row>
        <row r="1700">
          <cell r="B1700" t="str">
            <v>Lim xanh &gt;42 cm</v>
          </cell>
          <cell r="C1700" t="str">
            <v>cây</v>
          </cell>
          <cell r="D1700">
            <v>1292081</v>
          </cell>
        </row>
        <row r="1701">
          <cell r="B1701" t="str">
            <v>Lim &lt;=3cm</v>
          </cell>
          <cell r="C1701" t="str">
            <v>cây</v>
          </cell>
          <cell r="D1701">
            <v>130283</v>
          </cell>
        </row>
        <row r="1702">
          <cell r="B1702" t="str">
            <v>Lim &gt;3-6 cm</v>
          </cell>
          <cell r="C1702" t="str">
            <v>cây</v>
          </cell>
          <cell r="D1702">
            <v>171630</v>
          </cell>
        </row>
        <row r="1703">
          <cell r="B1703" t="str">
            <v>Lim &gt;6-9 cm</v>
          </cell>
          <cell r="C1703" t="str">
            <v>cây</v>
          </cell>
          <cell r="D1703">
            <v>451580</v>
          </cell>
        </row>
        <row r="1704">
          <cell r="B1704" t="str">
            <v>Lim &gt;9-12 cm</v>
          </cell>
          <cell r="C1704" t="str">
            <v>cây</v>
          </cell>
          <cell r="D1704">
            <v>607549</v>
          </cell>
        </row>
        <row r="1705">
          <cell r="B1705" t="str">
            <v>Lim &gt;12-15 cm</v>
          </cell>
          <cell r="C1705" t="str">
            <v>cây</v>
          </cell>
          <cell r="D1705">
            <v>649055</v>
          </cell>
        </row>
        <row r="1706">
          <cell r="B1706" t="str">
            <v>Lim &gt;15-18 cm</v>
          </cell>
          <cell r="C1706" t="str">
            <v>cây</v>
          </cell>
          <cell r="D1706">
            <v>693197</v>
          </cell>
        </row>
        <row r="1707">
          <cell r="B1707" t="str">
            <v>Lim &gt;18-21 cm</v>
          </cell>
          <cell r="C1707" t="str">
            <v>cây</v>
          </cell>
          <cell r="D1707">
            <v>740350</v>
          </cell>
        </row>
        <row r="1708">
          <cell r="B1708" t="str">
            <v>Lim &gt;21-24 cm</v>
          </cell>
          <cell r="C1708" t="str">
            <v>cây</v>
          </cell>
          <cell r="D1708">
            <v>790937</v>
          </cell>
        </row>
        <row r="1709">
          <cell r="B1709" t="str">
            <v>Lim &gt;24-27 cm</v>
          </cell>
          <cell r="C1709" t="str">
            <v>cây</v>
          </cell>
          <cell r="D1709">
            <v>845446</v>
          </cell>
        </row>
        <row r="1710">
          <cell r="B1710" t="str">
            <v>Lim &gt;27-30 cm</v>
          </cell>
          <cell r="C1710" t="str">
            <v>cây</v>
          </cell>
          <cell r="D1710">
            <v>904431</v>
          </cell>
        </row>
        <row r="1711">
          <cell r="B1711" t="str">
            <v>Lim &gt;30-33 cm</v>
          </cell>
          <cell r="C1711" t="str">
            <v>cây</v>
          </cell>
          <cell r="D1711">
            <v>968517</v>
          </cell>
        </row>
        <row r="1712">
          <cell r="B1712" t="str">
            <v>Lim &gt;33-36 cm</v>
          </cell>
          <cell r="C1712" t="str">
            <v>cây</v>
          </cell>
          <cell r="D1712">
            <v>1038453</v>
          </cell>
        </row>
        <row r="1713">
          <cell r="B1713" t="str">
            <v>Lim &gt;36-39 cm</v>
          </cell>
          <cell r="C1713" t="str">
            <v>cây</v>
          </cell>
          <cell r="D1713">
            <v>1115038</v>
          </cell>
        </row>
        <row r="1714">
          <cell r="B1714" t="str">
            <v>Lim &gt;39-42 cm</v>
          </cell>
          <cell r="C1714" t="str">
            <v>cây</v>
          </cell>
          <cell r="D1714">
            <v>1199222</v>
          </cell>
        </row>
        <row r="1715">
          <cell r="B1715" t="str">
            <v>Lim &gt;42 cm</v>
          </cell>
          <cell r="C1715" t="str">
            <v>cây</v>
          </cell>
          <cell r="D1715">
            <v>1292081</v>
          </cell>
        </row>
        <row r="1716">
          <cell r="B1716" t="str">
            <v>Mun  &lt;=3cm</v>
          </cell>
          <cell r="C1716" t="str">
            <v>cây</v>
          </cell>
          <cell r="D1716">
            <v>130283</v>
          </cell>
        </row>
        <row r="1717">
          <cell r="B1717" t="str">
            <v>Mun  &gt;3-6 cm</v>
          </cell>
          <cell r="C1717" t="str">
            <v>cây</v>
          </cell>
          <cell r="D1717">
            <v>171630</v>
          </cell>
        </row>
        <row r="1718">
          <cell r="B1718" t="str">
            <v>Mun  &gt;6-9 cm</v>
          </cell>
          <cell r="C1718" t="str">
            <v>cây</v>
          </cell>
          <cell r="D1718">
            <v>451580</v>
          </cell>
        </row>
        <row r="1719">
          <cell r="B1719" t="str">
            <v>Mun  &gt;9-12 cm</v>
          </cell>
          <cell r="C1719" t="str">
            <v>cây</v>
          </cell>
          <cell r="D1719">
            <v>607549</v>
          </cell>
        </row>
        <row r="1720">
          <cell r="B1720" t="str">
            <v>Mun  &gt;12-15 cm</v>
          </cell>
          <cell r="C1720" t="str">
            <v>cây</v>
          </cell>
          <cell r="D1720">
            <v>649055</v>
          </cell>
        </row>
        <row r="1721">
          <cell r="B1721" t="str">
            <v>Mun  &gt;15-18 cm</v>
          </cell>
          <cell r="C1721" t="str">
            <v>cây</v>
          </cell>
          <cell r="D1721">
            <v>693197</v>
          </cell>
        </row>
        <row r="1722">
          <cell r="B1722" t="str">
            <v>Mun  &gt;18-21 cm</v>
          </cell>
          <cell r="C1722" t="str">
            <v>cây</v>
          </cell>
          <cell r="D1722">
            <v>740350</v>
          </cell>
        </row>
        <row r="1723">
          <cell r="B1723" t="str">
            <v>Mun  &gt;21-24 cm</v>
          </cell>
          <cell r="C1723" t="str">
            <v>cây</v>
          </cell>
          <cell r="D1723">
            <v>790937</v>
          </cell>
        </row>
        <row r="1724">
          <cell r="B1724" t="str">
            <v>Mun  &gt;24-27 cm</v>
          </cell>
          <cell r="C1724" t="str">
            <v>cây</v>
          </cell>
          <cell r="D1724">
            <v>845446</v>
          </cell>
        </row>
        <row r="1725">
          <cell r="B1725" t="str">
            <v>Mun  &gt;27-30 cm</v>
          </cell>
          <cell r="C1725" t="str">
            <v>cây</v>
          </cell>
          <cell r="D1725">
            <v>904431</v>
          </cell>
        </row>
        <row r="1726">
          <cell r="B1726" t="str">
            <v>Mun  &gt;30-33 cm</v>
          </cell>
          <cell r="C1726" t="str">
            <v>cây</v>
          </cell>
          <cell r="D1726">
            <v>968517</v>
          </cell>
        </row>
        <row r="1727">
          <cell r="B1727" t="str">
            <v>Mun  &gt;33-36 cm</v>
          </cell>
          <cell r="C1727" t="str">
            <v>cây</v>
          </cell>
          <cell r="D1727">
            <v>1038453</v>
          </cell>
        </row>
        <row r="1728">
          <cell r="B1728" t="str">
            <v>Mun  &gt;36-39 cm</v>
          </cell>
          <cell r="C1728" t="str">
            <v>cây</v>
          </cell>
          <cell r="D1728">
            <v>1115038</v>
          </cell>
        </row>
        <row r="1729">
          <cell r="B1729" t="str">
            <v>Mun  &gt;39-42 cm</v>
          </cell>
          <cell r="C1729" t="str">
            <v>cây</v>
          </cell>
          <cell r="D1729">
            <v>1199222</v>
          </cell>
        </row>
        <row r="1730">
          <cell r="B1730" t="str">
            <v>Mun  &gt;42 cm</v>
          </cell>
          <cell r="C1730" t="str">
            <v>cây</v>
          </cell>
          <cell r="D1730">
            <v>1292081</v>
          </cell>
        </row>
        <row r="1731">
          <cell r="B1731" t="str">
            <v>Mun sừng  &lt;=3cm</v>
          </cell>
          <cell r="C1731" t="str">
            <v>cây</v>
          </cell>
          <cell r="D1731">
            <v>130283</v>
          </cell>
        </row>
        <row r="1732">
          <cell r="B1732" t="str">
            <v>Mun sừng  &gt;3-6 cm</v>
          </cell>
          <cell r="C1732" t="str">
            <v>cây</v>
          </cell>
          <cell r="D1732">
            <v>171630</v>
          </cell>
        </row>
        <row r="1733">
          <cell r="B1733" t="str">
            <v>Mun sừng  &gt;6-9 cm</v>
          </cell>
          <cell r="C1733" t="str">
            <v>cây</v>
          </cell>
          <cell r="D1733">
            <v>451580</v>
          </cell>
        </row>
        <row r="1734">
          <cell r="B1734" t="str">
            <v>Mun sừng  &gt;9-12 cm</v>
          </cell>
          <cell r="C1734" t="str">
            <v>cây</v>
          </cell>
          <cell r="D1734">
            <v>607549</v>
          </cell>
        </row>
        <row r="1735">
          <cell r="B1735" t="str">
            <v>Mun sừng  &gt;12-15 cm</v>
          </cell>
          <cell r="C1735" t="str">
            <v>cây</v>
          </cell>
          <cell r="D1735">
            <v>649055</v>
          </cell>
        </row>
        <row r="1736">
          <cell r="B1736" t="str">
            <v>Mun sừng  &gt;15-18 cm</v>
          </cell>
          <cell r="C1736" t="str">
            <v>cây</v>
          </cell>
          <cell r="D1736">
            <v>693197</v>
          </cell>
        </row>
        <row r="1737">
          <cell r="B1737" t="str">
            <v>Mun sừng  &gt;18-21 cm</v>
          </cell>
          <cell r="C1737" t="str">
            <v>cây</v>
          </cell>
          <cell r="D1737">
            <v>740350</v>
          </cell>
        </row>
        <row r="1738">
          <cell r="B1738" t="str">
            <v>Mun sừng  &gt;21-24 cm</v>
          </cell>
          <cell r="C1738" t="str">
            <v>cây</v>
          </cell>
          <cell r="D1738">
            <v>790937</v>
          </cell>
        </row>
        <row r="1739">
          <cell r="B1739" t="str">
            <v>Mun sừng  &gt;24-27 cm</v>
          </cell>
          <cell r="C1739" t="str">
            <v>cây</v>
          </cell>
          <cell r="D1739">
            <v>845446</v>
          </cell>
        </row>
        <row r="1740">
          <cell r="B1740" t="str">
            <v>Mun sừng  &gt;27-30 cm</v>
          </cell>
          <cell r="C1740" t="str">
            <v>cây</v>
          </cell>
          <cell r="D1740">
            <v>904431</v>
          </cell>
        </row>
        <row r="1741">
          <cell r="B1741" t="str">
            <v>Mun sừng  &gt;30-33 cm</v>
          </cell>
          <cell r="C1741" t="str">
            <v>cây</v>
          </cell>
          <cell r="D1741">
            <v>968517</v>
          </cell>
        </row>
        <row r="1742">
          <cell r="B1742" t="str">
            <v>Mun sừng  &gt;33-36 cm</v>
          </cell>
          <cell r="C1742" t="str">
            <v>cây</v>
          </cell>
          <cell r="D1742">
            <v>1038453</v>
          </cell>
        </row>
        <row r="1743">
          <cell r="B1743" t="str">
            <v>Mun sừng  &gt;36-39 cm</v>
          </cell>
          <cell r="C1743" t="str">
            <v>cây</v>
          </cell>
          <cell r="D1743">
            <v>1115038</v>
          </cell>
        </row>
        <row r="1744">
          <cell r="B1744" t="str">
            <v>Mun sừng  &gt;39-42 cm</v>
          </cell>
          <cell r="C1744" t="str">
            <v>cây</v>
          </cell>
          <cell r="D1744">
            <v>1199222</v>
          </cell>
        </row>
        <row r="1745">
          <cell r="B1745" t="str">
            <v>Mun sừng  &gt;42 cm</v>
          </cell>
          <cell r="C1745" t="str">
            <v>cây</v>
          </cell>
          <cell r="D1745">
            <v>1292081</v>
          </cell>
        </row>
        <row r="1746">
          <cell r="B1746" t="str">
            <v>Mun sọc &lt;=3cm</v>
          </cell>
          <cell r="C1746" t="str">
            <v>cây</v>
          </cell>
          <cell r="D1746">
            <v>130283</v>
          </cell>
        </row>
        <row r="1747">
          <cell r="B1747" t="str">
            <v>Mun sọc &gt;3-6 cm</v>
          </cell>
          <cell r="C1747" t="str">
            <v>cây</v>
          </cell>
          <cell r="D1747">
            <v>171630</v>
          </cell>
        </row>
        <row r="1748">
          <cell r="B1748" t="str">
            <v>Mun sọc &gt;6-9 cm</v>
          </cell>
          <cell r="C1748" t="str">
            <v>cây</v>
          </cell>
          <cell r="D1748">
            <v>451580</v>
          </cell>
        </row>
        <row r="1749">
          <cell r="B1749" t="str">
            <v>Mun sọc &gt;9-12 cm</v>
          </cell>
          <cell r="C1749" t="str">
            <v>cây</v>
          </cell>
          <cell r="D1749">
            <v>607549</v>
          </cell>
        </row>
        <row r="1750">
          <cell r="B1750" t="str">
            <v>Mun sọc &gt;12-15 cm</v>
          </cell>
          <cell r="C1750" t="str">
            <v>cây</v>
          </cell>
          <cell r="D1750">
            <v>649055</v>
          </cell>
        </row>
        <row r="1751">
          <cell r="B1751" t="str">
            <v>Mun sọc &gt;15-18 cm</v>
          </cell>
          <cell r="C1751" t="str">
            <v>cây</v>
          </cell>
          <cell r="D1751">
            <v>693197</v>
          </cell>
        </row>
        <row r="1752">
          <cell r="B1752" t="str">
            <v>Mun sọc &gt;18-21 cm</v>
          </cell>
          <cell r="C1752" t="str">
            <v>cây</v>
          </cell>
          <cell r="D1752">
            <v>740350</v>
          </cell>
        </row>
        <row r="1753">
          <cell r="B1753" t="str">
            <v>Mun sọc &gt;21-24 cm</v>
          </cell>
          <cell r="C1753" t="str">
            <v>cây</v>
          </cell>
          <cell r="D1753">
            <v>790937</v>
          </cell>
        </row>
        <row r="1754">
          <cell r="B1754" t="str">
            <v>Mun sọc &gt;24-27 cm</v>
          </cell>
          <cell r="C1754" t="str">
            <v>cây</v>
          </cell>
          <cell r="D1754">
            <v>845446</v>
          </cell>
        </row>
        <row r="1755">
          <cell r="B1755" t="str">
            <v>Mun sọc &gt;27-30 cm</v>
          </cell>
          <cell r="C1755" t="str">
            <v>cây</v>
          </cell>
          <cell r="D1755">
            <v>904431</v>
          </cell>
        </row>
        <row r="1756">
          <cell r="B1756" t="str">
            <v>Mun sọc &gt;30-33 cm</v>
          </cell>
          <cell r="C1756" t="str">
            <v>cây</v>
          </cell>
          <cell r="D1756">
            <v>968517</v>
          </cell>
        </row>
        <row r="1757">
          <cell r="B1757" t="str">
            <v>Mun sọc &gt;33-36 cm</v>
          </cell>
          <cell r="C1757" t="str">
            <v>cây</v>
          </cell>
          <cell r="D1757">
            <v>1038453</v>
          </cell>
        </row>
        <row r="1758">
          <cell r="B1758" t="str">
            <v>Mun sọc &gt;36-39 cm</v>
          </cell>
          <cell r="C1758" t="str">
            <v>cây</v>
          </cell>
          <cell r="D1758">
            <v>1115038</v>
          </cell>
        </row>
        <row r="1759">
          <cell r="B1759" t="str">
            <v>Mun sọc &gt;39-42 cm</v>
          </cell>
          <cell r="C1759" t="str">
            <v>cây</v>
          </cell>
          <cell r="D1759">
            <v>1199222</v>
          </cell>
        </row>
        <row r="1760">
          <cell r="B1760" t="str">
            <v>Mun sọc &gt;42 cm</v>
          </cell>
          <cell r="C1760" t="str">
            <v>cây</v>
          </cell>
          <cell r="D1760">
            <v>1292081</v>
          </cell>
        </row>
        <row r="1761">
          <cell r="B1761" t="str">
            <v>Thị bông &lt;=3cm</v>
          </cell>
          <cell r="C1761" t="str">
            <v>cây</v>
          </cell>
          <cell r="D1761">
            <v>130283</v>
          </cell>
        </row>
        <row r="1762">
          <cell r="B1762" t="str">
            <v>Thị bông &gt;3-6 cm</v>
          </cell>
          <cell r="C1762" t="str">
            <v>cây</v>
          </cell>
          <cell r="D1762">
            <v>171630</v>
          </cell>
        </row>
        <row r="1763">
          <cell r="B1763" t="str">
            <v>Thị bông &gt;6-9 cm</v>
          </cell>
          <cell r="C1763" t="str">
            <v>cây</v>
          </cell>
          <cell r="D1763">
            <v>451580</v>
          </cell>
        </row>
        <row r="1764">
          <cell r="B1764" t="str">
            <v>Thị bông &gt;9-12 cm</v>
          </cell>
          <cell r="C1764" t="str">
            <v>cây</v>
          </cell>
          <cell r="D1764">
            <v>607549</v>
          </cell>
        </row>
        <row r="1765">
          <cell r="B1765" t="str">
            <v>Thị bông &gt;12-15 cm</v>
          </cell>
          <cell r="C1765" t="str">
            <v>cây</v>
          </cell>
          <cell r="D1765">
            <v>649055</v>
          </cell>
        </row>
        <row r="1766">
          <cell r="B1766" t="str">
            <v>Thị bông &gt;15-18 cm</v>
          </cell>
          <cell r="C1766" t="str">
            <v>cây</v>
          </cell>
          <cell r="D1766">
            <v>693197</v>
          </cell>
        </row>
        <row r="1767">
          <cell r="B1767" t="str">
            <v>Thị bông &gt;18-21 cm</v>
          </cell>
          <cell r="C1767" t="str">
            <v>cây</v>
          </cell>
          <cell r="D1767">
            <v>740350</v>
          </cell>
        </row>
        <row r="1768">
          <cell r="B1768" t="str">
            <v>Thị bông &gt;21-24 cm</v>
          </cell>
          <cell r="C1768" t="str">
            <v>cây</v>
          </cell>
          <cell r="D1768">
            <v>790937</v>
          </cell>
        </row>
        <row r="1769">
          <cell r="B1769" t="str">
            <v>Thị bông &gt;24-27 cm</v>
          </cell>
          <cell r="C1769" t="str">
            <v>cây</v>
          </cell>
          <cell r="D1769">
            <v>845446</v>
          </cell>
        </row>
        <row r="1770">
          <cell r="B1770" t="str">
            <v>Thị bông &gt;27-30 cm</v>
          </cell>
          <cell r="C1770" t="str">
            <v>cây</v>
          </cell>
          <cell r="D1770">
            <v>904431</v>
          </cell>
        </row>
        <row r="1771">
          <cell r="B1771" t="str">
            <v>Thị bông &gt;30-33 cm</v>
          </cell>
          <cell r="C1771" t="str">
            <v>cây</v>
          </cell>
          <cell r="D1771">
            <v>968517</v>
          </cell>
        </row>
        <row r="1772">
          <cell r="B1772" t="str">
            <v>Thị bông &gt;33-36 cm</v>
          </cell>
          <cell r="C1772" t="str">
            <v>cây</v>
          </cell>
          <cell r="D1772">
            <v>1038453</v>
          </cell>
        </row>
        <row r="1773">
          <cell r="B1773" t="str">
            <v>Thị bông &gt;36-39 cm</v>
          </cell>
          <cell r="C1773" t="str">
            <v>cây</v>
          </cell>
          <cell r="D1773">
            <v>1115038</v>
          </cell>
        </row>
        <row r="1774">
          <cell r="B1774" t="str">
            <v>Thị bông &gt;39-42 cm</v>
          </cell>
          <cell r="C1774" t="str">
            <v>cây</v>
          </cell>
          <cell r="D1774">
            <v>1199222</v>
          </cell>
        </row>
        <row r="1775">
          <cell r="B1775" t="str">
            <v>Thị bông &gt;42 cm</v>
          </cell>
          <cell r="C1775" t="str">
            <v>cây</v>
          </cell>
          <cell r="D1775">
            <v>1292081</v>
          </cell>
        </row>
        <row r="1776">
          <cell r="B1776" t="str">
            <v>Thị lá nhẵn &lt;=3cm</v>
          </cell>
          <cell r="C1776" t="str">
            <v>cây</v>
          </cell>
          <cell r="D1776">
            <v>130283</v>
          </cell>
        </row>
        <row r="1777">
          <cell r="B1777" t="str">
            <v>Thị lá nhẵn &gt;3-6 cm</v>
          </cell>
          <cell r="C1777" t="str">
            <v>cây</v>
          </cell>
          <cell r="D1777">
            <v>171630</v>
          </cell>
        </row>
        <row r="1778">
          <cell r="B1778" t="str">
            <v>Thị lá nhẵn &gt;6-9 cm</v>
          </cell>
          <cell r="C1778" t="str">
            <v>cây</v>
          </cell>
          <cell r="D1778">
            <v>451580</v>
          </cell>
        </row>
        <row r="1779">
          <cell r="B1779" t="str">
            <v>Thị lá nhẵn &gt;9-12 cm</v>
          </cell>
          <cell r="C1779" t="str">
            <v>cây</v>
          </cell>
          <cell r="D1779">
            <v>607549</v>
          </cell>
        </row>
        <row r="1780">
          <cell r="B1780" t="str">
            <v>Thị lá nhẵn &gt;12-15 cm</v>
          </cell>
          <cell r="C1780" t="str">
            <v>cây</v>
          </cell>
          <cell r="D1780">
            <v>649055</v>
          </cell>
        </row>
        <row r="1781">
          <cell r="B1781" t="str">
            <v>Thị lá nhẵn &gt;15-18 cm</v>
          </cell>
          <cell r="C1781" t="str">
            <v>cây</v>
          </cell>
          <cell r="D1781">
            <v>693197</v>
          </cell>
        </row>
        <row r="1782">
          <cell r="B1782" t="str">
            <v>Thị lá nhẵn &gt;18-21 cm</v>
          </cell>
          <cell r="C1782" t="str">
            <v>cây</v>
          </cell>
          <cell r="D1782">
            <v>740350</v>
          </cell>
        </row>
        <row r="1783">
          <cell r="B1783" t="str">
            <v>Thị lá nhẵn &gt;21-24 cm</v>
          </cell>
          <cell r="C1783" t="str">
            <v>cây</v>
          </cell>
          <cell r="D1783">
            <v>790937</v>
          </cell>
        </row>
        <row r="1784">
          <cell r="B1784" t="str">
            <v>Thị lá nhẵn &gt;24-27 cm</v>
          </cell>
          <cell r="C1784" t="str">
            <v>cây</v>
          </cell>
          <cell r="D1784">
            <v>845446</v>
          </cell>
        </row>
        <row r="1785">
          <cell r="B1785" t="str">
            <v>Thị lá nhẵn &gt;27-30 cm</v>
          </cell>
          <cell r="C1785" t="str">
            <v>cây</v>
          </cell>
          <cell r="D1785">
            <v>904431</v>
          </cell>
        </row>
        <row r="1786">
          <cell r="B1786" t="str">
            <v>Thị lá nhẵn &gt;30-33 cm</v>
          </cell>
          <cell r="C1786" t="str">
            <v>cây</v>
          </cell>
          <cell r="D1786">
            <v>968517</v>
          </cell>
        </row>
        <row r="1787">
          <cell r="B1787" t="str">
            <v>Thị lá nhẵn &gt;33-36 cm</v>
          </cell>
          <cell r="C1787" t="str">
            <v>cây</v>
          </cell>
          <cell r="D1787">
            <v>1038453</v>
          </cell>
        </row>
        <row r="1788">
          <cell r="B1788" t="str">
            <v>Thị lá nhẵn &gt;36-39 cm</v>
          </cell>
          <cell r="C1788" t="str">
            <v>cây</v>
          </cell>
          <cell r="D1788">
            <v>1115038</v>
          </cell>
        </row>
        <row r="1789">
          <cell r="B1789" t="str">
            <v>Thị lá nhẵn &gt;39-42 cm</v>
          </cell>
          <cell r="C1789" t="str">
            <v>cây</v>
          </cell>
          <cell r="D1789">
            <v>1199222</v>
          </cell>
        </row>
        <row r="1790">
          <cell r="B1790" t="str">
            <v>Thị lá nhẵn &gt;42 cm</v>
          </cell>
          <cell r="C1790" t="str">
            <v>cây</v>
          </cell>
          <cell r="D1790">
            <v>1292081</v>
          </cell>
        </row>
        <row r="1791">
          <cell r="B1791" t="str">
            <v>Muồng đen &lt;=3cm</v>
          </cell>
          <cell r="C1791" t="str">
            <v>cây</v>
          </cell>
          <cell r="D1791">
            <v>130283</v>
          </cell>
        </row>
        <row r="1792">
          <cell r="B1792" t="str">
            <v>Muồng đen &gt;3-6 cm</v>
          </cell>
          <cell r="C1792" t="str">
            <v>cây</v>
          </cell>
          <cell r="D1792">
            <v>171630</v>
          </cell>
        </row>
        <row r="1793">
          <cell r="B1793" t="str">
            <v>Muồng đen &gt;6-9 cm</v>
          </cell>
          <cell r="C1793" t="str">
            <v>cây</v>
          </cell>
          <cell r="D1793">
            <v>451580</v>
          </cell>
        </row>
        <row r="1794">
          <cell r="B1794" t="str">
            <v>Muồng đen &gt;9-12 cm</v>
          </cell>
          <cell r="C1794" t="str">
            <v>cây</v>
          </cell>
          <cell r="D1794">
            <v>607549</v>
          </cell>
        </row>
        <row r="1795">
          <cell r="B1795" t="str">
            <v>Muồng đen &gt;12-15 cm</v>
          </cell>
          <cell r="C1795" t="str">
            <v>cây</v>
          </cell>
          <cell r="D1795">
            <v>649055</v>
          </cell>
        </row>
        <row r="1796">
          <cell r="B1796" t="str">
            <v>Muồng đen &gt;15-18 cm</v>
          </cell>
          <cell r="C1796" t="str">
            <v>cây</v>
          </cell>
          <cell r="D1796">
            <v>693197</v>
          </cell>
        </row>
        <row r="1797">
          <cell r="B1797" t="str">
            <v>Muồng đen &gt;18-21 cm</v>
          </cell>
          <cell r="C1797" t="str">
            <v>cây</v>
          </cell>
          <cell r="D1797">
            <v>740350</v>
          </cell>
        </row>
        <row r="1798">
          <cell r="B1798" t="str">
            <v>Muồng đen &gt;21-24 cm</v>
          </cell>
          <cell r="C1798" t="str">
            <v>cây</v>
          </cell>
          <cell r="D1798">
            <v>790937</v>
          </cell>
        </row>
        <row r="1799">
          <cell r="B1799" t="str">
            <v>Muồng đen &gt;24-27 cm</v>
          </cell>
          <cell r="C1799" t="str">
            <v>cây</v>
          </cell>
          <cell r="D1799">
            <v>845446</v>
          </cell>
        </row>
        <row r="1800">
          <cell r="B1800" t="str">
            <v>Muồng đen &gt;27-30 cm</v>
          </cell>
          <cell r="C1800" t="str">
            <v>cây</v>
          </cell>
          <cell r="D1800">
            <v>904431</v>
          </cell>
        </row>
        <row r="1801">
          <cell r="B1801" t="str">
            <v>Muồng đen &gt;30-33 cm</v>
          </cell>
          <cell r="C1801" t="str">
            <v>cây</v>
          </cell>
          <cell r="D1801">
            <v>968517</v>
          </cell>
        </row>
        <row r="1802">
          <cell r="B1802" t="str">
            <v>Muồng đen &gt;33-36 cm</v>
          </cell>
          <cell r="C1802" t="str">
            <v>cây</v>
          </cell>
          <cell r="D1802">
            <v>1038453</v>
          </cell>
        </row>
        <row r="1803">
          <cell r="B1803" t="str">
            <v>Muồng đen &gt;36-39 cm</v>
          </cell>
          <cell r="C1803" t="str">
            <v>cây</v>
          </cell>
          <cell r="D1803">
            <v>1115038</v>
          </cell>
        </row>
        <row r="1804">
          <cell r="B1804" t="str">
            <v>Muồng đen &gt;39-42 cm</v>
          </cell>
          <cell r="C1804" t="str">
            <v>cây</v>
          </cell>
          <cell r="D1804">
            <v>1199222</v>
          </cell>
        </row>
        <row r="1805">
          <cell r="B1805" t="str">
            <v>Muồng đen &gt;42 cm</v>
          </cell>
          <cell r="C1805" t="str">
            <v>cây</v>
          </cell>
          <cell r="D1805">
            <v>1292081</v>
          </cell>
        </row>
        <row r="1806">
          <cell r="B1806" t="str">
            <v>Nghiến &lt;=3cm</v>
          </cell>
          <cell r="C1806" t="str">
            <v>cây</v>
          </cell>
          <cell r="D1806">
            <v>130283</v>
          </cell>
        </row>
        <row r="1807">
          <cell r="B1807" t="str">
            <v>Nghiến &gt;3-6 cm</v>
          </cell>
          <cell r="C1807" t="str">
            <v>cây</v>
          </cell>
          <cell r="D1807">
            <v>171630</v>
          </cell>
        </row>
        <row r="1808">
          <cell r="B1808" t="str">
            <v>Nghiến &gt;6-9 cm</v>
          </cell>
          <cell r="C1808" t="str">
            <v>cây</v>
          </cell>
          <cell r="D1808">
            <v>451580</v>
          </cell>
        </row>
        <row r="1809">
          <cell r="B1809" t="str">
            <v>Nghiến &gt;9-12 cm</v>
          </cell>
          <cell r="C1809" t="str">
            <v>cây</v>
          </cell>
          <cell r="D1809">
            <v>607549</v>
          </cell>
        </row>
        <row r="1810">
          <cell r="B1810" t="str">
            <v>Nghiến &gt;12-15 cm</v>
          </cell>
          <cell r="C1810" t="str">
            <v>cây</v>
          </cell>
          <cell r="D1810">
            <v>649055</v>
          </cell>
        </row>
        <row r="1811">
          <cell r="B1811" t="str">
            <v>Nghiến &gt;15-18 cm</v>
          </cell>
          <cell r="C1811" t="str">
            <v>cây</v>
          </cell>
          <cell r="D1811">
            <v>693197</v>
          </cell>
        </row>
        <row r="1812">
          <cell r="B1812" t="str">
            <v>Nghiến &gt;18-21 cm</v>
          </cell>
          <cell r="C1812" t="str">
            <v>cây</v>
          </cell>
          <cell r="D1812">
            <v>740350</v>
          </cell>
        </row>
        <row r="1813">
          <cell r="B1813" t="str">
            <v>Nghiến &gt;21-24 cm</v>
          </cell>
          <cell r="C1813" t="str">
            <v>cây</v>
          </cell>
          <cell r="D1813">
            <v>790937</v>
          </cell>
        </row>
        <row r="1814">
          <cell r="B1814" t="str">
            <v>Nghiến &gt;24-27 cm</v>
          </cell>
          <cell r="C1814" t="str">
            <v>cây</v>
          </cell>
          <cell r="D1814">
            <v>845446</v>
          </cell>
        </row>
        <row r="1815">
          <cell r="B1815" t="str">
            <v>Nghiến &gt;27-30 cm</v>
          </cell>
          <cell r="C1815" t="str">
            <v>cây</v>
          </cell>
          <cell r="D1815">
            <v>904431</v>
          </cell>
        </row>
        <row r="1816">
          <cell r="B1816" t="str">
            <v>Nghiến &gt;30-33 cm</v>
          </cell>
          <cell r="C1816" t="str">
            <v>cây</v>
          </cell>
          <cell r="D1816">
            <v>968517</v>
          </cell>
        </row>
        <row r="1817">
          <cell r="B1817" t="str">
            <v>Nghiến &gt;33-36 cm</v>
          </cell>
          <cell r="C1817" t="str">
            <v>cây</v>
          </cell>
          <cell r="D1817">
            <v>1038453</v>
          </cell>
        </row>
        <row r="1818">
          <cell r="B1818" t="str">
            <v>Nghiến &gt;36-39 cm</v>
          </cell>
          <cell r="C1818" t="str">
            <v>cây</v>
          </cell>
          <cell r="D1818">
            <v>1115038</v>
          </cell>
        </row>
        <row r="1819">
          <cell r="B1819" t="str">
            <v>Nghiến &gt;39-42 cm</v>
          </cell>
          <cell r="C1819" t="str">
            <v>cây</v>
          </cell>
          <cell r="D1819">
            <v>1199222</v>
          </cell>
        </row>
        <row r="1820">
          <cell r="B1820" t="str">
            <v>Nghiến &gt;42 cm</v>
          </cell>
          <cell r="C1820" t="str">
            <v>cây</v>
          </cell>
          <cell r="D1820">
            <v>1292081</v>
          </cell>
        </row>
        <row r="1821">
          <cell r="B1821" t="str">
            <v>Kiêng &lt;=3cm</v>
          </cell>
          <cell r="C1821" t="str">
            <v>cây</v>
          </cell>
          <cell r="D1821">
            <v>130283</v>
          </cell>
        </row>
        <row r="1822">
          <cell r="B1822" t="str">
            <v>Kiêng &gt;3-6 cm</v>
          </cell>
          <cell r="C1822" t="str">
            <v>cây</v>
          </cell>
          <cell r="D1822">
            <v>171630</v>
          </cell>
        </row>
        <row r="1823">
          <cell r="B1823" t="str">
            <v>Kiêng &gt;6-9 cm</v>
          </cell>
          <cell r="C1823" t="str">
            <v>cây</v>
          </cell>
          <cell r="D1823">
            <v>451580</v>
          </cell>
        </row>
        <row r="1824">
          <cell r="B1824" t="str">
            <v>Kiêng &gt;9-12 cm</v>
          </cell>
          <cell r="C1824" t="str">
            <v>cây</v>
          </cell>
          <cell r="D1824">
            <v>607549</v>
          </cell>
        </row>
        <row r="1825">
          <cell r="B1825" t="str">
            <v>Kiêng &gt;12-15 cm</v>
          </cell>
          <cell r="C1825" t="str">
            <v>cây</v>
          </cell>
          <cell r="D1825">
            <v>649055</v>
          </cell>
        </row>
        <row r="1826">
          <cell r="B1826" t="str">
            <v>Kiêng &gt;15-18 cm</v>
          </cell>
          <cell r="C1826" t="str">
            <v>cây</v>
          </cell>
          <cell r="D1826">
            <v>693197</v>
          </cell>
        </row>
        <row r="1827">
          <cell r="B1827" t="str">
            <v>Kiêng &gt;18-21 cm</v>
          </cell>
          <cell r="C1827" t="str">
            <v>cây</v>
          </cell>
          <cell r="D1827">
            <v>740350</v>
          </cell>
        </row>
        <row r="1828">
          <cell r="B1828" t="str">
            <v>Kiêng &gt;21-24 cm</v>
          </cell>
          <cell r="C1828" t="str">
            <v>cây</v>
          </cell>
          <cell r="D1828">
            <v>790937</v>
          </cell>
        </row>
        <row r="1829">
          <cell r="B1829" t="str">
            <v>Kiêng &gt;24-27 cm</v>
          </cell>
          <cell r="C1829" t="str">
            <v>cây</v>
          </cell>
          <cell r="D1829">
            <v>845446</v>
          </cell>
        </row>
        <row r="1830">
          <cell r="B1830" t="str">
            <v>Kiêng &gt;27-30 cm</v>
          </cell>
          <cell r="C1830" t="str">
            <v>cây</v>
          </cell>
          <cell r="D1830">
            <v>904431</v>
          </cell>
        </row>
        <row r="1831">
          <cell r="B1831" t="str">
            <v>Kiêng &gt;30-33 cm</v>
          </cell>
          <cell r="C1831" t="str">
            <v>cây</v>
          </cell>
          <cell r="D1831">
            <v>968517</v>
          </cell>
        </row>
        <row r="1832">
          <cell r="B1832" t="str">
            <v>Kiêng &gt;33-36 cm</v>
          </cell>
          <cell r="C1832" t="str">
            <v>cây</v>
          </cell>
          <cell r="D1832">
            <v>1038453</v>
          </cell>
        </row>
        <row r="1833">
          <cell r="B1833" t="str">
            <v>Kiêng &gt;36-39 cm</v>
          </cell>
          <cell r="C1833" t="str">
            <v>cây</v>
          </cell>
          <cell r="D1833">
            <v>1115038</v>
          </cell>
        </row>
        <row r="1834">
          <cell r="B1834" t="str">
            <v>Kiêng &gt;39-42 cm</v>
          </cell>
          <cell r="C1834" t="str">
            <v>cây</v>
          </cell>
          <cell r="D1834">
            <v>1199222</v>
          </cell>
        </row>
        <row r="1835">
          <cell r="B1835" t="str">
            <v>Kiêng &gt;42 cm</v>
          </cell>
          <cell r="C1835" t="str">
            <v>cây</v>
          </cell>
          <cell r="D1835">
            <v>1292081</v>
          </cell>
        </row>
        <row r="1836">
          <cell r="B1836" t="str">
            <v>Pơ mu &lt;=3cm</v>
          </cell>
          <cell r="C1836" t="str">
            <v>cây</v>
          </cell>
          <cell r="D1836">
            <v>130283</v>
          </cell>
        </row>
        <row r="1837">
          <cell r="B1837" t="str">
            <v>Pơ mu &gt;3-6 cm</v>
          </cell>
          <cell r="C1837" t="str">
            <v>cây</v>
          </cell>
          <cell r="D1837">
            <v>171630</v>
          </cell>
        </row>
        <row r="1838">
          <cell r="B1838" t="str">
            <v>Pơ mu &gt;6-9 cm</v>
          </cell>
          <cell r="C1838" t="str">
            <v>cây</v>
          </cell>
          <cell r="D1838">
            <v>451580</v>
          </cell>
        </row>
        <row r="1839">
          <cell r="B1839" t="str">
            <v>Pơ mu &gt;9-12 cm</v>
          </cell>
          <cell r="C1839" t="str">
            <v>cây</v>
          </cell>
          <cell r="D1839">
            <v>607549</v>
          </cell>
        </row>
        <row r="1840">
          <cell r="B1840" t="str">
            <v>Pơ mu &gt;12-15 cm</v>
          </cell>
          <cell r="C1840" t="str">
            <v>cây</v>
          </cell>
          <cell r="D1840">
            <v>649055</v>
          </cell>
        </row>
        <row r="1841">
          <cell r="B1841" t="str">
            <v>Pơ mu &gt;15-18 cm</v>
          </cell>
          <cell r="C1841" t="str">
            <v>cây</v>
          </cell>
          <cell r="D1841">
            <v>693197</v>
          </cell>
        </row>
        <row r="1842">
          <cell r="B1842" t="str">
            <v>Pơ mu &gt;18-21 cm</v>
          </cell>
          <cell r="C1842" t="str">
            <v>cây</v>
          </cell>
          <cell r="D1842">
            <v>740350</v>
          </cell>
        </row>
        <row r="1843">
          <cell r="B1843" t="str">
            <v>Pơ mu &gt;21-24 cm</v>
          </cell>
          <cell r="C1843" t="str">
            <v>cây</v>
          </cell>
          <cell r="D1843">
            <v>790937</v>
          </cell>
        </row>
        <row r="1844">
          <cell r="B1844" t="str">
            <v>Pơ mu &gt;24-27 cm</v>
          </cell>
          <cell r="C1844" t="str">
            <v>cây</v>
          </cell>
          <cell r="D1844">
            <v>845446</v>
          </cell>
        </row>
        <row r="1845">
          <cell r="B1845" t="str">
            <v>Pơ mu &gt;27-30 cm</v>
          </cell>
          <cell r="C1845" t="str">
            <v>cây</v>
          </cell>
          <cell r="D1845">
            <v>904431</v>
          </cell>
        </row>
        <row r="1846">
          <cell r="B1846" t="str">
            <v>Pơ mu &gt;30-33 cm</v>
          </cell>
          <cell r="C1846" t="str">
            <v>cây</v>
          </cell>
          <cell r="D1846">
            <v>968517</v>
          </cell>
        </row>
        <row r="1847">
          <cell r="B1847" t="str">
            <v>Pơ mu &gt;33-36 cm</v>
          </cell>
          <cell r="C1847" t="str">
            <v>cây</v>
          </cell>
          <cell r="D1847">
            <v>1038453</v>
          </cell>
        </row>
        <row r="1848">
          <cell r="B1848" t="str">
            <v>Pơ mu &gt;36-39 cm</v>
          </cell>
          <cell r="C1848" t="str">
            <v>cây</v>
          </cell>
          <cell r="D1848">
            <v>1115038</v>
          </cell>
        </row>
        <row r="1849">
          <cell r="B1849" t="str">
            <v>Pơ mu &gt;39-42 cm</v>
          </cell>
          <cell r="C1849" t="str">
            <v>cây</v>
          </cell>
          <cell r="D1849">
            <v>1199222</v>
          </cell>
        </row>
        <row r="1850">
          <cell r="B1850" t="str">
            <v>Pơ mu &gt;42 cm</v>
          </cell>
          <cell r="C1850" t="str">
            <v>cây</v>
          </cell>
          <cell r="D1850">
            <v>1292081</v>
          </cell>
        </row>
        <row r="1851">
          <cell r="B1851" t="str">
            <v>Sến đất hoa chùm &lt;=3cm</v>
          </cell>
          <cell r="C1851" t="str">
            <v>cây</v>
          </cell>
          <cell r="D1851">
            <v>130283</v>
          </cell>
        </row>
        <row r="1852">
          <cell r="B1852" t="str">
            <v>Sến đất hoa chùm &gt;3-6 cm</v>
          </cell>
          <cell r="C1852" t="str">
            <v>cây</v>
          </cell>
          <cell r="D1852">
            <v>171630</v>
          </cell>
        </row>
        <row r="1853">
          <cell r="B1853" t="str">
            <v>Sến đất hoa chùm &gt;6-9 cm</v>
          </cell>
          <cell r="C1853" t="str">
            <v>cây</v>
          </cell>
          <cell r="D1853">
            <v>451580</v>
          </cell>
        </row>
        <row r="1854">
          <cell r="B1854" t="str">
            <v>Sến đất hoa chùm &gt;9-12 cm</v>
          </cell>
          <cell r="C1854" t="str">
            <v>cây</v>
          </cell>
          <cell r="D1854">
            <v>607549</v>
          </cell>
        </row>
        <row r="1855">
          <cell r="B1855" t="str">
            <v>Sến đất hoa chùm &gt;12-15 cm</v>
          </cell>
          <cell r="C1855" t="str">
            <v>cây</v>
          </cell>
          <cell r="D1855">
            <v>649055</v>
          </cell>
        </row>
        <row r="1856">
          <cell r="B1856" t="str">
            <v>Sến đất hoa chùm &gt;15-18 cm</v>
          </cell>
          <cell r="C1856" t="str">
            <v>cây</v>
          </cell>
          <cell r="D1856">
            <v>693197</v>
          </cell>
        </row>
        <row r="1857">
          <cell r="B1857" t="str">
            <v>Sến đất hoa chùm &gt;18-21 cm</v>
          </cell>
          <cell r="C1857" t="str">
            <v>cây</v>
          </cell>
          <cell r="D1857">
            <v>740350</v>
          </cell>
        </row>
        <row r="1858">
          <cell r="B1858" t="str">
            <v>Sến đất hoa chùm &gt;21-24 cm</v>
          </cell>
          <cell r="C1858" t="str">
            <v>cây</v>
          </cell>
          <cell r="D1858">
            <v>790937</v>
          </cell>
        </row>
        <row r="1859">
          <cell r="B1859" t="str">
            <v>Sến đất hoa chùm &gt;24-27 cm</v>
          </cell>
          <cell r="C1859" t="str">
            <v>cây</v>
          </cell>
          <cell r="D1859">
            <v>845446</v>
          </cell>
        </row>
        <row r="1860">
          <cell r="B1860" t="str">
            <v>Sến đất hoa chùm &gt;27-30 cm</v>
          </cell>
          <cell r="C1860" t="str">
            <v>cây</v>
          </cell>
          <cell r="D1860">
            <v>904431</v>
          </cell>
        </row>
        <row r="1861">
          <cell r="B1861" t="str">
            <v>Sến đất hoa chùm &gt;30-33 cm</v>
          </cell>
          <cell r="C1861" t="str">
            <v>cây</v>
          </cell>
          <cell r="D1861">
            <v>968517</v>
          </cell>
        </row>
        <row r="1862">
          <cell r="B1862" t="str">
            <v>Sến đất hoa chùm &gt;33-36 cm</v>
          </cell>
          <cell r="C1862" t="str">
            <v>cây</v>
          </cell>
          <cell r="D1862">
            <v>1038453</v>
          </cell>
        </row>
        <row r="1863">
          <cell r="B1863" t="str">
            <v>Sến đất hoa chùm &gt;36-39 cm</v>
          </cell>
          <cell r="C1863" t="str">
            <v>cây</v>
          </cell>
          <cell r="D1863">
            <v>1115038</v>
          </cell>
        </row>
        <row r="1864">
          <cell r="B1864" t="str">
            <v>Sến đất hoa chùm &gt;39-42 cm</v>
          </cell>
          <cell r="C1864" t="str">
            <v>cây</v>
          </cell>
          <cell r="D1864">
            <v>1199222</v>
          </cell>
        </row>
        <row r="1865">
          <cell r="B1865" t="str">
            <v>Sến đất hoa chùm &gt;42 cm</v>
          </cell>
          <cell r="C1865" t="str">
            <v>cây</v>
          </cell>
          <cell r="D1865">
            <v>1292081</v>
          </cell>
        </row>
        <row r="1866">
          <cell r="B1866" t="str">
            <v>Mạy lay &lt;=3cm</v>
          </cell>
          <cell r="C1866" t="str">
            <v>cây</v>
          </cell>
          <cell r="D1866">
            <v>130283</v>
          </cell>
        </row>
        <row r="1867">
          <cell r="B1867" t="str">
            <v>Mạy lay &gt;3-6 cm</v>
          </cell>
          <cell r="C1867" t="str">
            <v>cây</v>
          </cell>
          <cell r="D1867">
            <v>171630</v>
          </cell>
        </row>
        <row r="1868">
          <cell r="B1868" t="str">
            <v>Mạy lay &gt;6-9 cm</v>
          </cell>
          <cell r="C1868" t="str">
            <v>cây</v>
          </cell>
          <cell r="D1868">
            <v>451580</v>
          </cell>
        </row>
        <row r="1869">
          <cell r="B1869" t="str">
            <v>Mạy lay &gt;9-12 cm</v>
          </cell>
          <cell r="C1869" t="str">
            <v>cây</v>
          </cell>
          <cell r="D1869">
            <v>607549</v>
          </cell>
        </row>
        <row r="1870">
          <cell r="B1870" t="str">
            <v>Mạy lay &gt;12-15 cm</v>
          </cell>
          <cell r="C1870" t="str">
            <v>cây</v>
          </cell>
          <cell r="D1870">
            <v>649055</v>
          </cell>
        </row>
        <row r="1871">
          <cell r="B1871" t="str">
            <v>Mạy lay &gt;15-18 cm</v>
          </cell>
          <cell r="C1871" t="str">
            <v>cây</v>
          </cell>
          <cell r="D1871">
            <v>693197</v>
          </cell>
        </row>
        <row r="1872">
          <cell r="B1872" t="str">
            <v>Mạy lay &gt;18-21 cm</v>
          </cell>
          <cell r="C1872" t="str">
            <v>cây</v>
          </cell>
          <cell r="D1872">
            <v>740350</v>
          </cell>
        </row>
        <row r="1873">
          <cell r="B1873" t="str">
            <v>Mạy lay &gt;21-24 cm</v>
          </cell>
          <cell r="C1873" t="str">
            <v>cây</v>
          </cell>
          <cell r="D1873">
            <v>790937</v>
          </cell>
        </row>
        <row r="1874">
          <cell r="B1874" t="str">
            <v>Mạy lay &gt;24-27 cm</v>
          </cell>
          <cell r="C1874" t="str">
            <v>cây</v>
          </cell>
          <cell r="D1874">
            <v>845446</v>
          </cell>
        </row>
        <row r="1875">
          <cell r="B1875" t="str">
            <v>Mạy lay &gt;27-30 cm</v>
          </cell>
          <cell r="C1875" t="str">
            <v>cây</v>
          </cell>
          <cell r="D1875">
            <v>904431</v>
          </cell>
        </row>
        <row r="1876">
          <cell r="B1876" t="str">
            <v>Mạy lay &gt;30-33 cm</v>
          </cell>
          <cell r="C1876" t="str">
            <v>cây</v>
          </cell>
          <cell r="D1876">
            <v>968517</v>
          </cell>
        </row>
        <row r="1877">
          <cell r="B1877" t="str">
            <v>Mạy lay &gt;33-36 cm</v>
          </cell>
          <cell r="C1877" t="str">
            <v>cây</v>
          </cell>
          <cell r="D1877">
            <v>1038453</v>
          </cell>
        </row>
        <row r="1878">
          <cell r="B1878" t="str">
            <v>Mạy lay &gt;36-39 cm</v>
          </cell>
          <cell r="C1878" t="str">
            <v>cây</v>
          </cell>
          <cell r="D1878">
            <v>1115038</v>
          </cell>
        </row>
        <row r="1879">
          <cell r="B1879" t="str">
            <v>Mạy lay &gt;39-42 cm</v>
          </cell>
          <cell r="C1879" t="str">
            <v>cây</v>
          </cell>
          <cell r="D1879">
            <v>1199222</v>
          </cell>
        </row>
        <row r="1880">
          <cell r="B1880" t="str">
            <v>Mạy lay &gt;42 cm</v>
          </cell>
          <cell r="C1880" t="str">
            <v>cây</v>
          </cell>
          <cell r="D1880">
            <v>1292081</v>
          </cell>
        </row>
        <row r="1881">
          <cell r="B1881" t="str">
            <v>Sến mật &lt;=3cm</v>
          </cell>
          <cell r="C1881" t="str">
            <v>cây</v>
          </cell>
          <cell r="D1881">
            <v>130283</v>
          </cell>
        </row>
        <row r="1882">
          <cell r="B1882" t="str">
            <v>Sến mật &gt;3-6 cm</v>
          </cell>
          <cell r="C1882" t="str">
            <v>cây</v>
          </cell>
          <cell r="D1882">
            <v>171630</v>
          </cell>
        </row>
        <row r="1883">
          <cell r="B1883" t="str">
            <v>Sến mật &gt;6-9 cm</v>
          </cell>
          <cell r="C1883" t="str">
            <v>cây</v>
          </cell>
          <cell r="D1883">
            <v>451580</v>
          </cell>
        </row>
        <row r="1884">
          <cell r="B1884" t="str">
            <v>Sến mật &gt;9-12 cm</v>
          </cell>
          <cell r="C1884" t="str">
            <v>cây</v>
          </cell>
          <cell r="D1884">
            <v>607549</v>
          </cell>
        </row>
        <row r="1885">
          <cell r="B1885" t="str">
            <v>Sến mật &gt;12-15 cm</v>
          </cell>
          <cell r="C1885" t="str">
            <v>cây</v>
          </cell>
          <cell r="D1885">
            <v>649055</v>
          </cell>
        </row>
        <row r="1886">
          <cell r="B1886" t="str">
            <v>Sến mật &gt;15-18 cm</v>
          </cell>
          <cell r="C1886" t="str">
            <v>cây</v>
          </cell>
          <cell r="D1886">
            <v>693197</v>
          </cell>
        </row>
        <row r="1887">
          <cell r="B1887" t="str">
            <v>Sến mật &gt;18-21 cm</v>
          </cell>
          <cell r="C1887" t="str">
            <v>cây</v>
          </cell>
          <cell r="D1887">
            <v>740350</v>
          </cell>
        </row>
        <row r="1888">
          <cell r="B1888" t="str">
            <v>Sến mật &gt;21-24 cm</v>
          </cell>
          <cell r="C1888" t="str">
            <v>cây</v>
          </cell>
          <cell r="D1888">
            <v>790937</v>
          </cell>
        </row>
        <row r="1889">
          <cell r="B1889" t="str">
            <v>Sến mật &gt;24-27 cm</v>
          </cell>
          <cell r="C1889" t="str">
            <v>cây</v>
          </cell>
          <cell r="D1889">
            <v>845446</v>
          </cell>
        </row>
        <row r="1890">
          <cell r="B1890" t="str">
            <v>Sến mật &gt;27-30 cm</v>
          </cell>
          <cell r="C1890" t="str">
            <v>cây</v>
          </cell>
          <cell r="D1890">
            <v>904431</v>
          </cell>
        </row>
        <row r="1891">
          <cell r="B1891" t="str">
            <v>Sến mật &gt;30-33 cm</v>
          </cell>
          <cell r="C1891" t="str">
            <v>cây</v>
          </cell>
          <cell r="D1891">
            <v>968517</v>
          </cell>
        </row>
        <row r="1892">
          <cell r="B1892" t="str">
            <v>Sến mật &gt;33-36 cm</v>
          </cell>
          <cell r="C1892" t="str">
            <v>cây</v>
          </cell>
          <cell r="D1892">
            <v>1038453</v>
          </cell>
        </row>
        <row r="1893">
          <cell r="B1893" t="str">
            <v>Sến mật &gt;36-39 cm</v>
          </cell>
          <cell r="C1893" t="str">
            <v>cây</v>
          </cell>
          <cell r="D1893">
            <v>1115038</v>
          </cell>
        </row>
        <row r="1894">
          <cell r="B1894" t="str">
            <v>Sến mật &gt;39-42 cm</v>
          </cell>
          <cell r="C1894" t="str">
            <v>cây</v>
          </cell>
          <cell r="D1894">
            <v>1199222</v>
          </cell>
        </row>
        <row r="1895">
          <cell r="B1895" t="str">
            <v>Sến mật &gt;42 cm</v>
          </cell>
          <cell r="C1895" t="str">
            <v>cây</v>
          </cell>
          <cell r="D1895">
            <v>1292081</v>
          </cell>
        </row>
        <row r="1896">
          <cell r="B1896" t="str">
            <v>Sưa &lt;=3cm</v>
          </cell>
          <cell r="C1896" t="str">
            <v>cây</v>
          </cell>
          <cell r="D1896">
            <v>130283</v>
          </cell>
        </row>
        <row r="1897">
          <cell r="B1897" t="str">
            <v>Sưa &gt;3-6 cm</v>
          </cell>
          <cell r="C1897" t="str">
            <v>cây</v>
          </cell>
          <cell r="D1897">
            <v>171630</v>
          </cell>
        </row>
        <row r="1898">
          <cell r="B1898" t="str">
            <v>Sưa &gt;6-9 cm</v>
          </cell>
          <cell r="C1898" t="str">
            <v>cây</v>
          </cell>
          <cell r="D1898">
            <v>451580</v>
          </cell>
        </row>
        <row r="1899">
          <cell r="B1899" t="str">
            <v>Sưa &gt;9-12 cm</v>
          </cell>
          <cell r="C1899" t="str">
            <v>cây</v>
          </cell>
          <cell r="D1899">
            <v>607549</v>
          </cell>
        </row>
        <row r="1900">
          <cell r="B1900" t="str">
            <v>Sưa &gt;12-15 cm</v>
          </cell>
          <cell r="C1900" t="str">
            <v>cây</v>
          </cell>
          <cell r="D1900">
            <v>649055</v>
          </cell>
        </row>
        <row r="1901">
          <cell r="B1901" t="str">
            <v>Sưa &gt;15-18 cm</v>
          </cell>
          <cell r="C1901" t="str">
            <v>cây</v>
          </cell>
          <cell r="D1901">
            <v>693197</v>
          </cell>
        </row>
        <row r="1902">
          <cell r="B1902" t="str">
            <v>Sưa &gt;18-21 cm</v>
          </cell>
          <cell r="C1902" t="str">
            <v>cây</v>
          </cell>
          <cell r="D1902">
            <v>740350</v>
          </cell>
        </row>
        <row r="1903">
          <cell r="B1903" t="str">
            <v>Sưa &gt;21-24 cm</v>
          </cell>
          <cell r="C1903" t="str">
            <v>cây</v>
          </cell>
          <cell r="D1903">
            <v>790937</v>
          </cell>
        </row>
        <row r="1904">
          <cell r="B1904" t="str">
            <v>Sưa &gt;24-27 cm</v>
          </cell>
          <cell r="C1904" t="str">
            <v>cây</v>
          </cell>
          <cell r="D1904">
            <v>845446</v>
          </cell>
        </row>
        <row r="1905">
          <cell r="B1905" t="str">
            <v>Sưa &gt;27-30 cm</v>
          </cell>
          <cell r="C1905" t="str">
            <v>cây</v>
          </cell>
          <cell r="D1905">
            <v>904431</v>
          </cell>
        </row>
        <row r="1906">
          <cell r="B1906" t="str">
            <v>Sưa &gt;30-33 cm</v>
          </cell>
          <cell r="C1906" t="str">
            <v>cây</v>
          </cell>
          <cell r="D1906">
            <v>968517</v>
          </cell>
        </row>
        <row r="1907">
          <cell r="B1907" t="str">
            <v>Sưa &gt;33-36 cm</v>
          </cell>
          <cell r="C1907" t="str">
            <v>cây</v>
          </cell>
          <cell r="D1907">
            <v>1038453</v>
          </cell>
        </row>
        <row r="1908">
          <cell r="B1908" t="str">
            <v>Sưa &gt;36-39 cm</v>
          </cell>
          <cell r="C1908" t="str">
            <v>cây</v>
          </cell>
          <cell r="D1908">
            <v>1115038</v>
          </cell>
        </row>
        <row r="1909">
          <cell r="B1909" t="str">
            <v>Sưa &gt;39-42 cm</v>
          </cell>
          <cell r="C1909" t="str">
            <v>cây</v>
          </cell>
          <cell r="D1909">
            <v>1199222</v>
          </cell>
        </row>
        <row r="1910">
          <cell r="B1910" t="str">
            <v>Sưa &gt;42 cm</v>
          </cell>
          <cell r="C1910" t="str">
            <v>cây</v>
          </cell>
          <cell r="D1910">
            <v>1292081</v>
          </cell>
        </row>
        <row r="1911">
          <cell r="B1911" t="str">
            <v>Trắc thối &lt;=3cm</v>
          </cell>
          <cell r="C1911" t="str">
            <v>cây</v>
          </cell>
          <cell r="D1911">
            <v>130283</v>
          </cell>
        </row>
        <row r="1912">
          <cell r="B1912" t="str">
            <v>Trắc thối &gt;3-6 cm</v>
          </cell>
          <cell r="C1912" t="str">
            <v>cây</v>
          </cell>
          <cell r="D1912">
            <v>171630</v>
          </cell>
        </row>
        <row r="1913">
          <cell r="B1913" t="str">
            <v>Trắc thối &gt;6-9 cm</v>
          </cell>
          <cell r="C1913" t="str">
            <v>cây</v>
          </cell>
          <cell r="D1913">
            <v>451580</v>
          </cell>
        </row>
        <row r="1914">
          <cell r="B1914" t="str">
            <v>Trắc thối &gt;9-12 cm</v>
          </cell>
          <cell r="C1914" t="str">
            <v>cây</v>
          </cell>
          <cell r="D1914">
            <v>607549</v>
          </cell>
        </row>
        <row r="1915">
          <cell r="B1915" t="str">
            <v>Trắc thối &gt;12-15 cm</v>
          </cell>
          <cell r="C1915" t="str">
            <v>cây</v>
          </cell>
          <cell r="D1915">
            <v>649055</v>
          </cell>
        </row>
        <row r="1916">
          <cell r="B1916" t="str">
            <v>Trắc thối &gt;15-18 cm</v>
          </cell>
          <cell r="C1916" t="str">
            <v>cây</v>
          </cell>
          <cell r="D1916">
            <v>693197</v>
          </cell>
        </row>
        <row r="1917">
          <cell r="B1917" t="str">
            <v>Trắc thối &gt;18-21 cm</v>
          </cell>
          <cell r="C1917" t="str">
            <v>cây</v>
          </cell>
          <cell r="D1917">
            <v>740350</v>
          </cell>
        </row>
        <row r="1918">
          <cell r="B1918" t="str">
            <v>Trắc thối &gt;21-24 cm</v>
          </cell>
          <cell r="C1918" t="str">
            <v>cây</v>
          </cell>
          <cell r="D1918">
            <v>790937</v>
          </cell>
        </row>
        <row r="1919">
          <cell r="B1919" t="str">
            <v>Trắc thối &gt;24-27 cm</v>
          </cell>
          <cell r="C1919" t="str">
            <v>cây</v>
          </cell>
          <cell r="D1919">
            <v>845446</v>
          </cell>
        </row>
        <row r="1920">
          <cell r="B1920" t="str">
            <v>Trắc thối &gt;27-30 cm</v>
          </cell>
          <cell r="C1920" t="str">
            <v>cây</v>
          </cell>
          <cell r="D1920">
            <v>904431</v>
          </cell>
        </row>
        <row r="1921">
          <cell r="B1921" t="str">
            <v>Trắc thối &gt;30-33 cm</v>
          </cell>
          <cell r="C1921" t="str">
            <v>cây</v>
          </cell>
          <cell r="D1921">
            <v>968517</v>
          </cell>
        </row>
        <row r="1922">
          <cell r="B1922" t="str">
            <v>Trắc thối &gt;33-36 cm</v>
          </cell>
          <cell r="C1922" t="str">
            <v>cây</v>
          </cell>
          <cell r="D1922">
            <v>1038453</v>
          </cell>
        </row>
        <row r="1923">
          <cell r="B1923" t="str">
            <v>Trắc thối &gt;36-39 cm</v>
          </cell>
          <cell r="C1923" t="str">
            <v>cây</v>
          </cell>
          <cell r="D1923">
            <v>1115038</v>
          </cell>
        </row>
        <row r="1924">
          <cell r="B1924" t="str">
            <v>Trắc thối &gt;39-42 cm</v>
          </cell>
          <cell r="C1924" t="str">
            <v>cây</v>
          </cell>
          <cell r="D1924">
            <v>1199222</v>
          </cell>
        </row>
        <row r="1925">
          <cell r="B1925" t="str">
            <v>Trắc thối &gt;42 cm</v>
          </cell>
          <cell r="C1925" t="str">
            <v>cây</v>
          </cell>
          <cell r="D1925">
            <v>1292081</v>
          </cell>
        </row>
        <row r="1926">
          <cell r="B1926" t="str">
            <v>Huê mộc vàng &lt;=3cm</v>
          </cell>
          <cell r="C1926" t="str">
            <v>cây</v>
          </cell>
          <cell r="D1926">
            <v>130283</v>
          </cell>
        </row>
        <row r="1927">
          <cell r="B1927" t="str">
            <v>Huê mộc vàng &gt;3-6 cm</v>
          </cell>
          <cell r="C1927" t="str">
            <v>cây</v>
          </cell>
          <cell r="D1927">
            <v>171630</v>
          </cell>
        </row>
        <row r="1928">
          <cell r="B1928" t="str">
            <v>Huê mộc vàng &gt;6-9 cm</v>
          </cell>
          <cell r="C1928" t="str">
            <v>cây</v>
          </cell>
          <cell r="D1928">
            <v>451580</v>
          </cell>
        </row>
        <row r="1929">
          <cell r="B1929" t="str">
            <v>Huê mộc vàng &gt;9-12 cm</v>
          </cell>
          <cell r="C1929" t="str">
            <v>cây</v>
          </cell>
          <cell r="D1929">
            <v>607549</v>
          </cell>
        </row>
        <row r="1930">
          <cell r="B1930" t="str">
            <v>Huê mộc vàng &gt;12-15 cm</v>
          </cell>
          <cell r="C1930" t="str">
            <v>cây</v>
          </cell>
          <cell r="D1930">
            <v>649055</v>
          </cell>
        </row>
        <row r="1931">
          <cell r="B1931" t="str">
            <v>Huê mộc vàng &gt;15-18 cm</v>
          </cell>
          <cell r="C1931" t="str">
            <v>cây</v>
          </cell>
          <cell r="D1931">
            <v>693197</v>
          </cell>
        </row>
        <row r="1932">
          <cell r="B1932" t="str">
            <v>Huê mộc vàng &gt;18-21 cm</v>
          </cell>
          <cell r="C1932" t="str">
            <v>cây</v>
          </cell>
          <cell r="D1932">
            <v>740350</v>
          </cell>
        </row>
        <row r="1933">
          <cell r="B1933" t="str">
            <v>Huê mộc vàng &gt;21-24 cm</v>
          </cell>
          <cell r="C1933" t="str">
            <v>cây</v>
          </cell>
          <cell r="D1933">
            <v>790937</v>
          </cell>
        </row>
        <row r="1934">
          <cell r="B1934" t="str">
            <v>Huê mộc vàng &gt;24-27 cm</v>
          </cell>
          <cell r="C1934" t="str">
            <v>cây</v>
          </cell>
          <cell r="D1934">
            <v>845446</v>
          </cell>
        </row>
        <row r="1935">
          <cell r="B1935" t="str">
            <v>Huê mộc vàng &gt;27-30 cm</v>
          </cell>
          <cell r="C1935" t="str">
            <v>cây</v>
          </cell>
          <cell r="D1935">
            <v>904431</v>
          </cell>
        </row>
        <row r="1936">
          <cell r="B1936" t="str">
            <v>Huê mộc vàng &gt;30-33 cm</v>
          </cell>
          <cell r="C1936" t="str">
            <v>cây</v>
          </cell>
          <cell r="D1936">
            <v>968517</v>
          </cell>
        </row>
        <row r="1937">
          <cell r="B1937" t="str">
            <v>Huê mộc vàng &gt;33-36 cm</v>
          </cell>
          <cell r="C1937" t="str">
            <v>cây</v>
          </cell>
          <cell r="D1937">
            <v>1038453</v>
          </cell>
        </row>
        <row r="1938">
          <cell r="B1938" t="str">
            <v>Huê mộc vàng &gt;36-39 cm</v>
          </cell>
          <cell r="C1938" t="str">
            <v>cây</v>
          </cell>
          <cell r="D1938">
            <v>1115038</v>
          </cell>
        </row>
        <row r="1939">
          <cell r="B1939" t="str">
            <v>Huê mộc vàng &gt;39-42 cm</v>
          </cell>
          <cell r="C1939" t="str">
            <v>cây</v>
          </cell>
          <cell r="D1939">
            <v>1199222</v>
          </cell>
        </row>
        <row r="1940">
          <cell r="B1940" t="str">
            <v>Huê mộc vàng &gt;42 cm</v>
          </cell>
          <cell r="C1940" t="str">
            <v>cây</v>
          </cell>
          <cell r="D1940">
            <v>1292081</v>
          </cell>
        </row>
        <row r="1941">
          <cell r="B1941" t="str">
            <v>Thông đà lạt &lt;=3cm</v>
          </cell>
          <cell r="C1941" t="str">
            <v>cây</v>
          </cell>
          <cell r="D1941">
            <v>130283</v>
          </cell>
        </row>
        <row r="1942">
          <cell r="B1942" t="str">
            <v>Thông đà lạt &gt;3-6 cm</v>
          </cell>
          <cell r="C1942" t="str">
            <v>cây</v>
          </cell>
          <cell r="D1942">
            <v>171630</v>
          </cell>
        </row>
        <row r="1943">
          <cell r="B1943" t="str">
            <v>Thông đà lạt &gt;6-9 cm</v>
          </cell>
          <cell r="C1943" t="str">
            <v>cây</v>
          </cell>
          <cell r="D1943">
            <v>451580</v>
          </cell>
        </row>
        <row r="1944">
          <cell r="B1944" t="str">
            <v>Thông đà lạt &gt;9-12 cm</v>
          </cell>
          <cell r="C1944" t="str">
            <v>cây</v>
          </cell>
          <cell r="D1944">
            <v>607549</v>
          </cell>
        </row>
        <row r="1945">
          <cell r="B1945" t="str">
            <v>Thông đà lạt &gt;12-15 cm</v>
          </cell>
          <cell r="C1945" t="str">
            <v>cây</v>
          </cell>
          <cell r="D1945">
            <v>649055</v>
          </cell>
        </row>
        <row r="1946">
          <cell r="B1946" t="str">
            <v>Thông đà lạt &gt;15-18 cm</v>
          </cell>
          <cell r="C1946" t="str">
            <v>cây</v>
          </cell>
          <cell r="D1946">
            <v>693197</v>
          </cell>
        </row>
        <row r="1947">
          <cell r="B1947" t="str">
            <v>Thông đà lạt &gt;18-21 cm</v>
          </cell>
          <cell r="C1947" t="str">
            <v>cây</v>
          </cell>
          <cell r="D1947">
            <v>740350</v>
          </cell>
        </row>
        <row r="1948">
          <cell r="B1948" t="str">
            <v>Thông đà lạt &gt;21-24 cm</v>
          </cell>
          <cell r="C1948" t="str">
            <v>cây</v>
          </cell>
          <cell r="D1948">
            <v>790937</v>
          </cell>
        </row>
        <row r="1949">
          <cell r="B1949" t="str">
            <v>Thông đà lạt &gt;24-27 cm</v>
          </cell>
          <cell r="C1949" t="str">
            <v>cây</v>
          </cell>
          <cell r="D1949">
            <v>845446</v>
          </cell>
        </row>
        <row r="1950">
          <cell r="B1950" t="str">
            <v>Thông đà lạt &gt;27-30 cm</v>
          </cell>
          <cell r="C1950" t="str">
            <v>cây</v>
          </cell>
          <cell r="D1950">
            <v>904431</v>
          </cell>
        </row>
        <row r="1951">
          <cell r="B1951" t="str">
            <v>Thông đà lạt &gt;30-33 cm</v>
          </cell>
          <cell r="C1951" t="str">
            <v>cây</v>
          </cell>
          <cell r="D1951">
            <v>968517</v>
          </cell>
        </row>
        <row r="1952">
          <cell r="B1952" t="str">
            <v>Thông đà lạt &gt;33-36 cm</v>
          </cell>
          <cell r="C1952" t="str">
            <v>cây</v>
          </cell>
          <cell r="D1952">
            <v>1038453</v>
          </cell>
        </row>
        <row r="1953">
          <cell r="B1953" t="str">
            <v>Thông đà lạt &gt;36-39 cm</v>
          </cell>
          <cell r="C1953" t="str">
            <v>cây</v>
          </cell>
          <cell r="D1953">
            <v>1115038</v>
          </cell>
        </row>
        <row r="1954">
          <cell r="B1954" t="str">
            <v>Thông đà lạt &gt;39-42 cm</v>
          </cell>
          <cell r="C1954" t="str">
            <v>cây</v>
          </cell>
          <cell r="D1954">
            <v>1199222</v>
          </cell>
        </row>
        <row r="1955">
          <cell r="B1955" t="str">
            <v>Thông đà lạt &gt;42 cm</v>
          </cell>
          <cell r="C1955" t="str">
            <v>cây</v>
          </cell>
          <cell r="D1955">
            <v>1292081</v>
          </cell>
        </row>
        <row r="1956">
          <cell r="B1956" t="str">
            <v>Thông đỏ &lt;=3cm</v>
          </cell>
          <cell r="C1956" t="str">
            <v>cây</v>
          </cell>
          <cell r="D1956">
            <v>130283</v>
          </cell>
        </row>
        <row r="1957">
          <cell r="B1957" t="str">
            <v>Thông đỏ &gt;3-6 cm</v>
          </cell>
          <cell r="C1957" t="str">
            <v>cây</v>
          </cell>
          <cell r="D1957">
            <v>171630</v>
          </cell>
        </row>
        <row r="1958">
          <cell r="B1958" t="str">
            <v>Thông đỏ &gt;6-9 cm</v>
          </cell>
          <cell r="C1958" t="str">
            <v>cây</v>
          </cell>
          <cell r="D1958">
            <v>451580</v>
          </cell>
        </row>
        <row r="1959">
          <cell r="B1959" t="str">
            <v>Thông đỏ &gt;9-12 cm</v>
          </cell>
          <cell r="C1959" t="str">
            <v>cây</v>
          </cell>
          <cell r="D1959">
            <v>607549</v>
          </cell>
        </row>
        <row r="1960">
          <cell r="B1960" t="str">
            <v>Thông đỏ &gt;12-15 cm</v>
          </cell>
          <cell r="C1960" t="str">
            <v>cây</v>
          </cell>
          <cell r="D1960">
            <v>649055</v>
          </cell>
        </row>
        <row r="1961">
          <cell r="B1961" t="str">
            <v>Thông đỏ &gt;15-18 cm</v>
          </cell>
          <cell r="C1961" t="str">
            <v>cây</v>
          </cell>
          <cell r="D1961">
            <v>693197</v>
          </cell>
        </row>
        <row r="1962">
          <cell r="B1962" t="str">
            <v>Thông đỏ &gt;18-21 cm</v>
          </cell>
          <cell r="C1962" t="str">
            <v>cây</v>
          </cell>
          <cell r="D1962">
            <v>740350</v>
          </cell>
        </row>
        <row r="1963">
          <cell r="B1963" t="str">
            <v>Thông đỏ &gt;21-24 cm</v>
          </cell>
          <cell r="C1963" t="str">
            <v>cây</v>
          </cell>
          <cell r="D1963">
            <v>790937</v>
          </cell>
        </row>
        <row r="1964">
          <cell r="B1964" t="str">
            <v>Thông đỏ &gt;24-27 cm</v>
          </cell>
          <cell r="C1964" t="str">
            <v>cây</v>
          </cell>
          <cell r="D1964">
            <v>845446</v>
          </cell>
        </row>
        <row r="1965">
          <cell r="B1965" t="str">
            <v>Thông đỏ &gt;27-30 cm</v>
          </cell>
          <cell r="C1965" t="str">
            <v>cây</v>
          </cell>
          <cell r="D1965">
            <v>904431</v>
          </cell>
        </row>
        <row r="1966">
          <cell r="B1966" t="str">
            <v>Thông đỏ &gt;30-33 cm</v>
          </cell>
          <cell r="C1966" t="str">
            <v>cây</v>
          </cell>
          <cell r="D1966">
            <v>968517</v>
          </cell>
        </row>
        <row r="1967">
          <cell r="B1967" t="str">
            <v>Thông đỏ &gt;33-36 cm</v>
          </cell>
          <cell r="C1967" t="str">
            <v>cây</v>
          </cell>
          <cell r="D1967">
            <v>1038453</v>
          </cell>
        </row>
        <row r="1968">
          <cell r="B1968" t="str">
            <v>Thông đỏ &gt;36-39 cm</v>
          </cell>
          <cell r="C1968" t="str">
            <v>cây</v>
          </cell>
          <cell r="D1968">
            <v>1115038</v>
          </cell>
        </row>
        <row r="1969">
          <cell r="B1969" t="str">
            <v>Thông đỏ &gt;39-42 cm</v>
          </cell>
          <cell r="C1969" t="str">
            <v>cây</v>
          </cell>
          <cell r="D1969">
            <v>1199222</v>
          </cell>
        </row>
        <row r="1970">
          <cell r="B1970" t="str">
            <v>Thông đỏ &gt;42 cm</v>
          </cell>
          <cell r="C1970" t="str">
            <v>cây</v>
          </cell>
          <cell r="D1970">
            <v>1292081</v>
          </cell>
        </row>
        <row r="1971">
          <cell r="B1971" t="str">
            <v>Thông đỏ bắc &lt;=3cm</v>
          </cell>
          <cell r="C1971" t="str">
            <v>cây</v>
          </cell>
          <cell r="D1971">
            <v>130283</v>
          </cell>
        </row>
        <row r="1972">
          <cell r="B1972" t="str">
            <v>Thông đỏ bắc &gt;3-6 cm</v>
          </cell>
          <cell r="C1972" t="str">
            <v>cây</v>
          </cell>
          <cell r="D1972">
            <v>171630</v>
          </cell>
        </row>
        <row r="1973">
          <cell r="B1973" t="str">
            <v>Thông đỏ bắc &gt;6-9 cm</v>
          </cell>
          <cell r="C1973" t="str">
            <v>cây</v>
          </cell>
          <cell r="D1973">
            <v>451580</v>
          </cell>
        </row>
        <row r="1974">
          <cell r="B1974" t="str">
            <v>Thông đỏ bắc &gt;9-12 cm</v>
          </cell>
          <cell r="C1974" t="str">
            <v>cây</v>
          </cell>
          <cell r="D1974">
            <v>607549</v>
          </cell>
        </row>
        <row r="1975">
          <cell r="B1975" t="str">
            <v>Thông đỏ bắc &gt;12-15 cm</v>
          </cell>
          <cell r="C1975" t="str">
            <v>cây</v>
          </cell>
          <cell r="D1975">
            <v>649055</v>
          </cell>
        </row>
        <row r="1976">
          <cell r="B1976" t="str">
            <v>Thông đỏ bắc &gt;15-18 cm</v>
          </cell>
          <cell r="C1976" t="str">
            <v>cây</v>
          </cell>
          <cell r="D1976">
            <v>693197</v>
          </cell>
        </row>
        <row r="1977">
          <cell r="B1977" t="str">
            <v>Thông đỏ bắc &gt;18-21 cm</v>
          </cell>
          <cell r="C1977" t="str">
            <v>cây</v>
          </cell>
          <cell r="D1977">
            <v>740350</v>
          </cell>
        </row>
        <row r="1978">
          <cell r="B1978" t="str">
            <v>Thông đỏ bắc &gt;21-24 cm</v>
          </cell>
          <cell r="C1978" t="str">
            <v>cây</v>
          </cell>
          <cell r="D1978">
            <v>790937</v>
          </cell>
        </row>
        <row r="1979">
          <cell r="B1979" t="str">
            <v>Thông đỏ bắc &gt;24-27 cm</v>
          </cell>
          <cell r="C1979" t="str">
            <v>cây</v>
          </cell>
          <cell r="D1979">
            <v>845446</v>
          </cell>
        </row>
        <row r="1980">
          <cell r="B1980" t="str">
            <v>Thông đỏ bắc &gt;27-30 cm</v>
          </cell>
          <cell r="C1980" t="str">
            <v>cây</v>
          </cell>
          <cell r="D1980">
            <v>904431</v>
          </cell>
        </row>
        <row r="1981">
          <cell r="B1981" t="str">
            <v>Thông đỏ bắc &gt;30-33 cm</v>
          </cell>
          <cell r="C1981" t="str">
            <v>cây</v>
          </cell>
          <cell r="D1981">
            <v>968517</v>
          </cell>
        </row>
        <row r="1982">
          <cell r="B1982" t="str">
            <v>Thông đỏ bắc &gt;33-36 cm</v>
          </cell>
          <cell r="C1982" t="str">
            <v>cây</v>
          </cell>
          <cell r="D1982">
            <v>1038453</v>
          </cell>
        </row>
        <row r="1983">
          <cell r="B1983" t="str">
            <v>Thông đỏ bắc &gt;36-39 cm</v>
          </cell>
          <cell r="C1983" t="str">
            <v>cây</v>
          </cell>
          <cell r="D1983">
            <v>1115038</v>
          </cell>
        </row>
        <row r="1984">
          <cell r="B1984" t="str">
            <v>Thông đỏ bắc &gt;39-42 cm</v>
          </cell>
          <cell r="C1984" t="str">
            <v>cây</v>
          </cell>
          <cell r="D1984">
            <v>1199222</v>
          </cell>
        </row>
        <row r="1985">
          <cell r="B1985" t="str">
            <v>Thông đỏ bắc &gt;42 cm</v>
          </cell>
          <cell r="C1985" t="str">
            <v>cây</v>
          </cell>
          <cell r="D1985">
            <v>1292081</v>
          </cell>
        </row>
        <row r="1986">
          <cell r="B1986" t="str">
            <v>Thanh tùng &lt;=3cm</v>
          </cell>
          <cell r="C1986" t="str">
            <v>cây</v>
          </cell>
          <cell r="D1986">
            <v>130283</v>
          </cell>
        </row>
        <row r="1987">
          <cell r="B1987" t="str">
            <v>Thanh tùng &gt;3-6 cm</v>
          </cell>
          <cell r="C1987" t="str">
            <v>cây</v>
          </cell>
          <cell r="D1987">
            <v>171630</v>
          </cell>
        </row>
        <row r="1988">
          <cell r="B1988" t="str">
            <v>Thanh tùng &gt;6-9 cm</v>
          </cell>
          <cell r="C1988" t="str">
            <v>cây</v>
          </cell>
          <cell r="D1988">
            <v>451580</v>
          </cell>
        </row>
        <row r="1989">
          <cell r="B1989" t="str">
            <v>Thanh tùng &gt;9-12 cm</v>
          </cell>
          <cell r="C1989" t="str">
            <v>cây</v>
          </cell>
          <cell r="D1989">
            <v>607549</v>
          </cell>
        </row>
        <row r="1990">
          <cell r="B1990" t="str">
            <v>Thanh tùng &gt;12-15 cm</v>
          </cell>
          <cell r="C1990" t="str">
            <v>cây</v>
          </cell>
          <cell r="D1990">
            <v>649055</v>
          </cell>
        </row>
        <row r="1991">
          <cell r="B1991" t="str">
            <v>Thanh tùng &gt;15-18 cm</v>
          </cell>
          <cell r="C1991" t="str">
            <v>cây</v>
          </cell>
          <cell r="D1991">
            <v>693197</v>
          </cell>
        </row>
        <row r="1992">
          <cell r="B1992" t="str">
            <v>Thanh tùng &gt;18-21 cm</v>
          </cell>
          <cell r="C1992" t="str">
            <v>cây</v>
          </cell>
          <cell r="D1992">
            <v>740350</v>
          </cell>
        </row>
        <row r="1993">
          <cell r="B1993" t="str">
            <v>Thanh tùng &gt;21-24 cm</v>
          </cell>
          <cell r="C1993" t="str">
            <v>cây</v>
          </cell>
          <cell r="D1993">
            <v>790937</v>
          </cell>
        </row>
        <row r="1994">
          <cell r="B1994" t="str">
            <v>Thanh tùng &gt;24-27 cm</v>
          </cell>
          <cell r="C1994" t="str">
            <v>cây</v>
          </cell>
          <cell r="D1994">
            <v>845446</v>
          </cell>
        </row>
        <row r="1995">
          <cell r="B1995" t="str">
            <v>Thanh tùng &gt;27-30 cm</v>
          </cell>
          <cell r="C1995" t="str">
            <v>cây</v>
          </cell>
          <cell r="D1995">
            <v>904431</v>
          </cell>
        </row>
        <row r="1996">
          <cell r="B1996" t="str">
            <v>Thanh tùng &gt;30-33 cm</v>
          </cell>
          <cell r="C1996" t="str">
            <v>cây</v>
          </cell>
          <cell r="D1996">
            <v>968517</v>
          </cell>
        </row>
        <row r="1997">
          <cell r="B1997" t="str">
            <v>Thanh tùng &gt;33-36 cm</v>
          </cell>
          <cell r="C1997" t="str">
            <v>cây</v>
          </cell>
          <cell r="D1997">
            <v>1038453</v>
          </cell>
        </row>
        <row r="1998">
          <cell r="B1998" t="str">
            <v>Thanh tùng &gt;36-39 cm</v>
          </cell>
          <cell r="C1998" t="str">
            <v>cây</v>
          </cell>
          <cell r="D1998">
            <v>1115038</v>
          </cell>
        </row>
        <row r="1999">
          <cell r="B1999" t="str">
            <v>Thanh tùng &gt;39-42 cm</v>
          </cell>
          <cell r="C1999" t="str">
            <v>cây</v>
          </cell>
          <cell r="D1999">
            <v>1199222</v>
          </cell>
        </row>
        <row r="2000">
          <cell r="B2000" t="str">
            <v>Thanh tùng &gt;42 cm</v>
          </cell>
          <cell r="C2000" t="str">
            <v>cây</v>
          </cell>
          <cell r="D2000">
            <v>1292081</v>
          </cell>
        </row>
        <row r="2001">
          <cell r="B2001" t="str">
            <v>Thông đỏ nam &lt;=3cm</v>
          </cell>
          <cell r="C2001" t="str">
            <v>cây</v>
          </cell>
          <cell r="D2001">
            <v>130283</v>
          </cell>
        </row>
        <row r="2002">
          <cell r="B2002" t="str">
            <v>Thông đỏ nam &gt;3-6 cm</v>
          </cell>
          <cell r="C2002" t="str">
            <v>cây</v>
          </cell>
          <cell r="D2002">
            <v>171630</v>
          </cell>
        </row>
        <row r="2003">
          <cell r="B2003" t="str">
            <v>Thông đỏ nam &gt;6-9 cm</v>
          </cell>
          <cell r="C2003" t="str">
            <v>cây</v>
          </cell>
          <cell r="D2003">
            <v>451580</v>
          </cell>
        </row>
        <row r="2004">
          <cell r="B2004" t="str">
            <v>Thông đỏ nam &gt;9-12 cm</v>
          </cell>
          <cell r="C2004" t="str">
            <v>cây</v>
          </cell>
          <cell r="D2004">
            <v>607549</v>
          </cell>
        </row>
        <row r="2005">
          <cell r="B2005" t="str">
            <v>Thông đỏ nam &gt;12-15 cm</v>
          </cell>
          <cell r="C2005" t="str">
            <v>cây</v>
          </cell>
          <cell r="D2005">
            <v>649055</v>
          </cell>
        </row>
        <row r="2006">
          <cell r="B2006" t="str">
            <v>Thông đỏ nam &gt;15-18 cm</v>
          </cell>
          <cell r="C2006" t="str">
            <v>cây</v>
          </cell>
          <cell r="D2006">
            <v>693197</v>
          </cell>
        </row>
        <row r="2007">
          <cell r="B2007" t="str">
            <v>Thông đỏ nam &gt;18-21 cm</v>
          </cell>
          <cell r="C2007" t="str">
            <v>cây</v>
          </cell>
          <cell r="D2007">
            <v>740350</v>
          </cell>
        </row>
        <row r="2008">
          <cell r="B2008" t="str">
            <v>Thông đỏ nam &gt;21-24 cm</v>
          </cell>
          <cell r="C2008" t="str">
            <v>cây</v>
          </cell>
          <cell r="D2008">
            <v>790937</v>
          </cell>
        </row>
        <row r="2009">
          <cell r="B2009" t="str">
            <v>Thông đỏ nam &gt;24-27 cm</v>
          </cell>
          <cell r="C2009" t="str">
            <v>cây</v>
          </cell>
          <cell r="D2009">
            <v>845446</v>
          </cell>
        </row>
        <row r="2010">
          <cell r="B2010" t="str">
            <v>Thông đỏ nam &gt;27-30 cm</v>
          </cell>
          <cell r="C2010" t="str">
            <v>cây</v>
          </cell>
          <cell r="D2010">
            <v>904431</v>
          </cell>
        </row>
        <row r="2011">
          <cell r="B2011" t="str">
            <v>Thông đỏ nam &gt;30-33 cm</v>
          </cell>
          <cell r="C2011" t="str">
            <v>cây</v>
          </cell>
          <cell r="D2011">
            <v>968517</v>
          </cell>
        </row>
        <row r="2012">
          <cell r="B2012" t="str">
            <v>Thông đỏ nam &gt;33-36 cm</v>
          </cell>
          <cell r="C2012" t="str">
            <v>cây</v>
          </cell>
          <cell r="D2012">
            <v>1038453</v>
          </cell>
        </row>
        <row r="2013">
          <cell r="B2013" t="str">
            <v>Thông đỏ nam &gt;36-39 cm</v>
          </cell>
          <cell r="C2013" t="str">
            <v>cây</v>
          </cell>
          <cell r="D2013">
            <v>1115038</v>
          </cell>
        </row>
        <row r="2014">
          <cell r="B2014" t="str">
            <v>Thông đỏ nam &gt;39-42 cm</v>
          </cell>
          <cell r="C2014" t="str">
            <v>cây</v>
          </cell>
          <cell r="D2014">
            <v>1199222</v>
          </cell>
        </row>
        <row r="2015">
          <cell r="B2015" t="str">
            <v>Thông đỏ nam &gt;42 cm</v>
          </cell>
          <cell r="C2015" t="str">
            <v>cây</v>
          </cell>
          <cell r="D2015">
            <v>1292081</v>
          </cell>
        </row>
        <row r="2016">
          <cell r="B2016" t="str">
            <v>Thông lá dẹt &lt;=3cm</v>
          </cell>
          <cell r="C2016" t="str">
            <v>cây</v>
          </cell>
          <cell r="D2016">
            <v>130283</v>
          </cell>
        </row>
        <row r="2017">
          <cell r="B2017" t="str">
            <v>Thông lá dẹt &gt;3-6 cm</v>
          </cell>
          <cell r="C2017" t="str">
            <v>cây</v>
          </cell>
          <cell r="D2017">
            <v>171630</v>
          </cell>
        </row>
        <row r="2018">
          <cell r="B2018" t="str">
            <v>Thông lá dẹt &gt;6-9 cm</v>
          </cell>
          <cell r="C2018" t="str">
            <v>cây</v>
          </cell>
          <cell r="D2018">
            <v>451580</v>
          </cell>
        </row>
        <row r="2019">
          <cell r="B2019" t="str">
            <v>Thông lá dẹt &gt;9-12 cm</v>
          </cell>
          <cell r="C2019" t="str">
            <v>cây</v>
          </cell>
          <cell r="D2019">
            <v>607549</v>
          </cell>
        </row>
        <row r="2020">
          <cell r="B2020" t="str">
            <v>Thông lá dẹt &gt;12-15 cm</v>
          </cell>
          <cell r="C2020" t="str">
            <v>cây</v>
          </cell>
          <cell r="D2020">
            <v>649055</v>
          </cell>
        </row>
        <row r="2021">
          <cell r="B2021" t="str">
            <v>Thông lá dẹt &gt;15-18 cm</v>
          </cell>
          <cell r="C2021" t="str">
            <v>cây</v>
          </cell>
          <cell r="D2021">
            <v>693197</v>
          </cell>
        </row>
        <row r="2022">
          <cell r="B2022" t="str">
            <v>Thông lá dẹt &gt;18-21 cm</v>
          </cell>
          <cell r="C2022" t="str">
            <v>cây</v>
          </cell>
          <cell r="D2022">
            <v>740350</v>
          </cell>
        </row>
        <row r="2023">
          <cell r="B2023" t="str">
            <v>Thông lá dẹt &gt;21-24 cm</v>
          </cell>
          <cell r="C2023" t="str">
            <v>cây</v>
          </cell>
          <cell r="D2023">
            <v>790937</v>
          </cell>
        </row>
        <row r="2024">
          <cell r="B2024" t="str">
            <v>Thông lá dẹt &gt;24-27 cm</v>
          </cell>
          <cell r="C2024" t="str">
            <v>cây</v>
          </cell>
          <cell r="D2024">
            <v>845446</v>
          </cell>
        </row>
        <row r="2025">
          <cell r="B2025" t="str">
            <v>Thông lá dẹt &gt;27-30 cm</v>
          </cell>
          <cell r="C2025" t="str">
            <v>cây</v>
          </cell>
          <cell r="D2025">
            <v>904431</v>
          </cell>
        </row>
        <row r="2026">
          <cell r="B2026" t="str">
            <v>Thông lá dẹt &gt;30-33 cm</v>
          </cell>
          <cell r="C2026" t="str">
            <v>cây</v>
          </cell>
          <cell r="D2026">
            <v>968517</v>
          </cell>
        </row>
        <row r="2027">
          <cell r="B2027" t="str">
            <v>Thông lá dẹt &gt;33-36 cm</v>
          </cell>
          <cell r="C2027" t="str">
            <v>cây</v>
          </cell>
          <cell r="D2027">
            <v>1038453</v>
          </cell>
        </row>
        <row r="2028">
          <cell r="B2028" t="str">
            <v>Thông lá dẹt &gt;36-39 cm</v>
          </cell>
          <cell r="C2028" t="str">
            <v>cây</v>
          </cell>
          <cell r="D2028">
            <v>1115038</v>
          </cell>
        </row>
        <row r="2029">
          <cell r="B2029" t="str">
            <v>Thông lá dẹt &gt;39-42 cm</v>
          </cell>
          <cell r="C2029" t="str">
            <v>cây</v>
          </cell>
          <cell r="D2029">
            <v>1199222</v>
          </cell>
        </row>
        <row r="2030">
          <cell r="B2030" t="str">
            <v>Thông lá dẹt &gt;42 cm</v>
          </cell>
          <cell r="C2030" t="str">
            <v>cây</v>
          </cell>
          <cell r="D2030">
            <v>1292081</v>
          </cell>
        </row>
        <row r="2031">
          <cell r="B2031" t="str">
            <v>Thông ré &lt;=3cm</v>
          </cell>
          <cell r="C2031" t="str">
            <v>cây</v>
          </cell>
          <cell r="D2031">
            <v>130283</v>
          </cell>
        </row>
        <row r="2032">
          <cell r="B2032" t="str">
            <v>Thông ré &gt;3-6 cm</v>
          </cell>
          <cell r="C2032" t="str">
            <v>cây</v>
          </cell>
          <cell r="D2032">
            <v>171630</v>
          </cell>
        </row>
        <row r="2033">
          <cell r="B2033" t="str">
            <v>Thông ré &gt;6-9 cm</v>
          </cell>
          <cell r="C2033" t="str">
            <v>cây</v>
          </cell>
          <cell r="D2033">
            <v>451580</v>
          </cell>
        </row>
        <row r="2034">
          <cell r="B2034" t="str">
            <v>Thông ré &gt;9-12 cm</v>
          </cell>
          <cell r="C2034" t="str">
            <v>cây</v>
          </cell>
          <cell r="D2034">
            <v>607549</v>
          </cell>
        </row>
        <row r="2035">
          <cell r="B2035" t="str">
            <v>Thông ré &gt;12-15 cm</v>
          </cell>
          <cell r="C2035" t="str">
            <v>cây</v>
          </cell>
          <cell r="D2035">
            <v>649055</v>
          </cell>
        </row>
        <row r="2036">
          <cell r="B2036" t="str">
            <v>Thông ré &gt;15-18 cm</v>
          </cell>
          <cell r="C2036" t="str">
            <v>cây</v>
          </cell>
          <cell r="D2036">
            <v>693197</v>
          </cell>
        </row>
        <row r="2037">
          <cell r="B2037" t="str">
            <v>Thông ré &gt;18-21 cm</v>
          </cell>
          <cell r="C2037" t="str">
            <v>cây</v>
          </cell>
          <cell r="D2037">
            <v>740350</v>
          </cell>
        </row>
        <row r="2038">
          <cell r="B2038" t="str">
            <v>Thông ré &gt;21-24 cm</v>
          </cell>
          <cell r="C2038" t="str">
            <v>cây</v>
          </cell>
          <cell r="D2038">
            <v>790937</v>
          </cell>
        </row>
        <row r="2039">
          <cell r="B2039" t="str">
            <v>Thông ré &gt;24-27 cm</v>
          </cell>
          <cell r="C2039" t="str">
            <v>cây</v>
          </cell>
          <cell r="D2039">
            <v>845446</v>
          </cell>
        </row>
        <row r="2040">
          <cell r="B2040" t="str">
            <v>Thông ré &gt;27-30 cm</v>
          </cell>
          <cell r="C2040" t="str">
            <v>cây</v>
          </cell>
          <cell r="D2040">
            <v>904431</v>
          </cell>
        </row>
        <row r="2041">
          <cell r="B2041" t="str">
            <v>Thông ré &gt;30-33 cm</v>
          </cell>
          <cell r="C2041" t="str">
            <v>cây</v>
          </cell>
          <cell r="D2041">
            <v>968517</v>
          </cell>
        </row>
        <row r="2042">
          <cell r="B2042" t="str">
            <v>Thông ré &gt;33-36 cm</v>
          </cell>
          <cell r="C2042" t="str">
            <v>cây</v>
          </cell>
          <cell r="D2042">
            <v>1038453</v>
          </cell>
        </row>
        <row r="2043">
          <cell r="B2043" t="str">
            <v>Thông ré &gt;36-39 cm</v>
          </cell>
          <cell r="C2043" t="str">
            <v>cây</v>
          </cell>
          <cell r="D2043">
            <v>1115038</v>
          </cell>
        </row>
        <row r="2044">
          <cell r="B2044" t="str">
            <v>Thông ré &gt;39-42 cm</v>
          </cell>
          <cell r="C2044" t="str">
            <v>cây</v>
          </cell>
          <cell r="D2044">
            <v>1199222</v>
          </cell>
        </row>
        <row r="2045">
          <cell r="B2045" t="str">
            <v>Thông ré &gt;42 cm</v>
          </cell>
          <cell r="C2045" t="str">
            <v>cây</v>
          </cell>
          <cell r="D2045">
            <v>1292081</v>
          </cell>
        </row>
        <row r="2046">
          <cell r="B2046" t="str">
            <v>Thông nước &lt;=3cm</v>
          </cell>
          <cell r="C2046" t="str">
            <v>cây</v>
          </cell>
          <cell r="D2046">
            <v>130283</v>
          </cell>
        </row>
        <row r="2047">
          <cell r="B2047" t="str">
            <v>Thông nước &gt;3-6 cm</v>
          </cell>
          <cell r="C2047" t="str">
            <v>cây</v>
          </cell>
          <cell r="D2047">
            <v>171630</v>
          </cell>
        </row>
        <row r="2048">
          <cell r="B2048" t="str">
            <v>Thông nước &gt;6-9 cm</v>
          </cell>
          <cell r="C2048" t="str">
            <v>cây</v>
          </cell>
          <cell r="D2048">
            <v>451580</v>
          </cell>
        </row>
        <row r="2049">
          <cell r="B2049" t="str">
            <v>Thông nước &gt;9-12 cm</v>
          </cell>
          <cell r="C2049" t="str">
            <v>cây</v>
          </cell>
          <cell r="D2049">
            <v>607549</v>
          </cell>
        </row>
        <row r="2050">
          <cell r="B2050" t="str">
            <v>Thông nước &gt;12-15 cm</v>
          </cell>
          <cell r="C2050" t="str">
            <v>cây</v>
          </cell>
          <cell r="D2050">
            <v>649055</v>
          </cell>
        </row>
        <row r="2051">
          <cell r="B2051" t="str">
            <v>Thông nước &gt;15-18 cm</v>
          </cell>
          <cell r="C2051" t="str">
            <v>cây</v>
          </cell>
          <cell r="D2051">
            <v>693197</v>
          </cell>
        </row>
        <row r="2052">
          <cell r="B2052" t="str">
            <v>Thông nước &gt;18-21 cm</v>
          </cell>
          <cell r="C2052" t="str">
            <v>cây</v>
          </cell>
          <cell r="D2052">
            <v>740350</v>
          </cell>
        </row>
        <row r="2053">
          <cell r="B2053" t="str">
            <v>Thông nước &gt;21-24 cm</v>
          </cell>
          <cell r="C2053" t="str">
            <v>cây</v>
          </cell>
          <cell r="D2053">
            <v>790937</v>
          </cell>
        </row>
        <row r="2054">
          <cell r="B2054" t="str">
            <v>Thông nước &gt;24-27 cm</v>
          </cell>
          <cell r="C2054" t="str">
            <v>cây</v>
          </cell>
          <cell r="D2054">
            <v>845446</v>
          </cell>
        </row>
        <row r="2055">
          <cell r="B2055" t="str">
            <v>Thông nước &gt;27-30 cm</v>
          </cell>
          <cell r="C2055" t="str">
            <v>cây</v>
          </cell>
          <cell r="D2055">
            <v>904431</v>
          </cell>
        </row>
        <row r="2056">
          <cell r="B2056" t="str">
            <v>Thông nước &gt;30-33 cm</v>
          </cell>
          <cell r="C2056" t="str">
            <v>cây</v>
          </cell>
          <cell r="D2056">
            <v>968517</v>
          </cell>
        </row>
        <row r="2057">
          <cell r="B2057" t="str">
            <v>Thông nước &gt;33-36 cm</v>
          </cell>
          <cell r="C2057" t="str">
            <v>cây</v>
          </cell>
          <cell r="D2057">
            <v>1038453</v>
          </cell>
        </row>
        <row r="2058">
          <cell r="B2058" t="str">
            <v>Thông nước &gt;36-39 cm</v>
          </cell>
          <cell r="C2058" t="str">
            <v>cây</v>
          </cell>
          <cell r="D2058">
            <v>1115038</v>
          </cell>
        </row>
        <row r="2059">
          <cell r="B2059" t="str">
            <v>Thông nước &gt;39-42 cm</v>
          </cell>
          <cell r="C2059" t="str">
            <v>cây</v>
          </cell>
          <cell r="D2059">
            <v>1199222</v>
          </cell>
        </row>
        <row r="2060">
          <cell r="B2060" t="str">
            <v>Thông nước &gt;42 cm</v>
          </cell>
          <cell r="C2060" t="str">
            <v>cây</v>
          </cell>
          <cell r="D2060">
            <v>1292081</v>
          </cell>
        </row>
        <row r="2061">
          <cell r="B2061" t="str">
            <v>Thủy tùng &lt;=3cm</v>
          </cell>
          <cell r="C2061" t="str">
            <v>cây</v>
          </cell>
          <cell r="D2061">
            <v>130283</v>
          </cell>
        </row>
        <row r="2062">
          <cell r="B2062" t="str">
            <v>Thủy tùng &gt;3-6 cm</v>
          </cell>
          <cell r="C2062" t="str">
            <v>cây</v>
          </cell>
          <cell r="D2062">
            <v>171630</v>
          </cell>
        </row>
        <row r="2063">
          <cell r="B2063" t="str">
            <v>Thủy tùng &gt;6-9 cm</v>
          </cell>
          <cell r="C2063" t="str">
            <v>cây</v>
          </cell>
          <cell r="D2063">
            <v>451580</v>
          </cell>
        </row>
        <row r="2064">
          <cell r="B2064" t="str">
            <v>Thủy tùng &gt;9-12 cm</v>
          </cell>
          <cell r="C2064" t="str">
            <v>cây</v>
          </cell>
          <cell r="D2064">
            <v>607549</v>
          </cell>
        </row>
        <row r="2065">
          <cell r="B2065" t="str">
            <v>Thủy tùng &gt;12-15 cm</v>
          </cell>
          <cell r="C2065" t="str">
            <v>cây</v>
          </cell>
          <cell r="D2065">
            <v>649055</v>
          </cell>
        </row>
        <row r="2066">
          <cell r="B2066" t="str">
            <v>Thủy tùng &gt;15-18 cm</v>
          </cell>
          <cell r="C2066" t="str">
            <v>cây</v>
          </cell>
          <cell r="D2066">
            <v>693197</v>
          </cell>
        </row>
        <row r="2067">
          <cell r="B2067" t="str">
            <v>Thủy tùng &gt;18-21 cm</v>
          </cell>
          <cell r="C2067" t="str">
            <v>cây</v>
          </cell>
          <cell r="D2067">
            <v>740350</v>
          </cell>
        </row>
        <row r="2068">
          <cell r="B2068" t="str">
            <v>Thủy tùng &gt;21-24 cm</v>
          </cell>
          <cell r="C2068" t="str">
            <v>cây</v>
          </cell>
          <cell r="D2068">
            <v>790937</v>
          </cell>
        </row>
        <row r="2069">
          <cell r="B2069" t="str">
            <v>Thủy tùng &gt;24-27 cm</v>
          </cell>
          <cell r="C2069" t="str">
            <v>cây</v>
          </cell>
          <cell r="D2069">
            <v>845446</v>
          </cell>
        </row>
        <row r="2070">
          <cell r="B2070" t="str">
            <v>Thủy tùng &gt;27-30 cm</v>
          </cell>
          <cell r="C2070" t="str">
            <v>cây</v>
          </cell>
          <cell r="D2070">
            <v>904431</v>
          </cell>
        </row>
        <row r="2071">
          <cell r="B2071" t="str">
            <v>Thủy tùng &gt;30-33 cm</v>
          </cell>
          <cell r="C2071" t="str">
            <v>cây</v>
          </cell>
          <cell r="D2071">
            <v>968517</v>
          </cell>
        </row>
        <row r="2072">
          <cell r="B2072" t="str">
            <v>Thủy tùng &gt;33-36 cm</v>
          </cell>
          <cell r="C2072" t="str">
            <v>cây</v>
          </cell>
          <cell r="D2072">
            <v>1038453</v>
          </cell>
        </row>
        <row r="2073">
          <cell r="B2073" t="str">
            <v>Thủy tùng &gt;36-39 cm</v>
          </cell>
          <cell r="C2073" t="str">
            <v>cây</v>
          </cell>
          <cell r="D2073">
            <v>1115038</v>
          </cell>
        </row>
        <row r="2074">
          <cell r="B2074" t="str">
            <v>Thủy tùng &gt;39-42 cm</v>
          </cell>
          <cell r="C2074" t="str">
            <v>cây</v>
          </cell>
          <cell r="D2074">
            <v>1199222</v>
          </cell>
        </row>
        <row r="2075">
          <cell r="B2075" t="str">
            <v>Thủy tùng &gt;42 cm</v>
          </cell>
          <cell r="C2075" t="str">
            <v>cây</v>
          </cell>
          <cell r="D2075">
            <v>1292081</v>
          </cell>
        </row>
        <row r="2076">
          <cell r="B2076" t="str">
            <v>Thông pà cỏ &lt;=3cm</v>
          </cell>
          <cell r="C2076" t="str">
            <v>cây</v>
          </cell>
          <cell r="D2076">
            <v>130283</v>
          </cell>
        </row>
        <row r="2077">
          <cell r="B2077" t="str">
            <v>Thông pà cỏ &gt;3-6 cm</v>
          </cell>
          <cell r="C2077" t="str">
            <v>cây</v>
          </cell>
          <cell r="D2077">
            <v>171630</v>
          </cell>
        </row>
        <row r="2078">
          <cell r="B2078" t="str">
            <v>Thông pà cỏ &gt;6-9 cm</v>
          </cell>
          <cell r="C2078" t="str">
            <v>cây</v>
          </cell>
          <cell r="D2078">
            <v>451580</v>
          </cell>
        </row>
        <row r="2079">
          <cell r="B2079" t="str">
            <v>Thông pà cỏ &gt;9-12 cm</v>
          </cell>
          <cell r="C2079" t="str">
            <v>cây</v>
          </cell>
          <cell r="D2079">
            <v>607549</v>
          </cell>
        </row>
        <row r="2080">
          <cell r="B2080" t="str">
            <v>Thông pà cỏ &gt;12-15 cm</v>
          </cell>
          <cell r="C2080" t="str">
            <v>cây</v>
          </cell>
          <cell r="D2080">
            <v>649055</v>
          </cell>
        </row>
        <row r="2081">
          <cell r="B2081" t="str">
            <v>Thông pà cỏ &gt;15-18 cm</v>
          </cell>
          <cell r="C2081" t="str">
            <v>cây</v>
          </cell>
          <cell r="D2081">
            <v>693197</v>
          </cell>
        </row>
        <row r="2082">
          <cell r="B2082" t="str">
            <v>Thông pà cỏ &gt;18-21 cm</v>
          </cell>
          <cell r="C2082" t="str">
            <v>cây</v>
          </cell>
          <cell r="D2082">
            <v>740350</v>
          </cell>
        </row>
        <row r="2083">
          <cell r="B2083" t="str">
            <v>Thông pà cỏ &gt;21-24 cm</v>
          </cell>
          <cell r="C2083" t="str">
            <v>cây</v>
          </cell>
          <cell r="D2083">
            <v>790937</v>
          </cell>
        </row>
        <row r="2084">
          <cell r="B2084" t="str">
            <v>Thông pà cỏ &gt;24-27 cm</v>
          </cell>
          <cell r="C2084" t="str">
            <v>cây</v>
          </cell>
          <cell r="D2084">
            <v>845446</v>
          </cell>
        </row>
        <row r="2085">
          <cell r="B2085" t="str">
            <v>Thông pà cỏ &gt;27-30 cm</v>
          </cell>
          <cell r="C2085" t="str">
            <v>cây</v>
          </cell>
          <cell r="D2085">
            <v>904431</v>
          </cell>
        </row>
        <row r="2086">
          <cell r="B2086" t="str">
            <v>Thông pà cỏ &gt;30-33 cm</v>
          </cell>
          <cell r="C2086" t="str">
            <v>cây</v>
          </cell>
          <cell r="D2086">
            <v>968517</v>
          </cell>
        </row>
        <row r="2087">
          <cell r="B2087" t="str">
            <v>Thông pà cỏ &gt;33-36 cm</v>
          </cell>
          <cell r="C2087" t="str">
            <v>cây</v>
          </cell>
          <cell r="D2087">
            <v>1038453</v>
          </cell>
        </row>
        <row r="2088">
          <cell r="B2088" t="str">
            <v>Thông pà cỏ &gt;36-39 cm</v>
          </cell>
          <cell r="C2088" t="str">
            <v>cây</v>
          </cell>
          <cell r="D2088">
            <v>1115038</v>
          </cell>
        </row>
        <row r="2089">
          <cell r="B2089" t="str">
            <v>Thông pà cỏ &gt;39-42 cm</v>
          </cell>
          <cell r="C2089" t="str">
            <v>cây</v>
          </cell>
          <cell r="D2089">
            <v>1199222</v>
          </cell>
        </row>
        <row r="2090">
          <cell r="B2090" t="str">
            <v>Thông pà cỏ &gt;42 cm</v>
          </cell>
          <cell r="C2090" t="str">
            <v>cây</v>
          </cell>
          <cell r="D2090">
            <v>1292081</v>
          </cell>
        </row>
        <row r="2091">
          <cell r="B2091" t="str">
            <v>Thông tre &lt;=3cm</v>
          </cell>
          <cell r="C2091" t="str">
            <v>cây</v>
          </cell>
          <cell r="D2091">
            <v>130283</v>
          </cell>
        </row>
        <row r="2092">
          <cell r="B2092" t="str">
            <v>Thông tre &gt;3-6 cm</v>
          </cell>
          <cell r="C2092" t="str">
            <v>cây</v>
          </cell>
          <cell r="D2092">
            <v>171630</v>
          </cell>
        </row>
        <row r="2093">
          <cell r="B2093" t="str">
            <v>Thông tre &gt;6-9 cm</v>
          </cell>
          <cell r="C2093" t="str">
            <v>cây</v>
          </cell>
          <cell r="D2093">
            <v>451580</v>
          </cell>
        </row>
        <row r="2094">
          <cell r="B2094" t="str">
            <v>Thông tre &gt;9-12 cm</v>
          </cell>
          <cell r="C2094" t="str">
            <v>cây</v>
          </cell>
          <cell r="D2094">
            <v>607549</v>
          </cell>
        </row>
        <row r="2095">
          <cell r="B2095" t="str">
            <v>Thông tre &gt;12-15 cm</v>
          </cell>
          <cell r="C2095" t="str">
            <v>cây</v>
          </cell>
          <cell r="D2095">
            <v>649055</v>
          </cell>
        </row>
        <row r="2096">
          <cell r="B2096" t="str">
            <v>Thông tre &gt;15-18 cm</v>
          </cell>
          <cell r="C2096" t="str">
            <v>cây</v>
          </cell>
          <cell r="D2096">
            <v>693197</v>
          </cell>
        </row>
        <row r="2097">
          <cell r="B2097" t="str">
            <v>Thông tre &gt;18-21 cm</v>
          </cell>
          <cell r="C2097" t="str">
            <v>cây</v>
          </cell>
          <cell r="D2097">
            <v>740350</v>
          </cell>
        </row>
        <row r="2098">
          <cell r="B2098" t="str">
            <v>Thông tre &gt;21-24 cm</v>
          </cell>
          <cell r="C2098" t="str">
            <v>cây</v>
          </cell>
          <cell r="D2098">
            <v>790937</v>
          </cell>
        </row>
        <row r="2099">
          <cell r="B2099" t="str">
            <v>Thông tre &gt;24-27 cm</v>
          </cell>
          <cell r="C2099" t="str">
            <v>cây</v>
          </cell>
          <cell r="D2099">
            <v>845446</v>
          </cell>
        </row>
        <row r="2100">
          <cell r="B2100" t="str">
            <v>Thông tre &gt;27-30 cm</v>
          </cell>
          <cell r="C2100" t="str">
            <v>cây</v>
          </cell>
          <cell r="D2100">
            <v>904431</v>
          </cell>
        </row>
        <row r="2101">
          <cell r="B2101" t="str">
            <v>Thông tre &gt;30-33 cm</v>
          </cell>
          <cell r="C2101" t="str">
            <v>cây</v>
          </cell>
          <cell r="D2101">
            <v>968517</v>
          </cell>
        </row>
        <row r="2102">
          <cell r="B2102" t="str">
            <v>Thông tre &gt;33-36 cm</v>
          </cell>
          <cell r="C2102" t="str">
            <v>cây</v>
          </cell>
          <cell r="D2102">
            <v>1038453</v>
          </cell>
        </row>
        <row r="2103">
          <cell r="B2103" t="str">
            <v>Thông tre &gt;36-39 cm</v>
          </cell>
          <cell r="C2103" t="str">
            <v>cây</v>
          </cell>
          <cell r="D2103">
            <v>1115038</v>
          </cell>
        </row>
        <row r="2104">
          <cell r="B2104" t="str">
            <v>Thông tre &gt;39-42 cm</v>
          </cell>
          <cell r="C2104" t="str">
            <v>cây</v>
          </cell>
          <cell r="D2104">
            <v>1199222</v>
          </cell>
        </row>
        <row r="2105">
          <cell r="B2105" t="str">
            <v>Thông tre &gt;42 cm</v>
          </cell>
          <cell r="C2105" t="str">
            <v>cây</v>
          </cell>
          <cell r="D2105">
            <v>1292081</v>
          </cell>
        </row>
        <row r="2106">
          <cell r="B2106" t="str">
            <v>Trắc &lt;=3cm</v>
          </cell>
          <cell r="C2106" t="str">
            <v>cây</v>
          </cell>
          <cell r="D2106">
            <v>130283</v>
          </cell>
        </row>
        <row r="2107">
          <cell r="B2107" t="str">
            <v>Trắc &gt;3-6 cm</v>
          </cell>
          <cell r="C2107" t="str">
            <v>cây</v>
          </cell>
          <cell r="D2107">
            <v>171630</v>
          </cell>
        </row>
        <row r="2108">
          <cell r="B2108" t="str">
            <v>Trắc &gt;6-9 cm</v>
          </cell>
          <cell r="C2108" t="str">
            <v>cây</v>
          </cell>
          <cell r="D2108">
            <v>451580</v>
          </cell>
        </row>
        <row r="2109">
          <cell r="B2109" t="str">
            <v>Trắc &gt;9-12 cm</v>
          </cell>
          <cell r="C2109" t="str">
            <v>cây</v>
          </cell>
          <cell r="D2109">
            <v>607549</v>
          </cell>
        </row>
        <row r="2110">
          <cell r="B2110" t="str">
            <v>Trắc &gt;12-15 cm</v>
          </cell>
          <cell r="C2110" t="str">
            <v>cây</v>
          </cell>
          <cell r="D2110">
            <v>649055</v>
          </cell>
        </row>
        <row r="2111">
          <cell r="B2111" t="str">
            <v>Trắc &gt;15-18 cm</v>
          </cell>
          <cell r="C2111" t="str">
            <v>cây</v>
          </cell>
          <cell r="D2111">
            <v>693197</v>
          </cell>
        </row>
        <row r="2112">
          <cell r="B2112" t="str">
            <v>Trắc &gt;18-21 cm</v>
          </cell>
          <cell r="C2112" t="str">
            <v>cây</v>
          </cell>
          <cell r="D2112">
            <v>740350</v>
          </cell>
        </row>
        <row r="2113">
          <cell r="B2113" t="str">
            <v>Trắc &gt;21-24 cm</v>
          </cell>
          <cell r="C2113" t="str">
            <v>cây</v>
          </cell>
          <cell r="D2113">
            <v>790937</v>
          </cell>
        </row>
        <row r="2114">
          <cell r="B2114" t="str">
            <v>Trắc &gt;24-27 cm</v>
          </cell>
          <cell r="C2114" t="str">
            <v>cây</v>
          </cell>
          <cell r="D2114">
            <v>845446</v>
          </cell>
        </row>
        <row r="2115">
          <cell r="B2115" t="str">
            <v>Trắc &gt;27-30 cm</v>
          </cell>
          <cell r="C2115" t="str">
            <v>cây</v>
          </cell>
          <cell r="D2115">
            <v>904431</v>
          </cell>
        </row>
        <row r="2116">
          <cell r="B2116" t="str">
            <v>Trắc &gt;30-33 cm</v>
          </cell>
          <cell r="C2116" t="str">
            <v>cây</v>
          </cell>
          <cell r="D2116">
            <v>968517</v>
          </cell>
        </row>
        <row r="2117">
          <cell r="B2117" t="str">
            <v>Trắc &gt;33-36 cm</v>
          </cell>
          <cell r="C2117" t="str">
            <v>cây</v>
          </cell>
          <cell r="D2117">
            <v>1038453</v>
          </cell>
        </row>
        <row r="2118">
          <cell r="B2118" t="str">
            <v>Trắc &gt;36-39 cm</v>
          </cell>
          <cell r="C2118" t="str">
            <v>cây</v>
          </cell>
          <cell r="D2118">
            <v>1115038</v>
          </cell>
        </row>
        <row r="2119">
          <cell r="B2119" t="str">
            <v>Trắc &gt;39-42 cm</v>
          </cell>
          <cell r="C2119" t="str">
            <v>cây</v>
          </cell>
          <cell r="D2119">
            <v>1199222</v>
          </cell>
        </row>
        <row r="2120">
          <cell r="B2120" t="str">
            <v>Trắc &gt;42 cm</v>
          </cell>
          <cell r="C2120" t="str">
            <v>cây</v>
          </cell>
          <cell r="D2120">
            <v>1292081</v>
          </cell>
        </row>
        <row r="2121">
          <cell r="B2121" t="str">
            <v>Trắc nam bộ &lt;=3cm</v>
          </cell>
          <cell r="C2121" t="str">
            <v>cây</v>
          </cell>
          <cell r="D2121">
            <v>130283</v>
          </cell>
        </row>
        <row r="2122">
          <cell r="B2122" t="str">
            <v>Trắc nam bộ &gt;3-6 cm</v>
          </cell>
          <cell r="C2122" t="str">
            <v>cây</v>
          </cell>
          <cell r="D2122">
            <v>171630</v>
          </cell>
        </row>
        <row r="2123">
          <cell r="B2123" t="str">
            <v>Trắc nam bộ &gt;6-9 cm</v>
          </cell>
          <cell r="C2123" t="str">
            <v>cây</v>
          </cell>
          <cell r="D2123">
            <v>451580</v>
          </cell>
        </row>
        <row r="2124">
          <cell r="B2124" t="str">
            <v>Trắc nam bộ &gt;9-12 cm</v>
          </cell>
          <cell r="C2124" t="str">
            <v>cây</v>
          </cell>
          <cell r="D2124">
            <v>607549</v>
          </cell>
        </row>
        <row r="2125">
          <cell r="B2125" t="str">
            <v>Trắc nam bộ &gt;12-15 cm</v>
          </cell>
          <cell r="C2125" t="str">
            <v>cây</v>
          </cell>
          <cell r="D2125">
            <v>649055</v>
          </cell>
        </row>
        <row r="2126">
          <cell r="B2126" t="str">
            <v>Trắc nam bộ &gt;15-18 cm</v>
          </cell>
          <cell r="C2126" t="str">
            <v>cây</v>
          </cell>
          <cell r="D2126">
            <v>693197</v>
          </cell>
        </row>
        <row r="2127">
          <cell r="B2127" t="str">
            <v>Trắc nam bộ &gt;18-21 cm</v>
          </cell>
          <cell r="C2127" t="str">
            <v>cây</v>
          </cell>
          <cell r="D2127">
            <v>740350</v>
          </cell>
        </row>
        <row r="2128">
          <cell r="B2128" t="str">
            <v>Trắc nam bộ &gt;21-24 cm</v>
          </cell>
          <cell r="C2128" t="str">
            <v>cây</v>
          </cell>
          <cell r="D2128">
            <v>790937</v>
          </cell>
        </row>
        <row r="2129">
          <cell r="B2129" t="str">
            <v>Trắc nam bộ &gt;24-27 cm</v>
          </cell>
          <cell r="C2129" t="str">
            <v>cây</v>
          </cell>
          <cell r="D2129">
            <v>845446</v>
          </cell>
        </row>
        <row r="2130">
          <cell r="B2130" t="str">
            <v>Trắc nam bộ &gt;27-30 cm</v>
          </cell>
          <cell r="C2130" t="str">
            <v>cây</v>
          </cell>
          <cell r="D2130">
            <v>904431</v>
          </cell>
        </row>
        <row r="2131">
          <cell r="B2131" t="str">
            <v>Trắc nam bộ &gt;30-33 cm</v>
          </cell>
          <cell r="C2131" t="str">
            <v>cây</v>
          </cell>
          <cell r="D2131">
            <v>968517</v>
          </cell>
        </row>
        <row r="2132">
          <cell r="B2132" t="str">
            <v>Trắc nam bộ &gt;33-36 cm</v>
          </cell>
          <cell r="C2132" t="str">
            <v>cây</v>
          </cell>
          <cell r="D2132">
            <v>1038453</v>
          </cell>
        </row>
        <row r="2133">
          <cell r="B2133" t="str">
            <v>Trắc nam bộ &gt;36-39 cm</v>
          </cell>
          <cell r="C2133" t="str">
            <v>cây</v>
          </cell>
          <cell r="D2133">
            <v>1115038</v>
          </cell>
        </row>
        <row r="2134">
          <cell r="B2134" t="str">
            <v>Trắc nam bộ &gt;39-42 cm</v>
          </cell>
          <cell r="C2134" t="str">
            <v>cây</v>
          </cell>
          <cell r="D2134">
            <v>1199222</v>
          </cell>
        </row>
        <row r="2135">
          <cell r="B2135" t="str">
            <v>Trắc nam bộ &gt;42 cm</v>
          </cell>
          <cell r="C2135" t="str">
            <v>cây</v>
          </cell>
          <cell r="D2135">
            <v>1292081</v>
          </cell>
        </row>
        <row r="2136">
          <cell r="B2136" t="str">
            <v>Trắc căm bốt &lt;=3cm</v>
          </cell>
          <cell r="C2136" t="str">
            <v>cây</v>
          </cell>
          <cell r="D2136">
            <v>130283</v>
          </cell>
        </row>
        <row r="2137">
          <cell r="B2137" t="str">
            <v>Trắc căm bốt &gt;3-6 cm</v>
          </cell>
          <cell r="C2137" t="str">
            <v>cây</v>
          </cell>
          <cell r="D2137">
            <v>171630</v>
          </cell>
        </row>
        <row r="2138">
          <cell r="B2138" t="str">
            <v>Trắc căm bốt &gt;6-9 cm</v>
          </cell>
          <cell r="C2138" t="str">
            <v>cây</v>
          </cell>
          <cell r="D2138">
            <v>451580</v>
          </cell>
        </row>
        <row r="2139">
          <cell r="B2139" t="str">
            <v>Trắc căm bốt &gt;9-12 cm</v>
          </cell>
          <cell r="C2139" t="str">
            <v>cây</v>
          </cell>
          <cell r="D2139">
            <v>607549</v>
          </cell>
        </row>
        <row r="2140">
          <cell r="B2140" t="str">
            <v>Trắc căm bốt &gt;12-15 cm</v>
          </cell>
          <cell r="C2140" t="str">
            <v>cây</v>
          </cell>
          <cell r="D2140">
            <v>649055</v>
          </cell>
        </row>
        <row r="2141">
          <cell r="B2141" t="str">
            <v>Trắc căm bốt &gt;15-18 cm</v>
          </cell>
          <cell r="C2141" t="str">
            <v>cây</v>
          </cell>
          <cell r="D2141">
            <v>693197</v>
          </cell>
        </row>
        <row r="2142">
          <cell r="B2142" t="str">
            <v>Trắc căm bốt &gt;18-21 cm</v>
          </cell>
          <cell r="C2142" t="str">
            <v>cây</v>
          </cell>
          <cell r="D2142">
            <v>740350</v>
          </cell>
        </row>
        <row r="2143">
          <cell r="B2143" t="str">
            <v>Trắc căm bốt &gt;21-24 cm</v>
          </cell>
          <cell r="C2143" t="str">
            <v>cây</v>
          </cell>
          <cell r="D2143">
            <v>790937</v>
          </cell>
        </row>
        <row r="2144">
          <cell r="B2144" t="str">
            <v>Trắc căm bốt &gt;24-27 cm</v>
          </cell>
          <cell r="C2144" t="str">
            <v>cây</v>
          </cell>
          <cell r="D2144">
            <v>845446</v>
          </cell>
        </row>
        <row r="2145">
          <cell r="B2145" t="str">
            <v>Trắc căm bốt &gt;27-30 cm</v>
          </cell>
          <cell r="C2145" t="str">
            <v>cây</v>
          </cell>
          <cell r="D2145">
            <v>904431</v>
          </cell>
        </row>
        <row r="2146">
          <cell r="B2146" t="str">
            <v>Trắc căm bốt &gt;30-33 cm</v>
          </cell>
          <cell r="C2146" t="str">
            <v>cây</v>
          </cell>
          <cell r="D2146">
            <v>968517</v>
          </cell>
        </row>
        <row r="2147">
          <cell r="B2147" t="str">
            <v>Trắc căm bốt &gt;33-36 cm</v>
          </cell>
          <cell r="C2147" t="str">
            <v>cây</v>
          </cell>
          <cell r="D2147">
            <v>1038453</v>
          </cell>
        </row>
        <row r="2148">
          <cell r="B2148" t="str">
            <v>Trắc căm bốt &gt;36-39 cm</v>
          </cell>
          <cell r="C2148" t="str">
            <v>cây</v>
          </cell>
          <cell r="D2148">
            <v>1115038</v>
          </cell>
        </row>
        <row r="2149">
          <cell r="B2149" t="str">
            <v>Trắc căm bốt &gt;39-42 cm</v>
          </cell>
          <cell r="C2149" t="str">
            <v>cây</v>
          </cell>
          <cell r="D2149">
            <v>1199222</v>
          </cell>
        </row>
        <row r="2150">
          <cell r="B2150" t="str">
            <v>Trắc căm bốt &gt;42 cm</v>
          </cell>
          <cell r="C2150" t="str">
            <v>cây</v>
          </cell>
          <cell r="D2150">
            <v>1292081</v>
          </cell>
        </row>
        <row r="2151">
          <cell r="B2151" t="str">
            <v>Trắc đạo &lt;=3cm</v>
          </cell>
          <cell r="C2151" t="str">
            <v>cây</v>
          </cell>
          <cell r="D2151">
            <v>130283</v>
          </cell>
        </row>
        <row r="2152">
          <cell r="B2152" t="str">
            <v>Trắc đạo &gt;3-6 cm</v>
          </cell>
          <cell r="C2152" t="str">
            <v>cây</v>
          </cell>
          <cell r="D2152">
            <v>171630</v>
          </cell>
        </row>
        <row r="2153">
          <cell r="B2153" t="str">
            <v>Trắc đạo &gt;6-9 cm</v>
          </cell>
          <cell r="C2153" t="str">
            <v>cây</v>
          </cell>
          <cell r="D2153">
            <v>451580</v>
          </cell>
        </row>
        <row r="2154">
          <cell r="B2154" t="str">
            <v>Trắc đạo &gt;9-12 cm</v>
          </cell>
          <cell r="C2154" t="str">
            <v>cây</v>
          </cell>
          <cell r="D2154">
            <v>607549</v>
          </cell>
        </row>
        <row r="2155">
          <cell r="B2155" t="str">
            <v>Trắc đạo &gt;12-15 cm</v>
          </cell>
          <cell r="C2155" t="str">
            <v>cây</v>
          </cell>
          <cell r="D2155">
            <v>649055</v>
          </cell>
        </row>
        <row r="2156">
          <cell r="B2156" t="str">
            <v>Trắc đạo &gt;15-18 cm</v>
          </cell>
          <cell r="C2156" t="str">
            <v>cây</v>
          </cell>
          <cell r="D2156">
            <v>693197</v>
          </cell>
        </row>
        <row r="2157">
          <cell r="B2157" t="str">
            <v>Trắc đạo &gt;18-21 cm</v>
          </cell>
          <cell r="C2157" t="str">
            <v>cây</v>
          </cell>
          <cell r="D2157">
            <v>740350</v>
          </cell>
        </row>
        <row r="2158">
          <cell r="B2158" t="str">
            <v>Trắc đạo &gt;21-24 cm</v>
          </cell>
          <cell r="C2158" t="str">
            <v>cây</v>
          </cell>
          <cell r="D2158">
            <v>790937</v>
          </cell>
        </row>
        <row r="2159">
          <cell r="B2159" t="str">
            <v>Trắc đạo &gt;24-27 cm</v>
          </cell>
          <cell r="C2159" t="str">
            <v>cây</v>
          </cell>
          <cell r="D2159">
            <v>845446</v>
          </cell>
        </row>
        <row r="2160">
          <cell r="B2160" t="str">
            <v>Trắc đạo &gt;27-30 cm</v>
          </cell>
          <cell r="C2160" t="str">
            <v>cây</v>
          </cell>
          <cell r="D2160">
            <v>904431</v>
          </cell>
        </row>
        <row r="2161">
          <cell r="B2161" t="str">
            <v>Trắc đạo &gt;30-33 cm</v>
          </cell>
          <cell r="C2161" t="str">
            <v>cây</v>
          </cell>
          <cell r="D2161">
            <v>968517</v>
          </cell>
        </row>
        <row r="2162">
          <cell r="B2162" t="str">
            <v>Trắc đạo &gt;33-36 cm</v>
          </cell>
          <cell r="C2162" t="str">
            <v>cây</v>
          </cell>
          <cell r="D2162">
            <v>1038453</v>
          </cell>
        </row>
        <row r="2163">
          <cell r="B2163" t="str">
            <v>Trắc đạo &gt;36-39 cm</v>
          </cell>
          <cell r="C2163" t="str">
            <v>cây</v>
          </cell>
          <cell r="D2163">
            <v>1115038</v>
          </cell>
        </row>
        <row r="2164">
          <cell r="B2164" t="str">
            <v>Trắc đạo &gt;39-42 cm</v>
          </cell>
          <cell r="C2164" t="str">
            <v>cây</v>
          </cell>
          <cell r="D2164">
            <v>1199222</v>
          </cell>
        </row>
        <row r="2165">
          <cell r="B2165" t="str">
            <v>Trắc đạo &gt;42 cm</v>
          </cell>
          <cell r="C2165" t="str">
            <v>cây</v>
          </cell>
          <cell r="D2165">
            <v>1292081</v>
          </cell>
        </row>
        <row r="2166">
          <cell r="B2166" t="str">
            <v>Trắc vàng &lt;=3cm</v>
          </cell>
          <cell r="C2166" t="str">
            <v>cây</v>
          </cell>
          <cell r="D2166">
            <v>130283</v>
          </cell>
        </row>
        <row r="2167">
          <cell r="B2167" t="str">
            <v>Trắc vàng &gt;3-6 cm</v>
          </cell>
          <cell r="C2167" t="str">
            <v>cây</v>
          </cell>
          <cell r="D2167">
            <v>171630</v>
          </cell>
        </row>
        <row r="2168">
          <cell r="B2168" t="str">
            <v>Trắc vàng &gt;6-9 cm</v>
          </cell>
          <cell r="C2168" t="str">
            <v>cây</v>
          </cell>
          <cell r="D2168">
            <v>451580</v>
          </cell>
        </row>
        <row r="2169">
          <cell r="B2169" t="str">
            <v>Trắc vàng &gt;9-12 cm</v>
          </cell>
          <cell r="C2169" t="str">
            <v>cây</v>
          </cell>
          <cell r="D2169">
            <v>607549</v>
          </cell>
        </row>
        <row r="2170">
          <cell r="B2170" t="str">
            <v>Trắc vàng &gt;12-15 cm</v>
          </cell>
          <cell r="C2170" t="str">
            <v>cây</v>
          </cell>
          <cell r="D2170">
            <v>649055</v>
          </cell>
        </row>
        <row r="2171">
          <cell r="B2171" t="str">
            <v>Trắc vàng &gt;15-18 cm</v>
          </cell>
          <cell r="C2171" t="str">
            <v>cây</v>
          </cell>
          <cell r="D2171">
            <v>693197</v>
          </cell>
        </row>
        <row r="2172">
          <cell r="B2172" t="str">
            <v>Trắc vàng &gt;18-21 cm</v>
          </cell>
          <cell r="C2172" t="str">
            <v>cây</v>
          </cell>
          <cell r="D2172">
            <v>740350</v>
          </cell>
        </row>
        <row r="2173">
          <cell r="B2173" t="str">
            <v>Trắc vàng &gt;21-24 cm</v>
          </cell>
          <cell r="C2173" t="str">
            <v>cây</v>
          </cell>
          <cell r="D2173">
            <v>790937</v>
          </cell>
        </row>
        <row r="2174">
          <cell r="B2174" t="str">
            <v>Trắc vàng &gt;24-27 cm</v>
          </cell>
          <cell r="C2174" t="str">
            <v>cây</v>
          </cell>
          <cell r="D2174">
            <v>845446</v>
          </cell>
        </row>
        <row r="2175">
          <cell r="B2175" t="str">
            <v>Trắc vàng &gt;27-30 cm</v>
          </cell>
          <cell r="C2175" t="str">
            <v>cây</v>
          </cell>
          <cell r="D2175">
            <v>904431</v>
          </cell>
        </row>
        <row r="2176">
          <cell r="B2176" t="str">
            <v>Trắc vàng &gt;30-33 cm</v>
          </cell>
          <cell r="C2176" t="str">
            <v>cây</v>
          </cell>
          <cell r="D2176">
            <v>968517</v>
          </cell>
        </row>
        <row r="2177">
          <cell r="B2177" t="str">
            <v>Trắc vàng &gt;33-36 cm</v>
          </cell>
          <cell r="C2177" t="str">
            <v>cây</v>
          </cell>
          <cell r="D2177">
            <v>1038453</v>
          </cell>
        </row>
        <row r="2178">
          <cell r="B2178" t="str">
            <v>Trắc vàng &gt;36-39 cm</v>
          </cell>
          <cell r="C2178" t="str">
            <v>cây</v>
          </cell>
          <cell r="D2178">
            <v>1115038</v>
          </cell>
        </row>
        <row r="2179">
          <cell r="B2179" t="str">
            <v>Trắc vàng &gt;39-42 cm</v>
          </cell>
          <cell r="C2179" t="str">
            <v>cây</v>
          </cell>
          <cell r="D2179">
            <v>1199222</v>
          </cell>
        </row>
        <row r="2180">
          <cell r="B2180" t="str">
            <v>Trắc vàng &gt;42 cm</v>
          </cell>
          <cell r="C2180" t="str">
            <v>cây</v>
          </cell>
          <cell r="D2180">
            <v>1292081</v>
          </cell>
        </row>
        <row r="2181">
          <cell r="B2181" t="str">
            <v>Trắc đen &lt;=3cm</v>
          </cell>
          <cell r="C2181" t="str">
            <v>cây</v>
          </cell>
          <cell r="D2181">
            <v>130283</v>
          </cell>
        </row>
        <row r="2182">
          <cell r="B2182" t="str">
            <v>Trắc đen &gt;3-6 cm</v>
          </cell>
          <cell r="C2182" t="str">
            <v>cây</v>
          </cell>
          <cell r="D2182">
            <v>171630</v>
          </cell>
        </row>
        <row r="2183">
          <cell r="B2183" t="str">
            <v>Trắc đen &gt;6-9 cm</v>
          </cell>
          <cell r="C2183" t="str">
            <v>cây</v>
          </cell>
          <cell r="D2183">
            <v>451580</v>
          </cell>
        </row>
        <row r="2184">
          <cell r="B2184" t="str">
            <v>Trắc đen &gt;9-12 cm</v>
          </cell>
          <cell r="C2184" t="str">
            <v>cây</v>
          </cell>
          <cell r="D2184">
            <v>607549</v>
          </cell>
        </row>
        <row r="2185">
          <cell r="B2185" t="str">
            <v>Trắc đen &gt;12-15 cm</v>
          </cell>
          <cell r="C2185" t="str">
            <v>cây</v>
          </cell>
          <cell r="D2185">
            <v>649055</v>
          </cell>
        </row>
        <row r="2186">
          <cell r="B2186" t="str">
            <v>Trắc đen &gt;15-18 cm</v>
          </cell>
          <cell r="C2186" t="str">
            <v>cây</v>
          </cell>
          <cell r="D2186">
            <v>693197</v>
          </cell>
        </row>
        <row r="2187">
          <cell r="B2187" t="str">
            <v>Trắc đen &gt;18-21 cm</v>
          </cell>
          <cell r="C2187" t="str">
            <v>cây</v>
          </cell>
          <cell r="D2187">
            <v>740350</v>
          </cell>
        </row>
        <row r="2188">
          <cell r="B2188" t="str">
            <v>Trắc đen &gt;21-24 cm</v>
          </cell>
          <cell r="C2188" t="str">
            <v>cây</v>
          </cell>
          <cell r="D2188">
            <v>790937</v>
          </cell>
        </row>
        <row r="2189">
          <cell r="B2189" t="str">
            <v>Trắc đen &gt;24-27 cm</v>
          </cell>
          <cell r="C2189" t="str">
            <v>cây</v>
          </cell>
          <cell r="D2189">
            <v>845446</v>
          </cell>
        </row>
        <row r="2190">
          <cell r="B2190" t="str">
            <v>Trắc đen &gt;27-30 cm</v>
          </cell>
          <cell r="C2190" t="str">
            <v>cây</v>
          </cell>
          <cell r="D2190">
            <v>904431</v>
          </cell>
        </row>
        <row r="2191">
          <cell r="B2191" t="str">
            <v>Trắc đen &gt;30-33 cm</v>
          </cell>
          <cell r="C2191" t="str">
            <v>cây</v>
          </cell>
          <cell r="D2191">
            <v>968517</v>
          </cell>
        </row>
        <row r="2192">
          <cell r="B2192" t="str">
            <v>Trắc đen &gt;33-36 cm</v>
          </cell>
          <cell r="C2192" t="str">
            <v>cây</v>
          </cell>
          <cell r="D2192">
            <v>1038453</v>
          </cell>
        </row>
        <row r="2193">
          <cell r="B2193" t="str">
            <v>Trắc đen &gt;36-39 cm</v>
          </cell>
          <cell r="C2193" t="str">
            <v>cây</v>
          </cell>
          <cell r="D2193">
            <v>1115038</v>
          </cell>
        </row>
        <row r="2194">
          <cell r="B2194" t="str">
            <v>Trắc đen &gt;39-42 cm</v>
          </cell>
          <cell r="C2194" t="str">
            <v>cây</v>
          </cell>
          <cell r="D2194">
            <v>1199222</v>
          </cell>
        </row>
        <row r="2195">
          <cell r="B2195" t="str">
            <v>Trắc đen &gt;42 cm</v>
          </cell>
          <cell r="C2195" t="str">
            <v>cây</v>
          </cell>
          <cell r="D2195">
            <v>1292081</v>
          </cell>
        </row>
        <row r="2196">
          <cell r="B2196" t="str">
            <v>Trai lý &lt;=3cm</v>
          </cell>
          <cell r="C2196" t="str">
            <v>cây</v>
          </cell>
          <cell r="D2196">
            <v>130283</v>
          </cell>
        </row>
        <row r="2197">
          <cell r="B2197" t="str">
            <v>Trai lý &gt;3-6 cm</v>
          </cell>
          <cell r="C2197" t="str">
            <v>cây</v>
          </cell>
          <cell r="D2197">
            <v>171630</v>
          </cell>
        </row>
        <row r="2198">
          <cell r="B2198" t="str">
            <v>Trai lý &gt;6-9 cm</v>
          </cell>
          <cell r="C2198" t="str">
            <v>cây</v>
          </cell>
          <cell r="D2198">
            <v>451580</v>
          </cell>
        </row>
        <row r="2199">
          <cell r="B2199" t="str">
            <v>Trai lý &gt;9-12 cm</v>
          </cell>
          <cell r="C2199" t="str">
            <v>cây</v>
          </cell>
          <cell r="D2199">
            <v>607549</v>
          </cell>
        </row>
        <row r="2200">
          <cell r="B2200" t="str">
            <v>Trai lý &gt;12-15 cm</v>
          </cell>
          <cell r="C2200" t="str">
            <v>cây</v>
          </cell>
          <cell r="D2200">
            <v>649055</v>
          </cell>
        </row>
        <row r="2201">
          <cell r="B2201" t="str">
            <v>Trai lý &gt;15-18 cm</v>
          </cell>
          <cell r="C2201" t="str">
            <v>cây</v>
          </cell>
          <cell r="D2201">
            <v>693197</v>
          </cell>
        </row>
        <row r="2202">
          <cell r="B2202" t="str">
            <v>Trai lý &gt;18-21 cm</v>
          </cell>
          <cell r="C2202" t="str">
            <v>cây</v>
          </cell>
          <cell r="D2202">
            <v>740350</v>
          </cell>
        </row>
        <row r="2203">
          <cell r="B2203" t="str">
            <v>Trai lý &gt;21-24 cm</v>
          </cell>
          <cell r="C2203" t="str">
            <v>cây</v>
          </cell>
          <cell r="D2203">
            <v>790937</v>
          </cell>
        </row>
        <row r="2204">
          <cell r="B2204" t="str">
            <v>Trai lý &gt;24-27 cm</v>
          </cell>
          <cell r="C2204" t="str">
            <v>cây</v>
          </cell>
          <cell r="D2204">
            <v>845446</v>
          </cell>
        </row>
        <row r="2205">
          <cell r="B2205" t="str">
            <v>Trai lý &gt;27-30 cm</v>
          </cell>
          <cell r="C2205" t="str">
            <v>cây</v>
          </cell>
          <cell r="D2205">
            <v>904431</v>
          </cell>
        </row>
        <row r="2206">
          <cell r="B2206" t="str">
            <v>Trai lý &gt;30-33 cm</v>
          </cell>
          <cell r="C2206" t="str">
            <v>cây</v>
          </cell>
          <cell r="D2206">
            <v>968517</v>
          </cell>
        </row>
        <row r="2207">
          <cell r="B2207" t="str">
            <v>Trai lý &gt;33-36 cm</v>
          </cell>
          <cell r="C2207" t="str">
            <v>cây</v>
          </cell>
          <cell r="D2207">
            <v>1038453</v>
          </cell>
        </row>
        <row r="2208">
          <cell r="B2208" t="str">
            <v>Trai lý &gt;36-39 cm</v>
          </cell>
          <cell r="C2208" t="str">
            <v>cây</v>
          </cell>
          <cell r="D2208">
            <v>1115038</v>
          </cell>
        </row>
        <row r="2209">
          <cell r="B2209" t="str">
            <v>Trai lý &gt;39-42 cm</v>
          </cell>
          <cell r="C2209" t="str">
            <v>cây</v>
          </cell>
          <cell r="D2209">
            <v>1199222</v>
          </cell>
        </row>
        <row r="2210">
          <cell r="B2210" t="str">
            <v>Trai lý &gt;42 cm</v>
          </cell>
          <cell r="C2210" t="str">
            <v>cây</v>
          </cell>
          <cell r="D2210">
            <v>1292081</v>
          </cell>
        </row>
        <row r="2211">
          <cell r="B2211" t="str">
            <v>Trai &lt;=3cm</v>
          </cell>
          <cell r="C2211" t="str">
            <v>cây</v>
          </cell>
          <cell r="D2211">
            <v>130283</v>
          </cell>
        </row>
        <row r="2212">
          <cell r="B2212" t="str">
            <v>Trai &gt;3-6 cm</v>
          </cell>
          <cell r="C2212" t="str">
            <v>cây</v>
          </cell>
          <cell r="D2212">
            <v>171630</v>
          </cell>
        </row>
        <row r="2213">
          <cell r="B2213" t="str">
            <v>Trai &gt;6-9 cm</v>
          </cell>
          <cell r="C2213" t="str">
            <v>cây</v>
          </cell>
          <cell r="D2213">
            <v>451580</v>
          </cell>
        </row>
        <row r="2214">
          <cell r="B2214" t="str">
            <v>Trai &gt;9-12 cm</v>
          </cell>
          <cell r="C2214" t="str">
            <v>cây</v>
          </cell>
          <cell r="D2214">
            <v>607549</v>
          </cell>
        </row>
        <row r="2215">
          <cell r="B2215" t="str">
            <v>Trai &gt;12-15 cm</v>
          </cell>
          <cell r="C2215" t="str">
            <v>cây</v>
          </cell>
          <cell r="D2215">
            <v>649055</v>
          </cell>
        </row>
        <row r="2216">
          <cell r="B2216" t="str">
            <v>Trai &gt;15-18 cm</v>
          </cell>
          <cell r="C2216" t="str">
            <v>cây</v>
          </cell>
          <cell r="D2216">
            <v>693197</v>
          </cell>
        </row>
        <row r="2217">
          <cell r="B2217" t="str">
            <v>Trai &gt;18-21 cm</v>
          </cell>
          <cell r="C2217" t="str">
            <v>cây</v>
          </cell>
          <cell r="D2217">
            <v>740350</v>
          </cell>
        </row>
        <row r="2218">
          <cell r="B2218" t="str">
            <v>Trai &gt;21-24 cm</v>
          </cell>
          <cell r="C2218" t="str">
            <v>cây</v>
          </cell>
          <cell r="D2218">
            <v>790937</v>
          </cell>
        </row>
        <row r="2219">
          <cell r="B2219" t="str">
            <v>Trai &gt;24-27 cm</v>
          </cell>
          <cell r="C2219" t="str">
            <v>cây</v>
          </cell>
          <cell r="D2219">
            <v>845446</v>
          </cell>
        </row>
        <row r="2220">
          <cell r="B2220" t="str">
            <v>Trai &gt;27-30 cm</v>
          </cell>
          <cell r="C2220" t="str">
            <v>cây</v>
          </cell>
          <cell r="D2220">
            <v>904431</v>
          </cell>
        </row>
        <row r="2221">
          <cell r="B2221" t="str">
            <v>Trai &gt;30-33 cm</v>
          </cell>
          <cell r="C2221" t="str">
            <v>cây</v>
          </cell>
          <cell r="D2221">
            <v>968517</v>
          </cell>
        </row>
        <row r="2222">
          <cell r="B2222" t="str">
            <v>Trai &gt;33-36 cm</v>
          </cell>
          <cell r="C2222" t="str">
            <v>cây</v>
          </cell>
          <cell r="D2222">
            <v>1038453</v>
          </cell>
        </row>
        <row r="2223">
          <cell r="B2223" t="str">
            <v>Trai &gt;36-39 cm</v>
          </cell>
          <cell r="C2223" t="str">
            <v>cây</v>
          </cell>
          <cell r="D2223">
            <v>1115038</v>
          </cell>
        </row>
        <row r="2224">
          <cell r="B2224" t="str">
            <v>Trai &gt;39-42 cm</v>
          </cell>
          <cell r="C2224" t="str">
            <v>cây</v>
          </cell>
          <cell r="D2224">
            <v>1199222</v>
          </cell>
        </row>
        <row r="2225">
          <cell r="B2225" t="str">
            <v>Trai &gt;42 cm</v>
          </cell>
          <cell r="C2225" t="str">
            <v>cây</v>
          </cell>
          <cell r="D2225">
            <v>1292081</v>
          </cell>
        </row>
        <row r="2226">
          <cell r="B2226" t="str">
            <v>Vân sam phan xi păng &lt;=3cm</v>
          </cell>
          <cell r="C2226" t="str">
            <v>cây</v>
          </cell>
          <cell r="D2226">
            <v>130283</v>
          </cell>
        </row>
        <row r="2227">
          <cell r="B2227" t="str">
            <v>Vân sam phan xi păng &gt;3-6 cm</v>
          </cell>
          <cell r="C2227" t="str">
            <v>cây</v>
          </cell>
          <cell r="D2227">
            <v>171630</v>
          </cell>
        </row>
        <row r="2228">
          <cell r="B2228" t="str">
            <v>Vân sam phan xi păng &gt;6-9 cm</v>
          </cell>
          <cell r="C2228" t="str">
            <v>cây</v>
          </cell>
          <cell r="D2228">
            <v>451580</v>
          </cell>
        </row>
        <row r="2229">
          <cell r="B2229" t="str">
            <v>Vân sam phan xi păng &gt;9-12 cm</v>
          </cell>
          <cell r="C2229" t="str">
            <v>cây</v>
          </cell>
          <cell r="D2229">
            <v>607549</v>
          </cell>
        </row>
        <row r="2230">
          <cell r="B2230" t="str">
            <v>Vân sam phan xi păng &gt;12-15 cm</v>
          </cell>
          <cell r="C2230" t="str">
            <v>cây</v>
          </cell>
          <cell r="D2230">
            <v>649055</v>
          </cell>
        </row>
        <row r="2231">
          <cell r="B2231" t="str">
            <v>Vân sam phan xi păng &gt;15-18 cm</v>
          </cell>
          <cell r="C2231" t="str">
            <v>cây</v>
          </cell>
          <cell r="D2231">
            <v>693197</v>
          </cell>
        </row>
        <row r="2232">
          <cell r="B2232" t="str">
            <v>Vân sam phan xi păng &gt;18-21 cm</v>
          </cell>
          <cell r="C2232" t="str">
            <v>cây</v>
          </cell>
          <cell r="D2232">
            <v>740350</v>
          </cell>
        </row>
        <row r="2233">
          <cell r="B2233" t="str">
            <v>Vân sam phan xi păng &gt;21-24 cm</v>
          </cell>
          <cell r="C2233" t="str">
            <v>cây</v>
          </cell>
          <cell r="D2233">
            <v>790937</v>
          </cell>
        </row>
        <row r="2234">
          <cell r="B2234" t="str">
            <v>Vân sam phan xi păng &gt;24-27 cm</v>
          </cell>
          <cell r="C2234" t="str">
            <v>cây</v>
          </cell>
          <cell r="D2234">
            <v>845446</v>
          </cell>
        </row>
        <row r="2235">
          <cell r="B2235" t="str">
            <v>Vân sam phan xi păng &gt;27-30 cm</v>
          </cell>
          <cell r="C2235" t="str">
            <v>cây</v>
          </cell>
          <cell r="D2235">
            <v>904431</v>
          </cell>
        </row>
        <row r="2236">
          <cell r="B2236" t="str">
            <v>Vân sam phan xi păng &gt;30-33 cm</v>
          </cell>
          <cell r="C2236" t="str">
            <v>cây</v>
          </cell>
          <cell r="D2236">
            <v>968517</v>
          </cell>
        </row>
        <row r="2237">
          <cell r="B2237" t="str">
            <v>Vân sam phan xi păng &gt;33-36 cm</v>
          </cell>
          <cell r="C2237" t="str">
            <v>cây</v>
          </cell>
          <cell r="D2237">
            <v>1038453</v>
          </cell>
        </row>
        <row r="2238">
          <cell r="B2238" t="str">
            <v>Vân sam phan xi păng &gt;36-39 cm</v>
          </cell>
          <cell r="C2238" t="str">
            <v>cây</v>
          </cell>
          <cell r="D2238">
            <v>1115038</v>
          </cell>
        </row>
        <row r="2239">
          <cell r="B2239" t="str">
            <v>Vân sam phan xi păng &gt;39-42 cm</v>
          </cell>
          <cell r="C2239" t="str">
            <v>cây</v>
          </cell>
          <cell r="D2239">
            <v>1199222</v>
          </cell>
        </row>
        <row r="2240">
          <cell r="B2240" t="str">
            <v>Vân sam phan xi păng &gt;42 cm</v>
          </cell>
          <cell r="C2240" t="str">
            <v>cây</v>
          </cell>
          <cell r="D2240">
            <v>1292081</v>
          </cell>
        </row>
        <row r="2241">
          <cell r="B2241" t="str">
            <v>Xoay &lt;=3cm</v>
          </cell>
          <cell r="C2241" t="str">
            <v>cây</v>
          </cell>
          <cell r="D2241">
            <v>130283</v>
          </cell>
        </row>
        <row r="2242">
          <cell r="B2242" t="str">
            <v>Xoay &gt;3-6 cm</v>
          </cell>
          <cell r="C2242" t="str">
            <v>cây</v>
          </cell>
          <cell r="D2242">
            <v>171630</v>
          </cell>
        </row>
        <row r="2243">
          <cell r="B2243" t="str">
            <v>Xoay &gt;6-9 cm</v>
          </cell>
          <cell r="C2243" t="str">
            <v>cây</v>
          </cell>
          <cell r="D2243">
            <v>451580</v>
          </cell>
        </row>
        <row r="2244">
          <cell r="B2244" t="str">
            <v>Xoay &gt;9-12 cm</v>
          </cell>
          <cell r="C2244" t="str">
            <v>cây</v>
          </cell>
          <cell r="D2244">
            <v>607549</v>
          </cell>
        </row>
        <row r="2245">
          <cell r="B2245" t="str">
            <v>Xoay &gt;12-15 cm</v>
          </cell>
          <cell r="C2245" t="str">
            <v>cây</v>
          </cell>
          <cell r="D2245">
            <v>649055</v>
          </cell>
        </row>
        <row r="2246">
          <cell r="B2246" t="str">
            <v>Xoay &gt;15-18 cm</v>
          </cell>
          <cell r="C2246" t="str">
            <v>cây</v>
          </cell>
          <cell r="D2246">
            <v>693197</v>
          </cell>
        </row>
        <row r="2247">
          <cell r="B2247" t="str">
            <v>Xoay &gt;18-21 cm</v>
          </cell>
          <cell r="C2247" t="str">
            <v>cây</v>
          </cell>
          <cell r="D2247">
            <v>740350</v>
          </cell>
        </row>
        <row r="2248">
          <cell r="B2248" t="str">
            <v>Xoay &gt;21-24 cm</v>
          </cell>
          <cell r="C2248" t="str">
            <v>cây</v>
          </cell>
          <cell r="D2248">
            <v>790937</v>
          </cell>
        </row>
        <row r="2249">
          <cell r="B2249" t="str">
            <v>Xoay &gt;24-27 cm</v>
          </cell>
          <cell r="C2249" t="str">
            <v>cây</v>
          </cell>
          <cell r="D2249">
            <v>845446</v>
          </cell>
        </row>
        <row r="2250">
          <cell r="B2250" t="str">
            <v>Xoay &gt;27-30 cm</v>
          </cell>
          <cell r="C2250" t="str">
            <v>cây</v>
          </cell>
          <cell r="D2250">
            <v>904431</v>
          </cell>
        </row>
        <row r="2251">
          <cell r="B2251" t="str">
            <v>Xoay &gt;30-33 cm</v>
          </cell>
          <cell r="C2251" t="str">
            <v>cây</v>
          </cell>
          <cell r="D2251">
            <v>968517</v>
          </cell>
        </row>
        <row r="2252">
          <cell r="B2252" t="str">
            <v>Xoay &gt;33-36 cm</v>
          </cell>
          <cell r="C2252" t="str">
            <v>cây</v>
          </cell>
          <cell r="D2252">
            <v>1038453</v>
          </cell>
        </row>
        <row r="2253">
          <cell r="B2253" t="str">
            <v>Xoay &gt;36-39 cm</v>
          </cell>
          <cell r="C2253" t="str">
            <v>cây</v>
          </cell>
          <cell r="D2253">
            <v>1115038</v>
          </cell>
        </row>
        <row r="2254">
          <cell r="B2254" t="str">
            <v>Xoay &gt;39-42 cm</v>
          </cell>
          <cell r="C2254" t="str">
            <v>cây</v>
          </cell>
          <cell r="D2254">
            <v>1199222</v>
          </cell>
        </row>
        <row r="2255">
          <cell r="B2255" t="str">
            <v>Xoay &gt;42 cm</v>
          </cell>
          <cell r="C2255" t="str">
            <v>cây</v>
          </cell>
          <cell r="D2255">
            <v>1292081</v>
          </cell>
        </row>
        <row r="2256">
          <cell r="B2256" t="str">
            <v>Nai sai mét &lt;=3cm</v>
          </cell>
          <cell r="C2256" t="str">
            <v>cây</v>
          </cell>
          <cell r="D2256">
            <v>130283</v>
          </cell>
        </row>
        <row r="2257">
          <cell r="B2257" t="str">
            <v>Nai sai mét &gt;3-6 cm</v>
          </cell>
          <cell r="C2257" t="str">
            <v>cây</v>
          </cell>
          <cell r="D2257">
            <v>171630</v>
          </cell>
        </row>
        <row r="2258">
          <cell r="B2258" t="str">
            <v>Nai sai mét &gt;6-9 cm</v>
          </cell>
          <cell r="C2258" t="str">
            <v>cây</v>
          </cell>
          <cell r="D2258">
            <v>451580</v>
          </cell>
        </row>
        <row r="2259">
          <cell r="B2259" t="str">
            <v>Nai sai mét &gt;9-12 cm</v>
          </cell>
          <cell r="C2259" t="str">
            <v>cây</v>
          </cell>
          <cell r="D2259">
            <v>607549</v>
          </cell>
        </row>
        <row r="2260">
          <cell r="B2260" t="str">
            <v>Nai sai mét &gt;12-15 cm</v>
          </cell>
          <cell r="C2260" t="str">
            <v>cây</v>
          </cell>
          <cell r="D2260">
            <v>649055</v>
          </cell>
        </row>
        <row r="2261">
          <cell r="B2261" t="str">
            <v>Nai sai mét &gt;15-18 cm</v>
          </cell>
          <cell r="C2261" t="str">
            <v>cây</v>
          </cell>
          <cell r="D2261">
            <v>693197</v>
          </cell>
        </row>
        <row r="2262">
          <cell r="B2262" t="str">
            <v>Nai sai mét &gt;18-21 cm</v>
          </cell>
          <cell r="C2262" t="str">
            <v>cây</v>
          </cell>
          <cell r="D2262">
            <v>740350</v>
          </cell>
        </row>
        <row r="2263">
          <cell r="B2263" t="str">
            <v>Nai sai mét &gt;21-24 cm</v>
          </cell>
          <cell r="C2263" t="str">
            <v>cây</v>
          </cell>
          <cell r="D2263">
            <v>790937</v>
          </cell>
        </row>
        <row r="2264">
          <cell r="B2264" t="str">
            <v>Nai sai mét &gt;24-27 cm</v>
          </cell>
          <cell r="C2264" t="str">
            <v>cây</v>
          </cell>
          <cell r="D2264">
            <v>845446</v>
          </cell>
        </row>
        <row r="2265">
          <cell r="B2265" t="str">
            <v>Nai sai mét &gt;27-30 cm</v>
          </cell>
          <cell r="C2265" t="str">
            <v>cây</v>
          </cell>
          <cell r="D2265">
            <v>904431</v>
          </cell>
        </row>
        <row r="2266">
          <cell r="B2266" t="str">
            <v>Nai sai mét &gt;30-33 cm</v>
          </cell>
          <cell r="C2266" t="str">
            <v>cây</v>
          </cell>
          <cell r="D2266">
            <v>968517</v>
          </cell>
        </row>
        <row r="2267">
          <cell r="B2267" t="str">
            <v>Nai sai mét &gt;33-36 cm</v>
          </cell>
          <cell r="C2267" t="str">
            <v>cây</v>
          </cell>
          <cell r="D2267">
            <v>1038453</v>
          </cell>
        </row>
        <row r="2268">
          <cell r="B2268" t="str">
            <v>Nai sai mét &gt;36-39 cm</v>
          </cell>
          <cell r="C2268" t="str">
            <v>cây</v>
          </cell>
          <cell r="D2268">
            <v>1115038</v>
          </cell>
        </row>
        <row r="2269">
          <cell r="B2269" t="str">
            <v>Nai sai mét &gt;39-42 cm</v>
          </cell>
          <cell r="C2269" t="str">
            <v>cây</v>
          </cell>
          <cell r="D2269">
            <v>1199222</v>
          </cell>
        </row>
        <row r="2270">
          <cell r="B2270" t="str">
            <v>Nai sai mét &gt;42 cm</v>
          </cell>
          <cell r="C2270" t="str">
            <v>cây</v>
          </cell>
          <cell r="D2270">
            <v>1292081</v>
          </cell>
        </row>
        <row r="2271">
          <cell r="B2271" t="str">
            <v>Du sam &lt;=3cm</v>
          </cell>
          <cell r="C2271" t="str">
            <v>cây</v>
          </cell>
          <cell r="D2271">
            <v>130283</v>
          </cell>
        </row>
        <row r="2272">
          <cell r="B2272" t="str">
            <v>Du sam &gt;3-6 cm</v>
          </cell>
          <cell r="C2272" t="str">
            <v>cây</v>
          </cell>
          <cell r="D2272">
            <v>171630</v>
          </cell>
        </row>
        <row r="2273">
          <cell r="B2273" t="str">
            <v>Du sam &gt;6-9 cm</v>
          </cell>
          <cell r="C2273" t="str">
            <v>cây</v>
          </cell>
          <cell r="D2273">
            <v>451580</v>
          </cell>
        </row>
        <row r="2274">
          <cell r="B2274" t="str">
            <v>Du sam &gt;9-12 cm</v>
          </cell>
          <cell r="C2274" t="str">
            <v>cây</v>
          </cell>
          <cell r="D2274">
            <v>607549</v>
          </cell>
        </row>
        <row r="2275">
          <cell r="B2275" t="str">
            <v>Du sam &gt;12-15 cm</v>
          </cell>
          <cell r="C2275" t="str">
            <v>cây</v>
          </cell>
          <cell r="D2275">
            <v>649055</v>
          </cell>
        </row>
        <row r="2276">
          <cell r="B2276" t="str">
            <v>Du sam &gt;15-18 cm</v>
          </cell>
          <cell r="C2276" t="str">
            <v>cây</v>
          </cell>
          <cell r="D2276">
            <v>693197</v>
          </cell>
        </row>
        <row r="2277">
          <cell r="B2277" t="str">
            <v>Du sam &gt;18-21 cm</v>
          </cell>
          <cell r="C2277" t="str">
            <v>cây</v>
          </cell>
          <cell r="D2277">
            <v>740350</v>
          </cell>
        </row>
        <row r="2278">
          <cell r="B2278" t="str">
            <v>Du sam &gt;21-24 cm</v>
          </cell>
          <cell r="C2278" t="str">
            <v>cây</v>
          </cell>
          <cell r="D2278">
            <v>790937</v>
          </cell>
        </row>
        <row r="2279">
          <cell r="B2279" t="str">
            <v>Du sam &gt;24-27 cm</v>
          </cell>
          <cell r="C2279" t="str">
            <v>cây</v>
          </cell>
          <cell r="D2279">
            <v>845446</v>
          </cell>
        </row>
        <row r="2280">
          <cell r="B2280" t="str">
            <v>Du sam &gt;27-30 cm</v>
          </cell>
          <cell r="C2280" t="str">
            <v>cây</v>
          </cell>
          <cell r="D2280">
            <v>904431</v>
          </cell>
        </row>
        <row r="2281">
          <cell r="B2281" t="str">
            <v>Du sam &gt;30-33 cm</v>
          </cell>
          <cell r="C2281" t="str">
            <v>cây</v>
          </cell>
          <cell r="D2281">
            <v>968517</v>
          </cell>
        </row>
        <row r="2282">
          <cell r="B2282" t="str">
            <v>Du sam &gt;33-36 cm</v>
          </cell>
          <cell r="C2282" t="str">
            <v>cây</v>
          </cell>
          <cell r="D2282">
            <v>1038453</v>
          </cell>
        </row>
        <row r="2283">
          <cell r="B2283" t="str">
            <v>Du sam &gt;36-39 cm</v>
          </cell>
          <cell r="C2283" t="str">
            <v>cây</v>
          </cell>
          <cell r="D2283">
            <v>1115038</v>
          </cell>
        </row>
        <row r="2284">
          <cell r="B2284" t="str">
            <v>Du sam &gt;39-42 cm</v>
          </cell>
          <cell r="C2284" t="str">
            <v>cây</v>
          </cell>
          <cell r="D2284">
            <v>1199222</v>
          </cell>
        </row>
        <row r="2285">
          <cell r="B2285" t="str">
            <v>Du sam &gt;42 cm</v>
          </cell>
          <cell r="C2285" t="str">
            <v>cây</v>
          </cell>
          <cell r="D2285">
            <v>1292081</v>
          </cell>
        </row>
        <row r="2286">
          <cell r="B2286" t="str">
            <v>Ngô tùng &lt;=3cm</v>
          </cell>
          <cell r="C2286" t="str">
            <v>cây</v>
          </cell>
          <cell r="D2286">
            <v>130283</v>
          </cell>
        </row>
        <row r="2287">
          <cell r="B2287" t="str">
            <v>Ngô tùng &gt;3-6 cm</v>
          </cell>
          <cell r="C2287" t="str">
            <v>cây</v>
          </cell>
          <cell r="D2287">
            <v>171630</v>
          </cell>
        </row>
        <row r="2288">
          <cell r="B2288" t="str">
            <v>Ngô tùng &gt;6-9 cm</v>
          </cell>
          <cell r="C2288" t="str">
            <v>cây</v>
          </cell>
          <cell r="D2288">
            <v>451580</v>
          </cell>
        </row>
        <row r="2289">
          <cell r="B2289" t="str">
            <v>Ngô tùng &gt;9-12 cm</v>
          </cell>
          <cell r="C2289" t="str">
            <v>cây</v>
          </cell>
          <cell r="D2289">
            <v>607549</v>
          </cell>
        </row>
        <row r="2290">
          <cell r="B2290" t="str">
            <v>Ngô tùng &gt;12-15 cm</v>
          </cell>
          <cell r="C2290" t="str">
            <v>cây</v>
          </cell>
          <cell r="D2290">
            <v>649055</v>
          </cell>
        </row>
        <row r="2291">
          <cell r="B2291" t="str">
            <v>Ngô tùng &gt;15-18 cm</v>
          </cell>
          <cell r="C2291" t="str">
            <v>cây</v>
          </cell>
          <cell r="D2291">
            <v>693197</v>
          </cell>
        </row>
        <row r="2292">
          <cell r="B2292" t="str">
            <v>Ngô tùng &gt;18-21 cm</v>
          </cell>
          <cell r="C2292" t="str">
            <v>cây</v>
          </cell>
          <cell r="D2292">
            <v>740350</v>
          </cell>
        </row>
        <row r="2293">
          <cell r="B2293" t="str">
            <v>Ngô tùng &gt;21-24 cm</v>
          </cell>
          <cell r="C2293" t="str">
            <v>cây</v>
          </cell>
          <cell r="D2293">
            <v>790937</v>
          </cell>
        </row>
        <row r="2294">
          <cell r="B2294" t="str">
            <v>Ngô tùng &gt;24-27 cm</v>
          </cell>
          <cell r="C2294" t="str">
            <v>cây</v>
          </cell>
          <cell r="D2294">
            <v>845446</v>
          </cell>
        </row>
        <row r="2295">
          <cell r="B2295" t="str">
            <v>Ngô tùng &gt;27-30 cm</v>
          </cell>
          <cell r="C2295" t="str">
            <v>cây</v>
          </cell>
          <cell r="D2295">
            <v>904431</v>
          </cell>
        </row>
        <row r="2296">
          <cell r="B2296" t="str">
            <v>Ngô tùng &gt;30-33 cm</v>
          </cell>
          <cell r="C2296" t="str">
            <v>cây</v>
          </cell>
          <cell r="D2296">
            <v>968517</v>
          </cell>
        </row>
        <row r="2297">
          <cell r="B2297" t="str">
            <v>Ngô tùng &gt;33-36 cm</v>
          </cell>
          <cell r="C2297" t="str">
            <v>cây</v>
          </cell>
          <cell r="D2297">
            <v>1038453</v>
          </cell>
        </row>
        <row r="2298">
          <cell r="B2298" t="str">
            <v>Ngô tùng &gt;36-39 cm</v>
          </cell>
          <cell r="C2298" t="str">
            <v>cây</v>
          </cell>
          <cell r="D2298">
            <v>1115038</v>
          </cell>
        </row>
        <row r="2299">
          <cell r="B2299" t="str">
            <v>Ngô tùng &gt;39-42 cm</v>
          </cell>
          <cell r="C2299" t="str">
            <v>cây</v>
          </cell>
          <cell r="D2299">
            <v>1199222</v>
          </cell>
        </row>
        <row r="2300">
          <cell r="B2300" t="str">
            <v>Ngô tùng &gt;42 cm</v>
          </cell>
          <cell r="C2300" t="str">
            <v>cây</v>
          </cell>
          <cell r="D2300">
            <v>1292081</v>
          </cell>
        </row>
        <row r="2301">
          <cell r="B2301" t="str">
            <v>Thông đất &lt;=3cm</v>
          </cell>
          <cell r="C2301" t="str">
            <v>cây</v>
          </cell>
          <cell r="D2301">
            <v>130283</v>
          </cell>
        </row>
        <row r="2302">
          <cell r="B2302" t="str">
            <v>Thông đất &gt;3-6 cm</v>
          </cell>
          <cell r="C2302" t="str">
            <v>cây</v>
          </cell>
          <cell r="D2302">
            <v>171630</v>
          </cell>
        </row>
        <row r="2303">
          <cell r="B2303" t="str">
            <v>Thông đất &gt;6-9 cm</v>
          </cell>
          <cell r="C2303" t="str">
            <v>cây</v>
          </cell>
          <cell r="D2303">
            <v>451580</v>
          </cell>
        </row>
        <row r="2304">
          <cell r="B2304" t="str">
            <v>Thông đất &gt;9-12 cm</v>
          </cell>
          <cell r="C2304" t="str">
            <v>cây</v>
          </cell>
          <cell r="D2304">
            <v>607549</v>
          </cell>
        </row>
        <row r="2305">
          <cell r="B2305" t="str">
            <v>Thông đất &gt;12-15 cm</v>
          </cell>
          <cell r="C2305" t="str">
            <v>cây</v>
          </cell>
          <cell r="D2305">
            <v>649055</v>
          </cell>
        </row>
        <row r="2306">
          <cell r="B2306" t="str">
            <v>Thông đất &gt;15-18 cm</v>
          </cell>
          <cell r="C2306" t="str">
            <v>cây</v>
          </cell>
          <cell r="D2306">
            <v>693197</v>
          </cell>
        </row>
        <row r="2307">
          <cell r="B2307" t="str">
            <v>Thông đất &gt;18-21 cm</v>
          </cell>
          <cell r="C2307" t="str">
            <v>cây</v>
          </cell>
          <cell r="D2307">
            <v>740350</v>
          </cell>
        </row>
        <row r="2308">
          <cell r="B2308" t="str">
            <v>Thông đất &gt;21-24 cm</v>
          </cell>
          <cell r="C2308" t="str">
            <v>cây</v>
          </cell>
          <cell r="D2308">
            <v>790937</v>
          </cell>
        </row>
        <row r="2309">
          <cell r="B2309" t="str">
            <v>Thông đất &gt;24-27 cm</v>
          </cell>
          <cell r="C2309" t="str">
            <v>cây</v>
          </cell>
          <cell r="D2309">
            <v>845446</v>
          </cell>
        </row>
        <row r="2310">
          <cell r="B2310" t="str">
            <v>Thông đất &gt;27-30 cm</v>
          </cell>
          <cell r="C2310" t="str">
            <v>cây</v>
          </cell>
          <cell r="D2310">
            <v>904431</v>
          </cell>
        </row>
        <row r="2311">
          <cell r="B2311" t="str">
            <v>Thông đất &gt;30-33 cm</v>
          </cell>
          <cell r="C2311" t="str">
            <v>cây</v>
          </cell>
          <cell r="D2311">
            <v>968517</v>
          </cell>
        </row>
        <row r="2312">
          <cell r="B2312" t="str">
            <v>Thông đất &gt;33-36 cm</v>
          </cell>
          <cell r="C2312" t="str">
            <v>cây</v>
          </cell>
          <cell r="D2312">
            <v>1038453</v>
          </cell>
        </row>
        <row r="2313">
          <cell r="B2313" t="str">
            <v>Thông đất &gt;36-39 cm</v>
          </cell>
          <cell r="C2313" t="str">
            <v>cây</v>
          </cell>
          <cell r="D2313">
            <v>1115038</v>
          </cell>
        </row>
        <row r="2314">
          <cell r="B2314" t="str">
            <v>Thông đất &gt;39-42 cm</v>
          </cell>
          <cell r="C2314" t="str">
            <v>cây</v>
          </cell>
          <cell r="D2314">
            <v>1199222</v>
          </cell>
        </row>
        <row r="2315">
          <cell r="B2315" t="str">
            <v>Thông đất &gt;42 cm</v>
          </cell>
          <cell r="C2315" t="str">
            <v>cây</v>
          </cell>
          <cell r="D2315">
            <v>1292081</v>
          </cell>
        </row>
        <row r="2316">
          <cell r="B2316" t="str">
            <v>Thông dầu &lt;=3cm</v>
          </cell>
          <cell r="C2316" t="str">
            <v>cây</v>
          </cell>
          <cell r="D2316">
            <v>130283</v>
          </cell>
        </row>
        <row r="2317">
          <cell r="B2317" t="str">
            <v>Thông dầu &gt;3-6 cm</v>
          </cell>
          <cell r="C2317" t="str">
            <v>cây</v>
          </cell>
          <cell r="D2317">
            <v>171630</v>
          </cell>
        </row>
        <row r="2318">
          <cell r="B2318" t="str">
            <v>Thông dầu &gt;6-9 cm</v>
          </cell>
          <cell r="C2318" t="str">
            <v>cây</v>
          </cell>
          <cell r="D2318">
            <v>451580</v>
          </cell>
        </row>
        <row r="2319">
          <cell r="B2319" t="str">
            <v>Thông dầu &gt;9-12 cm</v>
          </cell>
          <cell r="C2319" t="str">
            <v>cây</v>
          </cell>
          <cell r="D2319">
            <v>607549</v>
          </cell>
        </row>
        <row r="2320">
          <cell r="B2320" t="str">
            <v>Thông dầu &gt;12-15 cm</v>
          </cell>
          <cell r="C2320" t="str">
            <v>cây</v>
          </cell>
          <cell r="D2320">
            <v>649055</v>
          </cell>
        </row>
        <row r="2321">
          <cell r="B2321" t="str">
            <v>Thông dầu &gt;15-18 cm</v>
          </cell>
          <cell r="C2321" t="str">
            <v>cây</v>
          </cell>
          <cell r="D2321">
            <v>693197</v>
          </cell>
        </row>
        <row r="2322">
          <cell r="B2322" t="str">
            <v>Thông dầu &gt;18-21 cm</v>
          </cell>
          <cell r="C2322" t="str">
            <v>cây</v>
          </cell>
          <cell r="D2322">
            <v>740350</v>
          </cell>
        </row>
        <row r="2323">
          <cell r="B2323" t="str">
            <v>Thông dầu &gt;21-24 cm</v>
          </cell>
          <cell r="C2323" t="str">
            <v>cây</v>
          </cell>
          <cell r="D2323">
            <v>790937</v>
          </cell>
        </row>
        <row r="2324">
          <cell r="B2324" t="str">
            <v>Thông dầu &gt;24-27 cm</v>
          </cell>
          <cell r="C2324" t="str">
            <v>cây</v>
          </cell>
          <cell r="D2324">
            <v>845446</v>
          </cell>
        </row>
        <row r="2325">
          <cell r="B2325" t="str">
            <v>Thông dầu &gt;27-30 cm</v>
          </cell>
          <cell r="C2325" t="str">
            <v>cây</v>
          </cell>
          <cell r="D2325">
            <v>904431</v>
          </cell>
        </row>
        <row r="2326">
          <cell r="B2326" t="str">
            <v>Thông dầu &gt;30-33 cm</v>
          </cell>
          <cell r="C2326" t="str">
            <v>cây</v>
          </cell>
          <cell r="D2326">
            <v>968517</v>
          </cell>
        </row>
        <row r="2327">
          <cell r="B2327" t="str">
            <v>Thông dầu &gt;33-36 cm</v>
          </cell>
          <cell r="C2327" t="str">
            <v>cây</v>
          </cell>
          <cell r="D2327">
            <v>1038453</v>
          </cell>
        </row>
        <row r="2328">
          <cell r="B2328" t="str">
            <v>Thông dầu &gt;36-39 cm</v>
          </cell>
          <cell r="C2328" t="str">
            <v>cây</v>
          </cell>
          <cell r="D2328">
            <v>1115038</v>
          </cell>
        </row>
        <row r="2329">
          <cell r="B2329" t="str">
            <v>Thông dầu &gt;39-42 cm</v>
          </cell>
          <cell r="C2329" t="str">
            <v>cây</v>
          </cell>
          <cell r="D2329">
            <v>1199222</v>
          </cell>
        </row>
        <row r="2330">
          <cell r="B2330" t="str">
            <v>Thông dầu &gt;42 cm</v>
          </cell>
          <cell r="C2330" t="str">
            <v>cây</v>
          </cell>
          <cell r="D2330">
            <v>1292081</v>
          </cell>
        </row>
        <row r="2331">
          <cell r="B2331" t="str">
            <v>Sa mộc dầu &lt;=3cm</v>
          </cell>
          <cell r="C2331" t="str">
            <v>cây</v>
          </cell>
          <cell r="D2331">
            <v>130283</v>
          </cell>
        </row>
        <row r="2332">
          <cell r="B2332" t="str">
            <v>Sa mộc dầu &gt;3-6 cm</v>
          </cell>
          <cell r="C2332" t="str">
            <v>cây</v>
          </cell>
          <cell r="D2332">
            <v>171630</v>
          </cell>
        </row>
        <row r="2333">
          <cell r="B2333" t="str">
            <v>Sa mộc dầu &gt;6-9 cm</v>
          </cell>
          <cell r="C2333" t="str">
            <v>cây</v>
          </cell>
          <cell r="D2333">
            <v>451580</v>
          </cell>
        </row>
        <row r="2334">
          <cell r="B2334" t="str">
            <v>Sa mộc dầu &gt;9-12 cm</v>
          </cell>
          <cell r="C2334" t="str">
            <v>cây</v>
          </cell>
          <cell r="D2334">
            <v>607549</v>
          </cell>
        </row>
        <row r="2335">
          <cell r="B2335" t="str">
            <v>Sa mộc dầu &gt;12-15 cm</v>
          </cell>
          <cell r="C2335" t="str">
            <v>cây</v>
          </cell>
          <cell r="D2335">
            <v>649055</v>
          </cell>
        </row>
        <row r="2336">
          <cell r="B2336" t="str">
            <v>Sa mộc dầu &gt;15-18 cm</v>
          </cell>
          <cell r="C2336" t="str">
            <v>cây</v>
          </cell>
          <cell r="D2336">
            <v>693197</v>
          </cell>
        </row>
        <row r="2337">
          <cell r="B2337" t="str">
            <v>Sa mộc dầu &gt;18-21 cm</v>
          </cell>
          <cell r="C2337" t="str">
            <v>cây</v>
          </cell>
          <cell r="D2337">
            <v>740350</v>
          </cell>
        </row>
        <row r="2338">
          <cell r="B2338" t="str">
            <v>Sa mộc dầu &gt;21-24 cm</v>
          </cell>
          <cell r="C2338" t="str">
            <v>cây</v>
          </cell>
          <cell r="D2338">
            <v>790937</v>
          </cell>
        </row>
        <row r="2339">
          <cell r="B2339" t="str">
            <v>Sa mộc dầu &gt;24-27 cm</v>
          </cell>
          <cell r="C2339" t="str">
            <v>cây</v>
          </cell>
          <cell r="D2339">
            <v>845446</v>
          </cell>
        </row>
        <row r="2340">
          <cell r="B2340" t="str">
            <v>Sa mộc dầu &gt;27-30 cm</v>
          </cell>
          <cell r="C2340" t="str">
            <v>cây</v>
          </cell>
          <cell r="D2340">
            <v>904431</v>
          </cell>
        </row>
        <row r="2341">
          <cell r="B2341" t="str">
            <v>Sa mộc dầu &gt;30-33 cm</v>
          </cell>
          <cell r="C2341" t="str">
            <v>cây</v>
          </cell>
          <cell r="D2341">
            <v>968517</v>
          </cell>
        </row>
        <row r="2342">
          <cell r="B2342" t="str">
            <v>Sa mộc dầu &gt;33-36 cm</v>
          </cell>
          <cell r="C2342" t="str">
            <v>cây</v>
          </cell>
          <cell r="D2342">
            <v>1038453</v>
          </cell>
        </row>
        <row r="2343">
          <cell r="B2343" t="str">
            <v>Sa mộc dầu &gt;36-39 cm</v>
          </cell>
          <cell r="C2343" t="str">
            <v>cây</v>
          </cell>
          <cell r="D2343">
            <v>1115038</v>
          </cell>
        </row>
        <row r="2344">
          <cell r="B2344" t="str">
            <v>Sa mộc dầu &gt;39-42 cm</v>
          </cell>
          <cell r="C2344" t="str">
            <v>cây</v>
          </cell>
          <cell r="D2344">
            <v>1199222</v>
          </cell>
        </row>
        <row r="2345">
          <cell r="B2345" t="str">
            <v>Sa mộc dầu &gt;42 cm</v>
          </cell>
          <cell r="C2345" t="str">
            <v>cây</v>
          </cell>
          <cell r="D2345">
            <v>1292081</v>
          </cell>
        </row>
        <row r="2346">
          <cell r="B2346" t="str">
            <v>Sa mu dầu &lt;=3cm</v>
          </cell>
          <cell r="C2346" t="str">
            <v>cây</v>
          </cell>
          <cell r="D2346">
            <v>130283</v>
          </cell>
        </row>
        <row r="2347">
          <cell r="B2347" t="str">
            <v>Sa mu dầu &gt;3-6 cm</v>
          </cell>
          <cell r="C2347" t="str">
            <v>cây</v>
          </cell>
          <cell r="D2347">
            <v>171630</v>
          </cell>
        </row>
        <row r="2348">
          <cell r="B2348" t="str">
            <v>Sa mu dầu &gt;6-9 cm</v>
          </cell>
          <cell r="C2348" t="str">
            <v>cây</v>
          </cell>
          <cell r="D2348">
            <v>451580</v>
          </cell>
        </row>
        <row r="2349">
          <cell r="B2349" t="str">
            <v>Sa mu dầu &gt;9-12 cm</v>
          </cell>
          <cell r="C2349" t="str">
            <v>cây</v>
          </cell>
          <cell r="D2349">
            <v>607549</v>
          </cell>
        </row>
        <row r="2350">
          <cell r="B2350" t="str">
            <v>Sa mu dầu &gt;12-15 cm</v>
          </cell>
          <cell r="C2350" t="str">
            <v>cây</v>
          </cell>
          <cell r="D2350">
            <v>649055</v>
          </cell>
        </row>
        <row r="2351">
          <cell r="B2351" t="str">
            <v>Sa mu dầu &gt;15-18 cm</v>
          </cell>
          <cell r="C2351" t="str">
            <v>cây</v>
          </cell>
          <cell r="D2351">
            <v>693197</v>
          </cell>
        </row>
        <row r="2352">
          <cell r="B2352" t="str">
            <v>Sa mu dầu &gt;18-21 cm</v>
          </cell>
          <cell r="C2352" t="str">
            <v>cây</v>
          </cell>
          <cell r="D2352">
            <v>740350</v>
          </cell>
        </row>
        <row r="2353">
          <cell r="B2353" t="str">
            <v>Sa mu dầu &gt;21-24 cm</v>
          </cell>
          <cell r="C2353" t="str">
            <v>cây</v>
          </cell>
          <cell r="D2353">
            <v>790937</v>
          </cell>
        </row>
        <row r="2354">
          <cell r="B2354" t="str">
            <v>Sa mu dầu &gt;24-27 cm</v>
          </cell>
          <cell r="C2354" t="str">
            <v>cây</v>
          </cell>
          <cell r="D2354">
            <v>845446</v>
          </cell>
        </row>
        <row r="2355">
          <cell r="B2355" t="str">
            <v>Sa mu dầu &gt;27-30 cm</v>
          </cell>
          <cell r="C2355" t="str">
            <v>cây</v>
          </cell>
          <cell r="D2355">
            <v>904431</v>
          </cell>
        </row>
        <row r="2356">
          <cell r="B2356" t="str">
            <v>Sa mu dầu &gt;30-33 cm</v>
          </cell>
          <cell r="C2356" t="str">
            <v>cây</v>
          </cell>
          <cell r="D2356">
            <v>968517</v>
          </cell>
        </row>
        <row r="2357">
          <cell r="B2357" t="str">
            <v>Sa mu dầu &gt;33-36 cm</v>
          </cell>
          <cell r="C2357" t="str">
            <v>cây</v>
          </cell>
          <cell r="D2357">
            <v>1038453</v>
          </cell>
        </row>
        <row r="2358">
          <cell r="B2358" t="str">
            <v>Sa mu dầu &gt;36-39 cm</v>
          </cell>
          <cell r="C2358" t="str">
            <v>cây</v>
          </cell>
          <cell r="D2358">
            <v>1115038</v>
          </cell>
        </row>
        <row r="2359">
          <cell r="B2359" t="str">
            <v>Sa mu dầu &gt;39-42 cm</v>
          </cell>
          <cell r="C2359" t="str">
            <v>cây</v>
          </cell>
          <cell r="D2359">
            <v>1199222</v>
          </cell>
        </row>
        <row r="2360">
          <cell r="B2360" t="str">
            <v>Sa mu dầu &gt;42 cm</v>
          </cell>
          <cell r="C2360" t="str">
            <v>cây</v>
          </cell>
          <cell r="D2360">
            <v>1292081</v>
          </cell>
        </row>
        <row r="2361">
          <cell r="B2361" t="str">
            <v>Cẩm liên ≤3 cm</v>
          </cell>
          <cell r="C2361" t="str">
            <v>cây</v>
          </cell>
          <cell r="D2361">
            <v>117255</v>
          </cell>
        </row>
        <row r="2362">
          <cell r="B2362" t="str">
            <v>Cẩm liên &gt;3-6 cm</v>
          </cell>
          <cell r="C2362" t="str">
            <v>cây</v>
          </cell>
          <cell r="D2362">
            <v>154467</v>
          </cell>
        </row>
        <row r="2363">
          <cell r="B2363" t="str">
            <v>Cẩm liên &gt;6-9 cm</v>
          </cell>
          <cell r="C2363" t="str">
            <v>cây</v>
          </cell>
          <cell r="D2363">
            <v>406422</v>
          </cell>
        </row>
        <row r="2364">
          <cell r="B2364" t="str">
            <v>Cẩm liên &gt;9-12 cm</v>
          </cell>
          <cell r="C2364" t="str">
            <v>cây</v>
          </cell>
          <cell r="D2364">
            <v>546794</v>
          </cell>
        </row>
        <row r="2365">
          <cell r="B2365" t="str">
            <v>Cẩm liên &gt;12-15 cm</v>
          </cell>
          <cell r="C2365" t="str">
            <v>cây</v>
          </cell>
          <cell r="D2365">
            <v>584150</v>
          </cell>
        </row>
        <row r="2366">
          <cell r="B2366" t="str">
            <v>Cẩm liên &gt;15-18 cm</v>
          </cell>
          <cell r="C2366" t="str">
            <v>cây</v>
          </cell>
          <cell r="D2366">
            <v>623878</v>
          </cell>
        </row>
        <row r="2367">
          <cell r="B2367" t="str">
            <v>Cẩm liên &gt;18-21 cm</v>
          </cell>
          <cell r="C2367" t="str">
            <v>cây</v>
          </cell>
          <cell r="D2367">
            <v>666315</v>
          </cell>
        </row>
        <row r="2368">
          <cell r="B2368" t="str">
            <v>Cẩm liên &gt;21-24 cm</v>
          </cell>
          <cell r="C2368" t="str">
            <v>cây</v>
          </cell>
          <cell r="D2368">
            <v>711843</v>
          </cell>
        </row>
        <row r="2369">
          <cell r="B2369" t="str">
            <v>Cẩm liên &gt;24-27 cm</v>
          </cell>
          <cell r="C2369" t="str">
            <v>cây</v>
          </cell>
          <cell r="D2369">
            <v>760901</v>
          </cell>
        </row>
        <row r="2370">
          <cell r="B2370" t="str">
            <v>Cẩm liên &gt;27-30 cm</v>
          </cell>
          <cell r="C2370" t="str">
            <v>cây</v>
          </cell>
          <cell r="D2370">
            <v>813988</v>
          </cell>
        </row>
        <row r="2371">
          <cell r="B2371" t="str">
            <v>Cẩm liên &gt;30-33 cm</v>
          </cell>
          <cell r="C2371" t="str">
            <v>cây</v>
          </cell>
          <cell r="D2371">
            <v>871666</v>
          </cell>
        </row>
        <row r="2372">
          <cell r="B2372" t="str">
            <v>Cẩm liên &gt;33-36 cm</v>
          </cell>
          <cell r="C2372" t="str">
            <v>cây</v>
          </cell>
          <cell r="D2372">
            <v>934608</v>
          </cell>
        </row>
        <row r="2373">
          <cell r="B2373" t="str">
            <v>Cẩm liên &gt;36-39 cm</v>
          </cell>
          <cell r="C2373" t="str">
            <v>cây</v>
          </cell>
          <cell r="D2373">
            <v>1003534</v>
          </cell>
        </row>
        <row r="2374">
          <cell r="B2374" t="str">
            <v>Cẩm liên &gt;39-42 cm</v>
          </cell>
          <cell r="C2374" t="str">
            <v>cây</v>
          </cell>
          <cell r="D2374">
            <v>1079300</v>
          </cell>
        </row>
        <row r="2375">
          <cell r="B2375" t="str">
            <v>Cẩm liên &gt;42 cm</v>
          </cell>
          <cell r="C2375" t="str">
            <v>cây</v>
          </cell>
          <cell r="D2375">
            <v>1162873</v>
          </cell>
        </row>
        <row r="2376">
          <cell r="B2376" t="str">
            <v>Cà gần ≤3 cm</v>
          </cell>
          <cell r="C2376" t="str">
            <v>cây</v>
          </cell>
          <cell r="D2376">
            <v>117255</v>
          </cell>
        </row>
        <row r="2377">
          <cell r="B2377" t="str">
            <v>Cà gần &gt;3-6 cm</v>
          </cell>
          <cell r="C2377" t="str">
            <v>cây</v>
          </cell>
          <cell r="D2377">
            <v>154467</v>
          </cell>
        </row>
        <row r="2378">
          <cell r="B2378" t="str">
            <v>Cà gần &gt;6-9 cm</v>
          </cell>
          <cell r="C2378" t="str">
            <v>cây</v>
          </cell>
          <cell r="D2378">
            <v>406422</v>
          </cell>
        </row>
        <row r="2379">
          <cell r="B2379" t="str">
            <v>Cà gần &gt;9-12 cm</v>
          </cell>
          <cell r="C2379" t="str">
            <v>cây</v>
          </cell>
          <cell r="D2379">
            <v>546794</v>
          </cell>
        </row>
        <row r="2380">
          <cell r="B2380" t="str">
            <v>Cà gần &gt;12-15 cm</v>
          </cell>
          <cell r="C2380" t="str">
            <v>cây</v>
          </cell>
          <cell r="D2380">
            <v>584150</v>
          </cell>
        </row>
        <row r="2381">
          <cell r="B2381" t="str">
            <v>Cà gần &gt;15-18 cm</v>
          </cell>
          <cell r="C2381" t="str">
            <v>cây</v>
          </cell>
          <cell r="D2381">
            <v>623878</v>
          </cell>
        </row>
        <row r="2382">
          <cell r="B2382" t="str">
            <v>Cà gần &gt;18-21 cm</v>
          </cell>
          <cell r="C2382" t="str">
            <v>cây</v>
          </cell>
          <cell r="D2382">
            <v>666315</v>
          </cell>
        </row>
        <row r="2383">
          <cell r="B2383" t="str">
            <v>Cà gần &gt;21-24 cm</v>
          </cell>
          <cell r="C2383" t="str">
            <v>cây</v>
          </cell>
          <cell r="D2383">
            <v>711843</v>
          </cell>
        </row>
        <row r="2384">
          <cell r="B2384" t="str">
            <v>Cà gần &gt;24-27 cm</v>
          </cell>
          <cell r="C2384" t="str">
            <v>cây</v>
          </cell>
          <cell r="D2384">
            <v>760901</v>
          </cell>
        </row>
        <row r="2385">
          <cell r="B2385" t="str">
            <v>Cà gần &gt;27-30 cm</v>
          </cell>
          <cell r="C2385" t="str">
            <v>cây</v>
          </cell>
          <cell r="D2385">
            <v>813988</v>
          </cell>
        </row>
        <row r="2386">
          <cell r="B2386" t="str">
            <v>Cà gần &gt;30-33 cm</v>
          </cell>
          <cell r="C2386" t="str">
            <v>cây</v>
          </cell>
          <cell r="D2386">
            <v>871666</v>
          </cell>
        </row>
        <row r="2387">
          <cell r="B2387" t="str">
            <v>Cà gần &gt;33-36 cm</v>
          </cell>
          <cell r="C2387" t="str">
            <v>cây</v>
          </cell>
          <cell r="D2387">
            <v>934608</v>
          </cell>
        </row>
        <row r="2388">
          <cell r="B2388" t="str">
            <v>Cà gần &gt;36-39 cm</v>
          </cell>
          <cell r="C2388" t="str">
            <v>cây</v>
          </cell>
          <cell r="D2388">
            <v>1003534</v>
          </cell>
        </row>
        <row r="2389">
          <cell r="B2389" t="str">
            <v>Cà gần &gt;39-42 cm</v>
          </cell>
          <cell r="C2389" t="str">
            <v>cây</v>
          </cell>
          <cell r="D2389">
            <v>1079300</v>
          </cell>
        </row>
        <row r="2390">
          <cell r="B2390" t="str">
            <v>Cà gần &gt;42 cm</v>
          </cell>
          <cell r="C2390" t="str">
            <v>cây</v>
          </cell>
          <cell r="D2390">
            <v>1162873</v>
          </cell>
        </row>
        <row r="2391">
          <cell r="B2391" t="str">
            <v>Cà chắc xanh ≤3 cm</v>
          </cell>
          <cell r="C2391" t="str">
            <v>cây</v>
          </cell>
          <cell r="D2391">
            <v>117255</v>
          </cell>
        </row>
        <row r="2392">
          <cell r="B2392" t="str">
            <v>Cà chắc xanh &gt;3-6 cm</v>
          </cell>
          <cell r="C2392" t="str">
            <v>cây</v>
          </cell>
          <cell r="D2392">
            <v>154467</v>
          </cell>
        </row>
        <row r="2393">
          <cell r="B2393" t="str">
            <v>Cà chắc xanh &gt;6-9 cm</v>
          </cell>
          <cell r="C2393" t="str">
            <v>cây</v>
          </cell>
          <cell r="D2393">
            <v>406422</v>
          </cell>
        </row>
        <row r="2394">
          <cell r="B2394" t="str">
            <v>Cà chắc xanh &gt;9-12 cm</v>
          </cell>
          <cell r="C2394" t="str">
            <v>cây</v>
          </cell>
          <cell r="D2394">
            <v>546794</v>
          </cell>
        </row>
        <row r="2395">
          <cell r="B2395" t="str">
            <v>Cà chắc xanh &gt;12-15 cm</v>
          </cell>
          <cell r="C2395" t="str">
            <v>cây</v>
          </cell>
          <cell r="D2395">
            <v>584150</v>
          </cell>
        </row>
        <row r="2396">
          <cell r="B2396" t="str">
            <v>Cà chắc xanh &gt;15-18 cm</v>
          </cell>
          <cell r="C2396" t="str">
            <v>cây</v>
          </cell>
          <cell r="D2396">
            <v>623878</v>
          </cell>
        </row>
        <row r="2397">
          <cell r="B2397" t="str">
            <v>Cà chắc xanh &gt;18-21 cm</v>
          </cell>
          <cell r="C2397" t="str">
            <v>cây</v>
          </cell>
          <cell r="D2397">
            <v>666315</v>
          </cell>
        </row>
        <row r="2398">
          <cell r="B2398" t="str">
            <v>Cà chắc xanh &gt;21-24 cm</v>
          </cell>
          <cell r="C2398" t="str">
            <v>cây</v>
          </cell>
          <cell r="D2398">
            <v>711843</v>
          </cell>
        </row>
        <row r="2399">
          <cell r="B2399" t="str">
            <v>Cà chắc xanh &gt;24-27 cm</v>
          </cell>
          <cell r="C2399" t="str">
            <v>cây</v>
          </cell>
          <cell r="D2399">
            <v>760901</v>
          </cell>
        </row>
        <row r="2400">
          <cell r="B2400" t="str">
            <v>Cà chắc xanh &gt;27-30 cm</v>
          </cell>
          <cell r="C2400" t="str">
            <v>cây</v>
          </cell>
          <cell r="D2400">
            <v>813988</v>
          </cell>
        </row>
        <row r="2401">
          <cell r="B2401" t="str">
            <v>Cà chắc xanh &gt;30-33 cm</v>
          </cell>
          <cell r="C2401" t="str">
            <v>cây</v>
          </cell>
          <cell r="D2401">
            <v>871666</v>
          </cell>
        </row>
        <row r="2402">
          <cell r="B2402" t="str">
            <v>Cà chắc xanh &gt;33-36 cm</v>
          </cell>
          <cell r="C2402" t="str">
            <v>cây</v>
          </cell>
          <cell r="D2402">
            <v>934608</v>
          </cell>
        </row>
        <row r="2403">
          <cell r="B2403" t="str">
            <v>Cà chắc xanh &gt;36-39 cm</v>
          </cell>
          <cell r="C2403" t="str">
            <v>cây</v>
          </cell>
          <cell r="D2403">
            <v>1003534</v>
          </cell>
        </row>
        <row r="2404">
          <cell r="B2404" t="str">
            <v>Cà chắc xanh &gt;39-42 cm</v>
          </cell>
          <cell r="C2404" t="str">
            <v>cây</v>
          </cell>
          <cell r="D2404">
            <v>1079300</v>
          </cell>
        </row>
        <row r="2405">
          <cell r="B2405" t="str">
            <v>Cà chắc xanh &gt;42 cm</v>
          </cell>
          <cell r="C2405" t="str">
            <v>cây</v>
          </cell>
          <cell r="D2405">
            <v>1162873</v>
          </cell>
        </row>
        <row r="2406">
          <cell r="B2406" t="str">
            <v>Căm xe ≤3 cm</v>
          </cell>
          <cell r="C2406" t="str">
            <v>cây</v>
          </cell>
          <cell r="D2406">
            <v>117255</v>
          </cell>
        </row>
        <row r="2407">
          <cell r="B2407" t="str">
            <v>Căm xe &gt;3-6 cm</v>
          </cell>
          <cell r="C2407" t="str">
            <v>cây</v>
          </cell>
          <cell r="D2407">
            <v>154467</v>
          </cell>
        </row>
        <row r="2408">
          <cell r="B2408" t="str">
            <v>Căm xe &gt;6-9 cm</v>
          </cell>
          <cell r="C2408" t="str">
            <v>cây</v>
          </cell>
          <cell r="D2408">
            <v>406422</v>
          </cell>
        </row>
        <row r="2409">
          <cell r="B2409" t="str">
            <v>Căm xe &gt;9-12 cm</v>
          </cell>
          <cell r="C2409" t="str">
            <v>cây</v>
          </cell>
          <cell r="D2409">
            <v>546794</v>
          </cell>
        </row>
        <row r="2410">
          <cell r="B2410" t="str">
            <v>Căm xe &gt;12-15 cm</v>
          </cell>
          <cell r="C2410" t="str">
            <v>cây</v>
          </cell>
          <cell r="D2410">
            <v>584150</v>
          </cell>
        </row>
        <row r="2411">
          <cell r="B2411" t="str">
            <v>Căm xe &gt;15-18 cm</v>
          </cell>
          <cell r="C2411" t="str">
            <v>cây</v>
          </cell>
          <cell r="D2411">
            <v>623878</v>
          </cell>
        </row>
        <row r="2412">
          <cell r="B2412" t="str">
            <v>Căm xe &gt;18-21 cm</v>
          </cell>
          <cell r="C2412" t="str">
            <v>cây</v>
          </cell>
          <cell r="D2412">
            <v>666315</v>
          </cell>
        </row>
        <row r="2413">
          <cell r="B2413" t="str">
            <v>Căm xe &gt;21-24 cm</v>
          </cell>
          <cell r="C2413" t="str">
            <v>cây</v>
          </cell>
          <cell r="D2413">
            <v>711843</v>
          </cell>
        </row>
        <row r="2414">
          <cell r="B2414" t="str">
            <v>Căm xe &gt;24-27 cm</v>
          </cell>
          <cell r="C2414" t="str">
            <v>cây</v>
          </cell>
          <cell r="D2414">
            <v>760901</v>
          </cell>
        </row>
        <row r="2415">
          <cell r="B2415" t="str">
            <v>Căm xe &gt;27-30 cm</v>
          </cell>
          <cell r="C2415" t="str">
            <v>cây</v>
          </cell>
          <cell r="D2415">
            <v>813988</v>
          </cell>
        </row>
        <row r="2416">
          <cell r="B2416" t="str">
            <v>Căm xe &gt;30-33 cm</v>
          </cell>
          <cell r="C2416" t="str">
            <v>cây</v>
          </cell>
          <cell r="D2416">
            <v>871666</v>
          </cell>
        </row>
        <row r="2417">
          <cell r="B2417" t="str">
            <v>Căm xe &gt;33-36 cm</v>
          </cell>
          <cell r="C2417" t="str">
            <v>cây</v>
          </cell>
          <cell r="D2417">
            <v>934608</v>
          </cell>
        </row>
        <row r="2418">
          <cell r="B2418" t="str">
            <v>Căm xe &gt;36-39 cm</v>
          </cell>
          <cell r="C2418" t="str">
            <v>cây</v>
          </cell>
          <cell r="D2418">
            <v>1003534</v>
          </cell>
        </row>
        <row r="2419">
          <cell r="B2419" t="str">
            <v>Căm xe &gt;39-42 cm</v>
          </cell>
          <cell r="C2419" t="str">
            <v>cây</v>
          </cell>
          <cell r="D2419">
            <v>1079300</v>
          </cell>
        </row>
        <row r="2420">
          <cell r="B2420" t="str">
            <v>Căm xe &gt;42 cm</v>
          </cell>
          <cell r="C2420" t="str">
            <v>cây</v>
          </cell>
          <cell r="D2420">
            <v>1162873</v>
          </cell>
        </row>
        <row r="2421">
          <cell r="B2421" t="str">
            <v>Cẩm xe ≤3 cm</v>
          </cell>
          <cell r="C2421" t="str">
            <v>cây</v>
          </cell>
          <cell r="D2421">
            <v>117255</v>
          </cell>
        </row>
        <row r="2422">
          <cell r="B2422" t="str">
            <v>Cẩm xe &gt;3-6 cm</v>
          </cell>
          <cell r="C2422" t="str">
            <v>cây</v>
          </cell>
          <cell r="D2422">
            <v>154467</v>
          </cell>
        </row>
        <row r="2423">
          <cell r="B2423" t="str">
            <v>Cẩm xe &gt;6-9 cm</v>
          </cell>
          <cell r="C2423" t="str">
            <v>cây</v>
          </cell>
          <cell r="D2423">
            <v>406422</v>
          </cell>
        </row>
        <row r="2424">
          <cell r="B2424" t="str">
            <v>Cẩm xe &gt;9-12 cm</v>
          </cell>
          <cell r="C2424" t="str">
            <v>cây</v>
          </cell>
          <cell r="D2424">
            <v>546794</v>
          </cell>
        </row>
        <row r="2425">
          <cell r="B2425" t="str">
            <v>Cẩm xe &gt;12-15 cm</v>
          </cell>
          <cell r="C2425" t="str">
            <v>cây</v>
          </cell>
          <cell r="D2425">
            <v>584150</v>
          </cell>
        </row>
        <row r="2426">
          <cell r="B2426" t="str">
            <v>Cẩm xe &gt;15-18 cm</v>
          </cell>
          <cell r="C2426" t="str">
            <v>cây</v>
          </cell>
          <cell r="D2426">
            <v>623878</v>
          </cell>
        </row>
        <row r="2427">
          <cell r="B2427" t="str">
            <v>Cẩm xe &gt;18-21 cm</v>
          </cell>
          <cell r="C2427" t="str">
            <v>cây</v>
          </cell>
          <cell r="D2427">
            <v>666315</v>
          </cell>
        </row>
        <row r="2428">
          <cell r="B2428" t="str">
            <v>Cẩm xe &gt;21-24 cm</v>
          </cell>
          <cell r="C2428" t="str">
            <v>cây</v>
          </cell>
          <cell r="D2428">
            <v>711843</v>
          </cell>
        </row>
        <row r="2429">
          <cell r="B2429" t="str">
            <v>Cẩm xe &gt;24-27 cm</v>
          </cell>
          <cell r="C2429" t="str">
            <v>cây</v>
          </cell>
          <cell r="D2429">
            <v>760901</v>
          </cell>
        </row>
        <row r="2430">
          <cell r="B2430" t="str">
            <v>Cẩm xe &gt;27-30 cm</v>
          </cell>
          <cell r="C2430" t="str">
            <v>cây</v>
          </cell>
          <cell r="D2430">
            <v>813988</v>
          </cell>
        </row>
        <row r="2431">
          <cell r="B2431" t="str">
            <v>Cẩm xe &gt;30-33 cm</v>
          </cell>
          <cell r="C2431" t="str">
            <v>cây</v>
          </cell>
          <cell r="D2431">
            <v>871666</v>
          </cell>
        </row>
        <row r="2432">
          <cell r="B2432" t="str">
            <v>Cẩm xe &gt;33-36 cm</v>
          </cell>
          <cell r="C2432" t="str">
            <v>cây</v>
          </cell>
          <cell r="D2432">
            <v>934608</v>
          </cell>
        </row>
        <row r="2433">
          <cell r="B2433" t="str">
            <v>Cẩm xe &gt;36-39 cm</v>
          </cell>
          <cell r="C2433" t="str">
            <v>cây</v>
          </cell>
          <cell r="D2433">
            <v>1003534</v>
          </cell>
        </row>
        <row r="2434">
          <cell r="B2434" t="str">
            <v>Cẩm xe &gt;39-42 cm</v>
          </cell>
          <cell r="C2434" t="str">
            <v>cây</v>
          </cell>
          <cell r="D2434">
            <v>1079300</v>
          </cell>
        </row>
        <row r="2435">
          <cell r="B2435" t="str">
            <v>Cẩm xe &gt;42 cm</v>
          </cell>
          <cell r="C2435" t="str">
            <v>cây</v>
          </cell>
          <cell r="D2435">
            <v>1162873</v>
          </cell>
        </row>
        <row r="2436">
          <cell r="B2436" t="str">
            <v>Da đá ≤3 cm</v>
          </cell>
          <cell r="C2436" t="str">
            <v>cây</v>
          </cell>
          <cell r="D2436">
            <v>117255</v>
          </cell>
        </row>
        <row r="2437">
          <cell r="B2437" t="str">
            <v>Da đá &gt;3-6 cm</v>
          </cell>
          <cell r="C2437" t="str">
            <v>cây</v>
          </cell>
          <cell r="D2437">
            <v>154467</v>
          </cell>
        </row>
        <row r="2438">
          <cell r="B2438" t="str">
            <v>Da đá &gt;6-9 cm</v>
          </cell>
          <cell r="C2438" t="str">
            <v>cây</v>
          </cell>
          <cell r="D2438">
            <v>406422</v>
          </cell>
        </row>
        <row r="2439">
          <cell r="B2439" t="str">
            <v>Da đá &gt;9-12 cm</v>
          </cell>
          <cell r="C2439" t="str">
            <v>cây</v>
          </cell>
          <cell r="D2439">
            <v>546794</v>
          </cell>
        </row>
        <row r="2440">
          <cell r="B2440" t="str">
            <v>Da đá &gt;12-15 cm</v>
          </cell>
          <cell r="C2440" t="str">
            <v>cây</v>
          </cell>
          <cell r="D2440">
            <v>584150</v>
          </cell>
        </row>
        <row r="2441">
          <cell r="B2441" t="str">
            <v>Da đá &gt;15-18 cm</v>
          </cell>
          <cell r="C2441" t="str">
            <v>cây</v>
          </cell>
          <cell r="D2441">
            <v>623878</v>
          </cell>
        </row>
        <row r="2442">
          <cell r="B2442" t="str">
            <v>Da đá &gt;18-21 cm</v>
          </cell>
          <cell r="C2442" t="str">
            <v>cây</v>
          </cell>
          <cell r="D2442">
            <v>666315</v>
          </cell>
        </row>
        <row r="2443">
          <cell r="B2443" t="str">
            <v>Da đá &gt;21-24 cm</v>
          </cell>
          <cell r="C2443" t="str">
            <v>cây</v>
          </cell>
          <cell r="D2443">
            <v>711843</v>
          </cell>
        </row>
        <row r="2444">
          <cell r="B2444" t="str">
            <v>Da đá &gt;24-27 cm</v>
          </cell>
          <cell r="C2444" t="str">
            <v>cây</v>
          </cell>
          <cell r="D2444">
            <v>760901</v>
          </cell>
        </row>
        <row r="2445">
          <cell r="B2445" t="str">
            <v>Da đá &gt;27-30 cm</v>
          </cell>
          <cell r="C2445" t="str">
            <v>cây</v>
          </cell>
          <cell r="D2445">
            <v>813988</v>
          </cell>
        </row>
        <row r="2446">
          <cell r="B2446" t="str">
            <v>Da đá &gt;30-33 cm</v>
          </cell>
          <cell r="C2446" t="str">
            <v>cây</v>
          </cell>
          <cell r="D2446">
            <v>871666</v>
          </cell>
        </row>
        <row r="2447">
          <cell r="B2447" t="str">
            <v>Da đá &gt;33-36 cm</v>
          </cell>
          <cell r="C2447" t="str">
            <v>cây</v>
          </cell>
          <cell r="D2447">
            <v>934608</v>
          </cell>
        </row>
        <row r="2448">
          <cell r="B2448" t="str">
            <v>Da đá &gt;36-39 cm</v>
          </cell>
          <cell r="C2448" t="str">
            <v>cây</v>
          </cell>
          <cell r="D2448">
            <v>1003534</v>
          </cell>
        </row>
        <row r="2449">
          <cell r="B2449" t="str">
            <v>Da đá &gt;39-42 cm</v>
          </cell>
          <cell r="C2449" t="str">
            <v>cây</v>
          </cell>
          <cell r="D2449">
            <v>1079300</v>
          </cell>
        </row>
        <row r="2450">
          <cell r="B2450" t="str">
            <v>Da đá &gt;42 cm</v>
          </cell>
          <cell r="C2450" t="str">
            <v>cây</v>
          </cell>
          <cell r="D2450">
            <v>1162873</v>
          </cell>
        </row>
        <row r="2451">
          <cell r="B2451" t="str">
            <v>Huỷnh ≤3 cm</v>
          </cell>
          <cell r="C2451" t="str">
            <v>cây</v>
          </cell>
          <cell r="D2451">
            <v>117255</v>
          </cell>
        </row>
        <row r="2452">
          <cell r="B2452" t="str">
            <v>Huỷnh &gt;3-6 cm</v>
          </cell>
          <cell r="C2452" t="str">
            <v>cây</v>
          </cell>
          <cell r="D2452">
            <v>154467</v>
          </cell>
        </row>
        <row r="2453">
          <cell r="B2453" t="str">
            <v>Huỷnh &gt;6-9 cm</v>
          </cell>
          <cell r="C2453" t="str">
            <v>cây</v>
          </cell>
          <cell r="D2453">
            <v>406422</v>
          </cell>
        </row>
        <row r="2454">
          <cell r="B2454" t="str">
            <v>Huỷnh &gt;9-12 cm</v>
          </cell>
          <cell r="C2454" t="str">
            <v>cây</v>
          </cell>
          <cell r="D2454">
            <v>546794</v>
          </cell>
        </row>
        <row r="2455">
          <cell r="B2455" t="str">
            <v>Huỷnh &gt;12-15 cm</v>
          </cell>
          <cell r="C2455" t="str">
            <v>cây</v>
          </cell>
          <cell r="D2455">
            <v>584150</v>
          </cell>
        </row>
        <row r="2456">
          <cell r="B2456" t="str">
            <v>Huỷnh &gt;15-18 cm</v>
          </cell>
          <cell r="C2456" t="str">
            <v>cây</v>
          </cell>
          <cell r="D2456">
            <v>623878</v>
          </cell>
        </row>
        <row r="2457">
          <cell r="B2457" t="str">
            <v>Huỷnh &gt;18-21 cm</v>
          </cell>
          <cell r="C2457" t="str">
            <v>cây</v>
          </cell>
          <cell r="D2457">
            <v>666315</v>
          </cell>
        </row>
        <row r="2458">
          <cell r="B2458" t="str">
            <v>Huỷnh &gt;21-24 cm</v>
          </cell>
          <cell r="C2458" t="str">
            <v>cây</v>
          </cell>
          <cell r="D2458">
            <v>711843</v>
          </cell>
        </row>
        <row r="2459">
          <cell r="B2459" t="str">
            <v>Huỷnh &gt;24-27 cm</v>
          </cell>
          <cell r="C2459" t="str">
            <v>cây</v>
          </cell>
          <cell r="D2459">
            <v>760901</v>
          </cell>
        </row>
        <row r="2460">
          <cell r="B2460" t="str">
            <v>Huỷnh &gt;27-30 cm</v>
          </cell>
          <cell r="C2460" t="str">
            <v>cây</v>
          </cell>
          <cell r="D2460">
            <v>813988</v>
          </cell>
        </row>
        <row r="2461">
          <cell r="B2461" t="str">
            <v>Huỷnh &gt;30-33 cm</v>
          </cell>
          <cell r="C2461" t="str">
            <v>cây</v>
          </cell>
          <cell r="D2461">
            <v>871666</v>
          </cell>
        </row>
        <row r="2462">
          <cell r="B2462" t="str">
            <v>Huỷnh &gt;33-36 cm</v>
          </cell>
          <cell r="C2462" t="str">
            <v>cây</v>
          </cell>
          <cell r="D2462">
            <v>934608</v>
          </cell>
        </row>
        <row r="2463">
          <cell r="B2463" t="str">
            <v>Huỷnh &gt;36-39 cm</v>
          </cell>
          <cell r="C2463" t="str">
            <v>cây</v>
          </cell>
          <cell r="D2463">
            <v>1003534</v>
          </cell>
        </row>
        <row r="2464">
          <cell r="B2464" t="str">
            <v>Huỷnh &gt;39-42 cm</v>
          </cell>
          <cell r="C2464" t="str">
            <v>cây</v>
          </cell>
          <cell r="D2464">
            <v>1079300</v>
          </cell>
        </row>
        <row r="2465">
          <cell r="B2465" t="str">
            <v>Huỷnh &gt;42 cm</v>
          </cell>
          <cell r="C2465" t="str">
            <v>cây</v>
          </cell>
          <cell r="D2465">
            <v>1162873</v>
          </cell>
        </row>
        <row r="2466">
          <cell r="B2466" t="str">
            <v>Huyện ≤3 cm</v>
          </cell>
          <cell r="C2466" t="str">
            <v>cây</v>
          </cell>
          <cell r="D2466">
            <v>117255</v>
          </cell>
        </row>
        <row r="2467">
          <cell r="B2467" t="str">
            <v>Huyện &gt;3-6 cm</v>
          </cell>
          <cell r="C2467" t="str">
            <v>cây</v>
          </cell>
          <cell r="D2467">
            <v>154467</v>
          </cell>
        </row>
        <row r="2468">
          <cell r="B2468" t="str">
            <v>Huyện &gt;6-9 cm</v>
          </cell>
          <cell r="C2468" t="str">
            <v>cây</v>
          </cell>
          <cell r="D2468">
            <v>406422</v>
          </cell>
        </row>
        <row r="2469">
          <cell r="B2469" t="str">
            <v>Huyện &gt;9-12 cm</v>
          </cell>
          <cell r="C2469" t="str">
            <v>cây</v>
          </cell>
          <cell r="D2469">
            <v>546794</v>
          </cell>
        </row>
        <row r="2470">
          <cell r="B2470" t="str">
            <v>Huyện &gt;12-15 cm</v>
          </cell>
          <cell r="C2470" t="str">
            <v>cây</v>
          </cell>
          <cell r="D2470">
            <v>584150</v>
          </cell>
        </row>
        <row r="2471">
          <cell r="B2471" t="str">
            <v>Huyện &gt;15-18 cm</v>
          </cell>
          <cell r="C2471" t="str">
            <v>cây</v>
          </cell>
          <cell r="D2471">
            <v>623878</v>
          </cell>
        </row>
        <row r="2472">
          <cell r="B2472" t="str">
            <v>Huyện &gt;18-21 cm</v>
          </cell>
          <cell r="C2472" t="str">
            <v>cây</v>
          </cell>
          <cell r="D2472">
            <v>666315</v>
          </cell>
        </row>
        <row r="2473">
          <cell r="B2473" t="str">
            <v>Huyện &gt;21-24 cm</v>
          </cell>
          <cell r="C2473" t="str">
            <v>cây</v>
          </cell>
          <cell r="D2473">
            <v>711843</v>
          </cell>
        </row>
        <row r="2474">
          <cell r="B2474" t="str">
            <v>Huyện &gt;24-27 cm</v>
          </cell>
          <cell r="C2474" t="str">
            <v>cây</v>
          </cell>
          <cell r="D2474">
            <v>760901</v>
          </cell>
        </row>
        <row r="2475">
          <cell r="B2475" t="str">
            <v>Huyện &gt;27-30 cm</v>
          </cell>
          <cell r="C2475" t="str">
            <v>cây</v>
          </cell>
          <cell r="D2475">
            <v>813988</v>
          </cell>
        </row>
        <row r="2476">
          <cell r="B2476" t="str">
            <v>Huyện &gt;30-33 cm</v>
          </cell>
          <cell r="C2476" t="str">
            <v>cây</v>
          </cell>
          <cell r="D2476">
            <v>871666</v>
          </cell>
        </row>
        <row r="2477">
          <cell r="B2477" t="str">
            <v>Huyện &gt;33-36 cm</v>
          </cell>
          <cell r="C2477" t="str">
            <v>cây</v>
          </cell>
          <cell r="D2477">
            <v>934608</v>
          </cell>
        </row>
        <row r="2478">
          <cell r="B2478" t="str">
            <v>Huyện &gt;36-39 cm</v>
          </cell>
          <cell r="C2478" t="str">
            <v>cây</v>
          </cell>
          <cell r="D2478">
            <v>1003534</v>
          </cell>
        </row>
        <row r="2479">
          <cell r="B2479" t="str">
            <v>Huyện &gt;39-42 cm</v>
          </cell>
          <cell r="C2479" t="str">
            <v>cây</v>
          </cell>
          <cell r="D2479">
            <v>1079300</v>
          </cell>
        </row>
        <row r="2480">
          <cell r="B2480" t="str">
            <v>Huyện &gt;42 cm</v>
          </cell>
          <cell r="C2480" t="str">
            <v>cây</v>
          </cell>
          <cell r="D2480">
            <v>1162873</v>
          </cell>
        </row>
        <row r="2481">
          <cell r="B2481" t="str">
            <v>Kiền kiền phú quốc ≤3 cm</v>
          </cell>
          <cell r="C2481" t="str">
            <v>cây</v>
          </cell>
          <cell r="D2481">
            <v>117255</v>
          </cell>
        </row>
        <row r="2482">
          <cell r="B2482" t="str">
            <v>Kiền kiền phú quốc &gt;3-6 cm</v>
          </cell>
          <cell r="C2482" t="str">
            <v>cây</v>
          </cell>
          <cell r="D2482">
            <v>154467</v>
          </cell>
        </row>
        <row r="2483">
          <cell r="B2483" t="str">
            <v>Kiền kiền phú quốc &gt;6-9 cm</v>
          </cell>
          <cell r="C2483" t="str">
            <v>cây</v>
          </cell>
          <cell r="D2483">
            <v>406422</v>
          </cell>
        </row>
        <row r="2484">
          <cell r="B2484" t="str">
            <v>Kiền kiền phú quốc &gt;9-12 cm</v>
          </cell>
          <cell r="C2484" t="str">
            <v>cây</v>
          </cell>
          <cell r="D2484">
            <v>546794</v>
          </cell>
        </row>
        <row r="2485">
          <cell r="B2485" t="str">
            <v>Kiền kiền phú quốc &gt;12-15 cm</v>
          </cell>
          <cell r="C2485" t="str">
            <v>cây</v>
          </cell>
          <cell r="D2485">
            <v>584150</v>
          </cell>
        </row>
        <row r="2486">
          <cell r="B2486" t="str">
            <v>Kiền kiền phú quốc &gt;15-18 cm</v>
          </cell>
          <cell r="C2486" t="str">
            <v>cây</v>
          </cell>
          <cell r="D2486">
            <v>623878</v>
          </cell>
        </row>
        <row r="2487">
          <cell r="B2487" t="str">
            <v>Kiền kiền phú quốc &gt;18-21 cm</v>
          </cell>
          <cell r="C2487" t="str">
            <v>cây</v>
          </cell>
          <cell r="D2487">
            <v>666315</v>
          </cell>
        </row>
        <row r="2488">
          <cell r="B2488" t="str">
            <v>Kiền kiền phú quốc &gt;21-24 cm</v>
          </cell>
          <cell r="C2488" t="str">
            <v>cây</v>
          </cell>
          <cell r="D2488">
            <v>711843</v>
          </cell>
        </row>
        <row r="2489">
          <cell r="B2489" t="str">
            <v>Kiền kiền phú quốc &gt;24-27 cm</v>
          </cell>
          <cell r="C2489" t="str">
            <v>cây</v>
          </cell>
          <cell r="D2489">
            <v>760901</v>
          </cell>
        </row>
        <row r="2490">
          <cell r="B2490" t="str">
            <v>Kiền kiền phú quốc &gt;27-30 cm</v>
          </cell>
          <cell r="C2490" t="str">
            <v>cây</v>
          </cell>
          <cell r="D2490">
            <v>813988</v>
          </cell>
        </row>
        <row r="2491">
          <cell r="B2491" t="str">
            <v>Kiền kiền phú quốc &gt;30-33 cm</v>
          </cell>
          <cell r="C2491" t="str">
            <v>cây</v>
          </cell>
          <cell r="D2491">
            <v>871666</v>
          </cell>
        </row>
        <row r="2492">
          <cell r="B2492" t="str">
            <v>Kiền kiền phú quốc &gt;33-36 cm</v>
          </cell>
          <cell r="C2492" t="str">
            <v>cây</v>
          </cell>
          <cell r="D2492">
            <v>934608</v>
          </cell>
        </row>
        <row r="2493">
          <cell r="B2493" t="str">
            <v>Kiền kiền phú quốc &gt;36-39 cm</v>
          </cell>
          <cell r="C2493" t="str">
            <v>cây</v>
          </cell>
          <cell r="D2493">
            <v>1003534</v>
          </cell>
        </row>
        <row r="2494">
          <cell r="B2494" t="str">
            <v>Kiền kiền phú quốc &gt;39-42 cm</v>
          </cell>
          <cell r="C2494" t="str">
            <v>cây</v>
          </cell>
          <cell r="D2494">
            <v>1079300</v>
          </cell>
        </row>
        <row r="2495">
          <cell r="B2495" t="str">
            <v>Kiền kiền phú quốc &gt;42 cm</v>
          </cell>
          <cell r="C2495" t="str">
            <v>cây</v>
          </cell>
          <cell r="D2495">
            <v>1162873</v>
          </cell>
        </row>
        <row r="2496">
          <cell r="B2496" t="str">
            <v>Kiền kiền ≤3 cm</v>
          </cell>
          <cell r="C2496" t="str">
            <v>cây</v>
          </cell>
          <cell r="D2496">
            <v>117255</v>
          </cell>
        </row>
        <row r="2497">
          <cell r="B2497" t="str">
            <v>Kiền kiền &gt;3-6 cm</v>
          </cell>
          <cell r="C2497" t="str">
            <v>cây</v>
          </cell>
          <cell r="D2497">
            <v>154467</v>
          </cell>
        </row>
        <row r="2498">
          <cell r="B2498" t="str">
            <v>Kiền kiền &gt;6-9 cm</v>
          </cell>
          <cell r="C2498" t="str">
            <v>cây</v>
          </cell>
          <cell r="D2498">
            <v>406422</v>
          </cell>
        </row>
        <row r="2499">
          <cell r="B2499" t="str">
            <v>Kiền kiền &gt;9-12 cm</v>
          </cell>
          <cell r="C2499" t="str">
            <v>cây</v>
          </cell>
          <cell r="D2499">
            <v>546794</v>
          </cell>
        </row>
        <row r="2500">
          <cell r="B2500" t="str">
            <v>Kiền kiền &gt;12-15 cm</v>
          </cell>
          <cell r="C2500" t="str">
            <v>cây</v>
          </cell>
          <cell r="D2500">
            <v>584150</v>
          </cell>
        </row>
        <row r="2501">
          <cell r="B2501" t="str">
            <v>Kiền kiền &gt;15-18 cm</v>
          </cell>
          <cell r="C2501" t="str">
            <v>cây</v>
          </cell>
          <cell r="D2501">
            <v>623878</v>
          </cell>
        </row>
        <row r="2502">
          <cell r="B2502" t="str">
            <v>Kiền kiền &gt;18-21 cm</v>
          </cell>
          <cell r="C2502" t="str">
            <v>cây</v>
          </cell>
          <cell r="D2502">
            <v>666315</v>
          </cell>
        </row>
        <row r="2503">
          <cell r="B2503" t="str">
            <v>Kiền kiền &gt;21-24 cm</v>
          </cell>
          <cell r="C2503" t="str">
            <v>cây</v>
          </cell>
          <cell r="D2503">
            <v>711843</v>
          </cell>
        </row>
        <row r="2504">
          <cell r="B2504" t="str">
            <v>Kiền kiền &gt;24-27 cm</v>
          </cell>
          <cell r="C2504" t="str">
            <v>cây</v>
          </cell>
          <cell r="D2504">
            <v>760901</v>
          </cell>
        </row>
        <row r="2505">
          <cell r="B2505" t="str">
            <v>Kiền kiền &gt;27-30 cm</v>
          </cell>
          <cell r="C2505" t="str">
            <v>cây</v>
          </cell>
          <cell r="D2505">
            <v>813988</v>
          </cell>
        </row>
        <row r="2506">
          <cell r="B2506" t="str">
            <v>Kiền kiền &gt;30-33 cm</v>
          </cell>
          <cell r="C2506" t="str">
            <v>cây</v>
          </cell>
          <cell r="D2506">
            <v>871666</v>
          </cell>
        </row>
        <row r="2507">
          <cell r="B2507" t="str">
            <v>Kiền kiền &gt;33-36 cm</v>
          </cell>
          <cell r="C2507" t="str">
            <v>cây</v>
          </cell>
          <cell r="D2507">
            <v>934608</v>
          </cell>
        </row>
        <row r="2508">
          <cell r="B2508" t="str">
            <v>Kiền kiền &gt;36-39 cm</v>
          </cell>
          <cell r="C2508" t="str">
            <v>cây</v>
          </cell>
          <cell r="D2508">
            <v>1003534</v>
          </cell>
        </row>
        <row r="2509">
          <cell r="B2509" t="str">
            <v>Kiền kiền &gt;39-42 cm</v>
          </cell>
          <cell r="C2509" t="str">
            <v>cây</v>
          </cell>
          <cell r="D2509">
            <v>1079300</v>
          </cell>
        </row>
        <row r="2510">
          <cell r="B2510" t="str">
            <v>Kiền kiền &gt;42 cm</v>
          </cell>
          <cell r="C2510" t="str">
            <v>cây</v>
          </cell>
          <cell r="D2510">
            <v>1162873</v>
          </cell>
        </row>
        <row r="2511">
          <cell r="B2511" t="str">
            <v>Săng đá ≤3 cm</v>
          </cell>
          <cell r="C2511" t="str">
            <v>cây</v>
          </cell>
          <cell r="D2511">
            <v>117255</v>
          </cell>
        </row>
        <row r="2512">
          <cell r="B2512" t="str">
            <v>Săng đá &gt;3-6 cm</v>
          </cell>
          <cell r="C2512" t="str">
            <v>cây</v>
          </cell>
          <cell r="D2512">
            <v>154467</v>
          </cell>
        </row>
        <row r="2513">
          <cell r="B2513" t="str">
            <v>Săng đá &gt;6-9 cm</v>
          </cell>
          <cell r="C2513" t="str">
            <v>cây</v>
          </cell>
          <cell r="D2513">
            <v>406422</v>
          </cell>
        </row>
        <row r="2514">
          <cell r="B2514" t="str">
            <v>Săng đá &gt;9-12 cm</v>
          </cell>
          <cell r="C2514" t="str">
            <v>cây</v>
          </cell>
          <cell r="D2514">
            <v>546794</v>
          </cell>
        </row>
        <row r="2515">
          <cell r="B2515" t="str">
            <v>Săng đá &gt;12-15 cm</v>
          </cell>
          <cell r="C2515" t="str">
            <v>cây</v>
          </cell>
          <cell r="D2515">
            <v>584150</v>
          </cell>
        </row>
        <row r="2516">
          <cell r="B2516" t="str">
            <v>Săng đá &gt;15-18 cm</v>
          </cell>
          <cell r="C2516" t="str">
            <v>cây</v>
          </cell>
          <cell r="D2516">
            <v>623878</v>
          </cell>
        </row>
        <row r="2517">
          <cell r="B2517" t="str">
            <v>Săng đá &gt;18-21 cm</v>
          </cell>
          <cell r="C2517" t="str">
            <v>cây</v>
          </cell>
          <cell r="D2517">
            <v>666315</v>
          </cell>
        </row>
        <row r="2518">
          <cell r="B2518" t="str">
            <v>Săng đá &gt;21-24 cm</v>
          </cell>
          <cell r="C2518" t="str">
            <v>cây</v>
          </cell>
          <cell r="D2518">
            <v>711843</v>
          </cell>
        </row>
        <row r="2519">
          <cell r="B2519" t="str">
            <v>Săng đá &gt;24-27 cm</v>
          </cell>
          <cell r="C2519" t="str">
            <v>cây</v>
          </cell>
          <cell r="D2519">
            <v>760901</v>
          </cell>
        </row>
        <row r="2520">
          <cell r="B2520" t="str">
            <v>Săng đá &gt;27-30 cm</v>
          </cell>
          <cell r="C2520" t="str">
            <v>cây</v>
          </cell>
          <cell r="D2520">
            <v>813988</v>
          </cell>
        </row>
        <row r="2521">
          <cell r="B2521" t="str">
            <v>Săng đá &gt;30-33 cm</v>
          </cell>
          <cell r="C2521" t="str">
            <v>cây</v>
          </cell>
          <cell r="D2521">
            <v>871666</v>
          </cell>
        </row>
        <row r="2522">
          <cell r="B2522" t="str">
            <v>Săng đá &gt;33-36 cm</v>
          </cell>
          <cell r="C2522" t="str">
            <v>cây</v>
          </cell>
          <cell r="D2522">
            <v>934608</v>
          </cell>
        </row>
        <row r="2523">
          <cell r="B2523" t="str">
            <v>Săng đá &gt;36-39 cm</v>
          </cell>
          <cell r="C2523" t="str">
            <v>cây</v>
          </cell>
          <cell r="D2523">
            <v>1003534</v>
          </cell>
        </row>
        <row r="2524">
          <cell r="B2524" t="str">
            <v>Săng đá &gt;39-42 cm</v>
          </cell>
          <cell r="C2524" t="str">
            <v>cây</v>
          </cell>
          <cell r="D2524">
            <v>1079300</v>
          </cell>
        </row>
        <row r="2525">
          <cell r="B2525" t="str">
            <v>Săng đá &gt;42 cm</v>
          </cell>
          <cell r="C2525" t="str">
            <v>cây</v>
          </cell>
          <cell r="D2525">
            <v>1162873</v>
          </cell>
        </row>
        <row r="2526">
          <cell r="B2526" t="str">
            <v>Sao tía ≤3 cm</v>
          </cell>
          <cell r="C2526" t="str">
            <v>cây</v>
          </cell>
          <cell r="D2526">
            <v>117255</v>
          </cell>
        </row>
        <row r="2527">
          <cell r="B2527" t="str">
            <v>Sao tía &gt;3-6 cm</v>
          </cell>
          <cell r="C2527" t="str">
            <v>cây</v>
          </cell>
          <cell r="D2527">
            <v>154467</v>
          </cell>
        </row>
        <row r="2528">
          <cell r="B2528" t="str">
            <v>Sao tía &gt;6-9 cm</v>
          </cell>
          <cell r="C2528" t="str">
            <v>cây</v>
          </cell>
          <cell r="D2528">
            <v>406422</v>
          </cell>
        </row>
        <row r="2529">
          <cell r="B2529" t="str">
            <v>Sao tía &gt;9-12 cm</v>
          </cell>
          <cell r="C2529" t="str">
            <v>cây</v>
          </cell>
          <cell r="D2529">
            <v>546794</v>
          </cell>
        </row>
        <row r="2530">
          <cell r="B2530" t="str">
            <v>Sao tía &gt;12-15 cm</v>
          </cell>
          <cell r="C2530" t="str">
            <v>cây</v>
          </cell>
          <cell r="D2530">
            <v>584150</v>
          </cell>
        </row>
        <row r="2531">
          <cell r="B2531" t="str">
            <v>Sao tía &gt;15-18 cm</v>
          </cell>
          <cell r="C2531" t="str">
            <v>cây</v>
          </cell>
          <cell r="D2531">
            <v>623878</v>
          </cell>
        </row>
        <row r="2532">
          <cell r="B2532" t="str">
            <v>Sao tía &gt;18-21 cm</v>
          </cell>
          <cell r="C2532" t="str">
            <v>cây</v>
          </cell>
          <cell r="D2532">
            <v>666315</v>
          </cell>
        </row>
        <row r="2533">
          <cell r="B2533" t="str">
            <v>Sao tía &gt;21-24 cm</v>
          </cell>
          <cell r="C2533" t="str">
            <v>cây</v>
          </cell>
          <cell r="D2533">
            <v>711843</v>
          </cell>
        </row>
        <row r="2534">
          <cell r="B2534" t="str">
            <v>Sao tía &gt;24-27 cm</v>
          </cell>
          <cell r="C2534" t="str">
            <v>cây</v>
          </cell>
          <cell r="D2534">
            <v>760901</v>
          </cell>
        </row>
        <row r="2535">
          <cell r="B2535" t="str">
            <v>Sao tía &gt;27-30 cm</v>
          </cell>
          <cell r="C2535" t="str">
            <v>cây</v>
          </cell>
          <cell r="D2535">
            <v>813988</v>
          </cell>
        </row>
        <row r="2536">
          <cell r="B2536" t="str">
            <v>Sao tía &gt;30-33 cm</v>
          </cell>
          <cell r="C2536" t="str">
            <v>cây</v>
          </cell>
          <cell r="D2536">
            <v>871666</v>
          </cell>
        </row>
        <row r="2537">
          <cell r="B2537" t="str">
            <v>Sao tía &gt;33-36 cm</v>
          </cell>
          <cell r="C2537" t="str">
            <v>cây</v>
          </cell>
          <cell r="D2537">
            <v>934608</v>
          </cell>
        </row>
        <row r="2538">
          <cell r="B2538" t="str">
            <v>Sao tía &gt;36-39 cm</v>
          </cell>
          <cell r="C2538" t="str">
            <v>cây</v>
          </cell>
          <cell r="D2538">
            <v>1003534</v>
          </cell>
        </row>
        <row r="2539">
          <cell r="B2539" t="str">
            <v>Sao tía &gt;39-42 cm</v>
          </cell>
          <cell r="C2539" t="str">
            <v>cây</v>
          </cell>
          <cell r="D2539">
            <v>1079300</v>
          </cell>
        </row>
        <row r="2540">
          <cell r="B2540" t="str">
            <v>Sao tía &gt;42 cm</v>
          </cell>
          <cell r="C2540" t="str">
            <v>cây</v>
          </cell>
          <cell r="D2540">
            <v>1162873</v>
          </cell>
        </row>
        <row r="2541">
          <cell r="B2541" t="str">
            <v>Sao đất ≤3 cm</v>
          </cell>
          <cell r="C2541" t="str">
            <v>cây</v>
          </cell>
          <cell r="D2541">
            <v>117255</v>
          </cell>
        </row>
        <row r="2542">
          <cell r="B2542" t="str">
            <v>Sao đất &gt;3-6 cm</v>
          </cell>
          <cell r="C2542" t="str">
            <v>cây</v>
          </cell>
          <cell r="D2542">
            <v>154467</v>
          </cell>
        </row>
        <row r="2543">
          <cell r="B2543" t="str">
            <v>Sao đất &gt;6-9 cm</v>
          </cell>
          <cell r="C2543" t="str">
            <v>cây</v>
          </cell>
          <cell r="D2543">
            <v>406422</v>
          </cell>
        </row>
        <row r="2544">
          <cell r="B2544" t="str">
            <v>Sao đất &gt;9-12 cm</v>
          </cell>
          <cell r="C2544" t="str">
            <v>cây</v>
          </cell>
          <cell r="D2544">
            <v>546794</v>
          </cell>
        </row>
        <row r="2545">
          <cell r="B2545" t="str">
            <v>Sao đất &gt;12-15 cm</v>
          </cell>
          <cell r="C2545" t="str">
            <v>cây</v>
          </cell>
          <cell r="D2545">
            <v>584150</v>
          </cell>
        </row>
        <row r="2546">
          <cell r="B2546" t="str">
            <v>Sao đất &gt;15-18 cm</v>
          </cell>
          <cell r="C2546" t="str">
            <v>cây</v>
          </cell>
          <cell r="D2546">
            <v>623878</v>
          </cell>
        </row>
        <row r="2547">
          <cell r="B2547" t="str">
            <v>Sao đất &gt;18-21 cm</v>
          </cell>
          <cell r="C2547" t="str">
            <v>cây</v>
          </cell>
          <cell r="D2547">
            <v>666315</v>
          </cell>
        </row>
        <row r="2548">
          <cell r="B2548" t="str">
            <v>Sao đất &gt;21-24 cm</v>
          </cell>
          <cell r="C2548" t="str">
            <v>cây</v>
          </cell>
          <cell r="D2548">
            <v>711843</v>
          </cell>
        </row>
        <row r="2549">
          <cell r="B2549" t="str">
            <v>Sao đất &gt;24-27 cm</v>
          </cell>
          <cell r="C2549" t="str">
            <v>cây</v>
          </cell>
          <cell r="D2549">
            <v>760901</v>
          </cell>
        </row>
        <row r="2550">
          <cell r="B2550" t="str">
            <v>Sao đất &gt;27-30 cm</v>
          </cell>
          <cell r="C2550" t="str">
            <v>cây</v>
          </cell>
          <cell r="D2550">
            <v>813988</v>
          </cell>
        </row>
        <row r="2551">
          <cell r="B2551" t="str">
            <v>Sao đất &gt;30-33 cm</v>
          </cell>
          <cell r="C2551" t="str">
            <v>cây</v>
          </cell>
          <cell r="D2551">
            <v>871666</v>
          </cell>
        </row>
        <row r="2552">
          <cell r="B2552" t="str">
            <v>Sao đất &gt;33-36 cm</v>
          </cell>
          <cell r="C2552" t="str">
            <v>cây</v>
          </cell>
          <cell r="D2552">
            <v>934608</v>
          </cell>
        </row>
        <row r="2553">
          <cell r="B2553" t="str">
            <v>Sao đất &gt;36-39 cm</v>
          </cell>
          <cell r="C2553" t="str">
            <v>cây</v>
          </cell>
          <cell r="D2553">
            <v>1003534</v>
          </cell>
        </row>
        <row r="2554">
          <cell r="B2554" t="str">
            <v>Sao đất &gt;39-42 cm</v>
          </cell>
          <cell r="C2554" t="str">
            <v>cây</v>
          </cell>
          <cell r="D2554">
            <v>1079300</v>
          </cell>
        </row>
        <row r="2555">
          <cell r="B2555" t="str">
            <v>Sao đất &gt;42 cm</v>
          </cell>
          <cell r="C2555" t="str">
            <v>cây</v>
          </cell>
          <cell r="D2555">
            <v>1162873</v>
          </cell>
        </row>
        <row r="2556">
          <cell r="B2556" t="str">
            <v>Táu đá ≤3 cm</v>
          </cell>
          <cell r="C2556" t="str">
            <v>cây</v>
          </cell>
          <cell r="D2556">
            <v>117255</v>
          </cell>
        </row>
        <row r="2557">
          <cell r="B2557" t="str">
            <v>Táu đá &gt;3-6 cm</v>
          </cell>
          <cell r="C2557" t="str">
            <v>cây</v>
          </cell>
          <cell r="D2557">
            <v>154467</v>
          </cell>
        </row>
        <row r="2558">
          <cell r="B2558" t="str">
            <v>Táu đá &gt;6-9 cm</v>
          </cell>
          <cell r="C2558" t="str">
            <v>cây</v>
          </cell>
          <cell r="D2558">
            <v>406422</v>
          </cell>
        </row>
        <row r="2559">
          <cell r="B2559" t="str">
            <v>Táu đá &gt;9-12 cm</v>
          </cell>
          <cell r="C2559" t="str">
            <v>cây</v>
          </cell>
          <cell r="D2559">
            <v>546794</v>
          </cell>
        </row>
        <row r="2560">
          <cell r="B2560" t="str">
            <v>Táu đá &gt;12-15 cm</v>
          </cell>
          <cell r="C2560" t="str">
            <v>cây</v>
          </cell>
          <cell r="D2560">
            <v>584150</v>
          </cell>
        </row>
        <row r="2561">
          <cell r="B2561" t="str">
            <v>Táu đá &gt;15-18 cm</v>
          </cell>
          <cell r="C2561" t="str">
            <v>cây</v>
          </cell>
          <cell r="D2561">
            <v>623878</v>
          </cell>
        </row>
        <row r="2562">
          <cell r="B2562" t="str">
            <v>Táu đá &gt;18-21 cm</v>
          </cell>
          <cell r="C2562" t="str">
            <v>cây</v>
          </cell>
          <cell r="D2562">
            <v>666315</v>
          </cell>
        </row>
        <row r="2563">
          <cell r="B2563" t="str">
            <v>Táu đá &gt;21-24 cm</v>
          </cell>
          <cell r="C2563" t="str">
            <v>cây</v>
          </cell>
          <cell r="D2563">
            <v>711843</v>
          </cell>
        </row>
        <row r="2564">
          <cell r="B2564" t="str">
            <v>Táu đá &gt;24-27 cm</v>
          </cell>
          <cell r="C2564" t="str">
            <v>cây</v>
          </cell>
          <cell r="D2564">
            <v>760901</v>
          </cell>
        </row>
        <row r="2565">
          <cell r="B2565" t="str">
            <v>Táu đá &gt;27-30 cm</v>
          </cell>
          <cell r="C2565" t="str">
            <v>cây</v>
          </cell>
          <cell r="D2565">
            <v>813988</v>
          </cell>
        </row>
        <row r="2566">
          <cell r="B2566" t="str">
            <v>Táu đá &gt;30-33 cm</v>
          </cell>
          <cell r="C2566" t="str">
            <v>cây</v>
          </cell>
          <cell r="D2566">
            <v>871666</v>
          </cell>
        </row>
        <row r="2567">
          <cell r="B2567" t="str">
            <v>Táu đá &gt;33-36 cm</v>
          </cell>
          <cell r="C2567" t="str">
            <v>cây</v>
          </cell>
          <cell r="D2567">
            <v>934608</v>
          </cell>
        </row>
        <row r="2568">
          <cell r="B2568" t="str">
            <v>Táu đá &gt;36-39 cm</v>
          </cell>
          <cell r="C2568" t="str">
            <v>cây</v>
          </cell>
          <cell r="D2568">
            <v>1003534</v>
          </cell>
        </row>
        <row r="2569">
          <cell r="B2569" t="str">
            <v>Táu đá &gt;39-42 cm</v>
          </cell>
          <cell r="C2569" t="str">
            <v>cây</v>
          </cell>
          <cell r="D2569">
            <v>1079300</v>
          </cell>
        </row>
        <row r="2570">
          <cell r="B2570" t="str">
            <v>Táu đá &gt;42 cm</v>
          </cell>
          <cell r="C2570" t="str">
            <v>cây</v>
          </cell>
          <cell r="D2570">
            <v>1162873</v>
          </cell>
        </row>
        <row r="2571">
          <cell r="B2571" t="str">
            <v>Săng đào ≤3 cm</v>
          </cell>
          <cell r="C2571" t="str">
            <v>cây</v>
          </cell>
          <cell r="D2571">
            <v>117255</v>
          </cell>
        </row>
        <row r="2572">
          <cell r="B2572" t="str">
            <v>Săng đào &gt;3-6 cm</v>
          </cell>
          <cell r="C2572" t="str">
            <v>cây</v>
          </cell>
          <cell r="D2572">
            <v>154467</v>
          </cell>
        </row>
        <row r="2573">
          <cell r="B2573" t="str">
            <v>Săng đào &gt;6-9 cm</v>
          </cell>
          <cell r="C2573" t="str">
            <v>cây</v>
          </cell>
          <cell r="D2573">
            <v>406422</v>
          </cell>
        </row>
        <row r="2574">
          <cell r="B2574" t="str">
            <v>Săng đào &gt;9-12 cm</v>
          </cell>
          <cell r="C2574" t="str">
            <v>cây</v>
          </cell>
          <cell r="D2574">
            <v>546794</v>
          </cell>
        </row>
        <row r="2575">
          <cell r="B2575" t="str">
            <v>Săng đào &gt;12-15 cm</v>
          </cell>
          <cell r="C2575" t="str">
            <v>cây</v>
          </cell>
          <cell r="D2575">
            <v>584150</v>
          </cell>
        </row>
        <row r="2576">
          <cell r="B2576" t="str">
            <v>Săng đào &gt;15-18 cm</v>
          </cell>
          <cell r="C2576" t="str">
            <v>cây</v>
          </cell>
          <cell r="D2576">
            <v>623878</v>
          </cell>
        </row>
        <row r="2577">
          <cell r="B2577" t="str">
            <v>Săng đào &gt;18-21 cm</v>
          </cell>
          <cell r="C2577" t="str">
            <v>cây</v>
          </cell>
          <cell r="D2577">
            <v>666315</v>
          </cell>
        </row>
        <row r="2578">
          <cell r="B2578" t="str">
            <v>Săng đào &gt;21-24 cm</v>
          </cell>
          <cell r="C2578" t="str">
            <v>cây</v>
          </cell>
          <cell r="D2578">
            <v>711843</v>
          </cell>
        </row>
        <row r="2579">
          <cell r="B2579" t="str">
            <v>Săng đào &gt;24-27 cm</v>
          </cell>
          <cell r="C2579" t="str">
            <v>cây</v>
          </cell>
          <cell r="D2579">
            <v>760901</v>
          </cell>
        </row>
        <row r="2580">
          <cell r="B2580" t="str">
            <v>Săng đào &gt;27-30 cm</v>
          </cell>
          <cell r="C2580" t="str">
            <v>cây</v>
          </cell>
          <cell r="D2580">
            <v>813988</v>
          </cell>
        </row>
        <row r="2581">
          <cell r="B2581" t="str">
            <v>Săng đào &gt;30-33 cm</v>
          </cell>
          <cell r="C2581" t="str">
            <v>cây</v>
          </cell>
          <cell r="D2581">
            <v>871666</v>
          </cell>
        </row>
        <row r="2582">
          <cell r="B2582" t="str">
            <v>Săng đào &gt;33-36 cm</v>
          </cell>
          <cell r="C2582" t="str">
            <v>cây</v>
          </cell>
          <cell r="D2582">
            <v>934608</v>
          </cell>
        </row>
        <row r="2583">
          <cell r="B2583" t="str">
            <v>Săng đào &gt;36-39 cm</v>
          </cell>
          <cell r="C2583" t="str">
            <v>cây</v>
          </cell>
          <cell r="D2583">
            <v>1003534</v>
          </cell>
        </row>
        <row r="2584">
          <cell r="B2584" t="str">
            <v>Săng đào &gt;39-42 cm</v>
          </cell>
          <cell r="C2584" t="str">
            <v>cây</v>
          </cell>
          <cell r="D2584">
            <v>1079300</v>
          </cell>
        </row>
        <row r="2585">
          <cell r="B2585" t="str">
            <v>Săng đào &gt;42 cm</v>
          </cell>
          <cell r="C2585" t="str">
            <v>cây</v>
          </cell>
          <cell r="D2585">
            <v>1162873</v>
          </cell>
        </row>
        <row r="2586">
          <cell r="B2586" t="str">
            <v>Sao đen ≤3 cm</v>
          </cell>
          <cell r="C2586" t="str">
            <v>cây</v>
          </cell>
          <cell r="D2586">
            <v>117255</v>
          </cell>
        </row>
        <row r="2587">
          <cell r="B2587" t="str">
            <v>Sao đen &gt;3-6 cm</v>
          </cell>
          <cell r="C2587" t="str">
            <v>cây</v>
          </cell>
          <cell r="D2587">
            <v>154467</v>
          </cell>
        </row>
        <row r="2588">
          <cell r="B2588" t="str">
            <v>Sao đen &gt;6-9 cm</v>
          </cell>
          <cell r="C2588" t="str">
            <v>cây</v>
          </cell>
          <cell r="D2588">
            <v>406422</v>
          </cell>
        </row>
        <row r="2589">
          <cell r="B2589" t="str">
            <v>Sao đen &gt;9-12 cm</v>
          </cell>
          <cell r="C2589" t="str">
            <v>cây</v>
          </cell>
          <cell r="D2589">
            <v>546794</v>
          </cell>
        </row>
        <row r="2590">
          <cell r="B2590" t="str">
            <v>Sao đen &gt;12-15 cm</v>
          </cell>
          <cell r="C2590" t="str">
            <v>cây</v>
          </cell>
          <cell r="D2590">
            <v>584150</v>
          </cell>
        </row>
        <row r="2591">
          <cell r="B2591" t="str">
            <v>Sao đen &gt;15-18 cm</v>
          </cell>
          <cell r="C2591" t="str">
            <v>cây</v>
          </cell>
          <cell r="D2591">
            <v>623878</v>
          </cell>
        </row>
        <row r="2592">
          <cell r="B2592" t="str">
            <v>Sao đen &gt;18-21 cm</v>
          </cell>
          <cell r="C2592" t="str">
            <v>cây</v>
          </cell>
          <cell r="D2592">
            <v>666315</v>
          </cell>
        </row>
        <row r="2593">
          <cell r="B2593" t="str">
            <v>Sao đen &gt;21-24 cm</v>
          </cell>
          <cell r="C2593" t="str">
            <v>cây</v>
          </cell>
          <cell r="D2593">
            <v>711843</v>
          </cell>
        </row>
        <row r="2594">
          <cell r="B2594" t="str">
            <v>Sao đen &gt;24-27 cm</v>
          </cell>
          <cell r="C2594" t="str">
            <v>cây</v>
          </cell>
          <cell r="D2594">
            <v>760901</v>
          </cell>
        </row>
        <row r="2595">
          <cell r="B2595" t="str">
            <v>Sao đen &gt;27-30 cm</v>
          </cell>
          <cell r="C2595" t="str">
            <v>cây</v>
          </cell>
          <cell r="D2595">
            <v>813988</v>
          </cell>
        </row>
        <row r="2596">
          <cell r="B2596" t="str">
            <v>Sao đen &gt;30-33 cm</v>
          </cell>
          <cell r="C2596" t="str">
            <v>cây</v>
          </cell>
          <cell r="D2596">
            <v>871666</v>
          </cell>
        </row>
        <row r="2597">
          <cell r="B2597" t="str">
            <v>Sao đen &gt;33-36 cm</v>
          </cell>
          <cell r="C2597" t="str">
            <v>cây</v>
          </cell>
          <cell r="D2597">
            <v>934608</v>
          </cell>
        </row>
        <row r="2598">
          <cell r="B2598" t="str">
            <v>Sao đen &gt;36-39 cm</v>
          </cell>
          <cell r="C2598" t="str">
            <v>cây</v>
          </cell>
          <cell r="D2598">
            <v>1003534</v>
          </cell>
        </row>
        <row r="2599">
          <cell r="B2599" t="str">
            <v>Sao đen &gt;39-42 cm</v>
          </cell>
          <cell r="C2599" t="str">
            <v>cây</v>
          </cell>
          <cell r="D2599">
            <v>1079300</v>
          </cell>
        </row>
        <row r="2600">
          <cell r="B2600" t="str">
            <v>Sao đen &gt;42 cm</v>
          </cell>
          <cell r="C2600" t="str">
            <v>cây</v>
          </cell>
          <cell r="D2600">
            <v>1162873</v>
          </cell>
        </row>
        <row r="2601">
          <cell r="B2601" t="str">
            <v>Sao hải nam ≤3 cm</v>
          </cell>
          <cell r="C2601" t="str">
            <v>cây</v>
          </cell>
          <cell r="D2601">
            <v>117255</v>
          </cell>
        </row>
        <row r="2602">
          <cell r="B2602" t="str">
            <v>Sao hải nam &gt;3-6 cm</v>
          </cell>
          <cell r="C2602" t="str">
            <v>cây</v>
          </cell>
          <cell r="D2602">
            <v>154467</v>
          </cell>
        </row>
        <row r="2603">
          <cell r="B2603" t="str">
            <v>Sao hải nam &gt;6-9 cm</v>
          </cell>
          <cell r="C2603" t="str">
            <v>cây</v>
          </cell>
          <cell r="D2603">
            <v>406422</v>
          </cell>
        </row>
        <row r="2604">
          <cell r="B2604" t="str">
            <v>Sao hải nam &gt;9-12 cm</v>
          </cell>
          <cell r="C2604" t="str">
            <v>cây</v>
          </cell>
          <cell r="D2604">
            <v>546794</v>
          </cell>
        </row>
        <row r="2605">
          <cell r="B2605" t="str">
            <v>Sao hải nam &gt;12-15 cm</v>
          </cell>
          <cell r="C2605" t="str">
            <v>cây</v>
          </cell>
          <cell r="D2605">
            <v>584150</v>
          </cell>
        </row>
        <row r="2606">
          <cell r="B2606" t="str">
            <v>Sao hải nam &gt;15-18 cm</v>
          </cell>
          <cell r="C2606" t="str">
            <v>cây</v>
          </cell>
          <cell r="D2606">
            <v>623878</v>
          </cell>
        </row>
        <row r="2607">
          <cell r="B2607" t="str">
            <v>Sao hải nam &gt;18-21 cm</v>
          </cell>
          <cell r="C2607" t="str">
            <v>cây</v>
          </cell>
          <cell r="D2607">
            <v>666315</v>
          </cell>
        </row>
        <row r="2608">
          <cell r="B2608" t="str">
            <v>Sao hải nam &gt;21-24 cm</v>
          </cell>
          <cell r="C2608" t="str">
            <v>cây</v>
          </cell>
          <cell r="D2608">
            <v>711843</v>
          </cell>
        </row>
        <row r="2609">
          <cell r="B2609" t="str">
            <v>Sao hải nam &gt;24-27 cm</v>
          </cell>
          <cell r="C2609" t="str">
            <v>cây</v>
          </cell>
          <cell r="D2609">
            <v>760901</v>
          </cell>
        </row>
        <row r="2610">
          <cell r="B2610" t="str">
            <v>Sao hải nam &gt;27-30 cm</v>
          </cell>
          <cell r="C2610" t="str">
            <v>cây</v>
          </cell>
          <cell r="D2610">
            <v>813988</v>
          </cell>
        </row>
        <row r="2611">
          <cell r="B2611" t="str">
            <v>Sao hải nam &gt;30-33 cm</v>
          </cell>
          <cell r="C2611" t="str">
            <v>cây</v>
          </cell>
          <cell r="D2611">
            <v>871666</v>
          </cell>
        </row>
        <row r="2612">
          <cell r="B2612" t="str">
            <v>Sao hải nam &gt;33-36 cm</v>
          </cell>
          <cell r="C2612" t="str">
            <v>cây</v>
          </cell>
          <cell r="D2612">
            <v>934608</v>
          </cell>
        </row>
        <row r="2613">
          <cell r="B2613" t="str">
            <v>Sao hải nam &gt;36-39 cm</v>
          </cell>
          <cell r="C2613" t="str">
            <v>cây</v>
          </cell>
          <cell r="D2613">
            <v>1003534</v>
          </cell>
        </row>
        <row r="2614">
          <cell r="B2614" t="str">
            <v>Sao hải nam &gt;39-42 cm</v>
          </cell>
          <cell r="C2614" t="str">
            <v>cây</v>
          </cell>
          <cell r="D2614">
            <v>1079300</v>
          </cell>
        </row>
        <row r="2615">
          <cell r="B2615" t="str">
            <v>Sao hải nam &gt;42 cm</v>
          </cell>
          <cell r="C2615" t="str">
            <v>cây</v>
          </cell>
          <cell r="D2615">
            <v>1162873</v>
          </cell>
        </row>
        <row r="2616">
          <cell r="B2616" t="str">
            <v>Sao lá to ≤3 cm</v>
          </cell>
          <cell r="C2616" t="str">
            <v>cây</v>
          </cell>
          <cell r="D2616">
            <v>117255</v>
          </cell>
        </row>
        <row r="2617">
          <cell r="B2617" t="str">
            <v>Sao lá to &gt;3-6 cm</v>
          </cell>
          <cell r="C2617" t="str">
            <v>cây</v>
          </cell>
          <cell r="D2617">
            <v>154467</v>
          </cell>
        </row>
        <row r="2618">
          <cell r="B2618" t="str">
            <v>Sao lá to &gt;6-9 cm</v>
          </cell>
          <cell r="C2618" t="str">
            <v>cây</v>
          </cell>
          <cell r="D2618">
            <v>406422</v>
          </cell>
        </row>
        <row r="2619">
          <cell r="B2619" t="str">
            <v>Sao lá to &gt;9-12 cm</v>
          </cell>
          <cell r="C2619" t="str">
            <v>cây</v>
          </cell>
          <cell r="D2619">
            <v>546794</v>
          </cell>
        </row>
        <row r="2620">
          <cell r="B2620" t="str">
            <v>Sao lá to &gt;12-15 cm</v>
          </cell>
          <cell r="C2620" t="str">
            <v>cây</v>
          </cell>
          <cell r="D2620">
            <v>584150</v>
          </cell>
        </row>
        <row r="2621">
          <cell r="B2621" t="str">
            <v>Sao lá to &gt;15-18 cm</v>
          </cell>
          <cell r="C2621" t="str">
            <v>cây</v>
          </cell>
          <cell r="D2621">
            <v>623878</v>
          </cell>
        </row>
        <row r="2622">
          <cell r="B2622" t="str">
            <v>Sao lá to &gt;18-21 cm</v>
          </cell>
          <cell r="C2622" t="str">
            <v>cây</v>
          </cell>
          <cell r="D2622">
            <v>666315</v>
          </cell>
        </row>
        <row r="2623">
          <cell r="B2623" t="str">
            <v>Sao lá to &gt;21-24 cm</v>
          </cell>
          <cell r="C2623" t="str">
            <v>cây</v>
          </cell>
          <cell r="D2623">
            <v>711843</v>
          </cell>
        </row>
        <row r="2624">
          <cell r="B2624" t="str">
            <v>Sao lá to &gt;24-27 cm</v>
          </cell>
          <cell r="C2624" t="str">
            <v>cây</v>
          </cell>
          <cell r="D2624">
            <v>760901</v>
          </cell>
        </row>
        <row r="2625">
          <cell r="B2625" t="str">
            <v>Sao lá to &gt;27-30 cm</v>
          </cell>
          <cell r="C2625" t="str">
            <v>cây</v>
          </cell>
          <cell r="D2625">
            <v>813988</v>
          </cell>
        </row>
        <row r="2626">
          <cell r="B2626" t="str">
            <v>Sao lá to &gt;30-33 cm</v>
          </cell>
          <cell r="C2626" t="str">
            <v>cây</v>
          </cell>
          <cell r="D2626">
            <v>871666</v>
          </cell>
        </row>
        <row r="2627">
          <cell r="B2627" t="str">
            <v>Sao lá to &gt;33-36 cm</v>
          </cell>
          <cell r="C2627" t="str">
            <v>cây</v>
          </cell>
          <cell r="D2627">
            <v>934608</v>
          </cell>
        </row>
        <row r="2628">
          <cell r="B2628" t="str">
            <v>Sao lá to &gt;36-39 cm</v>
          </cell>
          <cell r="C2628" t="str">
            <v>cây</v>
          </cell>
          <cell r="D2628">
            <v>1003534</v>
          </cell>
        </row>
        <row r="2629">
          <cell r="B2629" t="str">
            <v>Sao lá to &gt;39-42 cm</v>
          </cell>
          <cell r="C2629" t="str">
            <v>cây</v>
          </cell>
          <cell r="D2629">
            <v>1079300</v>
          </cell>
        </row>
        <row r="2630">
          <cell r="B2630" t="str">
            <v>Sao lá to &gt;42 cm</v>
          </cell>
          <cell r="C2630" t="str">
            <v>cây</v>
          </cell>
          <cell r="D2630">
            <v>1162873</v>
          </cell>
        </row>
        <row r="2631">
          <cell r="B2631" t="str">
            <v>Kiền kiền Nghệ tĩnh ≤3 cm</v>
          </cell>
          <cell r="C2631" t="str">
            <v>cây</v>
          </cell>
          <cell r="D2631">
            <v>117255</v>
          </cell>
        </row>
        <row r="2632">
          <cell r="B2632" t="str">
            <v>Kiền kiền Nghệ tĩnh &gt;3-6 cm</v>
          </cell>
          <cell r="C2632" t="str">
            <v>cây</v>
          </cell>
          <cell r="D2632">
            <v>154467</v>
          </cell>
        </row>
        <row r="2633">
          <cell r="B2633" t="str">
            <v>Kiền kiền Nghệ tĩnh &gt;6-9 cm</v>
          </cell>
          <cell r="C2633" t="str">
            <v>cây</v>
          </cell>
          <cell r="D2633">
            <v>406422</v>
          </cell>
        </row>
        <row r="2634">
          <cell r="B2634" t="str">
            <v>Kiền kiền Nghệ tĩnh &gt;9-12 cm</v>
          </cell>
          <cell r="C2634" t="str">
            <v>cây</v>
          </cell>
          <cell r="D2634">
            <v>546794</v>
          </cell>
        </row>
        <row r="2635">
          <cell r="B2635" t="str">
            <v>Kiền kiền Nghệ tĩnh &gt;12-15 cm</v>
          </cell>
          <cell r="C2635" t="str">
            <v>cây</v>
          </cell>
          <cell r="D2635">
            <v>584150</v>
          </cell>
        </row>
        <row r="2636">
          <cell r="B2636" t="str">
            <v>Kiền kiền Nghệ tĩnh &gt;15-18 cm</v>
          </cell>
          <cell r="C2636" t="str">
            <v>cây</v>
          </cell>
          <cell r="D2636">
            <v>623878</v>
          </cell>
        </row>
        <row r="2637">
          <cell r="B2637" t="str">
            <v>Kiền kiền Nghệ tĩnh &gt;18-21 cm</v>
          </cell>
          <cell r="C2637" t="str">
            <v>cây</v>
          </cell>
          <cell r="D2637">
            <v>666315</v>
          </cell>
        </row>
        <row r="2638">
          <cell r="B2638" t="str">
            <v>Kiền kiền Nghệ tĩnh &gt;21-24 cm</v>
          </cell>
          <cell r="C2638" t="str">
            <v>cây</v>
          </cell>
          <cell r="D2638">
            <v>711843</v>
          </cell>
        </row>
        <row r="2639">
          <cell r="B2639" t="str">
            <v>Kiền kiền Nghệ tĩnh &gt;24-27 cm</v>
          </cell>
          <cell r="C2639" t="str">
            <v>cây</v>
          </cell>
          <cell r="D2639">
            <v>760901</v>
          </cell>
        </row>
        <row r="2640">
          <cell r="B2640" t="str">
            <v>Kiền kiền Nghệ tĩnh &gt;27-30 cm</v>
          </cell>
          <cell r="C2640" t="str">
            <v>cây</v>
          </cell>
          <cell r="D2640">
            <v>813988</v>
          </cell>
        </row>
        <row r="2641">
          <cell r="B2641" t="str">
            <v>Kiền kiền Nghệ tĩnh &gt;30-33 cm</v>
          </cell>
          <cell r="C2641" t="str">
            <v>cây</v>
          </cell>
          <cell r="D2641">
            <v>871666</v>
          </cell>
        </row>
        <row r="2642">
          <cell r="B2642" t="str">
            <v>Kiền kiền Nghệ tĩnh &gt;33-36 cm</v>
          </cell>
          <cell r="C2642" t="str">
            <v>cây</v>
          </cell>
          <cell r="D2642">
            <v>934608</v>
          </cell>
        </row>
        <row r="2643">
          <cell r="B2643" t="str">
            <v>Kiền kiền Nghệ tĩnh &gt;36-39 cm</v>
          </cell>
          <cell r="C2643" t="str">
            <v>cây</v>
          </cell>
          <cell r="D2643">
            <v>1003534</v>
          </cell>
        </row>
        <row r="2644">
          <cell r="B2644" t="str">
            <v>Kiền kiền Nghệ tĩnh &gt;39-42 cm</v>
          </cell>
          <cell r="C2644" t="str">
            <v>cây</v>
          </cell>
          <cell r="D2644">
            <v>1079300</v>
          </cell>
        </row>
        <row r="2645">
          <cell r="B2645" t="str">
            <v>Kiền kiền Nghệ tĩnh &gt;42 cm</v>
          </cell>
          <cell r="C2645" t="str">
            <v>cây</v>
          </cell>
          <cell r="D2645">
            <v>1162873</v>
          </cell>
        </row>
        <row r="2646">
          <cell r="B2646" t="str">
            <v>Sến hải nam ≤3 cm</v>
          </cell>
          <cell r="C2646" t="str">
            <v>cây</v>
          </cell>
          <cell r="D2646">
            <v>117255</v>
          </cell>
        </row>
        <row r="2647">
          <cell r="B2647" t="str">
            <v>Sến hải nam &gt;3-6 cm</v>
          </cell>
          <cell r="C2647" t="str">
            <v>cây</v>
          </cell>
          <cell r="D2647">
            <v>154467</v>
          </cell>
        </row>
        <row r="2648">
          <cell r="B2648" t="str">
            <v>Sến hải nam &gt;6-9 cm</v>
          </cell>
          <cell r="C2648" t="str">
            <v>cây</v>
          </cell>
          <cell r="D2648">
            <v>406422</v>
          </cell>
        </row>
        <row r="2649">
          <cell r="B2649" t="str">
            <v>Sến hải nam &gt;9-12 cm</v>
          </cell>
          <cell r="C2649" t="str">
            <v>cây</v>
          </cell>
          <cell r="D2649">
            <v>546794</v>
          </cell>
        </row>
        <row r="2650">
          <cell r="B2650" t="str">
            <v>Sến hải nam &gt;12-15 cm</v>
          </cell>
          <cell r="C2650" t="str">
            <v>cây</v>
          </cell>
          <cell r="D2650">
            <v>584150</v>
          </cell>
        </row>
        <row r="2651">
          <cell r="B2651" t="str">
            <v>Sến hải nam &gt;15-18 cm</v>
          </cell>
          <cell r="C2651" t="str">
            <v>cây</v>
          </cell>
          <cell r="D2651">
            <v>623878</v>
          </cell>
        </row>
        <row r="2652">
          <cell r="B2652" t="str">
            <v>Sến hải nam &gt;18-21 cm</v>
          </cell>
          <cell r="C2652" t="str">
            <v>cây</v>
          </cell>
          <cell r="D2652">
            <v>666315</v>
          </cell>
        </row>
        <row r="2653">
          <cell r="B2653" t="str">
            <v>Sến hải nam &gt;21-24 cm</v>
          </cell>
          <cell r="C2653" t="str">
            <v>cây</v>
          </cell>
          <cell r="D2653">
            <v>711843</v>
          </cell>
        </row>
        <row r="2654">
          <cell r="B2654" t="str">
            <v>Sến hải nam &gt;24-27 cm</v>
          </cell>
          <cell r="C2654" t="str">
            <v>cây</v>
          </cell>
          <cell r="D2654">
            <v>760901</v>
          </cell>
        </row>
        <row r="2655">
          <cell r="B2655" t="str">
            <v>Sến hải nam &gt;27-30 cm</v>
          </cell>
          <cell r="C2655" t="str">
            <v>cây</v>
          </cell>
          <cell r="D2655">
            <v>813988</v>
          </cell>
        </row>
        <row r="2656">
          <cell r="B2656" t="str">
            <v>Sến hải nam &gt;30-33 cm</v>
          </cell>
          <cell r="C2656" t="str">
            <v>cây</v>
          </cell>
          <cell r="D2656">
            <v>871666</v>
          </cell>
        </row>
        <row r="2657">
          <cell r="B2657" t="str">
            <v>Sến hải nam &gt;33-36 cm</v>
          </cell>
          <cell r="C2657" t="str">
            <v>cây</v>
          </cell>
          <cell r="D2657">
            <v>934608</v>
          </cell>
        </row>
        <row r="2658">
          <cell r="B2658" t="str">
            <v>Sến hải nam &gt;36-39 cm</v>
          </cell>
          <cell r="C2658" t="str">
            <v>cây</v>
          </cell>
          <cell r="D2658">
            <v>1003534</v>
          </cell>
        </row>
        <row r="2659">
          <cell r="B2659" t="str">
            <v>Sến hải nam &gt;39-42 cm</v>
          </cell>
          <cell r="C2659" t="str">
            <v>cây</v>
          </cell>
          <cell r="D2659">
            <v>1079300</v>
          </cell>
        </row>
        <row r="2660">
          <cell r="B2660" t="str">
            <v>Sến hải nam &gt;42 cm</v>
          </cell>
          <cell r="C2660" t="str">
            <v>cây</v>
          </cell>
          <cell r="D2660">
            <v>1162873</v>
          </cell>
        </row>
        <row r="2661">
          <cell r="B2661" t="str">
            <v>Sến núi dinh - Viết ≤3 cm</v>
          </cell>
          <cell r="C2661" t="str">
            <v>cây</v>
          </cell>
          <cell r="D2661">
            <v>117255</v>
          </cell>
        </row>
        <row r="2662">
          <cell r="B2662" t="str">
            <v>Sến núi dinh - Viết &gt;3-6 cm</v>
          </cell>
          <cell r="C2662" t="str">
            <v>cây</v>
          </cell>
          <cell r="D2662">
            <v>154467</v>
          </cell>
        </row>
        <row r="2663">
          <cell r="B2663" t="str">
            <v>Sến núi dinh - Viết &gt;6-9 cm</v>
          </cell>
          <cell r="C2663" t="str">
            <v>cây</v>
          </cell>
          <cell r="D2663">
            <v>406422</v>
          </cell>
        </row>
        <row r="2664">
          <cell r="B2664" t="str">
            <v>Sến núi dinh - Viết &gt;9-12 cm</v>
          </cell>
          <cell r="C2664" t="str">
            <v>cây</v>
          </cell>
          <cell r="D2664">
            <v>546794</v>
          </cell>
        </row>
        <row r="2665">
          <cell r="B2665" t="str">
            <v>Sến núi dinh - Viết &gt;12-15 cm</v>
          </cell>
          <cell r="C2665" t="str">
            <v>cây</v>
          </cell>
          <cell r="D2665">
            <v>584150</v>
          </cell>
        </row>
        <row r="2666">
          <cell r="B2666" t="str">
            <v>Sến núi dinh - Viết &gt;15-18 cm</v>
          </cell>
          <cell r="C2666" t="str">
            <v>cây</v>
          </cell>
          <cell r="D2666">
            <v>623878</v>
          </cell>
        </row>
        <row r="2667">
          <cell r="B2667" t="str">
            <v>Sến núi dinh - Viết &gt;18-21 cm</v>
          </cell>
          <cell r="C2667" t="str">
            <v>cây</v>
          </cell>
          <cell r="D2667">
            <v>666315</v>
          </cell>
        </row>
        <row r="2668">
          <cell r="B2668" t="str">
            <v>Sến núi dinh - Viết &gt;21-24 cm</v>
          </cell>
          <cell r="C2668" t="str">
            <v>cây</v>
          </cell>
          <cell r="D2668">
            <v>711843</v>
          </cell>
        </row>
        <row r="2669">
          <cell r="B2669" t="str">
            <v>Sến núi dinh - Viết &gt;24-27 cm</v>
          </cell>
          <cell r="C2669" t="str">
            <v>cây</v>
          </cell>
          <cell r="D2669">
            <v>760901</v>
          </cell>
        </row>
        <row r="2670">
          <cell r="B2670" t="str">
            <v>Sến núi dinh - Viết &gt;27-30 cm</v>
          </cell>
          <cell r="C2670" t="str">
            <v>cây</v>
          </cell>
          <cell r="D2670">
            <v>813988</v>
          </cell>
        </row>
        <row r="2671">
          <cell r="B2671" t="str">
            <v>Sến núi dinh - Viết &gt;30-33 cm</v>
          </cell>
          <cell r="C2671" t="str">
            <v>cây</v>
          </cell>
          <cell r="D2671">
            <v>871666</v>
          </cell>
        </row>
        <row r="2672">
          <cell r="B2672" t="str">
            <v>Sến núi dinh - Viết &gt;33-36 cm</v>
          </cell>
          <cell r="C2672" t="str">
            <v>cây</v>
          </cell>
          <cell r="D2672">
            <v>934608</v>
          </cell>
        </row>
        <row r="2673">
          <cell r="B2673" t="str">
            <v>Sến núi dinh - Viết &gt;36-39 cm</v>
          </cell>
          <cell r="C2673" t="str">
            <v>cây</v>
          </cell>
          <cell r="D2673">
            <v>1003534</v>
          </cell>
        </row>
        <row r="2674">
          <cell r="B2674" t="str">
            <v>Sến núi dinh - Viết &gt;39-42 cm</v>
          </cell>
          <cell r="C2674" t="str">
            <v>cây</v>
          </cell>
          <cell r="D2674">
            <v>1079300</v>
          </cell>
        </row>
        <row r="2675">
          <cell r="B2675" t="str">
            <v>Sến núi dinh - Viết &gt;42 cm</v>
          </cell>
          <cell r="C2675" t="str">
            <v>cây</v>
          </cell>
          <cell r="D2675">
            <v>1162873</v>
          </cell>
        </row>
        <row r="2676">
          <cell r="B2676" t="str">
            <v>Sơn huyết ≤3 cm</v>
          </cell>
          <cell r="C2676" t="str">
            <v>cây</v>
          </cell>
          <cell r="D2676">
            <v>117255</v>
          </cell>
        </row>
        <row r="2677">
          <cell r="B2677" t="str">
            <v>Sơn huyết &gt;3-6 cm</v>
          </cell>
          <cell r="C2677" t="str">
            <v>cây</v>
          </cell>
          <cell r="D2677">
            <v>154467</v>
          </cell>
        </row>
        <row r="2678">
          <cell r="B2678" t="str">
            <v>Sơn huyết &gt;6-9 cm</v>
          </cell>
          <cell r="C2678" t="str">
            <v>cây</v>
          </cell>
          <cell r="D2678">
            <v>406422</v>
          </cell>
        </row>
        <row r="2679">
          <cell r="B2679" t="str">
            <v>Sơn huyết &gt;9-12 cm</v>
          </cell>
          <cell r="C2679" t="str">
            <v>cây</v>
          </cell>
          <cell r="D2679">
            <v>546794</v>
          </cell>
        </row>
        <row r="2680">
          <cell r="B2680" t="str">
            <v>Sơn huyết &gt;12-15 cm</v>
          </cell>
          <cell r="C2680" t="str">
            <v>cây</v>
          </cell>
          <cell r="D2680">
            <v>584150</v>
          </cell>
        </row>
        <row r="2681">
          <cell r="B2681" t="str">
            <v>Sơn huyết &gt;15-18 cm</v>
          </cell>
          <cell r="C2681" t="str">
            <v>cây</v>
          </cell>
          <cell r="D2681">
            <v>623878</v>
          </cell>
        </row>
        <row r="2682">
          <cell r="B2682" t="str">
            <v>Sơn huyết &gt;18-21 cm</v>
          </cell>
          <cell r="C2682" t="str">
            <v>cây</v>
          </cell>
          <cell r="D2682">
            <v>666315</v>
          </cell>
        </row>
        <row r="2683">
          <cell r="B2683" t="str">
            <v>Sơn huyết &gt;21-24 cm</v>
          </cell>
          <cell r="C2683" t="str">
            <v>cây</v>
          </cell>
          <cell r="D2683">
            <v>711843</v>
          </cell>
        </row>
        <row r="2684">
          <cell r="B2684" t="str">
            <v>Sơn huyết &gt;24-27 cm</v>
          </cell>
          <cell r="C2684" t="str">
            <v>cây</v>
          </cell>
          <cell r="D2684">
            <v>760901</v>
          </cell>
        </row>
        <row r="2685">
          <cell r="B2685" t="str">
            <v>Sơn huyết &gt;27-30 cm</v>
          </cell>
          <cell r="C2685" t="str">
            <v>cây</v>
          </cell>
          <cell r="D2685">
            <v>813988</v>
          </cell>
        </row>
        <row r="2686">
          <cell r="B2686" t="str">
            <v>Sơn huyết &gt;30-33 cm</v>
          </cell>
          <cell r="C2686" t="str">
            <v>cây</v>
          </cell>
          <cell r="D2686">
            <v>871666</v>
          </cell>
        </row>
        <row r="2687">
          <cell r="B2687" t="str">
            <v>Sơn huyết &gt;33-36 cm</v>
          </cell>
          <cell r="C2687" t="str">
            <v>cây</v>
          </cell>
          <cell r="D2687">
            <v>934608</v>
          </cell>
        </row>
        <row r="2688">
          <cell r="B2688" t="str">
            <v>Sơn huyết &gt;36-39 cm</v>
          </cell>
          <cell r="C2688" t="str">
            <v>cây</v>
          </cell>
          <cell r="D2688">
            <v>1003534</v>
          </cell>
        </row>
        <row r="2689">
          <cell r="B2689" t="str">
            <v>Sơn huyết &gt;39-42 cm</v>
          </cell>
          <cell r="C2689" t="str">
            <v>cây</v>
          </cell>
          <cell r="D2689">
            <v>1079300</v>
          </cell>
        </row>
        <row r="2690">
          <cell r="B2690" t="str">
            <v>Sơn huyết &gt;42 cm</v>
          </cell>
          <cell r="C2690" t="str">
            <v>cây</v>
          </cell>
          <cell r="D2690">
            <v>1162873</v>
          </cell>
        </row>
        <row r="2691">
          <cell r="B2691" t="str">
            <v>Táu mặt quỷ ≤3 cm</v>
          </cell>
          <cell r="C2691" t="str">
            <v>cây</v>
          </cell>
          <cell r="D2691">
            <v>117255</v>
          </cell>
        </row>
        <row r="2692">
          <cell r="B2692" t="str">
            <v>Táu mặt quỷ &gt;3-6 cm</v>
          </cell>
          <cell r="C2692" t="str">
            <v>cây</v>
          </cell>
          <cell r="D2692">
            <v>154467</v>
          </cell>
        </row>
        <row r="2693">
          <cell r="B2693" t="str">
            <v>Táu mặt quỷ &gt;6-9 cm</v>
          </cell>
          <cell r="C2693" t="str">
            <v>cây</v>
          </cell>
          <cell r="D2693">
            <v>406422</v>
          </cell>
        </row>
        <row r="2694">
          <cell r="B2694" t="str">
            <v>Táu mặt quỷ &gt;9-12 cm</v>
          </cell>
          <cell r="C2694" t="str">
            <v>cây</v>
          </cell>
          <cell r="D2694">
            <v>546794</v>
          </cell>
        </row>
        <row r="2695">
          <cell r="B2695" t="str">
            <v>Táu mặt quỷ &gt;12-15 cm</v>
          </cell>
          <cell r="C2695" t="str">
            <v>cây</v>
          </cell>
          <cell r="D2695">
            <v>584150</v>
          </cell>
        </row>
        <row r="2696">
          <cell r="B2696" t="str">
            <v>Táu mặt quỷ &gt;15-18 cm</v>
          </cell>
          <cell r="C2696" t="str">
            <v>cây</v>
          </cell>
          <cell r="D2696">
            <v>623878</v>
          </cell>
        </row>
        <row r="2697">
          <cell r="B2697" t="str">
            <v>Táu mặt quỷ &gt;18-21 cm</v>
          </cell>
          <cell r="C2697" t="str">
            <v>cây</v>
          </cell>
          <cell r="D2697">
            <v>666315</v>
          </cell>
        </row>
        <row r="2698">
          <cell r="B2698" t="str">
            <v>Táu mặt quỷ &gt;21-24 cm</v>
          </cell>
          <cell r="C2698" t="str">
            <v>cây</v>
          </cell>
          <cell r="D2698">
            <v>711843</v>
          </cell>
        </row>
        <row r="2699">
          <cell r="B2699" t="str">
            <v>Táu mặt quỷ &gt;24-27 cm</v>
          </cell>
          <cell r="C2699" t="str">
            <v>cây</v>
          </cell>
          <cell r="D2699">
            <v>760901</v>
          </cell>
        </row>
        <row r="2700">
          <cell r="B2700" t="str">
            <v>Táu mặt quỷ &gt;27-30 cm</v>
          </cell>
          <cell r="C2700" t="str">
            <v>cây</v>
          </cell>
          <cell r="D2700">
            <v>813988</v>
          </cell>
        </row>
        <row r="2701">
          <cell r="B2701" t="str">
            <v>Táu mặt quỷ &gt;30-33 cm</v>
          </cell>
          <cell r="C2701" t="str">
            <v>cây</v>
          </cell>
          <cell r="D2701">
            <v>871666</v>
          </cell>
        </row>
        <row r="2702">
          <cell r="B2702" t="str">
            <v>Táu mặt quỷ &gt;33-36 cm</v>
          </cell>
          <cell r="C2702" t="str">
            <v>cây</v>
          </cell>
          <cell r="D2702">
            <v>934608</v>
          </cell>
        </row>
        <row r="2703">
          <cell r="B2703" t="str">
            <v>Táu mặt quỷ &gt;36-39 cm</v>
          </cell>
          <cell r="C2703" t="str">
            <v>cây</v>
          </cell>
          <cell r="D2703">
            <v>1003534</v>
          </cell>
        </row>
        <row r="2704">
          <cell r="B2704" t="str">
            <v>Táu mặt quỷ &gt;39-42 cm</v>
          </cell>
          <cell r="C2704" t="str">
            <v>cây</v>
          </cell>
          <cell r="D2704">
            <v>1079300</v>
          </cell>
        </row>
        <row r="2705">
          <cell r="B2705" t="str">
            <v>Táu mặt quỷ &gt;42 cm</v>
          </cell>
          <cell r="C2705" t="str">
            <v>cây</v>
          </cell>
          <cell r="D2705">
            <v>1162873</v>
          </cell>
        </row>
        <row r="2706">
          <cell r="B2706" t="str">
            <v>Sao mặt quỷ ≤3 cm</v>
          </cell>
          <cell r="C2706" t="str">
            <v>cây</v>
          </cell>
          <cell r="D2706">
            <v>117255</v>
          </cell>
        </row>
        <row r="2707">
          <cell r="B2707" t="str">
            <v>Sao mặt quỷ &gt;3-6 cm</v>
          </cell>
          <cell r="C2707" t="str">
            <v>cây</v>
          </cell>
          <cell r="D2707">
            <v>154467</v>
          </cell>
        </row>
        <row r="2708">
          <cell r="B2708" t="str">
            <v>Sao mặt quỷ &gt;6-9 cm</v>
          </cell>
          <cell r="C2708" t="str">
            <v>cây</v>
          </cell>
          <cell r="D2708">
            <v>406422</v>
          </cell>
        </row>
        <row r="2709">
          <cell r="B2709" t="str">
            <v>Sao mặt quỷ &gt;9-12 cm</v>
          </cell>
          <cell r="C2709" t="str">
            <v>cây</v>
          </cell>
          <cell r="D2709">
            <v>546794</v>
          </cell>
        </row>
        <row r="2710">
          <cell r="B2710" t="str">
            <v>Sao mặt quỷ &gt;12-15 cm</v>
          </cell>
          <cell r="C2710" t="str">
            <v>cây</v>
          </cell>
          <cell r="D2710">
            <v>584150</v>
          </cell>
        </row>
        <row r="2711">
          <cell r="B2711" t="str">
            <v>Sao mặt quỷ &gt;15-18 cm</v>
          </cell>
          <cell r="C2711" t="str">
            <v>cây</v>
          </cell>
          <cell r="D2711">
            <v>623878</v>
          </cell>
        </row>
        <row r="2712">
          <cell r="B2712" t="str">
            <v>Sao mặt quỷ &gt;18-21 cm</v>
          </cell>
          <cell r="C2712" t="str">
            <v>cây</v>
          </cell>
          <cell r="D2712">
            <v>666315</v>
          </cell>
        </row>
        <row r="2713">
          <cell r="B2713" t="str">
            <v>Sao mặt quỷ &gt;21-24 cm</v>
          </cell>
          <cell r="C2713" t="str">
            <v>cây</v>
          </cell>
          <cell r="D2713">
            <v>711843</v>
          </cell>
        </row>
        <row r="2714">
          <cell r="B2714" t="str">
            <v>Sao mặt quỷ &gt;24-27 cm</v>
          </cell>
          <cell r="C2714" t="str">
            <v>cây</v>
          </cell>
          <cell r="D2714">
            <v>760901</v>
          </cell>
        </row>
        <row r="2715">
          <cell r="B2715" t="str">
            <v>Sao mặt quỷ &gt;27-30 cm</v>
          </cell>
          <cell r="C2715" t="str">
            <v>cây</v>
          </cell>
          <cell r="D2715">
            <v>813988</v>
          </cell>
        </row>
        <row r="2716">
          <cell r="B2716" t="str">
            <v>Sao mặt quỷ &gt;30-33 cm</v>
          </cell>
          <cell r="C2716" t="str">
            <v>cây</v>
          </cell>
          <cell r="D2716">
            <v>871666</v>
          </cell>
        </row>
        <row r="2717">
          <cell r="B2717" t="str">
            <v>Sao mặt quỷ &gt;33-36 cm</v>
          </cell>
          <cell r="C2717" t="str">
            <v>cây</v>
          </cell>
          <cell r="D2717">
            <v>934608</v>
          </cell>
        </row>
        <row r="2718">
          <cell r="B2718" t="str">
            <v>Sao mặt quỷ &gt;36-39 cm</v>
          </cell>
          <cell r="C2718" t="str">
            <v>cây</v>
          </cell>
          <cell r="D2718">
            <v>1003534</v>
          </cell>
        </row>
        <row r="2719">
          <cell r="B2719" t="str">
            <v>Sao mặt quỷ &gt;39-42 cm</v>
          </cell>
          <cell r="C2719" t="str">
            <v>cây</v>
          </cell>
          <cell r="D2719">
            <v>1079300</v>
          </cell>
        </row>
        <row r="2720">
          <cell r="B2720" t="str">
            <v>Sao mặt quỷ &gt;42 cm</v>
          </cell>
          <cell r="C2720" t="str">
            <v>cây</v>
          </cell>
          <cell r="D2720">
            <v>1162873</v>
          </cell>
        </row>
        <row r="2721">
          <cell r="B2721" t="str">
            <v>Trai ≤3 cm</v>
          </cell>
          <cell r="C2721" t="str">
            <v>cây</v>
          </cell>
          <cell r="D2721">
            <v>117255</v>
          </cell>
        </row>
        <row r="2722">
          <cell r="B2722" t="str">
            <v>Trai &gt;3-6 cm</v>
          </cell>
          <cell r="C2722" t="str">
            <v>cây</v>
          </cell>
          <cell r="D2722">
            <v>154467</v>
          </cell>
        </row>
        <row r="2723">
          <cell r="B2723" t="str">
            <v>Trai &gt;6-9 cm</v>
          </cell>
          <cell r="C2723" t="str">
            <v>cây</v>
          </cell>
          <cell r="D2723">
            <v>406422</v>
          </cell>
        </row>
        <row r="2724">
          <cell r="B2724" t="str">
            <v>Trai &gt;9-12 cm</v>
          </cell>
          <cell r="C2724" t="str">
            <v>cây</v>
          </cell>
          <cell r="D2724">
            <v>546794</v>
          </cell>
        </row>
        <row r="2725">
          <cell r="B2725" t="str">
            <v>Trai &gt;12-15 cm</v>
          </cell>
          <cell r="C2725" t="str">
            <v>cây</v>
          </cell>
          <cell r="D2725">
            <v>584150</v>
          </cell>
        </row>
        <row r="2726">
          <cell r="B2726" t="str">
            <v>Trai &gt;15-18 cm</v>
          </cell>
          <cell r="C2726" t="str">
            <v>cây</v>
          </cell>
          <cell r="D2726">
            <v>623878</v>
          </cell>
        </row>
        <row r="2727">
          <cell r="B2727" t="str">
            <v>Trai &gt;18-21 cm</v>
          </cell>
          <cell r="C2727" t="str">
            <v>cây</v>
          </cell>
          <cell r="D2727">
            <v>666315</v>
          </cell>
        </row>
        <row r="2728">
          <cell r="B2728" t="str">
            <v>Trai &gt;21-24 cm</v>
          </cell>
          <cell r="C2728" t="str">
            <v>cây</v>
          </cell>
          <cell r="D2728">
            <v>711843</v>
          </cell>
        </row>
        <row r="2729">
          <cell r="B2729" t="str">
            <v>Trai &gt;24-27 cm</v>
          </cell>
          <cell r="C2729" t="str">
            <v>cây</v>
          </cell>
          <cell r="D2729">
            <v>760901</v>
          </cell>
        </row>
        <row r="2730">
          <cell r="B2730" t="str">
            <v>Trai &gt;27-30 cm</v>
          </cell>
          <cell r="C2730" t="str">
            <v>cây</v>
          </cell>
          <cell r="D2730">
            <v>813988</v>
          </cell>
        </row>
        <row r="2731">
          <cell r="B2731" t="str">
            <v>Trai &gt;30-33 cm</v>
          </cell>
          <cell r="C2731" t="str">
            <v>cây</v>
          </cell>
          <cell r="D2731">
            <v>871666</v>
          </cell>
        </row>
        <row r="2732">
          <cell r="B2732" t="str">
            <v>Trai &gt;33-36 cm</v>
          </cell>
          <cell r="C2732" t="str">
            <v>cây</v>
          </cell>
          <cell r="D2732">
            <v>934608</v>
          </cell>
        </row>
        <row r="2733">
          <cell r="B2733" t="str">
            <v>Trai &gt;36-39 cm</v>
          </cell>
          <cell r="C2733" t="str">
            <v>cây</v>
          </cell>
          <cell r="D2733">
            <v>1003534</v>
          </cell>
        </row>
        <row r="2734">
          <cell r="B2734" t="str">
            <v>Trai &gt;39-42 cm</v>
          </cell>
          <cell r="C2734" t="str">
            <v>cây</v>
          </cell>
          <cell r="D2734">
            <v>1079300</v>
          </cell>
        </row>
        <row r="2735">
          <cell r="B2735" t="str">
            <v>Trai &gt;42 cm</v>
          </cell>
          <cell r="C2735" t="str">
            <v>cây</v>
          </cell>
          <cell r="D2735">
            <v>1162873</v>
          </cell>
        </row>
        <row r="2736">
          <cell r="B2736" t="str">
            <v>Vắp ≤3 cm</v>
          </cell>
          <cell r="C2736" t="str">
            <v>cây</v>
          </cell>
          <cell r="D2736">
            <v>117255</v>
          </cell>
        </row>
        <row r="2737">
          <cell r="B2737" t="str">
            <v>Vắp &gt;3-6 cm</v>
          </cell>
          <cell r="C2737" t="str">
            <v>cây</v>
          </cell>
          <cell r="D2737">
            <v>154467</v>
          </cell>
        </row>
        <row r="2738">
          <cell r="B2738" t="str">
            <v>Vắp &gt;6-9 cm</v>
          </cell>
          <cell r="C2738" t="str">
            <v>cây</v>
          </cell>
          <cell r="D2738">
            <v>406422</v>
          </cell>
        </row>
        <row r="2739">
          <cell r="B2739" t="str">
            <v>Vắp &gt;9-12 cm</v>
          </cell>
          <cell r="C2739" t="str">
            <v>cây</v>
          </cell>
          <cell r="D2739">
            <v>546794</v>
          </cell>
        </row>
        <row r="2740">
          <cell r="B2740" t="str">
            <v>Vắp &gt;12-15 cm</v>
          </cell>
          <cell r="C2740" t="str">
            <v>cây</v>
          </cell>
          <cell r="D2740">
            <v>584150</v>
          </cell>
        </row>
        <row r="2741">
          <cell r="B2741" t="str">
            <v>Vắp &gt;15-18 cm</v>
          </cell>
          <cell r="C2741" t="str">
            <v>cây</v>
          </cell>
          <cell r="D2741">
            <v>623878</v>
          </cell>
        </row>
        <row r="2742">
          <cell r="B2742" t="str">
            <v>Vắp &gt;18-21 cm</v>
          </cell>
          <cell r="C2742" t="str">
            <v>cây</v>
          </cell>
          <cell r="D2742">
            <v>666315</v>
          </cell>
        </row>
        <row r="2743">
          <cell r="B2743" t="str">
            <v>Vắp &gt;21-24 cm</v>
          </cell>
          <cell r="C2743" t="str">
            <v>cây</v>
          </cell>
          <cell r="D2743">
            <v>711843</v>
          </cell>
        </row>
        <row r="2744">
          <cell r="B2744" t="str">
            <v>Vắp &gt;24-27 cm</v>
          </cell>
          <cell r="C2744" t="str">
            <v>cây</v>
          </cell>
          <cell r="D2744">
            <v>760901</v>
          </cell>
        </row>
        <row r="2745">
          <cell r="B2745" t="str">
            <v>Vắp &gt;27-30 cm</v>
          </cell>
          <cell r="C2745" t="str">
            <v>cây</v>
          </cell>
          <cell r="D2745">
            <v>813988</v>
          </cell>
        </row>
        <row r="2746">
          <cell r="B2746" t="str">
            <v>Vắp &gt;30-33 cm</v>
          </cell>
          <cell r="C2746" t="str">
            <v>cây</v>
          </cell>
          <cell r="D2746">
            <v>871666</v>
          </cell>
        </row>
        <row r="2747">
          <cell r="B2747" t="str">
            <v>Vắp &gt;33-36 cm</v>
          </cell>
          <cell r="C2747" t="str">
            <v>cây</v>
          </cell>
          <cell r="D2747">
            <v>934608</v>
          </cell>
        </row>
        <row r="2748">
          <cell r="B2748" t="str">
            <v>Vắp &gt;36-39 cm</v>
          </cell>
          <cell r="C2748" t="str">
            <v>cây</v>
          </cell>
          <cell r="D2748">
            <v>1003534</v>
          </cell>
        </row>
        <row r="2749">
          <cell r="B2749" t="str">
            <v>Vắp &gt;39-42 cm</v>
          </cell>
          <cell r="C2749" t="str">
            <v>cây</v>
          </cell>
          <cell r="D2749">
            <v>1079300</v>
          </cell>
        </row>
        <row r="2750">
          <cell r="B2750" t="str">
            <v>Vắp &gt;42 cm</v>
          </cell>
          <cell r="C2750" t="str">
            <v>cây</v>
          </cell>
          <cell r="D2750">
            <v>1162873</v>
          </cell>
        </row>
        <row r="2751">
          <cell r="B2751" t="str">
            <v>Dõi ≤3 cm</v>
          </cell>
          <cell r="C2751" t="str">
            <v>cây</v>
          </cell>
          <cell r="D2751">
            <v>117255</v>
          </cell>
        </row>
        <row r="2752">
          <cell r="B2752" t="str">
            <v>Dõi &gt;3-6 cm</v>
          </cell>
          <cell r="C2752" t="str">
            <v>cây</v>
          </cell>
          <cell r="D2752">
            <v>154467</v>
          </cell>
        </row>
        <row r="2753">
          <cell r="B2753" t="str">
            <v>Dõi &gt;6-9 cm</v>
          </cell>
          <cell r="C2753" t="str">
            <v>cây</v>
          </cell>
          <cell r="D2753">
            <v>406422</v>
          </cell>
        </row>
        <row r="2754">
          <cell r="B2754" t="str">
            <v>Dõi &gt;9-12 cm</v>
          </cell>
          <cell r="C2754" t="str">
            <v>cây</v>
          </cell>
          <cell r="D2754">
            <v>546794</v>
          </cell>
        </row>
        <row r="2755">
          <cell r="B2755" t="str">
            <v>Dõi &gt;12-15 cm</v>
          </cell>
          <cell r="C2755" t="str">
            <v>cây</v>
          </cell>
          <cell r="D2755">
            <v>584150</v>
          </cell>
        </row>
        <row r="2756">
          <cell r="B2756" t="str">
            <v>Dõi &gt;15-18 cm</v>
          </cell>
          <cell r="C2756" t="str">
            <v>cây</v>
          </cell>
          <cell r="D2756">
            <v>623878</v>
          </cell>
        </row>
        <row r="2757">
          <cell r="B2757" t="str">
            <v>Dõi &gt;18-21 cm</v>
          </cell>
          <cell r="C2757" t="str">
            <v>cây</v>
          </cell>
          <cell r="D2757">
            <v>666315</v>
          </cell>
        </row>
        <row r="2758">
          <cell r="B2758" t="str">
            <v>Dõi &gt;21-24 cm</v>
          </cell>
          <cell r="C2758" t="str">
            <v>cây</v>
          </cell>
          <cell r="D2758">
            <v>711843</v>
          </cell>
        </row>
        <row r="2759">
          <cell r="B2759" t="str">
            <v>Dõi &gt;24-27 cm</v>
          </cell>
          <cell r="C2759" t="str">
            <v>cây</v>
          </cell>
          <cell r="D2759">
            <v>760901</v>
          </cell>
        </row>
        <row r="2760">
          <cell r="B2760" t="str">
            <v>Dõi &gt;27-30 cm</v>
          </cell>
          <cell r="C2760" t="str">
            <v>cây</v>
          </cell>
          <cell r="D2760">
            <v>813988</v>
          </cell>
        </row>
        <row r="2761">
          <cell r="B2761" t="str">
            <v>Dõi &gt;30-33 cm</v>
          </cell>
          <cell r="C2761" t="str">
            <v>cây</v>
          </cell>
          <cell r="D2761">
            <v>871666</v>
          </cell>
        </row>
        <row r="2762">
          <cell r="B2762" t="str">
            <v>Dõi &gt;33-36 cm</v>
          </cell>
          <cell r="C2762" t="str">
            <v>cây</v>
          </cell>
          <cell r="D2762">
            <v>934608</v>
          </cell>
        </row>
        <row r="2763">
          <cell r="B2763" t="str">
            <v>Dõi &gt;36-39 cm</v>
          </cell>
          <cell r="C2763" t="str">
            <v>cây</v>
          </cell>
          <cell r="D2763">
            <v>1003534</v>
          </cell>
        </row>
        <row r="2764">
          <cell r="B2764" t="str">
            <v>Dõi &gt;39-42 cm</v>
          </cell>
          <cell r="C2764" t="str">
            <v>cây</v>
          </cell>
          <cell r="D2764">
            <v>1079300</v>
          </cell>
        </row>
        <row r="2765">
          <cell r="B2765" t="str">
            <v>Dõi &gt;42 cm</v>
          </cell>
          <cell r="C2765" t="str">
            <v>cây</v>
          </cell>
          <cell r="D2765">
            <v>1162873</v>
          </cell>
        </row>
        <row r="2766">
          <cell r="B2766" t="str">
            <v>Vắp đinh ≤3 cm</v>
          </cell>
          <cell r="C2766" t="str">
            <v>cây</v>
          </cell>
          <cell r="D2766">
            <v>117255</v>
          </cell>
        </row>
        <row r="2767">
          <cell r="B2767" t="str">
            <v>Vắp đinh &gt;3-6 cm</v>
          </cell>
          <cell r="C2767" t="str">
            <v>cây</v>
          </cell>
          <cell r="D2767">
            <v>154467</v>
          </cell>
        </row>
        <row r="2768">
          <cell r="B2768" t="str">
            <v>Vắp đinh &gt;6-9 cm</v>
          </cell>
          <cell r="C2768" t="str">
            <v>cây</v>
          </cell>
          <cell r="D2768">
            <v>406422</v>
          </cell>
        </row>
        <row r="2769">
          <cell r="B2769" t="str">
            <v>Vắp đinh &gt;9-12 cm</v>
          </cell>
          <cell r="C2769" t="str">
            <v>cây</v>
          </cell>
          <cell r="D2769">
            <v>546794</v>
          </cell>
        </row>
        <row r="2770">
          <cell r="B2770" t="str">
            <v>Vắp đinh &gt;12-15 cm</v>
          </cell>
          <cell r="C2770" t="str">
            <v>cây</v>
          </cell>
          <cell r="D2770">
            <v>584150</v>
          </cell>
        </row>
        <row r="2771">
          <cell r="B2771" t="str">
            <v>Vắp đinh &gt;15-18 cm</v>
          </cell>
          <cell r="C2771" t="str">
            <v>cây</v>
          </cell>
          <cell r="D2771">
            <v>623878</v>
          </cell>
        </row>
        <row r="2772">
          <cell r="B2772" t="str">
            <v>Vắp đinh &gt;18-21 cm</v>
          </cell>
          <cell r="C2772" t="str">
            <v>cây</v>
          </cell>
          <cell r="D2772">
            <v>666315</v>
          </cell>
        </row>
        <row r="2773">
          <cell r="B2773" t="str">
            <v>Vắp đinh &gt;21-24 cm</v>
          </cell>
          <cell r="C2773" t="str">
            <v>cây</v>
          </cell>
          <cell r="D2773">
            <v>711843</v>
          </cell>
        </row>
        <row r="2774">
          <cell r="B2774" t="str">
            <v>Vắp đinh &gt;24-27 cm</v>
          </cell>
          <cell r="C2774" t="str">
            <v>cây</v>
          </cell>
          <cell r="D2774">
            <v>760901</v>
          </cell>
        </row>
        <row r="2775">
          <cell r="B2775" t="str">
            <v>Vắp đinh &gt;27-30 cm</v>
          </cell>
          <cell r="C2775" t="str">
            <v>cây</v>
          </cell>
          <cell r="D2775">
            <v>813988</v>
          </cell>
        </row>
        <row r="2776">
          <cell r="B2776" t="str">
            <v>Vắp đinh &gt;30-33 cm</v>
          </cell>
          <cell r="C2776" t="str">
            <v>cây</v>
          </cell>
          <cell r="D2776">
            <v>871666</v>
          </cell>
        </row>
        <row r="2777">
          <cell r="B2777" t="str">
            <v>Vắp đinh &gt;33-36 cm</v>
          </cell>
          <cell r="C2777" t="str">
            <v>cây</v>
          </cell>
          <cell r="D2777">
            <v>934608</v>
          </cell>
        </row>
        <row r="2778">
          <cell r="B2778" t="str">
            <v>Vắp đinh &gt;36-39 cm</v>
          </cell>
          <cell r="C2778" t="str">
            <v>cây</v>
          </cell>
          <cell r="D2778">
            <v>1003534</v>
          </cell>
        </row>
        <row r="2779">
          <cell r="B2779" t="str">
            <v>Vắp đinh &gt;39-42 cm</v>
          </cell>
          <cell r="C2779" t="str">
            <v>cây</v>
          </cell>
          <cell r="D2779">
            <v>1079300</v>
          </cell>
        </row>
        <row r="2780">
          <cell r="B2780" t="str">
            <v>Vắp đinh &gt;42 cm</v>
          </cell>
          <cell r="C2780" t="str">
            <v>cây</v>
          </cell>
          <cell r="D2780">
            <v>1162873</v>
          </cell>
        </row>
        <row r="2781">
          <cell r="B2781" t="str">
            <v>Bằng lăng ≤3 cm</v>
          </cell>
          <cell r="C2781" t="str">
            <v>cây</v>
          </cell>
          <cell r="D2781">
            <v>104226</v>
          </cell>
        </row>
        <row r="2782">
          <cell r="B2782" t="str">
            <v>Bằng lăng &gt;3-6 cm</v>
          </cell>
          <cell r="C2782" t="str">
            <v>cây</v>
          </cell>
          <cell r="D2782">
            <v>137304</v>
          </cell>
        </row>
        <row r="2783">
          <cell r="B2783" t="str">
            <v>Bằng lăng &gt;6-9 cm</v>
          </cell>
          <cell r="C2783" t="str">
            <v>cây</v>
          </cell>
          <cell r="D2783">
            <v>361264</v>
          </cell>
        </row>
        <row r="2784">
          <cell r="B2784" t="str">
            <v>Bằng lăng &gt;9-12 cm</v>
          </cell>
          <cell r="C2784" t="str">
            <v>cây</v>
          </cell>
          <cell r="D2784">
            <v>486039</v>
          </cell>
        </row>
        <row r="2785">
          <cell r="B2785" t="str">
            <v>Bằng lăng &gt;12-15 cm</v>
          </cell>
          <cell r="C2785" t="str">
            <v>cây</v>
          </cell>
          <cell r="D2785">
            <v>519244</v>
          </cell>
        </row>
        <row r="2786">
          <cell r="B2786" t="str">
            <v>Bằng lăng &gt;15-18 cm</v>
          </cell>
          <cell r="C2786" t="str">
            <v>cây</v>
          </cell>
          <cell r="D2786">
            <v>554558</v>
          </cell>
        </row>
        <row r="2787">
          <cell r="B2787" t="str">
            <v>Bằng lăng &gt;18-21 cm</v>
          </cell>
          <cell r="C2787" t="str">
            <v>cây</v>
          </cell>
          <cell r="D2787">
            <v>592280</v>
          </cell>
        </row>
        <row r="2788">
          <cell r="B2788" t="str">
            <v>Bằng lăng &gt;21-24 cm</v>
          </cell>
          <cell r="C2788" t="str">
            <v>cây</v>
          </cell>
          <cell r="D2788">
            <v>632750</v>
          </cell>
        </row>
        <row r="2789">
          <cell r="B2789" t="str">
            <v>Bằng lăng &gt;24-27 cm</v>
          </cell>
          <cell r="C2789" t="str">
            <v>cây</v>
          </cell>
          <cell r="D2789">
            <v>676357</v>
          </cell>
        </row>
        <row r="2790">
          <cell r="B2790" t="str">
            <v>Bằng lăng &gt;27-30 cm</v>
          </cell>
          <cell r="C2790" t="str">
            <v>cây</v>
          </cell>
          <cell r="D2790">
            <v>723545</v>
          </cell>
        </row>
        <row r="2791">
          <cell r="B2791" t="str">
            <v>Bằng lăng &gt;30-33 cm</v>
          </cell>
          <cell r="C2791" t="str">
            <v>cây</v>
          </cell>
          <cell r="D2791">
            <v>774814</v>
          </cell>
        </row>
        <row r="2792">
          <cell r="B2792" t="str">
            <v>Bằng lăng &gt;33-36 cm</v>
          </cell>
          <cell r="C2792" t="str">
            <v>cây</v>
          </cell>
          <cell r="D2792">
            <v>830762</v>
          </cell>
        </row>
        <row r="2793">
          <cell r="B2793" t="str">
            <v>Bằng lăng &gt;36-39 cm</v>
          </cell>
          <cell r="C2793" t="str">
            <v>cây</v>
          </cell>
          <cell r="D2793">
            <v>892030</v>
          </cell>
        </row>
        <row r="2794">
          <cell r="B2794" t="str">
            <v>Bằng lăng &gt;39-42 cm</v>
          </cell>
          <cell r="C2794" t="str">
            <v>cây</v>
          </cell>
          <cell r="D2794">
            <v>959377</v>
          </cell>
        </row>
        <row r="2795">
          <cell r="B2795" t="str">
            <v>Bằng lăng &gt;42 cm</v>
          </cell>
          <cell r="C2795" t="str">
            <v>cây</v>
          </cell>
          <cell r="D2795">
            <v>1033664</v>
          </cell>
        </row>
        <row r="2796">
          <cell r="B2796" t="str">
            <v>Bằng lăng cườm ≤3 cm</v>
          </cell>
          <cell r="C2796" t="str">
            <v>cây</v>
          </cell>
          <cell r="D2796">
            <v>104226</v>
          </cell>
        </row>
        <row r="2797">
          <cell r="B2797" t="str">
            <v>Bằng lăng cườm &gt;3-6 cm</v>
          </cell>
          <cell r="C2797" t="str">
            <v>cây</v>
          </cell>
          <cell r="D2797">
            <v>137304</v>
          </cell>
        </row>
        <row r="2798">
          <cell r="B2798" t="str">
            <v>Bằng lăng cườm &gt;6-9 cm</v>
          </cell>
          <cell r="C2798" t="str">
            <v>cây</v>
          </cell>
          <cell r="D2798">
            <v>361264</v>
          </cell>
        </row>
        <row r="2799">
          <cell r="B2799" t="str">
            <v>Bằng lăng cườm &gt;9-12 cm</v>
          </cell>
          <cell r="C2799" t="str">
            <v>cây</v>
          </cell>
          <cell r="D2799">
            <v>486039</v>
          </cell>
        </row>
        <row r="2800">
          <cell r="B2800" t="str">
            <v>Bằng lăng cườm &gt;12-15 cm</v>
          </cell>
          <cell r="C2800" t="str">
            <v>cây</v>
          </cell>
          <cell r="D2800">
            <v>519244</v>
          </cell>
        </row>
        <row r="2801">
          <cell r="B2801" t="str">
            <v>Bằng lăng cườm &gt;15-18 cm</v>
          </cell>
          <cell r="C2801" t="str">
            <v>cây</v>
          </cell>
          <cell r="D2801">
            <v>554558</v>
          </cell>
        </row>
        <row r="2802">
          <cell r="B2802" t="str">
            <v>Bằng lăng cườm &gt;18-21 cm</v>
          </cell>
          <cell r="C2802" t="str">
            <v>cây</v>
          </cell>
          <cell r="D2802">
            <v>592280</v>
          </cell>
        </row>
        <row r="2803">
          <cell r="B2803" t="str">
            <v>Bằng lăng cườm &gt;21-24 cm</v>
          </cell>
          <cell r="C2803" t="str">
            <v>cây</v>
          </cell>
          <cell r="D2803">
            <v>632750</v>
          </cell>
        </row>
        <row r="2804">
          <cell r="B2804" t="str">
            <v>Bằng lăng cườm &gt;24-27 cm</v>
          </cell>
          <cell r="C2804" t="str">
            <v>cây</v>
          </cell>
          <cell r="D2804">
            <v>676357</v>
          </cell>
        </row>
        <row r="2805">
          <cell r="B2805" t="str">
            <v>Bằng lăng cườm &gt;27-30 cm</v>
          </cell>
          <cell r="C2805" t="str">
            <v>cây</v>
          </cell>
          <cell r="D2805">
            <v>723545</v>
          </cell>
        </row>
        <row r="2806">
          <cell r="B2806" t="str">
            <v>Bằng lăng cườm &gt;30-33 cm</v>
          </cell>
          <cell r="C2806" t="str">
            <v>cây</v>
          </cell>
          <cell r="D2806">
            <v>774814</v>
          </cell>
        </row>
        <row r="2807">
          <cell r="B2807" t="str">
            <v>Bằng lăng cườm &gt;33-36 cm</v>
          </cell>
          <cell r="C2807" t="str">
            <v>cây</v>
          </cell>
          <cell r="D2807">
            <v>830762</v>
          </cell>
        </row>
        <row r="2808">
          <cell r="B2808" t="str">
            <v>Bằng lăng cườm &gt;36-39 cm</v>
          </cell>
          <cell r="C2808" t="str">
            <v>cây</v>
          </cell>
          <cell r="D2808">
            <v>892030</v>
          </cell>
        </row>
        <row r="2809">
          <cell r="B2809" t="str">
            <v>Bằng lăng cườm &gt;39-42 cm</v>
          </cell>
          <cell r="C2809" t="str">
            <v>cây</v>
          </cell>
          <cell r="D2809">
            <v>959377</v>
          </cell>
        </row>
        <row r="2810">
          <cell r="B2810" t="str">
            <v>Bằng lăng cườm &gt;42 cm</v>
          </cell>
          <cell r="C2810" t="str">
            <v>cây</v>
          </cell>
          <cell r="D2810">
            <v>1033664</v>
          </cell>
        </row>
        <row r="2811">
          <cell r="B2811" t="str">
            <v>Bằng lăng lòng sao ≤3 cm</v>
          </cell>
          <cell r="C2811" t="str">
            <v>cây</v>
          </cell>
          <cell r="D2811">
            <v>104226</v>
          </cell>
        </row>
        <row r="2812">
          <cell r="B2812" t="str">
            <v>Bằng lăng lòng sao &gt;3-6 cm</v>
          </cell>
          <cell r="C2812" t="str">
            <v>cây</v>
          </cell>
          <cell r="D2812">
            <v>137304</v>
          </cell>
        </row>
        <row r="2813">
          <cell r="B2813" t="str">
            <v>Bằng lăng lòng sao &gt;6-9 cm</v>
          </cell>
          <cell r="C2813" t="str">
            <v>cây</v>
          </cell>
          <cell r="D2813">
            <v>361264</v>
          </cell>
        </row>
        <row r="2814">
          <cell r="B2814" t="str">
            <v>Bằng lăng lòng sao &gt;9-12 cm</v>
          </cell>
          <cell r="C2814" t="str">
            <v>cây</v>
          </cell>
          <cell r="D2814">
            <v>486039</v>
          </cell>
        </row>
        <row r="2815">
          <cell r="B2815" t="str">
            <v>Bằng lăng lòng sao &gt;12-15 cm</v>
          </cell>
          <cell r="C2815" t="str">
            <v>cây</v>
          </cell>
          <cell r="D2815">
            <v>519244</v>
          </cell>
        </row>
        <row r="2816">
          <cell r="B2816" t="str">
            <v>Bằng lăng lòng sao &gt;15-18 cm</v>
          </cell>
          <cell r="C2816" t="str">
            <v>cây</v>
          </cell>
          <cell r="D2816">
            <v>554558</v>
          </cell>
        </row>
        <row r="2817">
          <cell r="B2817" t="str">
            <v>Bằng lăng lòng sao &gt;18-21 cm</v>
          </cell>
          <cell r="C2817" t="str">
            <v>cây</v>
          </cell>
          <cell r="D2817">
            <v>592280</v>
          </cell>
        </row>
        <row r="2818">
          <cell r="B2818" t="str">
            <v>Bằng lăng lòng sao &gt;21-24 cm</v>
          </cell>
          <cell r="C2818" t="str">
            <v>cây</v>
          </cell>
          <cell r="D2818">
            <v>632750</v>
          </cell>
        </row>
        <row r="2819">
          <cell r="B2819" t="str">
            <v>Bằng lăng lòng sao &gt;24-27 cm</v>
          </cell>
          <cell r="C2819" t="str">
            <v>cây</v>
          </cell>
          <cell r="D2819">
            <v>676357</v>
          </cell>
        </row>
        <row r="2820">
          <cell r="B2820" t="str">
            <v>Bằng lăng lòng sao &gt;27-30 cm</v>
          </cell>
          <cell r="C2820" t="str">
            <v>cây</v>
          </cell>
          <cell r="D2820">
            <v>723545</v>
          </cell>
        </row>
        <row r="2821">
          <cell r="B2821" t="str">
            <v>Bằng lăng lòng sao &gt;30-33 cm</v>
          </cell>
          <cell r="C2821" t="str">
            <v>cây</v>
          </cell>
          <cell r="D2821">
            <v>774814</v>
          </cell>
        </row>
        <row r="2822">
          <cell r="B2822" t="str">
            <v>Bằng lăng lòng sao &gt;33-36 cm</v>
          </cell>
          <cell r="C2822" t="str">
            <v>cây</v>
          </cell>
          <cell r="D2822">
            <v>830762</v>
          </cell>
        </row>
        <row r="2823">
          <cell r="B2823" t="str">
            <v>Bằng lăng lòng sao &gt;36-39 cm</v>
          </cell>
          <cell r="C2823" t="str">
            <v>cây</v>
          </cell>
          <cell r="D2823">
            <v>892030</v>
          </cell>
        </row>
        <row r="2824">
          <cell r="B2824" t="str">
            <v>Bằng lăng lòng sao &gt;39-42 cm</v>
          </cell>
          <cell r="C2824" t="str">
            <v>cây</v>
          </cell>
          <cell r="D2824">
            <v>959377</v>
          </cell>
        </row>
        <row r="2825">
          <cell r="B2825" t="str">
            <v>Bằng lăng lòng sao &gt;42 cm</v>
          </cell>
          <cell r="C2825" t="str">
            <v>cây</v>
          </cell>
          <cell r="D2825">
            <v>1033664</v>
          </cell>
        </row>
        <row r="2826">
          <cell r="B2826" t="str">
            <v xml:space="preserve"> Bằng lăng hoa đỏ ≤3 cm</v>
          </cell>
          <cell r="C2826" t="str">
            <v>cây</v>
          </cell>
          <cell r="D2826">
            <v>104226</v>
          </cell>
        </row>
        <row r="2827">
          <cell r="B2827" t="str">
            <v xml:space="preserve"> Bằng lăng hoa đỏ &gt;3-6 cm</v>
          </cell>
          <cell r="C2827" t="str">
            <v>cây</v>
          </cell>
          <cell r="D2827">
            <v>137304</v>
          </cell>
        </row>
        <row r="2828">
          <cell r="B2828" t="str">
            <v xml:space="preserve"> Bằng lăng hoa đỏ &gt;6-9 cm</v>
          </cell>
          <cell r="C2828" t="str">
            <v>cây</v>
          </cell>
          <cell r="D2828">
            <v>361264</v>
          </cell>
        </row>
        <row r="2829">
          <cell r="B2829" t="str">
            <v xml:space="preserve"> Bằng lăng hoa đỏ &gt;9-12 cm</v>
          </cell>
          <cell r="C2829" t="str">
            <v>cây</v>
          </cell>
          <cell r="D2829">
            <v>486039</v>
          </cell>
        </row>
        <row r="2830">
          <cell r="B2830" t="str">
            <v xml:space="preserve"> Bằng lăng hoa đỏ &gt;12-15 cm</v>
          </cell>
          <cell r="C2830" t="str">
            <v>cây</v>
          </cell>
          <cell r="D2830">
            <v>519244</v>
          </cell>
        </row>
        <row r="2831">
          <cell r="B2831" t="str">
            <v xml:space="preserve"> Bằng lăng hoa đỏ &gt;15-18 cm</v>
          </cell>
          <cell r="C2831" t="str">
            <v>cây</v>
          </cell>
          <cell r="D2831">
            <v>554558</v>
          </cell>
        </row>
        <row r="2832">
          <cell r="B2832" t="str">
            <v xml:space="preserve"> Bằng lăng hoa đỏ &gt;18-21 cm</v>
          </cell>
          <cell r="C2832" t="str">
            <v>cây</v>
          </cell>
          <cell r="D2832">
            <v>592280</v>
          </cell>
        </row>
        <row r="2833">
          <cell r="B2833" t="str">
            <v xml:space="preserve"> Bằng lăng hoa đỏ &gt;21-24 cm</v>
          </cell>
          <cell r="C2833" t="str">
            <v>cây</v>
          </cell>
          <cell r="D2833">
            <v>632750</v>
          </cell>
        </row>
        <row r="2834">
          <cell r="B2834" t="str">
            <v xml:space="preserve"> Bằng lăng hoa đỏ &gt;24-27 cm</v>
          </cell>
          <cell r="C2834" t="str">
            <v>cây</v>
          </cell>
          <cell r="D2834">
            <v>676357</v>
          </cell>
        </row>
        <row r="2835">
          <cell r="B2835" t="str">
            <v xml:space="preserve"> Bằng lăng hoa đỏ &gt;27-30 cm</v>
          </cell>
          <cell r="C2835" t="str">
            <v>cây</v>
          </cell>
          <cell r="D2835">
            <v>723545</v>
          </cell>
        </row>
        <row r="2836">
          <cell r="B2836" t="str">
            <v xml:space="preserve"> Bằng lăng hoa đỏ &gt;30-33 cm</v>
          </cell>
          <cell r="C2836" t="str">
            <v>cây</v>
          </cell>
          <cell r="D2836">
            <v>774814</v>
          </cell>
        </row>
        <row r="2837">
          <cell r="B2837" t="str">
            <v xml:space="preserve"> Bằng lăng hoa đỏ &gt;33-36 cm</v>
          </cell>
          <cell r="C2837" t="str">
            <v>cây</v>
          </cell>
          <cell r="D2837">
            <v>830762</v>
          </cell>
        </row>
        <row r="2838">
          <cell r="B2838" t="str">
            <v xml:space="preserve"> Bằng lăng hoa đỏ &gt;36-39 cm</v>
          </cell>
          <cell r="C2838" t="str">
            <v>cây</v>
          </cell>
          <cell r="D2838">
            <v>892030</v>
          </cell>
        </row>
        <row r="2839">
          <cell r="B2839" t="str">
            <v xml:space="preserve"> Bằng lăng hoa đỏ &gt;39-42 cm</v>
          </cell>
          <cell r="C2839" t="str">
            <v>cây</v>
          </cell>
          <cell r="D2839">
            <v>959377</v>
          </cell>
        </row>
        <row r="2840">
          <cell r="B2840" t="str">
            <v xml:space="preserve"> Bằng lăng hoa đỏ &gt;42 cm</v>
          </cell>
          <cell r="C2840" t="str">
            <v>cây</v>
          </cell>
          <cell r="D2840">
            <v>1033664</v>
          </cell>
        </row>
        <row r="2841">
          <cell r="B2841" t="str">
            <v>Bằng lăng nam bộ ≤3 cm</v>
          </cell>
          <cell r="C2841" t="str">
            <v>cây</v>
          </cell>
          <cell r="D2841">
            <v>104226</v>
          </cell>
        </row>
        <row r="2842">
          <cell r="B2842" t="str">
            <v>Bằng lăng nam bộ &gt;3-6 cm</v>
          </cell>
          <cell r="C2842" t="str">
            <v>cây</v>
          </cell>
          <cell r="D2842">
            <v>137304</v>
          </cell>
        </row>
        <row r="2843">
          <cell r="B2843" t="str">
            <v>Bằng lăng nam bộ &gt;6-9 cm</v>
          </cell>
          <cell r="C2843" t="str">
            <v>cây</v>
          </cell>
          <cell r="D2843">
            <v>361264</v>
          </cell>
        </row>
        <row r="2844">
          <cell r="B2844" t="str">
            <v>Bằng lăng nam bộ &gt;9-12 cm</v>
          </cell>
          <cell r="C2844" t="str">
            <v>cây</v>
          </cell>
          <cell r="D2844">
            <v>486039</v>
          </cell>
        </row>
        <row r="2845">
          <cell r="B2845" t="str">
            <v>Bằng lăng nam bộ &gt;12-15 cm</v>
          </cell>
          <cell r="C2845" t="str">
            <v>cây</v>
          </cell>
          <cell r="D2845">
            <v>519244</v>
          </cell>
        </row>
        <row r="2846">
          <cell r="B2846" t="str">
            <v>Bằng lăng nam bộ &gt;15-18 cm</v>
          </cell>
          <cell r="C2846" t="str">
            <v>cây</v>
          </cell>
          <cell r="D2846">
            <v>554558</v>
          </cell>
        </row>
        <row r="2847">
          <cell r="B2847" t="str">
            <v>Bằng lăng nam bộ &gt;18-21 cm</v>
          </cell>
          <cell r="C2847" t="str">
            <v>cây</v>
          </cell>
          <cell r="D2847">
            <v>592280</v>
          </cell>
        </row>
        <row r="2848">
          <cell r="B2848" t="str">
            <v>Bằng lăng nam bộ &gt;21-24 cm</v>
          </cell>
          <cell r="C2848" t="str">
            <v>cây</v>
          </cell>
          <cell r="D2848">
            <v>632750</v>
          </cell>
        </row>
        <row r="2849">
          <cell r="B2849" t="str">
            <v>Bằng lăng nam bộ &gt;24-27 cm</v>
          </cell>
          <cell r="C2849" t="str">
            <v>cây</v>
          </cell>
          <cell r="D2849">
            <v>676357</v>
          </cell>
        </row>
        <row r="2850">
          <cell r="B2850" t="str">
            <v>Bằng lăng nam bộ &gt;27-30 cm</v>
          </cell>
          <cell r="C2850" t="str">
            <v>cây</v>
          </cell>
          <cell r="D2850">
            <v>723545</v>
          </cell>
        </row>
        <row r="2851">
          <cell r="B2851" t="str">
            <v>Bằng lăng nam bộ &gt;30-33 cm</v>
          </cell>
          <cell r="C2851" t="str">
            <v>cây</v>
          </cell>
          <cell r="D2851">
            <v>774814</v>
          </cell>
        </row>
        <row r="2852">
          <cell r="B2852" t="str">
            <v>Bằng lăng nam bộ &gt;33-36 cm</v>
          </cell>
          <cell r="C2852" t="str">
            <v>cây</v>
          </cell>
          <cell r="D2852">
            <v>830762</v>
          </cell>
        </row>
        <row r="2853">
          <cell r="B2853" t="str">
            <v>Bằng lăng nam bộ &gt;36-39 cm</v>
          </cell>
          <cell r="C2853" t="str">
            <v>cây</v>
          </cell>
          <cell r="D2853">
            <v>892030</v>
          </cell>
        </row>
        <row r="2854">
          <cell r="B2854" t="str">
            <v>Bằng lăng nam bộ &gt;39-42 cm</v>
          </cell>
          <cell r="C2854" t="str">
            <v>cây</v>
          </cell>
          <cell r="D2854">
            <v>959377</v>
          </cell>
        </row>
        <row r="2855">
          <cell r="B2855" t="str">
            <v>Bằng lăng nam bộ &gt;42 cm</v>
          </cell>
          <cell r="C2855" t="str">
            <v>cây</v>
          </cell>
          <cell r="D2855">
            <v>1033664</v>
          </cell>
        </row>
        <row r="2856">
          <cell r="B2856" t="str">
            <v>Bằng lăng nước ≤3 cm</v>
          </cell>
          <cell r="C2856" t="str">
            <v>cây</v>
          </cell>
          <cell r="D2856">
            <v>104226</v>
          </cell>
        </row>
        <row r="2857">
          <cell r="B2857" t="str">
            <v>Bằng lăng nước &gt;3-6 cm</v>
          </cell>
          <cell r="C2857" t="str">
            <v>cây</v>
          </cell>
          <cell r="D2857">
            <v>137304</v>
          </cell>
        </row>
        <row r="2858">
          <cell r="B2858" t="str">
            <v>Bằng lăng nước &gt;6-9 cm</v>
          </cell>
          <cell r="C2858" t="str">
            <v>cây</v>
          </cell>
          <cell r="D2858">
            <v>361264</v>
          </cell>
        </row>
        <row r="2859">
          <cell r="B2859" t="str">
            <v>Bằng lăng nước &gt;9-12 cm</v>
          </cell>
          <cell r="C2859" t="str">
            <v>cây</v>
          </cell>
          <cell r="D2859">
            <v>486039</v>
          </cell>
        </row>
        <row r="2860">
          <cell r="B2860" t="str">
            <v>Bằng lăng nước &gt;12-15 cm</v>
          </cell>
          <cell r="C2860" t="str">
            <v>cây</v>
          </cell>
          <cell r="D2860">
            <v>519244</v>
          </cell>
        </row>
        <row r="2861">
          <cell r="B2861" t="str">
            <v>Bằng lăng nước &gt;15-18 cm</v>
          </cell>
          <cell r="C2861" t="str">
            <v>cây</v>
          </cell>
          <cell r="D2861">
            <v>554558</v>
          </cell>
        </row>
        <row r="2862">
          <cell r="B2862" t="str">
            <v>Bằng lăng nước &gt;18-21 cm</v>
          </cell>
          <cell r="C2862" t="str">
            <v>cây</v>
          </cell>
          <cell r="D2862">
            <v>592280</v>
          </cell>
        </row>
        <row r="2863">
          <cell r="B2863" t="str">
            <v>Bằng lăng nước &gt;21-24 cm</v>
          </cell>
          <cell r="C2863" t="str">
            <v>cây</v>
          </cell>
          <cell r="D2863">
            <v>632750</v>
          </cell>
        </row>
        <row r="2864">
          <cell r="B2864" t="str">
            <v>Bằng lăng nước &gt;24-27 cm</v>
          </cell>
          <cell r="C2864" t="str">
            <v>cây</v>
          </cell>
          <cell r="D2864">
            <v>676357</v>
          </cell>
        </row>
        <row r="2865">
          <cell r="B2865" t="str">
            <v>Bằng lăng nước &gt;27-30 cm</v>
          </cell>
          <cell r="C2865" t="str">
            <v>cây</v>
          </cell>
          <cell r="D2865">
            <v>723545</v>
          </cell>
        </row>
        <row r="2866">
          <cell r="B2866" t="str">
            <v>Bằng lăng nước &gt;30-33 cm</v>
          </cell>
          <cell r="C2866" t="str">
            <v>cây</v>
          </cell>
          <cell r="D2866">
            <v>774814</v>
          </cell>
        </row>
        <row r="2867">
          <cell r="B2867" t="str">
            <v>Bằng lăng nước &gt;33-36 cm</v>
          </cell>
          <cell r="C2867" t="str">
            <v>cây</v>
          </cell>
          <cell r="D2867">
            <v>830762</v>
          </cell>
        </row>
        <row r="2868">
          <cell r="B2868" t="str">
            <v>Bằng lăng nước &gt;36-39 cm</v>
          </cell>
          <cell r="C2868" t="str">
            <v>cây</v>
          </cell>
          <cell r="D2868">
            <v>892030</v>
          </cell>
        </row>
        <row r="2869">
          <cell r="B2869" t="str">
            <v>Bằng lăng nước &gt;39-42 cm</v>
          </cell>
          <cell r="C2869" t="str">
            <v>cây</v>
          </cell>
          <cell r="D2869">
            <v>959377</v>
          </cell>
        </row>
        <row r="2870">
          <cell r="B2870" t="str">
            <v>Bằng lăng nước &gt;42 cm</v>
          </cell>
          <cell r="C2870" t="str">
            <v>cây</v>
          </cell>
          <cell r="D2870">
            <v>1033664</v>
          </cell>
        </row>
        <row r="2871">
          <cell r="B2871" t="str">
            <v>Cà chắc ≤3 cm</v>
          </cell>
          <cell r="C2871" t="str">
            <v>cây</v>
          </cell>
          <cell r="D2871">
            <v>104226</v>
          </cell>
        </row>
        <row r="2872">
          <cell r="B2872" t="str">
            <v>Cà chắc &gt;3-6 cm</v>
          </cell>
          <cell r="C2872" t="str">
            <v>cây</v>
          </cell>
          <cell r="D2872">
            <v>137304</v>
          </cell>
        </row>
        <row r="2873">
          <cell r="B2873" t="str">
            <v>Cà chắc &gt;6-9 cm</v>
          </cell>
          <cell r="C2873" t="str">
            <v>cây</v>
          </cell>
          <cell r="D2873">
            <v>361264</v>
          </cell>
        </row>
        <row r="2874">
          <cell r="B2874" t="str">
            <v>Cà chắc &gt;9-12 cm</v>
          </cell>
          <cell r="C2874" t="str">
            <v>cây</v>
          </cell>
          <cell r="D2874">
            <v>486039</v>
          </cell>
        </row>
        <row r="2875">
          <cell r="B2875" t="str">
            <v>Cà chắc &gt;12-15 cm</v>
          </cell>
          <cell r="C2875" t="str">
            <v>cây</v>
          </cell>
          <cell r="D2875">
            <v>519244</v>
          </cell>
        </row>
        <row r="2876">
          <cell r="B2876" t="str">
            <v>Cà chắc &gt;15-18 cm</v>
          </cell>
          <cell r="C2876" t="str">
            <v>cây</v>
          </cell>
          <cell r="D2876">
            <v>554558</v>
          </cell>
        </row>
        <row r="2877">
          <cell r="B2877" t="str">
            <v>Cà chắc &gt;18-21 cm</v>
          </cell>
          <cell r="C2877" t="str">
            <v>cây</v>
          </cell>
          <cell r="D2877">
            <v>592280</v>
          </cell>
        </row>
        <row r="2878">
          <cell r="B2878" t="str">
            <v>Cà chắc &gt;21-24 cm</v>
          </cell>
          <cell r="C2878" t="str">
            <v>cây</v>
          </cell>
          <cell r="D2878">
            <v>632750</v>
          </cell>
        </row>
        <row r="2879">
          <cell r="B2879" t="str">
            <v>Cà chắc &gt;24-27 cm</v>
          </cell>
          <cell r="C2879" t="str">
            <v>cây</v>
          </cell>
          <cell r="D2879">
            <v>676357</v>
          </cell>
        </row>
        <row r="2880">
          <cell r="B2880" t="str">
            <v>Cà chắc &gt;27-30 cm</v>
          </cell>
          <cell r="C2880" t="str">
            <v>cây</v>
          </cell>
          <cell r="D2880">
            <v>723545</v>
          </cell>
        </row>
        <row r="2881">
          <cell r="B2881" t="str">
            <v>Cà chắc &gt;30-33 cm</v>
          </cell>
          <cell r="C2881" t="str">
            <v>cây</v>
          </cell>
          <cell r="D2881">
            <v>774814</v>
          </cell>
        </row>
        <row r="2882">
          <cell r="B2882" t="str">
            <v>Cà chắc &gt;33-36 cm</v>
          </cell>
          <cell r="C2882" t="str">
            <v>cây</v>
          </cell>
          <cell r="D2882">
            <v>830762</v>
          </cell>
        </row>
        <row r="2883">
          <cell r="B2883" t="str">
            <v>Cà chắc &gt;36-39 cm</v>
          </cell>
          <cell r="C2883" t="str">
            <v>cây</v>
          </cell>
          <cell r="D2883">
            <v>892030</v>
          </cell>
        </row>
        <row r="2884">
          <cell r="B2884" t="str">
            <v>Cà chắc &gt;39-42 cm</v>
          </cell>
          <cell r="C2884" t="str">
            <v>cây</v>
          </cell>
          <cell r="D2884">
            <v>959377</v>
          </cell>
        </row>
        <row r="2885">
          <cell r="B2885" t="str">
            <v>Cà chắc &gt;42 cm</v>
          </cell>
          <cell r="C2885" t="str">
            <v>cây</v>
          </cell>
          <cell r="D2885">
            <v>1033664</v>
          </cell>
        </row>
        <row r="2886">
          <cell r="B2886" t="str">
            <v>Cà chí ≤3 cm</v>
          </cell>
          <cell r="C2886" t="str">
            <v>cây</v>
          </cell>
          <cell r="D2886">
            <v>104226</v>
          </cell>
        </row>
        <row r="2887">
          <cell r="B2887" t="str">
            <v>Cà chí &gt;3-6 cm</v>
          </cell>
          <cell r="C2887" t="str">
            <v>cây</v>
          </cell>
          <cell r="D2887">
            <v>137304</v>
          </cell>
        </row>
        <row r="2888">
          <cell r="B2888" t="str">
            <v>Cà chí &gt;6-9 cm</v>
          </cell>
          <cell r="C2888" t="str">
            <v>cây</v>
          </cell>
          <cell r="D2888">
            <v>361264</v>
          </cell>
        </row>
        <row r="2889">
          <cell r="B2889" t="str">
            <v>Cà chí &gt;9-12 cm</v>
          </cell>
          <cell r="C2889" t="str">
            <v>cây</v>
          </cell>
          <cell r="D2889">
            <v>486039</v>
          </cell>
        </row>
        <row r="2890">
          <cell r="B2890" t="str">
            <v>Cà chí &gt;12-15 cm</v>
          </cell>
          <cell r="C2890" t="str">
            <v>cây</v>
          </cell>
          <cell r="D2890">
            <v>519244</v>
          </cell>
        </row>
        <row r="2891">
          <cell r="B2891" t="str">
            <v>Cà chí &gt;15-18 cm</v>
          </cell>
          <cell r="C2891" t="str">
            <v>cây</v>
          </cell>
          <cell r="D2891">
            <v>554558</v>
          </cell>
        </row>
        <row r="2892">
          <cell r="B2892" t="str">
            <v>Cà chí &gt;18-21 cm</v>
          </cell>
          <cell r="C2892" t="str">
            <v>cây</v>
          </cell>
          <cell r="D2892">
            <v>592280</v>
          </cell>
        </row>
        <row r="2893">
          <cell r="B2893" t="str">
            <v>Cà chí &gt;21-24 cm</v>
          </cell>
          <cell r="C2893" t="str">
            <v>cây</v>
          </cell>
          <cell r="D2893">
            <v>632750</v>
          </cell>
        </row>
        <row r="2894">
          <cell r="B2894" t="str">
            <v>Cà chí &gt;24-27 cm</v>
          </cell>
          <cell r="C2894" t="str">
            <v>cây</v>
          </cell>
          <cell r="D2894">
            <v>676357</v>
          </cell>
        </row>
        <row r="2895">
          <cell r="B2895" t="str">
            <v>Cà chí &gt;27-30 cm</v>
          </cell>
          <cell r="C2895" t="str">
            <v>cây</v>
          </cell>
          <cell r="D2895">
            <v>723545</v>
          </cell>
        </row>
        <row r="2896">
          <cell r="B2896" t="str">
            <v>Cà chí &gt;30-33 cm</v>
          </cell>
          <cell r="C2896" t="str">
            <v>cây</v>
          </cell>
          <cell r="D2896">
            <v>774814</v>
          </cell>
        </row>
        <row r="2897">
          <cell r="B2897" t="str">
            <v>Cà chí &gt;33-36 cm</v>
          </cell>
          <cell r="C2897" t="str">
            <v>cây</v>
          </cell>
          <cell r="D2897">
            <v>830762</v>
          </cell>
        </row>
        <row r="2898">
          <cell r="B2898" t="str">
            <v>Cà chí &gt;36-39 cm</v>
          </cell>
          <cell r="C2898" t="str">
            <v>cây</v>
          </cell>
          <cell r="D2898">
            <v>892030</v>
          </cell>
        </row>
        <row r="2899">
          <cell r="B2899" t="str">
            <v>Cà chí &gt;39-42 cm</v>
          </cell>
          <cell r="C2899" t="str">
            <v>cây</v>
          </cell>
          <cell r="D2899">
            <v>959377</v>
          </cell>
        </row>
        <row r="2900">
          <cell r="B2900" t="str">
            <v>Cà chí &gt;42 cm</v>
          </cell>
          <cell r="C2900" t="str">
            <v>cây</v>
          </cell>
          <cell r="D2900">
            <v>1033664</v>
          </cell>
        </row>
        <row r="2901">
          <cell r="B2901" t="str">
            <v>Chặc khế ≤3 cm</v>
          </cell>
          <cell r="C2901" t="str">
            <v>cây</v>
          </cell>
          <cell r="D2901">
            <v>104226</v>
          </cell>
        </row>
        <row r="2902">
          <cell r="B2902" t="str">
            <v>Chặc khế &gt;3-6 cm</v>
          </cell>
          <cell r="C2902" t="str">
            <v>cây</v>
          </cell>
          <cell r="D2902">
            <v>137304</v>
          </cell>
        </row>
        <row r="2903">
          <cell r="B2903" t="str">
            <v>Chặc khế &gt;6-9 cm</v>
          </cell>
          <cell r="C2903" t="str">
            <v>cây</v>
          </cell>
          <cell r="D2903">
            <v>361264</v>
          </cell>
        </row>
        <row r="2904">
          <cell r="B2904" t="str">
            <v>Chặc khế &gt;9-12 cm</v>
          </cell>
          <cell r="C2904" t="str">
            <v>cây</v>
          </cell>
          <cell r="D2904">
            <v>486039</v>
          </cell>
        </row>
        <row r="2905">
          <cell r="B2905" t="str">
            <v>Chặc khế &gt;12-15 cm</v>
          </cell>
          <cell r="C2905" t="str">
            <v>cây</v>
          </cell>
          <cell r="D2905">
            <v>519244</v>
          </cell>
        </row>
        <row r="2906">
          <cell r="B2906" t="str">
            <v>Chặc khế &gt;15-18 cm</v>
          </cell>
          <cell r="C2906" t="str">
            <v>cây</v>
          </cell>
          <cell r="D2906">
            <v>554558</v>
          </cell>
        </row>
        <row r="2907">
          <cell r="B2907" t="str">
            <v>Chặc khế &gt;18-21 cm</v>
          </cell>
          <cell r="C2907" t="str">
            <v>cây</v>
          </cell>
          <cell r="D2907">
            <v>592280</v>
          </cell>
        </row>
        <row r="2908">
          <cell r="B2908" t="str">
            <v>Chặc khế &gt;21-24 cm</v>
          </cell>
          <cell r="C2908" t="str">
            <v>cây</v>
          </cell>
          <cell r="D2908">
            <v>632750</v>
          </cell>
        </row>
        <row r="2909">
          <cell r="B2909" t="str">
            <v>Chặc khế &gt;24-27 cm</v>
          </cell>
          <cell r="C2909" t="str">
            <v>cây</v>
          </cell>
          <cell r="D2909">
            <v>676357</v>
          </cell>
        </row>
        <row r="2910">
          <cell r="B2910" t="str">
            <v>Chặc khế &gt;27-30 cm</v>
          </cell>
          <cell r="C2910" t="str">
            <v>cây</v>
          </cell>
          <cell r="D2910">
            <v>723545</v>
          </cell>
        </row>
        <row r="2911">
          <cell r="B2911" t="str">
            <v>Chặc khế &gt;30-33 cm</v>
          </cell>
          <cell r="C2911" t="str">
            <v>cây</v>
          </cell>
          <cell r="D2911">
            <v>774814</v>
          </cell>
        </row>
        <row r="2912">
          <cell r="B2912" t="str">
            <v>Chặc khế &gt;33-36 cm</v>
          </cell>
          <cell r="C2912" t="str">
            <v>cây</v>
          </cell>
          <cell r="D2912">
            <v>830762</v>
          </cell>
        </row>
        <row r="2913">
          <cell r="B2913" t="str">
            <v>Chặc khế &gt;36-39 cm</v>
          </cell>
          <cell r="C2913" t="str">
            <v>cây</v>
          </cell>
          <cell r="D2913">
            <v>892030</v>
          </cell>
        </row>
        <row r="2914">
          <cell r="B2914" t="str">
            <v>Chặc khế &gt;39-42 cm</v>
          </cell>
          <cell r="C2914" t="str">
            <v>cây</v>
          </cell>
          <cell r="D2914">
            <v>959377</v>
          </cell>
        </row>
        <row r="2915">
          <cell r="B2915" t="str">
            <v>Chặc khế &gt;42 cm</v>
          </cell>
          <cell r="C2915" t="str">
            <v>cây</v>
          </cell>
          <cell r="D2915">
            <v>1033664</v>
          </cell>
        </row>
        <row r="2916">
          <cell r="B2916" t="str">
            <v>Huỳnh đường ≤3 cm</v>
          </cell>
          <cell r="C2916" t="str">
            <v>cây</v>
          </cell>
          <cell r="D2916">
            <v>104226</v>
          </cell>
        </row>
        <row r="2917">
          <cell r="B2917" t="str">
            <v>Huỳnh đường &gt;3-6 cm</v>
          </cell>
          <cell r="C2917" t="str">
            <v>cây</v>
          </cell>
          <cell r="D2917">
            <v>137304</v>
          </cell>
        </row>
        <row r="2918">
          <cell r="B2918" t="str">
            <v>Huỳnh đường &gt;6-9 cm</v>
          </cell>
          <cell r="C2918" t="str">
            <v>cây</v>
          </cell>
          <cell r="D2918">
            <v>361264</v>
          </cell>
        </row>
        <row r="2919">
          <cell r="B2919" t="str">
            <v>Huỳnh đường &gt;9-12 cm</v>
          </cell>
          <cell r="C2919" t="str">
            <v>cây</v>
          </cell>
          <cell r="D2919">
            <v>486039</v>
          </cell>
        </row>
        <row r="2920">
          <cell r="B2920" t="str">
            <v>Huỳnh đường &gt;12-15 cm</v>
          </cell>
          <cell r="C2920" t="str">
            <v>cây</v>
          </cell>
          <cell r="D2920">
            <v>519244</v>
          </cell>
        </row>
        <row r="2921">
          <cell r="B2921" t="str">
            <v>Huỳnh đường &gt;15-18 cm</v>
          </cell>
          <cell r="C2921" t="str">
            <v>cây</v>
          </cell>
          <cell r="D2921">
            <v>554558</v>
          </cell>
        </row>
        <row r="2922">
          <cell r="B2922" t="str">
            <v>Huỳnh đường &gt;18-21 cm</v>
          </cell>
          <cell r="C2922" t="str">
            <v>cây</v>
          </cell>
          <cell r="D2922">
            <v>592280</v>
          </cell>
        </row>
        <row r="2923">
          <cell r="B2923" t="str">
            <v>Huỳnh đường &gt;21-24 cm</v>
          </cell>
          <cell r="C2923" t="str">
            <v>cây</v>
          </cell>
          <cell r="D2923">
            <v>632750</v>
          </cell>
        </row>
        <row r="2924">
          <cell r="B2924" t="str">
            <v>Huỳnh đường &gt;24-27 cm</v>
          </cell>
          <cell r="C2924" t="str">
            <v>cây</v>
          </cell>
          <cell r="D2924">
            <v>676357</v>
          </cell>
        </row>
        <row r="2925">
          <cell r="B2925" t="str">
            <v>Huỳnh đường &gt;27-30 cm</v>
          </cell>
          <cell r="C2925" t="str">
            <v>cây</v>
          </cell>
          <cell r="D2925">
            <v>723545</v>
          </cell>
        </row>
        <row r="2926">
          <cell r="B2926" t="str">
            <v>Huỳnh đường &gt;30-33 cm</v>
          </cell>
          <cell r="C2926" t="str">
            <v>cây</v>
          </cell>
          <cell r="D2926">
            <v>774814</v>
          </cell>
        </row>
        <row r="2927">
          <cell r="B2927" t="str">
            <v>Huỳnh đường &gt;33-36 cm</v>
          </cell>
          <cell r="C2927" t="str">
            <v>cây</v>
          </cell>
          <cell r="D2927">
            <v>830762</v>
          </cell>
        </row>
        <row r="2928">
          <cell r="B2928" t="str">
            <v>Huỳnh đường &gt;36-39 cm</v>
          </cell>
          <cell r="C2928" t="str">
            <v>cây</v>
          </cell>
          <cell r="D2928">
            <v>892030</v>
          </cell>
        </row>
        <row r="2929">
          <cell r="B2929" t="str">
            <v>Huỳnh đường &gt;39-42 cm</v>
          </cell>
          <cell r="C2929" t="str">
            <v>cây</v>
          </cell>
          <cell r="D2929">
            <v>959377</v>
          </cell>
        </row>
        <row r="2930">
          <cell r="B2930" t="str">
            <v>Huỳnh đường &gt;42 cm</v>
          </cell>
          <cell r="C2930" t="str">
            <v>cây</v>
          </cell>
          <cell r="D2930">
            <v>1033664</v>
          </cell>
        </row>
        <row r="2931">
          <cell r="B2931" t="str">
            <v>Chai ≤3 cm</v>
          </cell>
          <cell r="C2931" t="str">
            <v>cây</v>
          </cell>
          <cell r="D2931">
            <v>104226</v>
          </cell>
        </row>
        <row r="2932">
          <cell r="B2932" t="str">
            <v>Chai &gt;3-6 cm</v>
          </cell>
          <cell r="C2932" t="str">
            <v>cây</v>
          </cell>
          <cell r="D2932">
            <v>137304</v>
          </cell>
        </row>
        <row r="2933">
          <cell r="B2933" t="str">
            <v>Chai &gt;6-9 cm</v>
          </cell>
          <cell r="C2933" t="str">
            <v>cây</v>
          </cell>
          <cell r="D2933">
            <v>361264</v>
          </cell>
        </row>
        <row r="2934">
          <cell r="B2934" t="str">
            <v>Chai &gt;9-12 cm</v>
          </cell>
          <cell r="C2934" t="str">
            <v>cây</v>
          </cell>
          <cell r="D2934">
            <v>486039</v>
          </cell>
        </row>
        <row r="2935">
          <cell r="B2935" t="str">
            <v>Chai &gt;12-15 cm</v>
          </cell>
          <cell r="C2935" t="str">
            <v>cây</v>
          </cell>
          <cell r="D2935">
            <v>519244</v>
          </cell>
        </row>
        <row r="2936">
          <cell r="B2936" t="str">
            <v>Chai &gt;15-18 cm</v>
          </cell>
          <cell r="C2936" t="str">
            <v>cây</v>
          </cell>
          <cell r="D2936">
            <v>554558</v>
          </cell>
        </row>
        <row r="2937">
          <cell r="B2937" t="str">
            <v>Chai &gt;18-21 cm</v>
          </cell>
          <cell r="C2937" t="str">
            <v>cây</v>
          </cell>
          <cell r="D2937">
            <v>592280</v>
          </cell>
        </row>
        <row r="2938">
          <cell r="B2938" t="str">
            <v>Chai &gt;21-24 cm</v>
          </cell>
          <cell r="C2938" t="str">
            <v>cây</v>
          </cell>
          <cell r="D2938">
            <v>632750</v>
          </cell>
        </row>
        <row r="2939">
          <cell r="B2939" t="str">
            <v>Chai &gt;24-27 cm</v>
          </cell>
          <cell r="C2939" t="str">
            <v>cây</v>
          </cell>
          <cell r="D2939">
            <v>676357</v>
          </cell>
        </row>
        <row r="2940">
          <cell r="B2940" t="str">
            <v>Chai &gt;27-30 cm</v>
          </cell>
          <cell r="C2940" t="str">
            <v>cây</v>
          </cell>
          <cell r="D2940">
            <v>723545</v>
          </cell>
        </row>
        <row r="2941">
          <cell r="B2941" t="str">
            <v>Chai &gt;30-33 cm</v>
          </cell>
          <cell r="C2941" t="str">
            <v>cây</v>
          </cell>
          <cell r="D2941">
            <v>774814</v>
          </cell>
        </row>
        <row r="2942">
          <cell r="B2942" t="str">
            <v>Chai &gt;33-36 cm</v>
          </cell>
          <cell r="C2942" t="str">
            <v>cây</v>
          </cell>
          <cell r="D2942">
            <v>830762</v>
          </cell>
        </row>
        <row r="2943">
          <cell r="B2943" t="str">
            <v>Chai &gt;36-39 cm</v>
          </cell>
          <cell r="C2943" t="str">
            <v>cây</v>
          </cell>
          <cell r="D2943">
            <v>892030</v>
          </cell>
        </row>
        <row r="2944">
          <cell r="B2944" t="str">
            <v>Chai &gt;39-42 cm</v>
          </cell>
          <cell r="C2944" t="str">
            <v>cây</v>
          </cell>
          <cell r="D2944">
            <v>959377</v>
          </cell>
        </row>
        <row r="2945">
          <cell r="B2945" t="str">
            <v>Chai &gt;42 cm</v>
          </cell>
          <cell r="C2945" t="str">
            <v>cây</v>
          </cell>
          <cell r="D2945">
            <v>1033664</v>
          </cell>
        </row>
        <row r="2946">
          <cell r="B2946" t="str">
            <v>Chò chai ≤3 cm</v>
          </cell>
          <cell r="C2946" t="str">
            <v>cây</v>
          </cell>
          <cell r="D2946">
            <v>104226</v>
          </cell>
        </row>
        <row r="2947">
          <cell r="B2947" t="str">
            <v>Chò chai &gt;3-6 cm</v>
          </cell>
          <cell r="C2947" t="str">
            <v>cây</v>
          </cell>
          <cell r="D2947">
            <v>137304</v>
          </cell>
        </row>
        <row r="2948">
          <cell r="B2948" t="str">
            <v>Chò chai &gt;6-9 cm</v>
          </cell>
          <cell r="C2948" t="str">
            <v>cây</v>
          </cell>
          <cell r="D2948">
            <v>361264</v>
          </cell>
        </row>
        <row r="2949">
          <cell r="B2949" t="str">
            <v>Chò chai &gt;9-12 cm</v>
          </cell>
          <cell r="C2949" t="str">
            <v>cây</v>
          </cell>
          <cell r="D2949">
            <v>486039</v>
          </cell>
        </row>
        <row r="2950">
          <cell r="B2950" t="str">
            <v>Chò chai &gt;12-15 cm</v>
          </cell>
          <cell r="C2950" t="str">
            <v>cây</v>
          </cell>
          <cell r="D2950">
            <v>519244</v>
          </cell>
        </row>
        <row r="2951">
          <cell r="B2951" t="str">
            <v>Chò chai &gt;15-18 cm</v>
          </cell>
          <cell r="C2951" t="str">
            <v>cây</v>
          </cell>
          <cell r="D2951">
            <v>554558</v>
          </cell>
        </row>
        <row r="2952">
          <cell r="B2952" t="str">
            <v>Chò chai &gt;18-21 cm</v>
          </cell>
          <cell r="C2952" t="str">
            <v>cây</v>
          </cell>
          <cell r="D2952">
            <v>592280</v>
          </cell>
        </row>
        <row r="2953">
          <cell r="B2953" t="str">
            <v>Chò chai &gt;21-24 cm</v>
          </cell>
          <cell r="C2953" t="str">
            <v>cây</v>
          </cell>
          <cell r="D2953">
            <v>632750</v>
          </cell>
        </row>
        <row r="2954">
          <cell r="B2954" t="str">
            <v>Chò chai &gt;24-27 cm</v>
          </cell>
          <cell r="C2954" t="str">
            <v>cây</v>
          </cell>
          <cell r="D2954">
            <v>676357</v>
          </cell>
        </row>
        <row r="2955">
          <cell r="B2955" t="str">
            <v>Chò chai &gt;27-30 cm</v>
          </cell>
          <cell r="C2955" t="str">
            <v>cây</v>
          </cell>
          <cell r="D2955">
            <v>723545</v>
          </cell>
        </row>
        <row r="2956">
          <cell r="B2956" t="str">
            <v>Chò chai &gt;30-33 cm</v>
          </cell>
          <cell r="C2956" t="str">
            <v>cây</v>
          </cell>
          <cell r="D2956">
            <v>774814</v>
          </cell>
        </row>
        <row r="2957">
          <cell r="B2957" t="str">
            <v>Chò chai &gt;33-36 cm</v>
          </cell>
          <cell r="C2957" t="str">
            <v>cây</v>
          </cell>
          <cell r="D2957">
            <v>830762</v>
          </cell>
        </row>
        <row r="2958">
          <cell r="B2958" t="str">
            <v>Chò chai &gt;36-39 cm</v>
          </cell>
          <cell r="C2958" t="str">
            <v>cây</v>
          </cell>
          <cell r="D2958">
            <v>892030</v>
          </cell>
        </row>
        <row r="2959">
          <cell r="B2959" t="str">
            <v>Chò chai &gt;39-42 cm</v>
          </cell>
          <cell r="C2959" t="str">
            <v>cây</v>
          </cell>
          <cell r="D2959">
            <v>959377</v>
          </cell>
        </row>
        <row r="2960">
          <cell r="B2960" t="str">
            <v>Chò chai &gt;42 cm</v>
          </cell>
          <cell r="C2960" t="str">
            <v>cây</v>
          </cell>
          <cell r="D2960">
            <v>1033664</v>
          </cell>
        </row>
        <row r="2961">
          <cell r="B2961" t="str">
            <v>Chò nhai ≤3 cm</v>
          </cell>
          <cell r="C2961" t="str">
            <v>cây</v>
          </cell>
          <cell r="D2961">
            <v>104226</v>
          </cell>
        </row>
        <row r="2962">
          <cell r="B2962" t="str">
            <v>Chò nhai &gt;3-6 cm</v>
          </cell>
          <cell r="C2962" t="str">
            <v>cây</v>
          </cell>
          <cell r="D2962">
            <v>137304</v>
          </cell>
        </row>
        <row r="2963">
          <cell r="B2963" t="str">
            <v>Chò nhai &gt;6-9 cm</v>
          </cell>
          <cell r="C2963" t="str">
            <v>cây</v>
          </cell>
          <cell r="D2963">
            <v>361264</v>
          </cell>
        </row>
        <row r="2964">
          <cell r="B2964" t="str">
            <v>Chò nhai &gt;9-12 cm</v>
          </cell>
          <cell r="C2964" t="str">
            <v>cây</v>
          </cell>
          <cell r="D2964">
            <v>486039</v>
          </cell>
        </row>
        <row r="2965">
          <cell r="B2965" t="str">
            <v>Chò nhai &gt;12-15 cm</v>
          </cell>
          <cell r="C2965" t="str">
            <v>cây</v>
          </cell>
          <cell r="D2965">
            <v>519244</v>
          </cell>
        </row>
        <row r="2966">
          <cell r="B2966" t="str">
            <v>Chò nhai &gt;15-18 cm</v>
          </cell>
          <cell r="C2966" t="str">
            <v>cây</v>
          </cell>
          <cell r="D2966">
            <v>554558</v>
          </cell>
        </row>
        <row r="2967">
          <cell r="B2967" t="str">
            <v>Chò nhai &gt;18-21 cm</v>
          </cell>
          <cell r="C2967" t="str">
            <v>cây</v>
          </cell>
          <cell r="D2967">
            <v>592280</v>
          </cell>
        </row>
        <row r="2968">
          <cell r="B2968" t="str">
            <v>Chò nhai &gt;21-24 cm</v>
          </cell>
          <cell r="C2968" t="str">
            <v>cây</v>
          </cell>
          <cell r="D2968">
            <v>632750</v>
          </cell>
        </row>
        <row r="2969">
          <cell r="B2969" t="str">
            <v>Chò nhai &gt;24-27 cm</v>
          </cell>
          <cell r="C2969" t="str">
            <v>cây</v>
          </cell>
          <cell r="D2969">
            <v>676357</v>
          </cell>
        </row>
        <row r="2970">
          <cell r="B2970" t="str">
            <v>Chò nhai &gt;27-30 cm</v>
          </cell>
          <cell r="C2970" t="str">
            <v>cây</v>
          </cell>
          <cell r="D2970">
            <v>723545</v>
          </cell>
        </row>
        <row r="2971">
          <cell r="B2971" t="str">
            <v>Chò nhai &gt;30-33 cm</v>
          </cell>
          <cell r="C2971" t="str">
            <v>cây</v>
          </cell>
          <cell r="D2971">
            <v>774814</v>
          </cell>
        </row>
        <row r="2972">
          <cell r="B2972" t="str">
            <v>Chò nhai &gt;33-36 cm</v>
          </cell>
          <cell r="C2972" t="str">
            <v>cây</v>
          </cell>
          <cell r="D2972">
            <v>830762</v>
          </cell>
        </row>
        <row r="2973">
          <cell r="B2973" t="str">
            <v>Chò nhai &gt;36-39 cm</v>
          </cell>
          <cell r="C2973" t="str">
            <v>cây</v>
          </cell>
          <cell r="D2973">
            <v>892030</v>
          </cell>
        </row>
        <row r="2974">
          <cell r="B2974" t="str">
            <v>Chò nhai &gt;39-42 cm</v>
          </cell>
          <cell r="C2974" t="str">
            <v>cây</v>
          </cell>
          <cell r="D2974">
            <v>959377</v>
          </cell>
        </row>
        <row r="2975">
          <cell r="B2975" t="str">
            <v>Chò nhai &gt;42 cm</v>
          </cell>
          <cell r="C2975" t="str">
            <v>cây</v>
          </cell>
          <cell r="D2975">
            <v>1033664</v>
          </cell>
        </row>
        <row r="2976">
          <cell r="B2976" t="str">
            <v>Chò vẩy ≤3 cm</v>
          </cell>
          <cell r="C2976" t="str">
            <v>cây</v>
          </cell>
          <cell r="D2976">
            <v>104226</v>
          </cell>
        </row>
        <row r="2977">
          <cell r="B2977" t="str">
            <v>Chò vẩy &gt;3-6 cm</v>
          </cell>
          <cell r="C2977" t="str">
            <v>cây</v>
          </cell>
          <cell r="D2977">
            <v>137304</v>
          </cell>
        </row>
        <row r="2978">
          <cell r="B2978" t="str">
            <v>Chò vẩy &gt;6-9 cm</v>
          </cell>
          <cell r="C2978" t="str">
            <v>cây</v>
          </cell>
          <cell r="D2978">
            <v>361264</v>
          </cell>
        </row>
        <row r="2979">
          <cell r="B2979" t="str">
            <v>Chò vẩy &gt;9-12 cm</v>
          </cell>
          <cell r="C2979" t="str">
            <v>cây</v>
          </cell>
          <cell r="D2979">
            <v>486039</v>
          </cell>
        </row>
        <row r="2980">
          <cell r="B2980" t="str">
            <v>Chò vẩy &gt;12-15 cm</v>
          </cell>
          <cell r="C2980" t="str">
            <v>cây</v>
          </cell>
          <cell r="D2980">
            <v>519244</v>
          </cell>
        </row>
        <row r="2981">
          <cell r="B2981" t="str">
            <v>Chò vẩy &gt;15-18 cm</v>
          </cell>
          <cell r="C2981" t="str">
            <v>cây</v>
          </cell>
          <cell r="D2981">
            <v>554558</v>
          </cell>
        </row>
        <row r="2982">
          <cell r="B2982" t="str">
            <v>Chò vẩy &gt;18-21 cm</v>
          </cell>
          <cell r="C2982" t="str">
            <v>cây</v>
          </cell>
          <cell r="D2982">
            <v>592280</v>
          </cell>
        </row>
        <row r="2983">
          <cell r="B2983" t="str">
            <v>Chò vẩy &gt;21-24 cm</v>
          </cell>
          <cell r="C2983" t="str">
            <v>cây</v>
          </cell>
          <cell r="D2983">
            <v>632750</v>
          </cell>
        </row>
        <row r="2984">
          <cell r="B2984" t="str">
            <v>Chò vẩy &gt;24-27 cm</v>
          </cell>
          <cell r="C2984" t="str">
            <v>cây</v>
          </cell>
          <cell r="D2984">
            <v>676357</v>
          </cell>
        </row>
        <row r="2985">
          <cell r="B2985" t="str">
            <v>Chò vẩy &gt;27-30 cm</v>
          </cell>
          <cell r="C2985" t="str">
            <v>cây</v>
          </cell>
          <cell r="D2985">
            <v>723545</v>
          </cell>
        </row>
        <row r="2986">
          <cell r="B2986" t="str">
            <v>Chò vẩy &gt;30-33 cm</v>
          </cell>
          <cell r="C2986" t="str">
            <v>cây</v>
          </cell>
          <cell r="D2986">
            <v>774814</v>
          </cell>
        </row>
        <row r="2987">
          <cell r="B2987" t="str">
            <v>Chò vẩy &gt;33-36 cm</v>
          </cell>
          <cell r="C2987" t="str">
            <v>cây</v>
          </cell>
          <cell r="D2987">
            <v>830762</v>
          </cell>
        </row>
        <row r="2988">
          <cell r="B2988" t="str">
            <v>Chò vẩy &gt;36-39 cm</v>
          </cell>
          <cell r="C2988" t="str">
            <v>cây</v>
          </cell>
          <cell r="D2988">
            <v>892030</v>
          </cell>
        </row>
        <row r="2989">
          <cell r="B2989" t="str">
            <v>Chò vẩy &gt;39-42 cm</v>
          </cell>
          <cell r="C2989" t="str">
            <v>cây</v>
          </cell>
          <cell r="D2989">
            <v>959377</v>
          </cell>
        </row>
        <row r="2990">
          <cell r="B2990" t="str">
            <v>Chò vẩy &gt;42 cm</v>
          </cell>
          <cell r="C2990" t="str">
            <v>cây</v>
          </cell>
          <cell r="D2990">
            <v>1033664</v>
          </cell>
        </row>
        <row r="2991">
          <cell r="B2991" t="str">
            <v>Chò chỉ ≤3 cm</v>
          </cell>
          <cell r="C2991" t="str">
            <v>cây</v>
          </cell>
          <cell r="D2991">
            <v>104226</v>
          </cell>
        </row>
        <row r="2992">
          <cell r="B2992" t="str">
            <v>Chò chỉ &gt;3-6 cm</v>
          </cell>
          <cell r="C2992" t="str">
            <v>cây</v>
          </cell>
          <cell r="D2992">
            <v>137304</v>
          </cell>
        </row>
        <row r="2993">
          <cell r="B2993" t="str">
            <v>Chò chỉ &gt;6-9 cm</v>
          </cell>
          <cell r="C2993" t="str">
            <v>cây</v>
          </cell>
          <cell r="D2993">
            <v>361264</v>
          </cell>
        </row>
        <row r="2994">
          <cell r="B2994" t="str">
            <v>Chò chỉ &gt;9-12 cm</v>
          </cell>
          <cell r="C2994" t="str">
            <v>cây</v>
          </cell>
          <cell r="D2994">
            <v>486039</v>
          </cell>
        </row>
        <row r="2995">
          <cell r="B2995" t="str">
            <v>Chò chỉ &gt;12-15 cm</v>
          </cell>
          <cell r="C2995" t="str">
            <v>cây</v>
          </cell>
          <cell r="D2995">
            <v>519244</v>
          </cell>
        </row>
        <row r="2996">
          <cell r="B2996" t="str">
            <v>Chò chỉ &gt;15-18 cm</v>
          </cell>
          <cell r="C2996" t="str">
            <v>cây</v>
          </cell>
          <cell r="D2996">
            <v>554558</v>
          </cell>
        </row>
        <row r="2997">
          <cell r="B2997" t="str">
            <v>Chò chỉ &gt;18-21 cm</v>
          </cell>
          <cell r="C2997" t="str">
            <v>cây</v>
          </cell>
          <cell r="D2997">
            <v>592280</v>
          </cell>
        </row>
        <row r="2998">
          <cell r="B2998" t="str">
            <v>Chò chỉ &gt;21-24 cm</v>
          </cell>
          <cell r="C2998" t="str">
            <v>cây</v>
          </cell>
          <cell r="D2998">
            <v>632750</v>
          </cell>
        </row>
        <row r="2999">
          <cell r="B2999" t="str">
            <v>Chò chỉ &gt;24-27 cm</v>
          </cell>
          <cell r="C2999" t="str">
            <v>cây</v>
          </cell>
          <cell r="D2999">
            <v>676357</v>
          </cell>
        </row>
        <row r="3000">
          <cell r="B3000" t="str">
            <v>Chò chỉ &gt;27-30 cm</v>
          </cell>
          <cell r="C3000" t="str">
            <v>cây</v>
          </cell>
          <cell r="D3000">
            <v>723545</v>
          </cell>
        </row>
        <row r="3001">
          <cell r="B3001" t="str">
            <v>Chò chỉ &gt;30-33 cm</v>
          </cell>
          <cell r="C3001" t="str">
            <v>cây</v>
          </cell>
          <cell r="D3001">
            <v>774814</v>
          </cell>
        </row>
        <row r="3002">
          <cell r="B3002" t="str">
            <v>Chò chỉ &gt;33-36 cm</v>
          </cell>
          <cell r="C3002" t="str">
            <v>cây</v>
          </cell>
          <cell r="D3002">
            <v>830762</v>
          </cell>
        </row>
        <row r="3003">
          <cell r="B3003" t="str">
            <v>Chò chỉ &gt;36-39 cm</v>
          </cell>
          <cell r="C3003" t="str">
            <v>cây</v>
          </cell>
          <cell r="D3003">
            <v>892030</v>
          </cell>
        </row>
        <row r="3004">
          <cell r="B3004" t="str">
            <v>Chò chỉ &gt;39-42 cm</v>
          </cell>
          <cell r="C3004" t="str">
            <v>cây</v>
          </cell>
          <cell r="D3004">
            <v>959377</v>
          </cell>
        </row>
        <row r="3005">
          <cell r="B3005" t="str">
            <v>Chò chỉ &gt;42 cm</v>
          </cell>
          <cell r="C3005" t="str">
            <v>cây</v>
          </cell>
          <cell r="D3005">
            <v>1033664</v>
          </cell>
        </row>
        <row r="3006">
          <cell r="B3006" t="str">
            <v>Chò ≤3 cm</v>
          </cell>
          <cell r="C3006" t="str">
            <v>cây</v>
          </cell>
          <cell r="D3006">
            <v>104226</v>
          </cell>
        </row>
        <row r="3007">
          <cell r="B3007" t="str">
            <v>Chò &gt;3-6 cm</v>
          </cell>
          <cell r="C3007" t="str">
            <v>cây</v>
          </cell>
          <cell r="D3007">
            <v>137304</v>
          </cell>
        </row>
        <row r="3008">
          <cell r="B3008" t="str">
            <v>Chò &gt;6-9 cm</v>
          </cell>
          <cell r="C3008" t="str">
            <v>cây</v>
          </cell>
          <cell r="D3008">
            <v>361264</v>
          </cell>
        </row>
        <row r="3009">
          <cell r="B3009" t="str">
            <v>Chò &gt;9-12 cm</v>
          </cell>
          <cell r="C3009" t="str">
            <v>cây</v>
          </cell>
          <cell r="D3009">
            <v>486039</v>
          </cell>
        </row>
        <row r="3010">
          <cell r="B3010" t="str">
            <v>Chò &gt;12-15 cm</v>
          </cell>
          <cell r="C3010" t="str">
            <v>cây</v>
          </cell>
          <cell r="D3010">
            <v>519244</v>
          </cell>
        </row>
        <row r="3011">
          <cell r="B3011" t="str">
            <v>Chò &gt;15-18 cm</v>
          </cell>
          <cell r="C3011" t="str">
            <v>cây</v>
          </cell>
          <cell r="D3011">
            <v>554558</v>
          </cell>
        </row>
        <row r="3012">
          <cell r="B3012" t="str">
            <v>Chò &gt;18-21 cm</v>
          </cell>
          <cell r="C3012" t="str">
            <v>cây</v>
          </cell>
          <cell r="D3012">
            <v>592280</v>
          </cell>
        </row>
        <row r="3013">
          <cell r="B3013" t="str">
            <v>Chò &gt;21-24 cm</v>
          </cell>
          <cell r="C3013" t="str">
            <v>cây</v>
          </cell>
          <cell r="D3013">
            <v>632750</v>
          </cell>
        </row>
        <row r="3014">
          <cell r="B3014" t="str">
            <v>Chò &gt;24-27 cm</v>
          </cell>
          <cell r="C3014" t="str">
            <v>cây</v>
          </cell>
          <cell r="D3014">
            <v>676357</v>
          </cell>
        </row>
        <row r="3015">
          <cell r="B3015" t="str">
            <v>Chò &gt;27-30 cm</v>
          </cell>
          <cell r="C3015" t="str">
            <v>cây</v>
          </cell>
          <cell r="D3015">
            <v>723545</v>
          </cell>
        </row>
        <row r="3016">
          <cell r="B3016" t="str">
            <v>Chò &gt;30-33 cm</v>
          </cell>
          <cell r="C3016" t="str">
            <v>cây</v>
          </cell>
          <cell r="D3016">
            <v>774814</v>
          </cell>
        </row>
        <row r="3017">
          <cell r="B3017" t="str">
            <v>Chò &gt;33-36 cm</v>
          </cell>
          <cell r="C3017" t="str">
            <v>cây</v>
          </cell>
          <cell r="D3017">
            <v>830762</v>
          </cell>
        </row>
        <row r="3018">
          <cell r="B3018" t="str">
            <v>Chò &gt;36-39 cm</v>
          </cell>
          <cell r="C3018" t="str">
            <v>cây</v>
          </cell>
          <cell r="D3018">
            <v>892030</v>
          </cell>
        </row>
        <row r="3019">
          <cell r="B3019" t="str">
            <v>Chò &gt;39-42 cm</v>
          </cell>
          <cell r="C3019" t="str">
            <v>cây</v>
          </cell>
          <cell r="D3019">
            <v>959377</v>
          </cell>
        </row>
        <row r="3020">
          <cell r="B3020" t="str">
            <v>Chò &gt;42 cm</v>
          </cell>
          <cell r="C3020" t="str">
            <v>cây</v>
          </cell>
          <cell r="D3020">
            <v>1033664</v>
          </cell>
        </row>
        <row r="3021">
          <cell r="B3021" t="str">
            <v>Chò đen ≤3 cm</v>
          </cell>
          <cell r="C3021" t="str">
            <v>cây</v>
          </cell>
          <cell r="D3021">
            <v>104226</v>
          </cell>
        </row>
        <row r="3022">
          <cell r="B3022" t="str">
            <v>Chò đen &gt;3-6 cm</v>
          </cell>
          <cell r="C3022" t="str">
            <v>cây</v>
          </cell>
          <cell r="D3022">
            <v>137304</v>
          </cell>
        </row>
        <row r="3023">
          <cell r="B3023" t="str">
            <v>Chò đen &gt;6-9 cm</v>
          </cell>
          <cell r="C3023" t="str">
            <v>cây</v>
          </cell>
          <cell r="D3023">
            <v>361264</v>
          </cell>
        </row>
        <row r="3024">
          <cell r="B3024" t="str">
            <v>Chò đen &gt;9-12 cm</v>
          </cell>
          <cell r="C3024" t="str">
            <v>cây</v>
          </cell>
          <cell r="D3024">
            <v>486039</v>
          </cell>
        </row>
        <row r="3025">
          <cell r="B3025" t="str">
            <v>Chò đen &gt;12-15 cm</v>
          </cell>
          <cell r="C3025" t="str">
            <v>cây</v>
          </cell>
          <cell r="D3025">
            <v>519244</v>
          </cell>
        </row>
        <row r="3026">
          <cell r="B3026" t="str">
            <v>Chò đen &gt;15-18 cm</v>
          </cell>
          <cell r="C3026" t="str">
            <v>cây</v>
          </cell>
          <cell r="D3026">
            <v>554558</v>
          </cell>
        </row>
        <row r="3027">
          <cell r="B3027" t="str">
            <v>Chò đen &gt;18-21 cm</v>
          </cell>
          <cell r="C3027" t="str">
            <v>cây</v>
          </cell>
          <cell r="D3027">
            <v>592280</v>
          </cell>
        </row>
        <row r="3028">
          <cell r="B3028" t="str">
            <v>Chò đen &gt;21-24 cm</v>
          </cell>
          <cell r="C3028" t="str">
            <v>cây</v>
          </cell>
          <cell r="D3028">
            <v>632750</v>
          </cell>
        </row>
        <row r="3029">
          <cell r="B3029" t="str">
            <v>Chò đen &gt;24-27 cm</v>
          </cell>
          <cell r="C3029" t="str">
            <v>cây</v>
          </cell>
          <cell r="D3029">
            <v>676357</v>
          </cell>
        </row>
        <row r="3030">
          <cell r="B3030" t="str">
            <v>Chò đen &gt;27-30 cm</v>
          </cell>
          <cell r="C3030" t="str">
            <v>cây</v>
          </cell>
          <cell r="D3030">
            <v>723545</v>
          </cell>
        </row>
        <row r="3031">
          <cell r="B3031" t="str">
            <v>Chò đen &gt;30-33 cm</v>
          </cell>
          <cell r="C3031" t="str">
            <v>cây</v>
          </cell>
          <cell r="D3031">
            <v>774814</v>
          </cell>
        </row>
        <row r="3032">
          <cell r="B3032" t="str">
            <v>Chò đen &gt;33-36 cm</v>
          </cell>
          <cell r="C3032" t="str">
            <v>cây</v>
          </cell>
          <cell r="D3032">
            <v>830762</v>
          </cell>
        </row>
        <row r="3033">
          <cell r="B3033" t="str">
            <v>Chò đen &gt;36-39 cm</v>
          </cell>
          <cell r="C3033" t="str">
            <v>cây</v>
          </cell>
          <cell r="D3033">
            <v>892030</v>
          </cell>
        </row>
        <row r="3034">
          <cell r="B3034" t="str">
            <v>Chò đen &gt;39-42 cm</v>
          </cell>
          <cell r="C3034" t="str">
            <v>cây</v>
          </cell>
          <cell r="D3034">
            <v>959377</v>
          </cell>
        </row>
        <row r="3035">
          <cell r="B3035" t="str">
            <v>Chò đen &gt;42 cm</v>
          </cell>
          <cell r="C3035" t="str">
            <v>cây</v>
          </cell>
          <cell r="D3035">
            <v>1033664</v>
          </cell>
        </row>
        <row r="3036">
          <cell r="B3036" t="str">
            <v>Chò chai ≤3 cm</v>
          </cell>
          <cell r="C3036" t="str">
            <v>cây</v>
          </cell>
          <cell r="D3036">
            <v>104226</v>
          </cell>
        </row>
        <row r="3037">
          <cell r="B3037" t="str">
            <v>Chò chai &gt;3-6 cm</v>
          </cell>
          <cell r="C3037" t="str">
            <v>cây</v>
          </cell>
          <cell r="D3037">
            <v>137304</v>
          </cell>
        </row>
        <row r="3038">
          <cell r="B3038" t="str">
            <v>Chò chai &gt;6-9 cm</v>
          </cell>
          <cell r="C3038" t="str">
            <v>cây</v>
          </cell>
          <cell r="D3038">
            <v>361264</v>
          </cell>
        </row>
        <row r="3039">
          <cell r="B3039" t="str">
            <v>Chò chai &gt;9-12 cm</v>
          </cell>
          <cell r="C3039" t="str">
            <v>cây</v>
          </cell>
          <cell r="D3039">
            <v>486039</v>
          </cell>
        </row>
        <row r="3040">
          <cell r="B3040" t="str">
            <v>Chò chai &gt;12-15 cm</v>
          </cell>
          <cell r="C3040" t="str">
            <v>cây</v>
          </cell>
          <cell r="D3040">
            <v>519244</v>
          </cell>
        </row>
        <row r="3041">
          <cell r="B3041" t="str">
            <v>Chò chai &gt;15-18 cm</v>
          </cell>
          <cell r="C3041" t="str">
            <v>cây</v>
          </cell>
          <cell r="D3041">
            <v>554558</v>
          </cell>
        </row>
        <row r="3042">
          <cell r="B3042" t="str">
            <v>Chò chai &gt;18-21 cm</v>
          </cell>
          <cell r="C3042" t="str">
            <v>cây</v>
          </cell>
          <cell r="D3042">
            <v>592280</v>
          </cell>
        </row>
        <row r="3043">
          <cell r="B3043" t="str">
            <v>Chò chai &gt;21-24 cm</v>
          </cell>
          <cell r="C3043" t="str">
            <v>cây</v>
          </cell>
          <cell r="D3043">
            <v>632750</v>
          </cell>
        </row>
        <row r="3044">
          <cell r="B3044" t="str">
            <v>Chò chai &gt;24-27 cm</v>
          </cell>
          <cell r="C3044" t="str">
            <v>cây</v>
          </cell>
          <cell r="D3044">
            <v>676357</v>
          </cell>
        </row>
        <row r="3045">
          <cell r="B3045" t="str">
            <v>Chò chai &gt;27-30 cm</v>
          </cell>
          <cell r="C3045" t="str">
            <v>cây</v>
          </cell>
          <cell r="D3045">
            <v>723545</v>
          </cell>
        </row>
        <row r="3046">
          <cell r="B3046" t="str">
            <v>Chò chai &gt;30-33 cm</v>
          </cell>
          <cell r="C3046" t="str">
            <v>cây</v>
          </cell>
          <cell r="D3046">
            <v>774814</v>
          </cell>
        </row>
        <row r="3047">
          <cell r="B3047" t="str">
            <v>Chò chai &gt;33-36 cm</v>
          </cell>
          <cell r="C3047" t="str">
            <v>cây</v>
          </cell>
          <cell r="D3047">
            <v>830762</v>
          </cell>
        </row>
        <row r="3048">
          <cell r="B3048" t="str">
            <v>Chò chai &gt;36-39 cm</v>
          </cell>
          <cell r="C3048" t="str">
            <v>cây</v>
          </cell>
          <cell r="D3048">
            <v>892030</v>
          </cell>
        </row>
        <row r="3049">
          <cell r="B3049" t="str">
            <v>Chò chai &gt;39-42 cm</v>
          </cell>
          <cell r="C3049" t="str">
            <v>cây</v>
          </cell>
          <cell r="D3049">
            <v>959377</v>
          </cell>
        </row>
        <row r="3050">
          <cell r="B3050" t="str">
            <v>Chò chai &gt;42 cm</v>
          </cell>
          <cell r="C3050" t="str">
            <v>cây</v>
          </cell>
          <cell r="D3050">
            <v>1033664</v>
          </cell>
        </row>
        <row r="3051">
          <cell r="B3051" t="str">
            <v>Chò lông ≤3 cm</v>
          </cell>
          <cell r="C3051" t="str">
            <v>cây</v>
          </cell>
          <cell r="D3051">
            <v>104226</v>
          </cell>
        </row>
        <row r="3052">
          <cell r="B3052" t="str">
            <v>Chò lông &gt;3-6 cm</v>
          </cell>
          <cell r="C3052" t="str">
            <v>cây</v>
          </cell>
          <cell r="D3052">
            <v>137304</v>
          </cell>
        </row>
        <row r="3053">
          <cell r="B3053" t="str">
            <v>Chò lông &gt;6-9 cm</v>
          </cell>
          <cell r="C3053" t="str">
            <v>cây</v>
          </cell>
          <cell r="D3053">
            <v>361264</v>
          </cell>
        </row>
        <row r="3054">
          <cell r="B3054" t="str">
            <v>Chò lông &gt;9-12 cm</v>
          </cell>
          <cell r="C3054" t="str">
            <v>cây</v>
          </cell>
          <cell r="D3054">
            <v>486039</v>
          </cell>
        </row>
        <row r="3055">
          <cell r="B3055" t="str">
            <v>Chò lông &gt;12-15 cm</v>
          </cell>
          <cell r="C3055" t="str">
            <v>cây</v>
          </cell>
          <cell r="D3055">
            <v>519244</v>
          </cell>
        </row>
        <row r="3056">
          <cell r="B3056" t="str">
            <v>Chò lông &gt;15-18 cm</v>
          </cell>
          <cell r="C3056" t="str">
            <v>cây</v>
          </cell>
          <cell r="D3056">
            <v>554558</v>
          </cell>
        </row>
        <row r="3057">
          <cell r="B3057" t="str">
            <v>Chò lông &gt;18-21 cm</v>
          </cell>
          <cell r="C3057" t="str">
            <v>cây</v>
          </cell>
          <cell r="D3057">
            <v>592280</v>
          </cell>
        </row>
        <row r="3058">
          <cell r="B3058" t="str">
            <v>Chò lông &gt;21-24 cm</v>
          </cell>
          <cell r="C3058" t="str">
            <v>cây</v>
          </cell>
          <cell r="D3058">
            <v>632750</v>
          </cell>
        </row>
        <row r="3059">
          <cell r="B3059" t="str">
            <v>Chò lông &gt;24-27 cm</v>
          </cell>
          <cell r="C3059" t="str">
            <v>cây</v>
          </cell>
          <cell r="D3059">
            <v>676357</v>
          </cell>
        </row>
        <row r="3060">
          <cell r="B3060" t="str">
            <v>Chò lông &gt;27-30 cm</v>
          </cell>
          <cell r="C3060" t="str">
            <v>cây</v>
          </cell>
          <cell r="D3060">
            <v>723545</v>
          </cell>
        </row>
        <row r="3061">
          <cell r="B3061" t="str">
            <v>Chò lông &gt;30-33 cm</v>
          </cell>
          <cell r="C3061" t="str">
            <v>cây</v>
          </cell>
          <cell r="D3061">
            <v>774814</v>
          </cell>
        </row>
        <row r="3062">
          <cell r="B3062" t="str">
            <v>Chò lông &gt;33-36 cm</v>
          </cell>
          <cell r="C3062" t="str">
            <v>cây</v>
          </cell>
          <cell r="D3062">
            <v>830762</v>
          </cell>
        </row>
        <row r="3063">
          <cell r="B3063" t="str">
            <v>Chò lông &gt;36-39 cm</v>
          </cell>
          <cell r="C3063" t="str">
            <v>cây</v>
          </cell>
          <cell r="D3063">
            <v>892030</v>
          </cell>
        </row>
        <row r="3064">
          <cell r="B3064" t="str">
            <v>Chò lông &gt;39-42 cm</v>
          </cell>
          <cell r="C3064" t="str">
            <v>cây</v>
          </cell>
          <cell r="D3064">
            <v>959377</v>
          </cell>
        </row>
        <row r="3065">
          <cell r="B3065" t="str">
            <v>Chò lông &gt;42 cm</v>
          </cell>
          <cell r="C3065" t="str">
            <v>cây</v>
          </cell>
          <cell r="D3065">
            <v>1033664</v>
          </cell>
        </row>
        <row r="3066">
          <cell r="B3066" t="str">
            <v>Dầu thanh ≤3 cm</v>
          </cell>
          <cell r="C3066" t="str">
            <v>cây</v>
          </cell>
          <cell r="D3066">
            <v>104226</v>
          </cell>
        </row>
        <row r="3067">
          <cell r="B3067" t="str">
            <v>Dầu thanh &gt;3-6 cm</v>
          </cell>
          <cell r="C3067" t="str">
            <v>cây</v>
          </cell>
          <cell r="D3067">
            <v>137304</v>
          </cell>
        </row>
        <row r="3068">
          <cell r="B3068" t="str">
            <v>Dầu thanh &gt;6-9 cm</v>
          </cell>
          <cell r="C3068" t="str">
            <v>cây</v>
          </cell>
          <cell r="D3068">
            <v>361264</v>
          </cell>
        </row>
        <row r="3069">
          <cell r="B3069" t="str">
            <v>Dầu thanh &gt;9-12 cm</v>
          </cell>
          <cell r="C3069" t="str">
            <v>cây</v>
          </cell>
          <cell r="D3069">
            <v>486039</v>
          </cell>
        </row>
        <row r="3070">
          <cell r="B3070" t="str">
            <v>Dầu thanh &gt;12-15 cm</v>
          </cell>
          <cell r="C3070" t="str">
            <v>cây</v>
          </cell>
          <cell r="D3070">
            <v>519244</v>
          </cell>
        </row>
        <row r="3071">
          <cell r="B3071" t="str">
            <v>Dầu thanh &gt;15-18 cm</v>
          </cell>
          <cell r="C3071" t="str">
            <v>cây</v>
          </cell>
          <cell r="D3071">
            <v>554558</v>
          </cell>
        </row>
        <row r="3072">
          <cell r="B3072" t="str">
            <v>Dầu thanh &gt;18-21 cm</v>
          </cell>
          <cell r="C3072" t="str">
            <v>cây</v>
          </cell>
          <cell r="D3072">
            <v>592280</v>
          </cell>
        </row>
        <row r="3073">
          <cell r="B3073" t="str">
            <v>Dầu thanh &gt;21-24 cm</v>
          </cell>
          <cell r="C3073" t="str">
            <v>cây</v>
          </cell>
          <cell r="D3073">
            <v>632750</v>
          </cell>
        </row>
        <row r="3074">
          <cell r="B3074" t="str">
            <v>Dầu thanh &gt;24-27 cm</v>
          </cell>
          <cell r="C3074" t="str">
            <v>cây</v>
          </cell>
          <cell r="D3074">
            <v>676357</v>
          </cell>
        </row>
        <row r="3075">
          <cell r="B3075" t="str">
            <v>Dầu thanh &gt;27-30 cm</v>
          </cell>
          <cell r="C3075" t="str">
            <v>cây</v>
          </cell>
          <cell r="D3075">
            <v>723545</v>
          </cell>
        </row>
        <row r="3076">
          <cell r="B3076" t="str">
            <v>Dầu thanh &gt;30-33 cm</v>
          </cell>
          <cell r="C3076" t="str">
            <v>cây</v>
          </cell>
          <cell r="D3076">
            <v>774814</v>
          </cell>
        </row>
        <row r="3077">
          <cell r="B3077" t="str">
            <v>Dầu thanh &gt;33-36 cm</v>
          </cell>
          <cell r="C3077" t="str">
            <v>cây</v>
          </cell>
          <cell r="D3077">
            <v>830762</v>
          </cell>
        </row>
        <row r="3078">
          <cell r="B3078" t="str">
            <v>Dầu thanh &gt;36-39 cm</v>
          </cell>
          <cell r="C3078" t="str">
            <v>cây</v>
          </cell>
          <cell r="D3078">
            <v>892030</v>
          </cell>
        </row>
        <row r="3079">
          <cell r="B3079" t="str">
            <v>Dầu thanh &gt;39-42 cm</v>
          </cell>
          <cell r="C3079" t="str">
            <v>cây</v>
          </cell>
          <cell r="D3079">
            <v>959377</v>
          </cell>
        </row>
        <row r="3080">
          <cell r="B3080" t="str">
            <v>Dầu thanh &gt;42 cm</v>
          </cell>
          <cell r="C3080" t="str">
            <v>cây</v>
          </cell>
          <cell r="D3080">
            <v>1033664</v>
          </cell>
        </row>
        <row r="3081">
          <cell r="B3081" t="str">
            <v>Chò núi ≤3 cm</v>
          </cell>
          <cell r="C3081" t="str">
            <v>cây</v>
          </cell>
          <cell r="D3081">
            <v>104226</v>
          </cell>
        </row>
        <row r="3082">
          <cell r="B3082" t="str">
            <v>Chò núi &gt;3-6 cm</v>
          </cell>
          <cell r="C3082" t="str">
            <v>cây</v>
          </cell>
          <cell r="D3082">
            <v>137304</v>
          </cell>
        </row>
        <row r="3083">
          <cell r="B3083" t="str">
            <v>Chò núi &gt;6-9 cm</v>
          </cell>
          <cell r="C3083" t="str">
            <v>cây</v>
          </cell>
          <cell r="D3083">
            <v>361264</v>
          </cell>
        </row>
        <row r="3084">
          <cell r="B3084" t="str">
            <v>Chò núi &gt;9-12 cm</v>
          </cell>
          <cell r="C3084" t="str">
            <v>cây</v>
          </cell>
          <cell r="D3084">
            <v>486039</v>
          </cell>
        </row>
        <row r="3085">
          <cell r="B3085" t="str">
            <v>Chò núi &gt;12-15 cm</v>
          </cell>
          <cell r="C3085" t="str">
            <v>cây</v>
          </cell>
          <cell r="D3085">
            <v>519244</v>
          </cell>
        </row>
        <row r="3086">
          <cell r="B3086" t="str">
            <v>Chò núi &gt;15-18 cm</v>
          </cell>
          <cell r="C3086" t="str">
            <v>cây</v>
          </cell>
          <cell r="D3086">
            <v>554558</v>
          </cell>
        </row>
        <row r="3087">
          <cell r="B3087" t="str">
            <v>Chò núi &gt;18-21 cm</v>
          </cell>
          <cell r="C3087" t="str">
            <v>cây</v>
          </cell>
          <cell r="D3087">
            <v>592280</v>
          </cell>
        </row>
        <row r="3088">
          <cell r="B3088" t="str">
            <v>Chò núi &gt;21-24 cm</v>
          </cell>
          <cell r="C3088" t="str">
            <v>cây</v>
          </cell>
          <cell r="D3088">
            <v>632750</v>
          </cell>
        </row>
        <row r="3089">
          <cell r="B3089" t="str">
            <v>Chò núi &gt;24-27 cm</v>
          </cell>
          <cell r="C3089" t="str">
            <v>cây</v>
          </cell>
          <cell r="D3089">
            <v>676357</v>
          </cell>
        </row>
        <row r="3090">
          <cell r="B3090" t="str">
            <v>Chò núi &gt;27-30 cm</v>
          </cell>
          <cell r="C3090" t="str">
            <v>cây</v>
          </cell>
          <cell r="D3090">
            <v>723545</v>
          </cell>
        </row>
        <row r="3091">
          <cell r="B3091" t="str">
            <v>Chò núi &gt;30-33 cm</v>
          </cell>
          <cell r="C3091" t="str">
            <v>cây</v>
          </cell>
          <cell r="D3091">
            <v>774814</v>
          </cell>
        </row>
        <row r="3092">
          <cell r="B3092" t="str">
            <v>Chò núi &gt;33-36 cm</v>
          </cell>
          <cell r="C3092" t="str">
            <v>cây</v>
          </cell>
          <cell r="D3092">
            <v>830762</v>
          </cell>
        </row>
        <row r="3093">
          <cell r="B3093" t="str">
            <v>Chò núi &gt;36-39 cm</v>
          </cell>
          <cell r="C3093" t="str">
            <v>cây</v>
          </cell>
          <cell r="D3093">
            <v>892030</v>
          </cell>
        </row>
        <row r="3094">
          <cell r="B3094" t="str">
            <v>Chò núi &gt;39-42 cm</v>
          </cell>
          <cell r="C3094" t="str">
            <v>cây</v>
          </cell>
          <cell r="D3094">
            <v>959377</v>
          </cell>
        </row>
        <row r="3095">
          <cell r="B3095" t="str">
            <v>Chò núi &gt;42 cm</v>
          </cell>
          <cell r="C3095" t="str">
            <v>cây</v>
          </cell>
          <cell r="D3095">
            <v>1033664</v>
          </cell>
        </row>
        <row r="3096">
          <cell r="B3096" t="str">
            <v>Chai ≤3 cm</v>
          </cell>
          <cell r="C3096" t="str">
            <v>cây</v>
          </cell>
          <cell r="D3096">
            <v>104226</v>
          </cell>
        </row>
        <row r="3097">
          <cell r="B3097" t="str">
            <v>Chai &gt;3-6 cm</v>
          </cell>
          <cell r="C3097" t="str">
            <v>cây</v>
          </cell>
          <cell r="D3097">
            <v>137304</v>
          </cell>
        </row>
        <row r="3098">
          <cell r="B3098" t="str">
            <v>Chai &gt;6-9 cm</v>
          </cell>
          <cell r="C3098" t="str">
            <v>cây</v>
          </cell>
          <cell r="D3098">
            <v>361264</v>
          </cell>
        </row>
        <row r="3099">
          <cell r="B3099" t="str">
            <v>Chai &gt;9-12 cm</v>
          </cell>
          <cell r="C3099" t="str">
            <v>cây</v>
          </cell>
          <cell r="D3099">
            <v>486039</v>
          </cell>
        </row>
        <row r="3100">
          <cell r="B3100" t="str">
            <v>Chai &gt;12-15 cm</v>
          </cell>
          <cell r="C3100" t="str">
            <v>cây</v>
          </cell>
          <cell r="D3100">
            <v>519244</v>
          </cell>
        </row>
        <row r="3101">
          <cell r="B3101" t="str">
            <v>Chai &gt;15-18 cm</v>
          </cell>
          <cell r="C3101" t="str">
            <v>cây</v>
          </cell>
          <cell r="D3101">
            <v>554558</v>
          </cell>
        </row>
        <row r="3102">
          <cell r="B3102" t="str">
            <v>Chai &gt;18-21 cm</v>
          </cell>
          <cell r="C3102" t="str">
            <v>cây</v>
          </cell>
          <cell r="D3102">
            <v>592280</v>
          </cell>
        </row>
        <row r="3103">
          <cell r="B3103" t="str">
            <v>Chai &gt;21-24 cm</v>
          </cell>
          <cell r="C3103" t="str">
            <v>cây</v>
          </cell>
          <cell r="D3103">
            <v>632750</v>
          </cell>
        </row>
        <row r="3104">
          <cell r="B3104" t="str">
            <v>Chai &gt;24-27 cm</v>
          </cell>
          <cell r="C3104" t="str">
            <v>cây</v>
          </cell>
          <cell r="D3104">
            <v>676357</v>
          </cell>
        </row>
        <row r="3105">
          <cell r="B3105" t="str">
            <v>Chai &gt;27-30 cm</v>
          </cell>
          <cell r="C3105" t="str">
            <v>cây</v>
          </cell>
          <cell r="D3105">
            <v>723545</v>
          </cell>
        </row>
        <row r="3106">
          <cell r="B3106" t="str">
            <v>Chai &gt;30-33 cm</v>
          </cell>
          <cell r="C3106" t="str">
            <v>cây</v>
          </cell>
          <cell r="D3106">
            <v>774814</v>
          </cell>
        </row>
        <row r="3107">
          <cell r="B3107" t="str">
            <v>Chai &gt;33-36 cm</v>
          </cell>
          <cell r="C3107" t="str">
            <v>cây</v>
          </cell>
          <cell r="D3107">
            <v>830762</v>
          </cell>
        </row>
        <row r="3108">
          <cell r="B3108" t="str">
            <v>Chai &gt;36-39 cm</v>
          </cell>
          <cell r="C3108" t="str">
            <v>cây</v>
          </cell>
          <cell r="D3108">
            <v>892030</v>
          </cell>
        </row>
        <row r="3109">
          <cell r="B3109" t="str">
            <v>Chai &gt;39-42 cm</v>
          </cell>
          <cell r="C3109" t="str">
            <v>cây</v>
          </cell>
          <cell r="D3109">
            <v>959377</v>
          </cell>
        </row>
        <row r="3110">
          <cell r="B3110" t="str">
            <v>Chai &gt;42 cm</v>
          </cell>
          <cell r="C3110" t="str">
            <v>cây</v>
          </cell>
          <cell r="D3110">
            <v>1033664</v>
          </cell>
        </row>
        <row r="3111">
          <cell r="B3111" t="str">
            <v>Chò chai ≤3 cm</v>
          </cell>
          <cell r="C3111" t="str">
            <v>cây</v>
          </cell>
          <cell r="D3111">
            <v>104226</v>
          </cell>
        </row>
        <row r="3112">
          <cell r="B3112" t="str">
            <v>Chò chai &gt;3-6 cm</v>
          </cell>
          <cell r="C3112" t="str">
            <v>cây</v>
          </cell>
          <cell r="D3112">
            <v>137304</v>
          </cell>
        </row>
        <row r="3113">
          <cell r="B3113" t="str">
            <v>Chò chai &gt;6-9 cm</v>
          </cell>
          <cell r="C3113" t="str">
            <v>cây</v>
          </cell>
          <cell r="D3113">
            <v>361264</v>
          </cell>
        </row>
        <row r="3114">
          <cell r="B3114" t="str">
            <v>Chò chai &gt;9-12 cm</v>
          </cell>
          <cell r="C3114" t="str">
            <v>cây</v>
          </cell>
          <cell r="D3114">
            <v>486039</v>
          </cell>
        </row>
        <row r="3115">
          <cell r="B3115" t="str">
            <v>Chò chai &gt;12-15 cm</v>
          </cell>
          <cell r="C3115" t="str">
            <v>cây</v>
          </cell>
          <cell r="D3115">
            <v>519244</v>
          </cell>
        </row>
        <row r="3116">
          <cell r="B3116" t="str">
            <v>Chò chai &gt;15-18 cm</v>
          </cell>
          <cell r="C3116" t="str">
            <v>cây</v>
          </cell>
          <cell r="D3116">
            <v>554558</v>
          </cell>
        </row>
        <row r="3117">
          <cell r="B3117" t="str">
            <v>Chò chai &gt;18-21 cm</v>
          </cell>
          <cell r="C3117" t="str">
            <v>cây</v>
          </cell>
          <cell r="D3117">
            <v>592280</v>
          </cell>
        </row>
        <row r="3118">
          <cell r="B3118" t="str">
            <v>Chò chai &gt;21-24 cm</v>
          </cell>
          <cell r="C3118" t="str">
            <v>cây</v>
          </cell>
          <cell r="D3118">
            <v>632750</v>
          </cell>
        </row>
        <row r="3119">
          <cell r="B3119" t="str">
            <v>Chò chai &gt;24-27 cm</v>
          </cell>
          <cell r="C3119" t="str">
            <v>cây</v>
          </cell>
          <cell r="D3119">
            <v>676357</v>
          </cell>
        </row>
        <row r="3120">
          <cell r="B3120" t="str">
            <v>Chò chai &gt;27-30 cm</v>
          </cell>
          <cell r="C3120" t="str">
            <v>cây</v>
          </cell>
          <cell r="D3120">
            <v>723545</v>
          </cell>
        </row>
        <row r="3121">
          <cell r="B3121" t="str">
            <v>Chò chai &gt;30-33 cm</v>
          </cell>
          <cell r="C3121" t="str">
            <v>cây</v>
          </cell>
          <cell r="D3121">
            <v>774814</v>
          </cell>
        </row>
        <row r="3122">
          <cell r="B3122" t="str">
            <v>Chò chai &gt;33-36 cm</v>
          </cell>
          <cell r="C3122" t="str">
            <v>cây</v>
          </cell>
          <cell r="D3122">
            <v>830762</v>
          </cell>
        </row>
        <row r="3123">
          <cell r="B3123" t="str">
            <v>Chò chai &gt;36-39 cm</v>
          </cell>
          <cell r="C3123" t="str">
            <v>cây</v>
          </cell>
          <cell r="D3123">
            <v>892030</v>
          </cell>
        </row>
        <row r="3124">
          <cell r="B3124" t="str">
            <v>Chò chai &gt;39-42 cm</v>
          </cell>
          <cell r="C3124" t="str">
            <v>cây</v>
          </cell>
          <cell r="D3124">
            <v>959377</v>
          </cell>
        </row>
        <row r="3125">
          <cell r="B3125" t="str">
            <v>Chò chai &gt;42 cm</v>
          </cell>
          <cell r="C3125" t="str">
            <v>cây</v>
          </cell>
          <cell r="D3125">
            <v>1033664</v>
          </cell>
        </row>
        <row r="3126">
          <cell r="B3126" t="str">
            <v>Dầu ≤3 cm</v>
          </cell>
          <cell r="C3126" t="str">
            <v>cây</v>
          </cell>
          <cell r="D3126">
            <v>104226</v>
          </cell>
        </row>
        <row r="3127">
          <cell r="B3127" t="str">
            <v>Dầu &gt;3-6 cm</v>
          </cell>
          <cell r="C3127" t="str">
            <v>cây</v>
          </cell>
          <cell r="D3127">
            <v>137304</v>
          </cell>
        </row>
        <row r="3128">
          <cell r="B3128" t="str">
            <v>Dầu &gt;6-9 cm</v>
          </cell>
          <cell r="C3128" t="str">
            <v>cây</v>
          </cell>
          <cell r="D3128">
            <v>361264</v>
          </cell>
        </row>
        <row r="3129">
          <cell r="B3129" t="str">
            <v>Dầu &gt;9-12 cm</v>
          </cell>
          <cell r="C3129" t="str">
            <v>cây</v>
          </cell>
          <cell r="D3129">
            <v>486039</v>
          </cell>
        </row>
        <row r="3130">
          <cell r="B3130" t="str">
            <v>Dầu &gt;12-15 cm</v>
          </cell>
          <cell r="C3130" t="str">
            <v>cây</v>
          </cell>
          <cell r="D3130">
            <v>519244</v>
          </cell>
        </row>
        <row r="3131">
          <cell r="B3131" t="str">
            <v>Dầu &gt;15-18 cm</v>
          </cell>
          <cell r="C3131" t="str">
            <v>cây</v>
          </cell>
          <cell r="D3131">
            <v>554558</v>
          </cell>
        </row>
        <row r="3132">
          <cell r="B3132" t="str">
            <v>Dầu &gt;18-21 cm</v>
          </cell>
          <cell r="C3132" t="str">
            <v>cây</v>
          </cell>
          <cell r="D3132">
            <v>592280</v>
          </cell>
        </row>
        <row r="3133">
          <cell r="B3133" t="str">
            <v>Dầu &gt;21-24 cm</v>
          </cell>
          <cell r="C3133" t="str">
            <v>cây</v>
          </cell>
          <cell r="D3133">
            <v>632750</v>
          </cell>
        </row>
        <row r="3134">
          <cell r="B3134" t="str">
            <v>Dầu &gt;24-27 cm</v>
          </cell>
          <cell r="C3134" t="str">
            <v>cây</v>
          </cell>
          <cell r="D3134">
            <v>676357</v>
          </cell>
        </row>
        <row r="3135">
          <cell r="B3135" t="str">
            <v>Dầu &gt;27-30 cm</v>
          </cell>
          <cell r="C3135" t="str">
            <v>cây</v>
          </cell>
          <cell r="D3135">
            <v>723545</v>
          </cell>
        </row>
        <row r="3136">
          <cell r="B3136" t="str">
            <v>Dầu &gt;30-33 cm</v>
          </cell>
          <cell r="C3136" t="str">
            <v>cây</v>
          </cell>
          <cell r="D3136">
            <v>774814</v>
          </cell>
        </row>
        <row r="3137">
          <cell r="B3137" t="str">
            <v>Dầu &gt;33-36 cm</v>
          </cell>
          <cell r="C3137" t="str">
            <v>cây</v>
          </cell>
          <cell r="D3137">
            <v>830762</v>
          </cell>
        </row>
        <row r="3138">
          <cell r="B3138" t="str">
            <v>Dầu &gt;36-39 cm</v>
          </cell>
          <cell r="C3138" t="str">
            <v>cây</v>
          </cell>
          <cell r="D3138">
            <v>892030</v>
          </cell>
        </row>
        <row r="3139">
          <cell r="B3139" t="str">
            <v>Dầu &gt;39-42 cm</v>
          </cell>
          <cell r="C3139" t="str">
            <v>cây</v>
          </cell>
          <cell r="D3139">
            <v>959377</v>
          </cell>
        </row>
        <row r="3140">
          <cell r="B3140" t="str">
            <v>Dầu &gt;42 cm</v>
          </cell>
          <cell r="C3140" t="str">
            <v>cây</v>
          </cell>
          <cell r="D3140">
            <v>1033664</v>
          </cell>
        </row>
        <row r="3141">
          <cell r="B3141" t="str">
            <v>Chò lông ≤3 cm</v>
          </cell>
          <cell r="C3141" t="str">
            <v>cây</v>
          </cell>
          <cell r="D3141">
            <v>104226</v>
          </cell>
        </row>
        <row r="3142">
          <cell r="B3142" t="str">
            <v>Chò lông &gt;3-6 cm</v>
          </cell>
          <cell r="C3142" t="str">
            <v>cây</v>
          </cell>
          <cell r="D3142">
            <v>137304</v>
          </cell>
        </row>
        <row r="3143">
          <cell r="B3143" t="str">
            <v>Chò lông &gt;6-9 cm</v>
          </cell>
          <cell r="C3143" t="str">
            <v>cây</v>
          </cell>
          <cell r="D3143">
            <v>361264</v>
          </cell>
        </row>
        <row r="3144">
          <cell r="B3144" t="str">
            <v>Chò lông &gt;9-12 cm</v>
          </cell>
          <cell r="C3144" t="str">
            <v>cây</v>
          </cell>
          <cell r="D3144">
            <v>486039</v>
          </cell>
        </row>
        <row r="3145">
          <cell r="B3145" t="str">
            <v>Chò lông &gt;12-15 cm</v>
          </cell>
          <cell r="C3145" t="str">
            <v>cây</v>
          </cell>
          <cell r="D3145">
            <v>519244</v>
          </cell>
        </row>
        <row r="3146">
          <cell r="B3146" t="str">
            <v>Chò lông &gt;15-18 cm</v>
          </cell>
          <cell r="C3146" t="str">
            <v>cây</v>
          </cell>
          <cell r="D3146">
            <v>554558</v>
          </cell>
        </row>
        <row r="3147">
          <cell r="B3147" t="str">
            <v>Chò lông &gt;18-21 cm</v>
          </cell>
          <cell r="C3147" t="str">
            <v>cây</v>
          </cell>
          <cell r="D3147">
            <v>592280</v>
          </cell>
        </row>
        <row r="3148">
          <cell r="B3148" t="str">
            <v>Chò lông &gt;21-24 cm</v>
          </cell>
          <cell r="C3148" t="str">
            <v>cây</v>
          </cell>
          <cell r="D3148">
            <v>632750</v>
          </cell>
        </row>
        <row r="3149">
          <cell r="B3149" t="str">
            <v>Chò lông &gt;24-27 cm</v>
          </cell>
          <cell r="C3149" t="str">
            <v>cây</v>
          </cell>
          <cell r="D3149">
            <v>676357</v>
          </cell>
        </row>
        <row r="3150">
          <cell r="B3150" t="str">
            <v>Chò lông &gt;27-30 cm</v>
          </cell>
          <cell r="C3150" t="str">
            <v>cây</v>
          </cell>
          <cell r="D3150">
            <v>723545</v>
          </cell>
        </row>
        <row r="3151">
          <cell r="B3151" t="str">
            <v>Chò lông &gt;30-33 cm</v>
          </cell>
          <cell r="C3151" t="str">
            <v>cây</v>
          </cell>
          <cell r="D3151">
            <v>774814</v>
          </cell>
        </row>
        <row r="3152">
          <cell r="B3152" t="str">
            <v>Chò lông &gt;33-36 cm</v>
          </cell>
          <cell r="C3152" t="str">
            <v>cây</v>
          </cell>
          <cell r="D3152">
            <v>830762</v>
          </cell>
        </row>
        <row r="3153">
          <cell r="B3153" t="str">
            <v>Chò lông &gt;36-39 cm</v>
          </cell>
          <cell r="C3153" t="str">
            <v>cây</v>
          </cell>
          <cell r="D3153">
            <v>892030</v>
          </cell>
        </row>
        <row r="3154">
          <cell r="B3154" t="str">
            <v>Chò lông &gt;39-42 cm</v>
          </cell>
          <cell r="C3154" t="str">
            <v>cây</v>
          </cell>
          <cell r="D3154">
            <v>959377</v>
          </cell>
        </row>
        <row r="3155">
          <cell r="B3155" t="str">
            <v>Chò lông &gt;42 cm</v>
          </cell>
          <cell r="C3155" t="str">
            <v>cây</v>
          </cell>
          <cell r="D3155">
            <v>1033664</v>
          </cell>
        </row>
        <row r="3156">
          <cell r="B3156" t="str">
            <v>Dầu đỏ ≤3 cm</v>
          </cell>
          <cell r="C3156" t="str">
            <v>cây</v>
          </cell>
          <cell r="D3156">
            <v>104226</v>
          </cell>
        </row>
        <row r="3157">
          <cell r="B3157" t="str">
            <v>Dầu đỏ &gt;3-6 cm</v>
          </cell>
          <cell r="C3157" t="str">
            <v>cây</v>
          </cell>
          <cell r="D3157">
            <v>137304</v>
          </cell>
        </row>
        <row r="3158">
          <cell r="B3158" t="str">
            <v>Dầu đỏ &gt;6-9 cm</v>
          </cell>
          <cell r="C3158" t="str">
            <v>cây</v>
          </cell>
          <cell r="D3158">
            <v>361264</v>
          </cell>
        </row>
        <row r="3159">
          <cell r="B3159" t="str">
            <v>Dầu đỏ &gt;9-12 cm</v>
          </cell>
          <cell r="C3159" t="str">
            <v>cây</v>
          </cell>
          <cell r="D3159">
            <v>486039</v>
          </cell>
        </row>
        <row r="3160">
          <cell r="B3160" t="str">
            <v>Dầu đỏ &gt;12-15 cm</v>
          </cell>
          <cell r="C3160" t="str">
            <v>cây</v>
          </cell>
          <cell r="D3160">
            <v>519244</v>
          </cell>
        </row>
        <row r="3161">
          <cell r="B3161" t="str">
            <v>Dầu đỏ &gt;15-18 cm</v>
          </cell>
          <cell r="C3161" t="str">
            <v>cây</v>
          </cell>
          <cell r="D3161">
            <v>554558</v>
          </cell>
        </row>
        <row r="3162">
          <cell r="B3162" t="str">
            <v>Dầu đỏ &gt;18-21 cm</v>
          </cell>
          <cell r="C3162" t="str">
            <v>cây</v>
          </cell>
          <cell r="D3162">
            <v>592280</v>
          </cell>
        </row>
        <row r="3163">
          <cell r="B3163" t="str">
            <v>Dầu đỏ &gt;21-24 cm</v>
          </cell>
          <cell r="C3163" t="str">
            <v>cây</v>
          </cell>
          <cell r="D3163">
            <v>632750</v>
          </cell>
        </row>
        <row r="3164">
          <cell r="B3164" t="str">
            <v>Dầu đỏ &gt;24-27 cm</v>
          </cell>
          <cell r="C3164" t="str">
            <v>cây</v>
          </cell>
          <cell r="D3164">
            <v>676357</v>
          </cell>
        </row>
        <row r="3165">
          <cell r="B3165" t="str">
            <v>Dầu đỏ &gt;27-30 cm</v>
          </cell>
          <cell r="C3165" t="str">
            <v>cây</v>
          </cell>
          <cell r="D3165">
            <v>723545</v>
          </cell>
        </row>
        <row r="3166">
          <cell r="B3166" t="str">
            <v>Dầu đỏ &gt;30-33 cm</v>
          </cell>
          <cell r="C3166" t="str">
            <v>cây</v>
          </cell>
          <cell r="D3166">
            <v>774814</v>
          </cell>
        </row>
        <row r="3167">
          <cell r="B3167" t="str">
            <v>Dầu đỏ &gt;33-36 cm</v>
          </cell>
          <cell r="C3167" t="str">
            <v>cây</v>
          </cell>
          <cell r="D3167">
            <v>830762</v>
          </cell>
        </row>
        <row r="3168">
          <cell r="B3168" t="str">
            <v>Dầu đỏ &gt;36-39 cm</v>
          </cell>
          <cell r="C3168" t="str">
            <v>cây</v>
          </cell>
          <cell r="D3168">
            <v>892030</v>
          </cell>
        </row>
        <row r="3169">
          <cell r="B3169" t="str">
            <v>Dầu đỏ &gt;39-42 cm</v>
          </cell>
          <cell r="C3169" t="str">
            <v>cây</v>
          </cell>
          <cell r="D3169">
            <v>959377</v>
          </cell>
        </row>
        <row r="3170">
          <cell r="B3170" t="str">
            <v>Dầu đỏ &gt;42 cm</v>
          </cell>
          <cell r="C3170" t="str">
            <v>cây</v>
          </cell>
          <cell r="D3170">
            <v>1033664</v>
          </cell>
        </row>
        <row r="3171">
          <cell r="B3171" t="str">
            <v>Dầu trạch ≤3 cm</v>
          </cell>
          <cell r="C3171" t="str">
            <v>cây</v>
          </cell>
          <cell r="D3171">
            <v>104226</v>
          </cell>
        </row>
        <row r="3172">
          <cell r="B3172" t="str">
            <v>Dầu trạch &gt;3-6 cm</v>
          </cell>
          <cell r="C3172" t="str">
            <v>cây</v>
          </cell>
          <cell r="D3172">
            <v>137304</v>
          </cell>
        </row>
        <row r="3173">
          <cell r="B3173" t="str">
            <v>Dầu trạch &gt;6-9 cm</v>
          </cell>
          <cell r="C3173" t="str">
            <v>cây</v>
          </cell>
          <cell r="D3173">
            <v>361264</v>
          </cell>
        </row>
        <row r="3174">
          <cell r="B3174" t="str">
            <v>Dầu trạch &gt;9-12 cm</v>
          </cell>
          <cell r="C3174" t="str">
            <v>cây</v>
          </cell>
          <cell r="D3174">
            <v>486039</v>
          </cell>
        </row>
        <row r="3175">
          <cell r="B3175" t="str">
            <v>Dầu trạch &gt;12-15 cm</v>
          </cell>
          <cell r="C3175" t="str">
            <v>cây</v>
          </cell>
          <cell r="D3175">
            <v>519244</v>
          </cell>
        </row>
        <row r="3176">
          <cell r="B3176" t="str">
            <v>Dầu trạch &gt;15-18 cm</v>
          </cell>
          <cell r="C3176" t="str">
            <v>cây</v>
          </cell>
          <cell r="D3176">
            <v>554558</v>
          </cell>
        </row>
        <row r="3177">
          <cell r="B3177" t="str">
            <v>Dầu trạch &gt;18-21 cm</v>
          </cell>
          <cell r="C3177" t="str">
            <v>cây</v>
          </cell>
          <cell r="D3177">
            <v>592280</v>
          </cell>
        </row>
        <row r="3178">
          <cell r="B3178" t="str">
            <v>Dầu trạch &gt;21-24 cm</v>
          </cell>
          <cell r="C3178" t="str">
            <v>cây</v>
          </cell>
          <cell r="D3178">
            <v>632750</v>
          </cell>
        </row>
        <row r="3179">
          <cell r="B3179" t="str">
            <v>Dầu trạch &gt;24-27 cm</v>
          </cell>
          <cell r="C3179" t="str">
            <v>cây</v>
          </cell>
          <cell r="D3179">
            <v>676357</v>
          </cell>
        </row>
        <row r="3180">
          <cell r="B3180" t="str">
            <v>Dầu trạch &gt;27-30 cm</v>
          </cell>
          <cell r="C3180" t="str">
            <v>cây</v>
          </cell>
          <cell r="D3180">
            <v>723545</v>
          </cell>
        </row>
        <row r="3181">
          <cell r="B3181" t="str">
            <v>Dầu trạch &gt;30-33 cm</v>
          </cell>
          <cell r="C3181" t="str">
            <v>cây</v>
          </cell>
          <cell r="D3181">
            <v>774814</v>
          </cell>
        </row>
        <row r="3182">
          <cell r="B3182" t="str">
            <v>Dầu trạch &gt;33-36 cm</v>
          </cell>
          <cell r="C3182" t="str">
            <v>cây</v>
          </cell>
          <cell r="D3182">
            <v>830762</v>
          </cell>
        </row>
        <row r="3183">
          <cell r="B3183" t="str">
            <v>Dầu trạch &gt;36-39 cm</v>
          </cell>
          <cell r="C3183" t="str">
            <v>cây</v>
          </cell>
          <cell r="D3183">
            <v>892030</v>
          </cell>
        </row>
        <row r="3184">
          <cell r="B3184" t="str">
            <v>Dầu trạch &gt;39-42 cm</v>
          </cell>
          <cell r="C3184" t="str">
            <v>cây</v>
          </cell>
          <cell r="D3184">
            <v>959377</v>
          </cell>
        </row>
        <row r="3185">
          <cell r="B3185" t="str">
            <v>Dầu trạch &gt;42 cm</v>
          </cell>
          <cell r="C3185" t="str">
            <v>cây</v>
          </cell>
          <cell r="D3185">
            <v>1033664</v>
          </cell>
        </row>
        <row r="3186">
          <cell r="B3186" t="str">
            <v>Dầu đồng ≤3 cm</v>
          </cell>
          <cell r="C3186" t="str">
            <v>cây</v>
          </cell>
          <cell r="D3186">
            <v>104226</v>
          </cell>
        </row>
        <row r="3187">
          <cell r="B3187" t="str">
            <v>Dầu đồng &gt;3-6 cm</v>
          </cell>
          <cell r="C3187" t="str">
            <v>cây</v>
          </cell>
          <cell r="D3187">
            <v>137304</v>
          </cell>
        </row>
        <row r="3188">
          <cell r="B3188" t="str">
            <v>Dầu đồng &gt;6-9 cm</v>
          </cell>
          <cell r="C3188" t="str">
            <v>cây</v>
          </cell>
          <cell r="D3188">
            <v>361264</v>
          </cell>
        </row>
        <row r="3189">
          <cell r="B3189" t="str">
            <v>Dầu đồng &gt;9-12 cm</v>
          </cell>
          <cell r="C3189" t="str">
            <v>cây</v>
          </cell>
          <cell r="D3189">
            <v>486039</v>
          </cell>
        </row>
        <row r="3190">
          <cell r="B3190" t="str">
            <v>Dầu đồng &gt;12-15 cm</v>
          </cell>
          <cell r="C3190" t="str">
            <v>cây</v>
          </cell>
          <cell r="D3190">
            <v>519244</v>
          </cell>
        </row>
        <row r="3191">
          <cell r="B3191" t="str">
            <v>Dầu đồng &gt;15-18 cm</v>
          </cell>
          <cell r="C3191" t="str">
            <v>cây</v>
          </cell>
          <cell r="D3191">
            <v>554558</v>
          </cell>
        </row>
        <row r="3192">
          <cell r="B3192" t="str">
            <v>Dầu đồng &gt;18-21 cm</v>
          </cell>
          <cell r="C3192" t="str">
            <v>cây</v>
          </cell>
          <cell r="D3192">
            <v>592280</v>
          </cell>
        </row>
        <row r="3193">
          <cell r="B3193" t="str">
            <v>Dầu đồng &gt;21-24 cm</v>
          </cell>
          <cell r="C3193" t="str">
            <v>cây</v>
          </cell>
          <cell r="D3193">
            <v>632750</v>
          </cell>
        </row>
        <row r="3194">
          <cell r="B3194" t="str">
            <v>Dầu đồng &gt;24-27 cm</v>
          </cell>
          <cell r="C3194" t="str">
            <v>cây</v>
          </cell>
          <cell r="D3194">
            <v>676357</v>
          </cell>
        </row>
        <row r="3195">
          <cell r="B3195" t="str">
            <v>Dầu đồng &gt;27-30 cm</v>
          </cell>
          <cell r="C3195" t="str">
            <v>cây</v>
          </cell>
          <cell r="D3195">
            <v>723545</v>
          </cell>
        </row>
        <row r="3196">
          <cell r="B3196" t="str">
            <v>Dầu đồng &gt;30-33 cm</v>
          </cell>
          <cell r="C3196" t="str">
            <v>cây</v>
          </cell>
          <cell r="D3196">
            <v>774814</v>
          </cell>
        </row>
        <row r="3197">
          <cell r="B3197" t="str">
            <v>Dầu đồng &gt;33-36 cm</v>
          </cell>
          <cell r="C3197" t="str">
            <v>cây</v>
          </cell>
          <cell r="D3197">
            <v>830762</v>
          </cell>
        </row>
        <row r="3198">
          <cell r="B3198" t="str">
            <v>Dầu đồng &gt;36-39 cm</v>
          </cell>
          <cell r="C3198" t="str">
            <v>cây</v>
          </cell>
          <cell r="D3198">
            <v>892030</v>
          </cell>
        </row>
        <row r="3199">
          <cell r="B3199" t="str">
            <v>Dầu đồng &gt;39-42 cm</v>
          </cell>
          <cell r="C3199" t="str">
            <v>cây</v>
          </cell>
          <cell r="D3199">
            <v>959377</v>
          </cell>
        </row>
        <row r="3200">
          <cell r="B3200" t="str">
            <v>Dầu đồng &gt;42 cm</v>
          </cell>
          <cell r="C3200" t="str">
            <v>cây</v>
          </cell>
          <cell r="D3200">
            <v>1033664</v>
          </cell>
        </row>
        <row r="3201">
          <cell r="B3201" t="str">
            <v>Dầu lạng sơn ≤3 cm</v>
          </cell>
          <cell r="C3201" t="str">
            <v>cây</v>
          </cell>
          <cell r="D3201">
            <v>104226</v>
          </cell>
        </row>
        <row r="3202">
          <cell r="B3202" t="str">
            <v>Dầu lạng sơn &gt;3-6 cm</v>
          </cell>
          <cell r="C3202" t="str">
            <v>cây</v>
          </cell>
          <cell r="D3202">
            <v>137304</v>
          </cell>
        </row>
        <row r="3203">
          <cell r="B3203" t="str">
            <v>Dầu lạng sơn &gt;6-9 cm</v>
          </cell>
          <cell r="C3203" t="str">
            <v>cây</v>
          </cell>
          <cell r="D3203">
            <v>361264</v>
          </cell>
        </row>
        <row r="3204">
          <cell r="B3204" t="str">
            <v>Dầu lạng sơn &gt;9-12 cm</v>
          </cell>
          <cell r="C3204" t="str">
            <v>cây</v>
          </cell>
          <cell r="D3204">
            <v>486039</v>
          </cell>
        </row>
        <row r="3205">
          <cell r="B3205" t="str">
            <v>Dầu lạng sơn &gt;12-15 cm</v>
          </cell>
          <cell r="C3205" t="str">
            <v>cây</v>
          </cell>
          <cell r="D3205">
            <v>519244</v>
          </cell>
        </row>
        <row r="3206">
          <cell r="B3206" t="str">
            <v>Dầu lạng sơn &gt;15-18 cm</v>
          </cell>
          <cell r="C3206" t="str">
            <v>cây</v>
          </cell>
          <cell r="D3206">
            <v>554558</v>
          </cell>
        </row>
        <row r="3207">
          <cell r="B3207" t="str">
            <v>Dầu lạng sơn &gt;18-21 cm</v>
          </cell>
          <cell r="C3207" t="str">
            <v>cây</v>
          </cell>
          <cell r="D3207">
            <v>592280</v>
          </cell>
        </row>
        <row r="3208">
          <cell r="B3208" t="str">
            <v>Dầu lạng sơn &gt;21-24 cm</v>
          </cell>
          <cell r="C3208" t="str">
            <v>cây</v>
          </cell>
          <cell r="D3208">
            <v>632750</v>
          </cell>
        </row>
        <row r="3209">
          <cell r="B3209" t="str">
            <v>Dầu lạng sơn &gt;24-27 cm</v>
          </cell>
          <cell r="C3209" t="str">
            <v>cây</v>
          </cell>
          <cell r="D3209">
            <v>676357</v>
          </cell>
        </row>
        <row r="3210">
          <cell r="B3210" t="str">
            <v>Dầu lạng sơn &gt;27-30 cm</v>
          </cell>
          <cell r="C3210" t="str">
            <v>cây</v>
          </cell>
          <cell r="D3210">
            <v>723545</v>
          </cell>
        </row>
        <row r="3211">
          <cell r="B3211" t="str">
            <v>Dầu lạng sơn &gt;30-33 cm</v>
          </cell>
          <cell r="C3211" t="str">
            <v>cây</v>
          </cell>
          <cell r="D3211">
            <v>774814</v>
          </cell>
        </row>
        <row r="3212">
          <cell r="B3212" t="str">
            <v>Dầu lạng sơn &gt;33-36 cm</v>
          </cell>
          <cell r="C3212" t="str">
            <v>cây</v>
          </cell>
          <cell r="D3212">
            <v>830762</v>
          </cell>
        </row>
        <row r="3213">
          <cell r="B3213" t="str">
            <v>Dầu lạng sơn &gt;36-39 cm</v>
          </cell>
          <cell r="C3213" t="str">
            <v>cây</v>
          </cell>
          <cell r="D3213">
            <v>892030</v>
          </cell>
        </row>
        <row r="3214">
          <cell r="B3214" t="str">
            <v>Dầu lạng sơn &gt;39-42 cm</v>
          </cell>
          <cell r="C3214" t="str">
            <v>cây</v>
          </cell>
          <cell r="D3214">
            <v>959377</v>
          </cell>
        </row>
        <row r="3215">
          <cell r="B3215" t="str">
            <v>Dầu lạng sơn &gt;42 cm</v>
          </cell>
          <cell r="C3215" t="str">
            <v>cây</v>
          </cell>
          <cell r="D3215">
            <v>1033664</v>
          </cell>
        </row>
        <row r="3216">
          <cell r="B3216" t="str">
            <v>Dầu con quay ≤3 cm</v>
          </cell>
          <cell r="C3216" t="str">
            <v>cây</v>
          </cell>
          <cell r="D3216">
            <v>104226</v>
          </cell>
        </row>
        <row r="3217">
          <cell r="B3217" t="str">
            <v>Dầu con quay &gt;3-6 cm</v>
          </cell>
          <cell r="C3217" t="str">
            <v>cây</v>
          </cell>
          <cell r="D3217">
            <v>137304</v>
          </cell>
        </row>
        <row r="3218">
          <cell r="B3218" t="str">
            <v>Dầu con quay &gt;6-9 cm</v>
          </cell>
          <cell r="C3218" t="str">
            <v>cây</v>
          </cell>
          <cell r="D3218">
            <v>361264</v>
          </cell>
        </row>
        <row r="3219">
          <cell r="B3219" t="str">
            <v>Dầu con quay &gt;9-12 cm</v>
          </cell>
          <cell r="C3219" t="str">
            <v>cây</v>
          </cell>
          <cell r="D3219">
            <v>486039</v>
          </cell>
        </row>
        <row r="3220">
          <cell r="B3220" t="str">
            <v>Dầu con quay &gt;12-15 cm</v>
          </cell>
          <cell r="C3220" t="str">
            <v>cây</v>
          </cell>
          <cell r="D3220">
            <v>519244</v>
          </cell>
        </row>
        <row r="3221">
          <cell r="B3221" t="str">
            <v>Dầu con quay &gt;15-18 cm</v>
          </cell>
          <cell r="C3221" t="str">
            <v>cây</v>
          </cell>
          <cell r="D3221">
            <v>554558</v>
          </cell>
        </row>
        <row r="3222">
          <cell r="B3222" t="str">
            <v>Dầu con quay &gt;18-21 cm</v>
          </cell>
          <cell r="C3222" t="str">
            <v>cây</v>
          </cell>
          <cell r="D3222">
            <v>592280</v>
          </cell>
        </row>
        <row r="3223">
          <cell r="B3223" t="str">
            <v>Dầu con quay &gt;21-24 cm</v>
          </cell>
          <cell r="C3223" t="str">
            <v>cây</v>
          </cell>
          <cell r="D3223">
            <v>632750</v>
          </cell>
        </row>
        <row r="3224">
          <cell r="B3224" t="str">
            <v>Dầu con quay &gt;24-27 cm</v>
          </cell>
          <cell r="C3224" t="str">
            <v>cây</v>
          </cell>
          <cell r="D3224">
            <v>676357</v>
          </cell>
        </row>
        <row r="3225">
          <cell r="B3225" t="str">
            <v>Dầu con quay &gt;27-30 cm</v>
          </cell>
          <cell r="C3225" t="str">
            <v>cây</v>
          </cell>
          <cell r="D3225">
            <v>723545</v>
          </cell>
        </row>
        <row r="3226">
          <cell r="B3226" t="str">
            <v>Dầu con quay &gt;30-33 cm</v>
          </cell>
          <cell r="C3226" t="str">
            <v>cây</v>
          </cell>
          <cell r="D3226">
            <v>774814</v>
          </cell>
        </row>
        <row r="3227">
          <cell r="B3227" t="str">
            <v>Dầu con quay &gt;33-36 cm</v>
          </cell>
          <cell r="C3227" t="str">
            <v>cây</v>
          </cell>
          <cell r="D3227">
            <v>830762</v>
          </cell>
        </row>
        <row r="3228">
          <cell r="B3228" t="str">
            <v>Dầu con quay &gt;36-39 cm</v>
          </cell>
          <cell r="C3228" t="str">
            <v>cây</v>
          </cell>
          <cell r="D3228">
            <v>892030</v>
          </cell>
        </row>
        <row r="3229">
          <cell r="B3229" t="str">
            <v>Dầu con quay &gt;39-42 cm</v>
          </cell>
          <cell r="C3229" t="str">
            <v>cây</v>
          </cell>
          <cell r="D3229">
            <v>959377</v>
          </cell>
        </row>
        <row r="3230">
          <cell r="B3230" t="str">
            <v>Dầu con quay &gt;42 cm</v>
          </cell>
          <cell r="C3230" t="str">
            <v>cây</v>
          </cell>
          <cell r="D3230">
            <v>1033664</v>
          </cell>
        </row>
        <row r="3231">
          <cell r="B3231" t="str">
            <v>Dầu rái nước ≤3 cm</v>
          </cell>
          <cell r="C3231" t="str">
            <v>cây</v>
          </cell>
          <cell r="D3231">
            <v>104226</v>
          </cell>
        </row>
        <row r="3232">
          <cell r="B3232" t="str">
            <v>Dầu rái nước &gt;3-6 cm</v>
          </cell>
          <cell r="C3232" t="str">
            <v>cây</v>
          </cell>
          <cell r="D3232">
            <v>137304</v>
          </cell>
        </row>
        <row r="3233">
          <cell r="B3233" t="str">
            <v>Dầu rái nước &gt;6-9 cm</v>
          </cell>
          <cell r="C3233" t="str">
            <v>cây</v>
          </cell>
          <cell r="D3233">
            <v>361264</v>
          </cell>
        </row>
        <row r="3234">
          <cell r="B3234" t="str">
            <v>Dầu rái nước &gt;9-12 cm</v>
          </cell>
          <cell r="C3234" t="str">
            <v>cây</v>
          </cell>
          <cell r="D3234">
            <v>486039</v>
          </cell>
        </row>
        <row r="3235">
          <cell r="B3235" t="str">
            <v>Dầu rái nước &gt;12-15 cm</v>
          </cell>
          <cell r="C3235" t="str">
            <v>cây</v>
          </cell>
          <cell r="D3235">
            <v>519244</v>
          </cell>
        </row>
        <row r="3236">
          <cell r="B3236" t="str">
            <v>Dầu rái nước &gt;15-18 cm</v>
          </cell>
          <cell r="C3236" t="str">
            <v>cây</v>
          </cell>
          <cell r="D3236">
            <v>554558</v>
          </cell>
        </row>
        <row r="3237">
          <cell r="B3237" t="str">
            <v>Dầu rái nước &gt;18-21 cm</v>
          </cell>
          <cell r="C3237" t="str">
            <v>cây</v>
          </cell>
          <cell r="D3237">
            <v>592280</v>
          </cell>
        </row>
        <row r="3238">
          <cell r="B3238" t="str">
            <v>Dầu rái nước &gt;21-24 cm</v>
          </cell>
          <cell r="C3238" t="str">
            <v>cây</v>
          </cell>
          <cell r="D3238">
            <v>632750</v>
          </cell>
        </row>
        <row r="3239">
          <cell r="B3239" t="str">
            <v>Dầu rái nước &gt;24-27 cm</v>
          </cell>
          <cell r="C3239" t="str">
            <v>cây</v>
          </cell>
          <cell r="D3239">
            <v>676357</v>
          </cell>
        </row>
        <row r="3240">
          <cell r="B3240" t="str">
            <v>Dầu rái nước &gt;27-30 cm</v>
          </cell>
          <cell r="C3240" t="str">
            <v>cây</v>
          </cell>
          <cell r="D3240">
            <v>723545</v>
          </cell>
        </row>
        <row r="3241">
          <cell r="B3241" t="str">
            <v>Dầu rái nước &gt;30-33 cm</v>
          </cell>
          <cell r="C3241" t="str">
            <v>cây</v>
          </cell>
          <cell r="D3241">
            <v>774814</v>
          </cell>
        </row>
        <row r="3242">
          <cell r="B3242" t="str">
            <v>Dầu rái nước &gt;33-36 cm</v>
          </cell>
          <cell r="C3242" t="str">
            <v>cây</v>
          </cell>
          <cell r="D3242">
            <v>830762</v>
          </cell>
        </row>
        <row r="3243">
          <cell r="B3243" t="str">
            <v>Dầu rái nước &gt;36-39 cm</v>
          </cell>
          <cell r="C3243" t="str">
            <v>cây</v>
          </cell>
          <cell r="D3243">
            <v>892030</v>
          </cell>
        </row>
        <row r="3244">
          <cell r="B3244" t="str">
            <v>Dầu rái nước &gt;39-42 cm</v>
          </cell>
          <cell r="C3244" t="str">
            <v>cây</v>
          </cell>
          <cell r="D3244">
            <v>959377</v>
          </cell>
        </row>
        <row r="3245">
          <cell r="B3245" t="str">
            <v>Dầu rái nước &gt;42 cm</v>
          </cell>
          <cell r="C3245" t="str">
            <v>cây</v>
          </cell>
          <cell r="D3245">
            <v>1033664</v>
          </cell>
        </row>
        <row r="3246">
          <cell r="B3246" t="str">
            <v>Dầu lông ≤3 cm</v>
          </cell>
          <cell r="C3246" t="str">
            <v>cây</v>
          </cell>
          <cell r="D3246">
            <v>104226</v>
          </cell>
        </row>
        <row r="3247">
          <cell r="B3247" t="str">
            <v>Dầu lông &gt;3-6 cm</v>
          </cell>
          <cell r="C3247" t="str">
            <v>cây</v>
          </cell>
          <cell r="D3247">
            <v>137304</v>
          </cell>
        </row>
        <row r="3248">
          <cell r="B3248" t="str">
            <v>Dầu lông &gt;6-9 cm</v>
          </cell>
          <cell r="C3248" t="str">
            <v>cây</v>
          </cell>
          <cell r="D3248">
            <v>361264</v>
          </cell>
        </row>
        <row r="3249">
          <cell r="B3249" t="str">
            <v>Dầu lông &gt;9-12 cm</v>
          </cell>
          <cell r="C3249" t="str">
            <v>cây</v>
          </cell>
          <cell r="D3249">
            <v>486039</v>
          </cell>
        </row>
        <row r="3250">
          <cell r="B3250" t="str">
            <v>Dầu lông &gt;12-15 cm</v>
          </cell>
          <cell r="C3250" t="str">
            <v>cây</v>
          </cell>
          <cell r="D3250">
            <v>519244</v>
          </cell>
        </row>
        <row r="3251">
          <cell r="B3251" t="str">
            <v>Dầu lông &gt;15-18 cm</v>
          </cell>
          <cell r="C3251" t="str">
            <v>cây</v>
          </cell>
          <cell r="D3251">
            <v>554558</v>
          </cell>
        </row>
        <row r="3252">
          <cell r="B3252" t="str">
            <v>Dầu lông &gt;18-21 cm</v>
          </cell>
          <cell r="C3252" t="str">
            <v>cây</v>
          </cell>
          <cell r="D3252">
            <v>592280</v>
          </cell>
        </row>
        <row r="3253">
          <cell r="B3253" t="str">
            <v>Dầu lông &gt;21-24 cm</v>
          </cell>
          <cell r="C3253" t="str">
            <v>cây</v>
          </cell>
          <cell r="D3253">
            <v>632750</v>
          </cell>
        </row>
        <row r="3254">
          <cell r="B3254" t="str">
            <v>Dầu lông &gt;24-27 cm</v>
          </cell>
          <cell r="C3254" t="str">
            <v>cây</v>
          </cell>
          <cell r="D3254">
            <v>676357</v>
          </cell>
        </row>
        <row r="3255">
          <cell r="B3255" t="str">
            <v>Dầu lông &gt;27-30 cm</v>
          </cell>
          <cell r="C3255" t="str">
            <v>cây</v>
          </cell>
          <cell r="D3255">
            <v>723545</v>
          </cell>
        </row>
        <row r="3256">
          <cell r="B3256" t="str">
            <v>Dầu lông &gt;30-33 cm</v>
          </cell>
          <cell r="C3256" t="str">
            <v>cây</v>
          </cell>
          <cell r="D3256">
            <v>774814</v>
          </cell>
        </row>
        <row r="3257">
          <cell r="B3257" t="str">
            <v>Dầu lông &gt;33-36 cm</v>
          </cell>
          <cell r="C3257" t="str">
            <v>cây</v>
          </cell>
          <cell r="D3257">
            <v>830762</v>
          </cell>
        </row>
        <row r="3258">
          <cell r="B3258" t="str">
            <v>Dầu lông &gt;36-39 cm</v>
          </cell>
          <cell r="C3258" t="str">
            <v>cây</v>
          </cell>
          <cell r="D3258">
            <v>892030</v>
          </cell>
        </row>
        <row r="3259">
          <cell r="B3259" t="str">
            <v>Dầu lông &gt;39-42 cm</v>
          </cell>
          <cell r="C3259" t="str">
            <v>cây</v>
          </cell>
          <cell r="D3259">
            <v>959377</v>
          </cell>
        </row>
        <row r="3260">
          <cell r="B3260" t="str">
            <v>Dầu lông &gt;42 cm</v>
          </cell>
          <cell r="C3260" t="str">
            <v>cây</v>
          </cell>
          <cell r="D3260">
            <v>1033664</v>
          </cell>
        </row>
        <row r="3261">
          <cell r="B3261" t="str">
            <v>Dầu chai ≤3 cm</v>
          </cell>
          <cell r="C3261" t="str">
            <v>cây</v>
          </cell>
          <cell r="D3261">
            <v>104226</v>
          </cell>
        </row>
        <row r="3262">
          <cell r="B3262" t="str">
            <v>Dầu chai &gt;3-6 cm</v>
          </cell>
          <cell r="C3262" t="str">
            <v>cây</v>
          </cell>
          <cell r="D3262">
            <v>137304</v>
          </cell>
        </row>
        <row r="3263">
          <cell r="B3263" t="str">
            <v>Dầu chai &gt;6-9 cm</v>
          </cell>
          <cell r="C3263" t="str">
            <v>cây</v>
          </cell>
          <cell r="D3263">
            <v>361264</v>
          </cell>
        </row>
        <row r="3264">
          <cell r="B3264" t="str">
            <v>Dầu chai &gt;9-12 cm</v>
          </cell>
          <cell r="C3264" t="str">
            <v>cây</v>
          </cell>
          <cell r="D3264">
            <v>486039</v>
          </cell>
        </row>
        <row r="3265">
          <cell r="B3265" t="str">
            <v>Dầu chai &gt;12-15 cm</v>
          </cell>
          <cell r="C3265" t="str">
            <v>cây</v>
          </cell>
          <cell r="D3265">
            <v>519244</v>
          </cell>
        </row>
        <row r="3266">
          <cell r="B3266" t="str">
            <v>Dầu chai &gt;15-18 cm</v>
          </cell>
          <cell r="C3266" t="str">
            <v>cây</v>
          </cell>
          <cell r="D3266">
            <v>554558</v>
          </cell>
        </row>
        <row r="3267">
          <cell r="B3267" t="str">
            <v>Dầu chai &gt;18-21 cm</v>
          </cell>
          <cell r="C3267" t="str">
            <v>cây</v>
          </cell>
          <cell r="D3267">
            <v>592280</v>
          </cell>
        </row>
        <row r="3268">
          <cell r="B3268" t="str">
            <v>Dầu chai &gt;21-24 cm</v>
          </cell>
          <cell r="C3268" t="str">
            <v>cây</v>
          </cell>
          <cell r="D3268">
            <v>632750</v>
          </cell>
        </row>
        <row r="3269">
          <cell r="B3269" t="str">
            <v>Dầu chai &gt;24-27 cm</v>
          </cell>
          <cell r="C3269" t="str">
            <v>cây</v>
          </cell>
          <cell r="D3269">
            <v>676357</v>
          </cell>
        </row>
        <row r="3270">
          <cell r="B3270" t="str">
            <v>Dầu chai &gt;27-30 cm</v>
          </cell>
          <cell r="C3270" t="str">
            <v>cây</v>
          </cell>
          <cell r="D3270">
            <v>723545</v>
          </cell>
        </row>
        <row r="3271">
          <cell r="B3271" t="str">
            <v>Dầu chai &gt;30-33 cm</v>
          </cell>
          <cell r="C3271" t="str">
            <v>cây</v>
          </cell>
          <cell r="D3271">
            <v>774814</v>
          </cell>
        </row>
        <row r="3272">
          <cell r="B3272" t="str">
            <v>Dầu chai &gt;33-36 cm</v>
          </cell>
          <cell r="C3272" t="str">
            <v>cây</v>
          </cell>
          <cell r="D3272">
            <v>830762</v>
          </cell>
        </row>
        <row r="3273">
          <cell r="B3273" t="str">
            <v>Dầu chai &gt;36-39 cm</v>
          </cell>
          <cell r="C3273" t="str">
            <v>cây</v>
          </cell>
          <cell r="D3273">
            <v>892030</v>
          </cell>
        </row>
        <row r="3274">
          <cell r="B3274" t="str">
            <v>Dầu chai &gt;39-42 cm</v>
          </cell>
          <cell r="C3274" t="str">
            <v>cây</v>
          </cell>
          <cell r="D3274">
            <v>959377</v>
          </cell>
        </row>
        <row r="3275">
          <cell r="B3275" t="str">
            <v>Dầu chai &gt;42 cm</v>
          </cell>
          <cell r="C3275" t="str">
            <v>cây</v>
          </cell>
          <cell r="D3275">
            <v>1033664</v>
          </cell>
        </row>
        <row r="3276">
          <cell r="B3276" t="str">
            <v>Dầu mít ≤3 cm</v>
          </cell>
          <cell r="C3276" t="str">
            <v>cây</v>
          </cell>
          <cell r="D3276">
            <v>104226</v>
          </cell>
        </row>
        <row r="3277">
          <cell r="B3277" t="str">
            <v>Dầu mít &gt;3-6 cm</v>
          </cell>
          <cell r="C3277" t="str">
            <v>cây</v>
          </cell>
          <cell r="D3277">
            <v>137304</v>
          </cell>
        </row>
        <row r="3278">
          <cell r="B3278" t="str">
            <v>Dầu mít &gt;6-9 cm</v>
          </cell>
          <cell r="C3278" t="str">
            <v>cây</v>
          </cell>
          <cell r="D3278">
            <v>361264</v>
          </cell>
        </row>
        <row r="3279">
          <cell r="B3279" t="str">
            <v>Dầu mít &gt;9-12 cm</v>
          </cell>
          <cell r="C3279" t="str">
            <v>cây</v>
          </cell>
          <cell r="D3279">
            <v>486039</v>
          </cell>
        </row>
        <row r="3280">
          <cell r="B3280" t="str">
            <v>Dầu mít &gt;12-15 cm</v>
          </cell>
          <cell r="C3280" t="str">
            <v>cây</v>
          </cell>
          <cell r="D3280">
            <v>519244</v>
          </cell>
        </row>
        <row r="3281">
          <cell r="B3281" t="str">
            <v>Dầu mít &gt;15-18 cm</v>
          </cell>
          <cell r="C3281" t="str">
            <v>cây</v>
          </cell>
          <cell r="D3281">
            <v>554558</v>
          </cell>
        </row>
        <row r="3282">
          <cell r="B3282" t="str">
            <v>Dầu mít &gt;18-21 cm</v>
          </cell>
          <cell r="C3282" t="str">
            <v>cây</v>
          </cell>
          <cell r="D3282">
            <v>592280</v>
          </cell>
        </row>
        <row r="3283">
          <cell r="B3283" t="str">
            <v>Dầu mít &gt;21-24 cm</v>
          </cell>
          <cell r="C3283" t="str">
            <v>cây</v>
          </cell>
          <cell r="D3283">
            <v>632750</v>
          </cell>
        </row>
        <row r="3284">
          <cell r="B3284" t="str">
            <v>Dầu mít &gt;24-27 cm</v>
          </cell>
          <cell r="C3284" t="str">
            <v>cây</v>
          </cell>
          <cell r="D3284">
            <v>676357</v>
          </cell>
        </row>
        <row r="3285">
          <cell r="B3285" t="str">
            <v>Dầu mít &gt;27-30 cm</v>
          </cell>
          <cell r="C3285" t="str">
            <v>cây</v>
          </cell>
          <cell r="D3285">
            <v>723545</v>
          </cell>
        </row>
        <row r="3286">
          <cell r="B3286" t="str">
            <v>Dầu mít &gt;30-33 cm</v>
          </cell>
          <cell r="C3286" t="str">
            <v>cây</v>
          </cell>
          <cell r="D3286">
            <v>774814</v>
          </cell>
        </row>
        <row r="3287">
          <cell r="B3287" t="str">
            <v>Dầu mít &gt;33-36 cm</v>
          </cell>
          <cell r="C3287" t="str">
            <v>cây</v>
          </cell>
          <cell r="D3287">
            <v>830762</v>
          </cell>
        </row>
        <row r="3288">
          <cell r="B3288" t="str">
            <v>Dầu mít &gt;36-39 cm</v>
          </cell>
          <cell r="C3288" t="str">
            <v>cây</v>
          </cell>
          <cell r="D3288">
            <v>892030</v>
          </cell>
        </row>
        <row r="3289">
          <cell r="B3289" t="str">
            <v>Dầu mít &gt;39-42 cm</v>
          </cell>
          <cell r="C3289" t="str">
            <v>cây</v>
          </cell>
          <cell r="D3289">
            <v>959377</v>
          </cell>
        </row>
        <row r="3290">
          <cell r="B3290" t="str">
            <v>Dầu mít &gt;42 cm</v>
          </cell>
          <cell r="C3290" t="str">
            <v>cây</v>
          </cell>
          <cell r="D3290">
            <v>1033664</v>
          </cell>
        </row>
        <row r="3291">
          <cell r="B3291" t="str">
            <v>Dầu cát ≤3 cm</v>
          </cell>
          <cell r="C3291" t="str">
            <v>cây</v>
          </cell>
          <cell r="D3291">
            <v>104226</v>
          </cell>
        </row>
        <row r="3292">
          <cell r="B3292" t="str">
            <v>Dầu cát &gt;3-6 cm</v>
          </cell>
          <cell r="C3292" t="str">
            <v>cây</v>
          </cell>
          <cell r="D3292">
            <v>137304</v>
          </cell>
        </row>
        <row r="3293">
          <cell r="B3293" t="str">
            <v>Dầu cát &gt;6-9 cm</v>
          </cell>
          <cell r="C3293" t="str">
            <v>cây</v>
          </cell>
          <cell r="D3293">
            <v>361264</v>
          </cell>
        </row>
        <row r="3294">
          <cell r="B3294" t="str">
            <v>Dầu cát &gt;9-12 cm</v>
          </cell>
          <cell r="C3294" t="str">
            <v>cây</v>
          </cell>
          <cell r="D3294">
            <v>486039</v>
          </cell>
        </row>
        <row r="3295">
          <cell r="B3295" t="str">
            <v>Dầu cát &gt;12-15 cm</v>
          </cell>
          <cell r="C3295" t="str">
            <v>cây</v>
          </cell>
          <cell r="D3295">
            <v>519244</v>
          </cell>
        </row>
        <row r="3296">
          <cell r="B3296" t="str">
            <v>Dầu cát &gt;15-18 cm</v>
          </cell>
          <cell r="C3296" t="str">
            <v>cây</v>
          </cell>
          <cell r="D3296">
            <v>554558</v>
          </cell>
        </row>
        <row r="3297">
          <cell r="B3297" t="str">
            <v>Dầu cát &gt;18-21 cm</v>
          </cell>
          <cell r="C3297" t="str">
            <v>cây</v>
          </cell>
          <cell r="D3297">
            <v>592280</v>
          </cell>
        </row>
        <row r="3298">
          <cell r="B3298" t="str">
            <v>Dầu cát &gt;21-24 cm</v>
          </cell>
          <cell r="C3298" t="str">
            <v>cây</v>
          </cell>
          <cell r="D3298">
            <v>632750</v>
          </cell>
        </row>
        <row r="3299">
          <cell r="B3299" t="str">
            <v>Dầu cát &gt;24-27 cm</v>
          </cell>
          <cell r="C3299" t="str">
            <v>cây</v>
          </cell>
          <cell r="D3299">
            <v>676357</v>
          </cell>
        </row>
        <row r="3300">
          <cell r="B3300" t="str">
            <v>Dầu cát &gt;27-30 cm</v>
          </cell>
          <cell r="C3300" t="str">
            <v>cây</v>
          </cell>
          <cell r="D3300">
            <v>723545</v>
          </cell>
        </row>
        <row r="3301">
          <cell r="B3301" t="str">
            <v>Dầu cát &gt;30-33 cm</v>
          </cell>
          <cell r="C3301" t="str">
            <v>cây</v>
          </cell>
          <cell r="D3301">
            <v>774814</v>
          </cell>
        </row>
        <row r="3302">
          <cell r="B3302" t="str">
            <v>Dầu cát &gt;33-36 cm</v>
          </cell>
          <cell r="C3302" t="str">
            <v>cây</v>
          </cell>
          <cell r="D3302">
            <v>830762</v>
          </cell>
        </row>
        <row r="3303">
          <cell r="B3303" t="str">
            <v>Dầu cát &gt;36-39 cm</v>
          </cell>
          <cell r="C3303" t="str">
            <v>cây</v>
          </cell>
          <cell r="D3303">
            <v>892030</v>
          </cell>
        </row>
        <row r="3304">
          <cell r="B3304" t="str">
            <v>Dầu cát &gt;39-42 cm</v>
          </cell>
          <cell r="C3304" t="str">
            <v>cây</v>
          </cell>
          <cell r="D3304">
            <v>959377</v>
          </cell>
        </row>
        <row r="3305">
          <cell r="B3305" t="str">
            <v>Dầu cát &gt;42 cm</v>
          </cell>
          <cell r="C3305" t="str">
            <v>cây</v>
          </cell>
          <cell r="D3305">
            <v>1033664</v>
          </cell>
        </row>
        <row r="3306">
          <cell r="B3306" t="str">
            <v>Dầu song nàng ≤3 cm</v>
          </cell>
          <cell r="C3306" t="str">
            <v>cây</v>
          </cell>
          <cell r="D3306">
            <v>104226</v>
          </cell>
        </row>
        <row r="3307">
          <cell r="B3307" t="str">
            <v>Dầu song nàng &gt;3-6 cm</v>
          </cell>
          <cell r="C3307" t="str">
            <v>cây</v>
          </cell>
          <cell r="D3307">
            <v>137304</v>
          </cell>
        </row>
        <row r="3308">
          <cell r="B3308" t="str">
            <v>Dầu song nàng &gt;6-9 cm</v>
          </cell>
          <cell r="C3308" t="str">
            <v>cây</v>
          </cell>
          <cell r="D3308">
            <v>361264</v>
          </cell>
        </row>
        <row r="3309">
          <cell r="B3309" t="str">
            <v>Dầu song nàng &gt;9-12 cm</v>
          </cell>
          <cell r="C3309" t="str">
            <v>cây</v>
          </cell>
          <cell r="D3309">
            <v>486039</v>
          </cell>
        </row>
        <row r="3310">
          <cell r="B3310" t="str">
            <v>Dầu song nàng &gt;12-15 cm</v>
          </cell>
          <cell r="C3310" t="str">
            <v>cây</v>
          </cell>
          <cell r="D3310">
            <v>519244</v>
          </cell>
        </row>
        <row r="3311">
          <cell r="B3311" t="str">
            <v>Dầu song nàng &gt;15-18 cm</v>
          </cell>
          <cell r="C3311" t="str">
            <v>cây</v>
          </cell>
          <cell r="D3311">
            <v>554558</v>
          </cell>
        </row>
        <row r="3312">
          <cell r="B3312" t="str">
            <v>Dầu song nàng &gt;18-21 cm</v>
          </cell>
          <cell r="C3312" t="str">
            <v>cây</v>
          </cell>
          <cell r="D3312">
            <v>592280</v>
          </cell>
        </row>
        <row r="3313">
          <cell r="B3313" t="str">
            <v>Dầu song nàng &gt;21-24 cm</v>
          </cell>
          <cell r="C3313" t="str">
            <v>cây</v>
          </cell>
          <cell r="D3313">
            <v>632750</v>
          </cell>
        </row>
        <row r="3314">
          <cell r="B3314" t="str">
            <v>Dầu song nàng &gt;24-27 cm</v>
          </cell>
          <cell r="C3314" t="str">
            <v>cây</v>
          </cell>
          <cell r="D3314">
            <v>676357</v>
          </cell>
        </row>
        <row r="3315">
          <cell r="B3315" t="str">
            <v>Dầu song nàng &gt;27-30 cm</v>
          </cell>
          <cell r="C3315" t="str">
            <v>cây</v>
          </cell>
          <cell r="D3315">
            <v>723545</v>
          </cell>
        </row>
        <row r="3316">
          <cell r="B3316" t="str">
            <v>Dầu song nàng &gt;30-33 cm</v>
          </cell>
          <cell r="C3316" t="str">
            <v>cây</v>
          </cell>
          <cell r="D3316">
            <v>774814</v>
          </cell>
        </row>
        <row r="3317">
          <cell r="B3317" t="str">
            <v>Dầu song nàng &gt;33-36 cm</v>
          </cell>
          <cell r="C3317" t="str">
            <v>cây</v>
          </cell>
          <cell r="D3317">
            <v>830762</v>
          </cell>
        </row>
        <row r="3318">
          <cell r="B3318" t="str">
            <v>Dầu song nàng &gt;36-39 cm</v>
          </cell>
          <cell r="C3318" t="str">
            <v>cây</v>
          </cell>
          <cell r="D3318">
            <v>892030</v>
          </cell>
        </row>
        <row r="3319">
          <cell r="B3319" t="str">
            <v>Dầu song nàng &gt;39-42 cm</v>
          </cell>
          <cell r="C3319" t="str">
            <v>cây</v>
          </cell>
          <cell r="D3319">
            <v>959377</v>
          </cell>
        </row>
        <row r="3320">
          <cell r="B3320" t="str">
            <v>Dầu song nàng &gt;42 cm</v>
          </cell>
          <cell r="C3320" t="str">
            <v>cây</v>
          </cell>
          <cell r="D3320">
            <v>1033664</v>
          </cell>
        </row>
        <row r="3321">
          <cell r="B3321" t="str">
            <v>Giẻ đen ≤3 cm</v>
          </cell>
          <cell r="C3321" t="str">
            <v>cây</v>
          </cell>
          <cell r="D3321">
            <v>104226</v>
          </cell>
        </row>
        <row r="3322">
          <cell r="B3322" t="str">
            <v>Giẻ đen &gt;3-6 cm</v>
          </cell>
          <cell r="C3322" t="str">
            <v>cây</v>
          </cell>
          <cell r="D3322">
            <v>137304</v>
          </cell>
        </row>
        <row r="3323">
          <cell r="B3323" t="str">
            <v>Giẻ đen &gt;6-9 cm</v>
          </cell>
          <cell r="C3323" t="str">
            <v>cây</v>
          </cell>
          <cell r="D3323">
            <v>361264</v>
          </cell>
        </row>
        <row r="3324">
          <cell r="B3324" t="str">
            <v>Giẻ đen &gt;9-12 cm</v>
          </cell>
          <cell r="C3324" t="str">
            <v>cây</v>
          </cell>
          <cell r="D3324">
            <v>486039</v>
          </cell>
        </row>
        <row r="3325">
          <cell r="B3325" t="str">
            <v>Giẻ đen &gt;12-15 cm</v>
          </cell>
          <cell r="C3325" t="str">
            <v>cây</v>
          </cell>
          <cell r="D3325">
            <v>519244</v>
          </cell>
        </row>
        <row r="3326">
          <cell r="B3326" t="str">
            <v>Giẻ đen &gt;15-18 cm</v>
          </cell>
          <cell r="C3326" t="str">
            <v>cây</v>
          </cell>
          <cell r="D3326">
            <v>554558</v>
          </cell>
        </row>
        <row r="3327">
          <cell r="B3327" t="str">
            <v>Giẻ đen &gt;18-21 cm</v>
          </cell>
          <cell r="C3327" t="str">
            <v>cây</v>
          </cell>
          <cell r="D3327">
            <v>592280</v>
          </cell>
        </row>
        <row r="3328">
          <cell r="B3328" t="str">
            <v>Giẻ đen &gt;21-24 cm</v>
          </cell>
          <cell r="C3328" t="str">
            <v>cây</v>
          </cell>
          <cell r="D3328">
            <v>632750</v>
          </cell>
        </row>
        <row r="3329">
          <cell r="B3329" t="str">
            <v>Giẻ đen &gt;24-27 cm</v>
          </cell>
          <cell r="C3329" t="str">
            <v>cây</v>
          </cell>
          <cell r="D3329">
            <v>676357</v>
          </cell>
        </row>
        <row r="3330">
          <cell r="B3330" t="str">
            <v>Giẻ đen &gt;27-30 cm</v>
          </cell>
          <cell r="C3330" t="str">
            <v>cây</v>
          </cell>
          <cell r="D3330">
            <v>723545</v>
          </cell>
        </row>
        <row r="3331">
          <cell r="B3331" t="str">
            <v>Giẻ đen &gt;30-33 cm</v>
          </cell>
          <cell r="C3331" t="str">
            <v>cây</v>
          </cell>
          <cell r="D3331">
            <v>774814</v>
          </cell>
        </row>
        <row r="3332">
          <cell r="B3332" t="str">
            <v>Giẻ đen &gt;33-36 cm</v>
          </cell>
          <cell r="C3332" t="str">
            <v>cây</v>
          </cell>
          <cell r="D3332">
            <v>830762</v>
          </cell>
        </row>
        <row r="3333">
          <cell r="B3333" t="str">
            <v>Giẻ đen &gt;36-39 cm</v>
          </cell>
          <cell r="C3333" t="str">
            <v>cây</v>
          </cell>
          <cell r="D3333">
            <v>892030</v>
          </cell>
        </row>
        <row r="3334">
          <cell r="B3334" t="str">
            <v>Giẻ đen &gt;39-42 cm</v>
          </cell>
          <cell r="C3334" t="str">
            <v>cây</v>
          </cell>
          <cell r="D3334">
            <v>959377</v>
          </cell>
        </row>
        <row r="3335">
          <cell r="B3335" t="str">
            <v>Giẻ đen &gt;42 cm</v>
          </cell>
          <cell r="C3335" t="str">
            <v>cây</v>
          </cell>
          <cell r="D3335">
            <v>1033664</v>
          </cell>
        </row>
        <row r="3336">
          <cell r="B3336" t="str">
            <v>Giổi ≤3 cm</v>
          </cell>
          <cell r="C3336" t="str">
            <v>cây</v>
          </cell>
          <cell r="D3336">
            <v>104226</v>
          </cell>
        </row>
        <row r="3337">
          <cell r="B3337" t="str">
            <v>Giổi &gt;3-6 cm</v>
          </cell>
          <cell r="C3337" t="str">
            <v>cây</v>
          </cell>
          <cell r="D3337">
            <v>137304</v>
          </cell>
        </row>
        <row r="3338">
          <cell r="B3338" t="str">
            <v>Giổi &gt;6-9 cm</v>
          </cell>
          <cell r="C3338" t="str">
            <v>cây</v>
          </cell>
          <cell r="D3338">
            <v>361264</v>
          </cell>
        </row>
        <row r="3339">
          <cell r="B3339" t="str">
            <v>Giổi &gt;9-12 cm</v>
          </cell>
          <cell r="C3339" t="str">
            <v>cây</v>
          </cell>
          <cell r="D3339">
            <v>486039</v>
          </cell>
        </row>
        <row r="3340">
          <cell r="B3340" t="str">
            <v>Giổi &gt;12-15 cm</v>
          </cell>
          <cell r="C3340" t="str">
            <v>cây</v>
          </cell>
          <cell r="D3340">
            <v>519244</v>
          </cell>
        </row>
        <row r="3341">
          <cell r="B3341" t="str">
            <v>Giổi &gt;15-18 cm</v>
          </cell>
          <cell r="C3341" t="str">
            <v>cây</v>
          </cell>
          <cell r="D3341">
            <v>554558</v>
          </cell>
        </row>
        <row r="3342">
          <cell r="B3342" t="str">
            <v>Giổi &gt;18-21 cm</v>
          </cell>
          <cell r="C3342" t="str">
            <v>cây</v>
          </cell>
          <cell r="D3342">
            <v>592280</v>
          </cell>
        </row>
        <row r="3343">
          <cell r="B3343" t="str">
            <v>Giổi &gt;21-24 cm</v>
          </cell>
          <cell r="C3343" t="str">
            <v>cây</v>
          </cell>
          <cell r="D3343">
            <v>632750</v>
          </cell>
        </row>
        <row r="3344">
          <cell r="B3344" t="str">
            <v>Giổi &gt;24-27 cm</v>
          </cell>
          <cell r="C3344" t="str">
            <v>cây</v>
          </cell>
          <cell r="D3344">
            <v>676357</v>
          </cell>
        </row>
        <row r="3345">
          <cell r="B3345" t="str">
            <v>Giổi &gt;27-30 cm</v>
          </cell>
          <cell r="C3345" t="str">
            <v>cây</v>
          </cell>
          <cell r="D3345">
            <v>723545</v>
          </cell>
        </row>
        <row r="3346">
          <cell r="B3346" t="str">
            <v>Giổi &gt;30-33 cm</v>
          </cell>
          <cell r="C3346" t="str">
            <v>cây</v>
          </cell>
          <cell r="D3346">
            <v>774814</v>
          </cell>
        </row>
        <row r="3347">
          <cell r="B3347" t="str">
            <v>Giổi &gt;33-36 cm</v>
          </cell>
          <cell r="C3347" t="str">
            <v>cây</v>
          </cell>
          <cell r="D3347">
            <v>830762</v>
          </cell>
        </row>
        <row r="3348">
          <cell r="B3348" t="str">
            <v>Giổi &gt;36-39 cm</v>
          </cell>
          <cell r="C3348" t="str">
            <v>cây</v>
          </cell>
          <cell r="D3348">
            <v>892030</v>
          </cell>
        </row>
        <row r="3349">
          <cell r="B3349" t="str">
            <v>Giổi &gt;39-42 cm</v>
          </cell>
          <cell r="C3349" t="str">
            <v>cây</v>
          </cell>
          <cell r="D3349">
            <v>959377</v>
          </cell>
        </row>
        <row r="3350">
          <cell r="B3350" t="str">
            <v>Giổi &gt;42 cm</v>
          </cell>
          <cell r="C3350" t="str">
            <v>cây</v>
          </cell>
          <cell r="D3350">
            <v>1033664</v>
          </cell>
        </row>
        <row r="3351">
          <cell r="B3351" t="str">
            <v>Giổi đắng ≤3 cm</v>
          </cell>
          <cell r="C3351" t="str">
            <v>cây</v>
          </cell>
          <cell r="D3351">
            <v>104226</v>
          </cell>
        </row>
        <row r="3352">
          <cell r="B3352" t="str">
            <v>Giổi đắng &gt;3-6 cm</v>
          </cell>
          <cell r="C3352" t="str">
            <v>cây</v>
          </cell>
          <cell r="D3352">
            <v>137304</v>
          </cell>
        </row>
        <row r="3353">
          <cell r="B3353" t="str">
            <v>Giổi đắng &gt;6-9 cm</v>
          </cell>
          <cell r="C3353" t="str">
            <v>cây</v>
          </cell>
          <cell r="D3353">
            <v>361264</v>
          </cell>
        </row>
        <row r="3354">
          <cell r="B3354" t="str">
            <v>Giổi đắng &gt;9-12 cm</v>
          </cell>
          <cell r="C3354" t="str">
            <v>cây</v>
          </cell>
          <cell r="D3354">
            <v>486039</v>
          </cell>
        </row>
        <row r="3355">
          <cell r="B3355" t="str">
            <v>Giổi đắng &gt;12-15 cm</v>
          </cell>
          <cell r="C3355" t="str">
            <v>cây</v>
          </cell>
          <cell r="D3355">
            <v>519244</v>
          </cell>
        </row>
        <row r="3356">
          <cell r="B3356" t="str">
            <v>Giổi đắng &gt;15-18 cm</v>
          </cell>
          <cell r="C3356" t="str">
            <v>cây</v>
          </cell>
          <cell r="D3356">
            <v>554558</v>
          </cell>
        </row>
        <row r="3357">
          <cell r="B3357" t="str">
            <v>Giổi đắng &gt;18-21 cm</v>
          </cell>
          <cell r="C3357" t="str">
            <v>cây</v>
          </cell>
          <cell r="D3357">
            <v>592280</v>
          </cell>
        </row>
        <row r="3358">
          <cell r="B3358" t="str">
            <v>Giổi đắng &gt;21-24 cm</v>
          </cell>
          <cell r="C3358" t="str">
            <v>cây</v>
          </cell>
          <cell r="D3358">
            <v>632750</v>
          </cell>
        </row>
        <row r="3359">
          <cell r="B3359" t="str">
            <v>Giổi đắng &gt;24-27 cm</v>
          </cell>
          <cell r="C3359" t="str">
            <v>cây</v>
          </cell>
          <cell r="D3359">
            <v>676357</v>
          </cell>
        </row>
        <row r="3360">
          <cell r="B3360" t="str">
            <v>Giổi đắng &gt;27-30 cm</v>
          </cell>
          <cell r="C3360" t="str">
            <v>cây</v>
          </cell>
          <cell r="D3360">
            <v>723545</v>
          </cell>
        </row>
        <row r="3361">
          <cell r="B3361" t="str">
            <v>Giổi đắng &gt;30-33 cm</v>
          </cell>
          <cell r="C3361" t="str">
            <v>cây</v>
          </cell>
          <cell r="D3361">
            <v>774814</v>
          </cell>
        </row>
        <row r="3362">
          <cell r="B3362" t="str">
            <v>Giổi đắng &gt;33-36 cm</v>
          </cell>
          <cell r="C3362" t="str">
            <v>cây</v>
          </cell>
          <cell r="D3362">
            <v>830762</v>
          </cell>
        </row>
        <row r="3363">
          <cell r="B3363" t="str">
            <v>Giổi đắng &gt;36-39 cm</v>
          </cell>
          <cell r="C3363" t="str">
            <v>cây</v>
          </cell>
          <cell r="D3363">
            <v>892030</v>
          </cell>
        </row>
        <row r="3364">
          <cell r="B3364" t="str">
            <v>Giổi đắng &gt;39-42 cm</v>
          </cell>
          <cell r="C3364" t="str">
            <v>cây</v>
          </cell>
          <cell r="D3364">
            <v>959377</v>
          </cell>
        </row>
        <row r="3365">
          <cell r="B3365" t="str">
            <v>Giổi đắng &gt;42 cm</v>
          </cell>
          <cell r="C3365" t="str">
            <v>cây</v>
          </cell>
          <cell r="D3365">
            <v>1033664</v>
          </cell>
        </row>
        <row r="3366">
          <cell r="B3366" t="str">
            <v>Giổi mỡ ≤3 cm</v>
          </cell>
          <cell r="C3366" t="str">
            <v>cây</v>
          </cell>
          <cell r="D3366">
            <v>104226</v>
          </cell>
        </row>
        <row r="3367">
          <cell r="B3367" t="str">
            <v>Giổi mỡ &gt;3-6 cm</v>
          </cell>
          <cell r="C3367" t="str">
            <v>cây</v>
          </cell>
          <cell r="D3367">
            <v>137304</v>
          </cell>
        </row>
        <row r="3368">
          <cell r="B3368" t="str">
            <v>Giổi mỡ &gt;6-9 cm</v>
          </cell>
          <cell r="C3368" t="str">
            <v>cây</v>
          </cell>
          <cell r="D3368">
            <v>361264</v>
          </cell>
        </row>
        <row r="3369">
          <cell r="B3369" t="str">
            <v>Giổi mỡ &gt;9-12 cm</v>
          </cell>
          <cell r="C3369" t="str">
            <v>cây</v>
          </cell>
          <cell r="D3369">
            <v>486039</v>
          </cell>
        </row>
        <row r="3370">
          <cell r="B3370" t="str">
            <v>Giổi mỡ &gt;12-15 cm</v>
          </cell>
          <cell r="C3370" t="str">
            <v>cây</v>
          </cell>
          <cell r="D3370">
            <v>519244</v>
          </cell>
        </row>
        <row r="3371">
          <cell r="B3371" t="str">
            <v>Giổi mỡ &gt;15-18 cm</v>
          </cell>
          <cell r="C3371" t="str">
            <v>cây</v>
          </cell>
          <cell r="D3371">
            <v>554558</v>
          </cell>
        </row>
        <row r="3372">
          <cell r="B3372" t="str">
            <v>Giổi mỡ &gt;18-21 cm</v>
          </cell>
          <cell r="C3372" t="str">
            <v>cây</v>
          </cell>
          <cell r="D3372">
            <v>592280</v>
          </cell>
        </row>
        <row r="3373">
          <cell r="B3373" t="str">
            <v>Giổi mỡ &gt;21-24 cm</v>
          </cell>
          <cell r="C3373" t="str">
            <v>cây</v>
          </cell>
          <cell r="D3373">
            <v>632750</v>
          </cell>
        </row>
        <row r="3374">
          <cell r="B3374" t="str">
            <v>Giổi mỡ &gt;24-27 cm</v>
          </cell>
          <cell r="C3374" t="str">
            <v>cây</v>
          </cell>
          <cell r="D3374">
            <v>676357</v>
          </cell>
        </row>
        <row r="3375">
          <cell r="B3375" t="str">
            <v>Giổi mỡ &gt;27-30 cm</v>
          </cell>
          <cell r="C3375" t="str">
            <v>cây</v>
          </cell>
          <cell r="D3375">
            <v>723545</v>
          </cell>
        </row>
        <row r="3376">
          <cell r="B3376" t="str">
            <v>Giổi mỡ &gt;30-33 cm</v>
          </cell>
          <cell r="C3376" t="str">
            <v>cây</v>
          </cell>
          <cell r="D3376">
            <v>774814</v>
          </cell>
        </row>
        <row r="3377">
          <cell r="B3377" t="str">
            <v>Giổi mỡ &gt;33-36 cm</v>
          </cell>
          <cell r="C3377" t="str">
            <v>cây</v>
          </cell>
          <cell r="D3377">
            <v>830762</v>
          </cell>
        </row>
        <row r="3378">
          <cell r="B3378" t="str">
            <v>Giổi mỡ &gt;36-39 cm</v>
          </cell>
          <cell r="C3378" t="str">
            <v>cây</v>
          </cell>
          <cell r="D3378">
            <v>892030</v>
          </cell>
        </row>
        <row r="3379">
          <cell r="B3379" t="str">
            <v>Giổi mỡ &gt;39-42 cm</v>
          </cell>
          <cell r="C3379" t="str">
            <v>cây</v>
          </cell>
          <cell r="D3379">
            <v>959377</v>
          </cell>
        </row>
        <row r="3380">
          <cell r="B3380" t="str">
            <v>Giổi mỡ &gt;42 cm</v>
          </cell>
          <cell r="C3380" t="str">
            <v>cây</v>
          </cell>
          <cell r="D3380">
            <v>1033664</v>
          </cell>
        </row>
        <row r="3381">
          <cell r="B3381" t="str">
            <v>Giổi nhung ≤3 cm</v>
          </cell>
          <cell r="C3381" t="str">
            <v>cây</v>
          </cell>
          <cell r="D3381">
            <v>104226</v>
          </cell>
        </row>
        <row r="3382">
          <cell r="B3382" t="str">
            <v>Giổi nhung &gt;3-6 cm</v>
          </cell>
          <cell r="C3382" t="str">
            <v>cây</v>
          </cell>
          <cell r="D3382">
            <v>137304</v>
          </cell>
        </row>
        <row r="3383">
          <cell r="B3383" t="str">
            <v>Giổi nhung &gt;6-9 cm</v>
          </cell>
          <cell r="C3383" t="str">
            <v>cây</v>
          </cell>
          <cell r="D3383">
            <v>361264</v>
          </cell>
        </row>
        <row r="3384">
          <cell r="B3384" t="str">
            <v>Giổi nhung &gt;9-12 cm</v>
          </cell>
          <cell r="C3384" t="str">
            <v>cây</v>
          </cell>
          <cell r="D3384">
            <v>486039</v>
          </cell>
        </row>
        <row r="3385">
          <cell r="B3385" t="str">
            <v>Giổi nhung &gt;12-15 cm</v>
          </cell>
          <cell r="C3385" t="str">
            <v>cây</v>
          </cell>
          <cell r="D3385">
            <v>519244</v>
          </cell>
        </row>
        <row r="3386">
          <cell r="B3386" t="str">
            <v>Giổi nhung &gt;15-18 cm</v>
          </cell>
          <cell r="C3386" t="str">
            <v>cây</v>
          </cell>
          <cell r="D3386">
            <v>554558</v>
          </cell>
        </row>
        <row r="3387">
          <cell r="B3387" t="str">
            <v>Giổi nhung &gt;18-21 cm</v>
          </cell>
          <cell r="C3387" t="str">
            <v>cây</v>
          </cell>
          <cell r="D3387">
            <v>592280</v>
          </cell>
        </row>
        <row r="3388">
          <cell r="B3388" t="str">
            <v>Giổi nhung &gt;21-24 cm</v>
          </cell>
          <cell r="C3388" t="str">
            <v>cây</v>
          </cell>
          <cell r="D3388">
            <v>632750</v>
          </cell>
        </row>
        <row r="3389">
          <cell r="B3389" t="str">
            <v>Giổi nhung &gt;24-27 cm</v>
          </cell>
          <cell r="C3389" t="str">
            <v>cây</v>
          </cell>
          <cell r="D3389">
            <v>676357</v>
          </cell>
        </row>
        <row r="3390">
          <cell r="B3390" t="str">
            <v>Giổi nhung &gt;27-30 cm</v>
          </cell>
          <cell r="C3390" t="str">
            <v>cây</v>
          </cell>
          <cell r="D3390">
            <v>723545</v>
          </cell>
        </row>
        <row r="3391">
          <cell r="B3391" t="str">
            <v>Giổi nhung &gt;30-33 cm</v>
          </cell>
          <cell r="C3391" t="str">
            <v>cây</v>
          </cell>
          <cell r="D3391">
            <v>774814</v>
          </cell>
        </row>
        <row r="3392">
          <cell r="B3392" t="str">
            <v>Giổi nhung &gt;33-36 cm</v>
          </cell>
          <cell r="C3392" t="str">
            <v>cây</v>
          </cell>
          <cell r="D3392">
            <v>830762</v>
          </cell>
        </row>
        <row r="3393">
          <cell r="B3393" t="str">
            <v>Giổi nhung &gt;36-39 cm</v>
          </cell>
          <cell r="C3393" t="str">
            <v>cây</v>
          </cell>
          <cell r="D3393">
            <v>892030</v>
          </cell>
        </row>
        <row r="3394">
          <cell r="B3394" t="str">
            <v>Giổi nhung &gt;39-42 cm</v>
          </cell>
          <cell r="C3394" t="str">
            <v>cây</v>
          </cell>
          <cell r="D3394">
            <v>959377</v>
          </cell>
        </row>
        <row r="3395">
          <cell r="B3395" t="str">
            <v>Giổi nhung &gt;42 cm</v>
          </cell>
          <cell r="C3395" t="str">
            <v>cây</v>
          </cell>
          <cell r="D3395">
            <v>1033664</v>
          </cell>
        </row>
        <row r="3396">
          <cell r="B3396" t="str">
            <v>Hoàng đàn giả ≤3 cm</v>
          </cell>
          <cell r="C3396" t="str">
            <v>cây</v>
          </cell>
          <cell r="D3396">
            <v>104226</v>
          </cell>
        </row>
        <row r="3397">
          <cell r="B3397" t="str">
            <v>Hoàng đàn giả &gt;3-6 cm</v>
          </cell>
          <cell r="C3397" t="str">
            <v>cây</v>
          </cell>
          <cell r="D3397">
            <v>137304</v>
          </cell>
        </row>
        <row r="3398">
          <cell r="B3398" t="str">
            <v>Hoàng đàn giả &gt;6-9 cm</v>
          </cell>
          <cell r="C3398" t="str">
            <v>cây</v>
          </cell>
          <cell r="D3398">
            <v>361264</v>
          </cell>
        </row>
        <row r="3399">
          <cell r="B3399" t="str">
            <v>Hoàng đàn giả &gt;9-12 cm</v>
          </cell>
          <cell r="C3399" t="str">
            <v>cây</v>
          </cell>
          <cell r="D3399">
            <v>486039</v>
          </cell>
        </row>
        <row r="3400">
          <cell r="B3400" t="str">
            <v>Hoàng đàn giả &gt;12-15 cm</v>
          </cell>
          <cell r="C3400" t="str">
            <v>cây</v>
          </cell>
          <cell r="D3400">
            <v>519244</v>
          </cell>
        </row>
        <row r="3401">
          <cell r="B3401" t="str">
            <v>Hoàng đàn giả &gt;15-18 cm</v>
          </cell>
          <cell r="C3401" t="str">
            <v>cây</v>
          </cell>
          <cell r="D3401">
            <v>554558</v>
          </cell>
        </row>
        <row r="3402">
          <cell r="B3402" t="str">
            <v>Hoàng đàn giả &gt;18-21 cm</v>
          </cell>
          <cell r="C3402" t="str">
            <v>cây</v>
          </cell>
          <cell r="D3402">
            <v>592280</v>
          </cell>
        </row>
        <row r="3403">
          <cell r="B3403" t="str">
            <v>Hoàng đàn giả &gt;21-24 cm</v>
          </cell>
          <cell r="C3403" t="str">
            <v>cây</v>
          </cell>
          <cell r="D3403">
            <v>632750</v>
          </cell>
        </row>
        <row r="3404">
          <cell r="B3404" t="str">
            <v>Hoàng đàn giả &gt;24-27 cm</v>
          </cell>
          <cell r="C3404" t="str">
            <v>cây</v>
          </cell>
          <cell r="D3404">
            <v>676357</v>
          </cell>
        </row>
        <row r="3405">
          <cell r="B3405" t="str">
            <v>Hoàng đàn giả &gt;27-30 cm</v>
          </cell>
          <cell r="C3405" t="str">
            <v>cây</v>
          </cell>
          <cell r="D3405">
            <v>723545</v>
          </cell>
        </row>
        <row r="3406">
          <cell r="B3406" t="str">
            <v>Hoàng đàn giả &gt;30-33 cm</v>
          </cell>
          <cell r="C3406" t="str">
            <v>cây</v>
          </cell>
          <cell r="D3406">
            <v>774814</v>
          </cell>
        </row>
        <row r="3407">
          <cell r="B3407" t="str">
            <v>Hoàng đàn giả &gt;33-36 cm</v>
          </cell>
          <cell r="C3407" t="str">
            <v>cây</v>
          </cell>
          <cell r="D3407">
            <v>830762</v>
          </cell>
        </row>
        <row r="3408">
          <cell r="B3408" t="str">
            <v>Hoàng đàn giả &gt;36-39 cm</v>
          </cell>
          <cell r="C3408" t="str">
            <v>cây</v>
          </cell>
          <cell r="D3408">
            <v>892030</v>
          </cell>
        </row>
        <row r="3409">
          <cell r="B3409" t="str">
            <v>Hoàng đàn giả &gt;39-42 cm</v>
          </cell>
          <cell r="C3409" t="str">
            <v>cây</v>
          </cell>
          <cell r="D3409">
            <v>959377</v>
          </cell>
        </row>
        <row r="3410">
          <cell r="B3410" t="str">
            <v>Hoàng đàn giả &gt;42 cm</v>
          </cell>
          <cell r="C3410" t="str">
            <v>cây</v>
          </cell>
          <cell r="D3410">
            <v>1033664</v>
          </cell>
        </row>
        <row r="3411">
          <cell r="B3411" t="str">
            <v>Hồng tùng ≤3 cm</v>
          </cell>
          <cell r="C3411" t="str">
            <v>cây</v>
          </cell>
          <cell r="D3411">
            <v>104226</v>
          </cell>
        </row>
        <row r="3412">
          <cell r="B3412" t="str">
            <v>Hồng tùng &gt;3-6 cm</v>
          </cell>
          <cell r="C3412" t="str">
            <v>cây</v>
          </cell>
          <cell r="D3412">
            <v>137304</v>
          </cell>
        </row>
        <row r="3413">
          <cell r="B3413" t="str">
            <v>Hồng tùng &gt;6-9 cm</v>
          </cell>
          <cell r="C3413" t="str">
            <v>cây</v>
          </cell>
          <cell r="D3413">
            <v>361264</v>
          </cell>
        </row>
        <row r="3414">
          <cell r="B3414" t="str">
            <v>Hồng tùng &gt;9-12 cm</v>
          </cell>
          <cell r="C3414" t="str">
            <v>cây</v>
          </cell>
          <cell r="D3414">
            <v>486039</v>
          </cell>
        </row>
        <row r="3415">
          <cell r="B3415" t="str">
            <v>Hồng tùng &gt;12-15 cm</v>
          </cell>
          <cell r="C3415" t="str">
            <v>cây</v>
          </cell>
          <cell r="D3415">
            <v>519244</v>
          </cell>
        </row>
        <row r="3416">
          <cell r="B3416" t="str">
            <v>Hồng tùng &gt;15-18 cm</v>
          </cell>
          <cell r="C3416" t="str">
            <v>cây</v>
          </cell>
          <cell r="D3416">
            <v>554558</v>
          </cell>
        </row>
        <row r="3417">
          <cell r="B3417" t="str">
            <v>Hồng tùng &gt;18-21 cm</v>
          </cell>
          <cell r="C3417" t="str">
            <v>cây</v>
          </cell>
          <cell r="D3417">
            <v>592280</v>
          </cell>
        </row>
        <row r="3418">
          <cell r="B3418" t="str">
            <v>Hồng tùng &gt;21-24 cm</v>
          </cell>
          <cell r="C3418" t="str">
            <v>cây</v>
          </cell>
          <cell r="D3418">
            <v>632750</v>
          </cell>
        </row>
        <row r="3419">
          <cell r="B3419" t="str">
            <v>Hồng tùng &gt;24-27 cm</v>
          </cell>
          <cell r="C3419" t="str">
            <v>cây</v>
          </cell>
          <cell r="D3419">
            <v>676357</v>
          </cell>
        </row>
        <row r="3420">
          <cell r="B3420" t="str">
            <v>Hồng tùng &gt;27-30 cm</v>
          </cell>
          <cell r="C3420" t="str">
            <v>cây</v>
          </cell>
          <cell r="D3420">
            <v>723545</v>
          </cell>
        </row>
        <row r="3421">
          <cell r="B3421" t="str">
            <v>Hồng tùng &gt;30-33 cm</v>
          </cell>
          <cell r="C3421" t="str">
            <v>cây</v>
          </cell>
          <cell r="D3421">
            <v>774814</v>
          </cell>
        </row>
        <row r="3422">
          <cell r="B3422" t="str">
            <v>Hồng tùng &gt;33-36 cm</v>
          </cell>
          <cell r="C3422" t="str">
            <v>cây</v>
          </cell>
          <cell r="D3422">
            <v>830762</v>
          </cell>
        </row>
        <row r="3423">
          <cell r="B3423" t="str">
            <v>Hồng tùng &gt;36-39 cm</v>
          </cell>
          <cell r="C3423" t="str">
            <v>cây</v>
          </cell>
          <cell r="D3423">
            <v>892030</v>
          </cell>
        </row>
        <row r="3424">
          <cell r="B3424" t="str">
            <v>Hồng tùng &gt;39-42 cm</v>
          </cell>
          <cell r="C3424" t="str">
            <v>cây</v>
          </cell>
          <cell r="D3424">
            <v>959377</v>
          </cell>
        </row>
        <row r="3425">
          <cell r="B3425" t="str">
            <v>Hồng tùng &gt;42 cm</v>
          </cell>
          <cell r="C3425" t="str">
            <v>cây</v>
          </cell>
          <cell r="D3425">
            <v>1033664</v>
          </cell>
        </row>
        <row r="3426">
          <cell r="B3426" t="str">
            <v>Huỳnh đường hoa thân ≤3 cm</v>
          </cell>
          <cell r="C3426" t="str">
            <v>cây</v>
          </cell>
          <cell r="D3426">
            <v>104226</v>
          </cell>
        </row>
        <row r="3427">
          <cell r="B3427" t="str">
            <v>Huỳnh đường hoa thân &gt;3-6 cm</v>
          </cell>
          <cell r="C3427" t="str">
            <v>cây</v>
          </cell>
          <cell r="D3427">
            <v>137304</v>
          </cell>
        </row>
        <row r="3428">
          <cell r="B3428" t="str">
            <v>Huỳnh đường hoa thân &gt;6-9 cm</v>
          </cell>
          <cell r="C3428" t="str">
            <v>cây</v>
          </cell>
          <cell r="D3428">
            <v>361264</v>
          </cell>
        </row>
        <row r="3429">
          <cell r="B3429" t="str">
            <v>Huỳnh đường hoa thân &gt;9-12 cm</v>
          </cell>
          <cell r="C3429" t="str">
            <v>cây</v>
          </cell>
          <cell r="D3429">
            <v>486039</v>
          </cell>
        </row>
        <row r="3430">
          <cell r="B3430" t="str">
            <v>Huỳnh đường hoa thân &gt;12-15 cm</v>
          </cell>
          <cell r="C3430" t="str">
            <v>cây</v>
          </cell>
          <cell r="D3430">
            <v>519244</v>
          </cell>
        </row>
        <row r="3431">
          <cell r="B3431" t="str">
            <v>Huỳnh đường hoa thân &gt;15-18 cm</v>
          </cell>
          <cell r="C3431" t="str">
            <v>cây</v>
          </cell>
          <cell r="D3431">
            <v>554558</v>
          </cell>
        </row>
        <row r="3432">
          <cell r="B3432" t="str">
            <v>Huỳnh đường hoa thân &gt;18-21 cm</v>
          </cell>
          <cell r="C3432" t="str">
            <v>cây</v>
          </cell>
          <cell r="D3432">
            <v>592280</v>
          </cell>
        </row>
        <row r="3433">
          <cell r="B3433" t="str">
            <v>Huỳnh đường hoa thân &gt;21-24 cm</v>
          </cell>
          <cell r="C3433" t="str">
            <v>cây</v>
          </cell>
          <cell r="D3433">
            <v>632750</v>
          </cell>
        </row>
        <row r="3434">
          <cell r="B3434" t="str">
            <v>Huỳnh đường hoa thân &gt;24-27 cm</v>
          </cell>
          <cell r="C3434" t="str">
            <v>cây</v>
          </cell>
          <cell r="D3434">
            <v>676357</v>
          </cell>
        </row>
        <row r="3435">
          <cell r="B3435" t="str">
            <v>Huỳnh đường hoa thân &gt;27-30 cm</v>
          </cell>
          <cell r="C3435" t="str">
            <v>cây</v>
          </cell>
          <cell r="D3435">
            <v>723545</v>
          </cell>
        </row>
        <row r="3436">
          <cell r="B3436" t="str">
            <v>Huỳnh đường hoa thân &gt;30-33 cm</v>
          </cell>
          <cell r="C3436" t="str">
            <v>cây</v>
          </cell>
          <cell r="D3436">
            <v>774814</v>
          </cell>
        </row>
        <row r="3437">
          <cell r="B3437" t="str">
            <v>Huỳnh đường hoa thân &gt;33-36 cm</v>
          </cell>
          <cell r="C3437" t="str">
            <v>cây</v>
          </cell>
          <cell r="D3437">
            <v>830762</v>
          </cell>
        </row>
        <row r="3438">
          <cell r="B3438" t="str">
            <v>Huỳnh đường hoa thân &gt;36-39 cm</v>
          </cell>
          <cell r="C3438" t="str">
            <v>cây</v>
          </cell>
          <cell r="D3438">
            <v>892030</v>
          </cell>
        </row>
        <row r="3439">
          <cell r="B3439" t="str">
            <v>Huỳnh đường hoa thân &gt;39-42 cm</v>
          </cell>
          <cell r="C3439" t="str">
            <v>cây</v>
          </cell>
          <cell r="D3439">
            <v>959377</v>
          </cell>
        </row>
        <row r="3440">
          <cell r="B3440" t="str">
            <v>Huỳnh đường hoa thân &gt;42 cm</v>
          </cell>
          <cell r="C3440" t="str">
            <v>cây</v>
          </cell>
          <cell r="D3440">
            <v>1033664</v>
          </cell>
        </row>
        <row r="3441">
          <cell r="B3441" t="str">
            <v>Gội mật ≤3 cm</v>
          </cell>
          <cell r="C3441" t="str">
            <v>cây</v>
          </cell>
          <cell r="D3441">
            <v>104226</v>
          </cell>
        </row>
        <row r="3442">
          <cell r="B3442" t="str">
            <v>Gội mật &gt;3-6 cm</v>
          </cell>
          <cell r="C3442" t="str">
            <v>cây</v>
          </cell>
          <cell r="D3442">
            <v>137304</v>
          </cell>
        </row>
        <row r="3443">
          <cell r="B3443" t="str">
            <v>Gội mật &gt;6-9 cm</v>
          </cell>
          <cell r="C3443" t="str">
            <v>cây</v>
          </cell>
          <cell r="D3443">
            <v>361264</v>
          </cell>
        </row>
        <row r="3444">
          <cell r="B3444" t="str">
            <v>Gội mật &gt;9-12 cm</v>
          </cell>
          <cell r="C3444" t="str">
            <v>cây</v>
          </cell>
          <cell r="D3444">
            <v>486039</v>
          </cell>
        </row>
        <row r="3445">
          <cell r="B3445" t="str">
            <v>Gội mật &gt;12-15 cm</v>
          </cell>
          <cell r="C3445" t="str">
            <v>cây</v>
          </cell>
          <cell r="D3445">
            <v>519244</v>
          </cell>
        </row>
        <row r="3446">
          <cell r="B3446" t="str">
            <v>Gội mật &gt;15-18 cm</v>
          </cell>
          <cell r="C3446" t="str">
            <v>cây</v>
          </cell>
          <cell r="D3446">
            <v>554558</v>
          </cell>
        </row>
        <row r="3447">
          <cell r="B3447" t="str">
            <v>Gội mật &gt;18-21 cm</v>
          </cell>
          <cell r="C3447" t="str">
            <v>cây</v>
          </cell>
          <cell r="D3447">
            <v>592280</v>
          </cell>
        </row>
        <row r="3448">
          <cell r="B3448" t="str">
            <v>Gội mật &gt;21-24 cm</v>
          </cell>
          <cell r="C3448" t="str">
            <v>cây</v>
          </cell>
          <cell r="D3448">
            <v>632750</v>
          </cell>
        </row>
        <row r="3449">
          <cell r="B3449" t="str">
            <v>Gội mật &gt;24-27 cm</v>
          </cell>
          <cell r="C3449" t="str">
            <v>cây</v>
          </cell>
          <cell r="D3449">
            <v>676357</v>
          </cell>
        </row>
        <row r="3450">
          <cell r="B3450" t="str">
            <v>Gội mật &gt;27-30 cm</v>
          </cell>
          <cell r="C3450" t="str">
            <v>cây</v>
          </cell>
          <cell r="D3450">
            <v>723545</v>
          </cell>
        </row>
        <row r="3451">
          <cell r="B3451" t="str">
            <v>Gội mật &gt;30-33 cm</v>
          </cell>
          <cell r="C3451" t="str">
            <v>cây</v>
          </cell>
          <cell r="D3451">
            <v>774814</v>
          </cell>
        </row>
        <row r="3452">
          <cell r="B3452" t="str">
            <v>Gội mật &gt;33-36 cm</v>
          </cell>
          <cell r="C3452" t="str">
            <v>cây</v>
          </cell>
          <cell r="D3452">
            <v>830762</v>
          </cell>
        </row>
        <row r="3453">
          <cell r="B3453" t="str">
            <v>Gội mật &gt;36-39 cm</v>
          </cell>
          <cell r="C3453" t="str">
            <v>cây</v>
          </cell>
          <cell r="D3453">
            <v>892030</v>
          </cell>
        </row>
        <row r="3454">
          <cell r="B3454" t="str">
            <v>Gội mật &gt;39-42 cm</v>
          </cell>
          <cell r="C3454" t="str">
            <v>cây</v>
          </cell>
          <cell r="D3454">
            <v>959377</v>
          </cell>
        </row>
        <row r="3455">
          <cell r="B3455" t="str">
            <v>Gội mật &gt;42 cm</v>
          </cell>
          <cell r="C3455" t="str">
            <v>cây</v>
          </cell>
          <cell r="D3455">
            <v>1033664</v>
          </cell>
        </row>
        <row r="3456">
          <cell r="B3456" t="str">
            <v>Chặc khế mật ≤3 cm</v>
          </cell>
          <cell r="C3456" t="str">
            <v>cây</v>
          </cell>
          <cell r="D3456">
            <v>104226</v>
          </cell>
        </row>
        <row r="3457">
          <cell r="B3457" t="str">
            <v>Chặc khế mật &gt;3-6 cm</v>
          </cell>
          <cell r="C3457" t="str">
            <v>cây</v>
          </cell>
          <cell r="D3457">
            <v>137304</v>
          </cell>
        </row>
        <row r="3458">
          <cell r="B3458" t="str">
            <v>Chặc khế mật &gt;6-9 cm</v>
          </cell>
          <cell r="C3458" t="str">
            <v>cây</v>
          </cell>
          <cell r="D3458">
            <v>361264</v>
          </cell>
        </row>
        <row r="3459">
          <cell r="B3459" t="str">
            <v>Chặc khế mật &gt;9-12 cm</v>
          </cell>
          <cell r="C3459" t="str">
            <v>cây</v>
          </cell>
          <cell r="D3459">
            <v>486039</v>
          </cell>
        </row>
        <row r="3460">
          <cell r="B3460" t="str">
            <v>Chặc khế mật &gt;12-15 cm</v>
          </cell>
          <cell r="C3460" t="str">
            <v>cây</v>
          </cell>
          <cell r="D3460">
            <v>519244</v>
          </cell>
        </row>
        <row r="3461">
          <cell r="B3461" t="str">
            <v>Chặc khế mật &gt;15-18 cm</v>
          </cell>
          <cell r="C3461" t="str">
            <v>cây</v>
          </cell>
          <cell r="D3461">
            <v>554558</v>
          </cell>
        </row>
        <row r="3462">
          <cell r="B3462" t="str">
            <v>Chặc khế mật &gt;18-21 cm</v>
          </cell>
          <cell r="C3462" t="str">
            <v>cây</v>
          </cell>
          <cell r="D3462">
            <v>592280</v>
          </cell>
        </row>
        <row r="3463">
          <cell r="B3463" t="str">
            <v>Chặc khế mật &gt;21-24 cm</v>
          </cell>
          <cell r="C3463" t="str">
            <v>cây</v>
          </cell>
          <cell r="D3463">
            <v>632750</v>
          </cell>
        </row>
        <row r="3464">
          <cell r="B3464" t="str">
            <v>Chặc khế mật &gt;24-27 cm</v>
          </cell>
          <cell r="C3464" t="str">
            <v>cây</v>
          </cell>
          <cell r="D3464">
            <v>676357</v>
          </cell>
        </row>
        <row r="3465">
          <cell r="B3465" t="str">
            <v>Chặc khế mật &gt;27-30 cm</v>
          </cell>
          <cell r="C3465" t="str">
            <v>cây</v>
          </cell>
          <cell r="D3465">
            <v>723545</v>
          </cell>
        </row>
        <row r="3466">
          <cell r="B3466" t="str">
            <v>Chặc khế mật &gt;30-33 cm</v>
          </cell>
          <cell r="C3466" t="str">
            <v>cây</v>
          </cell>
          <cell r="D3466">
            <v>774814</v>
          </cell>
        </row>
        <row r="3467">
          <cell r="B3467" t="str">
            <v>Chặc khế mật &gt;33-36 cm</v>
          </cell>
          <cell r="C3467" t="str">
            <v>cây</v>
          </cell>
          <cell r="D3467">
            <v>830762</v>
          </cell>
        </row>
        <row r="3468">
          <cell r="B3468" t="str">
            <v>Chặc khế mật &gt;36-39 cm</v>
          </cell>
          <cell r="C3468" t="str">
            <v>cây</v>
          </cell>
          <cell r="D3468">
            <v>892030</v>
          </cell>
        </row>
        <row r="3469">
          <cell r="B3469" t="str">
            <v>Chặc khế mật &gt;39-42 cm</v>
          </cell>
          <cell r="C3469" t="str">
            <v>cây</v>
          </cell>
          <cell r="D3469">
            <v>959377</v>
          </cell>
        </row>
        <row r="3470">
          <cell r="B3470" t="str">
            <v>Chặc khế mật &gt;42 cm</v>
          </cell>
          <cell r="C3470" t="str">
            <v>cây</v>
          </cell>
          <cell r="D3470">
            <v>1033664</v>
          </cell>
        </row>
        <row r="3471">
          <cell r="B3471" t="str">
            <v>Gát hương ≤3 cm</v>
          </cell>
          <cell r="C3471" t="str">
            <v>cây</v>
          </cell>
          <cell r="D3471">
            <v>104226</v>
          </cell>
        </row>
        <row r="3472">
          <cell r="B3472" t="str">
            <v>Gát hương &gt;3-6 cm</v>
          </cell>
          <cell r="C3472" t="str">
            <v>cây</v>
          </cell>
          <cell r="D3472">
            <v>137304</v>
          </cell>
        </row>
        <row r="3473">
          <cell r="B3473" t="str">
            <v>Gát hương &gt;6-9 cm</v>
          </cell>
          <cell r="C3473" t="str">
            <v>cây</v>
          </cell>
          <cell r="D3473">
            <v>361264</v>
          </cell>
        </row>
        <row r="3474">
          <cell r="B3474" t="str">
            <v>Gát hương &gt;9-12 cm</v>
          </cell>
          <cell r="C3474" t="str">
            <v>cây</v>
          </cell>
          <cell r="D3474">
            <v>486039</v>
          </cell>
        </row>
        <row r="3475">
          <cell r="B3475" t="str">
            <v>Gát hương &gt;12-15 cm</v>
          </cell>
          <cell r="C3475" t="str">
            <v>cây</v>
          </cell>
          <cell r="D3475">
            <v>519244</v>
          </cell>
        </row>
        <row r="3476">
          <cell r="B3476" t="str">
            <v>Gát hương &gt;15-18 cm</v>
          </cell>
          <cell r="C3476" t="str">
            <v>cây</v>
          </cell>
          <cell r="D3476">
            <v>554558</v>
          </cell>
        </row>
        <row r="3477">
          <cell r="B3477" t="str">
            <v>Gát hương &gt;18-21 cm</v>
          </cell>
          <cell r="C3477" t="str">
            <v>cây</v>
          </cell>
          <cell r="D3477">
            <v>592280</v>
          </cell>
        </row>
        <row r="3478">
          <cell r="B3478" t="str">
            <v>Gát hương &gt;21-24 cm</v>
          </cell>
          <cell r="C3478" t="str">
            <v>cây</v>
          </cell>
          <cell r="D3478">
            <v>632750</v>
          </cell>
        </row>
        <row r="3479">
          <cell r="B3479" t="str">
            <v>Gát hương &gt;24-27 cm</v>
          </cell>
          <cell r="C3479" t="str">
            <v>cây</v>
          </cell>
          <cell r="D3479">
            <v>676357</v>
          </cell>
        </row>
        <row r="3480">
          <cell r="B3480" t="str">
            <v>Gát hương &gt;27-30 cm</v>
          </cell>
          <cell r="C3480" t="str">
            <v>cây</v>
          </cell>
          <cell r="D3480">
            <v>723545</v>
          </cell>
        </row>
        <row r="3481">
          <cell r="B3481" t="str">
            <v>Gát hương &gt;30-33 cm</v>
          </cell>
          <cell r="C3481" t="str">
            <v>cây</v>
          </cell>
          <cell r="D3481">
            <v>774814</v>
          </cell>
        </row>
        <row r="3482">
          <cell r="B3482" t="str">
            <v>Gát hương &gt;33-36 cm</v>
          </cell>
          <cell r="C3482" t="str">
            <v>cây</v>
          </cell>
          <cell r="D3482">
            <v>830762</v>
          </cell>
        </row>
        <row r="3483">
          <cell r="B3483" t="str">
            <v>Gát hương &gt;36-39 cm</v>
          </cell>
          <cell r="C3483" t="str">
            <v>cây</v>
          </cell>
          <cell r="D3483">
            <v>892030</v>
          </cell>
        </row>
        <row r="3484">
          <cell r="B3484" t="str">
            <v>Gát hương &gt;39-42 cm</v>
          </cell>
          <cell r="C3484" t="str">
            <v>cây</v>
          </cell>
          <cell r="D3484">
            <v>959377</v>
          </cell>
        </row>
        <row r="3485">
          <cell r="B3485" t="str">
            <v>Gát hương &gt;42 cm</v>
          </cell>
          <cell r="C3485" t="str">
            <v>cây</v>
          </cell>
          <cell r="D3485">
            <v>1033664</v>
          </cell>
        </row>
        <row r="3486">
          <cell r="B3486" t="str">
            <v>Làu táu ≤3 cm</v>
          </cell>
          <cell r="C3486" t="str">
            <v>cây</v>
          </cell>
          <cell r="D3486">
            <v>104226</v>
          </cell>
        </row>
        <row r="3487">
          <cell r="B3487" t="str">
            <v>Làu táu &gt;3-6 cm</v>
          </cell>
          <cell r="C3487" t="str">
            <v>cây</v>
          </cell>
          <cell r="D3487">
            <v>137304</v>
          </cell>
        </row>
        <row r="3488">
          <cell r="B3488" t="str">
            <v>Làu táu &gt;6-9 cm</v>
          </cell>
          <cell r="C3488" t="str">
            <v>cây</v>
          </cell>
          <cell r="D3488">
            <v>361264</v>
          </cell>
        </row>
        <row r="3489">
          <cell r="B3489" t="str">
            <v>Làu táu &gt;9-12 cm</v>
          </cell>
          <cell r="C3489" t="str">
            <v>cây</v>
          </cell>
          <cell r="D3489">
            <v>486039</v>
          </cell>
        </row>
        <row r="3490">
          <cell r="B3490" t="str">
            <v>Làu táu &gt;12-15 cm</v>
          </cell>
          <cell r="C3490" t="str">
            <v>cây</v>
          </cell>
          <cell r="D3490">
            <v>519244</v>
          </cell>
        </row>
        <row r="3491">
          <cell r="B3491" t="str">
            <v>Làu táu &gt;15-18 cm</v>
          </cell>
          <cell r="C3491" t="str">
            <v>cây</v>
          </cell>
          <cell r="D3491">
            <v>554558</v>
          </cell>
        </row>
        <row r="3492">
          <cell r="B3492" t="str">
            <v>Làu táu &gt;18-21 cm</v>
          </cell>
          <cell r="C3492" t="str">
            <v>cây</v>
          </cell>
          <cell r="D3492">
            <v>592280</v>
          </cell>
        </row>
        <row r="3493">
          <cell r="B3493" t="str">
            <v>Làu táu &gt;21-24 cm</v>
          </cell>
          <cell r="C3493" t="str">
            <v>cây</v>
          </cell>
          <cell r="D3493">
            <v>632750</v>
          </cell>
        </row>
        <row r="3494">
          <cell r="B3494" t="str">
            <v>Làu táu &gt;24-27 cm</v>
          </cell>
          <cell r="C3494" t="str">
            <v>cây</v>
          </cell>
          <cell r="D3494">
            <v>676357</v>
          </cell>
        </row>
        <row r="3495">
          <cell r="B3495" t="str">
            <v>Làu táu &gt;27-30 cm</v>
          </cell>
          <cell r="C3495" t="str">
            <v>cây</v>
          </cell>
          <cell r="D3495">
            <v>723545</v>
          </cell>
        </row>
        <row r="3496">
          <cell r="B3496" t="str">
            <v>Làu táu &gt;30-33 cm</v>
          </cell>
          <cell r="C3496" t="str">
            <v>cây</v>
          </cell>
          <cell r="D3496">
            <v>774814</v>
          </cell>
        </row>
        <row r="3497">
          <cell r="B3497" t="str">
            <v>Làu táu &gt;33-36 cm</v>
          </cell>
          <cell r="C3497" t="str">
            <v>cây</v>
          </cell>
          <cell r="D3497">
            <v>830762</v>
          </cell>
        </row>
        <row r="3498">
          <cell r="B3498" t="str">
            <v>Làu táu &gt;36-39 cm</v>
          </cell>
          <cell r="C3498" t="str">
            <v>cây</v>
          </cell>
          <cell r="D3498">
            <v>892030</v>
          </cell>
        </row>
        <row r="3499">
          <cell r="B3499" t="str">
            <v>Làu táu &gt;39-42 cm</v>
          </cell>
          <cell r="C3499" t="str">
            <v>cây</v>
          </cell>
          <cell r="D3499">
            <v>959377</v>
          </cell>
        </row>
        <row r="3500">
          <cell r="B3500" t="str">
            <v>Làu táu &gt;42 cm</v>
          </cell>
          <cell r="C3500" t="str">
            <v>cây</v>
          </cell>
          <cell r="D3500">
            <v>1033664</v>
          </cell>
        </row>
        <row r="3501">
          <cell r="B3501" t="str">
            <v>Long não ≤3 cm</v>
          </cell>
          <cell r="C3501" t="str">
            <v>cây</v>
          </cell>
          <cell r="D3501">
            <v>104226</v>
          </cell>
        </row>
        <row r="3502">
          <cell r="B3502" t="str">
            <v>Long não &gt;3-6 cm</v>
          </cell>
          <cell r="C3502" t="str">
            <v>cây</v>
          </cell>
          <cell r="D3502">
            <v>137304</v>
          </cell>
        </row>
        <row r="3503">
          <cell r="B3503" t="str">
            <v>Long não &gt;6-9 cm</v>
          </cell>
          <cell r="C3503" t="str">
            <v>cây</v>
          </cell>
          <cell r="D3503">
            <v>361264</v>
          </cell>
        </row>
        <row r="3504">
          <cell r="B3504" t="str">
            <v>Long não &gt;9-12 cm</v>
          </cell>
          <cell r="C3504" t="str">
            <v>cây</v>
          </cell>
          <cell r="D3504">
            <v>486039</v>
          </cell>
        </row>
        <row r="3505">
          <cell r="B3505" t="str">
            <v>Long não &gt;12-15 cm</v>
          </cell>
          <cell r="C3505" t="str">
            <v>cây</v>
          </cell>
          <cell r="D3505">
            <v>519244</v>
          </cell>
        </row>
        <row r="3506">
          <cell r="B3506" t="str">
            <v>Long não &gt;15-18 cm</v>
          </cell>
          <cell r="C3506" t="str">
            <v>cây</v>
          </cell>
          <cell r="D3506">
            <v>554558</v>
          </cell>
        </row>
        <row r="3507">
          <cell r="B3507" t="str">
            <v>Long não &gt;18-21 cm</v>
          </cell>
          <cell r="C3507" t="str">
            <v>cây</v>
          </cell>
          <cell r="D3507">
            <v>592280</v>
          </cell>
        </row>
        <row r="3508">
          <cell r="B3508" t="str">
            <v>Long não &gt;21-24 cm</v>
          </cell>
          <cell r="C3508" t="str">
            <v>cây</v>
          </cell>
          <cell r="D3508">
            <v>632750</v>
          </cell>
        </row>
        <row r="3509">
          <cell r="B3509" t="str">
            <v>Long não &gt;24-27 cm</v>
          </cell>
          <cell r="C3509" t="str">
            <v>cây</v>
          </cell>
          <cell r="D3509">
            <v>676357</v>
          </cell>
        </row>
        <row r="3510">
          <cell r="B3510" t="str">
            <v>Long não &gt;27-30 cm</v>
          </cell>
          <cell r="C3510" t="str">
            <v>cây</v>
          </cell>
          <cell r="D3510">
            <v>723545</v>
          </cell>
        </row>
        <row r="3511">
          <cell r="B3511" t="str">
            <v>Long não &gt;30-33 cm</v>
          </cell>
          <cell r="C3511" t="str">
            <v>cây</v>
          </cell>
          <cell r="D3511">
            <v>774814</v>
          </cell>
        </row>
        <row r="3512">
          <cell r="B3512" t="str">
            <v>Long não &gt;33-36 cm</v>
          </cell>
          <cell r="C3512" t="str">
            <v>cây</v>
          </cell>
          <cell r="D3512">
            <v>830762</v>
          </cell>
        </row>
        <row r="3513">
          <cell r="B3513" t="str">
            <v>Long não &gt;36-39 cm</v>
          </cell>
          <cell r="C3513" t="str">
            <v>cây</v>
          </cell>
          <cell r="D3513">
            <v>892030</v>
          </cell>
        </row>
        <row r="3514">
          <cell r="B3514" t="str">
            <v>Long não &gt;39-42 cm</v>
          </cell>
          <cell r="C3514" t="str">
            <v>cây</v>
          </cell>
          <cell r="D3514">
            <v>959377</v>
          </cell>
        </row>
        <row r="3515">
          <cell r="B3515" t="str">
            <v>Long não &gt;42 cm</v>
          </cell>
          <cell r="C3515" t="str">
            <v>cây</v>
          </cell>
          <cell r="D3515">
            <v>1033664</v>
          </cell>
        </row>
        <row r="3516">
          <cell r="B3516" t="str">
            <v>Dạ hương ≤3 cm</v>
          </cell>
          <cell r="C3516" t="str">
            <v>cây</v>
          </cell>
          <cell r="D3516">
            <v>104226</v>
          </cell>
        </row>
        <row r="3517">
          <cell r="B3517" t="str">
            <v>Dạ hương &gt;3-6 cm</v>
          </cell>
          <cell r="C3517" t="str">
            <v>cây</v>
          </cell>
          <cell r="D3517">
            <v>137304</v>
          </cell>
        </row>
        <row r="3518">
          <cell r="B3518" t="str">
            <v>Dạ hương &gt;6-9 cm</v>
          </cell>
          <cell r="C3518" t="str">
            <v>cây</v>
          </cell>
          <cell r="D3518">
            <v>361264</v>
          </cell>
        </row>
        <row r="3519">
          <cell r="B3519" t="str">
            <v>Dạ hương &gt;9-12 cm</v>
          </cell>
          <cell r="C3519" t="str">
            <v>cây</v>
          </cell>
          <cell r="D3519">
            <v>486039</v>
          </cell>
        </row>
        <row r="3520">
          <cell r="B3520" t="str">
            <v>Dạ hương &gt;12-15 cm</v>
          </cell>
          <cell r="C3520" t="str">
            <v>cây</v>
          </cell>
          <cell r="D3520">
            <v>519244</v>
          </cell>
        </row>
        <row r="3521">
          <cell r="B3521" t="str">
            <v>Dạ hương &gt;15-18 cm</v>
          </cell>
          <cell r="C3521" t="str">
            <v>cây</v>
          </cell>
          <cell r="D3521">
            <v>554558</v>
          </cell>
        </row>
        <row r="3522">
          <cell r="B3522" t="str">
            <v>Dạ hương &gt;18-21 cm</v>
          </cell>
          <cell r="C3522" t="str">
            <v>cây</v>
          </cell>
          <cell r="D3522">
            <v>592280</v>
          </cell>
        </row>
        <row r="3523">
          <cell r="B3523" t="str">
            <v>Dạ hương &gt;21-24 cm</v>
          </cell>
          <cell r="C3523" t="str">
            <v>cây</v>
          </cell>
          <cell r="D3523">
            <v>632750</v>
          </cell>
        </row>
        <row r="3524">
          <cell r="B3524" t="str">
            <v>Dạ hương &gt;24-27 cm</v>
          </cell>
          <cell r="C3524" t="str">
            <v>cây</v>
          </cell>
          <cell r="D3524">
            <v>676357</v>
          </cell>
        </row>
        <row r="3525">
          <cell r="B3525" t="str">
            <v>Dạ hương &gt;27-30 cm</v>
          </cell>
          <cell r="C3525" t="str">
            <v>cây</v>
          </cell>
          <cell r="D3525">
            <v>723545</v>
          </cell>
        </row>
        <row r="3526">
          <cell r="B3526" t="str">
            <v>Dạ hương &gt;30-33 cm</v>
          </cell>
          <cell r="C3526" t="str">
            <v>cây</v>
          </cell>
          <cell r="D3526">
            <v>774814</v>
          </cell>
        </row>
        <row r="3527">
          <cell r="B3527" t="str">
            <v>Dạ hương &gt;33-36 cm</v>
          </cell>
          <cell r="C3527" t="str">
            <v>cây</v>
          </cell>
          <cell r="D3527">
            <v>830762</v>
          </cell>
        </row>
        <row r="3528">
          <cell r="B3528" t="str">
            <v>Dạ hương &gt;36-39 cm</v>
          </cell>
          <cell r="C3528" t="str">
            <v>cây</v>
          </cell>
          <cell r="D3528">
            <v>892030</v>
          </cell>
        </row>
        <row r="3529">
          <cell r="B3529" t="str">
            <v>Dạ hương &gt;39-42 cm</v>
          </cell>
          <cell r="C3529" t="str">
            <v>cây</v>
          </cell>
          <cell r="D3529">
            <v>959377</v>
          </cell>
        </row>
        <row r="3530">
          <cell r="B3530" t="str">
            <v>Dạ hương &gt;42 cm</v>
          </cell>
          <cell r="C3530" t="str">
            <v>cây</v>
          </cell>
          <cell r="D3530">
            <v>1033664</v>
          </cell>
        </row>
        <row r="3531">
          <cell r="B3531" t="str">
            <v>Sâng ≤3 cm</v>
          </cell>
          <cell r="C3531" t="str">
            <v>cây</v>
          </cell>
          <cell r="D3531">
            <v>104226</v>
          </cell>
        </row>
        <row r="3532">
          <cell r="B3532" t="str">
            <v>Sâng &gt;3-6 cm</v>
          </cell>
          <cell r="C3532" t="str">
            <v>cây</v>
          </cell>
          <cell r="D3532">
            <v>137304</v>
          </cell>
        </row>
        <row r="3533">
          <cell r="B3533" t="str">
            <v>Sâng &gt;6-9 cm</v>
          </cell>
          <cell r="C3533" t="str">
            <v>cây</v>
          </cell>
          <cell r="D3533">
            <v>361264</v>
          </cell>
        </row>
        <row r="3534">
          <cell r="B3534" t="str">
            <v>Sâng &gt;9-12 cm</v>
          </cell>
          <cell r="C3534" t="str">
            <v>cây</v>
          </cell>
          <cell r="D3534">
            <v>486039</v>
          </cell>
        </row>
        <row r="3535">
          <cell r="B3535" t="str">
            <v>Sâng &gt;12-15 cm</v>
          </cell>
          <cell r="C3535" t="str">
            <v>cây</v>
          </cell>
          <cell r="D3535">
            <v>519244</v>
          </cell>
        </row>
        <row r="3536">
          <cell r="B3536" t="str">
            <v>Sâng &gt;15-18 cm</v>
          </cell>
          <cell r="C3536" t="str">
            <v>cây</v>
          </cell>
          <cell r="D3536">
            <v>554558</v>
          </cell>
        </row>
        <row r="3537">
          <cell r="B3537" t="str">
            <v>Sâng &gt;18-21 cm</v>
          </cell>
          <cell r="C3537" t="str">
            <v>cây</v>
          </cell>
          <cell r="D3537">
            <v>592280</v>
          </cell>
        </row>
        <row r="3538">
          <cell r="B3538" t="str">
            <v>Sâng &gt;21-24 cm</v>
          </cell>
          <cell r="C3538" t="str">
            <v>cây</v>
          </cell>
          <cell r="D3538">
            <v>632750</v>
          </cell>
        </row>
        <row r="3539">
          <cell r="B3539" t="str">
            <v>Sâng &gt;24-27 cm</v>
          </cell>
          <cell r="C3539" t="str">
            <v>cây</v>
          </cell>
          <cell r="D3539">
            <v>676357</v>
          </cell>
        </row>
        <row r="3540">
          <cell r="B3540" t="str">
            <v>Sâng &gt;27-30 cm</v>
          </cell>
          <cell r="C3540" t="str">
            <v>cây</v>
          </cell>
          <cell r="D3540">
            <v>723545</v>
          </cell>
        </row>
        <row r="3541">
          <cell r="B3541" t="str">
            <v>Sâng &gt;30-33 cm</v>
          </cell>
          <cell r="C3541" t="str">
            <v>cây</v>
          </cell>
          <cell r="D3541">
            <v>774814</v>
          </cell>
        </row>
        <row r="3542">
          <cell r="B3542" t="str">
            <v>Sâng &gt;33-36 cm</v>
          </cell>
          <cell r="C3542" t="str">
            <v>cây</v>
          </cell>
          <cell r="D3542">
            <v>830762</v>
          </cell>
        </row>
        <row r="3543">
          <cell r="B3543" t="str">
            <v>Sâng &gt;36-39 cm</v>
          </cell>
          <cell r="C3543" t="str">
            <v>cây</v>
          </cell>
          <cell r="D3543">
            <v>892030</v>
          </cell>
        </row>
        <row r="3544">
          <cell r="B3544" t="str">
            <v>Sâng &gt;39-42 cm</v>
          </cell>
          <cell r="C3544" t="str">
            <v>cây</v>
          </cell>
          <cell r="D3544">
            <v>959377</v>
          </cell>
        </row>
        <row r="3545">
          <cell r="B3545" t="str">
            <v>Sâng &gt;42 cm</v>
          </cell>
          <cell r="C3545" t="str">
            <v>cây</v>
          </cell>
          <cell r="D3545">
            <v>1033664</v>
          </cell>
        </row>
        <row r="3546">
          <cell r="B3546" t="str">
            <v>Trường ≤3 cm</v>
          </cell>
          <cell r="C3546" t="str">
            <v>cây</v>
          </cell>
          <cell r="D3546">
            <v>104226</v>
          </cell>
        </row>
        <row r="3547">
          <cell r="B3547" t="str">
            <v>Trường &gt;3-6 cm</v>
          </cell>
          <cell r="C3547" t="str">
            <v>cây</v>
          </cell>
          <cell r="D3547">
            <v>137304</v>
          </cell>
        </row>
        <row r="3548">
          <cell r="B3548" t="str">
            <v>Trường &gt;6-9 cm</v>
          </cell>
          <cell r="C3548" t="str">
            <v>cây</v>
          </cell>
          <cell r="D3548">
            <v>361264</v>
          </cell>
        </row>
        <row r="3549">
          <cell r="B3549" t="str">
            <v>Trường &gt;9-12 cm</v>
          </cell>
          <cell r="C3549" t="str">
            <v>cây</v>
          </cell>
          <cell r="D3549">
            <v>486039</v>
          </cell>
        </row>
        <row r="3550">
          <cell r="B3550" t="str">
            <v>Trường &gt;12-15 cm</v>
          </cell>
          <cell r="C3550" t="str">
            <v>cây</v>
          </cell>
          <cell r="D3550">
            <v>519244</v>
          </cell>
        </row>
        <row r="3551">
          <cell r="B3551" t="str">
            <v>Trường &gt;15-18 cm</v>
          </cell>
          <cell r="C3551" t="str">
            <v>cây</v>
          </cell>
          <cell r="D3551">
            <v>554558</v>
          </cell>
        </row>
        <row r="3552">
          <cell r="B3552" t="str">
            <v>Trường &gt;18-21 cm</v>
          </cell>
          <cell r="C3552" t="str">
            <v>cây</v>
          </cell>
          <cell r="D3552">
            <v>592280</v>
          </cell>
        </row>
        <row r="3553">
          <cell r="B3553" t="str">
            <v>Trường &gt;21-24 cm</v>
          </cell>
          <cell r="C3553" t="str">
            <v>cây</v>
          </cell>
          <cell r="D3553">
            <v>632750</v>
          </cell>
        </row>
        <row r="3554">
          <cell r="B3554" t="str">
            <v>Trường &gt;24-27 cm</v>
          </cell>
          <cell r="C3554" t="str">
            <v>cây</v>
          </cell>
          <cell r="D3554">
            <v>676357</v>
          </cell>
        </row>
        <row r="3555">
          <cell r="B3555" t="str">
            <v>Trường &gt;27-30 cm</v>
          </cell>
          <cell r="C3555" t="str">
            <v>cây</v>
          </cell>
          <cell r="D3555">
            <v>723545</v>
          </cell>
        </row>
        <row r="3556">
          <cell r="B3556" t="str">
            <v>Trường &gt;30-33 cm</v>
          </cell>
          <cell r="C3556" t="str">
            <v>cây</v>
          </cell>
          <cell r="D3556">
            <v>774814</v>
          </cell>
        </row>
        <row r="3557">
          <cell r="B3557" t="str">
            <v>Trường &gt;33-36 cm</v>
          </cell>
          <cell r="C3557" t="str">
            <v>cây</v>
          </cell>
          <cell r="D3557">
            <v>830762</v>
          </cell>
        </row>
        <row r="3558">
          <cell r="B3558" t="str">
            <v>Trường &gt;36-39 cm</v>
          </cell>
          <cell r="C3558" t="str">
            <v>cây</v>
          </cell>
          <cell r="D3558">
            <v>892030</v>
          </cell>
        </row>
        <row r="3559">
          <cell r="B3559" t="str">
            <v>Trường &gt;39-42 cm</v>
          </cell>
          <cell r="C3559" t="str">
            <v>cây</v>
          </cell>
          <cell r="D3559">
            <v>959377</v>
          </cell>
        </row>
        <row r="3560">
          <cell r="B3560" t="str">
            <v>Trường &gt;42 cm</v>
          </cell>
          <cell r="C3560" t="str">
            <v>cây</v>
          </cell>
          <cell r="D3560">
            <v>1033664</v>
          </cell>
        </row>
        <row r="3561">
          <cell r="B3561" t="str">
            <v>Trường mật ≤3 cm</v>
          </cell>
          <cell r="C3561" t="str">
            <v>cây</v>
          </cell>
          <cell r="D3561">
            <v>104226</v>
          </cell>
        </row>
        <row r="3562">
          <cell r="B3562" t="str">
            <v>Trường mật &gt;3-6 cm</v>
          </cell>
          <cell r="C3562" t="str">
            <v>cây</v>
          </cell>
          <cell r="D3562">
            <v>137304</v>
          </cell>
        </row>
        <row r="3563">
          <cell r="B3563" t="str">
            <v>Trường mật &gt;6-9 cm</v>
          </cell>
          <cell r="C3563" t="str">
            <v>cây</v>
          </cell>
          <cell r="D3563">
            <v>361264</v>
          </cell>
        </row>
        <row r="3564">
          <cell r="B3564" t="str">
            <v>Trường mật &gt;9-12 cm</v>
          </cell>
          <cell r="C3564" t="str">
            <v>cây</v>
          </cell>
          <cell r="D3564">
            <v>486039</v>
          </cell>
        </row>
        <row r="3565">
          <cell r="B3565" t="str">
            <v>Trường mật &gt;12-15 cm</v>
          </cell>
          <cell r="C3565" t="str">
            <v>cây</v>
          </cell>
          <cell r="D3565">
            <v>519244</v>
          </cell>
        </row>
        <row r="3566">
          <cell r="B3566" t="str">
            <v>Trường mật &gt;15-18 cm</v>
          </cell>
          <cell r="C3566" t="str">
            <v>cây</v>
          </cell>
          <cell r="D3566">
            <v>554558</v>
          </cell>
        </row>
        <row r="3567">
          <cell r="B3567" t="str">
            <v>Trường mật &gt;18-21 cm</v>
          </cell>
          <cell r="C3567" t="str">
            <v>cây</v>
          </cell>
          <cell r="D3567">
            <v>592280</v>
          </cell>
        </row>
        <row r="3568">
          <cell r="B3568" t="str">
            <v>Trường mật &gt;21-24 cm</v>
          </cell>
          <cell r="C3568" t="str">
            <v>cây</v>
          </cell>
          <cell r="D3568">
            <v>632750</v>
          </cell>
        </row>
        <row r="3569">
          <cell r="B3569" t="str">
            <v>Trường mật &gt;24-27 cm</v>
          </cell>
          <cell r="C3569" t="str">
            <v>cây</v>
          </cell>
          <cell r="D3569">
            <v>676357</v>
          </cell>
        </row>
        <row r="3570">
          <cell r="B3570" t="str">
            <v>Trường mật &gt;27-30 cm</v>
          </cell>
          <cell r="C3570" t="str">
            <v>cây</v>
          </cell>
          <cell r="D3570">
            <v>723545</v>
          </cell>
        </row>
        <row r="3571">
          <cell r="B3571" t="str">
            <v>Trường mật &gt;30-33 cm</v>
          </cell>
          <cell r="C3571" t="str">
            <v>cây</v>
          </cell>
          <cell r="D3571">
            <v>774814</v>
          </cell>
        </row>
        <row r="3572">
          <cell r="B3572" t="str">
            <v>Trường mật &gt;33-36 cm</v>
          </cell>
          <cell r="C3572" t="str">
            <v>cây</v>
          </cell>
          <cell r="D3572">
            <v>830762</v>
          </cell>
        </row>
        <row r="3573">
          <cell r="B3573" t="str">
            <v>Trường mật &gt;36-39 cm</v>
          </cell>
          <cell r="C3573" t="str">
            <v>cây</v>
          </cell>
          <cell r="D3573">
            <v>892030</v>
          </cell>
        </row>
        <row r="3574">
          <cell r="B3574" t="str">
            <v>Trường mật &gt;39-42 cm</v>
          </cell>
          <cell r="C3574" t="str">
            <v>cây</v>
          </cell>
          <cell r="D3574">
            <v>959377</v>
          </cell>
        </row>
        <row r="3575">
          <cell r="B3575" t="str">
            <v>Trường mật &gt;42 cm</v>
          </cell>
          <cell r="C3575" t="str">
            <v>cây</v>
          </cell>
          <cell r="D3575">
            <v>1033664</v>
          </cell>
        </row>
        <row r="3576">
          <cell r="B3576" t="str">
            <v>Sâng lông ≤3 cm</v>
          </cell>
          <cell r="C3576" t="str">
            <v>cây</v>
          </cell>
          <cell r="D3576">
            <v>104226</v>
          </cell>
        </row>
        <row r="3577">
          <cell r="B3577" t="str">
            <v>Sâng lông &gt;3-6 cm</v>
          </cell>
          <cell r="C3577" t="str">
            <v>cây</v>
          </cell>
          <cell r="D3577">
            <v>137304</v>
          </cell>
        </row>
        <row r="3578">
          <cell r="B3578" t="str">
            <v>Sâng lông &gt;6-9 cm</v>
          </cell>
          <cell r="C3578" t="str">
            <v>cây</v>
          </cell>
          <cell r="D3578">
            <v>361264</v>
          </cell>
        </row>
        <row r="3579">
          <cell r="B3579" t="str">
            <v>Sâng lông &gt;9-12 cm</v>
          </cell>
          <cell r="C3579" t="str">
            <v>cây</v>
          </cell>
          <cell r="D3579">
            <v>486039</v>
          </cell>
        </row>
        <row r="3580">
          <cell r="B3580" t="str">
            <v>Sâng lông &gt;12-15 cm</v>
          </cell>
          <cell r="C3580" t="str">
            <v>cây</v>
          </cell>
          <cell r="D3580">
            <v>519244</v>
          </cell>
        </row>
        <row r="3581">
          <cell r="B3581" t="str">
            <v>Sâng lông &gt;15-18 cm</v>
          </cell>
          <cell r="C3581" t="str">
            <v>cây</v>
          </cell>
          <cell r="D3581">
            <v>554558</v>
          </cell>
        </row>
        <row r="3582">
          <cell r="B3582" t="str">
            <v>Sâng lông &gt;18-21 cm</v>
          </cell>
          <cell r="C3582" t="str">
            <v>cây</v>
          </cell>
          <cell r="D3582">
            <v>592280</v>
          </cell>
        </row>
        <row r="3583">
          <cell r="B3583" t="str">
            <v>Sâng lông &gt;21-24 cm</v>
          </cell>
          <cell r="C3583" t="str">
            <v>cây</v>
          </cell>
          <cell r="D3583">
            <v>632750</v>
          </cell>
        </row>
        <row r="3584">
          <cell r="B3584" t="str">
            <v>Sâng lông &gt;24-27 cm</v>
          </cell>
          <cell r="C3584" t="str">
            <v>cây</v>
          </cell>
          <cell r="D3584">
            <v>676357</v>
          </cell>
        </row>
        <row r="3585">
          <cell r="B3585" t="str">
            <v>Sâng lông &gt;27-30 cm</v>
          </cell>
          <cell r="C3585" t="str">
            <v>cây</v>
          </cell>
          <cell r="D3585">
            <v>723545</v>
          </cell>
        </row>
        <row r="3586">
          <cell r="B3586" t="str">
            <v>Sâng lông &gt;30-33 cm</v>
          </cell>
          <cell r="C3586" t="str">
            <v>cây</v>
          </cell>
          <cell r="D3586">
            <v>774814</v>
          </cell>
        </row>
        <row r="3587">
          <cell r="B3587" t="str">
            <v>Sâng lông &gt;33-36 cm</v>
          </cell>
          <cell r="C3587" t="str">
            <v>cây</v>
          </cell>
          <cell r="D3587">
            <v>830762</v>
          </cell>
        </row>
        <row r="3588">
          <cell r="B3588" t="str">
            <v>Sâng lông &gt;36-39 cm</v>
          </cell>
          <cell r="C3588" t="str">
            <v>cây</v>
          </cell>
          <cell r="D3588">
            <v>892030</v>
          </cell>
        </row>
        <row r="3589">
          <cell r="B3589" t="str">
            <v>Sâng lông &gt;39-42 cm</v>
          </cell>
          <cell r="C3589" t="str">
            <v>cây</v>
          </cell>
          <cell r="D3589">
            <v>959377</v>
          </cell>
        </row>
        <row r="3590">
          <cell r="B3590" t="str">
            <v>Sâng lông &gt;42 cm</v>
          </cell>
          <cell r="C3590" t="str">
            <v>cây</v>
          </cell>
          <cell r="D3590">
            <v>1033664</v>
          </cell>
        </row>
        <row r="3591">
          <cell r="B3591" t="str">
            <v>Sến mủ ≤3 cm</v>
          </cell>
          <cell r="C3591" t="str">
            <v>cây</v>
          </cell>
          <cell r="D3591">
            <v>104226</v>
          </cell>
        </row>
        <row r="3592">
          <cell r="B3592" t="str">
            <v>Sến mủ &gt;3-6 cm</v>
          </cell>
          <cell r="C3592" t="str">
            <v>cây</v>
          </cell>
          <cell r="D3592">
            <v>137304</v>
          </cell>
        </row>
        <row r="3593">
          <cell r="B3593" t="str">
            <v>Sến mủ &gt;6-9 cm</v>
          </cell>
          <cell r="C3593" t="str">
            <v>cây</v>
          </cell>
          <cell r="D3593">
            <v>361264</v>
          </cell>
        </row>
        <row r="3594">
          <cell r="B3594" t="str">
            <v>Sến mủ &gt;9-12 cm</v>
          </cell>
          <cell r="C3594" t="str">
            <v>cây</v>
          </cell>
          <cell r="D3594">
            <v>486039</v>
          </cell>
        </row>
        <row r="3595">
          <cell r="B3595" t="str">
            <v>Sến mủ &gt;12-15 cm</v>
          </cell>
          <cell r="C3595" t="str">
            <v>cây</v>
          </cell>
          <cell r="D3595">
            <v>519244</v>
          </cell>
        </row>
        <row r="3596">
          <cell r="B3596" t="str">
            <v>Sến mủ &gt;15-18 cm</v>
          </cell>
          <cell r="C3596" t="str">
            <v>cây</v>
          </cell>
          <cell r="D3596">
            <v>554558</v>
          </cell>
        </row>
        <row r="3597">
          <cell r="B3597" t="str">
            <v>Sến mủ &gt;18-21 cm</v>
          </cell>
          <cell r="C3597" t="str">
            <v>cây</v>
          </cell>
          <cell r="D3597">
            <v>592280</v>
          </cell>
        </row>
        <row r="3598">
          <cell r="B3598" t="str">
            <v>Sến mủ &gt;21-24 cm</v>
          </cell>
          <cell r="C3598" t="str">
            <v>cây</v>
          </cell>
          <cell r="D3598">
            <v>632750</v>
          </cell>
        </row>
        <row r="3599">
          <cell r="B3599" t="str">
            <v>Sến mủ &gt;24-27 cm</v>
          </cell>
          <cell r="C3599" t="str">
            <v>cây</v>
          </cell>
          <cell r="D3599">
            <v>676357</v>
          </cell>
        </row>
        <row r="3600">
          <cell r="B3600" t="str">
            <v>Sến mủ &gt;27-30 cm</v>
          </cell>
          <cell r="C3600" t="str">
            <v>cây</v>
          </cell>
          <cell r="D3600">
            <v>723545</v>
          </cell>
        </row>
        <row r="3601">
          <cell r="B3601" t="str">
            <v>Sến mủ &gt;30-33 cm</v>
          </cell>
          <cell r="C3601" t="str">
            <v>cây</v>
          </cell>
          <cell r="D3601">
            <v>774814</v>
          </cell>
        </row>
        <row r="3602">
          <cell r="B3602" t="str">
            <v>Sến mủ &gt;33-36 cm</v>
          </cell>
          <cell r="C3602" t="str">
            <v>cây</v>
          </cell>
          <cell r="D3602">
            <v>830762</v>
          </cell>
        </row>
        <row r="3603">
          <cell r="B3603" t="str">
            <v>Sến mủ &gt;36-39 cm</v>
          </cell>
          <cell r="C3603" t="str">
            <v>cây</v>
          </cell>
          <cell r="D3603">
            <v>892030</v>
          </cell>
        </row>
        <row r="3604">
          <cell r="B3604" t="str">
            <v>Sến mủ &gt;39-42 cm</v>
          </cell>
          <cell r="C3604" t="str">
            <v>cây</v>
          </cell>
          <cell r="D3604">
            <v>959377</v>
          </cell>
        </row>
        <row r="3605">
          <cell r="B3605" t="str">
            <v>Sến mủ &gt;42 cm</v>
          </cell>
          <cell r="C3605" t="str">
            <v>cây</v>
          </cell>
          <cell r="D3605">
            <v>1033664</v>
          </cell>
        </row>
        <row r="3606">
          <cell r="B3606" t="str">
            <v>Sến đỏ ≤3 cm</v>
          </cell>
          <cell r="C3606" t="str">
            <v>cây</v>
          </cell>
          <cell r="D3606">
            <v>104226</v>
          </cell>
        </row>
        <row r="3607">
          <cell r="B3607" t="str">
            <v>Sến đỏ &gt;3-6 cm</v>
          </cell>
          <cell r="C3607" t="str">
            <v>cây</v>
          </cell>
          <cell r="D3607">
            <v>137304</v>
          </cell>
        </row>
        <row r="3608">
          <cell r="B3608" t="str">
            <v>Sến đỏ &gt;6-9 cm</v>
          </cell>
          <cell r="C3608" t="str">
            <v>cây</v>
          </cell>
          <cell r="D3608">
            <v>361264</v>
          </cell>
        </row>
        <row r="3609">
          <cell r="B3609" t="str">
            <v>Sến đỏ &gt;9-12 cm</v>
          </cell>
          <cell r="C3609" t="str">
            <v>cây</v>
          </cell>
          <cell r="D3609">
            <v>486039</v>
          </cell>
        </row>
        <row r="3610">
          <cell r="B3610" t="str">
            <v>Sến đỏ &gt;12-15 cm</v>
          </cell>
          <cell r="C3610" t="str">
            <v>cây</v>
          </cell>
          <cell r="D3610">
            <v>519244</v>
          </cell>
        </row>
        <row r="3611">
          <cell r="B3611" t="str">
            <v>Sến đỏ &gt;15-18 cm</v>
          </cell>
          <cell r="C3611" t="str">
            <v>cây</v>
          </cell>
          <cell r="D3611">
            <v>554558</v>
          </cell>
        </row>
        <row r="3612">
          <cell r="B3612" t="str">
            <v>Sến đỏ &gt;18-21 cm</v>
          </cell>
          <cell r="C3612" t="str">
            <v>cây</v>
          </cell>
          <cell r="D3612">
            <v>592280</v>
          </cell>
        </row>
        <row r="3613">
          <cell r="B3613" t="str">
            <v>Sến đỏ &gt;21-24 cm</v>
          </cell>
          <cell r="C3613" t="str">
            <v>cây</v>
          </cell>
          <cell r="D3613">
            <v>632750</v>
          </cell>
        </row>
        <row r="3614">
          <cell r="B3614" t="str">
            <v>Sến đỏ &gt;24-27 cm</v>
          </cell>
          <cell r="C3614" t="str">
            <v>cây</v>
          </cell>
          <cell r="D3614">
            <v>676357</v>
          </cell>
        </row>
        <row r="3615">
          <cell r="B3615" t="str">
            <v>Sến đỏ &gt;27-30 cm</v>
          </cell>
          <cell r="C3615" t="str">
            <v>cây</v>
          </cell>
          <cell r="D3615">
            <v>723545</v>
          </cell>
        </row>
        <row r="3616">
          <cell r="B3616" t="str">
            <v>Sến đỏ &gt;30-33 cm</v>
          </cell>
          <cell r="C3616" t="str">
            <v>cây</v>
          </cell>
          <cell r="D3616">
            <v>774814</v>
          </cell>
        </row>
        <row r="3617">
          <cell r="B3617" t="str">
            <v>Sến đỏ &gt;33-36 cm</v>
          </cell>
          <cell r="C3617" t="str">
            <v>cây</v>
          </cell>
          <cell r="D3617">
            <v>830762</v>
          </cell>
        </row>
        <row r="3618">
          <cell r="B3618" t="str">
            <v>Sến đỏ &gt;36-39 cm</v>
          </cell>
          <cell r="C3618" t="str">
            <v>cây</v>
          </cell>
          <cell r="D3618">
            <v>892030</v>
          </cell>
        </row>
        <row r="3619">
          <cell r="B3619" t="str">
            <v>Sến đỏ &gt;39-42 cm</v>
          </cell>
          <cell r="C3619" t="str">
            <v>cây</v>
          </cell>
          <cell r="D3619">
            <v>959377</v>
          </cell>
        </row>
        <row r="3620">
          <cell r="B3620" t="str">
            <v>Sến đỏ &gt;42 cm</v>
          </cell>
          <cell r="C3620" t="str">
            <v>cây</v>
          </cell>
          <cell r="D3620">
            <v>1033664</v>
          </cell>
        </row>
        <row r="3621">
          <cell r="B3621" t="str">
            <v>Sến cát ≤3 cm</v>
          </cell>
          <cell r="C3621" t="str">
            <v>cây</v>
          </cell>
          <cell r="D3621">
            <v>104226</v>
          </cell>
        </row>
        <row r="3622">
          <cell r="B3622" t="str">
            <v>Sến cát &gt;3-6 cm</v>
          </cell>
          <cell r="C3622" t="str">
            <v>cây</v>
          </cell>
          <cell r="D3622">
            <v>137304</v>
          </cell>
        </row>
        <row r="3623">
          <cell r="B3623" t="str">
            <v>Sến cát &gt;6-9 cm</v>
          </cell>
          <cell r="C3623" t="str">
            <v>cây</v>
          </cell>
          <cell r="D3623">
            <v>361264</v>
          </cell>
        </row>
        <row r="3624">
          <cell r="B3624" t="str">
            <v>Sến cát &gt;9-12 cm</v>
          </cell>
          <cell r="C3624" t="str">
            <v>cây</v>
          </cell>
          <cell r="D3624">
            <v>486039</v>
          </cell>
        </row>
        <row r="3625">
          <cell r="B3625" t="str">
            <v>Sến cát &gt;12-15 cm</v>
          </cell>
          <cell r="C3625" t="str">
            <v>cây</v>
          </cell>
          <cell r="D3625">
            <v>519244</v>
          </cell>
        </row>
        <row r="3626">
          <cell r="B3626" t="str">
            <v>Sến cát &gt;15-18 cm</v>
          </cell>
          <cell r="C3626" t="str">
            <v>cây</v>
          </cell>
          <cell r="D3626">
            <v>554558</v>
          </cell>
        </row>
        <row r="3627">
          <cell r="B3627" t="str">
            <v>Sến cát &gt;18-21 cm</v>
          </cell>
          <cell r="C3627" t="str">
            <v>cây</v>
          </cell>
          <cell r="D3627">
            <v>592280</v>
          </cell>
        </row>
        <row r="3628">
          <cell r="B3628" t="str">
            <v>Sến cát &gt;21-24 cm</v>
          </cell>
          <cell r="C3628" t="str">
            <v>cây</v>
          </cell>
          <cell r="D3628">
            <v>632750</v>
          </cell>
        </row>
        <row r="3629">
          <cell r="B3629" t="str">
            <v>Sến cát &gt;24-27 cm</v>
          </cell>
          <cell r="C3629" t="str">
            <v>cây</v>
          </cell>
          <cell r="D3629">
            <v>676357</v>
          </cell>
        </row>
        <row r="3630">
          <cell r="B3630" t="str">
            <v>Sến cát &gt;27-30 cm</v>
          </cell>
          <cell r="C3630" t="str">
            <v>cây</v>
          </cell>
          <cell r="D3630">
            <v>723545</v>
          </cell>
        </row>
        <row r="3631">
          <cell r="B3631" t="str">
            <v>Sến cát &gt;30-33 cm</v>
          </cell>
          <cell r="C3631" t="str">
            <v>cây</v>
          </cell>
          <cell r="D3631">
            <v>774814</v>
          </cell>
        </row>
        <row r="3632">
          <cell r="B3632" t="str">
            <v>Sến cát &gt;33-36 cm</v>
          </cell>
          <cell r="C3632" t="str">
            <v>cây</v>
          </cell>
          <cell r="D3632">
            <v>830762</v>
          </cell>
        </row>
        <row r="3633">
          <cell r="B3633" t="str">
            <v>Sến cát &gt;36-39 cm</v>
          </cell>
          <cell r="C3633" t="str">
            <v>cây</v>
          </cell>
          <cell r="D3633">
            <v>892030</v>
          </cell>
        </row>
        <row r="3634">
          <cell r="B3634" t="str">
            <v>Sến cát &gt;39-42 cm</v>
          </cell>
          <cell r="C3634" t="str">
            <v>cây</v>
          </cell>
          <cell r="D3634">
            <v>959377</v>
          </cell>
        </row>
        <row r="3635">
          <cell r="B3635" t="str">
            <v>Sến cát &gt;42 cm</v>
          </cell>
          <cell r="C3635" t="str">
            <v>cây</v>
          </cell>
          <cell r="D3635">
            <v>1033664</v>
          </cell>
        </row>
        <row r="3636">
          <cell r="B3636" t="str">
            <v>Sến nam ≤3 cm</v>
          </cell>
          <cell r="C3636" t="str">
            <v>cây</v>
          </cell>
          <cell r="D3636">
            <v>104226</v>
          </cell>
        </row>
        <row r="3637">
          <cell r="B3637" t="str">
            <v>Sến nam &gt;3-6 cm</v>
          </cell>
          <cell r="C3637" t="str">
            <v>cây</v>
          </cell>
          <cell r="D3637">
            <v>137304</v>
          </cell>
        </row>
        <row r="3638">
          <cell r="B3638" t="str">
            <v>Sến nam &gt;6-9 cm</v>
          </cell>
          <cell r="C3638" t="str">
            <v>cây</v>
          </cell>
          <cell r="D3638">
            <v>361264</v>
          </cell>
        </row>
        <row r="3639">
          <cell r="B3639" t="str">
            <v>Sến nam &gt;9-12 cm</v>
          </cell>
          <cell r="C3639" t="str">
            <v>cây</v>
          </cell>
          <cell r="D3639">
            <v>486039</v>
          </cell>
        </row>
        <row r="3640">
          <cell r="B3640" t="str">
            <v>Sến nam &gt;12-15 cm</v>
          </cell>
          <cell r="C3640" t="str">
            <v>cây</v>
          </cell>
          <cell r="D3640">
            <v>519244</v>
          </cell>
        </row>
        <row r="3641">
          <cell r="B3641" t="str">
            <v>Sến nam &gt;15-18 cm</v>
          </cell>
          <cell r="C3641" t="str">
            <v>cây</v>
          </cell>
          <cell r="D3641">
            <v>554558</v>
          </cell>
        </row>
        <row r="3642">
          <cell r="B3642" t="str">
            <v>Sến nam &gt;18-21 cm</v>
          </cell>
          <cell r="C3642" t="str">
            <v>cây</v>
          </cell>
          <cell r="D3642">
            <v>592280</v>
          </cell>
        </row>
        <row r="3643">
          <cell r="B3643" t="str">
            <v>Sến nam &gt;21-24 cm</v>
          </cell>
          <cell r="C3643" t="str">
            <v>cây</v>
          </cell>
          <cell r="D3643">
            <v>632750</v>
          </cell>
        </row>
        <row r="3644">
          <cell r="B3644" t="str">
            <v>Sến nam &gt;24-27 cm</v>
          </cell>
          <cell r="C3644" t="str">
            <v>cây</v>
          </cell>
          <cell r="D3644">
            <v>676357</v>
          </cell>
        </row>
        <row r="3645">
          <cell r="B3645" t="str">
            <v>Sến nam &gt;27-30 cm</v>
          </cell>
          <cell r="C3645" t="str">
            <v>cây</v>
          </cell>
          <cell r="D3645">
            <v>723545</v>
          </cell>
        </row>
        <row r="3646">
          <cell r="B3646" t="str">
            <v>Sến nam &gt;30-33 cm</v>
          </cell>
          <cell r="C3646" t="str">
            <v>cây</v>
          </cell>
          <cell r="D3646">
            <v>774814</v>
          </cell>
        </row>
        <row r="3647">
          <cell r="B3647" t="str">
            <v>Sến nam &gt;33-36 cm</v>
          </cell>
          <cell r="C3647" t="str">
            <v>cây</v>
          </cell>
          <cell r="D3647">
            <v>830762</v>
          </cell>
        </row>
        <row r="3648">
          <cell r="B3648" t="str">
            <v>Sến nam &gt;36-39 cm</v>
          </cell>
          <cell r="C3648" t="str">
            <v>cây</v>
          </cell>
          <cell r="D3648">
            <v>892030</v>
          </cell>
        </row>
        <row r="3649">
          <cell r="B3649" t="str">
            <v>Sến nam &gt;39-42 cm</v>
          </cell>
          <cell r="C3649" t="str">
            <v>cây</v>
          </cell>
          <cell r="D3649">
            <v>959377</v>
          </cell>
        </row>
        <row r="3650">
          <cell r="B3650" t="str">
            <v>Sến nam &gt;42 cm</v>
          </cell>
          <cell r="C3650" t="str">
            <v>cây</v>
          </cell>
          <cell r="D3650">
            <v>1033664</v>
          </cell>
        </row>
        <row r="3651">
          <cell r="B3651" t="str">
            <v>Sồi áo tơ ≤3 cm</v>
          </cell>
          <cell r="C3651" t="str">
            <v>cây</v>
          </cell>
          <cell r="D3651">
            <v>104226</v>
          </cell>
        </row>
        <row r="3652">
          <cell r="B3652" t="str">
            <v>Sồi áo tơ &gt;3-6 cm</v>
          </cell>
          <cell r="C3652" t="str">
            <v>cây</v>
          </cell>
          <cell r="D3652">
            <v>137304</v>
          </cell>
        </row>
        <row r="3653">
          <cell r="B3653" t="str">
            <v>Sồi áo tơ &gt;6-9 cm</v>
          </cell>
          <cell r="C3653" t="str">
            <v>cây</v>
          </cell>
          <cell r="D3653">
            <v>361264</v>
          </cell>
        </row>
        <row r="3654">
          <cell r="B3654" t="str">
            <v>Sồi áo tơ &gt;9-12 cm</v>
          </cell>
          <cell r="C3654" t="str">
            <v>cây</v>
          </cell>
          <cell r="D3654">
            <v>486039</v>
          </cell>
        </row>
        <row r="3655">
          <cell r="B3655" t="str">
            <v>Sồi áo tơ &gt;12-15 cm</v>
          </cell>
          <cell r="C3655" t="str">
            <v>cây</v>
          </cell>
          <cell r="D3655">
            <v>519244</v>
          </cell>
        </row>
        <row r="3656">
          <cell r="B3656" t="str">
            <v>Sồi áo tơ &gt;15-18 cm</v>
          </cell>
          <cell r="C3656" t="str">
            <v>cây</v>
          </cell>
          <cell r="D3656">
            <v>554558</v>
          </cell>
        </row>
        <row r="3657">
          <cell r="B3657" t="str">
            <v>Sồi áo tơ &gt;18-21 cm</v>
          </cell>
          <cell r="C3657" t="str">
            <v>cây</v>
          </cell>
          <cell r="D3657">
            <v>592280</v>
          </cell>
        </row>
        <row r="3658">
          <cell r="B3658" t="str">
            <v>Sồi áo tơ &gt;21-24 cm</v>
          </cell>
          <cell r="C3658" t="str">
            <v>cây</v>
          </cell>
          <cell r="D3658">
            <v>632750</v>
          </cell>
        </row>
        <row r="3659">
          <cell r="B3659" t="str">
            <v>Sồi áo tơ &gt;24-27 cm</v>
          </cell>
          <cell r="C3659" t="str">
            <v>cây</v>
          </cell>
          <cell r="D3659">
            <v>676357</v>
          </cell>
        </row>
        <row r="3660">
          <cell r="B3660" t="str">
            <v>Sồi áo tơ &gt;27-30 cm</v>
          </cell>
          <cell r="C3660" t="str">
            <v>cây</v>
          </cell>
          <cell r="D3660">
            <v>723545</v>
          </cell>
        </row>
        <row r="3661">
          <cell r="B3661" t="str">
            <v>Sồi áo tơ &gt;30-33 cm</v>
          </cell>
          <cell r="C3661" t="str">
            <v>cây</v>
          </cell>
          <cell r="D3661">
            <v>774814</v>
          </cell>
        </row>
        <row r="3662">
          <cell r="B3662" t="str">
            <v>Sồi áo tơ &gt;33-36 cm</v>
          </cell>
          <cell r="C3662" t="str">
            <v>cây</v>
          </cell>
          <cell r="D3662">
            <v>830762</v>
          </cell>
        </row>
        <row r="3663">
          <cell r="B3663" t="str">
            <v>Sồi áo tơ &gt;36-39 cm</v>
          </cell>
          <cell r="C3663" t="str">
            <v>cây</v>
          </cell>
          <cell r="D3663">
            <v>892030</v>
          </cell>
        </row>
        <row r="3664">
          <cell r="B3664" t="str">
            <v>Sồi áo tơ &gt;39-42 cm</v>
          </cell>
          <cell r="C3664" t="str">
            <v>cây</v>
          </cell>
          <cell r="D3664">
            <v>959377</v>
          </cell>
        </row>
        <row r="3665">
          <cell r="B3665" t="str">
            <v>Sồi áo tơ &gt;42 cm</v>
          </cell>
          <cell r="C3665" t="str">
            <v>cây</v>
          </cell>
          <cell r="D3665">
            <v>1033664</v>
          </cell>
        </row>
        <row r="3666">
          <cell r="B3666" t="str">
            <v>Giẻ trắng ≤3 cm</v>
          </cell>
          <cell r="C3666" t="str">
            <v>cây</v>
          </cell>
          <cell r="D3666">
            <v>104226</v>
          </cell>
        </row>
        <row r="3667">
          <cell r="B3667" t="str">
            <v>Giẻ trắng &gt;3-6 cm</v>
          </cell>
          <cell r="C3667" t="str">
            <v>cây</v>
          </cell>
          <cell r="D3667">
            <v>137304</v>
          </cell>
        </row>
        <row r="3668">
          <cell r="B3668" t="str">
            <v>Giẻ trắng &gt;6-9 cm</v>
          </cell>
          <cell r="C3668" t="str">
            <v>cây</v>
          </cell>
          <cell r="D3668">
            <v>361264</v>
          </cell>
        </row>
        <row r="3669">
          <cell r="B3669" t="str">
            <v>Giẻ trắng &gt;9-12 cm</v>
          </cell>
          <cell r="C3669" t="str">
            <v>cây</v>
          </cell>
          <cell r="D3669">
            <v>486039</v>
          </cell>
        </row>
        <row r="3670">
          <cell r="B3670" t="str">
            <v>Giẻ trắng &gt;12-15 cm</v>
          </cell>
          <cell r="C3670" t="str">
            <v>cây</v>
          </cell>
          <cell r="D3670">
            <v>519244</v>
          </cell>
        </row>
        <row r="3671">
          <cell r="B3671" t="str">
            <v>Giẻ trắng &gt;15-18 cm</v>
          </cell>
          <cell r="C3671" t="str">
            <v>cây</v>
          </cell>
          <cell r="D3671">
            <v>554558</v>
          </cell>
        </row>
        <row r="3672">
          <cell r="B3672" t="str">
            <v>Giẻ trắng &gt;18-21 cm</v>
          </cell>
          <cell r="C3672" t="str">
            <v>cây</v>
          </cell>
          <cell r="D3672">
            <v>592280</v>
          </cell>
        </row>
        <row r="3673">
          <cell r="B3673" t="str">
            <v>Giẻ trắng &gt;21-24 cm</v>
          </cell>
          <cell r="C3673" t="str">
            <v>cây</v>
          </cell>
          <cell r="D3673">
            <v>632750</v>
          </cell>
        </row>
        <row r="3674">
          <cell r="B3674" t="str">
            <v>Giẻ trắng &gt;24-27 cm</v>
          </cell>
          <cell r="C3674" t="str">
            <v>cây</v>
          </cell>
          <cell r="D3674">
            <v>676357</v>
          </cell>
        </row>
        <row r="3675">
          <cell r="B3675" t="str">
            <v>Giẻ trắng &gt;27-30 cm</v>
          </cell>
          <cell r="C3675" t="str">
            <v>cây</v>
          </cell>
          <cell r="D3675">
            <v>723545</v>
          </cell>
        </row>
        <row r="3676">
          <cell r="B3676" t="str">
            <v>Giẻ trắng &gt;30-33 cm</v>
          </cell>
          <cell r="C3676" t="str">
            <v>cây</v>
          </cell>
          <cell r="D3676">
            <v>774814</v>
          </cell>
        </row>
        <row r="3677">
          <cell r="B3677" t="str">
            <v>Giẻ trắng &gt;33-36 cm</v>
          </cell>
          <cell r="C3677" t="str">
            <v>cây</v>
          </cell>
          <cell r="D3677">
            <v>830762</v>
          </cell>
        </row>
        <row r="3678">
          <cell r="B3678" t="str">
            <v>Giẻ trắng &gt;36-39 cm</v>
          </cell>
          <cell r="C3678" t="str">
            <v>cây</v>
          </cell>
          <cell r="D3678">
            <v>892030</v>
          </cell>
        </row>
        <row r="3679">
          <cell r="B3679" t="str">
            <v>Giẻ trắng &gt;39-42 cm</v>
          </cell>
          <cell r="C3679" t="str">
            <v>cây</v>
          </cell>
          <cell r="D3679">
            <v>959377</v>
          </cell>
        </row>
        <row r="3680">
          <cell r="B3680" t="str">
            <v>Giẻ trắng &gt;42 cm</v>
          </cell>
          <cell r="C3680" t="str">
            <v>cây</v>
          </cell>
          <cell r="D3680">
            <v>1033664</v>
          </cell>
        </row>
        <row r="3681">
          <cell r="B3681" t="str">
            <v>Giẻ bộp ≤3 cm</v>
          </cell>
          <cell r="C3681" t="str">
            <v>cây</v>
          </cell>
          <cell r="D3681">
            <v>104226</v>
          </cell>
        </row>
        <row r="3682">
          <cell r="B3682" t="str">
            <v>Giẻ bộp &gt;3-6 cm</v>
          </cell>
          <cell r="C3682" t="str">
            <v>cây</v>
          </cell>
          <cell r="D3682">
            <v>137304</v>
          </cell>
        </row>
        <row r="3683">
          <cell r="B3683" t="str">
            <v>Giẻ bộp &gt;6-9 cm</v>
          </cell>
          <cell r="C3683" t="str">
            <v>cây</v>
          </cell>
          <cell r="D3683">
            <v>361264</v>
          </cell>
        </row>
        <row r="3684">
          <cell r="B3684" t="str">
            <v>Giẻ bộp &gt;9-12 cm</v>
          </cell>
          <cell r="C3684" t="str">
            <v>cây</v>
          </cell>
          <cell r="D3684">
            <v>486039</v>
          </cell>
        </row>
        <row r="3685">
          <cell r="B3685" t="str">
            <v>Giẻ bộp &gt;12-15 cm</v>
          </cell>
          <cell r="C3685" t="str">
            <v>cây</v>
          </cell>
          <cell r="D3685">
            <v>519244</v>
          </cell>
        </row>
        <row r="3686">
          <cell r="B3686" t="str">
            <v>Giẻ bộp &gt;15-18 cm</v>
          </cell>
          <cell r="C3686" t="str">
            <v>cây</v>
          </cell>
          <cell r="D3686">
            <v>554558</v>
          </cell>
        </row>
        <row r="3687">
          <cell r="B3687" t="str">
            <v>Giẻ bộp &gt;18-21 cm</v>
          </cell>
          <cell r="C3687" t="str">
            <v>cây</v>
          </cell>
          <cell r="D3687">
            <v>592280</v>
          </cell>
        </row>
        <row r="3688">
          <cell r="B3688" t="str">
            <v>Giẻ bộp &gt;21-24 cm</v>
          </cell>
          <cell r="C3688" t="str">
            <v>cây</v>
          </cell>
          <cell r="D3688">
            <v>632750</v>
          </cell>
        </row>
        <row r="3689">
          <cell r="B3689" t="str">
            <v>Giẻ bộp &gt;24-27 cm</v>
          </cell>
          <cell r="C3689" t="str">
            <v>cây</v>
          </cell>
          <cell r="D3689">
            <v>676357</v>
          </cell>
        </row>
        <row r="3690">
          <cell r="B3690" t="str">
            <v>Giẻ bộp &gt;27-30 cm</v>
          </cell>
          <cell r="C3690" t="str">
            <v>cây</v>
          </cell>
          <cell r="D3690">
            <v>723545</v>
          </cell>
        </row>
        <row r="3691">
          <cell r="B3691" t="str">
            <v>Giẻ bộp &gt;30-33 cm</v>
          </cell>
          <cell r="C3691" t="str">
            <v>cây</v>
          </cell>
          <cell r="D3691">
            <v>774814</v>
          </cell>
        </row>
        <row r="3692">
          <cell r="B3692" t="str">
            <v>Giẻ bộp &gt;33-36 cm</v>
          </cell>
          <cell r="C3692" t="str">
            <v>cây</v>
          </cell>
          <cell r="D3692">
            <v>830762</v>
          </cell>
        </row>
        <row r="3693">
          <cell r="B3693" t="str">
            <v>Giẻ bộp &gt;36-39 cm</v>
          </cell>
          <cell r="C3693" t="str">
            <v>cây</v>
          </cell>
          <cell r="D3693">
            <v>892030</v>
          </cell>
        </row>
        <row r="3694">
          <cell r="B3694" t="str">
            <v>Giẻ bộp &gt;39-42 cm</v>
          </cell>
          <cell r="C3694" t="str">
            <v>cây</v>
          </cell>
          <cell r="D3694">
            <v>959377</v>
          </cell>
        </row>
        <row r="3695">
          <cell r="B3695" t="str">
            <v>Giẻ bộp &gt;42 cm</v>
          </cell>
          <cell r="C3695" t="str">
            <v>cây</v>
          </cell>
          <cell r="D3695">
            <v>1033664</v>
          </cell>
        </row>
        <row r="3696">
          <cell r="B3696" t="str">
            <v>Sồi bổm ≤3 cm</v>
          </cell>
          <cell r="C3696" t="str">
            <v>cây</v>
          </cell>
          <cell r="D3696">
            <v>104226</v>
          </cell>
        </row>
        <row r="3697">
          <cell r="B3697" t="str">
            <v>Sồi bổm &gt;3-6 cm</v>
          </cell>
          <cell r="C3697" t="str">
            <v>cây</v>
          </cell>
          <cell r="D3697">
            <v>137304</v>
          </cell>
        </row>
        <row r="3698">
          <cell r="B3698" t="str">
            <v>Sồi bổm &gt;6-9 cm</v>
          </cell>
          <cell r="C3698" t="str">
            <v>cây</v>
          </cell>
          <cell r="D3698">
            <v>361264</v>
          </cell>
        </row>
        <row r="3699">
          <cell r="B3699" t="str">
            <v>Sồi bổm &gt;9-12 cm</v>
          </cell>
          <cell r="C3699" t="str">
            <v>cây</v>
          </cell>
          <cell r="D3699">
            <v>486039</v>
          </cell>
        </row>
        <row r="3700">
          <cell r="B3700" t="str">
            <v>Sồi bổm &gt;12-15 cm</v>
          </cell>
          <cell r="C3700" t="str">
            <v>cây</v>
          </cell>
          <cell r="D3700">
            <v>519244</v>
          </cell>
        </row>
        <row r="3701">
          <cell r="B3701" t="str">
            <v>Sồi bổm &gt;15-18 cm</v>
          </cell>
          <cell r="C3701" t="str">
            <v>cây</v>
          </cell>
          <cell r="D3701">
            <v>554558</v>
          </cell>
        </row>
        <row r="3702">
          <cell r="B3702" t="str">
            <v>Sồi bổm &gt;18-21 cm</v>
          </cell>
          <cell r="C3702" t="str">
            <v>cây</v>
          </cell>
          <cell r="D3702">
            <v>592280</v>
          </cell>
        </row>
        <row r="3703">
          <cell r="B3703" t="str">
            <v>Sồi bổm &gt;21-24 cm</v>
          </cell>
          <cell r="C3703" t="str">
            <v>cây</v>
          </cell>
          <cell r="D3703">
            <v>632750</v>
          </cell>
        </row>
        <row r="3704">
          <cell r="B3704" t="str">
            <v>Sồi bổm &gt;24-27 cm</v>
          </cell>
          <cell r="C3704" t="str">
            <v>cây</v>
          </cell>
          <cell r="D3704">
            <v>676357</v>
          </cell>
        </row>
        <row r="3705">
          <cell r="B3705" t="str">
            <v>Sồi bổm &gt;27-30 cm</v>
          </cell>
          <cell r="C3705" t="str">
            <v>cây</v>
          </cell>
          <cell r="D3705">
            <v>723545</v>
          </cell>
        </row>
        <row r="3706">
          <cell r="B3706" t="str">
            <v>Sồi bổm &gt;30-33 cm</v>
          </cell>
          <cell r="C3706" t="str">
            <v>cây</v>
          </cell>
          <cell r="D3706">
            <v>774814</v>
          </cell>
        </row>
        <row r="3707">
          <cell r="B3707" t="str">
            <v>Sồi bổm &gt;33-36 cm</v>
          </cell>
          <cell r="C3707" t="str">
            <v>cây</v>
          </cell>
          <cell r="D3707">
            <v>830762</v>
          </cell>
        </row>
        <row r="3708">
          <cell r="B3708" t="str">
            <v>Sồi bổm &gt;36-39 cm</v>
          </cell>
          <cell r="C3708" t="str">
            <v>cây</v>
          </cell>
          <cell r="D3708">
            <v>892030</v>
          </cell>
        </row>
        <row r="3709">
          <cell r="B3709" t="str">
            <v>Sồi bổm &gt;39-42 cm</v>
          </cell>
          <cell r="C3709" t="str">
            <v>cây</v>
          </cell>
          <cell r="D3709">
            <v>959377</v>
          </cell>
        </row>
        <row r="3710">
          <cell r="B3710" t="str">
            <v>Sồi bổm &gt;42 cm</v>
          </cell>
          <cell r="C3710" t="str">
            <v>cây</v>
          </cell>
          <cell r="D3710">
            <v>1033664</v>
          </cell>
        </row>
        <row r="3711">
          <cell r="B3711" t="str">
            <v>Dẻ ban ≤3 cm</v>
          </cell>
          <cell r="C3711" t="str">
            <v>cây</v>
          </cell>
          <cell r="D3711">
            <v>104226</v>
          </cell>
        </row>
        <row r="3712">
          <cell r="B3712" t="str">
            <v>Dẻ ban &gt;3-6 cm</v>
          </cell>
          <cell r="C3712" t="str">
            <v>cây</v>
          </cell>
          <cell r="D3712">
            <v>137304</v>
          </cell>
        </row>
        <row r="3713">
          <cell r="B3713" t="str">
            <v>Dẻ ban &gt;6-9 cm</v>
          </cell>
          <cell r="C3713" t="str">
            <v>cây</v>
          </cell>
          <cell r="D3713">
            <v>361264</v>
          </cell>
        </row>
        <row r="3714">
          <cell r="B3714" t="str">
            <v>Dẻ ban &gt;9-12 cm</v>
          </cell>
          <cell r="C3714" t="str">
            <v>cây</v>
          </cell>
          <cell r="D3714">
            <v>486039</v>
          </cell>
        </row>
        <row r="3715">
          <cell r="B3715" t="str">
            <v>Dẻ ban &gt;12-15 cm</v>
          </cell>
          <cell r="C3715" t="str">
            <v>cây</v>
          </cell>
          <cell r="D3715">
            <v>519244</v>
          </cell>
        </row>
        <row r="3716">
          <cell r="B3716" t="str">
            <v>Dẻ ban &gt;15-18 cm</v>
          </cell>
          <cell r="C3716" t="str">
            <v>cây</v>
          </cell>
          <cell r="D3716">
            <v>554558</v>
          </cell>
        </row>
        <row r="3717">
          <cell r="B3717" t="str">
            <v>Dẻ ban &gt;18-21 cm</v>
          </cell>
          <cell r="C3717" t="str">
            <v>cây</v>
          </cell>
          <cell r="D3717">
            <v>592280</v>
          </cell>
        </row>
        <row r="3718">
          <cell r="B3718" t="str">
            <v>Dẻ ban &gt;21-24 cm</v>
          </cell>
          <cell r="C3718" t="str">
            <v>cây</v>
          </cell>
          <cell r="D3718">
            <v>632750</v>
          </cell>
        </row>
        <row r="3719">
          <cell r="B3719" t="str">
            <v>Dẻ ban &gt;24-27 cm</v>
          </cell>
          <cell r="C3719" t="str">
            <v>cây</v>
          </cell>
          <cell r="D3719">
            <v>676357</v>
          </cell>
        </row>
        <row r="3720">
          <cell r="B3720" t="str">
            <v>Dẻ ban &gt;27-30 cm</v>
          </cell>
          <cell r="C3720" t="str">
            <v>cây</v>
          </cell>
          <cell r="D3720">
            <v>723545</v>
          </cell>
        </row>
        <row r="3721">
          <cell r="B3721" t="str">
            <v>Dẻ ban &gt;30-33 cm</v>
          </cell>
          <cell r="C3721" t="str">
            <v>cây</v>
          </cell>
          <cell r="D3721">
            <v>774814</v>
          </cell>
        </row>
        <row r="3722">
          <cell r="B3722" t="str">
            <v>Dẻ ban &gt;33-36 cm</v>
          </cell>
          <cell r="C3722" t="str">
            <v>cây</v>
          </cell>
          <cell r="D3722">
            <v>830762</v>
          </cell>
        </row>
        <row r="3723">
          <cell r="B3723" t="str">
            <v>Dẻ ban &gt;36-39 cm</v>
          </cell>
          <cell r="C3723" t="str">
            <v>cây</v>
          </cell>
          <cell r="D3723">
            <v>892030</v>
          </cell>
        </row>
        <row r="3724">
          <cell r="B3724" t="str">
            <v>Dẻ ban &gt;39-42 cm</v>
          </cell>
          <cell r="C3724" t="str">
            <v>cây</v>
          </cell>
          <cell r="D3724">
            <v>959377</v>
          </cell>
        </row>
        <row r="3725">
          <cell r="B3725" t="str">
            <v>Dẻ ban &gt;42 cm</v>
          </cell>
          <cell r="C3725" t="str">
            <v>cây</v>
          </cell>
          <cell r="D3725">
            <v>1033664</v>
          </cell>
        </row>
        <row r="3726">
          <cell r="B3726" t="str">
            <v>Dẻ đen ≤3 cm</v>
          </cell>
          <cell r="C3726" t="str">
            <v>cây</v>
          </cell>
          <cell r="D3726">
            <v>104226</v>
          </cell>
        </row>
        <row r="3727">
          <cell r="B3727" t="str">
            <v>Dẻ đen &gt;3-6 cm</v>
          </cell>
          <cell r="C3727" t="str">
            <v>cây</v>
          </cell>
          <cell r="D3727">
            <v>137304</v>
          </cell>
        </row>
        <row r="3728">
          <cell r="B3728" t="str">
            <v>Dẻ đen &gt;6-9 cm</v>
          </cell>
          <cell r="C3728" t="str">
            <v>cây</v>
          </cell>
          <cell r="D3728">
            <v>361264</v>
          </cell>
        </row>
        <row r="3729">
          <cell r="B3729" t="str">
            <v>Dẻ đen &gt;9-12 cm</v>
          </cell>
          <cell r="C3729" t="str">
            <v>cây</v>
          </cell>
          <cell r="D3729">
            <v>486039</v>
          </cell>
        </row>
        <row r="3730">
          <cell r="B3730" t="str">
            <v>Dẻ đen &gt;12-15 cm</v>
          </cell>
          <cell r="C3730" t="str">
            <v>cây</v>
          </cell>
          <cell r="D3730">
            <v>519244</v>
          </cell>
        </row>
        <row r="3731">
          <cell r="B3731" t="str">
            <v>Dẻ đen &gt;15-18 cm</v>
          </cell>
          <cell r="C3731" t="str">
            <v>cây</v>
          </cell>
          <cell r="D3731">
            <v>554558</v>
          </cell>
        </row>
        <row r="3732">
          <cell r="B3732" t="str">
            <v>Dẻ đen &gt;18-21 cm</v>
          </cell>
          <cell r="C3732" t="str">
            <v>cây</v>
          </cell>
          <cell r="D3732">
            <v>592280</v>
          </cell>
        </row>
        <row r="3733">
          <cell r="B3733" t="str">
            <v>Dẻ đen &gt;21-24 cm</v>
          </cell>
          <cell r="C3733" t="str">
            <v>cây</v>
          </cell>
          <cell r="D3733">
            <v>632750</v>
          </cell>
        </row>
        <row r="3734">
          <cell r="B3734" t="str">
            <v>Dẻ đen &gt;24-27 cm</v>
          </cell>
          <cell r="C3734" t="str">
            <v>cây</v>
          </cell>
          <cell r="D3734">
            <v>676357</v>
          </cell>
        </row>
        <row r="3735">
          <cell r="B3735" t="str">
            <v>Dẻ đen &gt;27-30 cm</v>
          </cell>
          <cell r="C3735" t="str">
            <v>cây</v>
          </cell>
          <cell r="D3735">
            <v>723545</v>
          </cell>
        </row>
        <row r="3736">
          <cell r="B3736" t="str">
            <v>Dẻ đen &gt;30-33 cm</v>
          </cell>
          <cell r="C3736" t="str">
            <v>cây</v>
          </cell>
          <cell r="D3736">
            <v>774814</v>
          </cell>
        </row>
        <row r="3737">
          <cell r="B3737" t="str">
            <v>Dẻ đen &gt;33-36 cm</v>
          </cell>
          <cell r="C3737" t="str">
            <v>cây</v>
          </cell>
          <cell r="D3737">
            <v>830762</v>
          </cell>
        </row>
        <row r="3738">
          <cell r="B3738" t="str">
            <v>Dẻ đen &gt;36-39 cm</v>
          </cell>
          <cell r="C3738" t="str">
            <v>cây</v>
          </cell>
          <cell r="D3738">
            <v>892030</v>
          </cell>
        </row>
        <row r="3739">
          <cell r="B3739" t="str">
            <v>Dẻ đen &gt;39-42 cm</v>
          </cell>
          <cell r="C3739" t="str">
            <v>cây</v>
          </cell>
          <cell r="D3739">
            <v>959377</v>
          </cell>
        </row>
        <row r="3740">
          <cell r="B3740" t="str">
            <v>Dẻ đen &gt;42 cm</v>
          </cell>
          <cell r="C3740" t="str">
            <v>cây</v>
          </cell>
          <cell r="D3740">
            <v>1033664</v>
          </cell>
        </row>
        <row r="3741">
          <cell r="B3741" t="str">
            <v>Sồi dĩa ≤3 cm</v>
          </cell>
          <cell r="C3741" t="str">
            <v>cây</v>
          </cell>
          <cell r="D3741">
            <v>104226</v>
          </cell>
        </row>
        <row r="3742">
          <cell r="B3742" t="str">
            <v>Sồi dĩa &gt;3-6 cm</v>
          </cell>
          <cell r="C3742" t="str">
            <v>cây</v>
          </cell>
          <cell r="D3742">
            <v>137304</v>
          </cell>
        </row>
        <row r="3743">
          <cell r="B3743" t="str">
            <v>Sồi dĩa &gt;6-9 cm</v>
          </cell>
          <cell r="C3743" t="str">
            <v>cây</v>
          </cell>
          <cell r="D3743">
            <v>361264</v>
          </cell>
        </row>
        <row r="3744">
          <cell r="B3744" t="str">
            <v>Sồi dĩa &gt;9-12 cm</v>
          </cell>
          <cell r="C3744" t="str">
            <v>cây</v>
          </cell>
          <cell r="D3744">
            <v>486039</v>
          </cell>
        </row>
        <row r="3745">
          <cell r="B3745" t="str">
            <v>Sồi dĩa &gt;12-15 cm</v>
          </cell>
          <cell r="C3745" t="str">
            <v>cây</v>
          </cell>
          <cell r="D3745">
            <v>519244</v>
          </cell>
        </row>
        <row r="3746">
          <cell r="B3746" t="str">
            <v>Sồi dĩa &gt;15-18 cm</v>
          </cell>
          <cell r="C3746" t="str">
            <v>cây</v>
          </cell>
          <cell r="D3746">
            <v>554558</v>
          </cell>
        </row>
        <row r="3747">
          <cell r="B3747" t="str">
            <v>Sồi dĩa &gt;18-21 cm</v>
          </cell>
          <cell r="C3747" t="str">
            <v>cây</v>
          </cell>
          <cell r="D3747">
            <v>592280</v>
          </cell>
        </row>
        <row r="3748">
          <cell r="B3748" t="str">
            <v>Sồi dĩa &gt;21-24 cm</v>
          </cell>
          <cell r="C3748" t="str">
            <v>cây</v>
          </cell>
          <cell r="D3748">
            <v>632750</v>
          </cell>
        </row>
        <row r="3749">
          <cell r="B3749" t="str">
            <v>Sồi dĩa &gt;24-27 cm</v>
          </cell>
          <cell r="C3749" t="str">
            <v>cây</v>
          </cell>
          <cell r="D3749">
            <v>676357</v>
          </cell>
        </row>
        <row r="3750">
          <cell r="B3750" t="str">
            <v>Sồi dĩa &gt;27-30 cm</v>
          </cell>
          <cell r="C3750" t="str">
            <v>cây</v>
          </cell>
          <cell r="D3750">
            <v>723545</v>
          </cell>
        </row>
        <row r="3751">
          <cell r="B3751" t="str">
            <v>Sồi dĩa &gt;30-33 cm</v>
          </cell>
          <cell r="C3751" t="str">
            <v>cây</v>
          </cell>
          <cell r="D3751">
            <v>774814</v>
          </cell>
        </row>
        <row r="3752">
          <cell r="B3752" t="str">
            <v>Sồi dĩa &gt;33-36 cm</v>
          </cell>
          <cell r="C3752" t="str">
            <v>cây</v>
          </cell>
          <cell r="D3752">
            <v>830762</v>
          </cell>
        </row>
        <row r="3753">
          <cell r="B3753" t="str">
            <v>Sồi dĩa &gt;36-39 cm</v>
          </cell>
          <cell r="C3753" t="str">
            <v>cây</v>
          </cell>
          <cell r="D3753">
            <v>892030</v>
          </cell>
        </row>
        <row r="3754">
          <cell r="B3754" t="str">
            <v>Sồi dĩa &gt;39-42 cm</v>
          </cell>
          <cell r="C3754" t="str">
            <v>cây</v>
          </cell>
          <cell r="D3754">
            <v>959377</v>
          </cell>
        </row>
        <row r="3755">
          <cell r="B3755" t="str">
            <v>Sồi dĩa &gt;42 cm</v>
          </cell>
          <cell r="C3755" t="str">
            <v>cây</v>
          </cell>
          <cell r="D3755">
            <v>1033664</v>
          </cell>
        </row>
        <row r="3756">
          <cell r="B3756" t="str">
            <v>Dẻ cau ≤3 cm</v>
          </cell>
          <cell r="C3756" t="str">
            <v>cây</v>
          </cell>
          <cell r="D3756">
            <v>104226</v>
          </cell>
        </row>
        <row r="3757">
          <cell r="B3757" t="str">
            <v>Dẻ cau &gt;3-6 cm</v>
          </cell>
          <cell r="C3757" t="str">
            <v>cây</v>
          </cell>
          <cell r="D3757">
            <v>137304</v>
          </cell>
        </row>
        <row r="3758">
          <cell r="B3758" t="str">
            <v>Dẻ cau &gt;6-9 cm</v>
          </cell>
          <cell r="C3758" t="str">
            <v>cây</v>
          </cell>
          <cell r="D3758">
            <v>361264</v>
          </cell>
        </row>
        <row r="3759">
          <cell r="B3759" t="str">
            <v>Dẻ cau &gt;9-12 cm</v>
          </cell>
          <cell r="C3759" t="str">
            <v>cây</v>
          </cell>
          <cell r="D3759">
            <v>486039</v>
          </cell>
        </row>
        <row r="3760">
          <cell r="B3760" t="str">
            <v>Dẻ cau &gt;12-15 cm</v>
          </cell>
          <cell r="C3760" t="str">
            <v>cây</v>
          </cell>
          <cell r="D3760">
            <v>519244</v>
          </cell>
        </row>
        <row r="3761">
          <cell r="B3761" t="str">
            <v>Dẻ cau &gt;15-18 cm</v>
          </cell>
          <cell r="C3761" t="str">
            <v>cây</v>
          </cell>
          <cell r="D3761">
            <v>554558</v>
          </cell>
        </row>
        <row r="3762">
          <cell r="B3762" t="str">
            <v>Dẻ cau &gt;18-21 cm</v>
          </cell>
          <cell r="C3762" t="str">
            <v>cây</v>
          </cell>
          <cell r="D3762">
            <v>592280</v>
          </cell>
        </row>
        <row r="3763">
          <cell r="B3763" t="str">
            <v>Dẻ cau &gt;21-24 cm</v>
          </cell>
          <cell r="C3763" t="str">
            <v>cây</v>
          </cell>
          <cell r="D3763">
            <v>632750</v>
          </cell>
        </row>
        <row r="3764">
          <cell r="B3764" t="str">
            <v>Dẻ cau &gt;24-27 cm</v>
          </cell>
          <cell r="C3764" t="str">
            <v>cây</v>
          </cell>
          <cell r="D3764">
            <v>676357</v>
          </cell>
        </row>
        <row r="3765">
          <cell r="B3765" t="str">
            <v>Dẻ cau &gt;27-30 cm</v>
          </cell>
          <cell r="C3765" t="str">
            <v>cây</v>
          </cell>
          <cell r="D3765">
            <v>723545</v>
          </cell>
        </row>
        <row r="3766">
          <cell r="B3766" t="str">
            <v>Dẻ cau &gt;30-33 cm</v>
          </cell>
          <cell r="C3766" t="str">
            <v>cây</v>
          </cell>
          <cell r="D3766">
            <v>774814</v>
          </cell>
        </row>
        <row r="3767">
          <cell r="B3767" t="str">
            <v>Dẻ cau &gt;33-36 cm</v>
          </cell>
          <cell r="C3767" t="str">
            <v>cây</v>
          </cell>
          <cell r="D3767">
            <v>830762</v>
          </cell>
        </row>
        <row r="3768">
          <cell r="B3768" t="str">
            <v>Dẻ cau &gt;36-39 cm</v>
          </cell>
          <cell r="C3768" t="str">
            <v>cây</v>
          </cell>
          <cell r="D3768">
            <v>892030</v>
          </cell>
        </row>
        <row r="3769">
          <cell r="B3769" t="str">
            <v>Dẻ cau &gt;39-42 cm</v>
          </cell>
          <cell r="C3769" t="str">
            <v>cây</v>
          </cell>
          <cell r="D3769">
            <v>959377</v>
          </cell>
        </row>
        <row r="3770">
          <cell r="B3770" t="str">
            <v>Dẻ cau &gt;42 cm</v>
          </cell>
          <cell r="C3770" t="str">
            <v>cây</v>
          </cell>
          <cell r="D3770">
            <v>1033664</v>
          </cell>
        </row>
        <row r="3771">
          <cell r="B3771" t="str">
            <v>May có ≤3 cm</v>
          </cell>
          <cell r="C3771" t="str">
            <v>cây</v>
          </cell>
          <cell r="D3771">
            <v>104226</v>
          </cell>
        </row>
        <row r="3772">
          <cell r="B3772" t="str">
            <v>May có &gt;3-6 cm</v>
          </cell>
          <cell r="C3772" t="str">
            <v>cây</v>
          </cell>
          <cell r="D3772">
            <v>137304</v>
          </cell>
        </row>
        <row r="3773">
          <cell r="B3773" t="str">
            <v>May có &gt;6-9 cm</v>
          </cell>
          <cell r="C3773" t="str">
            <v>cây</v>
          </cell>
          <cell r="D3773">
            <v>361264</v>
          </cell>
        </row>
        <row r="3774">
          <cell r="B3774" t="str">
            <v>May có &gt;9-12 cm</v>
          </cell>
          <cell r="C3774" t="str">
            <v>cây</v>
          </cell>
          <cell r="D3774">
            <v>486039</v>
          </cell>
        </row>
        <row r="3775">
          <cell r="B3775" t="str">
            <v>May có &gt;12-15 cm</v>
          </cell>
          <cell r="C3775" t="str">
            <v>cây</v>
          </cell>
          <cell r="D3775">
            <v>519244</v>
          </cell>
        </row>
        <row r="3776">
          <cell r="B3776" t="str">
            <v>May có &gt;15-18 cm</v>
          </cell>
          <cell r="C3776" t="str">
            <v>cây</v>
          </cell>
          <cell r="D3776">
            <v>554558</v>
          </cell>
        </row>
        <row r="3777">
          <cell r="B3777" t="str">
            <v>May có &gt;18-21 cm</v>
          </cell>
          <cell r="C3777" t="str">
            <v>cây</v>
          </cell>
          <cell r="D3777">
            <v>592280</v>
          </cell>
        </row>
        <row r="3778">
          <cell r="B3778" t="str">
            <v>May có &gt;21-24 cm</v>
          </cell>
          <cell r="C3778" t="str">
            <v>cây</v>
          </cell>
          <cell r="D3778">
            <v>632750</v>
          </cell>
        </row>
        <row r="3779">
          <cell r="B3779" t="str">
            <v>May có &gt;24-27 cm</v>
          </cell>
          <cell r="C3779" t="str">
            <v>cây</v>
          </cell>
          <cell r="D3779">
            <v>676357</v>
          </cell>
        </row>
        <row r="3780">
          <cell r="B3780" t="str">
            <v>May có &gt;27-30 cm</v>
          </cell>
          <cell r="C3780" t="str">
            <v>cây</v>
          </cell>
          <cell r="D3780">
            <v>723545</v>
          </cell>
        </row>
        <row r="3781">
          <cell r="B3781" t="str">
            <v>May có &gt;30-33 cm</v>
          </cell>
          <cell r="C3781" t="str">
            <v>cây</v>
          </cell>
          <cell r="D3781">
            <v>774814</v>
          </cell>
        </row>
        <row r="3782">
          <cell r="B3782" t="str">
            <v>May có &gt;33-36 cm</v>
          </cell>
          <cell r="C3782" t="str">
            <v>cây</v>
          </cell>
          <cell r="D3782">
            <v>830762</v>
          </cell>
        </row>
        <row r="3783">
          <cell r="B3783" t="str">
            <v>May có &gt;36-39 cm</v>
          </cell>
          <cell r="C3783" t="str">
            <v>cây</v>
          </cell>
          <cell r="D3783">
            <v>892030</v>
          </cell>
        </row>
        <row r="3784">
          <cell r="B3784" t="str">
            <v>May có &gt;39-42 cm</v>
          </cell>
          <cell r="C3784" t="str">
            <v>cây</v>
          </cell>
          <cell r="D3784">
            <v>959377</v>
          </cell>
        </row>
        <row r="3785">
          <cell r="B3785" t="str">
            <v>May có &gt;42 cm</v>
          </cell>
          <cell r="C3785" t="str">
            <v>cây</v>
          </cell>
          <cell r="D3785">
            <v>1033664</v>
          </cell>
        </row>
        <row r="3786">
          <cell r="B3786" t="str">
            <v>Sồi lá mỏng ≤3 cm</v>
          </cell>
          <cell r="C3786" t="str">
            <v>cây</v>
          </cell>
          <cell r="D3786">
            <v>104226</v>
          </cell>
        </row>
        <row r="3787">
          <cell r="B3787" t="str">
            <v>Sồi lá mỏng &gt;3-6 cm</v>
          </cell>
          <cell r="C3787" t="str">
            <v>cây</v>
          </cell>
          <cell r="D3787">
            <v>137304</v>
          </cell>
        </row>
        <row r="3788">
          <cell r="B3788" t="str">
            <v>Sồi lá mỏng &gt;6-9 cm</v>
          </cell>
          <cell r="C3788" t="str">
            <v>cây</v>
          </cell>
          <cell r="D3788">
            <v>361264</v>
          </cell>
        </row>
        <row r="3789">
          <cell r="B3789" t="str">
            <v>Sồi lá mỏng &gt;9-12 cm</v>
          </cell>
          <cell r="C3789" t="str">
            <v>cây</v>
          </cell>
          <cell r="D3789">
            <v>486039</v>
          </cell>
        </row>
        <row r="3790">
          <cell r="B3790" t="str">
            <v>Sồi lá mỏng &gt;12-15 cm</v>
          </cell>
          <cell r="C3790" t="str">
            <v>cây</v>
          </cell>
          <cell r="D3790">
            <v>519244</v>
          </cell>
        </row>
        <row r="3791">
          <cell r="B3791" t="str">
            <v>Sồi lá mỏng &gt;15-18 cm</v>
          </cell>
          <cell r="C3791" t="str">
            <v>cây</v>
          </cell>
          <cell r="D3791">
            <v>554558</v>
          </cell>
        </row>
        <row r="3792">
          <cell r="B3792" t="str">
            <v>Sồi lá mỏng &gt;18-21 cm</v>
          </cell>
          <cell r="C3792" t="str">
            <v>cây</v>
          </cell>
          <cell r="D3792">
            <v>592280</v>
          </cell>
        </row>
        <row r="3793">
          <cell r="B3793" t="str">
            <v>Sồi lá mỏng &gt;21-24 cm</v>
          </cell>
          <cell r="C3793" t="str">
            <v>cây</v>
          </cell>
          <cell r="D3793">
            <v>632750</v>
          </cell>
        </row>
        <row r="3794">
          <cell r="B3794" t="str">
            <v>Sồi lá mỏng &gt;24-27 cm</v>
          </cell>
          <cell r="C3794" t="str">
            <v>cây</v>
          </cell>
          <cell r="D3794">
            <v>676357</v>
          </cell>
        </row>
        <row r="3795">
          <cell r="B3795" t="str">
            <v>Sồi lá mỏng &gt;27-30 cm</v>
          </cell>
          <cell r="C3795" t="str">
            <v>cây</v>
          </cell>
          <cell r="D3795">
            <v>723545</v>
          </cell>
        </row>
        <row r="3796">
          <cell r="B3796" t="str">
            <v>Sồi lá mỏng &gt;30-33 cm</v>
          </cell>
          <cell r="C3796" t="str">
            <v>cây</v>
          </cell>
          <cell r="D3796">
            <v>774814</v>
          </cell>
        </row>
        <row r="3797">
          <cell r="B3797" t="str">
            <v>Sồi lá mỏng &gt;33-36 cm</v>
          </cell>
          <cell r="C3797" t="str">
            <v>cây</v>
          </cell>
          <cell r="D3797">
            <v>830762</v>
          </cell>
        </row>
        <row r="3798">
          <cell r="B3798" t="str">
            <v>Sồi lá mỏng &gt;36-39 cm</v>
          </cell>
          <cell r="C3798" t="str">
            <v>cây</v>
          </cell>
          <cell r="D3798">
            <v>892030</v>
          </cell>
        </row>
        <row r="3799">
          <cell r="B3799" t="str">
            <v>Sồi lá mỏng &gt;39-42 cm</v>
          </cell>
          <cell r="C3799" t="str">
            <v>cây</v>
          </cell>
          <cell r="D3799">
            <v>959377</v>
          </cell>
        </row>
        <row r="3800">
          <cell r="B3800" t="str">
            <v>Sồi lá mỏng &gt;42 cm</v>
          </cell>
          <cell r="C3800" t="str">
            <v>cây</v>
          </cell>
          <cell r="D3800">
            <v>1033664</v>
          </cell>
        </row>
        <row r="3801">
          <cell r="B3801" t="str">
            <v>Dẻ bắc ≤3 cm</v>
          </cell>
          <cell r="C3801" t="str">
            <v>cây</v>
          </cell>
          <cell r="D3801">
            <v>104226</v>
          </cell>
        </row>
        <row r="3802">
          <cell r="B3802" t="str">
            <v>Dẻ bắc &gt;3-6 cm</v>
          </cell>
          <cell r="C3802" t="str">
            <v>cây</v>
          </cell>
          <cell r="D3802">
            <v>137304</v>
          </cell>
        </row>
        <row r="3803">
          <cell r="B3803" t="str">
            <v>Dẻ bắc &gt;6-9 cm</v>
          </cell>
          <cell r="C3803" t="str">
            <v>cây</v>
          </cell>
          <cell r="D3803">
            <v>361264</v>
          </cell>
        </row>
        <row r="3804">
          <cell r="B3804" t="str">
            <v>Dẻ bắc &gt;9-12 cm</v>
          </cell>
          <cell r="C3804" t="str">
            <v>cây</v>
          </cell>
          <cell r="D3804">
            <v>486039</v>
          </cell>
        </row>
        <row r="3805">
          <cell r="B3805" t="str">
            <v>Dẻ bắc &gt;12-15 cm</v>
          </cell>
          <cell r="C3805" t="str">
            <v>cây</v>
          </cell>
          <cell r="D3805">
            <v>519244</v>
          </cell>
        </row>
        <row r="3806">
          <cell r="B3806" t="str">
            <v>Dẻ bắc &gt;15-18 cm</v>
          </cell>
          <cell r="C3806" t="str">
            <v>cây</v>
          </cell>
          <cell r="D3806">
            <v>554558</v>
          </cell>
        </row>
        <row r="3807">
          <cell r="B3807" t="str">
            <v>Dẻ bắc &gt;18-21 cm</v>
          </cell>
          <cell r="C3807" t="str">
            <v>cây</v>
          </cell>
          <cell r="D3807">
            <v>592280</v>
          </cell>
        </row>
        <row r="3808">
          <cell r="B3808" t="str">
            <v>Dẻ bắc &gt;21-24 cm</v>
          </cell>
          <cell r="C3808" t="str">
            <v>cây</v>
          </cell>
          <cell r="D3808">
            <v>632750</v>
          </cell>
        </row>
        <row r="3809">
          <cell r="B3809" t="str">
            <v>Dẻ bắc &gt;24-27 cm</v>
          </cell>
          <cell r="C3809" t="str">
            <v>cây</v>
          </cell>
          <cell r="D3809">
            <v>676357</v>
          </cell>
        </row>
        <row r="3810">
          <cell r="B3810" t="str">
            <v>Dẻ bắc &gt;27-30 cm</v>
          </cell>
          <cell r="C3810" t="str">
            <v>cây</v>
          </cell>
          <cell r="D3810">
            <v>723545</v>
          </cell>
        </row>
        <row r="3811">
          <cell r="B3811" t="str">
            <v>Dẻ bắc &gt;30-33 cm</v>
          </cell>
          <cell r="C3811" t="str">
            <v>cây</v>
          </cell>
          <cell r="D3811">
            <v>774814</v>
          </cell>
        </row>
        <row r="3812">
          <cell r="B3812" t="str">
            <v>Dẻ bắc &gt;33-36 cm</v>
          </cell>
          <cell r="C3812" t="str">
            <v>cây</v>
          </cell>
          <cell r="D3812">
            <v>830762</v>
          </cell>
        </row>
        <row r="3813">
          <cell r="B3813" t="str">
            <v>Dẻ bắc &gt;36-39 cm</v>
          </cell>
          <cell r="C3813" t="str">
            <v>cây</v>
          </cell>
          <cell r="D3813">
            <v>892030</v>
          </cell>
        </row>
        <row r="3814">
          <cell r="B3814" t="str">
            <v>Dẻ bắc &gt;39-42 cm</v>
          </cell>
          <cell r="C3814" t="str">
            <v>cây</v>
          </cell>
          <cell r="D3814">
            <v>959377</v>
          </cell>
        </row>
        <row r="3815">
          <cell r="B3815" t="str">
            <v>Dẻ bắc &gt;42 cm</v>
          </cell>
          <cell r="C3815" t="str">
            <v>cây</v>
          </cell>
          <cell r="D3815">
            <v>1033664</v>
          </cell>
        </row>
        <row r="3816">
          <cell r="B3816" t="str">
            <v>Sồi quả dẹt ≤3 cm</v>
          </cell>
          <cell r="C3816" t="str">
            <v>cây</v>
          </cell>
          <cell r="D3816">
            <v>104226</v>
          </cell>
        </row>
        <row r="3817">
          <cell r="B3817" t="str">
            <v>Sồi quả dẹt &gt;3-6 cm</v>
          </cell>
          <cell r="C3817" t="str">
            <v>cây</v>
          </cell>
          <cell r="D3817">
            <v>137304</v>
          </cell>
        </row>
        <row r="3818">
          <cell r="B3818" t="str">
            <v>Sồi quả dẹt &gt;6-9 cm</v>
          </cell>
          <cell r="C3818" t="str">
            <v>cây</v>
          </cell>
          <cell r="D3818">
            <v>361264</v>
          </cell>
        </row>
        <row r="3819">
          <cell r="B3819" t="str">
            <v>Sồi quả dẹt &gt;9-12 cm</v>
          </cell>
          <cell r="C3819" t="str">
            <v>cây</v>
          </cell>
          <cell r="D3819">
            <v>486039</v>
          </cell>
        </row>
        <row r="3820">
          <cell r="B3820" t="str">
            <v>Sồi quả dẹt &gt;12-15 cm</v>
          </cell>
          <cell r="C3820" t="str">
            <v>cây</v>
          </cell>
          <cell r="D3820">
            <v>519244</v>
          </cell>
        </row>
        <row r="3821">
          <cell r="B3821" t="str">
            <v>Sồi quả dẹt &gt;15-18 cm</v>
          </cell>
          <cell r="C3821" t="str">
            <v>cây</v>
          </cell>
          <cell r="D3821">
            <v>554558</v>
          </cell>
        </row>
        <row r="3822">
          <cell r="B3822" t="str">
            <v>Sồi quả dẹt &gt;18-21 cm</v>
          </cell>
          <cell r="C3822" t="str">
            <v>cây</v>
          </cell>
          <cell r="D3822">
            <v>592280</v>
          </cell>
        </row>
        <row r="3823">
          <cell r="B3823" t="str">
            <v>Sồi quả dẹt &gt;21-24 cm</v>
          </cell>
          <cell r="C3823" t="str">
            <v>cây</v>
          </cell>
          <cell r="D3823">
            <v>632750</v>
          </cell>
        </row>
        <row r="3824">
          <cell r="B3824" t="str">
            <v>Sồi quả dẹt &gt;24-27 cm</v>
          </cell>
          <cell r="C3824" t="str">
            <v>cây</v>
          </cell>
          <cell r="D3824">
            <v>676357</v>
          </cell>
        </row>
        <row r="3825">
          <cell r="B3825" t="str">
            <v>Sồi quả dẹt &gt;27-30 cm</v>
          </cell>
          <cell r="C3825" t="str">
            <v>cây</v>
          </cell>
          <cell r="D3825">
            <v>723545</v>
          </cell>
        </row>
        <row r="3826">
          <cell r="B3826" t="str">
            <v>Sồi quả dẹt &gt;30-33 cm</v>
          </cell>
          <cell r="C3826" t="str">
            <v>cây</v>
          </cell>
          <cell r="D3826">
            <v>774814</v>
          </cell>
        </row>
        <row r="3827">
          <cell r="B3827" t="str">
            <v>Sồi quả dẹt &gt;33-36 cm</v>
          </cell>
          <cell r="C3827" t="str">
            <v>cây</v>
          </cell>
          <cell r="D3827">
            <v>830762</v>
          </cell>
        </row>
        <row r="3828">
          <cell r="B3828" t="str">
            <v>Sồi quả dẹt &gt;36-39 cm</v>
          </cell>
          <cell r="C3828" t="str">
            <v>cây</v>
          </cell>
          <cell r="D3828">
            <v>892030</v>
          </cell>
        </row>
        <row r="3829">
          <cell r="B3829" t="str">
            <v>Sồi quả dẹt &gt;39-42 cm</v>
          </cell>
          <cell r="C3829" t="str">
            <v>cây</v>
          </cell>
          <cell r="D3829">
            <v>959377</v>
          </cell>
        </row>
        <row r="3830">
          <cell r="B3830" t="str">
            <v>Sồi quả dẹt &gt;42 cm</v>
          </cell>
          <cell r="C3830" t="str">
            <v>cây</v>
          </cell>
          <cell r="D3830">
            <v>1033664</v>
          </cell>
        </row>
        <row r="3831">
          <cell r="B3831" t="str">
            <v>Dẻ quả dẹt ≤3 cm</v>
          </cell>
          <cell r="C3831" t="str">
            <v>cây</v>
          </cell>
          <cell r="D3831">
            <v>104226</v>
          </cell>
        </row>
        <row r="3832">
          <cell r="B3832" t="str">
            <v>Dẻ quả dẹt &gt;3-6 cm</v>
          </cell>
          <cell r="C3832" t="str">
            <v>cây</v>
          </cell>
          <cell r="D3832">
            <v>137304</v>
          </cell>
        </row>
        <row r="3833">
          <cell r="B3833" t="str">
            <v>Dẻ quả dẹt &gt;6-9 cm</v>
          </cell>
          <cell r="C3833" t="str">
            <v>cây</v>
          </cell>
          <cell r="D3833">
            <v>361264</v>
          </cell>
        </row>
        <row r="3834">
          <cell r="B3834" t="str">
            <v>Dẻ quả dẹt &gt;9-12 cm</v>
          </cell>
          <cell r="C3834" t="str">
            <v>cây</v>
          </cell>
          <cell r="D3834">
            <v>486039</v>
          </cell>
        </row>
        <row r="3835">
          <cell r="B3835" t="str">
            <v>Dẻ quả dẹt &gt;12-15 cm</v>
          </cell>
          <cell r="C3835" t="str">
            <v>cây</v>
          </cell>
          <cell r="D3835">
            <v>519244</v>
          </cell>
        </row>
        <row r="3836">
          <cell r="B3836" t="str">
            <v>Dẻ quả dẹt &gt;15-18 cm</v>
          </cell>
          <cell r="C3836" t="str">
            <v>cây</v>
          </cell>
          <cell r="D3836">
            <v>554558</v>
          </cell>
        </row>
        <row r="3837">
          <cell r="B3837" t="str">
            <v>Dẻ quả dẹt &gt;18-21 cm</v>
          </cell>
          <cell r="C3837" t="str">
            <v>cây</v>
          </cell>
          <cell r="D3837">
            <v>592280</v>
          </cell>
        </row>
        <row r="3838">
          <cell r="B3838" t="str">
            <v>Dẻ quả dẹt &gt;21-24 cm</v>
          </cell>
          <cell r="C3838" t="str">
            <v>cây</v>
          </cell>
          <cell r="D3838">
            <v>632750</v>
          </cell>
        </row>
        <row r="3839">
          <cell r="B3839" t="str">
            <v>Dẻ quả dẹt &gt;24-27 cm</v>
          </cell>
          <cell r="C3839" t="str">
            <v>cây</v>
          </cell>
          <cell r="D3839">
            <v>676357</v>
          </cell>
        </row>
        <row r="3840">
          <cell r="B3840" t="str">
            <v>Dẻ quả dẹt &gt;27-30 cm</v>
          </cell>
          <cell r="C3840" t="str">
            <v>cây</v>
          </cell>
          <cell r="D3840">
            <v>723545</v>
          </cell>
        </row>
        <row r="3841">
          <cell r="B3841" t="str">
            <v>Dẻ quả dẹt &gt;30-33 cm</v>
          </cell>
          <cell r="C3841" t="str">
            <v>cây</v>
          </cell>
          <cell r="D3841">
            <v>774814</v>
          </cell>
        </row>
        <row r="3842">
          <cell r="B3842" t="str">
            <v>Dẻ quả dẹt &gt;33-36 cm</v>
          </cell>
          <cell r="C3842" t="str">
            <v>cây</v>
          </cell>
          <cell r="D3842">
            <v>830762</v>
          </cell>
        </row>
        <row r="3843">
          <cell r="B3843" t="str">
            <v>Dẻ quả dẹt &gt;36-39 cm</v>
          </cell>
          <cell r="C3843" t="str">
            <v>cây</v>
          </cell>
          <cell r="D3843">
            <v>892030</v>
          </cell>
        </row>
        <row r="3844">
          <cell r="B3844" t="str">
            <v>Dẻ quả dẹt &gt;39-42 cm</v>
          </cell>
          <cell r="C3844" t="str">
            <v>cây</v>
          </cell>
          <cell r="D3844">
            <v>959377</v>
          </cell>
        </row>
        <row r="3845">
          <cell r="B3845" t="str">
            <v>Dẻ quả dẹt &gt;42 cm</v>
          </cell>
          <cell r="C3845" t="str">
            <v>cây</v>
          </cell>
          <cell r="D3845">
            <v>1033664</v>
          </cell>
        </row>
        <row r="3846">
          <cell r="B3846" t="str">
            <v>Sơn xã ≤3 cm</v>
          </cell>
          <cell r="C3846" t="str">
            <v>cây</v>
          </cell>
          <cell r="D3846">
            <v>104226</v>
          </cell>
        </row>
        <row r="3847">
          <cell r="B3847" t="str">
            <v>Sơn xã &gt;3-6 cm</v>
          </cell>
          <cell r="C3847" t="str">
            <v>cây</v>
          </cell>
          <cell r="D3847">
            <v>137304</v>
          </cell>
        </row>
        <row r="3848">
          <cell r="B3848" t="str">
            <v>Sơn xã &gt;6-9 cm</v>
          </cell>
          <cell r="C3848" t="str">
            <v>cây</v>
          </cell>
          <cell r="D3848">
            <v>361264</v>
          </cell>
        </row>
        <row r="3849">
          <cell r="B3849" t="str">
            <v>Sơn xã &gt;9-12 cm</v>
          </cell>
          <cell r="C3849" t="str">
            <v>cây</v>
          </cell>
          <cell r="D3849">
            <v>486039</v>
          </cell>
        </row>
        <row r="3850">
          <cell r="B3850" t="str">
            <v>Sơn xã &gt;12-15 cm</v>
          </cell>
          <cell r="C3850" t="str">
            <v>cây</v>
          </cell>
          <cell r="D3850">
            <v>519244</v>
          </cell>
        </row>
        <row r="3851">
          <cell r="B3851" t="str">
            <v>Sơn xã &gt;15-18 cm</v>
          </cell>
          <cell r="C3851" t="str">
            <v>cây</v>
          </cell>
          <cell r="D3851">
            <v>554558</v>
          </cell>
        </row>
        <row r="3852">
          <cell r="B3852" t="str">
            <v>Sơn xã &gt;18-21 cm</v>
          </cell>
          <cell r="C3852" t="str">
            <v>cây</v>
          </cell>
          <cell r="D3852">
            <v>592280</v>
          </cell>
        </row>
        <row r="3853">
          <cell r="B3853" t="str">
            <v>Sơn xã &gt;21-24 cm</v>
          </cell>
          <cell r="C3853" t="str">
            <v>cây</v>
          </cell>
          <cell r="D3853">
            <v>632750</v>
          </cell>
        </row>
        <row r="3854">
          <cell r="B3854" t="str">
            <v>Sơn xã &gt;24-27 cm</v>
          </cell>
          <cell r="C3854" t="str">
            <v>cây</v>
          </cell>
          <cell r="D3854">
            <v>676357</v>
          </cell>
        </row>
        <row r="3855">
          <cell r="B3855" t="str">
            <v>Sơn xã &gt;27-30 cm</v>
          </cell>
          <cell r="C3855" t="str">
            <v>cây</v>
          </cell>
          <cell r="D3855">
            <v>723545</v>
          </cell>
        </row>
        <row r="3856">
          <cell r="B3856" t="str">
            <v>Sơn xã &gt;30-33 cm</v>
          </cell>
          <cell r="C3856" t="str">
            <v>cây</v>
          </cell>
          <cell r="D3856">
            <v>774814</v>
          </cell>
        </row>
        <row r="3857">
          <cell r="B3857" t="str">
            <v>Sơn xã &gt;33-36 cm</v>
          </cell>
          <cell r="C3857" t="str">
            <v>cây</v>
          </cell>
          <cell r="D3857">
            <v>830762</v>
          </cell>
        </row>
        <row r="3858">
          <cell r="B3858" t="str">
            <v>Sơn xã &gt;36-39 cm</v>
          </cell>
          <cell r="C3858" t="str">
            <v>cây</v>
          </cell>
          <cell r="D3858">
            <v>892030</v>
          </cell>
        </row>
        <row r="3859">
          <cell r="B3859" t="str">
            <v>Sơn xã &gt;39-42 cm</v>
          </cell>
          <cell r="C3859" t="str">
            <v>cây</v>
          </cell>
          <cell r="D3859">
            <v>959377</v>
          </cell>
        </row>
        <row r="3860">
          <cell r="B3860" t="str">
            <v>Sơn xã &gt;42 cm</v>
          </cell>
          <cell r="C3860" t="str">
            <v>cây</v>
          </cell>
          <cell r="D3860">
            <v>1033664</v>
          </cell>
        </row>
        <row r="3861">
          <cell r="B3861" t="str">
            <v>Săng sáp ≤3 cm</v>
          </cell>
          <cell r="C3861" t="str">
            <v>cây</v>
          </cell>
          <cell r="D3861">
            <v>104226</v>
          </cell>
        </row>
        <row r="3862">
          <cell r="B3862" t="str">
            <v>Săng sáp &gt;3-6 cm</v>
          </cell>
          <cell r="C3862" t="str">
            <v>cây</v>
          </cell>
          <cell r="D3862">
            <v>137304</v>
          </cell>
        </row>
        <row r="3863">
          <cell r="B3863" t="str">
            <v>Săng sáp &gt;6-9 cm</v>
          </cell>
          <cell r="C3863" t="str">
            <v>cây</v>
          </cell>
          <cell r="D3863">
            <v>361264</v>
          </cell>
        </row>
        <row r="3864">
          <cell r="B3864" t="str">
            <v>Săng sáp &gt;9-12 cm</v>
          </cell>
          <cell r="C3864" t="str">
            <v>cây</v>
          </cell>
          <cell r="D3864">
            <v>486039</v>
          </cell>
        </row>
        <row r="3865">
          <cell r="B3865" t="str">
            <v>Săng sáp &gt;12-15 cm</v>
          </cell>
          <cell r="C3865" t="str">
            <v>cây</v>
          </cell>
          <cell r="D3865">
            <v>519244</v>
          </cell>
        </row>
        <row r="3866">
          <cell r="B3866" t="str">
            <v>Săng sáp &gt;15-18 cm</v>
          </cell>
          <cell r="C3866" t="str">
            <v>cây</v>
          </cell>
          <cell r="D3866">
            <v>554558</v>
          </cell>
        </row>
        <row r="3867">
          <cell r="B3867" t="str">
            <v>Săng sáp &gt;18-21 cm</v>
          </cell>
          <cell r="C3867" t="str">
            <v>cây</v>
          </cell>
          <cell r="D3867">
            <v>592280</v>
          </cell>
        </row>
        <row r="3868">
          <cell r="B3868" t="str">
            <v>Săng sáp &gt;21-24 cm</v>
          </cell>
          <cell r="C3868" t="str">
            <v>cây</v>
          </cell>
          <cell r="D3868">
            <v>632750</v>
          </cell>
        </row>
        <row r="3869">
          <cell r="B3869" t="str">
            <v>Săng sáp &gt;24-27 cm</v>
          </cell>
          <cell r="C3869" t="str">
            <v>cây</v>
          </cell>
          <cell r="D3869">
            <v>676357</v>
          </cell>
        </row>
        <row r="3870">
          <cell r="B3870" t="str">
            <v>Săng sáp &gt;27-30 cm</v>
          </cell>
          <cell r="C3870" t="str">
            <v>cây</v>
          </cell>
          <cell r="D3870">
            <v>723545</v>
          </cell>
        </row>
        <row r="3871">
          <cell r="B3871" t="str">
            <v>Săng sáp &gt;30-33 cm</v>
          </cell>
          <cell r="C3871" t="str">
            <v>cây</v>
          </cell>
          <cell r="D3871">
            <v>774814</v>
          </cell>
        </row>
        <row r="3872">
          <cell r="B3872" t="str">
            <v>Săng sáp &gt;33-36 cm</v>
          </cell>
          <cell r="C3872" t="str">
            <v>cây</v>
          </cell>
          <cell r="D3872">
            <v>830762</v>
          </cell>
        </row>
        <row r="3873">
          <cell r="B3873" t="str">
            <v>Săng sáp &gt;36-39 cm</v>
          </cell>
          <cell r="C3873" t="str">
            <v>cây</v>
          </cell>
          <cell r="D3873">
            <v>892030</v>
          </cell>
        </row>
        <row r="3874">
          <cell r="B3874" t="str">
            <v>Săng sáp &gt;39-42 cm</v>
          </cell>
          <cell r="C3874" t="str">
            <v>cây</v>
          </cell>
          <cell r="D3874">
            <v>959377</v>
          </cell>
        </row>
        <row r="3875">
          <cell r="B3875" t="str">
            <v>Săng sáp &gt;42 cm</v>
          </cell>
          <cell r="C3875" t="str">
            <v>cây</v>
          </cell>
          <cell r="D3875">
            <v>1033664</v>
          </cell>
        </row>
        <row r="3876">
          <cell r="B3876" t="str">
            <v>Sụ hải nam ≤3 cm</v>
          </cell>
          <cell r="C3876" t="str">
            <v>cây</v>
          </cell>
          <cell r="D3876">
            <v>104226</v>
          </cell>
        </row>
        <row r="3877">
          <cell r="B3877" t="str">
            <v>Sụ hải nam &gt;3-6 cm</v>
          </cell>
          <cell r="C3877" t="str">
            <v>cây</v>
          </cell>
          <cell r="D3877">
            <v>137304</v>
          </cell>
        </row>
        <row r="3878">
          <cell r="B3878" t="str">
            <v>Sụ hải nam &gt;6-9 cm</v>
          </cell>
          <cell r="C3878" t="str">
            <v>cây</v>
          </cell>
          <cell r="D3878">
            <v>361264</v>
          </cell>
        </row>
        <row r="3879">
          <cell r="B3879" t="str">
            <v>Sụ hải nam &gt;9-12 cm</v>
          </cell>
          <cell r="C3879" t="str">
            <v>cây</v>
          </cell>
          <cell r="D3879">
            <v>486039</v>
          </cell>
        </row>
        <row r="3880">
          <cell r="B3880" t="str">
            <v>Sụ hải nam &gt;12-15 cm</v>
          </cell>
          <cell r="C3880" t="str">
            <v>cây</v>
          </cell>
          <cell r="D3880">
            <v>519244</v>
          </cell>
        </row>
        <row r="3881">
          <cell r="B3881" t="str">
            <v>Sụ hải nam &gt;15-18 cm</v>
          </cell>
          <cell r="C3881" t="str">
            <v>cây</v>
          </cell>
          <cell r="D3881">
            <v>554558</v>
          </cell>
        </row>
        <row r="3882">
          <cell r="B3882" t="str">
            <v>Sụ hải nam &gt;18-21 cm</v>
          </cell>
          <cell r="C3882" t="str">
            <v>cây</v>
          </cell>
          <cell r="D3882">
            <v>592280</v>
          </cell>
        </row>
        <row r="3883">
          <cell r="B3883" t="str">
            <v>Sụ hải nam &gt;21-24 cm</v>
          </cell>
          <cell r="C3883" t="str">
            <v>cây</v>
          </cell>
          <cell r="D3883">
            <v>632750</v>
          </cell>
        </row>
        <row r="3884">
          <cell r="B3884" t="str">
            <v>Sụ hải nam &gt;24-27 cm</v>
          </cell>
          <cell r="C3884" t="str">
            <v>cây</v>
          </cell>
          <cell r="D3884">
            <v>676357</v>
          </cell>
        </row>
        <row r="3885">
          <cell r="B3885" t="str">
            <v>Sụ hải nam &gt;27-30 cm</v>
          </cell>
          <cell r="C3885" t="str">
            <v>cây</v>
          </cell>
          <cell r="D3885">
            <v>723545</v>
          </cell>
        </row>
        <row r="3886">
          <cell r="B3886" t="str">
            <v>Sụ hải nam &gt;30-33 cm</v>
          </cell>
          <cell r="C3886" t="str">
            <v>cây</v>
          </cell>
          <cell r="D3886">
            <v>774814</v>
          </cell>
        </row>
        <row r="3887">
          <cell r="B3887" t="str">
            <v>Sụ hải nam &gt;33-36 cm</v>
          </cell>
          <cell r="C3887" t="str">
            <v>cây</v>
          </cell>
          <cell r="D3887">
            <v>830762</v>
          </cell>
        </row>
        <row r="3888">
          <cell r="B3888" t="str">
            <v>Sụ hải nam &gt;36-39 cm</v>
          </cell>
          <cell r="C3888" t="str">
            <v>cây</v>
          </cell>
          <cell r="D3888">
            <v>892030</v>
          </cell>
        </row>
        <row r="3889">
          <cell r="B3889" t="str">
            <v>Sụ hải nam &gt;39-42 cm</v>
          </cell>
          <cell r="C3889" t="str">
            <v>cây</v>
          </cell>
          <cell r="D3889">
            <v>959377</v>
          </cell>
        </row>
        <row r="3890">
          <cell r="B3890" t="str">
            <v>Sụ hải nam &gt;42 cm</v>
          </cell>
          <cell r="C3890" t="str">
            <v>cây</v>
          </cell>
          <cell r="D3890">
            <v>1033664</v>
          </cell>
        </row>
        <row r="3891">
          <cell r="B3891" t="str">
            <v>Kháo dầu ≤3 cm</v>
          </cell>
          <cell r="C3891" t="str">
            <v>cây</v>
          </cell>
          <cell r="D3891">
            <v>104226</v>
          </cell>
        </row>
        <row r="3892">
          <cell r="B3892" t="str">
            <v>Kháo dầu &gt;3-6 cm</v>
          </cell>
          <cell r="C3892" t="str">
            <v>cây</v>
          </cell>
          <cell r="D3892">
            <v>137304</v>
          </cell>
        </row>
        <row r="3893">
          <cell r="B3893" t="str">
            <v>Kháo dầu &gt;6-9 cm</v>
          </cell>
          <cell r="C3893" t="str">
            <v>cây</v>
          </cell>
          <cell r="D3893">
            <v>361264</v>
          </cell>
        </row>
        <row r="3894">
          <cell r="B3894" t="str">
            <v>Kháo dầu &gt;9-12 cm</v>
          </cell>
          <cell r="C3894" t="str">
            <v>cây</v>
          </cell>
          <cell r="D3894">
            <v>486039</v>
          </cell>
        </row>
        <row r="3895">
          <cell r="B3895" t="str">
            <v>Kháo dầu &gt;12-15 cm</v>
          </cell>
          <cell r="C3895" t="str">
            <v>cây</v>
          </cell>
          <cell r="D3895">
            <v>519244</v>
          </cell>
        </row>
        <row r="3896">
          <cell r="B3896" t="str">
            <v>Kháo dầu &gt;15-18 cm</v>
          </cell>
          <cell r="C3896" t="str">
            <v>cây</v>
          </cell>
          <cell r="D3896">
            <v>554558</v>
          </cell>
        </row>
        <row r="3897">
          <cell r="B3897" t="str">
            <v>Kháo dầu &gt;18-21 cm</v>
          </cell>
          <cell r="C3897" t="str">
            <v>cây</v>
          </cell>
          <cell r="D3897">
            <v>592280</v>
          </cell>
        </row>
        <row r="3898">
          <cell r="B3898" t="str">
            <v>Kháo dầu &gt;21-24 cm</v>
          </cell>
          <cell r="C3898" t="str">
            <v>cây</v>
          </cell>
          <cell r="D3898">
            <v>632750</v>
          </cell>
        </row>
        <row r="3899">
          <cell r="B3899" t="str">
            <v>Kháo dầu &gt;24-27 cm</v>
          </cell>
          <cell r="C3899" t="str">
            <v>cây</v>
          </cell>
          <cell r="D3899">
            <v>676357</v>
          </cell>
        </row>
        <row r="3900">
          <cell r="B3900" t="str">
            <v>Kháo dầu &gt;27-30 cm</v>
          </cell>
          <cell r="C3900" t="str">
            <v>cây</v>
          </cell>
          <cell r="D3900">
            <v>723545</v>
          </cell>
        </row>
        <row r="3901">
          <cell r="B3901" t="str">
            <v>Kháo dầu &gt;30-33 cm</v>
          </cell>
          <cell r="C3901" t="str">
            <v>cây</v>
          </cell>
          <cell r="D3901">
            <v>774814</v>
          </cell>
        </row>
        <row r="3902">
          <cell r="B3902" t="str">
            <v>Kháo dầu &gt;33-36 cm</v>
          </cell>
          <cell r="C3902" t="str">
            <v>cây</v>
          </cell>
          <cell r="D3902">
            <v>830762</v>
          </cell>
        </row>
        <row r="3903">
          <cell r="B3903" t="str">
            <v>Kháo dầu &gt;36-39 cm</v>
          </cell>
          <cell r="C3903" t="str">
            <v>cây</v>
          </cell>
          <cell r="D3903">
            <v>892030</v>
          </cell>
        </row>
        <row r="3904">
          <cell r="B3904" t="str">
            <v>Kháo dầu &gt;39-42 cm</v>
          </cell>
          <cell r="C3904" t="str">
            <v>cây</v>
          </cell>
          <cell r="D3904">
            <v>959377</v>
          </cell>
        </row>
        <row r="3905">
          <cell r="B3905" t="str">
            <v>Kháo dầu &gt;42 cm</v>
          </cell>
          <cell r="C3905" t="str">
            <v>cây</v>
          </cell>
          <cell r="D3905">
            <v>1033664</v>
          </cell>
        </row>
        <row r="3906">
          <cell r="B3906" t="str">
            <v>Táu nước ≤3 cm</v>
          </cell>
          <cell r="C3906" t="str">
            <v>cây</v>
          </cell>
          <cell r="D3906">
            <v>104226</v>
          </cell>
        </row>
        <row r="3907">
          <cell r="B3907" t="str">
            <v>Táu nước &gt;3-6 cm</v>
          </cell>
          <cell r="C3907" t="str">
            <v>cây</v>
          </cell>
          <cell r="D3907">
            <v>137304</v>
          </cell>
        </row>
        <row r="3908">
          <cell r="B3908" t="str">
            <v>Táu nước &gt;6-9 cm</v>
          </cell>
          <cell r="C3908" t="str">
            <v>cây</v>
          </cell>
          <cell r="D3908">
            <v>361264</v>
          </cell>
        </row>
        <row r="3909">
          <cell r="B3909" t="str">
            <v>Táu nước &gt;9-12 cm</v>
          </cell>
          <cell r="C3909" t="str">
            <v>cây</v>
          </cell>
          <cell r="D3909">
            <v>486039</v>
          </cell>
        </row>
        <row r="3910">
          <cell r="B3910" t="str">
            <v>Táu nước &gt;12-15 cm</v>
          </cell>
          <cell r="C3910" t="str">
            <v>cây</v>
          </cell>
          <cell r="D3910">
            <v>519244</v>
          </cell>
        </row>
        <row r="3911">
          <cell r="B3911" t="str">
            <v>Táu nước &gt;15-18 cm</v>
          </cell>
          <cell r="C3911" t="str">
            <v>cây</v>
          </cell>
          <cell r="D3911">
            <v>554558</v>
          </cell>
        </row>
        <row r="3912">
          <cell r="B3912" t="str">
            <v>Táu nước &gt;18-21 cm</v>
          </cell>
          <cell r="C3912" t="str">
            <v>cây</v>
          </cell>
          <cell r="D3912">
            <v>592280</v>
          </cell>
        </row>
        <row r="3913">
          <cell r="B3913" t="str">
            <v>Táu nước &gt;21-24 cm</v>
          </cell>
          <cell r="C3913" t="str">
            <v>cây</v>
          </cell>
          <cell r="D3913">
            <v>632750</v>
          </cell>
        </row>
        <row r="3914">
          <cell r="B3914" t="str">
            <v>Táu nước &gt;24-27 cm</v>
          </cell>
          <cell r="C3914" t="str">
            <v>cây</v>
          </cell>
          <cell r="D3914">
            <v>676357</v>
          </cell>
        </row>
        <row r="3915">
          <cell r="B3915" t="str">
            <v>Táu nước &gt;27-30 cm</v>
          </cell>
          <cell r="C3915" t="str">
            <v>cây</v>
          </cell>
          <cell r="D3915">
            <v>723545</v>
          </cell>
        </row>
        <row r="3916">
          <cell r="B3916" t="str">
            <v>Táu nước &gt;30-33 cm</v>
          </cell>
          <cell r="C3916" t="str">
            <v>cây</v>
          </cell>
          <cell r="D3916">
            <v>774814</v>
          </cell>
        </row>
        <row r="3917">
          <cell r="B3917" t="str">
            <v>Táu nước &gt;33-36 cm</v>
          </cell>
          <cell r="C3917" t="str">
            <v>cây</v>
          </cell>
          <cell r="D3917">
            <v>830762</v>
          </cell>
        </row>
        <row r="3918">
          <cell r="B3918" t="str">
            <v>Táu nước &gt;36-39 cm</v>
          </cell>
          <cell r="C3918" t="str">
            <v>cây</v>
          </cell>
          <cell r="D3918">
            <v>892030</v>
          </cell>
        </row>
        <row r="3919">
          <cell r="B3919" t="str">
            <v>Táu nước &gt;39-42 cm</v>
          </cell>
          <cell r="C3919" t="str">
            <v>cây</v>
          </cell>
          <cell r="D3919">
            <v>959377</v>
          </cell>
        </row>
        <row r="3920">
          <cell r="B3920" t="str">
            <v>Táu nước &gt;42 cm</v>
          </cell>
          <cell r="C3920" t="str">
            <v>cây</v>
          </cell>
          <cell r="D3920">
            <v>1033664</v>
          </cell>
        </row>
        <row r="3921">
          <cell r="B3921" t="str">
            <v>Táu xanh ≤3 cm</v>
          </cell>
          <cell r="C3921" t="str">
            <v>cây</v>
          </cell>
          <cell r="D3921">
            <v>104226</v>
          </cell>
        </row>
        <row r="3922">
          <cell r="B3922" t="str">
            <v>Táu xanh &gt;3-6 cm</v>
          </cell>
          <cell r="C3922" t="str">
            <v>cây</v>
          </cell>
          <cell r="D3922">
            <v>137304</v>
          </cell>
        </row>
        <row r="3923">
          <cell r="B3923" t="str">
            <v>Táu xanh &gt;6-9 cm</v>
          </cell>
          <cell r="C3923" t="str">
            <v>cây</v>
          </cell>
          <cell r="D3923">
            <v>361264</v>
          </cell>
        </row>
        <row r="3924">
          <cell r="B3924" t="str">
            <v>Táu xanh &gt;9-12 cm</v>
          </cell>
          <cell r="C3924" t="str">
            <v>cây</v>
          </cell>
          <cell r="D3924">
            <v>486039</v>
          </cell>
        </row>
        <row r="3925">
          <cell r="B3925" t="str">
            <v>Táu xanh &gt;12-15 cm</v>
          </cell>
          <cell r="C3925" t="str">
            <v>cây</v>
          </cell>
          <cell r="D3925">
            <v>519244</v>
          </cell>
        </row>
        <row r="3926">
          <cell r="B3926" t="str">
            <v>Táu xanh &gt;15-18 cm</v>
          </cell>
          <cell r="C3926" t="str">
            <v>cây</v>
          </cell>
          <cell r="D3926">
            <v>554558</v>
          </cell>
        </row>
        <row r="3927">
          <cell r="B3927" t="str">
            <v>Táu xanh &gt;18-21 cm</v>
          </cell>
          <cell r="C3927" t="str">
            <v>cây</v>
          </cell>
          <cell r="D3927">
            <v>592280</v>
          </cell>
        </row>
        <row r="3928">
          <cell r="B3928" t="str">
            <v>Táu xanh &gt;21-24 cm</v>
          </cell>
          <cell r="C3928" t="str">
            <v>cây</v>
          </cell>
          <cell r="D3928">
            <v>632750</v>
          </cell>
        </row>
        <row r="3929">
          <cell r="B3929" t="str">
            <v>Táu xanh &gt;24-27 cm</v>
          </cell>
          <cell r="C3929" t="str">
            <v>cây</v>
          </cell>
          <cell r="D3929">
            <v>676357</v>
          </cell>
        </row>
        <row r="3930">
          <cell r="B3930" t="str">
            <v>Táu xanh &gt;27-30 cm</v>
          </cell>
          <cell r="C3930" t="str">
            <v>cây</v>
          </cell>
          <cell r="D3930">
            <v>723545</v>
          </cell>
        </row>
        <row r="3931">
          <cell r="B3931" t="str">
            <v>Táu xanh &gt;30-33 cm</v>
          </cell>
          <cell r="C3931" t="str">
            <v>cây</v>
          </cell>
          <cell r="D3931">
            <v>774814</v>
          </cell>
        </row>
        <row r="3932">
          <cell r="B3932" t="str">
            <v>Táu xanh &gt;33-36 cm</v>
          </cell>
          <cell r="C3932" t="str">
            <v>cây</v>
          </cell>
          <cell r="D3932">
            <v>830762</v>
          </cell>
        </row>
        <row r="3933">
          <cell r="B3933" t="str">
            <v>Táu xanh &gt;36-39 cm</v>
          </cell>
          <cell r="C3933" t="str">
            <v>cây</v>
          </cell>
          <cell r="D3933">
            <v>892030</v>
          </cell>
        </row>
        <row r="3934">
          <cell r="B3934" t="str">
            <v>Táu xanh &gt;39-42 cm</v>
          </cell>
          <cell r="C3934" t="str">
            <v>cây</v>
          </cell>
          <cell r="D3934">
            <v>959377</v>
          </cell>
        </row>
        <row r="3935">
          <cell r="B3935" t="str">
            <v>Táu xanh &gt;42 cm</v>
          </cell>
          <cell r="C3935" t="str">
            <v>cây</v>
          </cell>
          <cell r="D3935">
            <v>1033664</v>
          </cell>
        </row>
        <row r="3936">
          <cell r="B3936" t="str">
            <v>Táu trắng ≤3 cm</v>
          </cell>
          <cell r="C3936" t="str">
            <v>cây</v>
          </cell>
          <cell r="D3936">
            <v>104226</v>
          </cell>
        </row>
        <row r="3937">
          <cell r="B3937" t="str">
            <v>Táu trắng &gt;3-6 cm</v>
          </cell>
          <cell r="C3937" t="str">
            <v>cây</v>
          </cell>
          <cell r="D3937">
            <v>137304</v>
          </cell>
        </row>
        <row r="3938">
          <cell r="B3938" t="str">
            <v>Táu trắng &gt;6-9 cm</v>
          </cell>
          <cell r="C3938" t="str">
            <v>cây</v>
          </cell>
          <cell r="D3938">
            <v>361264</v>
          </cell>
        </row>
        <row r="3939">
          <cell r="B3939" t="str">
            <v>Táu trắng &gt;9-12 cm</v>
          </cell>
          <cell r="C3939" t="str">
            <v>cây</v>
          </cell>
          <cell r="D3939">
            <v>486039</v>
          </cell>
        </row>
        <row r="3940">
          <cell r="B3940" t="str">
            <v>Táu trắng &gt;12-15 cm</v>
          </cell>
          <cell r="C3940" t="str">
            <v>cây</v>
          </cell>
          <cell r="D3940">
            <v>519244</v>
          </cell>
        </row>
        <row r="3941">
          <cell r="B3941" t="str">
            <v>Táu trắng &gt;15-18 cm</v>
          </cell>
          <cell r="C3941" t="str">
            <v>cây</v>
          </cell>
          <cell r="D3941">
            <v>554558</v>
          </cell>
        </row>
        <row r="3942">
          <cell r="B3942" t="str">
            <v>Táu trắng &gt;18-21 cm</v>
          </cell>
          <cell r="C3942" t="str">
            <v>cây</v>
          </cell>
          <cell r="D3942">
            <v>592280</v>
          </cell>
        </row>
        <row r="3943">
          <cell r="B3943" t="str">
            <v>Táu trắng &gt;21-24 cm</v>
          </cell>
          <cell r="C3943" t="str">
            <v>cây</v>
          </cell>
          <cell r="D3943">
            <v>632750</v>
          </cell>
        </row>
        <row r="3944">
          <cell r="B3944" t="str">
            <v>Táu trắng &gt;24-27 cm</v>
          </cell>
          <cell r="C3944" t="str">
            <v>cây</v>
          </cell>
          <cell r="D3944">
            <v>676357</v>
          </cell>
        </row>
        <row r="3945">
          <cell r="B3945" t="str">
            <v>Táu trắng &gt;27-30 cm</v>
          </cell>
          <cell r="C3945" t="str">
            <v>cây</v>
          </cell>
          <cell r="D3945">
            <v>723545</v>
          </cell>
        </row>
        <row r="3946">
          <cell r="B3946" t="str">
            <v>Táu trắng &gt;30-33 cm</v>
          </cell>
          <cell r="C3946" t="str">
            <v>cây</v>
          </cell>
          <cell r="D3946">
            <v>774814</v>
          </cell>
        </row>
        <row r="3947">
          <cell r="B3947" t="str">
            <v>Táu trắng &gt;33-36 cm</v>
          </cell>
          <cell r="C3947" t="str">
            <v>cây</v>
          </cell>
          <cell r="D3947">
            <v>830762</v>
          </cell>
        </row>
        <row r="3948">
          <cell r="B3948" t="str">
            <v>Táu trắng &gt;36-39 cm</v>
          </cell>
          <cell r="C3948" t="str">
            <v>cây</v>
          </cell>
          <cell r="D3948">
            <v>892030</v>
          </cell>
        </row>
        <row r="3949">
          <cell r="B3949" t="str">
            <v>Táu trắng &gt;39-42 cm</v>
          </cell>
          <cell r="C3949" t="str">
            <v>cây</v>
          </cell>
          <cell r="D3949">
            <v>959377</v>
          </cell>
        </row>
        <row r="3950">
          <cell r="B3950" t="str">
            <v>Táu trắng &gt;42 cm</v>
          </cell>
          <cell r="C3950" t="str">
            <v>cây</v>
          </cell>
          <cell r="D3950">
            <v>1033664</v>
          </cell>
        </row>
        <row r="3951">
          <cell r="B3951" t="str">
            <v>Táu trắng ≤3 cm</v>
          </cell>
          <cell r="C3951" t="str">
            <v>cây</v>
          </cell>
          <cell r="D3951">
            <v>104226</v>
          </cell>
        </row>
        <row r="3952">
          <cell r="B3952" t="str">
            <v>Táu trắng &gt;3-6 cm</v>
          </cell>
          <cell r="C3952" t="str">
            <v>cây</v>
          </cell>
          <cell r="D3952">
            <v>137304</v>
          </cell>
        </row>
        <row r="3953">
          <cell r="B3953" t="str">
            <v>Táu trắng &gt;6-9 cm</v>
          </cell>
          <cell r="C3953" t="str">
            <v>cây</v>
          </cell>
          <cell r="D3953">
            <v>361264</v>
          </cell>
        </row>
        <row r="3954">
          <cell r="B3954" t="str">
            <v>Táu trắng &gt;9-12 cm</v>
          </cell>
          <cell r="C3954" t="str">
            <v>cây</v>
          </cell>
          <cell r="D3954">
            <v>486039</v>
          </cell>
        </row>
        <row r="3955">
          <cell r="B3955" t="str">
            <v>Táu trắng &gt;12-15 cm</v>
          </cell>
          <cell r="C3955" t="str">
            <v>cây</v>
          </cell>
          <cell r="D3955">
            <v>519244</v>
          </cell>
        </row>
        <row r="3956">
          <cell r="B3956" t="str">
            <v>Táu trắng &gt;15-18 cm</v>
          </cell>
          <cell r="C3956" t="str">
            <v>cây</v>
          </cell>
          <cell r="D3956">
            <v>554558</v>
          </cell>
        </row>
        <row r="3957">
          <cell r="B3957" t="str">
            <v>Táu trắng &gt;18-21 cm</v>
          </cell>
          <cell r="C3957" t="str">
            <v>cây</v>
          </cell>
          <cell r="D3957">
            <v>592280</v>
          </cell>
        </row>
        <row r="3958">
          <cell r="B3958" t="str">
            <v>Táu trắng &gt;21-24 cm</v>
          </cell>
          <cell r="C3958" t="str">
            <v>cây</v>
          </cell>
          <cell r="D3958">
            <v>632750</v>
          </cell>
        </row>
        <row r="3959">
          <cell r="B3959" t="str">
            <v>Táu trắng &gt;24-27 cm</v>
          </cell>
          <cell r="C3959" t="str">
            <v>cây</v>
          </cell>
          <cell r="D3959">
            <v>676357</v>
          </cell>
        </row>
        <row r="3960">
          <cell r="B3960" t="str">
            <v>Táu trắng &gt;27-30 cm</v>
          </cell>
          <cell r="C3960" t="str">
            <v>cây</v>
          </cell>
          <cell r="D3960">
            <v>723545</v>
          </cell>
        </row>
        <row r="3961">
          <cell r="B3961" t="str">
            <v>Táu trắng &gt;30-33 cm</v>
          </cell>
          <cell r="C3961" t="str">
            <v>cây</v>
          </cell>
          <cell r="D3961">
            <v>774814</v>
          </cell>
        </row>
        <row r="3962">
          <cell r="B3962" t="str">
            <v>Táu trắng &gt;33-36 cm</v>
          </cell>
          <cell r="C3962" t="str">
            <v>cây</v>
          </cell>
          <cell r="D3962">
            <v>830762</v>
          </cell>
        </row>
        <row r="3963">
          <cell r="B3963" t="str">
            <v>Táu trắng &gt;36-39 cm</v>
          </cell>
          <cell r="C3963" t="str">
            <v>cây</v>
          </cell>
          <cell r="D3963">
            <v>892030</v>
          </cell>
        </row>
        <row r="3964">
          <cell r="B3964" t="str">
            <v>Táu trắng &gt;39-42 cm</v>
          </cell>
          <cell r="C3964" t="str">
            <v>cây</v>
          </cell>
          <cell r="D3964">
            <v>959377</v>
          </cell>
        </row>
        <row r="3965">
          <cell r="B3965" t="str">
            <v>Táu trắng &gt;42 cm</v>
          </cell>
          <cell r="C3965" t="str">
            <v>cây</v>
          </cell>
          <cell r="D3965">
            <v>1033664</v>
          </cell>
        </row>
        <row r="3966">
          <cell r="B3966" t="str">
            <v>Làu táu trắng ≤3 cm</v>
          </cell>
          <cell r="C3966" t="str">
            <v>cây</v>
          </cell>
          <cell r="D3966">
            <v>104226</v>
          </cell>
        </row>
        <row r="3967">
          <cell r="B3967" t="str">
            <v>Làu táu trắng &gt;3-6 cm</v>
          </cell>
          <cell r="C3967" t="str">
            <v>cây</v>
          </cell>
          <cell r="D3967">
            <v>137304</v>
          </cell>
        </row>
        <row r="3968">
          <cell r="B3968" t="str">
            <v>Làu táu trắng &gt;6-9 cm</v>
          </cell>
          <cell r="C3968" t="str">
            <v>cây</v>
          </cell>
          <cell r="D3968">
            <v>361264</v>
          </cell>
        </row>
        <row r="3969">
          <cell r="B3969" t="str">
            <v>Làu táu trắng &gt;9-12 cm</v>
          </cell>
          <cell r="C3969" t="str">
            <v>cây</v>
          </cell>
          <cell r="D3969">
            <v>486039</v>
          </cell>
        </row>
        <row r="3970">
          <cell r="B3970" t="str">
            <v>Làu táu trắng &gt;12-15 cm</v>
          </cell>
          <cell r="C3970" t="str">
            <v>cây</v>
          </cell>
          <cell r="D3970">
            <v>519244</v>
          </cell>
        </row>
        <row r="3971">
          <cell r="B3971" t="str">
            <v>Làu táu trắng &gt;15-18 cm</v>
          </cell>
          <cell r="C3971" t="str">
            <v>cây</v>
          </cell>
          <cell r="D3971">
            <v>554558</v>
          </cell>
        </row>
        <row r="3972">
          <cell r="B3972" t="str">
            <v>Làu táu trắng &gt;18-21 cm</v>
          </cell>
          <cell r="C3972" t="str">
            <v>cây</v>
          </cell>
          <cell r="D3972">
            <v>592280</v>
          </cell>
        </row>
        <row r="3973">
          <cell r="B3973" t="str">
            <v>Làu táu trắng &gt;21-24 cm</v>
          </cell>
          <cell r="C3973" t="str">
            <v>cây</v>
          </cell>
          <cell r="D3973">
            <v>632750</v>
          </cell>
        </row>
        <row r="3974">
          <cell r="B3974" t="str">
            <v>Làu táu trắng &gt;24-27 cm</v>
          </cell>
          <cell r="C3974" t="str">
            <v>cây</v>
          </cell>
          <cell r="D3974">
            <v>676357</v>
          </cell>
        </row>
        <row r="3975">
          <cell r="B3975" t="str">
            <v>Làu táu trắng &gt;27-30 cm</v>
          </cell>
          <cell r="C3975" t="str">
            <v>cây</v>
          </cell>
          <cell r="D3975">
            <v>723545</v>
          </cell>
        </row>
        <row r="3976">
          <cell r="B3976" t="str">
            <v>Làu táu trắng &gt;30-33 cm</v>
          </cell>
          <cell r="C3976" t="str">
            <v>cây</v>
          </cell>
          <cell r="D3976">
            <v>774814</v>
          </cell>
        </row>
        <row r="3977">
          <cell r="B3977" t="str">
            <v>Làu táu trắng &gt;33-36 cm</v>
          </cell>
          <cell r="C3977" t="str">
            <v>cây</v>
          </cell>
          <cell r="D3977">
            <v>830762</v>
          </cell>
        </row>
        <row r="3978">
          <cell r="B3978" t="str">
            <v>Làu táu trắng &gt;36-39 cm</v>
          </cell>
          <cell r="C3978" t="str">
            <v>cây</v>
          </cell>
          <cell r="D3978">
            <v>892030</v>
          </cell>
        </row>
        <row r="3979">
          <cell r="B3979" t="str">
            <v>Làu táu trắng &gt;39-42 cm</v>
          </cell>
          <cell r="C3979" t="str">
            <v>cây</v>
          </cell>
          <cell r="D3979">
            <v>959377</v>
          </cell>
        </row>
        <row r="3980">
          <cell r="B3980" t="str">
            <v>Làu táu trắng &gt;42 cm</v>
          </cell>
          <cell r="C3980" t="str">
            <v>cây</v>
          </cell>
          <cell r="D3980">
            <v>1033664</v>
          </cell>
        </row>
        <row r="3981">
          <cell r="B3981" t="str">
            <v>Làu táu ≤3 cm</v>
          </cell>
          <cell r="C3981" t="str">
            <v>cây</v>
          </cell>
          <cell r="D3981">
            <v>104226</v>
          </cell>
        </row>
        <row r="3982">
          <cell r="B3982" t="str">
            <v>Làu táu &gt;3-6 cm</v>
          </cell>
          <cell r="C3982" t="str">
            <v>cây</v>
          </cell>
          <cell r="D3982">
            <v>137304</v>
          </cell>
        </row>
        <row r="3983">
          <cell r="B3983" t="str">
            <v>Làu táu &gt;6-9 cm</v>
          </cell>
          <cell r="C3983" t="str">
            <v>cây</v>
          </cell>
          <cell r="D3983">
            <v>361264</v>
          </cell>
        </row>
        <row r="3984">
          <cell r="B3984" t="str">
            <v>Làu táu &gt;9-12 cm</v>
          </cell>
          <cell r="C3984" t="str">
            <v>cây</v>
          </cell>
          <cell r="D3984">
            <v>486039</v>
          </cell>
        </row>
        <row r="3985">
          <cell r="B3985" t="str">
            <v>Làu táu &gt;12-15 cm</v>
          </cell>
          <cell r="C3985" t="str">
            <v>cây</v>
          </cell>
          <cell r="D3985">
            <v>519244</v>
          </cell>
        </row>
        <row r="3986">
          <cell r="B3986" t="str">
            <v>Làu táu &gt;15-18 cm</v>
          </cell>
          <cell r="C3986" t="str">
            <v>cây</v>
          </cell>
          <cell r="D3986">
            <v>554558</v>
          </cell>
        </row>
        <row r="3987">
          <cell r="B3987" t="str">
            <v>Làu táu &gt;18-21 cm</v>
          </cell>
          <cell r="C3987" t="str">
            <v>cây</v>
          </cell>
          <cell r="D3987">
            <v>592280</v>
          </cell>
        </row>
        <row r="3988">
          <cell r="B3988" t="str">
            <v>Làu táu &gt;21-24 cm</v>
          </cell>
          <cell r="C3988" t="str">
            <v>cây</v>
          </cell>
          <cell r="D3988">
            <v>632750</v>
          </cell>
        </row>
        <row r="3989">
          <cell r="B3989" t="str">
            <v>Làu táu &gt;24-27 cm</v>
          </cell>
          <cell r="C3989" t="str">
            <v>cây</v>
          </cell>
          <cell r="D3989">
            <v>676357</v>
          </cell>
        </row>
        <row r="3990">
          <cell r="B3990" t="str">
            <v>Làu táu &gt;27-30 cm</v>
          </cell>
          <cell r="C3990" t="str">
            <v>cây</v>
          </cell>
          <cell r="D3990">
            <v>723545</v>
          </cell>
        </row>
        <row r="3991">
          <cell r="B3991" t="str">
            <v>Làu táu &gt;30-33 cm</v>
          </cell>
          <cell r="C3991" t="str">
            <v>cây</v>
          </cell>
          <cell r="D3991">
            <v>774814</v>
          </cell>
        </row>
        <row r="3992">
          <cell r="B3992" t="str">
            <v>Làu táu &gt;33-36 cm</v>
          </cell>
          <cell r="C3992" t="str">
            <v>cây</v>
          </cell>
          <cell r="D3992">
            <v>830762</v>
          </cell>
        </row>
        <row r="3993">
          <cell r="B3993" t="str">
            <v>Làu táu &gt;36-39 cm</v>
          </cell>
          <cell r="C3993" t="str">
            <v>cây</v>
          </cell>
          <cell r="D3993">
            <v>892030</v>
          </cell>
        </row>
        <row r="3994">
          <cell r="B3994" t="str">
            <v>Làu táu &gt;39-42 cm</v>
          </cell>
          <cell r="C3994" t="str">
            <v>cây</v>
          </cell>
          <cell r="D3994">
            <v>959377</v>
          </cell>
        </row>
        <row r="3995">
          <cell r="B3995" t="str">
            <v>Làu táu &gt;42 cm</v>
          </cell>
          <cell r="C3995" t="str">
            <v>cây</v>
          </cell>
          <cell r="D3995">
            <v>1033664</v>
          </cell>
        </row>
        <row r="3996">
          <cell r="B3996" t="str">
            <v>Tếch ≤3 cm</v>
          </cell>
          <cell r="C3996" t="str">
            <v>cây</v>
          </cell>
          <cell r="D3996">
            <v>104226</v>
          </cell>
        </row>
        <row r="3997">
          <cell r="B3997" t="str">
            <v>Tếch &gt;3-6 cm</v>
          </cell>
          <cell r="C3997" t="str">
            <v>cây</v>
          </cell>
          <cell r="D3997">
            <v>137304</v>
          </cell>
        </row>
        <row r="3998">
          <cell r="B3998" t="str">
            <v>Tếch &gt;6-9 cm</v>
          </cell>
          <cell r="C3998" t="str">
            <v>cây</v>
          </cell>
          <cell r="D3998">
            <v>361264</v>
          </cell>
        </row>
        <row r="3999">
          <cell r="B3999" t="str">
            <v>Tếch &gt;9-12 cm</v>
          </cell>
          <cell r="C3999" t="str">
            <v>cây</v>
          </cell>
          <cell r="D3999">
            <v>486039</v>
          </cell>
        </row>
        <row r="4000">
          <cell r="B4000" t="str">
            <v>Tếch &gt;12-15 cm</v>
          </cell>
          <cell r="C4000" t="str">
            <v>cây</v>
          </cell>
          <cell r="D4000">
            <v>519244</v>
          </cell>
        </row>
        <row r="4001">
          <cell r="B4001" t="str">
            <v>Tếch &gt;15-18 cm</v>
          </cell>
          <cell r="C4001" t="str">
            <v>cây</v>
          </cell>
          <cell r="D4001">
            <v>554558</v>
          </cell>
        </row>
        <row r="4002">
          <cell r="B4002" t="str">
            <v>Tếch &gt;18-21 cm</v>
          </cell>
          <cell r="C4002" t="str">
            <v>cây</v>
          </cell>
          <cell r="D4002">
            <v>592280</v>
          </cell>
        </row>
        <row r="4003">
          <cell r="B4003" t="str">
            <v>Tếch &gt;21-24 cm</v>
          </cell>
          <cell r="C4003" t="str">
            <v>cây</v>
          </cell>
          <cell r="D4003">
            <v>632750</v>
          </cell>
        </row>
        <row r="4004">
          <cell r="B4004" t="str">
            <v>Tếch &gt;24-27 cm</v>
          </cell>
          <cell r="C4004" t="str">
            <v>cây</v>
          </cell>
          <cell r="D4004">
            <v>676357</v>
          </cell>
        </row>
        <row r="4005">
          <cell r="B4005" t="str">
            <v>Tếch &gt;27-30 cm</v>
          </cell>
          <cell r="C4005" t="str">
            <v>cây</v>
          </cell>
          <cell r="D4005">
            <v>723545</v>
          </cell>
        </row>
        <row r="4006">
          <cell r="B4006" t="str">
            <v>Tếch &gt;30-33 cm</v>
          </cell>
          <cell r="C4006" t="str">
            <v>cây</v>
          </cell>
          <cell r="D4006">
            <v>774814</v>
          </cell>
        </row>
        <row r="4007">
          <cell r="B4007" t="str">
            <v>Tếch &gt;33-36 cm</v>
          </cell>
          <cell r="C4007" t="str">
            <v>cây</v>
          </cell>
          <cell r="D4007">
            <v>830762</v>
          </cell>
        </row>
        <row r="4008">
          <cell r="B4008" t="str">
            <v>Tếch &gt;36-39 cm</v>
          </cell>
          <cell r="C4008" t="str">
            <v>cây</v>
          </cell>
          <cell r="D4008">
            <v>892030</v>
          </cell>
        </row>
        <row r="4009">
          <cell r="B4009" t="str">
            <v>Tếch &gt;39-42 cm</v>
          </cell>
          <cell r="C4009" t="str">
            <v>cây</v>
          </cell>
          <cell r="D4009">
            <v>959377</v>
          </cell>
        </row>
        <row r="4010">
          <cell r="B4010" t="str">
            <v>Tếch &gt;42 cm</v>
          </cell>
          <cell r="C4010" t="str">
            <v>cây</v>
          </cell>
          <cell r="D4010">
            <v>1033664</v>
          </cell>
        </row>
        <row r="4011">
          <cell r="B4011" t="str">
            <v>Giá tỵ ≤3 cm</v>
          </cell>
          <cell r="C4011" t="str">
            <v>cây</v>
          </cell>
          <cell r="D4011">
            <v>104226</v>
          </cell>
        </row>
        <row r="4012">
          <cell r="B4012" t="str">
            <v>Giá tỵ &gt;3-6 cm</v>
          </cell>
          <cell r="C4012" t="str">
            <v>cây</v>
          </cell>
          <cell r="D4012">
            <v>137304</v>
          </cell>
        </row>
        <row r="4013">
          <cell r="B4013" t="str">
            <v>Giá tỵ &gt;6-9 cm</v>
          </cell>
          <cell r="C4013" t="str">
            <v>cây</v>
          </cell>
          <cell r="D4013">
            <v>361264</v>
          </cell>
        </row>
        <row r="4014">
          <cell r="B4014" t="str">
            <v>Giá tỵ &gt;9-12 cm</v>
          </cell>
          <cell r="C4014" t="str">
            <v>cây</v>
          </cell>
          <cell r="D4014">
            <v>486039</v>
          </cell>
        </row>
        <row r="4015">
          <cell r="B4015" t="str">
            <v>Giá tỵ &gt;12-15 cm</v>
          </cell>
          <cell r="C4015" t="str">
            <v>cây</v>
          </cell>
          <cell r="D4015">
            <v>519244</v>
          </cell>
        </row>
        <row r="4016">
          <cell r="B4016" t="str">
            <v>Giá tỵ &gt;15-18 cm</v>
          </cell>
          <cell r="C4016" t="str">
            <v>cây</v>
          </cell>
          <cell r="D4016">
            <v>554558</v>
          </cell>
        </row>
        <row r="4017">
          <cell r="B4017" t="str">
            <v>Giá tỵ &gt;18-21 cm</v>
          </cell>
          <cell r="C4017" t="str">
            <v>cây</v>
          </cell>
          <cell r="D4017">
            <v>592280</v>
          </cell>
        </row>
        <row r="4018">
          <cell r="B4018" t="str">
            <v>Giá tỵ &gt;21-24 cm</v>
          </cell>
          <cell r="C4018" t="str">
            <v>cây</v>
          </cell>
          <cell r="D4018">
            <v>632750</v>
          </cell>
        </row>
        <row r="4019">
          <cell r="B4019" t="str">
            <v>Giá tỵ &gt;24-27 cm</v>
          </cell>
          <cell r="C4019" t="str">
            <v>cây</v>
          </cell>
          <cell r="D4019">
            <v>676357</v>
          </cell>
        </row>
        <row r="4020">
          <cell r="B4020" t="str">
            <v>Giá tỵ &gt;27-30 cm</v>
          </cell>
          <cell r="C4020" t="str">
            <v>cây</v>
          </cell>
          <cell r="D4020">
            <v>723545</v>
          </cell>
        </row>
        <row r="4021">
          <cell r="B4021" t="str">
            <v>Giá tỵ &gt;30-33 cm</v>
          </cell>
          <cell r="C4021" t="str">
            <v>cây</v>
          </cell>
          <cell r="D4021">
            <v>774814</v>
          </cell>
        </row>
        <row r="4022">
          <cell r="B4022" t="str">
            <v>Giá tỵ &gt;33-36 cm</v>
          </cell>
          <cell r="C4022" t="str">
            <v>cây</v>
          </cell>
          <cell r="D4022">
            <v>830762</v>
          </cell>
        </row>
        <row r="4023">
          <cell r="B4023" t="str">
            <v>Giá tỵ &gt;36-39 cm</v>
          </cell>
          <cell r="C4023" t="str">
            <v>cây</v>
          </cell>
          <cell r="D4023">
            <v>892030</v>
          </cell>
        </row>
        <row r="4024">
          <cell r="B4024" t="str">
            <v>Giá tỵ &gt;39-42 cm</v>
          </cell>
          <cell r="C4024" t="str">
            <v>cây</v>
          </cell>
          <cell r="D4024">
            <v>959377</v>
          </cell>
        </row>
        <row r="4025">
          <cell r="B4025" t="str">
            <v>Giá tỵ &gt;42 cm</v>
          </cell>
          <cell r="C4025" t="str">
            <v>cây</v>
          </cell>
          <cell r="D4025">
            <v>1033664</v>
          </cell>
        </row>
        <row r="4026">
          <cell r="B4026" t="str">
            <v>Trường quánh ≤3 cm</v>
          </cell>
          <cell r="C4026" t="str">
            <v>cây</v>
          </cell>
          <cell r="D4026">
            <v>104226</v>
          </cell>
        </row>
        <row r="4027">
          <cell r="B4027" t="str">
            <v>Trường quánh &gt;3-6 cm</v>
          </cell>
          <cell r="C4027" t="str">
            <v>cây</v>
          </cell>
          <cell r="D4027">
            <v>137304</v>
          </cell>
        </row>
        <row r="4028">
          <cell r="B4028" t="str">
            <v>Trường quánh &gt;6-9 cm</v>
          </cell>
          <cell r="C4028" t="str">
            <v>cây</v>
          </cell>
          <cell r="D4028">
            <v>361264</v>
          </cell>
        </row>
        <row r="4029">
          <cell r="B4029" t="str">
            <v>Trường quánh &gt;9-12 cm</v>
          </cell>
          <cell r="C4029" t="str">
            <v>cây</v>
          </cell>
          <cell r="D4029">
            <v>486039</v>
          </cell>
        </row>
        <row r="4030">
          <cell r="B4030" t="str">
            <v>Trường quánh &gt;12-15 cm</v>
          </cell>
          <cell r="C4030" t="str">
            <v>cây</v>
          </cell>
          <cell r="D4030">
            <v>519244</v>
          </cell>
        </row>
        <row r="4031">
          <cell r="B4031" t="str">
            <v>Trường quánh &gt;15-18 cm</v>
          </cell>
          <cell r="C4031" t="str">
            <v>cây</v>
          </cell>
          <cell r="D4031">
            <v>554558</v>
          </cell>
        </row>
        <row r="4032">
          <cell r="B4032" t="str">
            <v>Trường quánh &gt;18-21 cm</v>
          </cell>
          <cell r="C4032" t="str">
            <v>cây</v>
          </cell>
          <cell r="D4032">
            <v>592280</v>
          </cell>
        </row>
        <row r="4033">
          <cell r="B4033" t="str">
            <v>Trường quánh &gt;21-24 cm</v>
          </cell>
          <cell r="C4033" t="str">
            <v>cây</v>
          </cell>
          <cell r="D4033">
            <v>632750</v>
          </cell>
        </row>
        <row r="4034">
          <cell r="B4034" t="str">
            <v>Trường quánh &gt;24-27 cm</v>
          </cell>
          <cell r="C4034" t="str">
            <v>cây</v>
          </cell>
          <cell r="D4034">
            <v>676357</v>
          </cell>
        </row>
        <row r="4035">
          <cell r="B4035" t="str">
            <v>Trường quánh &gt;27-30 cm</v>
          </cell>
          <cell r="C4035" t="str">
            <v>cây</v>
          </cell>
          <cell r="D4035">
            <v>723545</v>
          </cell>
        </row>
        <row r="4036">
          <cell r="B4036" t="str">
            <v>Trường quánh &gt;30-33 cm</v>
          </cell>
          <cell r="C4036" t="str">
            <v>cây</v>
          </cell>
          <cell r="D4036">
            <v>774814</v>
          </cell>
        </row>
        <row r="4037">
          <cell r="B4037" t="str">
            <v>Trường quánh &gt;33-36 cm</v>
          </cell>
          <cell r="C4037" t="str">
            <v>cây</v>
          </cell>
          <cell r="D4037">
            <v>830762</v>
          </cell>
        </row>
        <row r="4038">
          <cell r="B4038" t="str">
            <v>Trường quánh &gt;36-39 cm</v>
          </cell>
          <cell r="C4038" t="str">
            <v>cây</v>
          </cell>
          <cell r="D4038">
            <v>892030</v>
          </cell>
        </row>
        <row r="4039">
          <cell r="B4039" t="str">
            <v>Trường quánh &gt;39-42 cm</v>
          </cell>
          <cell r="C4039" t="str">
            <v>cây</v>
          </cell>
          <cell r="D4039">
            <v>959377</v>
          </cell>
        </row>
        <row r="4040">
          <cell r="B4040" t="str">
            <v>Trường quánh &gt;42 cm</v>
          </cell>
          <cell r="C4040" t="str">
            <v>cây</v>
          </cell>
          <cell r="D4040">
            <v>1033664</v>
          </cell>
        </row>
        <row r="4041">
          <cell r="B4041" t="str">
            <v>Vải guốc ≤3 cm</v>
          </cell>
          <cell r="C4041" t="str">
            <v>cây</v>
          </cell>
          <cell r="D4041">
            <v>104226</v>
          </cell>
        </row>
        <row r="4042">
          <cell r="B4042" t="str">
            <v>Vải guốc &gt;3-6 cm</v>
          </cell>
          <cell r="C4042" t="str">
            <v>cây</v>
          </cell>
          <cell r="D4042">
            <v>137304</v>
          </cell>
        </row>
        <row r="4043">
          <cell r="B4043" t="str">
            <v>Vải guốc &gt;6-9 cm</v>
          </cell>
          <cell r="C4043" t="str">
            <v>cây</v>
          </cell>
          <cell r="D4043">
            <v>361264</v>
          </cell>
        </row>
        <row r="4044">
          <cell r="B4044" t="str">
            <v>Vải guốc &gt;9-12 cm</v>
          </cell>
          <cell r="C4044" t="str">
            <v>cây</v>
          </cell>
          <cell r="D4044">
            <v>486039</v>
          </cell>
        </row>
        <row r="4045">
          <cell r="B4045" t="str">
            <v>Vải guốc &gt;12-15 cm</v>
          </cell>
          <cell r="C4045" t="str">
            <v>cây</v>
          </cell>
          <cell r="D4045">
            <v>519244</v>
          </cell>
        </row>
        <row r="4046">
          <cell r="B4046" t="str">
            <v>Vải guốc &gt;15-18 cm</v>
          </cell>
          <cell r="C4046" t="str">
            <v>cây</v>
          </cell>
          <cell r="D4046">
            <v>554558</v>
          </cell>
        </row>
        <row r="4047">
          <cell r="B4047" t="str">
            <v>Vải guốc &gt;18-21 cm</v>
          </cell>
          <cell r="C4047" t="str">
            <v>cây</v>
          </cell>
          <cell r="D4047">
            <v>592280</v>
          </cell>
        </row>
        <row r="4048">
          <cell r="B4048" t="str">
            <v>Vải guốc &gt;21-24 cm</v>
          </cell>
          <cell r="C4048" t="str">
            <v>cây</v>
          </cell>
          <cell r="D4048">
            <v>632750</v>
          </cell>
        </row>
        <row r="4049">
          <cell r="B4049" t="str">
            <v>Vải guốc &gt;24-27 cm</v>
          </cell>
          <cell r="C4049" t="str">
            <v>cây</v>
          </cell>
          <cell r="D4049">
            <v>676357</v>
          </cell>
        </row>
        <row r="4050">
          <cell r="B4050" t="str">
            <v>Vải guốc &gt;27-30 cm</v>
          </cell>
          <cell r="C4050" t="str">
            <v>cây</v>
          </cell>
          <cell r="D4050">
            <v>723545</v>
          </cell>
        </row>
        <row r="4051">
          <cell r="B4051" t="str">
            <v>Vải guốc &gt;30-33 cm</v>
          </cell>
          <cell r="C4051" t="str">
            <v>cây</v>
          </cell>
          <cell r="D4051">
            <v>774814</v>
          </cell>
        </row>
        <row r="4052">
          <cell r="B4052" t="str">
            <v>Vải guốc &gt;33-36 cm</v>
          </cell>
          <cell r="C4052" t="str">
            <v>cây</v>
          </cell>
          <cell r="D4052">
            <v>830762</v>
          </cell>
        </row>
        <row r="4053">
          <cell r="B4053" t="str">
            <v>Vải guốc &gt;36-39 cm</v>
          </cell>
          <cell r="C4053" t="str">
            <v>cây</v>
          </cell>
          <cell r="D4053">
            <v>892030</v>
          </cell>
        </row>
        <row r="4054">
          <cell r="B4054" t="str">
            <v>Vải guốc &gt;39-42 cm</v>
          </cell>
          <cell r="C4054" t="str">
            <v>cây</v>
          </cell>
          <cell r="D4054">
            <v>959377</v>
          </cell>
        </row>
        <row r="4055">
          <cell r="B4055" t="str">
            <v>Vải guốc &gt;42 cm</v>
          </cell>
          <cell r="C4055" t="str">
            <v>cây</v>
          </cell>
          <cell r="D4055">
            <v>1033664</v>
          </cell>
        </row>
        <row r="4056">
          <cell r="B4056" t="str">
            <v>Vên vên ≤3 cm</v>
          </cell>
          <cell r="C4056" t="str">
            <v>cây</v>
          </cell>
          <cell r="D4056">
            <v>104226</v>
          </cell>
        </row>
        <row r="4057">
          <cell r="B4057" t="str">
            <v>Vên vên &gt;3-6 cm</v>
          </cell>
          <cell r="C4057" t="str">
            <v>cây</v>
          </cell>
          <cell r="D4057">
            <v>137304</v>
          </cell>
        </row>
        <row r="4058">
          <cell r="B4058" t="str">
            <v>Vên vên &gt;6-9 cm</v>
          </cell>
          <cell r="C4058" t="str">
            <v>cây</v>
          </cell>
          <cell r="D4058">
            <v>361264</v>
          </cell>
        </row>
        <row r="4059">
          <cell r="B4059" t="str">
            <v>Vên vên &gt;9-12 cm</v>
          </cell>
          <cell r="C4059" t="str">
            <v>cây</v>
          </cell>
          <cell r="D4059">
            <v>486039</v>
          </cell>
        </row>
        <row r="4060">
          <cell r="B4060" t="str">
            <v>Vên vên &gt;12-15 cm</v>
          </cell>
          <cell r="C4060" t="str">
            <v>cây</v>
          </cell>
          <cell r="D4060">
            <v>519244</v>
          </cell>
        </row>
        <row r="4061">
          <cell r="B4061" t="str">
            <v>Vên vên &gt;15-18 cm</v>
          </cell>
          <cell r="C4061" t="str">
            <v>cây</v>
          </cell>
          <cell r="D4061">
            <v>554558</v>
          </cell>
        </row>
        <row r="4062">
          <cell r="B4062" t="str">
            <v>Vên vên &gt;18-21 cm</v>
          </cell>
          <cell r="C4062" t="str">
            <v>cây</v>
          </cell>
          <cell r="D4062">
            <v>592280</v>
          </cell>
        </row>
        <row r="4063">
          <cell r="B4063" t="str">
            <v>Vên vên &gt;21-24 cm</v>
          </cell>
          <cell r="C4063" t="str">
            <v>cây</v>
          </cell>
          <cell r="D4063">
            <v>632750</v>
          </cell>
        </row>
        <row r="4064">
          <cell r="B4064" t="str">
            <v>Vên vên &gt;24-27 cm</v>
          </cell>
          <cell r="C4064" t="str">
            <v>cây</v>
          </cell>
          <cell r="D4064">
            <v>676357</v>
          </cell>
        </row>
        <row r="4065">
          <cell r="B4065" t="str">
            <v>Vên vên &gt;27-30 cm</v>
          </cell>
          <cell r="C4065" t="str">
            <v>cây</v>
          </cell>
          <cell r="D4065">
            <v>723545</v>
          </cell>
        </row>
        <row r="4066">
          <cell r="B4066" t="str">
            <v>Vên vên &gt;30-33 cm</v>
          </cell>
          <cell r="C4066" t="str">
            <v>cây</v>
          </cell>
          <cell r="D4066">
            <v>774814</v>
          </cell>
        </row>
        <row r="4067">
          <cell r="B4067" t="str">
            <v>Vên vên &gt;33-36 cm</v>
          </cell>
          <cell r="C4067" t="str">
            <v>cây</v>
          </cell>
          <cell r="D4067">
            <v>830762</v>
          </cell>
        </row>
        <row r="4068">
          <cell r="B4068" t="str">
            <v>Vên vên &gt;36-39 cm</v>
          </cell>
          <cell r="C4068" t="str">
            <v>cây</v>
          </cell>
          <cell r="D4068">
            <v>892030</v>
          </cell>
        </row>
        <row r="4069">
          <cell r="B4069" t="str">
            <v>Vên vên &gt;39-42 cm</v>
          </cell>
          <cell r="C4069" t="str">
            <v>cây</v>
          </cell>
          <cell r="D4069">
            <v>959377</v>
          </cell>
        </row>
        <row r="4070">
          <cell r="B4070" t="str">
            <v>Vên vên &gt;42 cm</v>
          </cell>
          <cell r="C4070" t="str">
            <v>cây</v>
          </cell>
          <cell r="D4070">
            <v>1033664</v>
          </cell>
        </row>
        <row r="4071">
          <cell r="B4071" t="str">
            <v>Sao cát ≤3 cm</v>
          </cell>
          <cell r="C4071" t="str">
            <v>cây</v>
          </cell>
          <cell r="D4071">
            <v>104226</v>
          </cell>
        </row>
        <row r="4072">
          <cell r="B4072" t="str">
            <v>Sao cát &gt;3-6 cm</v>
          </cell>
          <cell r="C4072" t="str">
            <v>cây</v>
          </cell>
          <cell r="D4072">
            <v>137304</v>
          </cell>
        </row>
        <row r="4073">
          <cell r="B4073" t="str">
            <v>Sao cát &gt;6-9 cm</v>
          </cell>
          <cell r="C4073" t="str">
            <v>cây</v>
          </cell>
          <cell r="D4073">
            <v>361264</v>
          </cell>
        </row>
        <row r="4074">
          <cell r="B4074" t="str">
            <v>Sao cát &gt;9-12 cm</v>
          </cell>
          <cell r="C4074" t="str">
            <v>cây</v>
          </cell>
          <cell r="D4074">
            <v>486039</v>
          </cell>
        </row>
        <row r="4075">
          <cell r="B4075" t="str">
            <v>Sao cát &gt;12-15 cm</v>
          </cell>
          <cell r="C4075" t="str">
            <v>cây</v>
          </cell>
          <cell r="D4075">
            <v>519244</v>
          </cell>
        </row>
        <row r="4076">
          <cell r="B4076" t="str">
            <v>Sao cát &gt;15-18 cm</v>
          </cell>
          <cell r="C4076" t="str">
            <v>cây</v>
          </cell>
          <cell r="D4076">
            <v>554558</v>
          </cell>
        </row>
        <row r="4077">
          <cell r="B4077" t="str">
            <v>Sao cát &gt;18-21 cm</v>
          </cell>
          <cell r="C4077" t="str">
            <v>cây</v>
          </cell>
          <cell r="D4077">
            <v>592280</v>
          </cell>
        </row>
        <row r="4078">
          <cell r="B4078" t="str">
            <v>Sao cát &gt;21-24 cm</v>
          </cell>
          <cell r="C4078" t="str">
            <v>cây</v>
          </cell>
          <cell r="D4078">
            <v>632750</v>
          </cell>
        </row>
        <row r="4079">
          <cell r="B4079" t="str">
            <v>Sao cát &gt;24-27 cm</v>
          </cell>
          <cell r="C4079" t="str">
            <v>cây</v>
          </cell>
          <cell r="D4079">
            <v>676357</v>
          </cell>
        </row>
        <row r="4080">
          <cell r="B4080" t="str">
            <v>Sao cát &gt;27-30 cm</v>
          </cell>
          <cell r="C4080" t="str">
            <v>cây</v>
          </cell>
          <cell r="D4080">
            <v>723545</v>
          </cell>
        </row>
        <row r="4081">
          <cell r="B4081" t="str">
            <v>Sao cát &gt;30-33 cm</v>
          </cell>
          <cell r="C4081" t="str">
            <v>cây</v>
          </cell>
          <cell r="D4081">
            <v>774814</v>
          </cell>
        </row>
        <row r="4082">
          <cell r="B4082" t="str">
            <v>Sao cát &gt;33-36 cm</v>
          </cell>
          <cell r="C4082" t="str">
            <v>cây</v>
          </cell>
          <cell r="D4082">
            <v>830762</v>
          </cell>
        </row>
        <row r="4083">
          <cell r="B4083" t="str">
            <v>Sao cát &gt;36-39 cm</v>
          </cell>
          <cell r="C4083" t="str">
            <v>cây</v>
          </cell>
          <cell r="D4083">
            <v>892030</v>
          </cell>
        </row>
        <row r="4084">
          <cell r="B4084" t="str">
            <v>Sao cát &gt;39-42 cm</v>
          </cell>
          <cell r="C4084" t="str">
            <v>cây</v>
          </cell>
          <cell r="D4084">
            <v>959377</v>
          </cell>
        </row>
        <row r="4085">
          <cell r="B4085" t="str">
            <v>Sao cát &gt;42 cm</v>
          </cell>
          <cell r="C4085" t="str">
            <v>cây</v>
          </cell>
          <cell r="D4085">
            <v>1033664</v>
          </cell>
        </row>
        <row r="4086">
          <cell r="B4086" t="str">
            <v>Vên vên cát ≤3 cm</v>
          </cell>
          <cell r="C4086" t="str">
            <v>cây</v>
          </cell>
          <cell r="D4086">
            <v>104226</v>
          </cell>
        </row>
        <row r="4087">
          <cell r="B4087" t="str">
            <v>Vên vên cát &gt;3-6 cm</v>
          </cell>
          <cell r="C4087" t="str">
            <v>cây</v>
          </cell>
          <cell r="D4087">
            <v>137304</v>
          </cell>
        </row>
        <row r="4088">
          <cell r="B4088" t="str">
            <v>Vên vên cát &gt;6-9 cm</v>
          </cell>
          <cell r="C4088" t="str">
            <v>cây</v>
          </cell>
          <cell r="D4088">
            <v>361264</v>
          </cell>
        </row>
        <row r="4089">
          <cell r="B4089" t="str">
            <v>Vên vên cát &gt;9-12 cm</v>
          </cell>
          <cell r="C4089" t="str">
            <v>cây</v>
          </cell>
          <cell r="D4089">
            <v>486039</v>
          </cell>
        </row>
        <row r="4090">
          <cell r="B4090" t="str">
            <v>Vên vên cát &gt;12-15 cm</v>
          </cell>
          <cell r="C4090" t="str">
            <v>cây</v>
          </cell>
          <cell r="D4090">
            <v>519244</v>
          </cell>
        </row>
        <row r="4091">
          <cell r="B4091" t="str">
            <v>Vên vên cát &gt;15-18 cm</v>
          </cell>
          <cell r="C4091" t="str">
            <v>cây</v>
          </cell>
          <cell r="D4091">
            <v>554558</v>
          </cell>
        </row>
        <row r="4092">
          <cell r="B4092" t="str">
            <v>Vên vên cát &gt;18-21 cm</v>
          </cell>
          <cell r="C4092" t="str">
            <v>cây</v>
          </cell>
          <cell r="D4092">
            <v>592280</v>
          </cell>
        </row>
        <row r="4093">
          <cell r="B4093" t="str">
            <v>Vên vên cát &gt;21-24 cm</v>
          </cell>
          <cell r="C4093" t="str">
            <v>cây</v>
          </cell>
          <cell r="D4093">
            <v>632750</v>
          </cell>
        </row>
        <row r="4094">
          <cell r="B4094" t="str">
            <v>Vên vên cát &gt;24-27 cm</v>
          </cell>
          <cell r="C4094" t="str">
            <v>cây</v>
          </cell>
          <cell r="D4094">
            <v>676357</v>
          </cell>
        </row>
        <row r="4095">
          <cell r="B4095" t="str">
            <v>Vên vên cát &gt;27-30 cm</v>
          </cell>
          <cell r="C4095" t="str">
            <v>cây</v>
          </cell>
          <cell r="D4095">
            <v>723545</v>
          </cell>
        </row>
        <row r="4096">
          <cell r="B4096" t="str">
            <v>Vên vên cát &gt;30-33 cm</v>
          </cell>
          <cell r="C4096" t="str">
            <v>cây</v>
          </cell>
          <cell r="D4096">
            <v>774814</v>
          </cell>
        </row>
        <row r="4097">
          <cell r="B4097" t="str">
            <v>Vên vên cát &gt;33-36 cm</v>
          </cell>
          <cell r="C4097" t="str">
            <v>cây</v>
          </cell>
          <cell r="D4097">
            <v>830762</v>
          </cell>
        </row>
        <row r="4098">
          <cell r="B4098" t="str">
            <v>Vên vên cát &gt;36-39 cm</v>
          </cell>
          <cell r="C4098" t="str">
            <v>cây</v>
          </cell>
          <cell r="D4098">
            <v>892030</v>
          </cell>
        </row>
        <row r="4099">
          <cell r="B4099" t="str">
            <v>Vên vên cát &gt;39-42 cm</v>
          </cell>
          <cell r="C4099" t="str">
            <v>cây</v>
          </cell>
          <cell r="D4099">
            <v>959377</v>
          </cell>
        </row>
        <row r="4100">
          <cell r="B4100" t="str">
            <v>Vên vên cát &gt;42 cm</v>
          </cell>
          <cell r="C4100" t="str">
            <v>cây</v>
          </cell>
          <cell r="D4100">
            <v>1033664</v>
          </cell>
        </row>
        <row r="4101">
          <cell r="B4101" t="str">
            <v>Vên vên nghệ ≤3 cm</v>
          </cell>
          <cell r="C4101" t="str">
            <v>cây</v>
          </cell>
          <cell r="D4101">
            <v>104226</v>
          </cell>
        </row>
        <row r="4102">
          <cell r="B4102" t="str">
            <v>Vên vên nghệ &gt;3-6 cm</v>
          </cell>
          <cell r="C4102" t="str">
            <v>cây</v>
          </cell>
          <cell r="D4102">
            <v>137304</v>
          </cell>
        </row>
        <row r="4103">
          <cell r="B4103" t="str">
            <v>Vên vên nghệ &gt;6-9 cm</v>
          </cell>
          <cell r="C4103" t="str">
            <v>cây</v>
          </cell>
          <cell r="D4103">
            <v>361264</v>
          </cell>
        </row>
        <row r="4104">
          <cell r="B4104" t="str">
            <v>Vên vên nghệ &gt;9-12 cm</v>
          </cell>
          <cell r="C4104" t="str">
            <v>cây</v>
          </cell>
          <cell r="D4104">
            <v>486039</v>
          </cell>
        </row>
        <row r="4105">
          <cell r="B4105" t="str">
            <v>Vên vên nghệ &gt;12-15 cm</v>
          </cell>
          <cell r="C4105" t="str">
            <v>cây</v>
          </cell>
          <cell r="D4105">
            <v>519244</v>
          </cell>
        </row>
        <row r="4106">
          <cell r="B4106" t="str">
            <v>Vên vên nghệ &gt;15-18 cm</v>
          </cell>
          <cell r="C4106" t="str">
            <v>cây</v>
          </cell>
          <cell r="D4106">
            <v>554558</v>
          </cell>
        </row>
        <row r="4107">
          <cell r="B4107" t="str">
            <v>Vên vên nghệ &gt;18-21 cm</v>
          </cell>
          <cell r="C4107" t="str">
            <v>cây</v>
          </cell>
          <cell r="D4107">
            <v>592280</v>
          </cell>
        </row>
        <row r="4108">
          <cell r="B4108" t="str">
            <v>Vên vên nghệ &gt;21-24 cm</v>
          </cell>
          <cell r="C4108" t="str">
            <v>cây</v>
          </cell>
          <cell r="D4108">
            <v>632750</v>
          </cell>
        </row>
        <row r="4109">
          <cell r="B4109" t="str">
            <v>Vên vên nghệ &gt;24-27 cm</v>
          </cell>
          <cell r="C4109" t="str">
            <v>cây</v>
          </cell>
          <cell r="D4109">
            <v>676357</v>
          </cell>
        </row>
        <row r="4110">
          <cell r="B4110" t="str">
            <v>Vên vên nghệ &gt;27-30 cm</v>
          </cell>
          <cell r="C4110" t="str">
            <v>cây</v>
          </cell>
          <cell r="D4110">
            <v>723545</v>
          </cell>
        </row>
        <row r="4111">
          <cell r="B4111" t="str">
            <v>Vên vên nghệ &gt;30-33 cm</v>
          </cell>
          <cell r="C4111" t="str">
            <v>cây</v>
          </cell>
          <cell r="D4111">
            <v>774814</v>
          </cell>
        </row>
        <row r="4112">
          <cell r="B4112" t="str">
            <v>Vên vên nghệ &gt;33-36 cm</v>
          </cell>
          <cell r="C4112" t="str">
            <v>cây</v>
          </cell>
          <cell r="D4112">
            <v>830762</v>
          </cell>
        </row>
        <row r="4113">
          <cell r="B4113" t="str">
            <v>Vên vên nghệ &gt;36-39 cm</v>
          </cell>
          <cell r="C4113" t="str">
            <v>cây</v>
          </cell>
          <cell r="D4113">
            <v>892030</v>
          </cell>
        </row>
        <row r="4114">
          <cell r="B4114" t="str">
            <v>Vên vên nghệ &gt;39-42 cm</v>
          </cell>
          <cell r="C4114" t="str">
            <v>cây</v>
          </cell>
          <cell r="D4114">
            <v>959377</v>
          </cell>
        </row>
        <row r="4115">
          <cell r="B4115" t="str">
            <v>Vên vên nghệ &gt;42 cm</v>
          </cell>
          <cell r="C4115" t="str">
            <v>cây</v>
          </cell>
          <cell r="D4115">
            <v>1033664</v>
          </cell>
        </row>
        <row r="4116">
          <cell r="B4116" t="str">
            <v>Vên vên vàng ≤3 cm</v>
          </cell>
          <cell r="C4116" t="str">
            <v>cây</v>
          </cell>
          <cell r="D4116">
            <v>104226</v>
          </cell>
        </row>
        <row r="4117">
          <cell r="B4117" t="str">
            <v>Vên vên vàng &gt;3-6 cm</v>
          </cell>
          <cell r="C4117" t="str">
            <v>cây</v>
          </cell>
          <cell r="D4117">
            <v>137304</v>
          </cell>
        </row>
        <row r="4118">
          <cell r="B4118" t="str">
            <v>Vên vên vàng &gt;6-9 cm</v>
          </cell>
          <cell r="C4118" t="str">
            <v>cây</v>
          </cell>
          <cell r="D4118">
            <v>361264</v>
          </cell>
        </row>
        <row r="4119">
          <cell r="B4119" t="str">
            <v>Vên vên vàng &gt;9-12 cm</v>
          </cell>
          <cell r="C4119" t="str">
            <v>cây</v>
          </cell>
          <cell r="D4119">
            <v>486039</v>
          </cell>
        </row>
        <row r="4120">
          <cell r="B4120" t="str">
            <v>Vên vên vàng &gt;12-15 cm</v>
          </cell>
          <cell r="C4120" t="str">
            <v>cây</v>
          </cell>
          <cell r="D4120">
            <v>519244</v>
          </cell>
        </row>
        <row r="4121">
          <cell r="B4121" t="str">
            <v>Vên vên vàng &gt;15-18 cm</v>
          </cell>
          <cell r="C4121" t="str">
            <v>cây</v>
          </cell>
          <cell r="D4121">
            <v>554558</v>
          </cell>
        </row>
        <row r="4122">
          <cell r="B4122" t="str">
            <v>Vên vên vàng &gt;18-21 cm</v>
          </cell>
          <cell r="C4122" t="str">
            <v>cây</v>
          </cell>
          <cell r="D4122">
            <v>592280</v>
          </cell>
        </row>
        <row r="4123">
          <cell r="B4123" t="str">
            <v>Vên vên vàng &gt;21-24 cm</v>
          </cell>
          <cell r="C4123" t="str">
            <v>cây</v>
          </cell>
          <cell r="D4123">
            <v>632750</v>
          </cell>
        </row>
        <row r="4124">
          <cell r="B4124" t="str">
            <v>Vên vên vàng &gt;24-27 cm</v>
          </cell>
          <cell r="C4124" t="str">
            <v>cây</v>
          </cell>
          <cell r="D4124">
            <v>676357</v>
          </cell>
        </row>
        <row r="4125">
          <cell r="B4125" t="str">
            <v>Vên vên vàng &gt;27-30 cm</v>
          </cell>
          <cell r="C4125" t="str">
            <v>cây</v>
          </cell>
          <cell r="D4125">
            <v>723545</v>
          </cell>
        </row>
        <row r="4126">
          <cell r="B4126" t="str">
            <v>Vên vên vàng &gt;30-33 cm</v>
          </cell>
          <cell r="C4126" t="str">
            <v>cây</v>
          </cell>
          <cell r="D4126">
            <v>774814</v>
          </cell>
        </row>
        <row r="4127">
          <cell r="B4127" t="str">
            <v>Vên vên vàng &gt;33-36 cm</v>
          </cell>
          <cell r="C4127" t="str">
            <v>cây</v>
          </cell>
          <cell r="D4127">
            <v>830762</v>
          </cell>
        </row>
        <row r="4128">
          <cell r="B4128" t="str">
            <v>Vên vên vàng &gt;36-39 cm</v>
          </cell>
          <cell r="C4128" t="str">
            <v>cây</v>
          </cell>
          <cell r="D4128">
            <v>892030</v>
          </cell>
        </row>
        <row r="4129">
          <cell r="B4129" t="str">
            <v>Vên vên vàng &gt;39-42 cm</v>
          </cell>
          <cell r="C4129" t="str">
            <v>cây</v>
          </cell>
          <cell r="D4129">
            <v>959377</v>
          </cell>
        </row>
        <row r="4130">
          <cell r="B4130" t="str">
            <v>Vên vên vàng &gt;42 cm</v>
          </cell>
          <cell r="C4130" t="str">
            <v>cây</v>
          </cell>
          <cell r="D4130">
            <v>1033664</v>
          </cell>
        </row>
        <row r="4131">
          <cell r="B4131" t="str">
            <v>Sến bo bo ≤3 cm</v>
          </cell>
          <cell r="C4131" t="str">
            <v>cây</v>
          </cell>
          <cell r="D4131">
            <v>104226</v>
          </cell>
        </row>
        <row r="4132">
          <cell r="B4132" t="str">
            <v>Sến bo bo &gt;3-6 cm</v>
          </cell>
          <cell r="C4132" t="str">
            <v>cây</v>
          </cell>
          <cell r="D4132">
            <v>137304</v>
          </cell>
        </row>
        <row r="4133">
          <cell r="B4133" t="str">
            <v>Sến bo bo &gt;6-9 cm</v>
          </cell>
          <cell r="C4133" t="str">
            <v>cây</v>
          </cell>
          <cell r="D4133">
            <v>361264</v>
          </cell>
        </row>
        <row r="4134">
          <cell r="B4134" t="str">
            <v>Sến bo bo &gt;9-12 cm</v>
          </cell>
          <cell r="C4134" t="str">
            <v>cây</v>
          </cell>
          <cell r="D4134">
            <v>486039</v>
          </cell>
        </row>
        <row r="4135">
          <cell r="B4135" t="str">
            <v>Sến bo bo &gt;12-15 cm</v>
          </cell>
          <cell r="C4135" t="str">
            <v>cây</v>
          </cell>
          <cell r="D4135">
            <v>519244</v>
          </cell>
        </row>
        <row r="4136">
          <cell r="B4136" t="str">
            <v>Sến bo bo &gt;15-18 cm</v>
          </cell>
          <cell r="C4136" t="str">
            <v>cây</v>
          </cell>
          <cell r="D4136">
            <v>554558</v>
          </cell>
        </row>
        <row r="4137">
          <cell r="B4137" t="str">
            <v>Sến bo bo &gt;18-21 cm</v>
          </cell>
          <cell r="C4137" t="str">
            <v>cây</v>
          </cell>
          <cell r="D4137">
            <v>592280</v>
          </cell>
        </row>
        <row r="4138">
          <cell r="B4138" t="str">
            <v>Sến bo bo &gt;21-24 cm</v>
          </cell>
          <cell r="C4138" t="str">
            <v>cây</v>
          </cell>
          <cell r="D4138">
            <v>632750</v>
          </cell>
        </row>
        <row r="4139">
          <cell r="B4139" t="str">
            <v>Sến bo bo &gt;24-27 cm</v>
          </cell>
          <cell r="C4139" t="str">
            <v>cây</v>
          </cell>
          <cell r="D4139">
            <v>676357</v>
          </cell>
        </row>
        <row r="4140">
          <cell r="B4140" t="str">
            <v>Sến bo bo &gt;27-30 cm</v>
          </cell>
          <cell r="C4140" t="str">
            <v>cây</v>
          </cell>
          <cell r="D4140">
            <v>723545</v>
          </cell>
        </row>
        <row r="4141">
          <cell r="B4141" t="str">
            <v>Sến bo bo &gt;30-33 cm</v>
          </cell>
          <cell r="C4141" t="str">
            <v>cây</v>
          </cell>
          <cell r="D4141">
            <v>774814</v>
          </cell>
        </row>
        <row r="4142">
          <cell r="B4142" t="str">
            <v>Sến bo bo &gt;33-36 cm</v>
          </cell>
          <cell r="C4142" t="str">
            <v>cây</v>
          </cell>
          <cell r="D4142">
            <v>830762</v>
          </cell>
        </row>
        <row r="4143">
          <cell r="B4143" t="str">
            <v>Sến bo bo &gt;36-39 cm</v>
          </cell>
          <cell r="C4143" t="str">
            <v>cây</v>
          </cell>
          <cell r="D4143">
            <v>892030</v>
          </cell>
        </row>
        <row r="4144">
          <cell r="B4144" t="str">
            <v>Sến bo bo &gt;39-42 cm</v>
          </cell>
          <cell r="C4144" t="str">
            <v>cây</v>
          </cell>
          <cell r="D4144">
            <v>959377</v>
          </cell>
        </row>
        <row r="4145">
          <cell r="B4145" t="str">
            <v>Sến bo bo &gt;42 cm</v>
          </cell>
          <cell r="C4145" t="str">
            <v>cây</v>
          </cell>
          <cell r="D4145">
            <v>1033664</v>
          </cell>
        </row>
        <row r="4146">
          <cell r="B4146" t="str">
            <v>Bò ké nhẵn ≤3 cm</v>
          </cell>
          <cell r="C4146" t="str">
            <v>cây</v>
          </cell>
          <cell r="D4146">
            <v>91198</v>
          </cell>
        </row>
        <row r="4147">
          <cell r="B4147" t="str">
            <v>Bò ké nhẵn &gt;3-6 cm</v>
          </cell>
          <cell r="C4147" t="str">
            <v>cây</v>
          </cell>
          <cell r="D4147">
            <v>120141</v>
          </cell>
        </row>
        <row r="4148">
          <cell r="B4148" t="str">
            <v>Bò ké nhẵn &gt;6-9 cm</v>
          </cell>
          <cell r="C4148" t="str">
            <v>cây</v>
          </cell>
          <cell r="D4148">
            <v>316106</v>
          </cell>
        </row>
        <row r="4149">
          <cell r="B4149" t="str">
            <v>Bò ké nhẵn &gt;9-12 cm</v>
          </cell>
          <cell r="C4149" t="str">
            <v>cây</v>
          </cell>
          <cell r="D4149">
            <v>425284</v>
          </cell>
        </row>
        <row r="4150">
          <cell r="B4150" t="str">
            <v>Bò ké nhẵn &gt;12-15 cm</v>
          </cell>
          <cell r="C4150" t="str">
            <v>cây</v>
          </cell>
          <cell r="D4150">
            <v>454339</v>
          </cell>
        </row>
        <row r="4151">
          <cell r="B4151" t="str">
            <v>Bò ké nhẵn &gt;15-18 cm</v>
          </cell>
          <cell r="C4151" t="str">
            <v>cây</v>
          </cell>
          <cell r="D4151">
            <v>485238</v>
          </cell>
        </row>
        <row r="4152">
          <cell r="B4152" t="str">
            <v>Bò ké nhẵn &gt;18-21 cm</v>
          </cell>
          <cell r="C4152" t="str">
            <v>cây</v>
          </cell>
          <cell r="D4152">
            <v>518245</v>
          </cell>
        </row>
        <row r="4153">
          <cell r="B4153" t="str">
            <v>Bò ké nhẵn &gt;21-24 cm</v>
          </cell>
          <cell r="C4153" t="str">
            <v>cây</v>
          </cell>
          <cell r="D4153">
            <v>553656</v>
          </cell>
        </row>
        <row r="4154">
          <cell r="B4154" t="str">
            <v>Bò ké nhẵn &gt;24-27 cm</v>
          </cell>
          <cell r="C4154" t="str">
            <v>cây</v>
          </cell>
          <cell r="D4154">
            <v>591812</v>
          </cell>
        </row>
        <row r="4155">
          <cell r="B4155" t="str">
            <v>Bò ké nhẵn &gt;27-30 cm</v>
          </cell>
          <cell r="C4155" t="str">
            <v>cây</v>
          </cell>
          <cell r="D4155">
            <v>633102</v>
          </cell>
        </row>
        <row r="4156">
          <cell r="B4156" t="str">
            <v>Bò ké nhẵn &gt;30-33 cm</v>
          </cell>
          <cell r="C4156" t="str">
            <v>cây</v>
          </cell>
          <cell r="D4156">
            <v>677962</v>
          </cell>
        </row>
        <row r="4157">
          <cell r="B4157" t="str">
            <v>Bò ké nhẵn &gt;33-36 cm</v>
          </cell>
          <cell r="C4157" t="str">
            <v>cây</v>
          </cell>
          <cell r="D4157">
            <v>726917</v>
          </cell>
        </row>
        <row r="4158">
          <cell r="B4158" t="str">
            <v>Bò ké nhẵn &gt;36-39 cm</v>
          </cell>
          <cell r="C4158" t="str">
            <v>cây</v>
          </cell>
          <cell r="D4158">
            <v>780526</v>
          </cell>
        </row>
        <row r="4159">
          <cell r="B4159" t="str">
            <v>Bò ké nhẵn &gt;39-42 cm</v>
          </cell>
          <cell r="C4159" t="str">
            <v>cây</v>
          </cell>
          <cell r="D4159">
            <v>839455</v>
          </cell>
        </row>
        <row r="4160">
          <cell r="B4160" t="str">
            <v>Bò ké nhẵn &gt;42 cm</v>
          </cell>
          <cell r="C4160" t="str">
            <v>cây</v>
          </cell>
          <cell r="D4160">
            <v>904456</v>
          </cell>
        </row>
        <row r="4161">
          <cell r="B4161" t="str">
            <v>Cà ổi bắc bộ ≤3 cm</v>
          </cell>
          <cell r="C4161" t="str">
            <v>cây</v>
          </cell>
          <cell r="D4161">
            <v>91198</v>
          </cell>
        </row>
        <row r="4162">
          <cell r="B4162" t="str">
            <v>Cà ổi bắc bộ &gt;3-6 cm</v>
          </cell>
          <cell r="C4162" t="str">
            <v>cây</v>
          </cell>
          <cell r="D4162">
            <v>120141</v>
          </cell>
        </row>
        <row r="4163">
          <cell r="B4163" t="str">
            <v>Cà ổi bắc bộ &gt;6-9 cm</v>
          </cell>
          <cell r="C4163" t="str">
            <v>cây</v>
          </cell>
          <cell r="D4163">
            <v>316106</v>
          </cell>
        </row>
        <row r="4164">
          <cell r="B4164" t="str">
            <v>Cà ổi bắc bộ &gt;9-12 cm</v>
          </cell>
          <cell r="C4164" t="str">
            <v>cây</v>
          </cell>
          <cell r="D4164">
            <v>425284</v>
          </cell>
        </row>
        <row r="4165">
          <cell r="B4165" t="str">
            <v>Cà ổi bắc bộ &gt;12-15 cm</v>
          </cell>
          <cell r="C4165" t="str">
            <v>cây</v>
          </cell>
          <cell r="D4165">
            <v>454339</v>
          </cell>
        </row>
        <row r="4166">
          <cell r="B4166" t="str">
            <v>Cà ổi bắc bộ &gt;15-18 cm</v>
          </cell>
          <cell r="C4166" t="str">
            <v>cây</v>
          </cell>
          <cell r="D4166">
            <v>485238</v>
          </cell>
        </row>
        <row r="4167">
          <cell r="B4167" t="str">
            <v>Cà ổi bắc bộ &gt;18-21 cm</v>
          </cell>
          <cell r="C4167" t="str">
            <v>cây</v>
          </cell>
          <cell r="D4167">
            <v>518245</v>
          </cell>
        </row>
        <row r="4168">
          <cell r="B4168" t="str">
            <v>Cà ổi bắc bộ &gt;21-24 cm</v>
          </cell>
          <cell r="C4168" t="str">
            <v>cây</v>
          </cell>
          <cell r="D4168">
            <v>553656</v>
          </cell>
        </row>
        <row r="4169">
          <cell r="B4169" t="str">
            <v>Cà ổi bắc bộ &gt;24-27 cm</v>
          </cell>
          <cell r="C4169" t="str">
            <v>cây</v>
          </cell>
          <cell r="D4169">
            <v>591812</v>
          </cell>
        </row>
        <row r="4170">
          <cell r="B4170" t="str">
            <v>Cà ổi bắc bộ &gt;27-30 cm</v>
          </cell>
          <cell r="C4170" t="str">
            <v>cây</v>
          </cell>
          <cell r="D4170">
            <v>633102</v>
          </cell>
        </row>
        <row r="4171">
          <cell r="B4171" t="str">
            <v>Cà ổi bắc bộ &gt;30-33 cm</v>
          </cell>
          <cell r="C4171" t="str">
            <v>cây</v>
          </cell>
          <cell r="D4171">
            <v>677962</v>
          </cell>
        </row>
        <row r="4172">
          <cell r="B4172" t="str">
            <v>Cà ổi bắc bộ &gt;33-36 cm</v>
          </cell>
          <cell r="C4172" t="str">
            <v>cây</v>
          </cell>
          <cell r="D4172">
            <v>726917</v>
          </cell>
        </row>
        <row r="4173">
          <cell r="B4173" t="str">
            <v>Cà ổi bắc bộ &gt;36-39 cm</v>
          </cell>
          <cell r="C4173" t="str">
            <v>cây</v>
          </cell>
          <cell r="D4173">
            <v>780526</v>
          </cell>
        </row>
        <row r="4174">
          <cell r="B4174" t="str">
            <v>Cà ổi bắc bộ &gt;39-42 cm</v>
          </cell>
          <cell r="C4174" t="str">
            <v>cây</v>
          </cell>
          <cell r="D4174">
            <v>839455</v>
          </cell>
        </row>
        <row r="4175">
          <cell r="B4175" t="str">
            <v>Cà ổi bắc bộ &gt;42 cm</v>
          </cell>
          <cell r="C4175" t="str">
            <v>cây</v>
          </cell>
          <cell r="D4175">
            <v>904456</v>
          </cell>
        </row>
        <row r="4176">
          <cell r="B4176" t="str">
            <v>Dẻ đen ≤3 cm</v>
          </cell>
          <cell r="C4176" t="str">
            <v>cây</v>
          </cell>
          <cell r="D4176">
            <v>91198</v>
          </cell>
        </row>
        <row r="4177">
          <cell r="B4177" t="str">
            <v>Dẻ đen &gt;3-6 cm</v>
          </cell>
          <cell r="C4177" t="str">
            <v>cây</v>
          </cell>
          <cell r="D4177">
            <v>120141</v>
          </cell>
        </row>
        <row r="4178">
          <cell r="B4178" t="str">
            <v>Dẻ đen &gt;6-9 cm</v>
          </cell>
          <cell r="C4178" t="str">
            <v>cây</v>
          </cell>
          <cell r="D4178">
            <v>316106</v>
          </cell>
        </row>
        <row r="4179">
          <cell r="B4179" t="str">
            <v>Dẻ đen &gt;9-12 cm</v>
          </cell>
          <cell r="C4179" t="str">
            <v>cây</v>
          </cell>
          <cell r="D4179">
            <v>425284</v>
          </cell>
        </row>
        <row r="4180">
          <cell r="B4180" t="str">
            <v>Dẻ đen &gt;12-15 cm</v>
          </cell>
          <cell r="C4180" t="str">
            <v>cây</v>
          </cell>
          <cell r="D4180">
            <v>454339</v>
          </cell>
        </row>
        <row r="4181">
          <cell r="B4181" t="str">
            <v>Dẻ đen &gt;15-18 cm</v>
          </cell>
          <cell r="C4181" t="str">
            <v>cây</v>
          </cell>
          <cell r="D4181">
            <v>485238</v>
          </cell>
        </row>
        <row r="4182">
          <cell r="B4182" t="str">
            <v>Dẻ đen &gt;18-21 cm</v>
          </cell>
          <cell r="C4182" t="str">
            <v>cây</v>
          </cell>
          <cell r="D4182">
            <v>518245</v>
          </cell>
        </row>
        <row r="4183">
          <cell r="B4183" t="str">
            <v>Dẻ đen &gt;21-24 cm</v>
          </cell>
          <cell r="C4183" t="str">
            <v>cây</v>
          </cell>
          <cell r="D4183">
            <v>553656</v>
          </cell>
        </row>
        <row r="4184">
          <cell r="B4184" t="str">
            <v>Dẻ đen &gt;24-27 cm</v>
          </cell>
          <cell r="C4184" t="str">
            <v>cây</v>
          </cell>
          <cell r="D4184">
            <v>591812</v>
          </cell>
        </row>
        <row r="4185">
          <cell r="B4185" t="str">
            <v>Dẻ đen &gt;27-30 cm</v>
          </cell>
          <cell r="C4185" t="str">
            <v>cây</v>
          </cell>
          <cell r="D4185">
            <v>633102</v>
          </cell>
        </row>
        <row r="4186">
          <cell r="B4186" t="str">
            <v>Dẻ đen &gt;30-33 cm</v>
          </cell>
          <cell r="C4186" t="str">
            <v>cây</v>
          </cell>
          <cell r="D4186">
            <v>677962</v>
          </cell>
        </row>
        <row r="4187">
          <cell r="B4187" t="str">
            <v>Dẻ đen &gt;33-36 cm</v>
          </cell>
          <cell r="C4187" t="str">
            <v>cây</v>
          </cell>
          <cell r="D4187">
            <v>726917</v>
          </cell>
        </row>
        <row r="4188">
          <cell r="B4188" t="str">
            <v>Dẻ đen &gt;36-39 cm</v>
          </cell>
          <cell r="C4188" t="str">
            <v>cây</v>
          </cell>
          <cell r="D4188">
            <v>780526</v>
          </cell>
        </row>
        <row r="4189">
          <cell r="B4189" t="str">
            <v>Dẻ đen &gt;39-42 cm</v>
          </cell>
          <cell r="C4189" t="str">
            <v>cây</v>
          </cell>
          <cell r="D4189">
            <v>839455</v>
          </cell>
        </row>
        <row r="4190">
          <cell r="B4190" t="str">
            <v>Dẻ đen &gt;42 cm</v>
          </cell>
          <cell r="C4190" t="str">
            <v>cây</v>
          </cell>
          <cell r="D4190">
            <v>904456</v>
          </cell>
        </row>
        <row r="4191">
          <cell r="B4191" t="str">
            <v>Giẻ gai ≤3 cm</v>
          </cell>
          <cell r="C4191" t="str">
            <v>cây</v>
          </cell>
          <cell r="D4191">
            <v>91198</v>
          </cell>
        </row>
        <row r="4192">
          <cell r="B4192" t="str">
            <v>Giẻ gai &gt;3-6 cm</v>
          </cell>
          <cell r="C4192" t="str">
            <v>cây</v>
          </cell>
          <cell r="D4192">
            <v>120141</v>
          </cell>
        </row>
        <row r="4193">
          <cell r="B4193" t="str">
            <v>Giẻ gai &gt;6-9 cm</v>
          </cell>
          <cell r="C4193" t="str">
            <v>cây</v>
          </cell>
          <cell r="D4193">
            <v>316106</v>
          </cell>
        </row>
        <row r="4194">
          <cell r="B4194" t="str">
            <v>Giẻ gai &gt;9-12 cm</v>
          </cell>
          <cell r="C4194" t="str">
            <v>cây</v>
          </cell>
          <cell r="D4194">
            <v>425284</v>
          </cell>
        </row>
        <row r="4195">
          <cell r="B4195" t="str">
            <v>Giẻ gai &gt;12-15 cm</v>
          </cell>
          <cell r="C4195" t="str">
            <v>cây</v>
          </cell>
          <cell r="D4195">
            <v>454339</v>
          </cell>
        </row>
        <row r="4196">
          <cell r="B4196" t="str">
            <v>Giẻ gai &gt;15-18 cm</v>
          </cell>
          <cell r="C4196" t="str">
            <v>cây</v>
          </cell>
          <cell r="D4196">
            <v>485238</v>
          </cell>
        </row>
        <row r="4197">
          <cell r="B4197" t="str">
            <v>Giẻ gai &gt;18-21 cm</v>
          </cell>
          <cell r="C4197" t="str">
            <v>cây</v>
          </cell>
          <cell r="D4197">
            <v>518245</v>
          </cell>
        </row>
        <row r="4198">
          <cell r="B4198" t="str">
            <v>Giẻ gai &gt;21-24 cm</v>
          </cell>
          <cell r="C4198" t="str">
            <v>cây</v>
          </cell>
          <cell r="D4198">
            <v>553656</v>
          </cell>
        </row>
        <row r="4199">
          <cell r="B4199" t="str">
            <v>Giẻ gai &gt;24-27 cm</v>
          </cell>
          <cell r="C4199" t="str">
            <v>cây</v>
          </cell>
          <cell r="D4199">
            <v>591812</v>
          </cell>
        </row>
        <row r="4200">
          <cell r="B4200" t="str">
            <v>Giẻ gai &gt;27-30 cm</v>
          </cell>
          <cell r="C4200" t="str">
            <v>cây</v>
          </cell>
          <cell r="D4200">
            <v>633102</v>
          </cell>
        </row>
        <row r="4201">
          <cell r="B4201" t="str">
            <v>Giẻ gai &gt;30-33 cm</v>
          </cell>
          <cell r="C4201" t="str">
            <v>cây</v>
          </cell>
          <cell r="D4201">
            <v>677962</v>
          </cell>
        </row>
        <row r="4202">
          <cell r="B4202" t="str">
            <v>Giẻ gai &gt;33-36 cm</v>
          </cell>
          <cell r="C4202" t="str">
            <v>cây</v>
          </cell>
          <cell r="D4202">
            <v>726917</v>
          </cell>
        </row>
        <row r="4203">
          <cell r="B4203" t="str">
            <v>Giẻ gai &gt;36-39 cm</v>
          </cell>
          <cell r="C4203" t="str">
            <v>cây</v>
          </cell>
          <cell r="D4203">
            <v>780526</v>
          </cell>
        </row>
        <row r="4204">
          <cell r="B4204" t="str">
            <v>Giẻ gai &gt;39-42 cm</v>
          </cell>
          <cell r="C4204" t="str">
            <v>cây</v>
          </cell>
          <cell r="D4204">
            <v>839455</v>
          </cell>
        </row>
        <row r="4205">
          <cell r="B4205" t="str">
            <v>Giẻ gai &gt;42 cm</v>
          </cell>
          <cell r="C4205" t="str">
            <v>cây</v>
          </cell>
          <cell r="D4205">
            <v>904456</v>
          </cell>
        </row>
        <row r="4206">
          <cell r="B4206" t="str">
            <v>Cà ổi đài loan ≤3 cm</v>
          </cell>
          <cell r="C4206" t="str">
            <v>cây</v>
          </cell>
          <cell r="D4206">
            <v>91198</v>
          </cell>
        </row>
        <row r="4207">
          <cell r="B4207" t="str">
            <v>Cà ổi đài loan &gt;3-6 cm</v>
          </cell>
          <cell r="C4207" t="str">
            <v>cây</v>
          </cell>
          <cell r="D4207">
            <v>120141</v>
          </cell>
        </row>
        <row r="4208">
          <cell r="B4208" t="str">
            <v>Cà ổi đài loan &gt;6-9 cm</v>
          </cell>
          <cell r="C4208" t="str">
            <v>cây</v>
          </cell>
          <cell r="D4208">
            <v>316106</v>
          </cell>
        </row>
        <row r="4209">
          <cell r="B4209" t="str">
            <v>Cà ổi đài loan &gt;9-12 cm</v>
          </cell>
          <cell r="C4209" t="str">
            <v>cây</v>
          </cell>
          <cell r="D4209">
            <v>425284</v>
          </cell>
        </row>
        <row r="4210">
          <cell r="B4210" t="str">
            <v>Cà ổi đài loan &gt;12-15 cm</v>
          </cell>
          <cell r="C4210" t="str">
            <v>cây</v>
          </cell>
          <cell r="D4210">
            <v>454339</v>
          </cell>
        </row>
        <row r="4211">
          <cell r="B4211" t="str">
            <v>Cà ổi đài loan &gt;15-18 cm</v>
          </cell>
          <cell r="C4211" t="str">
            <v>cây</v>
          </cell>
          <cell r="D4211">
            <v>485238</v>
          </cell>
        </row>
        <row r="4212">
          <cell r="B4212" t="str">
            <v>Cà ổi đài loan &gt;18-21 cm</v>
          </cell>
          <cell r="C4212" t="str">
            <v>cây</v>
          </cell>
          <cell r="D4212">
            <v>518245</v>
          </cell>
        </row>
        <row r="4213">
          <cell r="B4213" t="str">
            <v>Cà ổi đài loan &gt;21-24 cm</v>
          </cell>
          <cell r="C4213" t="str">
            <v>cây</v>
          </cell>
          <cell r="D4213">
            <v>553656</v>
          </cell>
        </row>
        <row r="4214">
          <cell r="B4214" t="str">
            <v>Cà ổi đài loan &gt;24-27 cm</v>
          </cell>
          <cell r="C4214" t="str">
            <v>cây</v>
          </cell>
          <cell r="D4214">
            <v>591812</v>
          </cell>
        </row>
        <row r="4215">
          <cell r="B4215" t="str">
            <v>Cà ổi đài loan &gt;27-30 cm</v>
          </cell>
          <cell r="C4215" t="str">
            <v>cây</v>
          </cell>
          <cell r="D4215">
            <v>633102</v>
          </cell>
        </row>
        <row r="4216">
          <cell r="B4216" t="str">
            <v>Cà ổi đài loan &gt;30-33 cm</v>
          </cell>
          <cell r="C4216" t="str">
            <v>cây</v>
          </cell>
          <cell r="D4216">
            <v>677962</v>
          </cell>
        </row>
        <row r="4217">
          <cell r="B4217" t="str">
            <v>Cà ổi đài loan &gt;33-36 cm</v>
          </cell>
          <cell r="C4217" t="str">
            <v>cây</v>
          </cell>
          <cell r="D4217">
            <v>726917</v>
          </cell>
        </row>
        <row r="4218">
          <cell r="B4218" t="str">
            <v>Cà ổi đài loan &gt;36-39 cm</v>
          </cell>
          <cell r="C4218" t="str">
            <v>cây</v>
          </cell>
          <cell r="D4218">
            <v>780526</v>
          </cell>
        </row>
        <row r="4219">
          <cell r="B4219" t="str">
            <v>Cà ổi đài loan &gt;39-42 cm</v>
          </cell>
          <cell r="C4219" t="str">
            <v>cây</v>
          </cell>
          <cell r="D4219">
            <v>839455</v>
          </cell>
        </row>
        <row r="4220">
          <cell r="B4220" t="str">
            <v>Cà ổi đài loan &gt;42 cm</v>
          </cell>
          <cell r="C4220" t="str">
            <v>cây</v>
          </cell>
          <cell r="D4220">
            <v>904456</v>
          </cell>
        </row>
        <row r="4221">
          <cell r="B4221" t="str">
            <v>Cà ổi sapa ≤3 cm</v>
          </cell>
          <cell r="C4221" t="str">
            <v>cây</v>
          </cell>
          <cell r="D4221">
            <v>91198</v>
          </cell>
        </row>
        <row r="4222">
          <cell r="B4222" t="str">
            <v>Cà ổi sapa &gt;3-6 cm</v>
          </cell>
          <cell r="C4222" t="str">
            <v>cây</v>
          </cell>
          <cell r="D4222">
            <v>120141</v>
          </cell>
        </row>
        <row r="4223">
          <cell r="B4223" t="str">
            <v>Cà ổi sapa &gt;6-9 cm</v>
          </cell>
          <cell r="C4223" t="str">
            <v>cây</v>
          </cell>
          <cell r="D4223">
            <v>316106</v>
          </cell>
        </row>
        <row r="4224">
          <cell r="B4224" t="str">
            <v>Cà ổi sapa &gt;9-12 cm</v>
          </cell>
          <cell r="C4224" t="str">
            <v>cây</v>
          </cell>
          <cell r="D4224">
            <v>425284</v>
          </cell>
        </row>
        <row r="4225">
          <cell r="B4225" t="str">
            <v>Cà ổi sapa &gt;12-15 cm</v>
          </cell>
          <cell r="C4225" t="str">
            <v>cây</v>
          </cell>
          <cell r="D4225">
            <v>454339</v>
          </cell>
        </row>
        <row r="4226">
          <cell r="B4226" t="str">
            <v>Cà ổi sapa &gt;15-18 cm</v>
          </cell>
          <cell r="C4226" t="str">
            <v>cây</v>
          </cell>
          <cell r="D4226">
            <v>485238</v>
          </cell>
        </row>
        <row r="4227">
          <cell r="B4227" t="str">
            <v>Cà ổi sapa &gt;18-21 cm</v>
          </cell>
          <cell r="C4227" t="str">
            <v>cây</v>
          </cell>
          <cell r="D4227">
            <v>518245</v>
          </cell>
        </row>
        <row r="4228">
          <cell r="B4228" t="str">
            <v>Cà ổi sapa &gt;21-24 cm</v>
          </cell>
          <cell r="C4228" t="str">
            <v>cây</v>
          </cell>
          <cell r="D4228">
            <v>553656</v>
          </cell>
        </row>
        <row r="4229">
          <cell r="B4229" t="str">
            <v>Cà ổi sapa &gt;24-27 cm</v>
          </cell>
          <cell r="C4229" t="str">
            <v>cây</v>
          </cell>
          <cell r="D4229">
            <v>591812</v>
          </cell>
        </row>
        <row r="4230">
          <cell r="B4230" t="str">
            <v>Cà ổi sapa &gt;27-30 cm</v>
          </cell>
          <cell r="C4230" t="str">
            <v>cây</v>
          </cell>
          <cell r="D4230">
            <v>633102</v>
          </cell>
        </row>
        <row r="4231">
          <cell r="B4231" t="str">
            <v>Cà ổi sapa &gt;30-33 cm</v>
          </cell>
          <cell r="C4231" t="str">
            <v>cây</v>
          </cell>
          <cell r="D4231">
            <v>677962</v>
          </cell>
        </row>
        <row r="4232">
          <cell r="B4232" t="str">
            <v>Cà ổi sapa &gt;33-36 cm</v>
          </cell>
          <cell r="C4232" t="str">
            <v>cây</v>
          </cell>
          <cell r="D4232">
            <v>726917</v>
          </cell>
        </row>
        <row r="4233">
          <cell r="B4233" t="str">
            <v>Cà ổi sapa &gt;36-39 cm</v>
          </cell>
          <cell r="C4233" t="str">
            <v>cây</v>
          </cell>
          <cell r="D4233">
            <v>780526</v>
          </cell>
        </row>
        <row r="4234">
          <cell r="B4234" t="str">
            <v>Cà ổi sapa &gt;39-42 cm</v>
          </cell>
          <cell r="C4234" t="str">
            <v>cây</v>
          </cell>
          <cell r="D4234">
            <v>839455</v>
          </cell>
        </row>
        <row r="4235">
          <cell r="B4235" t="str">
            <v>Cà ổi sapa &gt;42 cm</v>
          </cell>
          <cell r="C4235" t="str">
            <v>cây</v>
          </cell>
          <cell r="D4235">
            <v>904456</v>
          </cell>
        </row>
        <row r="4236">
          <cell r="B4236" t="str">
            <v>Giẻ bộp ≤3 cm</v>
          </cell>
          <cell r="C4236" t="str">
            <v>cây</v>
          </cell>
          <cell r="D4236">
            <v>91198</v>
          </cell>
        </row>
        <row r="4237">
          <cell r="B4237" t="str">
            <v>Giẻ bộp &gt;3-6 cm</v>
          </cell>
          <cell r="C4237" t="str">
            <v>cây</v>
          </cell>
          <cell r="D4237">
            <v>120141</v>
          </cell>
        </row>
        <row r="4238">
          <cell r="B4238" t="str">
            <v>Giẻ bộp &gt;6-9 cm</v>
          </cell>
          <cell r="C4238" t="str">
            <v>cây</v>
          </cell>
          <cell r="D4238">
            <v>316106</v>
          </cell>
        </row>
        <row r="4239">
          <cell r="B4239" t="str">
            <v>Giẻ bộp &gt;9-12 cm</v>
          </cell>
          <cell r="C4239" t="str">
            <v>cây</v>
          </cell>
          <cell r="D4239">
            <v>425284</v>
          </cell>
        </row>
        <row r="4240">
          <cell r="B4240" t="str">
            <v>Giẻ bộp &gt;12-15 cm</v>
          </cell>
          <cell r="C4240" t="str">
            <v>cây</v>
          </cell>
          <cell r="D4240">
            <v>454339</v>
          </cell>
        </row>
        <row r="4241">
          <cell r="B4241" t="str">
            <v>Giẻ bộp &gt;15-18 cm</v>
          </cell>
          <cell r="C4241" t="str">
            <v>cây</v>
          </cell>
          <cell r="D4241">
            <v>485238</v>
          </cell>
        </row>
        <row r="4242">
          <cell r="B4242" t="str">
            <v>Giẻ bộp &gt;18-21 cm</v>
          </cell>
          <cell r="C4242" t="str">
            <v>cây</v>
          </cell>
          <cell r="D4242">
            <v>518245</v>
          </cell>
        </row>
        <row r="4243">
          <cell r="B4243" t="str">
            <v>Giẻ bộp &gt;21-24 cm</v>
          </cell>
          <cell r="C4243" t="str">
            <v>cây</v>
          </cell>
          <cell r="D4243">
            <v>553656</v>
          </cell>
        </row>
        <row r="4244">
          <cell r="B4244" t="str">
            <v>Giẻ bộp &gt;24-27 cm</v>
          </cell>
          <cell r="C4244" t="str">
            <v>cây</v>
          </cell>
          <cell r="D4244">
            <v>591812</v>
          </cell>
        </row>
        <row r="4245">
          <cell r="B4245" t="str">
            <v>Giẻ bộp &gt;27-30 cm</v>
          </cell>
          <cell r="C4245" t="str">
            <v>cây</v>
          </cell>
          <cell r="D4245">
            <v>633102</v>
          </cell>
        </row>
        <row r="4246">
          <cell r="B4246" t="str">
            <v>Giẻ bộp &gt;30-33 cm</v>
          </cell>
          <cell r="C4246" t="str">
            <v>cây</v>
          </cell>
          <cell r="D4246">
            <v>677962</v>
          </cell>
        </row>
        <row r="4247">
          <cell r="B4247" t="str">
            <v>Giẻ bộp &gt;33-36 cm</v>
          </cell>
          <cell r="C4247" t="str">
            <v>cây</v>
          </cell>
          <cell r="D4247">
            <v>726917</v>
          </cell>
        </row>
        <row r="4248">
          <cell r="B4248" t="str">
            <v>Giẻ bộp &gt;36-39 cm</v>
          </cell>
          <cell r="C4248" t="str">
            <v>cây</v>
          </cell>
          <cell r="D4248">
            <v>780526</v>
          </cell>
        </row>
        <row r="4249">
          <cell r="B4249" t="str">
            <v>Giẻ bộp &gt;39-42 cm</v>
          </cell>
          <cell r="C4249" t="str">
            <v>cây</v>
          </cell>
          <cell r="D4249">
            <v>839455</v>
          </cell>
        </row>
        <row r="4250">
          <cell r="B4250" t="str">
            <v>Giẻ bộp &gt;42 cm</v>
          </cell>
          <cell r="C4250" t="str">
            <v>cây</v>
          </cell>
          <cell r="D4250">
            <v>904456</v>
          </cell>
        </row>
        <row r="4251">
          <cell r="B4251" t="str">
            <v>Giẻ vàng mép ≤3 cm</v>
          </cell>
          <cell r="C4251" t="str">
            <v>cây</v>
          </cell>
          <cell r="D4251">
            <v>91198</v>
          </cell>
        </row>
        <row r="4252">
          <cell r="B4252" t="str">
            <v>Giẻ vàng mép &gt;3-6 cm</v>
          </cell>
          <cell r="C4252" t="str">
            <v>cây</v>
          </cell>
          <cell r="D4252">
            <v>120141</v>
          </cell>
        </row>
        <row r="4253">
          <cell r="B4253" t="str">
            <v>Giẻ vàng mép &gt;6-9 cm</v>
          </cell>
          <cell r="C4253" t="str">
            <v>cây</v>
          </cell>
          <cell r="D4253">
            <v>316106</v>
          </cell>
        </row>
        <row r="4254">
          <cell r="B4254" t="str">
            <v>Giẻ vàng mép &gt;9-12 cm</v>
          </cell>
          <cell r="C4254" t="str">
            <v>cây</v>
          </cell>
          <cell r="D4254">
            <v>425284</v>
          </cell>
        </row>
        <row r="4255">
          <cell r="B4255" t="str">
            <v>Giẻ vàng mép &gt;12-15 cm</v>
          </cell>
          <cell r="C4255" t="str">
            <v>cây</v>
          </cell>
          <cell r="D4255">
            <v>454339</v>
          </cell>
        </row>
        <row r="4256">
          <cell r="B4256" t="str">
            <v>Giẻ vàng mép &gt;15-18 cm</v>
          </cell>
          <cell r="C4256" t="str">
            <v>cây</v>
          </cell>
          <cell r="D4256">
            <v>485238</v>
          </cell>
        </row>
        <row r="4257">
          <cell r="B4257" t="str">
            <v>Giẻ vàng mép &gt;18-21 cm</v>
          </cell>
          <cell r="C4257" t="str">
            <v>cây</v>
          </cell>
          <cell r="D4257">
            <v>518245</v>
          </cell>
        </row>
        <row r="4258">
          <cell r="B4258" t="str">
            <v>Giẻ vàng mép &gt;21-24 cm</v>
          </cell>
          <cell r="C4258" t="str">
            <v>cây</v>
          </cell>
          <cell r="D4258">
            <v>553656</v>
          </cell>
        </row>
        <row r="4259">
          <cell r="B4259" t="str">
            <v>Giẻ vàng mép &gt;24-27 cm</v>
          </cell>
          <cell r="C4259" t="str">
            <v>cây</v>
          </cell>
          <cell r="D4259">
            <v>591812</v>
          </cell>
        </row>
        <row r="4260">
          <cell r="B4260" t="str">
            <v>Giẻ vàng mép &gt;27-30 cm</v>
          </cell>
          <cell r="C4260" t="str">
            <v>cây</v>
          </cell>
          <cell r="D4260">
            <v>633102</v>
          </cell>
        </row>
        <row r="4261">
          <cell r="B4261" t="str">
            <v>Giẻ vàng mép &gt;30-33 cm</v>
          </cell>
          <cell r="C4261" t="str">
            <v>cây</v>
          </cell>
          <cell r="D4261">
            <v>677962</v>
          </cell>
        </row>
        <row r="4262">
          <cell r="B4262" t="str">
            <v>Giẻ vàng mép &gt;33-36 cm</v>
          </cell>
          <cell r="C4262" t="str">
            <v>cây</v>
          </cell>
          <cell r="D4262">
            <v>726917</v>
          </cell>
        </row>
        <row r="4263">
          <cell r="B4263" t="str">
            <v>Giẻ vàng mép &gt;36-39 cm</v>
          </cell>
          <cell r="C4263" t="str">
            <v>cây</v>
          </cell>
          <cell r="D4263">
            <v>780526</v>
          </cell>
        </row>
        <row r="4264">
          <cell r="B4264" t="str">
            <v>Giẻ vàng mép &gt;39-42 cm</v>
          </cell>
          <cell r="C4264" t="str">
            <v>cây</v>
          </cell>
          <cell r="D4264">
            <v>839455</v>
          </cell>
        </row>
        <row r="4265">
          <cell r="B4265" t="str">
            <v>Giẻ vàng mép &gt;42 cm</v>
          </cell>
          <cell r="C4265" t="str">
            <v>cây</v>
          </cell>
          <cell r="D4265">
            <v>904456</v>
          </cell>
        </row>
        <row r="4266">
          <cell r="B4266" t="str">
            <v>Cà ổi trung hoa ≤3 cm</v>
          </cell>
          <cell r="C4266" t="str">
            <v>cây</v>
          </cell>
          <cell r="D4266">
            <v>91198</v>
          </cell>
        </row>
        <row r="4267">
          <cell r="B4267" t="str">
            <v>Cà ổi trung hoa &gt;3-6 cm</v>
          </cell>
          <cell r="C4267" t="str">
            <v>cây</v>
          </cell>
          <cell r="D4267">
            <v>120141</v>
          </cell>
        </row>
        <row r="4268">
          <cell r="B4268" t="str">
            <v>Cà ổi trung hoa &gt;6-9 cm</v>
          </cell>
          <cell r="C4268" t="str">
            <v>cây</v>
          </cell>
          <cell r="D4268">
            <v>316106</v>
          </cell>
        </row>
        <row r="4269">
          <cell r="B4269" t="str">
            <v>Cà ổi trung hoa &gt;9-12 cm</v>
          </cell>
          <cell r="C4269" t="str">
            <v>cây</v>
          </cell>
          <cell r="D4269">
            <v>425284</v>
          </cell>
        </row>
        <row r="4270">
          <cell r="B4270" t="str">
            <v>Cà ổi trung hoa &gt;12-15 cm</v>
          </cell>
          <cell r="C4270" t="str">
            <v>cây</v>
          </cell>
          <cell r="D4270">
            <v>454339</v>
          </cell>
        </row>
        <row r="4271">
          <cell r="B4271" t="str">
            <v>Cà ổi trung hoa &gt;15-18 cm</v>
          </cell>
          <cell r="C4271" t="str">
            <v>cây</v>
          </cell>
          <cell r="D4271">
            <v>485238</v>
          </cell>
        </row>
        <row r="4272">
          <cell r="B4272" t="str">
            <v>Cà ổi trung hoa &gt;18-21 cm</v>
          </cell>
          <cell r="C4272" t="str">
            <v>cây</v>
          </cell>
          <cell r="D4272">
            <v>518245</v>
          </cell>
        </row>
        <row r="4273">
          <cell r="B4273" t="str">
            <v>Cà ổi trung hoa &gt;21-24 cm</v>
          </cell>
          <cell r="C4273" t="str">
            <v>cây</v>
          </cell>
          <cell r="D4273">
            <v>553656</v>
          </cell>
        </row>
        <row r="4274">
          <cell r="B4274" t="str">
            <v>Cà ổi trung hoa &gt;24-27 cm</v>
          </cell>
          <cell r="C4274" t="str">
            <v>cây</v>
          </cell>
          <cell r="D4274">
            <v>591812</v>
          </cell>
        </row>
        <row r="4275">
          <cell r="B4275" t="str">
            <v>Cà ổi trung hoa &gt;27-30 cm</v>
          </cell>
          <cell r="C4275" t="str">
            <v>cây</v>
          </cell>
          <cell r="D4275">
            <v>633102</v>
          </cell>
        </row>
        <row r="4276">
          <cell r="B4276" t="str">
            <v>Cà ổi trung hoa &gt;30-33 cm</v>
          </cell>
          <cell r="C4276" t="str">
            <v>cây</v>
          </cell>
          <cell r="D4276">
            <v>677962</v>
          </cell>
        </row>
        <row r="4277">
          <cell r="B4277" t="str">
            <v>Cà ổi trung hoa &gt;33-36 cm</v>
          </cell>
          <cell r="C4277" t="str">
            <v>cây</v>
          </cell>
          <cell r="D4277">
            <v>726917</v>
          </cell>
        </row>
        <row r="4278">
          <cell r="B4278" t="str">
            <v>Cà ổi trung hoa &gt;36-39 cm</v>
          </cell>
          <cell r="C4278" t="str">
            <v>cây</v>
          </cell>
          <cell r="D4278">
            <v>780526</v>
          </cell>
        </row>
        <row r="4279">
          <cell r="B4279" t="str">
            <v>Cà ổi trung hoa &gt;39-42 cm</v>
          </cell>
          <cell r="C4279" t="str">
            <v>cây</v>
          </cell>
          <cell r="D4279">
            <v>839455</v>
          </cell>
        </row>
        <row r="4280">
          <cell r="B4280" t="str">
            <v>Cà ổi trung hoa &gt;42 cm</v>
          </cell>
          <cell r="C4280" t="str">
            <v>cây</v>
          </cell>
          <cell r="D4280">
            <v>904456</v>
          </cell>
        </row>
        <row r="4281">
          <cell r="B4281" t="str">
            <v>Cà ổi lá nhẵn ≤3 cm</v>
          </cell>
          <cell r="C4281" t="str">
            <v>cây</v>
          </cell>
          <cell r="D4281">
            <v>91198</v>
          </cell>
        </row>
        <row r="4282">
          <cell r="B4282" t="str">
            <v>Cà ổi lá nhẵn &gt;3-6 cm</v>
          </cell>
          <cell r="C4282" t="str">
            <v>cây</v>
          </cell>
          <cell r="D4282">
            <v>120141</v>
          </cell>
        </row>
        <row r="4283">
          <cell r="B4283" t="str">
            <v>Cà ổi lá nhẵn &gt;6-9 cm</v>
          </cell>
          <cell r="C4283" t="str">
            <v>cây</v>
          </cell>
          <cell r="D4283">
            <v>316106</v>
          </cell>
        </row>
        <row r="4284">
          <cell r="B4284" t="str">
            <v>Cà ổi lá nhẵn &gt;9-12 cm</v>
          </cell>
          <cell r="C4284" t="str">
            <v>cây</v>
          </cell>
          <cell r="D4284">
            <v>425284</v>
          </cell>
        </row>
        <row r="4285">
          <cell r="B4285" t="str">
            <v>Cà ổi lá nhẵn &gt;12-15 cm</v>
          </cell>
          <cell r="C4285" t="str">
            <v>cây</v>
          </cell>
          <cell r="D4285">
            <v>454339</v>
          </cell>
        </row>
        <row r="4286">
          <cell r="B4286" t="str">
            <v>Cà ổi lá nhẵn &gt;15-18 cm</v>
          </cell>
          <cell r="C4286" t="str">
            <v>cây</v>
          </cell>
          <cell r="D4286">
            <v>485238</v>
          </cell>
        </row>
        <row r="4287">
          <cell r="B4287" t="str">
            <v>Cà ổi lá nhẵn &gt;18-21 cm</v>
          </cell>
          <cell r="C4287" t="str">
            <v>cây</v>
          </cell>
          <cell r="D4287">
            <v>518245</v>
          </cell>
        </row>
        <row r="4288">
          <cell r="B4288" t="str">
            <v>Cà ổi lá nhẵn &gt;21-24 cm</v>
          </cell>
          <cell r="C4288" t="str">
            <v>cây</v>
          </cell>
          <cell r="D4288">
            <v>553656</v>
          </cell>
        </row>
        <row r="4289">
          <cell r="B4289" t="str">
            <v>Cà ổi lá nhẵn &gt;24-27 cm</v>
          </cell>
          <cell r="C4289" t="str">
            <v>cây</v>
          </cell>
          <cell r="D4289">
            <v>591812</v>
          </cell>
        </row>
        <row r="4290">
          <cell r="B4290" t="str">
            <v>Cà ổi lá nhẵn &gt;27-30 cm</v>
          </cell>
          <cell r="C4290" t="str">
            <v>cây</v>
          </cell>
          <cell r="D4290">
            <v>633102</v>
          </cell>
        </row>
        <row r="4291">
          <cell r="B4291" t="str">
            <v>Cà ổi lá nhẵn &gt;30-33 cm</v>
          </cell>
          <cell r="C4291" t="str">
            <v>cây</v>
          </cell>
          <cell r="D4291">
            <v>677962</v>
          </cell>
        </row>
        <row r="4292">
          <cell r="B4292" t="str">
            <v>Cà ổi lá nhẵn &gt;33-36 cm</v>
          </cell>
          <cell r="C4292" t="str">
            <v>cây</v>
          </cell>
          <cell r="D4292">
            <v>726917</v>
          </cell>
        </row>
        <row r="4293">
          <cell r="B4293" t="str">
            <v>Cà ổi lá nhẵn &gt;36-39 cm</v>
          </cell>
          <cell r="C4293" t="str">
            <v>cây</v>
          </cell>
          <cell r="D4293">
            <v>780526</v>
          </cell>
        </row>
        <row r="4294">
          <cell r="B4294" t="str">
            <v>Cà ổi lá nhẵn &gt;39-42 cm</v>
          </cell>
          <cell r="C4294" t="str">
            <v>cây</v>
          </cell>
          <cell r="D4294">
            <v>839455</v>
          </cell>
        </row>
        <row r="4295">
          <cell r="B4295" t="str">
            <v>Cà ổi lá nhẵn &gt;42 cm</v>
          </cell>
          <cell r="C4295" t="str">
            <v>cây</v>
          </cell>
          <cell r="D4295">
            <v>904456</v>
          </cell>
        </row>
        <row r="4296">
          <cell r="B4296" t="str">
            <v>Dẻ gai ≤3 cm</v>
          </cell>
          <cell r="C4296" t="str">
            <v>cây</v>
          </cell>
          <cell r="D4296">
            <v>91198</v>
          </cell>
        </row>
        <row r="4297">
          <cell r="B4297" t="str">
            <v>Dẻ gai &gt;3-6 cm</v>
          </cell>
          <cell r="C4297" t="str">
            <v>cây</v>
          </cell>
          <cell r="D4297">
            <v>120141</v>
          </cell>
        </row>
        <row r="4298">
          <cell r="B4298" t="str">
            <v>Dẻ gai &gt;6-9 cm</v>
          </cell>
          <cell r="C4298" t="str">
            <v>cây</v>
          </cell>
          <cell r="D4298">
            <v>316106</v>
          </cell>
        </row>
        <row r="4299">
          <cell r="B4299" t="str">
            <v>Dẻ gai &gt;9-12 cm</v>
          </cell>
          <cell r="C4299" t="str">
            <v>cây</v>
          </cell>
          <cell r="D4299">
            <v>425284</v>
          </cell>
        </row>
        <row r="4300">
          <cell r="B4300" t="str">
            <v>Dẻ gai &gt;12-15 cm</v>
          </cell>
          <cell r="C4300" t="str">
            <v>cây</v>
          </cell>
          <cell r="D4300">
            <v>454339</v>
          </cell>
        </row>
        <row r="4301">
          <cell r="B4301" t="str">
            <v>Dẻ gai &gt;15-18 cm</v>
          </cell>
          <cell r="C4301" t="str">
            <v>cây</v>
          </cell>
          <cell r="D4301">
            <v>485238</v>
          </cell>
        </row>
        <row r="4302">
          <cell r="B4302" t="str">
            <v>Dẻ gai &gt;18-21 cm</v>
          </cell>
          <cell r="C4302" t="str">
            <v>cây</v>
          </cell>
          <cell r="D4302">
            <v>518245</v>
          </cell>
        </row>
        <row r="4303">
          <cell r="B4303" t="str">
            <v>Dẻ gai &gt;21-24 cm</v>
          </cell>
          <cell r="C4303" t="str">
            <v>cây</v>
          </cell>
          <cell r="D4303">
            <v>553656</v>
          </cell>
        </row>
        <row r="4304">
          <cell r="B4304" t="str">
            <v>Dẻ gai &gt;24-27 cm</v>
          </cell>
          <cell r="C4304" t="str">
            <v>cây</v>
          </cell>
          <cell r="D4304">
            <v>591812</v>
          </cell>
        </row>
        <row r="4305">
          <cell r="B4305" t="str">
            <v>Dẻ gai &gt;27-30 cm</v>
          </cell>
          <cell r="C4305" t="str">
            <v>cây</v>
          </cell>
          <cell r="D4305">
            <v>633102</v>
          </cell>
        </row>
        <row r="4306">
          <cell r="B4306" t="str">
            <v>Dẻ gai &gt;30-33 cm</v>
          </cell>
          <cell r="C4306" t="str">
            <v>cây</v>
          </cell>
          <cell r="D4306">
            <v>677962</v>
          </cell>
        </row>
        <row r="4307">
          <cell r="B4307" t="str">
            <v>Dẻ gai &gt;33-36 cm</v>
          </cell>
          <cell r="C4307" t="str">
            <v>cây</v>
          </cell>
          <cell r="D4307">
            <v>726917</v>
          </cell>
        </row>
        <row r="4308">
          <cell r="B4308" t="str">
            <v>Dẻ gai &gt;36-39 cm</v>
          </cell>
          <cell r="C4308" t="str">
            <v>cây</v>
          </cell>
          <cell r="D4308">
            <v>780526</v>
          </cell>
        </row>
        <row r="4309">
          <cell r="B4309" t="str">
            <v>Dẻ gai &gt;39-42 cm</v>
          </cell>
          <cell r="C4309" t="str">
            <v>cây</v>
          </cell>
          <cell r="D4309">
            <v>839455</v>
          </cell>
        </row>
        <row r="4310">
          <cell r="B4310" t="str">
            <v>Dẻ gai &gt;42 cm</v>
          </cell>
          <cell r="C4310" t="str">
            <v>cây</v>
          </cell>
          <cell r="D4310">
            <v>904456</v>
          </cell>
        </row>
        <row r="4311">
          <cell r="B4311" t="str">
            <v>Khu thụ tầu ≤3 cm</v>
          </cell>
          <cell r="C4311" t="str">
            <v>cây</v>
          </cell>
          <cell r="D4311">
            <v>91198</v>
          </cell>
        </row>
        <row r="4312">
          <cell r="B4312" t="str">
            <v>Khu thụ tầu &gt;3-6 cm</v>
          </cell>
          <cell r="C4312" t="str">
            <v>cây</v>
          </cell>
          <cell r="D4312">
            <v>120141</v>
          </cell>
        </row>
        <row r="4313">
          <cell r="B4313" t="str">
            <v>Khu thụ tầu &gt;6-9 cm</v>
          </cell>
          <cell r="C4313" t="str">
            <v>cây</v>
          </cell>
          <cell r="D4313">
            <v>316106</v>
          </cell>
        </row>
        <row r="4314">
          <cell r="B4314" t="str">
            <v>Khu thụ tầu &gt;9-12 cm</v>
          </cell>
          <cell r="C4314" t="str">
            <v>cây</v>
          </cell>
          <cell r="D4314">
            <v>425284</v>
          </cell>
        </row>
        <row r="4315">
          <cell r="B4315" t="str">
            <v>Khu thụ tầu &gt;12-15 cm</v>
          </cell>
          <cell r="C4315" t="str">
            <v>cây</v>
          </cell>
          <cell r="D4315">
            <v>454339</v>
          </cell>
        </row>
        <row r="4316">
          <cell r="B4316" t="str">
            <v>Khu thụ tầu &gt;15-18 cm</v>
          </cell>
          <cell r="C4316" t="str">
            <v>cây</v>
          </cell>
          <cell r="D4316">
            <v>485238</v>
          </cell>
        </row>
        <row r="4317">
          <cell r="B4317" t="str">
            <v>Khu thụ tầu &gt;18-21 cm</v>
          </cell>
          <cell r="C4317" t="str">
            <v>cây</v>
          </cell>
          <cell r="D4317">
            <v>518245</v>
          </cell>
        </row>
        <row r="4318">
          <cell r="B4318" t="str">
            <v>Khu thụ tầu &gt;21-24 cm</v>
          </cell>
          <cell r="C4318" t="str">
            <v>cây</v>
          </cell>
          <cell r="D4318">
            <v>553656</v>
          </cell>
        </row>
        <row r="4319">
          <cell r="B4319" t="str">
            <v>Khu thụ tầu &gt;24-27 cm</v>
          </cell>
          <cell r="C4319" t="str">
            <v>cây</v>
          </cell>
          <cell r="D4319">
            <v>591812</v>
          </cell>
        </row>
        <row r="4320">
          <cell r="B4320" t="str">
            <v>Khu thụ tầu &gt;27-30 cm</v>
          </cell>
          <cell r="C4320" t="str">
            <v>cây</v>
          </cell>
          <cell r="D4320">
            <v>633102</v>
          </cell>
        </row>
        <row r="4321">
          <cell r="B4321" t="str">
            <v>Khu thụ tầu &gt;30-33 cm</v>
          </cell>
          <cell r="C4321" t="str">
            <v>cây</v>
          </cell>
          <cell r="D4321">
            <v>677962</v>
          </cell>
        </row>
        <row r="4322">
          <cell r="B4322" t="str">
            <v>Khu thụ tầu &gt;33-36 cm</v>
          </cell>
          <cell r="C4322" t="str">
            <v>cây</v>
          </cell>
          <cell r="D4322">
            <v>726917</v>
          </cell>
        </row>
        <row r="4323">
          <cell r="B4323" t="str">
            <v>Khu thụ tầu &gt;36-39 cm</v>
          </cell>
          <cell r="C4323" t="str">
            <v>cây</v>
          </cell>
          <cell r="D4323">
            <v>780526</v>
          </cell>
        </row>
        <row r="4324">
          <cell r="B4324" t="str">
            <v>Khu thụ tầu &gt;39-42 cm</v>
          </cell>
          <cell r="C4324" t="str">
            <v>cây</v>
          </cell>
          <cell r="D4324">
            <v>839455</v>
          </cell>
        </row>
        <row r="4325">
          <cell r="B4325" t="str">
            <v>Khu thụ tầu &gt;42 cm</v>
          </cell>
          <cell r="C4325" t="str">
            <v>cây</v>
          </cell>
          <cell r="D4325">
            <v>904456</v>
          </cell>
        </row>
        <row r="4326">
          <cell r="B4326" t="str">
            <v>Dẻ gai hạt nhỏ ≤3 cm</v>
          </cell>
          <cell r="C4326" t="str">
            <v>cây</v>
          </cell>
          <cell r="D4326">
            <v>91198</v>
          </cell>
        </row>
        <row r="4327">
          <cell r="B4327" t="str">
            <v>Dẻ gai hạt nhỏ &gt;3-6 cm</v>
          </cell>
          <cell r="C4327" t="str">
            <v>cây</v>
          </cell>
          <cell r="D4327">
            <v>120141</v>
          </cell>
        </row>
        <row r="4328">
          <cell r="B4328" t="str">
            <v>Dẻ gai hạt nhỏ &gt;6-9 cm</v>
          </cell>
          <cell r="C4328" t="str">
            <v>cây</v>
          </cell>
          <cell r="D4328">
            <v>316106</v>
          </cell>
        </row>
        <row r="4329">
          <cell r="B4329" t="str">
            <v>Dẻ gai hạt nhỏ &gt;9-12 cm</v>
          </cell>
          <cell r="C4329" t="str">
            <v>cây</v>
          </cell>
          <cell r="D4329">
            <v>425284</v>
          </cell>
        </row>
        <row r="4330">
          <cell r="B4330" t="str">
            <v>Dẻ gai hạt nhỏ &gt;12-15 cm</v>
          </cell>
          <cell r="C4330" t="str">
            <v>cây</v>
          </cell>
          <cell r="D4330">
            <v>454339</v>
          </cell>
        </row>
        <row r="4331">
          <cell r="B4331" t="str">
            <v>Dẻ gai hạt nhỏ &gt;15-18 cm</v>
          </cell>
          <cell r="C4331" t="str">
            <v>cây</v>
          </cell>
          <cell r="D4331">
            <v>485238</v>
          </cell>
        </row>
        <row r="4332">
          <cell r="B4332" t="str">
            <v>Dẻ gai hạt nhỏ &gt;18-21 cm</v>
          </cell>
          <cell r="C4332" t="str">
            <v>cây</v>
          </cell>
          <cell r="D4332">
            <v>518245</v>
          </cell>
        </row>
        <row r="4333">
          <cell r="B4333" t="str">
            <v>Dẻ gai hạt nhỏ &gt;21-24 cm</v>
          </cell>
          <cell r="C4333" t="str">
            <v>cây</v>
          </cell>
          <cell r="D4333">
            <v>553656</v>
          </cell>
        </row>
        <row r="4334">
          <cell r="B4334" t="str">
            <v>Dẻ gai hạt nhỏ &gt;24-27 cm</v>
          </cell>
          <cell r="C4334" t="str">
            <v>cây</v>
          </cell>
          <cell r="D4334">
            <v>591812</v>
          </cell>
        </row>
        <row r="4335">
          <cell r="B4335" t="str">
            <v>Dẻ gai hạt nhỏ &gt;27-30 cm</v>
          </cell>
          <cell r="C4335" t="str">
            <v>cây</v>
          </cell>
          <cell r="D4335">
            <v>633102</v>
          </cell>
        </row>
        <row r="4336">
          <cell r="B4336" t="str">
            <v>Dẻ gai hạt nhỏ &gt;30-33 cm</v>
          </cell>
          <cell r="C4336" t="str">
            <v>cây</v>
          </cell>
          <cell r="D4336">
            <v>677962</v>
          </cell>
        </row>
        <row r="4337">
          <cell r="B4337" t="str">
            <v>Dẻ gai hạt nhỏ &gt;33-36 cm</v>
          </cell>
          <cell r="C4337" t="str">
            <v>cây</v>
          </cell>
          <cell r="D4337">
            <v>726917</v>
          </cell>
        </row>
        <row r="4338">
          <cell r="B4338" t="str">
            <v>Dẻ gai hạt nhỏ &gt;36-39 cm</v>
          </cell>
          <cell r="C4338" t="str">
            <v>cây</v>
          </cell>
          <cell r="D4338">
            <v>780526</v>
          </cell>
        </row>
        <row r="4339">
          <cell r="B4339" t="str">
            <v>Dẻ gai hạt nhỏ &gt;39-42 cm</v>
          </cell>
          <cell r="C4339" t="str">
            <v>cây</v>
          </cell>
          <cell r="D4339">
            <v>839455</v>
          </cell>
        </row>
        <row r="4340">
          <cell r="B4340" t="str">
            <v>Dẻ gai hạt nhỏ &gt;42 cm</v>
          </cell>
          <cell r="C4340" t="str">
            <v>cây</v>
          </cell>
          <cell r="D4340">
            <v>904456</v>
          </cell>
        </row>
        <row r="4341">
          <cell r="B4341" t="str">
            <v>Dầu rái ≤3 cm</v>
          </cell>
          <cell r="C4341" t="str">
            <v>cây</v>
          </cell>
          <cell r="D4341">
            <v>91198</v>
          </cell>
        </row>
        <row r="4342">
          <cell r="B4342" t="str">
            <v>Dầu rái &gt;3-6 cm</v>
          </cell>
          <cell r="C4342" t="str">
            <v>cây</v>
          </cell>
          <cell r="D4342">
            <v>120141</v>
          </cell>
        </row>
        <row r="4343">
          <cell r="B4343" t="str">
            <v>Dầu rái &gt;6-9 cm</v>
          </cell>
          <cell r="C4343" t="str">
            <v>cây</v>
          </cell>
          <cell r="D4343">
            <v>316106</v>
          </cell>
        </row>
        <row r="4344">
          <cell r="B4344" t="str">
            <v>Dầu rái &gt;9-12 cm</v>
          </cell>
          <cell r="C4344" t="str">
            <v>cây</v>
          </cell>
          <cell r="D4344">
            <v>425284</v>
          </cell>
        </row>
        <row r="4345">
          <cell r="B4345" t="str">
            <v>Dầu rái &gt;12-15 cm</v>
          </cell>
          <cell r="C4345" t="str">
            <v>cây</v>
          </cell>
          <cell r="D4345">
            <v>454339</v>
          </cell>
        </row>
        <row r="4346">
          <cell r="B4346" t="str">
            <v>Dầu rái &gt;15-18 cm</v>
          </cell>
          <cell r="C4346" t="str">
            <v>cây</v>
          </cell>
          <cell r="D4346">
            <v>485238</v>
          </cell>
        </row>
        <row r="4347">
          <cell r="B4347" t="str">
            <v>Dầu rái &gt;18-21 cm</v>
          </cell>
          <cell r="C4347" t="str">
            <v>cây</v>
          </cell>
          <cell r="D4347">
            <v>518245</v>
          </cell>
        </row>
        <row r="4348">
          <cell r="B4348" t="str">
            <v>Dầu rái &gt;21-24 cm</v>
          </cell>
          <cell r="C4348" t="str">
            <v>cây</v>
          </cell>
          <cell r="D4348">
            <v>553656</v>
          </cell>
        </row>
        <row r="4349">
          <cell r="B4349" t="str">
            <v>Dầu rái &gt;24-27 cm</v>
          </cell>
          <cell r="C4349" t="str">
            <v>cây</v>
          </cell>
          <cell r="D4349">
            <v>591812</v>
          </cell>
        </row>
        <row r="4350">
          <cell r="B4350" t="str">
            <v>Dầu rái &gt;27-30 cm</v>
          </cell>
          <cell r="C4350" t="str">
            <v>cây</v>
          </cell>
          <cell r="D4350">
            <v>633102</v>
          </cell>
        </row>
        <row r="4351">
          <cell r="B4351" t="str">
            <v>Dầu rái &gt;30-33 cm</v>
          </cell>
          <cell r="C4351" t="str">
            <v>cây</v>
          </cell>
          <cell r="D4351">
            <v>677962</v>
          </cell>
        </row>
        <row r="4352">
          <cell r="B4352" t="str">
            <v>Dầu rái &gt;33-36 cm</v>
          </cell>
          <cell r="C4352" t="str">
            <v>cây</v>
          </cell>
          <cell r="D4352">
            <v>726917</v>
          </cell>
        </row>
        <row r="4353">
          <cell r="B4353" t="str">
            <v>Dầu rái &gt;36-39 cm</v>
          </cell>
          <cell r="C4353" t="str">
            <v>cây</v>
          </cell>
          <cell r="D4353">
            <v>780526</v>
          </cell>
        </row>
        <row r="4354">
          <cell r="B4354" t="str">
            <v>Dầu rái &gt;39-42 cm</v>
          </cell>
          <cell r="C4354" t="str">
            <v>cây</v>
          </cell>
          <cell r="D4354">
            <v>839455</v>
          </cell>
        </row>
        <row r="4355">
          <cell r="B4355" t="str">
            <v>Dầu rái &gt;42 cm</v>
          </cell>
          <cell r="C4355" t="str">
            <v>cây</v>
          </cell>
          <cell r="D4355">
            <v>904456</v>
          </cell>
        </row>
        <row r="4356">
          <cell r="B4356" t="str">
            <v>Dầu nước ≤3 cm</v>
          </cell>
          <cell r="C4356" t="str">
            <v>cây</v>
          </cell>
          <cell r="D4356">
            <v>91198</v>
          </cell>
        </row>
        <row r="4357">
          <cell r="B4357" t="str">
            <v>Dầu nước &gt;3-6 cm</v>
          </cell>
          <cell r="C4357" t="str">
            <v>cây</v>
          </cell>
          <cell r="D4357">
            <v>120141</v>
          </cell>
        </row>
        <row r="4358">
          <cell r="B4358" t="str">
            <v>Dầu nước &gt;6-9 cm</v>
          </cell>
          <cell r="C4358" t="str">
            <v>cây</v>
          </cell>
          <cell r="D4358">
            <v>316106</v>
          </cell>
        </row>
        <row r="4359">
          <cell r="B4359" t="str">
            <v>Dầu nước &gt;9-12 cm</v>
          </cell>
          <cell r="C4359" t="str">
            <v>cây</v>
          </cell>
          <cell r="D4359">
            <v>425284</v>
          </cell>
        </row>
        <row r="4360">
          <cell r="B4360" t="str">
            <v>Dầu nước &gt;12-15 cm</v>
          </cell>
          <cell r="C4360" t="str">
            <v>cây</v>
          </cell>
          <cell r="D4360">
            <v>454339</v>
          </cell>
        </row>
        <row r="4361">
          <cell r="B4361" t="str">
            <v>Dầu nước &gt;15-18 cm</v>
          </cell>
          <cell r="C4361" t="str">
            <v>cây</v>
          </cell>
          <cell r="D4361">
            <v>485238</v>
          </cell>
        </row>
        <row r="4362">
          <cell r="B4362" t="str">
            <v>Dầu nước &gt;18-21 cm</v>
          </cell>
          <cell r="C4362" t="str">
            <v>cây</v>
          </cell>
          <cell r="D4362">
            <v>518245</v>
          </cell>
        </row>
        <row r="4363">
          <cell r="B4363" t="str">
            <v>Dầu nước &gt;21-24 cm</v>
          </cell>
          <cell r="C4363" t="str">
            <v>cây</v>
          </cell>
          <cell r="D4363">
            <v>553656</v>
          </cell>
        </row>
        <row r="4364">
          <cell r="B4364" t="str">
            <v>Dầu nước &gt;24-27 cm</v>
          </cell>
          <cell r="C4364" t="str">
            <v>cây</v>
          </cell>
          <cell r="D4364">
            <v>591812</v>
          </cell>
        </row>
        <row r="4365">
          <cell r="B4365" t="str">
            <v>Dầu nước &gt;27-30 cm</v>
          </cell>
          <cell r="C4365" t="str">
            <v>cây</v>
          </cell>
          <cell r="D4365">
            <v>633102</v>
          </cell>
        </row>
        <row r="4366">
          <cell r="B4366" t="str">
            <v>Dầu nước &gt;30-33 cm</v>
          </cell>
          <cell r="C4366" t="str">
            <v>cây</v>
          </cell>
          <cell r="D4366">
            <v>677962</v>
          </cell>
        </row>
        <row r="4367">
          <cell r="B4367" t="str">
            <v>Dầu nước &gt;33-36 cm</v>
          </cell>
          <cell r="C4367" t="str">
            <v>cây</v>
          </cell>
          <cell r="D4367">
            <v>726917</v>
          </cell>
        </row>
        <row r="4368">
          <cell r="B4368" t="str">
            <v>Dầu nước &gt;36-39 cm</v>
          </cell>
          <cell r="C4368" t="str">
            <v>cây</v>
          </cell>
          <cell r="D4368">
            <v>780526</v>
          </cell>
        </row>
        <row r="4369">
          <cell r="B4369" t="str">
            <v>Dầu nước &gt;39-42 cm</v>
          </cell>
          <cell r="C4369" t="str">
            <v>cây</v>
          </cell>
          <cell r="D4369">
            <v>839455</v>
          </cell>
        </row>
        <row r="4370">
          <cell r="B4370" t="str">
            <v>Dầu nước &gt;42 cm</v>
          </cell>
          <cell r="C4370" t="str">
            <v>cây</v>
          </cell>
          <cell r="D4370">
            <v>904456</v>
          </cell>
        </row>
        <row r="4371">
          <cell r="B4371" t="str">
            <v>Dầu trà beng ≤3 cm</v>
          </cell>
          <cell r="C4371" t="str">
            <v>cây</v>
          </cell>
          <cell r="D4371">
            <v>91198</v>
          </cell>
        </row>
        <row r="4372">
          <cell r="B4372" t="str">
            <v>Dầu trà beng &gt;3-6 cm</v>
          </cell>
          <cell r="C4372" t="str">
            <v>cây</v>
          </cell>
          <cell r="D4372">
            <v>120141</v>
          </cell>
        </row>
        <row r="4373">
          <cell r="B4373" t="str">
            <v>Dầu trà beng &gt;6-9 cm</v>
          </cell>
          <cell r="C4373" t="str">
            <v>cây</v>
          </cell>
          <cell r="D4373">
            <v>316106</v>
          </cell>
        </row>
        <row r="4374">
          <cell r="B4374" t="str">
            <v>Dầu trà beng &gt;9-12 cm</v>
          </cell>
          <cell r="C4374" t="str">
            <v>cây</v>
          </cell>
          <cell r="D4374">
            <v>425284</v>
          </cell>
        </row>
        <row r="4375">
          <cell r="B4375" t="str">
            <v>Dầu trà beng &gt;12-15 cm</v>
          </cell>
          <cell r="C4375" t="str">
            <v>cây</v>
          </cell>
          <cell r="D4375">
            <v>454339</v>
          </cell>
        </row>
        <row r="4376">
          <cell r="B4376" t="str">
            <v>Dầu trà beng &gt;15-18 cm</v>
          </cell>
          <cell r="C4376" t="str">
            <v>cây</v>
          </cell>
          <cell r="D4376">
            <v>485238</v>
          </cell>
        </row>
        <row r="4377">
          <cell r="B4377" t="str">
            <v>Dầu trà beng &gt;18-21 cm</v>
          </cell>
          <cell r="C4377" t="str">
            <v>cây</v>
          </cell>
          <cell r="D4377">
            <v>518245</v>
          </cell>
        </row>
        <row r="4378">
          <cell r="B4378" t="str">
            <v>Dầu trà beng &gt;21-24 cm</v>
          </cell>
          <cell r="C4378" t="str">
            <v>cây</v>
          </cell>
          <cell r="D4378">
            <v>553656</v>
          </cell>
        </row>
        <row r="4379">
          <cell r="B4379" t="str">
            <v>Dầu trà beng &gt;24-27 cm</v>
          </cell>
          <cell r="C4379" t="str">
            <v>cây</v>
          </cell>
          <cell r="D4379">
            <v>591812</v>
          </cell>
        </row>
        <row r="4380">
          <cell r="B4380" t="str">
            <v>Dầu trà beng &gt;27-30 cm</v>
          </cell>
          <cell r="C4380" t="str">
            <v>cây</v>
          </cell>
          <cell r="D4380">
            <v>633102</v>
          </cell>
        </row>
        <row r="4381">
          <cell r="B4381" t="str">
            <v>Dầu trà beng &gt;30-33 cm</v>
          </cell>
          <cell r="C4381" t="str">
            <v>cây</v>
          </cell>
          <cell r="D4381">
            <v>677962</v>
          </cell>
        </row>
        <row r="4382">
          <cell r="B4382" t="str">
            <v>Dầu trà beng &gt;33-36 cm</v>
          </cell>
          <cell r="C4382" t="str">
            <v>cây</v>
          </cell>
          <cell r="D4382">
            <v>726917</v>
          </cell>
        </row>
        <row r="4383">
          <cell r="B4383" t="str">
            <v>Dầu trà beng &gt;36-39 cm</v>
          </cell>
          <cell r="C4383" t="str">
            <v>cây</v>
          </cell>
          <cell r="D4383">
            <v>780526</v>
          </cell>
        </row>
        <row r="4384">
          <cell r="B4384" t="str">
            <v>Dầu trà beng &gt;39-42 cm</v>
          </cell>
          <cell r="C4384" t="str">
            <v>cây</v>
          </cell>
          <cell r="D4384">
            <v>839455</v>
          </cell>
        </row>
        <row r="4385">
          <cell r="B4385" t="str">
            <v>Dầu trà beng &gt;42 cm</v>
          </cell>
          <cell r="C4385" t="str">
            <v>cây</v>
          </cell>
          <cell r="D4385">
            <v>904456</v>
          </cell>
        </row>
        <row r="4386">
          <cell r="B4386" t="str">
            <v>Dầu đỏ ≤3 cm</v>
          </cell>
          <cell r="C4386" t="str">
            <v>cây</v>
          </cell>
          <cell r="D4386">
            <v>91198</v>
          </cell>
        </row>
        <row r="4387">
          <cell r="B4387" t="str">
            <v>Dầu đỏ &gt;3-6 cm</v>
          </cell>
          <cell r="C4387" t="str">
            <v>cây</v>
          </cell>
          <cell r="D4387">
            <v>120141</v>
          </cell>
        </row>
        <row r="4388">
          <cell r="B4388" t="str">
            <v>Dầu đỏ &gt;6-9 cm</v>
          </cell>
          <cell r="C4388" t="str">
            <v>cây</v>
          </cell>
          <cell r="D4388">
            <v>316106</v>
          </cell>
        </row>
        <row r="4389">
          <cell r="B4389" t="str">
            <v>Dầu đỏ &gt;9-12 cm</v>
          </cell>
          <cell r="C4389" t="str">
            <v>cây</v>
          </cell>
          <cell r="D4389">
            <v>425284</v>
          </cell>
        </row>
        <row r="4390">
          <cell r="B4390" t="str">
            <v>Dầu đỏ &gt;12-15 cm</v>
          </cell>
          <cell r="C4390" t="str">
            <v>cây</v>
          </cell>
          <cell r="D4390">
            <v>454339</v>
          </cell>
        </row>
        <row r="4391">
          <cell r="B4391" t="str">
            <v>Dầu đỏ &gt;15-18 cm</v>
          </cell>
          <cell r="C4391" t="str">
            <v>cây</v>
          </cell>
          <cell r="D4391">
            <v>485238</v>
          </cell>
        </row>
        <row r="4392">
          <cell r="B4392" t="str">
            <v>Dầu đỏ &gt;18-21 cm</v>
          </cell>
          <cell r="C4392" t="str">
            <v>cây</v>
          </cell>
          <cell r="D4392">
            <v>518245</v>
          </cell>
        </row>
        <row r="4393">
          <cell r="B4393" t="str">
            <v>Dầu đỏ &gt;21-24 cm</v>
          </cell>
          <cell r="C4393" t="str">
            <v>cây</v>
          </cell>
          <cell r="D4393">
            <v>553656</v>
          </cell>
        </row>
        <row r="4394">
          <cell r="B4394" t="str">
            <v>Dầu đỏ &gt;24-27 cm</v>
          </cell>
          <cell r="C4394" t="str">
            <v>cây</v>
          </cell>
          <cell r="D4394">
            <v>591812</v>
          </cell>
        </row>
        <row r="4395">
          <cell r="B4395" t="str">
            <v>Dầu đỏ &gt;27-30 cm</v>
          </cell>
          <cell r="C4395" t="str">
            <v>cây</v>
          </cell>
          <cell r="D4395">
            <v>633102</v>
          </cell>
        </row>
        <row r="4396">
          <cell r="B4396" t="str">
            <v>Dầu đỏ &gt;30-33 cm</v>
          </cell>
          <cell r="C4396" t="str">
            <v>cây</v>
          </cell>
          <cell r="D4396">
            <v>677962</v>
          </cell>
        </row>
        <row r="4397">
          <cell r="B4397" t="str">
            <v>Dầu đỏ &gt;33-36 cm</v>
          </cell>
          <cell r="C4397" t="str">
            <v>cây</v>
          </cell>
          <cell r="D4397">
            <v>726917</v>
          </cell>
        </row>
        <row r="4398">
          <cell r="B4398" t="str">
            <v>Dầu đỏ &gt;36-39 cm</v>
          </cell>
          <cell r="C4398" t="str">
            <v>cây</v>
          </cell>
          <cell r="D4398">
            <v>780526</v>
          </cell>
        </row>
        <row r="4399">
          <cell r="B4399" t="str">
            <v>Dầu đỏ &gt;39-42 cm</v>
          </cell>
          <cell r="C4399" t="str">
            <v>cây</v>
          </cell>
          <cell r="D4399">
            <v>839455</v>
          </cell>
        </row>
        <row r="4400">
          <cell r="B4400" t="str">
            <v>Dầu đỏ &gt;42 cm</v>
          </cell>
          <cell r="C4400" t="str">
            <v>cây</v>
          </cell>
          <cell r="D4400">
            <v>904456</v>
          </cell>
        </row>
        <row r="4401">
          <cell r="B4401" t="str">
            <v>Dẻ bắc giang ≤3 cm</v>
          </cell>
          <cell r="C4401" t="str">
            <v>cây</v>
          </cell>
          <cell r="D4401">
            <v>91198</v>
          </cell>
        </row>
        <row r="4402">
          <cell r="B4402" t="str">
            <v>Dẻ bắc giang &gt;3-6 cm</v>
          </cell>
          <cell r="C4402" t="str">
            <v>cây</v>
          </cell>
          <cell r="D4402">
            <v>120141</v>
          </cell>
        </row>
        <row r="4403">
          <cell r="B4403" t="str">
            <v>Dẻ bắc giang &gt;6-9 cm</v>
          </cell>
          <cell r="C4403" t="str">
            <v>cây</v>
          </cell>
          <cell r="D4403">
            <v>316106</v>
          </cell>
        </row>
        <row r="4404">
          <cell r="B4404" t="str">
            <v>Dẻ bắc giang &gt;9-12 cm</v>
          </cell>
          <cell r="C4404" t="str">
            <v>cây</v>
          </cell>
          <cell r="D4404">
            <v>425284</v>
          </cell>
        </row>
        <row r="4405">
          <cell r="B4405" t="str">
            <v>Dẻ bắc giang &gt;12-15 cm</v>
          </cell>
          <cell r="C4405" t="str">
            <v>cây</v>
          </cell>
          <cell r="D4405">
            <v>454339</v>
          </cell>
        </row>
        <row r="4406">
          <cell r="B4406" t="str">
            <v>Dẻ bắc giang &gt;15-18 cm</v>
          </cell>
          <cell r="C4406" t="str">
            <v>cây</v>
          </cell>
          <cell r="D4406">
            <v>485238</v>
          </cell>
        </row>
        <row r="4407">
          <cell r="B4407" t="str">
            <v>Dẻ bắc giang &gt;18-21 cm</v>
          </cell>
          <cell r="C4407" t="str">
            <v>cây</v>
          </cell>
          <cell r="D4407">
            <v>518245</v>
          </cell>
        </row>
        <row r="4408">
          <cell r="B4408" t="str">
            <v>Dẻ bắc giang &gt;21-24 cm</v>
          </cell>
          <cell r="C4408" t="str">
            <v>cây</v>
          </cell>
          <cell r="D4408">
            <v>553656</v>
          </cell>
        </row>
        <row r="4409">
          <cell r="B4409" t="str">
            <v>Dẻ bắc giang &gt;24-27 cm</v>
          </cell>
          <cell r="C4409" t="str">
            <v>cây</v>
          </cell>
          <cell r="D4409">
            <v>591812</v>
          </cell>
        </row>
        <row r="4410">
          <cell r="B4410" t="str">
            <v>Dẻ bắc giang &gt;27-30 cm</v>
          </cell>
          <cell r="C4410" t="str">
            <v>cây</v>
          </cell>
          <cell r="D4410">
            <v>633102</v>
          </cell>
        </row>
        <row r="4411">
          <cell r="B4411" t="str">
            <v>Dẻ bắc giang &gt;30-33 cm</v>
          </cell>
          <cell r="C4411" t="str">
            <v>cây</v>
          </cell>
          <cell r="D4411">
            <v>677962</v>
          </cell>
        </row>
        <row r="4412">
          <cell r="B4412" t="str">
            <v>Dẻ bắc giang &gt;33-36 cm</v>
          </cell>
          <cell r="C4412" t="str">
            <v>cây</v>
          </cell>
          <cell r="D4412">
            <v>726917</v>
          </cell>
        </row>
        <row r="4413">
          <cell r="B4413" t="str">
            <v>Dẻ bắc giang &gt;36-39 cm</v>
          </cell>
          <cell r="C4413" t="str">
            <v>cây</v>
          </cell>
          <cell r="D4413">
            <v>780526</v>
          </cell>
        </row>
        <row r="4414">
          <cell r="B4414" t="str">
            <v>Dẻ bắc giang &gt;39-42 cm</v>
          </cell>
          <cell r="C4414" t="str">
            <v>cây</v>
          </cell>
          <cell r="D4414">
            <v>839455</v>
          </cell>
        </row>
        <row r="4415">
          <cell r="B4415" t="str">
            <v>Dẻ bắc giang &gt;42 cm</v>
          </cell>
          <cell r="C4415" t="str">
            <v>cây</v>
          </cell>
          <cell r="D4415">
            <v>904456</v>
          </cell>
        </row>
        <row r="4416">
          <cell r="B4416" t="str">
            <v>Sồi nâu ≤3 cm</v>
          </cell>
          <cell r="C4416" t="str">
            <v>cây</v>
          </cell>
          <cell r="D4416">
            <v>91198</v>
          </cell>
        </row>
        <row r="4417">
          <cell r="B4417" t="str">
            <v>Sồi nâu &gt;3-6 cm</v>
          </cell>
          <cell r="C4417" t="str">
            <v>cây</v>
          </cell>
          <cell r="D4417">
            <v>120141</v>
          </cell>
        </row>
        <row r="4418">
          <cell r="B4418" t="str">
            <v>Sồi nâu &gt;6-9 cm</v>
          </cell>
          <cell r="C4418" t="str">
            <v>cây</v>
          </cell>
          <cell r="D4418">
            <v>316106</v>
          </cell>
        </row>
        <row r="4419">
          <cell r="B4419" t="str">
            <v>Sồi nâu &gt;9-12 cm</v>
          </cell>
          <cell r="C4419" t="str">
            <v>cây</v>
          </cell>
          <cell r="D4419">
            <v>425284</v>
          </cell>
        </row>
        <row r="4420">
          <cell r="B4420" t="str">
            <v>Sồi nâu &gt;12-15 cm</v>
          </cell>
          <cell r="C4420" t="str">
            <v>cây</v>
          </cell>
          <cell r="D4420">
            <v>454339</v>
          </cell>
        </row>
        <row r="4421">
          <cell r="B4421" t="str">
            <v>Sồi nâu &gt;15-18 cm</v>
          </cell>
          <cell r="C4421" t="str">
            <v>cây</v>
          </cell>
          <cell r="D4421">
            <v>485238</v>
          </cell>
        </row>
        <row r="4422">
          <cell r="B4422" t="str">
            <v>Sồi nâu &gt;18-21 cm</v>
          </cell>
          <cell r="C4422" t="str">
            <v>cây</v>
          </cell>
          <cell r="D4422">
            <v>518245</v>
          </cell>
        </row>
        <row r="4423">
          <cell r="B4423" t="str">
            <v>Sồi nâu &gt;21-24 cm</v>
          </cell>
          <cell r="C4423" t="str">
            <v>cây</v>
          </cell>
          <cell r="D4423">
            <v>553656</v>
          </cell>
        </row>
        <row r="4424">
          <cell r="B4424" t="str">
            <v>Sồi nâu &gt;24-27 cm</v>
          </cell>
          <cell r="C4424" t="str">
            <v>cây</v>
          </cell>
          <cell r="D4424">
            <v>591812</v>
          </cell>
        </row>
        <row r="4425">
          <cell r="B4425" t="str">
            <v>Sồi nâu &gt;27-30 cm</v>
          </cell>
          <cell r="C4425" t="str">
            <v>cây</v>
          </cell>
          <cell r="D4425">
            <v>633102</v>
          </cell>
        </row>
        <row r="4426">
          <cell r="B4426" t="str">
            <v>Sồi nâu &gt;30-33 cm</v>
          </cell>
          <cell r="C4426" t="str">
            <v>cây</v>
          </cell>
          <cell r="D4426">
            <v>677962</v>
          </cell>
        </row>
        <row r="4427">
          <cell r="B4427" t="str">
            <v>Sồi nâu &gt;33-36 cm</v>
          </cell>
          <cell r="C4427" t="str">
            <v>cây</v>
          </cell>
          <cell r="D4427">
            <v>726917</v>
          </cell>
        </row>
        <row r="4428">
          <cell r="B4428" t="str">
            <v>Sồi nâu &gt;36-39 cm</v>
          </cell>
          <cell r="C4428" t="str">
            <v>cây</v>
          </cell>
          <cell r="D4428">
            <v>780526</v>
          </cell>
        </row>
        <row r="4429">
          <cell r="B4429" t="str">
            <v>Sồi nâu &gt;39-42 cm</v>
          </cell>
          <cell r="C4429" t="str">
            <v>cây</v>
          </cell>
          <cell r="D4429">
            <v>839455</v>
          </cell>
        </row>
        <row r="4430">
          <cell r="B4430" t="str">
            <v>Sồi nâu &gt;42 cm</v>
          </cell>
          <cell r="C4430" t="str">
            <v>cây</v>
          </cell>
          <cell r="D4430">
            <v>904456</v>
          </cell>
        </row>
        <row r="4431">
          <cell r="B4431" t="str">
            <v>Sồi Bắc giang ≤3 cm</v>
          </cell>
          <cell r="C4431" t="str">
            <v>cây</v>
          </cell>
          <cell r="D4431">
            <v>91198</v>
          </cell>
        </row>
        <row r="4432">
          <cell r="B4432" t="str">
            <v>Sồi Bắc giang &gt;3-6 cm</v>
          </cell>
          <cell r="C4432" t="str">
            <v>cây</v>
          </cell>
          <cell r="D4432">
            <v>120141</v>
          </cell>
        </row>
        <row r="4433">
          <cell r="B4433" t="str">
            <v>Sồi Bắc giang &gt;6-9 cm</v>
          </cell>
          <cell r="C4433" t="str">
            <v>cây</v>
          </cell>
          <cell r="D4433">
            <v>316106</v>
          </cell>
        </row>
        <row r="4434">
          <cell r="B4434" t="str">
            <v>Sồi Bắc giang &gt;9-12 cm</v>
          </cell>
          <cell r="C4434" t="str">
            <v>cây</v>
          </cell>
          <cell r="D4434">
            <v>425284</v>
          </cell>
        </row>
        <row r="4435">
          <cell r="B4435" t="str">
            <v>Sồi Bắc giang &gt;12-15 cm</v>
          </cell>
          <cell r="C4435" t="str">
            <v>cây</v>
          </cell>
          <cell r="D4435">
            <v>454339</v>
          </cell>
        </row>
        <row r="4436">
          <cell r="B4436" t="str">
            <v>Sồi Bắc giang &gt;15-18 cm</v>
          </cell>
          <cell r="C4436" t="str">
            <v>cây</v>
          </cell>
          <cell r="D4436">
            <v>485238</v>
          </cell>
        </row>
        <row r="4437">
          <cell r="B4437" t="str">
            <v>Sồi Bắc giang &gt;18-21 cm</v>
          </cell>
          <cell r="C4437" t="str">
            <v>cây</v>
          </cell>
          <cell r="D4437">
            <v>518245</v>
          </cell>
        </row>
        <row r="4438">
          <cell r="B4438" t="str">
            <v>Sồi Bắc giang &gt;21-24 cm</v>
          </cell>
          <cell r="C4438" t="str">
            <v>cây</v>
          </cell>
          <cell r="D4438">
            <v>553656</v>
          </cell>
        </row>
        <row r="4439">
          <cell r="B4439" t="str">
            <v>Sồi Bắc giang &gt;24-27 cm</v>
          </cell>
          <cell r="C4439" t="str">
            <v>cây</v>
          </cell>
          <cell r="D4439">
            <v>591812</v>
          </cell>
        </row>
        <row r="4440">
          <cell r="B4440" t="str">
            <v>Sồi Bắc giang &gt;27-30 cm</v>
          </cell>
          <cell r="C4440" t="str">
            <v>cây</v>
          </cell>
          <cell r="D4440">
            <v>633102</v>
          </cell>
        </row>
        <row r="4441">
          <cell r="B4441" t="str">
            <v>Sồi Bắc giang &gt;30-33 cm</v>
          </cell>
          <cell r="C4441" t="str">
            <v>cây</v>
          </cell>
          <cell r="D4441">
            <v>677962</v>
          </cell>
        </row>
        <row r="4442">
          <cell r="B4442" t="str">
            <v>Sồi Bắc giang &gt;33-36 cm</v>
          </cell>
          <cell r="C4442" t="str">
            <v>cây</v>
          </cell>
          <cell r="D4442">
            <v>726917</v>
          </cell>
        </row>
        <row r="4443">
          <cell r="B4443" t="str">
            <v>Sồi Bắc giang &gt;36-39 cm</v>
          </cell>
          <cell r="C4443" t="str">
            <v>cây</v>
          </cell>
          <cell r="D4443">
            <v>780526</v>
          </cell>
        </row>
        <row r="4444">
          <cell r="B4444" t="str">
            <v>Sồi Bắc giang &gt;39-42 cm</v>
          </cell>
          <cell r="C4444" t="str">
            <v>cây</v>
          </cell>
          <cell r="D4444">
            <v>839455</v>
          </cell>
        </row>
        <row r="4445">
          <cell r="B4445" t="str">
            <v>Sồi Bắc giang &gt;42 cm</v>
          </cell>
          <cell r="C4445" t="str">
            <v>cây</v>
          </cell>
          <cell r="D4445">
            <v>904456</v>
          </cell>
        </row>
        <row r="4446">
          <cell r="B4446" t="str">
            <v>Giẻ ngô ≤3 cm</v>
          </cell>
          <cell r="C4446" t="str">
            <v>cây</v>
          </cell>
          <cell r="D4446">
            <v>91198</v>
          </cell>
        </row>
        <row r="4447">
          <cell r="B4447" t="str">
            <v>Giẻ ngô &gt;3-6 cm</v>
          </cell>
          <cell r="C4447" t="str">
            <v>cây</v>
          </cell>
          <cell r="D4447">
            <v>120141</v>
          </cell>
        </row>
        <row r="4448">
          <cell r="B4448" t="str">
            <v>Giẻ ngô &gt;6-9 cm</v>
          </cell>
          <cell r="C4448" t="str">
            <v>cây</v>
          </cell>
          <cell r="D4448">
            <v>316106</v>
          </cell>
        </row>
        <row r="4449">
          <cell r="B4449" t="str">
            <v>Giẻ ngô &gt;9-12 cm</v>
          </cell>
          <cell r="C4449" t="str">
            <v>cây</v>
          </cell>
          <cell r="D4449">
            <v>425284</v>
          </cell>
        </row>
        <row r="4450">
          <cell r="B4450" t="str">
            <v>Giẻ ngô &gt;12-15 cm</v>
          </cell>
          <cell r="C4450" t="str">
            <v>cây</v>
          </cell>
          <cell r="D4450">
            <v>454339</v>
          </cell>
        </row>
        <row r="4451">
          <cell r="B4451" t="str">
            <v>Giẻ ngô &gt;15-18 cm</v>
          </cell>
          <cell r="C4451" t="str">
            <v>cây</v>
          </cell>
          <cell r="D4451">
            <v>485238</v>
          </cell>
        </row>
        <row r="4452">
          <cell r="B4452" t="str">
            <v>Giẻ ngô &gt;18-21 cm</v>
          </cell>
          <cell r="C4452" t="str">
            <v>cây</v>
          </cell>
          <cell r="D4452">
            <v>518245</v>
          </cell>
        </row>
        <row r="4453">
          <cell r="B4453" t="str">
            <v>Giẻ ngô &gt;21-24 cm</v>
          </cell>
          <cell r="C4453" t="str">
            <v>cây</v>
          </cell>
          <cell r="D4453">
            <v>553656</v>
          </cell>
        </row>
        <row r="4454">
          <cell r="B4454" t="str">
            <v>Giẻ ngô &gt;24-27 cm</v>
          </cell>
          <cell r="C4454" t="str">
            <v>cây</v>
          </cell>
          <cell r="D4454">
            <v>591812</v>
          </cell>
        </row>
        <row r="4455">
          <cell r="B4455" t="str">
            <v>Giẻ ngô &gt;27-30 cm</v>
          </cell>
          <cell r="C4455" t="str">
            <v>cây</v>
          </cell>
          <cell r="D4455">
            <v>633102</v>
          </cell>
        </row>
        <row r="4456">
          <cell r="B4456" t="str">
            <v>Giẻ ngô &gt;30-33 cm</v>
          </cell>
          <cell r="C4456" t="str">
            <v>cây</v>
          </cell>
          <cell r="D4456">
            <v>677962</v>
          </cell>
        </row>
        <row r="4457">
          <cell r="B4457" t="str">
            <v>Giẻ ngô &gt;33-36 cm</v>
          </cell>
          <cell r="C4457" t="str">
            <v>cây</v>
          </cell>
          <cell r="D4457">
            <v>726917</v>
          </cell>
        </row>
        <row r="4458">
          <cell r="B4458" t="str">
            <v>Giẻ ngô &gt;36-39 cm</v>
          </cell>
          <cell r="C4458" t="str">
            <v>cây</v>
          </cell>
          <cell r="D4458">
            <v>780526</v>
          </cell>
        </row>
        <row r="4459">
          <cell r="B4459" t="str">
            <v>Giẻ ngô &gt;39-42 cm</v>
          </cell>
          <cell r="C4459" t="str">
            <v>cây</v>
          </cell>
          <cell r="D4459">
            <v>839455</v>
          </cell>
        </row>
        <row r="4460">
          <cell r="B4460" t="str">
            <v>Giẻ ngô &gt;42 cm</v>
          </cell>
          <cell r="C4460" t="str">
            <v>cây</v>
          </cell>
          <cell r="D4460">
            <v>904456</v>
          </cell>
        </row>
        <row r="4461">
          <cell r="B4461" t="str">
            <v>Dẻ đỏ ≤3 cm</v>
          </cell>
          <cell r="C4461" t="str">
            <v>cây</v>
          </cell>
          <cell r="D4461">
            <v>91198</v>
          </cell>
        </row>
        <row r="4462">
          <cell r="B4462" t="str">
            <v>Dẻ đỏ &gt;3-6 cm</v>
          </cell>
          <cell r="C4462" t="str">
            <v>cây</v>
          </cell>
          <cell r="D4462">
            <v>120141</v>
          </cell>
        </row>
        <row r="4463">
          <cell r="B4463" t="str">
            <v>Dẻ đỏ &gt;6-9 cm</v>
          </cell>
          <cell r="C4463" t="str">
            <v>cây</v>
          </cell>
          <cell r="D4463">
            <v>316106</v>
          </cell>
        </row>
        <row r="4464">
          <cell r="B4464" t="str">
            <v>Dẻ đỏ &gt;9-12 cm</v>
          </cell>
          <cell r="C4464" t="str">
            <v>cây</v>
          </cell>
          <cell r="D4464">
            <v>425284</v>
          </cell>
        </row>
        <row r="4465">
          <cell r="B4465" t="str">
            <v>Dẻ đỏ &gt;12-15 cm</v>
          </cell>
          <cell r="C4465" t="str">
            <v>cây</v>
          </cell>
          <cell r="D4465">
            <v>454339</v>
          </cell>
        </row>
        <row r="4466">
          <cell r="B4466" t="str">
            <v>Dẻ đỏ &gt;15-18 cm</v>
          </cell>
          <cell r="C4466" t="str">
            <v>cây</v>
          </cell>
          <cell r="D4466">
            <v>485238</v>
          </cell>
        </row>
        <row r="4467">
          <cell r="B4467" t="str">
            <v>Dẻ đỏ &gt;18-21 cm</v>
          </cell>
          <cell r="C4467" t="str">
            <v>cây</v>
          </cell>
          <cell r="D4467">
            <v>518245</v>
          </cell>
        </row>
        <row r="4468">
          <cell r="B4468" t="str">
            <v>Dẻ đỏ &gt;21-24 cm</v>
          </cell>
          <cell r="C4468" t="str">
            <v>cây</v>
          </cell>
          <cell r="D4468">
            <v>553656</v>
          </cell>
        </row>
        <row r="4469">
          <cell r="B4469" t="str">
            <v>Dẻ đỏ &gt;24-27 cm</v>
          </cell>
          <cell r="C4469" t="str">
            <v>cây</v>
          </cell>
          <cell r="D4469">
            <v>591812</v>
          </cell>
        </row>
        <row r="4470">
          <cell r="B4470" t="str">
            <v>Dẻ đỏ &gt;27-30 cm</v>
          </cell>
          <cell r="C4470" t="str">
            <v>cây</v>
          </cell>
          <cell r="D4470">
            <v>633102</v>
          </cell>
        </row>
        <row r="4471">
          <cell r="B4471" t="str">
            <v>Dẻ đỏ &gt;30-33 cm</v>
          </cell>
          <cell r="C4471" t="str">
            <v>cây</v>
          </cell>
          <cell r="D4471">
            <v>677962</v>
          </cell>
        </row>
        <row r="4472">
          <cell r="B4472" t="str">
            <v>Dẻ đỏ &gt;33-36 cm</v>
          </cell>
          <cell r="C4472" t="str">
            <v>cây</v>
          </cell>
          <cell r="D4472">
            <v>726917</v>
          </cell>
        </row>
        <row r="4473">
          <cell r="B4473" t="str">
            <v>Dẻ đỏ &gt;36-39 cm</v>
          </cell>
          <cell r="C4473" t="str">
            <v>cây</v>
          </cell>
          <cell r="D4473">
            <v>780526</v>
          </cell>
        </row>
        <row r="4474">
          <cell r="B4474" t="str">
            <v>Dẻ đỏ &gt;39-42 cm</v>
          </cell>
          <cell r="C4474" t="str">
            <v>cây</v>
          </cell>
          <cell r="D4474">
            <v>839455</v>
          </cell>
        </row>
        <row r="4475">
          <cell r="B4475" t="str">
            <v>Dẻ đỏ &gt;42 cm</v>
          </cell>
          <cell r="C4475" t="str">
            <v>cây</v>
          </cell>
          <cell r="D4475">
            <v>904456</v>
          </cell>
        </row>
        <row r="4476">
          <cell r="B4476" t="str">
            <v>Sồi đỏ ≤3 cm</v>
          </cell>
          <cell r="C4476" t="str">
            <v>cây</v>
          </cell>
          <cell r="D4476">
            <v>91198</v>
          </cell>
        </row>
        <row r="4477">
          <cell r="B4477" t="str">
            <v>Sồi đỏ &gt;3-6 cm</v>
          </cell>
          <cell r="C4477" t="str">
            <v>cây</v>
          </cell>
          <cell r="D4477">
            <v>120141</v>
          </cell>
        </row>
        <row r="4478">
          <cell r="B4478" t="str">
            <v>Sồi đỏ &gt;6-9 cm</v>
          </cell>
          <cell r="C4478" t="str">
            <v>cây</v>
          </cell>
          <cell r="D4478">
            <v>316106</v>
          </cell>
        </row>
        <row r="4479">
          <cell r="B4479" t="str">
            <v>Sồi đỏ &gt;9-12 cm</v>
          </cell>
          <cell r="C4479" t="str">
            <v>cây</v>
          </cell>
          <cell r="D4479">
            <v>425284</v>
          </cell>
        </row>
        <row r="4480">
          <cell r="B4480" t="str">
            <v>Sồi đỏ &gt;12-15 cm</v>
          </cell>
          <cell r="C4480" t="str">
            <v>cây</v>
          </cell>
          <cell r="D4480">
            <v>454339</v>
          </cell>
        </row>
        <row r="4481">
          <cell r="B4481" t="str">
            <v>Sồi đỏ &gt;15-18 cm</v>
          </cell>
          <cell r="C4481" t="str">
            <v>cây</v>
          </cell>
          <cell r="D4481">
            <v>485238</v>
          </cell>
        </row>
        <row r="4482">
          <cell r="B4482" t="str">
            <v>Sồi đỏ &gt;18-21 cm</v>
          </cell>
          <cell r="C4482" t="str">
            <v>cây</v>
          </cell>
          <cell r="D4482">
            <v>518245</v>
          </cell>
        </row>
        <row r="4483">
          <cell r="B4483" t="str">
            <v>Sồi đỏ &gt;21-24 cm</v>
          </cell>
          <cell r="C4483" t="str">
            <v>cây</v>
          </cell>
          <cell r="D4483">
            <v>553656</v>
          </cell>
        </row>
        <row r="4484">
          <cell r="B4484" t="str">
            <v>Sồi đỏ &gt;24-27 cm</v>
          </cell>
          <cell r="C4484" t="str">
            <v>cây</v>
          </cell>
          <cell r="D4484">
            <v>591812</v>
          </cell>
        </row>
        <row r="4485">
          <cell r="B4485" t="str">
            <v>Sồi đỏ &gt;27-30 cm</v>
          </cell>
          <cell r="C4485" t="str">
            <v>cây</v>
          </cell>
          <cell r="D4485">
            <v>633102</v>
          </cell>
        </row>
        <row r="4486">
          <cell r="B4486" t="str">
            <v>Sồi đỏ &gt;30-33 cm</v>
          </cell>
          <cell r="C4486" t="str">
            <v>cây</v>
          </cell>
          <cell r="D4486">
            <v>677962</v>
          </cell>
        </row>
        <row r="4487">
          <cell r="B4487" t="str">
            <v>Sồi đỏ &gt;33-36 cm</v>
          </cell>
          <cell r="C4487" t="str">
            <v>cây</v>
          </cell>
          <cell r="D4487">
            <v>726917</v>
          </cell>
        </row>
        <row r="4488">
          <cell r="B4488" t="str">
            <v>Sồi đỏ &gt;36-39 cm</v>
          </cell>
          <cell r="C4488" t="str">
            <v>cây</v>
          </cell>
          <cell r="D4488">
            <v>780526</v>
          </cell>
        </row>
        <row r="4489">
          <cell r="B4489" t="str">
            <v>Sồi đỏ &gt;39-42 cm</v>
          </cell>
          <cell r="C4489" t="str">
            <v>cây</v>
          </cell>
          <cell r="D4489">
            <v>839455</v>
          </cell>
        </row>
        <row r="4490">
          <cell r="B4490" t="str">
            <v>Sồi đỏ &gt;42 cm</v>
          </cell>
          <cell r="C4490" t="str">
            <v>cây</v>
          </cell>
          <cell r="D4490">
            <v>904456</v>
          </cell>
        </row>
        <row r="4491">
          <cell r="B4491" t="str">
            <v>Dẻ gai ≤3 cm</v>
          </cell>
          <cell r="C4491" t="str">
            <v>cây</v>
          </cell>
          <cell r="D4491">
            <v>91198</v>
          </cell>
        </row>
        <row r="4492">
          <cell r="B4492" t="str">
            <v>Dẻ gai &gt;3-6 cm</v>
          </cell>
          <cell r="C4492" t="str">
            <v>cây</v>
          </cell>
          <cell r="D4492">
            <v>120141</v>
          </cell>
        </row>
        <row r="4493">
          <cell r="B4493" t="str">
            <v>Dẻ gai &gt;6-9 cm</v>
          </cell>
          <cell r="C4493" t="str">
            <v>cây</v>
          </cell>
          <cell r="D4493">
            <v>316106</v>
          </cell>
        </row>
        <row r="4494">
          <cell r="B4494" t="str">
            <v>Dẻ gai &gt;9-12 cm</v>
          </cell>
          <cell r="C4494" t="str">
            <v>cây</v>
          </cell>
          <cell r="D4494">
            <v>425284</v>
          </cell>
        </row>
        <row r="4495">
          <cell r="B4495" t="str">
            <v>Dẻ gai &gt;12-15 cm</v>
          </cell>
          <cell r="C4495" t="str">
            <v>cây</v>
          </cell>
          <cell r="D4495">
            <v>454339</v>
          </cell>
        </row>
        <row r="4496">
          <cell r="B4496" t="str">
            <v>Dẻ gai &gt;15-18 cm</v>
          </cell>
          <cell r="C4496" t="str">
            <v>cây</v>
          </cell>
          <cell r="D4496">
            <v>485238</v>
          </cell>
        </row>
        <row r="4497">
          <cell r="B4497" t="str">
            <v>Dẻ gai &gt;18-21 cm</v>
          </cell>
          <cell r="C4497" t="str">
            <v>cây</v>
          </cell>
          <cell r="D4497">
            <v>518245</v>
          </cell>
        </row>
        <row r="4498">
          <cell r="B4498" t="str">
            <v>Dẻ gai &gt;21-24 cm</v>
          </cell>
          <cell r="C4498" t="str">
            <v>cây</v>
          </cell>
          <cell r="D4498">
            <v>553656</v>
          </cell>
        </row>
        <row r="4499">
          <cell r="B4499" t="str">
            <v>Dẻ gai &gt;24-27 cm</v>
          </cell>
          <cell r="C4499" t="str">
            <v>cây</v>
          </cell>
          <cell r="D4499">
            <v>591812</v>
          </cell>
        </row>
        <row r="4500">
          <cell r="B4500" t="str">
            <v>Dẻ gai &gt;27-30 cm</v>
          </cell>
          <cell r="C4500" t="str">
            <v>cây</v>
          </cell>
          <cell r="D4500">
            <v>633102</v>
          </cell>
        </row>
        <row r="4501">
          <cell r="B4501" t="str">
            <v>Dẻ gai &gt;30-33 cm</v>
          </cell>
          <cell r="C4501" t="str">
            <v>cây</v>
          </cell>
          <cell r="D4501">
            <v>677962</v>
          </cell>
        </row>
        <row r="4502">
          <cell r="B4502" t="str">
            <v>Dẻ gai &gt;33-36 cm</v>
          </cell>
          <cell r="C4502" t="str">
            <v>cây</v>
          </cell>
          <cell r="D4502">
            <v>726917</v>
          </cell>
        </row>
        <row r="4503">
          <cell r="B4503" t="str">
            <v>Dẻ gai &gt;36-39 cm</v>
          </cell>
          <cell r="C4503" t="str">
            <v>cây</v>
          </cell>
          <cell r="D4503">
            <v>780526</v>
          </cell>
        </row>
        <row r="4504">
          <cell r="B4504" t="str">
            <v>Dẻ gai &gt;39-42 cm</v>
          </cell>
          <cell r="C4504" t="str">
            <v>cây</v>
          </cell>
          <cell r="D4504">
            <v>839455</v>
          </cell>
        </row>
        <row r="4505">
          <cell r="B4505" t="str">
            <v>Dẻ gai &gt;42 cm</v>
          </cell>
          <cell r="C4505" t="str">
            <v>cây</v>
          </cell>
          <cell r="D4505">
            <v>904456</v>
          </cell>
        </row>
        <row r="4506">
          <cell r="B4506" t="str">
            <v>Cà ổi ấn độ ≤3 cm</v>
          </cell>
          <cell r="C4506" t="str">
            <v>cây</v>
          </cell>
          <cell r="D4506">
            <v>91198</v>
          </cell>
        </row>
        <row r="4507">
          <cell r="B4507" t="str">
            <v>Cà ổi ấn độ &gt;3-6 cm</v>
          </cell>
          <cell r="C4507" t="str">
            <v>cây</v>
          </cell>
          <cell r="D4507">
            <v>120141</v>
          </cell>
        </row>
        <row r="4508">
          <cell r="B4508" t="str">
            <v>Cà ổi ấn độ &gt;6-9 cm</v>
          </cell>
          <cell r="C4508" t="str">
            <v>cây</v>
          </cell>
          <cell r="D4508">
            <v>316106</v>
          </cell>
        </row>
        <row r="4509">
          <cell r="B4509" t="str">
            <v>Cà ổi ấn độ &gt;9-12 cm</v>
          </cell>
          <cell r="C4509" t="str">
            <v>cây</v>
          </cell>
          <cell r="D4509">
            <v>425284</v>
          </cell>
        </row>
        <row r="4510">
          <cell r="B4510" t="str">
            <v>Cà ổi ấn độ &gt;12-15 cm</v>
          </cell>
          <cell r="C4510" t="str">
            <v>cây</v>
          </cell>
          <cell r="D4510">
            <v>454339</v>
          </cell>
        </row>
        <row r="4511">
          <cell r="B4511" t="str">
            <v>Cà ổi ấn độ &gt;15-18 cm</v>
          </cell>
          <cell r="C4511" t="str">
            <v>cây</v>
          </cell>
          <cell r="D4511">
            <v>485238</v>
          </cell>
        </row>
        <row r="4512">
          <cell r="B4512" t="str">
            <v>Cà ổi ấn độ &gt;18-21 cm</v>
          </cell>
          <cell r="C4512" t="str">
            <v>cây</v>
          </cell>
          <cell r="D4512">
            <v>518245</v>
          </cell>
        </row>
        <row r="4513">
          <cell r="B4513" t="str">
            <v>Cà ổi ấn độ &gt;21-24 cm</v>
          </cell>
          <cell r="C4513" t="str">
            <v>cây</v>
          </cell>
          <cell r="D4513">
            <v>553656</v>
          </cell>
        </row>
        <row r="4514">
          <cell r="B4514" t="str">
            <v>Cà ổi ấn độ &gt;24-27 cm</v>
          </cell>
          <cell r="C4514" t="str">
            <v>cây</v>
          </cell>
          <cell r="D4514">
            <v>591812</v>
          </cell>
        </row>
        <row r="4515">
          <cell r="B4515" t="str">
            <v>Cà ổi ấn độ &gt;27-30 cm</v>
          </cell>
          <cell r="C4515" t="str">
            <v>cây</v>
          </cell>
          <cell r="D4515">
            <v>633102</v>
          </cell>
        </row>
        <row r="4516">
          <cell r="B4516" t="str">
            <v>Cà ổi ấn độ &gt;30-33 cm</v>
          </cell>
          <cell r="C4516" t="str">
            <v>cây</v>
          </cell>
          <cell r="D4516">
            <v>677962</v>
          </cell>
        </row>
        <row r="4517">
          <cell r="B4517" t="str">
            <v>Cà ổi ấn độ &gt;33-36 cm</v>
          </cell>
          <cell r="C4517" t="str">
            <v>cây</v>
          </cell>
          <cell r="D4517">
            <v>726917</v>
          </cell>
        </row>
        <row r="4518">
          <cell r="B4518" t="str">
            <v>Cà ổi ấn độ &gt;36-39 cm</v>
          </cell>
          <cell r="C4518" t="str">
            <v>cây</v>
          </cell>
          <cell r="D4518">
            <v>780526</v>
          </cell>
        </row>
        <row r="4519">
          <cell r="B4519" t="str">
            <v>Cà ổi ấn độ &gt;39-42 cm</v>
          </cell>
          <cell r="C4519" t="str">
            <v>cây</v>
          </cell>
          <cell r="D4519">
            <v>839455</v>
          </cell>
        </row>
        <row r="4520">
          <cell r="B4520" t="str">
            <v>Cà ổi ấn độ &gt;42 cm</v>
          </cell>
          <cell r="C4520" t="str">
            <v>cây</v>
          </cell>
          <cell r="D4520">
            <v>904456</v>
          </cell>
        </row>
        <row r="4521">
          <cell r="B4521" t="str">
            <v>Dẻ gai nhím ≤3 cm</v>
          </cell>
          <cell r="C4521" t="str">
            <v>cây</v>
          </cell>
          <cell r="D4521">
            <v>91198</v>
          </cell>
        </row>
        <row r="4522">
          <cell r="B4522" t="str">
            <v>Dẻ gai nhím &gt;3-6 cm</v>
          </cell>
          <cell r="C4522" t="str">
            <v>cây</v>
          </cell>
          <cell r="D4522">
            <v>120141</v>
          </cell>
        </row>
        <row r="4523">
          <cell r="B4523" t="str">
            <v>Dẻ gai nhím &gt;6-9 cm</v>
          </cell>
          <cell r="C4523" t="str">
            <v>cây</v>
          </cell>
          <cell r="D4523">
            <v>316106</v>
          </cell>
        </row>
        <row r="4524">
          <cell r="B4524" t="str">
            <v>Dẻ gai nhím &gt;9-12 cm</v>
          </cell>
          <cell r="C4524" t="str">
            <v>cây</v>
          </cell>
          <cell r="D4524">
            <v>425284</v>
          </cell>
        </row>
        <row r="4525">
          <cell r="B4525" t="str">
            <v>Dẻ gai nhím &gt;12-15 cm</v>
          </cell>
          <cell r="C4525" t="str">
            <v>cây</v>
          </cell>
          <cell r="D4525">
            <v>454339</v>
          </cell>
        </row>
        <row r="4526">
          <cell r="B4526" t="str">
            <v>Dẻ gai nhím &gt;15-18 cm</v>
          </cell>
          <cell r="C4526" t="str">
            <v>cây</v>
          </cell>
          <cell r="D4526">
            <v>485238</v>
          </cell>
        </row>
        <row r="4527">
          <cell r="B4527" t="str">
            <v>Dẻ gai nhím &gt;18-21 cm</v>
          </cell>
          <cell r="C4527" t="str">
            <v>cây</v>
          </cell>
          <cell r="D4527">
            <v>518245</v>
          </cell>
        </row>
        <row r="4528">
          <cell r="B4528" t="str">
            <v>Dẻ gai nhím &gt;21-24 cm</v>
          </cell>
          <cell r="C4528" t="str">
            <v>cây</v>
          </cell>
          <cell r="D4528">
            <v>553656</v>
          </cell>
        </row>
        <row r="4529">
          <cell r="B4529" t="str">
            <v>Dẻ gai nhím &gt;24-27 cm</v>
          </cell>
          <cell r="C4529" t="str">
            <v>cây</v>
          </cell>
          <cell r="D4529">
            <v>591812</v>
          </cell>
        </row>
        <row r="4530">
          <cell r="B4530" t="str">
            <v>Dẻ gai nhím &gt;27-30 cm</v>
          </cell>
          <cell r="C4530" t="str">
            <v>cây</v>
          </cell>
          <cell r="D4530">
            <v>633102</v>
          </cell>
        </row>
        <row r="4531">
          <cell r="B4531" t="str">
            <v>Dẻ gai nhím &gt;30-33 cm</v>
          </cell>
          <cell r="C4531" t="str">
            <v>cây</v>
          </cell>
          <cell r="D4531">
            <v>677962</v>
          </cell>
        </row>
        <row r="4532">
          <cell r="B4532" t="str">
            <v>Dẻ gai nhím &gt;33-36 cm</v>
          </cell>
          <cell r="C4532" t="str">
            <v>cây</v>
          </cell>
          <cell r="D4532">
            <v>726917</v>
          </cell>
        </row>
        <row r="4533">
          <cell r="B4533" t="str">
            <v>Dẻ gai nhím &gt;36-39 cm</v>
          </cell>
          <cell r="C4533" t="str">
            <v>cây</v>
          </cell>
          <cell r="D4533">
            <v>780526</v>
          </cell>
        </row>
        <row r="4534">
          <cell r="B4534" t="str">
            <v>Dẻ gai nhím &gt;39-42 cm</v>
          </cell>
          <cell r="C4534" t="str">
            <v>cây</v>
          </cell>
          <cell r="D4534">
            <v>839455</v>
          </cell>
        </row>
        <row r="4535">
          <cell r="B4535" t="str">
            <v>Dẻ gai nhím &gt;42 cm</v>
          </cell>
          <cell r="C4535" t="str">
            <v>cây</v>
          </cell>
          <cell r="D4535">
            <v>904456</v>
          </cell>
        </row>
        <row r="4536">
          <cell r="B4536" t="str">
            <v>Giẻ mỡ gà ≤3 cm</v>
          </cell>
          <cell r="C4536" t="str">
            <v>cây</v>
          </cell>
          <cell r="D4536">
            <v>91198</v>
          </cell>
        </row>
        <row r="4537">
          <cell r="B4537" t="str">
            <v>Giẻ mỡ gà &gt;3-6 cm</v>
          </cell>
          <cell r="C4537" t="str">
            <v>cây</v>
          </cell>
          <cell r="D4537">
            <v>120141</v>
          </cell>
        </row>
        <row r="4538">
          <cell r="B4538" t="str">
            <v>Giẻ mỡ gà &gt;6-9 cm</v>
          </cell>
          <cell r="C4538" t="str">
            <v>cây</v>
          </cell>
          <cell r="D4538">
            <v>316106</v>
          </cell>
        </row>
        <row r="4539">
          <cell r="B4539" t="str">
            <v>Giẻ mỡ gà &gt;9-12 cm</v>
          </cell>
          <cell r="C4539" t="str">
            <v>cây</v>
          </cell>
          <cell r="D4539">
            <v>425284</v>
          </cell>
        </row>
        <row r="4540">
          <cell r="B4540" t="str">
            <v>Giẻ mỡ gà &gt;12-15 cm</v>
          </cell>
          <cell r="C4540" t="str">
            <v>cây</v>
          </cell>
          <cell r="D4540">
            <v>454339</v>
          </cell>
        </row>
        <row r="4541">
          <cell r="B4541" t="str">
            <v>Giẻ mỡ gà &gt;15-18 cm</v>
          </cell>
          <cell r="C4541" t="str">
            <v>cây</v>
          </cell>
          <cell r="D4541">
            <v>485238</v>
          </cell>
        </row>
        <row r="4542">
          <cell r="B4542" t="str">
            <v>Giẻ mỡ gà &gt;18-21 cm</v>
          </cell>
          <cell r="C4542" t="str">
            <v>cây</v>
          </cell>
          <cell r="D4542">
            <v>518245</v>
          </cell>
        </row>
        <row r="4543">
          <cell r="B4543" t="str">
            <v>Giẻ mỡ gà &gt;21-24 cm</v>
          </cell>
          <cell r="C4543" t="str">
            <v>cây</v>
          </cell>
          <cell r="D4543">
            <v>553656</v>
          </cell>
        </row>
        <row r="4544">
          <cell r="B4544" t="str">
            <v>Giẻ mỡ gà &gt;24-27 cm</v>
          </cell>
          <cell r="C4544" t="str">
            <v>cây</v>
          </cell>
          <cell r="D4544">
            <v>591812</v>
          </cell>
        </row>
        <row r="4545">
          <cell r="B4545" t="str">
            <v>Giẻ mỡ gà &gt;27-30 cm</v>
          </cell>
          <cell r="C4545" t="str">
            <v>cây</v>
          </cell>
          <cell r="D4545">
            <v>633102</v>
          </cell>
        </row>
        <row r="4546">
          <cell r="B4546" t="str">
            <v>Giẻ mỡ gà &gt;30-33 cm</v>
          </cell>
          <cell r="C4546" t="str">
            <v>cây</v>
          </cell>
          <cell r="D4546">
            <v>677962</v>
          </cell>
        </row>
        <row r="4547">
          <cell r="B4547" t="str">
            <v>Giẻ mỡ gà &gt;33-36 cm</v>
          </cell>
          <cell r="C4547" t="str">
            <v>cây</v>
          </cell>
          <cell r="D4547">
            <v>726917</v>
          </cell>
        </row>
        <row r="4548">
          <cell r="B4548" t="str">
            <v>Giẻ mỡ gà &gt;36-39 cm</v>
          </cell>
          <cell r="C4548" t="str">
            <v>cây</v>
          </cell>
          <cell r="D4548">
            <v>780526</v>
          </cell>
        </row>
        <row r="4549">
          <cell r="B4549" t="str">
            <v>Giẻ mỡ gà &gt;39-42 cm</v>
          </cell>
          <cell r="C4549" t="str">
            <v>cây</v>
          </cell>
          <cell r="D4549">
            <v>839455</v>
          </cell>
        </row>
        <row r="4550">
          <cell r="B4550" t="str">
            <v>Giẻ mỡ gà &gt;42 cm</v>
          </cell>
          <cell r="C4550" t="str">
            <v>cây</v>
          </cell>
          <cell r="D4550">
            <v>904456</v>
          </cell>
        </row>
        <row r="4551">
          <cell r="B4551" t="str">
            <v>Cà ổi lá nhỏ ≤3 cm</v>
          </cell>
          <cell r="C4551" t="str">
            <v>cây</v>
          </cell>
          <cell r="D4551">
            <v>91198</v>
          </cell>
        </row>
        <row r="4552">
          <cell r="B4552" t="str">
            <v>Cà ổi lá nhỏ &gt;3-6 cm</v>
          </cell>
          <cell r="C4552" t="str">
            <v>cây</v>
          </cell>
          <cell r="D4552">
            <v>120141</v>
          </cell>
        </row>
        <row r="4553">
          <cell r="B4553" t="str">
            <v>Cà ổi lá nhỏ &gt;6-9 cm</v>
          </cell>
          <cell r="C4553" t="str">
            <v>cây</v>
          </cell>
          <cell r="D4553">
            <v>316106</v>
          </cell>
        </row>
        <row r="4554">
          <cell r="B4554" t="str">
            <v>Cà ổi lá nhỏ &gt;9-12 cm</v>
          </cell>
          <cell r="C4554" t="str">
            <v>cây</v>
          </cell>
          <cell r="D4554">
            <v>425284</v>
          </cell>
        </row>
        <row r="4555">
          <cell r="B4555" t="str">
            <v>Cà ổi lá nhỏ &gt;12-15 cm</v>
          </cell>
          <cell r="C4555" t="str">
            <v>cây</v>
          </cell>
          <cell r="D4555">
            <v>454339</v>
          </cell>
        </row>
        <row r="4556">
          <cell r="B4556" t="str">
            <v>Cà ổi lá nhỏ &gt;15-18 cm</v>
          </cell>
          <cell r="C4556" t="str">
            <v>cây</v>
          </cell>
          <cell r="D4556">
            <v>485238</v>
          </cell>
        </row>
        <row r="4557">
          <cell r="B4557" t="str">
            <v>Cà ổi lá nhỏ &gt;18-21 cm</v>
          </cell>
          <cell r="C4557" t="str">
            <v>cây</v>
          </cell>
          <cell r="D4557">
            <v>518245</v>
          </cell>
        </row>
        <row r="4558">
          <cell r="B4558" t="str">
            <v>Cà ổi lá nhỏ &gt;21-24 cm</v>
          </cell>
          <cell r="C4558" t="str">
            <v>cây</v>
          </cell>
          <cell r="D4558">
            <v>553656</v>
          </cell>
        </row>
        <row r="4559">
          <cell r="B4559" t="str">
            <v>Cà ổi lá nhỏ &gt;24-27 cm</v>
          </cell>
          <cell r="C4559" t="str">
            <v>cây</v>
          </cell>
          <cell r="D4559">
            <v>591812</v>
          </cell>
        </row>
        <row r="4560">
          <cell r="B4560" t="str">
            <v>Cà ổi lá nhỏ &gt;27-30 cm</v>
          </cell>
          <cell r="C4560" t="str">
            <v>cây</v>
          </cell>
          <cell r="D4560">
            <v>633102</v>
          </cell>
        </row>
        <row r="4561">
          <cell r="B4561" t="str">
            <v>Cà ổi lá nhỏ &gt;30-33 cm</v>
          </cell>
          <cell r="C4561" t="str">
            <v>cây</v>
          </cell>
          <cell r="D4561">
            <v>677962</v>
          </cell>
        </row>
        <row r="4562">
          <cell r="B4562" t="str">
            <v>Cà ổi lá nhỏ &gt;33-36 cm</v>
          </cell>
          <cell r="C4562" t="str">
            <v>cây</v>
          </cell>
          <cell r="D4562">
            <v>726917</v>
          </cell>
        </row>
        <row r="4563">
          <cell r="B4563" t="str">
            <v>Cà ổi lá nhỏ &gt;36-39 cm</v>
          </cell>
          <cell r="C4563" t="str">
            <v>cây</v>
          </cell>
          <cell r="D4563">
            <v>780526</v>
          </cell>
        </row>
        <row r="4564">
          <cell r="B4564" t="str">
            <v>Cà ổi lá nhỏ &gt;39-42 cm</v>
          </cell>
          <cell r="C4564" t="str">
            <v>cây</v>
          </cell>
          <cell r="D4564">
            <v>839455</v>
          </cell>
        </row>
        <row r="4565">
          <cell r="B4565" t="str">
            <v>Cà ổi lá nhỏ &gt;42 cm</v>
          </cell>
          <cell r="C4565" t="str">
            <v>cây</v>
          </cell>
          <cell r="D4565">
            <v>904456</v>
          </cell>
        </row>
        <row r="4566">
          <cell r="B4566" t="str">
            <v>Dẻ hạnh nhân ≤3 cm</v>
          </cell>
          <cell r="C4566" t="str">
            <v>cây</v>
          </cell>
          <cell r="D4566">
            <v>91198</v>
          </cell>
        </row>
        <row r="4567">
          <cell r="B4567" t="str">
            <v>Dẻ hạnh nhân &gt;3-6 cm</v>
          </cell>
          <cell r="C4567" t="str">
            <v>cây</v>
          </cell>
          <cell r="D4567">
            <v>120141</v>
          </cell>
        </row>
        <row r="4568">
          <cell r="B4568" t="str">
            <v>Dẻ hạnh nhân &gt;6-9 cm</v>
          </cell>
          <cell r="C4568" t="str">
            <v>cây</v>
          </cell>
          <cell r="D4568">
            <v>316106</v>
          </cell>
        </row>
        <row r="4569">
          <cell r="B4569" t="str">
            <v>Dẻ hạnh nhân &gt;9-12 cm</v>
          </cell>
          <cell r="C4569" t="str">
            <v>cây</v>
          </cell>
          <cell r="D4569">
            <v>425284</v>
          </cell>
        </row>
        <row r="4570">
          <cell r="B4570" t="str">
            <v>Dẻ hạnh nhân &gt;12-15 cm</v>
          </cell>
          <cell r="C4570" t="str">
            <v>cây</v>
          </cell>
          <cell r="D4570">
            <v>454339</v>
          </cell>
        </row>
        <row r="4571">
          <cell r="B4571" t="str">
            <v>Dẻ hạnh nhân &gt;15-18 cm</v>
          </cell>
          <cell r="C4571" t="str">
            <v>cây</v>
          </cell>
          <cell r="D4571">
            <v>485238</v>
          </cell>
        </row>
        <row r="4572">
          <cell r="B4572" t="str">
            <v>Dẻ hạnh nhân &gt;18-21 cm</v>
          </cell>
          <cell r="C4572" t="str">
            <v>cây</v>
          </cell>
          <cell r="D4572">
            <v>518245</v>
          </cell>
        </row>
        <row r="4573">
          <cell r="B4573" t="str">
            <v>Dẻ hạnh nhân &gt;21-24 cm</v>
          </cell>
          <cell r="C4573" t="str">
            <v>cây</v>
          </cell>
          <cell r="D4573">
            <v>553656</v>
          </cell>
        </row>
        <row r="4574">
          <cell r="B4574" t="str">
            <v>Dẻ hạnh nhân &gt;24-27 cm</v>
          </cell>
          <cell r="C4574" t="str">
            <v>cây</v>
          </cell>
          <cell r="D4574">
            <v>591812</v>
          </cell>
        </row>
        <row r="4575">
          <cell r="B4575" t="str">
            <v>Dẻ hạnh nhân &gt;27-30 cm</v>
          </cell>
          <cell r="C4575" t="str">
            <v>cây</v>
          </cell>
          <cell r="D4575">
            <v>633102</v>
          </cell>
        </row>
        <row r="4576">
          <cell r="B4576" t="str">
            <v>Dẻ hạnh nhân &gt;30-33 cm</v>
          </cell>
          <cell r="C4576" t="str">
            <v>cây</v>
          </cell>
          <cell r="D4576">
            <v>677962</v>
          </cell>
        </row>
        <row r="4577">
          <cell r="B4577" t="str">
            <v>Dẻ hạnh nhân &gt;33-36 cm</v>
          </cell>
          <cell r="C4577" t="str">
            <v>cây</v>
          </cell>
          <cell r="D4577">
            <v>726917</v>
          </cell>
        </row>
        <row r="4578">
          <cell r="B4578" t="str">
            <v>Dẻ hạnh nhân &gt;36-39 cm</v>
          </cell>
          <cell r="C4578" t="str">
            <v>cây</v>
          </cell>
          <cell r="D4578">
            <v>780526</v>
          </cell>
        </row>
        <row r="4579">
          <cell r="B4579" t="str">
            <v>Dẻ hạnh nhân &gt;39-42 cm</v>
          </cell>
          <cell r="C4579" t="str">
            <v>cây</v>
          </cell>
          <cell r="D4579">
            <v>839455</v>
          </cell>
        </row>
        <row r="4580">
          <cell r="B4580" t="str">
            <v>Dẻ hạnh nhân &gt;42 cm</v>
          </cell>
          <cell r="C4580" t="str">
            <v>cây</v>
          </cell>
          <cell r="D4580">
            <v>904456</v>
          </cell>
        </row>
        <row r="4581">
          <cell r="B4581" t="str">
            <v>Dẻ ≤3 cm</v>
          </cell>
          <cell r="C4581" t="str">
            <v>cây</v>
          </cell>
          <cell r="D4581">
            <v>91198</v>
          </cell>
        </row>
        <row r="4582">
          <cell r="B4582" t="str">
            <v>Dẻ &gt;3-6 cm</v>
          </cell>
          <cell r="C4582" t="str">
            <v>cây</v>
          </cell>
          <cell r="D4582">
            <v>120141</v>
          </cell>
        </row>
        <row r="4583">
          <cell r="B4583" t="str">
            <v>Dẻ &gt;6-9 cm</v>
          </cell>
          <cell r="C4583" t="str">
            <v>cây</v>
          </cell>
          <cell r="D4583">
            <v>316106</v>
          </cell>
        </row>
        <row r="4584">
          <cell r="B4584" t="str">
            <v>Dẻ &gt;9-12 cm</v>
          </cell>
          <cell r="C4584" t="str">
            <v>cây</v>
          </cell>
          <cell r="D4584">
            <v>425284</v>
          </cell>
        </row>
        <row r="4585">
          <cell r="B4585" t="str">
            <v>Dẻ &gt;12-15 cm</v>
          </cell>
          <cell r="C4585" t="str">
            <v>cây</v>
          </cell>
          <cell r="D4585">
            <v>454339</v>
          </cell>
        </row>
        <row r="4586">
          <cell r="B4586" t="str">
            <v>Dẻ &gt;15-18 cm</v>
          </cell>
          <cell r="C4586" t="str">
            <v>cây</v>
          </cell>
          <cell r="D4586">
            <v>485238</v>
          </cell>
        </row>
        <row r="4587">
          <cell r="B4587" t="str">
            <v>Dẻ &gt;18-21 cm</v>
          </cell>
          <cell r="C4587" t="str">
            <v>cây</v>
          </cell>
          <cell r="D4587">
            <v>518245</v>
          </cell>
        </row>
        <row r="4588">
          <cell r="B4588" t="str">
            <v>Dẻ &gt;21-24 cm</v>
          </cell>
          <cell r="C4588" t="str">
            <v>cây</v>
          </cell>
          <cell r="D4588">
            <v>553656</v>
          </cell>
        </row>
        <row r="4589">
          <cell r="B4589" t="str">
            <v>Dẻ &gt;24-27 cm</v>
          </cell>
          <cell r="C4589" t="str">
            <v>cây</v>
          </cell>
          <cell r="D4589">
            <v>591812</v>
          </cell>
        </row>
        <row r="4590">
          <cell r="B4590" t="str">
            <v>Dẻ &gt;27-30 cm</v>
          </cell>
          <cell r="C4590" t="str">
            <v>cây</v>
          </cell>
          <cell r="D4590">
            <v>633102</v>
          </cell>
        </row>
        <row r="4591">
          <cell r="B4591" t="str">
            <v>Dẻ &gt;30-33 cm</v>
          </cell>
          <cell r="C4591" t="str">
            <v>cây</v>
          </cell>
          <cell r="D4591">
            <v>677962</v>
          </cell>
        </row>
        <row r="4592">
          <cell r="B4592" t="str">
            <v>Dẻ &gt;33-36 cm</v>
          </cell>
          <cell r="C4592" t="str">
            <v>cây</v>
          </cell>
          <cell r="D4592">
            <v>726917</v>
          </cell>
        </row>
        <row r="4593">
          <cell r="B4593" t="str">
            <v>Dẻ &gt;36-39 cm</v>
          </cell>
          <cell r="C4593" t="str">
            <v>cây</v>
          </cell>
          <cell r="D4593">
            <v>780526</v>
          </cell>
        </row>
        <row r="4594">
          <cell r="B4594" t="str">
            <v>Dẻ &gt;39-42 cm</v>
          </cell>
          <cell r="C4594" t="str">
            <v>cây</v>
          </cell>
          <cell r="D4594">
            <v>839455</v>
          </cell>
        </row>
        <row r="4595">
          <cell r="B4595" t="str">
            <v>Dẻ &gt;42 cm</v>
          </cell>
          <cell r="C4595" t="str">
            <v>cây</v>
          </cell>
          <cell r="D4595">
            <v>904456</v>
          </cell>
        </row>
        <row r="4596">
          <cell r="B4596" t="str">
            <v>Sồi lá đào ≤3 cm</v>
          </cell>
          <cell r="C4596" t="str">
            <v>cây</v>
          </cell>
          <cell r="D4596">
            <v>91198</v>
          </cell>
        </row>
        <row r="4597">
          <cell r="B4597" t="str">
            <v>Sồi lá đào &gt;3-6 cm</v>
          </cell>
          <cell r="C4597" t="str">
            <v>cây</v>
          </cell>
          <cell r="D4597">
            <v>120141</v>
          </cell>
        </row>
        <row r="4598">
          <cell r="B4598" t="str">
            <v>Sồi lá đào &gt;6-9 cm</v>
          </cell>
          <cell r="C4598" t="str">
            <v>cây</v>
          </cell>
          <cell r="D4598">
            <v>316106</v>
          </cell>
        </row>
        <row r="4599">
          <cell r="B4599" t="str">
            <v>Sồi lá đào &gt;9-12 cm</v>
          </cell>
          <cell r="C4599" t="str">
            <v>cây</v>
          </cell>
          <cell r="D4599">
            <v>425284</v>
          </cell>
        </row>
        <row r="4600">
          <cell r="B4600" t="str">
            <v>Sồi lá đào &gt;12-15 cm</v>
          </cell>
          <cell r="C4600" t="str">
            <v>cây</v>
          </cell>
          <cell r="D4600">
            <v>454339</v>
          </cell>
        </row>
        <row r="4601">
          <cell r="B4601" t="str">
            <v>Sồi lá đào &gt;15-18 cm</v>
          </cell>
          <cell r="C4601" t="str">
            <v>cây</v>
          </cell>
          <cell r="D4601">
            <v>485238</v>
          </cell>
        </row>
        <row r="4602">
          <cell r="B4602" t="str">
            <v>Sồi lá đào &gt;18-21 cm</v>
          </cell>
          <cell r="C4602" t="str">
            <v>cây</v>
          </cell>
          <cell r="D4602">
            <v>518245</v>
          </cell>
        </row>
        <row r="4603">
          <cell r="B4603" t="str">
            <v>Sồi lá đào &gt;21-24 cm</v>
          </cell>
          <cell r="C4603" t="str">
            <v>cây</v>
          </cell>
          <cell r="D4603">
            <v>553656</v>
          </cell>
        </row>
        <row r="4604">
          <cell r="B4604" t="str">
            <v>Sồi lá đào &gt;24-27 cm</v>
          </cell>
          <cell r="C4604" t="str">
            <v>cây</v>
          </cell>
          <cell r="D4604">
            <v>591812</v>
          </cell>
        </row>
        <row r="4605">
          <cell r="B4605" t="str">
            <v>Sồi lá đào &gt;27-30 cm</v>
          </cell>
          <cell r="C4605" t="str">
            <v>cây</v>
          </cell>
          <cell r="D4605">
            <v>633102</v>
          </cell>
        </row>
        <row r="4606">
          <cell r="B4606" t="str">
            <v>Sồi lá đào &gt;30-33 cm</v>
          </cell>
          <cell r="C4606" t="str">
            <v>cây</v>
          </cell>
          <cell r="D4606">
            <v>677962</v>
          </cell>
        </row>
        <row r="4607">
          <cell r="B4607" t="str">
            <v>Sồi lá đào &gt;33-36 cm</v>
          </cell>
          <cell r="C4607" t="str">
            <v>cây</v>
          </cell>
          <cell r="D4607">
            <v>726917</v>
          </cell>
        </row>
        <row r="4608">
          <cell r="B4608" t="str">
            <v>Sồi lá đào &gt;36-39 cm</v>
          </cell>
          <cell r="C4608" t="str">
            <v>cây</v>
          </cell>
          <cell r="D4608">
            <v>780526</v>
          </cell>
        </row>
        <row r="4609">
          <cell r="B4609" t="str">
            <v>Sồi lá đào &gt;39-42 cm</v>
          </cell>
          <cell r="C4609" t="str">
            <v>cây</v>
          </cell>
          <cell r="D4609">
            <v>839455</v>
          </cell>
        </row>
        <row r="4610">
          <cell r="B4610" t="str">
            <v>Sồi lá đào &gt;42 cm</v>
          </cell>
          <cell r="C4610" t="str">
            <v>cây</v>
          </cell>
          <cell r="D4610">
            <v>904456</v>
          </cell>
        </row>
        <row r="4611">
          <cell r="B4611" t="str">
            <v>Dẻ lỗ ≤3 cm</v>
          </cell>
          <cell r="C4611" t="str">
            <v>cây</v>
          </cell>
          <cell r="D4611">
            <v>91198</v>
          </cell>
        </row>
        <row r="4612">
          <cell r="B4612" t="str">
            <v>Dẻ lỗ &gt;3-6 cm</v>
          </cell>
          <cell r="C4612" t="str">
            <v>cây</v>
          </cell>
          <cell r="D4612">
            <v>120141</v>
          </cell>
        </row>
        <row r="4613">
          <cell r="B4613" t="str">
            <v>Dẻ lỗ &gt;6-9 cm</v>
          </cell>
          <cell r="C4613" t="str">
            <v>cây</v>
          </cell>
          <cell r="D4613">
            <v>316106</v>
          </cell>
        </row>
        <row r="4614">
          <cell r="B4614" t="str">
            <v>Dẻ lỗ &gt;9-12 cm</v>
          </cell>
          <cell r="C4614" t="str">
            <v>cây</v>
          </cell>
          <cell r="D4614">
            <v>425284</v>
          </cell>
        </row>
        <row r="4615">
          <cell r="B4615" t="str">
            <v>Dẻ lỗ &gt;12-15 cm</v>
          </cell>
          <cell r="C4615" t="str">
            <v>cây</v>
          </cell>
          <cell r="D4615">
            <v>454339</v>
          </cell>
        </row>
        <row r="4616">
          <cell r="B4616" t="str">
            <v>Dẻ lỗ &gt;15-18 cm</v>
          </cell>
          <cell r="C4616" t="str">
            <v>cây</v>
          </cell>
          <cell r="D4616">
            <v>485238</v>
          </cell>
        </row>
        <row r="4617">
          <cell r="B4617" t="str">
            <v>Dẻ lỗ &gt;18-21 cm</v>
          </cell>
          <cell r="C4617" t="str">
            <v>cây</v>
          </cell>
          <cell r="D4617">
            <v>518245</v>
          </cell>
        </row>
        <row r="4618">
          <cell r="B4618" t="str">
            <v>Dẻ lỗ &gt;21-24 cm</v>
          </cell>
          <cell r="C4618" t="str">
            <v>cây</v>
          </cell>
          <cell r="D4618">
            <v>553656</v>
          </cell>
        </row>
        <row r="4619">
          <cell r="B4619" t="str">
            <v>Dẻ lỗ &gt;24-27 cm</v>
          </cell>
          <cell r="C4619" t="str">
            <v>cây</v>
          </cell>
          <cell r="D4619">
            <v>591812</v>
          </cell>
        </row>
        <row r="4620">
          <cell r="B4620" t="str">
            <v>Dẻ lỗ &gt;27-30 cm</v>
          </cell>
          <cell r="C4620" t="str">
            <v>cây</v>
          </cell>
          <cell r="D4620">
            <v>633102</v>
          </cell>
        </row>
        <row r="4621">
          <cell r="B4621" t="str">
            <v>Dẻ lỗ &gt;30-33 cm</v>
          </cell>
          <cell r="C4621" t="str">
            <v>cây</v>
          </cell>
          <cell r="D4621">
            <v>677962</v>
          </cell>
        </row>
        <row r="4622">
          <cell r="B4622" t="str">
            <v>Dẻ lỗ &gt;33-36 cm</v>
          </cell>
          <cell r="C4622" t="str">
            <v>cây</v>
          </cell>
          <cell r="D4622">
            <v>726917</v>
          </cell>
        </row>
        <row r="4623">
          <cell r="B4623" t="str">
            <v>Dẻ lỗ &gt;36-39 cm</v>
          </cell>
          <cell r="C4623" t="str">
            <v>cây</v>
          </cell>
          <cell r="D4623">
            <v>780526</v>
          </cell>
        </row>
        <row r="4624">
          <cell r="B4624" t="str">
            <v>Dẻ lỗ &gt;39-42 cm</v>
          </cell>
          <cell r="C4624" t="str">
            <v>cây</v>
          </cell>
          <cell r="D4624">
            <v>839455</v>
          </cell>
        </row>
        <row r="4625">
          <cell r="B4625" t="str">
            <v>Dẻ lỗ &gt;42 cm</v>
          </cell>
          <cell r="C4625" t="str">
            <v>cây</v>
          </cell>
          <cell r="D4625">
            <v>904456</v>
          </cell>
        </row>
        <row r="4626">
          <cell r="B4626" t="str">
            <v>Sồi vàng ≤3 cm</v>
          </cell>
          <cell r="C4626" t="str">
            <v>cây</v>
          </cell>
          <cell r="D4626">
            <v>91198</v>
          </cell>
        </row>
        <row r="4627">
          <cell r="B4627" t="str">
            <v>Sồi vàng &gt;3-6 cm</v>
          </cell>
          <cell r="C4627" t="str">
            <v>cây</v>
          </cell>
          <cell r="D4627">
            <v>120141</v>
          </cell>
        </row>
        <row r="4628">
          <cell r="B4628" t="str">
            <v>Sồi vàng &gt;6-9 cm</v>
          </cell>
          <cell r="C4628" t="str">
            <v>cây</v>
          </cell>
          <cell r="D4628">
            <v>316106</v>
          </cell>
        </row>
        <row r="4629">
          <cell r="B4629" t="str">
            <v>Sồi vàng &gt;9-12 cm</v>
          </cell>
          <cell r="C4629" t="str">
            <v>cây</v>
          </cell>
          <cell r="D4629">
            <v>425284</v>
          </cell>
        </row>
        <row r="4630">
          <cell r="B4630" t="str">
            <v>Sồi vàng &gt;12-15 cm</v>
          </cell>
          <cell r="C4630" t="str">
            <v>cây</v>
          </cell>
          <cell r="D4630">
            <v>454339</v>
          </cell>
        </row>
        <row r="4631">
          <cell r="B4631" t="str">
            <v>Sồi vàng &gt;15-18 cm</v>
          </cell>
          <cell r="C4631" t="str">
            <v>cây</v>
          </cell>
          <cell r="D4631">
            <v>485238</v>
          </cell>
        </row>
        <row r="4632">
          <cell r="B4632" t="str">
            <v>Sồi vàng &gt;18-21 cm</v>
          </cell>
          <cell r="C4632" t="str">
            <v>cây</v>
          </cell>
          <cell r="D4632">
            <v>518245</v>
          </cell>
        </row>
        <row r="4633">
          <cell r="B4633" t="str">
            <v>Sồi vàng &gt;21-24 cm</v>
          </cell>
          <cell r="C4633" t="str">
            <v>cây</v>
          </cell>
          <cell r="D4633">
            <v>553656</v>
          </cell>
        </row>
        <row r="4634">
          <cell r="B4634" t="str">
            <v>Sồi vàng &gt;24-27 cm</v>
          </cell>
          <cell r="C4634" t="str">
            <v>cây</v>
          </cell>
          <cell r="D4634">
            <v>591812</v>
          </cell>
        </row>
        <row r="4635">
          <cell r="B4635" t="str">
            <v>Sồi vàng &gt;27-30 cm</v>
          </cell>
          <cell r="C4635" t="str">
            <v>cây</v>
          </cell>
          <cell r="D4635">
            <v>633102</v>
          </cell>
        </row>
        <row r="4636">
          <cell r="B4636" t="str">
            <v>Sồi vàng &gt;30-33 cm</v>
          </cell>
          <cell r="C4636" t="str">
            <v>cây</v>
          </cell>
          <cell r="D4636">
            <v>677962</v>
          </cell>
        </row>
        <row r="4637">
          <cell r="B4637" t="str">
            <v>Sồi vàng &gt;33-36 cm</v>
          </cell>
          <cell r="C4637" t="str">
            <v>cây</v>
          </cell>
          <cell r="D4637">
            <v>726917</v>
          </cell>
        </row>
        <row r="4638">
          <cell r="B4638" t="str">
            <v>Sồi vàng &gt;36-39 cm</v>
          </cell>
          <cell r="C4638" t="str">
            <v>cây</v>
          </cell>
          <cell r="D4638">
            <v>780526</v>
          </cell>
        </row>
        <row r="4639">
          <cell r="B4639" t="str">
            <v>Sồi vàng &gt;39-42 cm</v>
          </cell>
          <cell r="C4639" t="str">
            <v>cây</v>
          </cell>
          <cell r="D4639">
            <v>839455</v>
          </cell>
        </row>
        <row r="4640">
          <cell r="B4640" t="str">
            <v>Sồi vàng &gt;42 cm</v>
          </cell>
          <cell r="C4640" t="str">
            <v>cây</v>
          </cell>
          <cell r="D4640">
            <v>904456</v>
          </cell>
        </row>
        <row r="4641">
          <cell r="B4641" t="str">
            <v>Sồi cau ≤3 cm</v>
          </cell>
          <cell r="C4641" t="str">
            <v>cây</v>
          </cell>
          <cell r="D4641">
            <v>91198</v>
          </cell>
        </row>
        <row r="4642">
          <cell r="B4642" t="str">
            <v>Sồi cau &gt;3-6 cm</v>
          </cell>
          <cell r="C4642" t="str">
            <v>cây</v>
          </cell>
          <cell r="D4642">
            <v>120141</v>
          </cell>
        </row>
        <row r="4643">
          <cell r="B4643" t="str">
            <v>Sồi cau &gt;6-9 cm</v>
          </cell>
          <cell r="C4643" t="str">
            <v>cây</v>
          </cell>
          <cell r="D4643">
            <v>316106</v>
          </cell>
        </row>
        <row r="4644">
          <cell r="B4644" t="str">
            <v>Sồi cau &gt;9-12 cm</v>
          </cell>
          <cell r="C4644" t="str">
            <v>cây</v>
          </cell>
          <cell r="D4644">
            <v>425284</v>
          </cell>
        </row>
        <row r="4645">
          <cell r="B4645" t="str">
            <v>Sồi cau &gt;12-15 cm</v>
          </cell>
          <cell r="C4645" t="str">
            <v>cây</v>
          </cell>
          <cell r="D4645">
            <v>454339</v>
          </cell>
        </row>
        <row r="4646">
          <cell r="B4646" t="str">
            <v>Sồi cau &gt;15-18 cm</v>
          </cell>
          <cell r="C4646" t="str">
            <v>cây</v>
          </cell>
          <cell r="D4646">
            <v>485238</v>
          </cell>
        </row>
        <row r="4647">
          <cell r="B4647" t="str">
            <v>Sồi cau &gt;18-21 cm</v>
          </cell>
          <cell r="C4647" t="str">
            <v>cây</v>
          </cell>
          <cell r="D4647">
            <v>518245</v>
          </cell>
        </row>
        <row r="4648">
          <cell r="B4648" t="str">
            <v>Sồi cau &gt;21-24 cm</v>
          </cell>
          <cell r="C4648" t="str">
            <v>cây</v>
          </cell>
          <cell r="D4648">
            <v>553656</v>
          </cell>
        </row>
        <row r="4649">
          <cell r="B4649" t="str">
            <v>Sồi cau &gt;24-27 cm</v>
          </cell>
          <cell r="C4649" t="str">
            <v>cây</v>
          </cell>
          <cell r="D4649">
            <v>591812</v>
          </cell>
        </row>
        <row r="4650">
          <cell r="B4650" t="str">
            <v>Sồi cau &gt;27-30 cm</v>
          </cell>
          <cell r="C4650" t="str">
            <v>cây</v>
          </cell>
          <cell r="D4650">
            <v>633102</v>
          </cell>
        </row>
        <row r="4651">
          <cell r="B4651" t="str">
            <v>Sồi cau &gt;30-33 cm</v>
          </cell>
          <cell r="C4651" t="str">
            <v>cây</v>
          </cell>
          <cell r="D4651">
            <v>677962</v>
          </cell>
        </row>
        <row r="4652">
          <cell r="B4652" t="str">
            <v>Sồi cau &gt;33-36 cm</v>
          </cell>
          <cell r="C4652" t="str">
            <v>cây</v>
          </cell>
          <cell r="D4652">
            <v>726917</v>
          </cell>
        </row>
        <row r="4653">
          <cell r="B4653" t="str">
            <v>Sồi cau &gt;36-39 cm</v>
          </cell>
          <cell r="C4653" t="str">
            <v>cây</v>
          </cell>
          <cell r="D4653">
            <v>780526</v>
          </cell>
        </row>
        <row r="4654">
          <cell r="B4654" t="str">
            <v>Sồi cau &gt;39-42 cm</v>
          </cell>
          <cell r="C4654" t="str">
            <v>cây</v>
          </cell>
          <cell r="D4654">
            <v>839455</v>
          </cell>
        </row>
        <row r="4655">
          <cell r="B4655" t="str">
            <v>Sồi cau &gt;42 cm</v>
          </cell>
          <cell r="C4655" t="str">
            <v>cây</v>
          </cell>
          <cell r="D4655">
            <v>904456</v>
          </cell>
        </row>
        <row r="4656">
          <cell r="B4656" t="str">
            <v>Dẻ núi tượng ≤3 cm</v>
          </cell>
          <cell r="C4656" t="str">
            <v>cây</v>
          </cell>
          <cell r="D4656">
            <v>91198</v>
          </cell>
        </row>
        <row r="4657">
          <cell r="B4657" t="str">
            <v>Dẻ núi tượng &gt;3-6 cm</v>
          </cell>
          <cell r="C4657" t="str">
            <v>cây</v>
          </cell>
          <cell r="D4657">
            <v>120141</v>
          </cell>
        </row>
        <row r="4658">
          <cell r="B4658" t="str">
            <v>Dẻ núi tượng &gt;6-9 cm</v>
          </cell>
          <cell r="C4658" t="str">
            <v>cây</v>
          </cell>
          <cell r="D4658">
            <v>316106</v>
          </cell>
        </row>
        <row r="4659">
          <cell r="B4659" t="str">
            <v>Dẻ núi tượng &gt;9-12 cm</v>
          </cell>
          <cell r="C4659" t="str">
            <v>cây</v>
          </cell>
          <cell r="D4659">
            <v>425284</v>
          </cell>
        </row>
        <row r="4660">
          <cell r="B4660" t="str">
            <v>Dẻ núi tượng &gt;12-15 cm</v>
          </cell>
          <cell r="C4660" t="str">
            <v>cây</v>
          </cell>
          <cell r="D4660">
            <v>454339</v>
          </cell>
        </row>
        <row r="4661">
          <cell r="B4661" t="str">
            <v>Dẻ núi tượng &gt;15-18 cm</v>
          </cell>
          <cell r="C4661" t="str">
            <v>cây</v>
          </cell>
          <cell r="D4661">
            <v>485238</v>
          </cell>
        </row>
        <row r="4662">
          <cell r="B4662" t="str">
            <v>Dẻ núi tượng &gt;18-21 cm</v>
          </cell>
          <cell r="C4662" t="str">
            <v>cây</v>
          </cell>
          <cell r="D4662">
            <v>518245</v>
          </cell>
        </row>
        <row r="4663">
          <cell r="B4663" t="str">
            <v>Dẻ núi tượng &gt;21-24 cm</v>
          </cell>
          <cell r="C4663" t="str">
            <v>cây</v>
          </cell>
          <cell r="D4663">
            <v>553656</v>
          </cell>
        </row>
        <row r="4664">
          <cell r="B4664" t="str">
            <v>Dẻ núi tượng &gt;24-27 cm</v>
          </cell>
          <cell r="C4664" t="str">
            <v>cây</v>
          </cell>
          <cell r="D4664">
            <v>591812</v>
          </cell>
        </row>
        <row r="4665">
          <cell r="B4665" t="str">
            <v>Dẻ núi tượng &gt;27-30 cm</v>
          </cell>
          <cell r="C4665" t="str">
            <v>cây</v>
          </cell>
          <cell r="D4665">
            <v>633102</v>
          </cell>
        </row>
        <row r="4666">
          <cell r="B4666" t="str">
            <v>Dẻ núi tượng &gt;30-33 cm</v>
          </cell>
          <cell r="C4666" t="str">
            <v>cây</v>
          </cell>
          <cell r="D4666">
            <v>677962</v>
          </cell>
        </row>
        <row r="4667">
          <cell r="B4667" t="str">
            <v>Dẻ núi tượng &gt;33-36 cm</v>
          </cell>
          <cell r="C4667" t="str">
            <v>cây</v>
          </cell>
          <cell r="D4667">
            <v>726917</v>
          </cell>
        </row>
        <row r="4668">
          <cell r="B4668" t="str">
            <v>Dẻ núi tượng &gt;36-39 cm</v>
          </cell>
          <cell r="C4668" t="str">
            <v>cây</v>
          </cell>
          <cell r="D4668">
            <v>780526</v>
          </cell>
        </row>
        <row r="4669">
          <cell r="B4669" t="str">
            <v>Dẻ núi tượng &gt;39-42 cm</v>
          </cell>
          <cell r="C4669" t="str">
            <v>cây</v>
          </cell>
          <cell r="D4669">
            <v>839455</v>
          </cell>
        </row>
        <row r="4670">
          <cell r="B4670" t="str">
            <v>Dẻ núi tượng &gt;42 cm</v>
          </cell>
          <cell r="C4670" t="str">
            <v>cây</v>
          </cell>
          <cell r="D4670">
            <v>904456</v>
          </cell>
        </row>
        <row r="4671">
          <cell r="B4671" t="str">
            <v>Giẻ xảm ≤3 cm</v>
          </cell>
          <cell r="C4671" t="str">
            <v>cây</v>
          </cell>
          <cell r="D4671">
            <v>91198</v>
          </cell>
        </row>
        <row r="4672">
          <cell r="B4672" t="str">
            <v>Giẻ xảm &gt;3-6 cm</v>
          </cell>
          <cell r="C4672" t="str">
            <v>cây</v>
          </cell>
          <cell r="D4672">
            <v>120141</v>
          </cell>
        </row>
        <row r="4673">
          <cell r="B4673" t="str">
            <v>Giẻ xảm &gt;6-9 cm</v>
          </cell>
          <cell r="C4673" t="str">
            <v>cây</v>
          </cell>
          <cell r="D4673">
            <v>316106</v>
          </cell>
        </row>
        <row r="4674">
          <cell r="B4674" t="str">
            <v>Giẻ xảm &gt;9-12 cm</v>
          </cell>
          <cell r="C4674" t="str">
            <v>cây</v>
          </cell>
          <cell r="D4674">
            <v>425284</v>
          </cell>
        </row>
        <row r="4675">
          <cell r="B4675" t="str">
            <v>Giẻ xảm &gt;12-15 cm</v>
          </cell>
          <cell r="C4675" t="str">
            <v>cây</v>
          </cell>
          <cell r="D4675">
            <v>454339</v>
          </cell>
        </row>
        <row r="4676">
          <cell r="B4676" t="str">
            <v>Giẻ xảm &gt;15-18 cm</v>
          </cell>
          <cell r="C4676" t="str">
            <v>cây</v>
          </cell>
          <cell r="D4676">
            <v>485238</v>
          </cell>
        </row>
        <row r="4677">
          <cell r="B4677" t="str">
            <v>Giẻ xảm &gt;18-21 cm</v>
          </cell>
          <cell r="C4677" t="str">
            <v>cây</v>
          </cell>
          <cell r="D4677">
            <v>518245</v>
          </cell>
        </row>
        <row r="4678">
          <cell r="B4678" t="str">
            <v>Giẻ xảm &gt;21-24 cm</v>
          </cell>
          <cell r="C4678" t="str">
            <v>cây</v>
          </cell>
          <cell r="D4678">
            <v>553656</v>
          </cell>
        </row>
        <row r="4679">
          <cell r="B4679" t="str">
            <v>Giẻ xảm &gt;24-27 cm</v>
          </cell>
          <cell r="C4679" t="str">
            <v>cây</v>
          </cell>
          <cell r="D4679">
            <v>591812</v>
          </cell>
        </row>
        <row r="4680">
          <cell r="B4680" t="str">
            <v>Giẻ xảm &gt;27-30 cm</v>
          </cell>
          <cell r="C4680" t="str">
            <v>cây</v>
          </cell>
          <cell r="D4680">
            <v>633102</v>
          </cell>
        </row>
        <row r="4681">
          <cell r="B4681" t="str">
            <v>Giẻ xảm &gt;30-33 cm</v>
          </cell>
          <cell r="C4681" t="str">
            <v>cây</v>
          </cell>
          <cell r="D4681">
            <v>677962</v>
          </cell>
        </row>
        <row r="4682">
          <cell r="B4682" t="str">
            <v>Giẻ xảm &gt;33-36 cm</v>
          </cell>
          <cell r="C4682" t="str">
            <v>cây</v>
          </cell>
          <cell r="D4682">
            <v>726917</v>
          </cell>
        </row>
        <row r="4683">
          <cell r="B4683" t="str">
            <v>Giẻ xảm &gt;36-39 cm</v>
          </cell>
          <cell r="C4683" t="str">
            <v>cây</v>
          </cell>
          <cell r="D4683">
            <v>780526</v>
          </cell>
        </row>
        <row r="4684">
          <cell r="B4684" t="str">
            <v>Giẻ xảm &gt;39-42 cm</v>
          </cell>
          <cell r="C4684" t="str">
            <v>cây</v>
          </cell>
          <cell r="D4684">
            <v>839455</v>
          </cell>
        </row>
        <row r="4685">
          <cell r="B4685" t="str">
            <v>Giẻ xảm &gt;42 cm</v>
          </cell>
          <cell r="C4685" t="str">
            <v>cây</v>
          </cell>
          <cell r="D4685">
            <v>904456</v>
          </cell>
        </row>
        <row r="4686">
          <cell r="B4686" t="str">
            <v>Dẻ quang ≤3 cm</v>
          </cell>
          <cell r="C4686" t="str">
            <v>cây</v>
          </cell>
          <cell r="D4686">
            <v>91198</v>
          </cell>
        </row>
        <row r="4687">
          <cell r="B4687" t="str">
            <v>Dẻ quang &gt;3-6 cm</v>
          </cell>
          <cell r="C4687" t="str">
            <v>cây</v>
          </cell>
          <cell r="D4687">
            <v>120141</v>
          </cell>
        </row>
        <row r="4688">
          <cell r="B4688" t="str">
            <v>Dẻ quang &gt;6-9 cm</v>
          </cell>
          <cell r="C4688" t="str">
            <v>cây</v>
          </cell>
          <cell r="D4688">
            <v>316106</v>
          </cell>
        </row>
        <row r="4689">
          <cell r="B4689" t="str">
            <v>Dẻ quang &gt;9-12 cm</v>
          </cell>
          <cell r="C4689" t="str">
            <v>cây</v>
          </cell>
          <cell r="D4689">
            <v>425284</v>
          </cell>
        </row>
        <row r="4690">
          <cell r="B4690" t="str">
            <v>Dẻ quang &gt;12-15 cm</v>
          </cell>
          <cell r="C4690" t="str">
            <v>cây</v>
          </cell>
          <cell r="D4690">
            <v>454339</v>
          </cell>
        </row>
        <row r="4691">
          <cell r="B4691" t="str">
            <v>Dẻ quang &gt;15-18 cm</v>
          </cell>
          <cell r="C4691" t="str">
            <v>cây</v>
          </cell>
          <cell r="D4691">
            <v>485238</v>
          </cell>
        </row>
        <row r="4692">
          <cell r="B4692" t="str">
            <v>Dẻ quang &gt;18-21 cm</v>
          </cell>
          <cell r="C4692" t="str">
            <v>cây</v>
          </cell>
          <cell r="D4692">
            <v>518245</v>
          </cell>
        </row>
        <row r="4693">
          <cell r="B4693" t="str">
            <v>Dẻ quang &gt;21-24 cm</v>
          </cell>
          <cell r="C4693" t="str">
            <v>cây</v>
          </cell>
          <cell r="D4693">
            <v>553656</v>
          </cell>
        </row>
        <row r="4694">
          <cell r="B4694" t="str">
            <v>Dẻ quang &gt;24-27 cm</v>
          </cell>
          <cell r="C4694" t="str">
            <v>cây</v>
          </cell>
          <cell r="D4694">
            <v>591812</v>
          </cell>
        </row>
        <row r="4695">
          <cell r="B4695" t="str">
            <v>Dẻ quang &gt;27-30 cm</v>
          </cell>
          <cell r="C4695" t="str">
            <v>cây</v>
          </cell>
          <cell r="D4695">
            <v>633102</v>
          </cell>
        </row>
        <row r="4696">
          <cell r="B4696" t="str">
            <v>Dẻ quang &gt;30-33 cm</v>
          </cell>
          <cell r="C4696" t="str">
            <v>cây</v>
          </cell>
          <cell r="D4696">
            <v>677962</v>
          </cell>
        </row>
        <row r="4697">
          <cell r="B4697" t="str">
            <v>Dẻ quang &gt;33-36 cm</v>
          </cell>
          <cell r="C4697" t="str">
            <v>cây</v>
          </cell>
          <cell r="D4697">
            <v>726917</v>
          </cell>
        </row>
        <row r="4698">
          <cell r="B4698" t="str">
            <v>Dẻ quang &gt;36-39 cm</v>
          </cell>
          <cell r="C4698" t="str">
            <v>cây</v>
          </cell>
          <cell r="D4698">
            <v>780526</v>
          </cell>
        </row>
        <row r="4699">
          <cell r="B4699" t="str">
            <v>Dẻ quang &gt;39-42 cm</v>
          </cell>
          <cell r="C4699" t="str">
            <v>cây</v>
          </cell>
          <cell r="D4699">
            <v>839455</v>
          </cell>
        </row>
        <row r="4700">
          <cell r="B4700" t="str">
            <v>Dẻ quang &gt;42 cm</v>
          </cell>
          <cell r="C4700" t="str">
            <v>cây</v>
          </cell>
          <cell r="D4700">
            <v>904456</v>
          </cell>
        </row>
        <row r="4701">
          <cell r="B4701" t="str">
            <v>Sồi nâu ≤3 cm</v>
          </cell>
          <cell r="C4701" t="str">
            <v>cây</v>
          </cell>
          <cell r="D4701">
            <v>91198</v>
          </cell>
        </row>
        <row r="4702">
          <cell r="B4702" t="str">
            <v>Sồi nâu &gt;3-6 cm</v>
          </cell>
          <cell r="C4702" t="str">
            <v>cây</v>
          </cell>
          <cell r="D4702">
            <v>120141</v>
          </cell>
        </row>
        <row r="4703">
          <cell r="B4703" t="str">
            <v>Sồi nâu &gt;6-9 cm</v>
          </cell>
          <cell r="C4703" t="str">
            <v>cây</v>
          </cell>
          <cell r="D4703">
            <v>316106</v>
          </cell>
        </row>
        <row r="4704">
          <cell r="B4704" t="str">
            <v>Sồi nâu &gt;9-12 cm</v>
          </cell>
          <cell r="C4704" t="str">
            <v>cây</v>
          </cell>
          <cell r="D4704">
            <v>425284</v>
          </cell>
        </row>
        <row r="4705">
          <cell r="B4705" t="str">
            <v>Sồi nâu &gt;12-15 cm</v>
          </cell>
          <cell r="C4705" t="str">
            <v>cây</v>
          </cell>
          <cell r="D4705">
            <v>454339</v>
          </cell>
        </row>
        <row r="4706">
          <cell r="B4706" t="str">
            <v>Sồi nâu &gt;15-18 cm</v>
          </cell>
          <cell r="C4706" t="str">
            <v>cây</v>
          </cell>
          <cell r="D4706">
            <v>485238</v>
          </cell>
        </row>
        <row r="4707">
          <cell r="B4707" t="str">
            <v>Sồi nâu &gt;18-21 cm</v>
          </cell>
          <cell r="C4707" t="str">
            <v>cây</v>
          </cell>
          <cell r="D4707">
            <v>518245</v>
          </cell>
        </row>
        <row r="4708">
          <cell r="B4708" t="str">
            <v>Sồi nâu &gt;21-24 cm</v>
          </cell>
          <cell r="C4708" t="str">
            <v>cây</v>
          </cell>
          <cell r="D4708">
            <v>553656</v>
          </cell>
        </row>
        <row r="4709">
          <cell r="B4709" t="str">
            <v>Sồi nâu &gt;24-27 cm</v>
          </cell>
          <cell r="C4709" t="str">
            <v>cây</v>
          </cell>
          <cell r="D4709">
            <v>591812</v>
          </cell>
        </row>
        <row r="4710">
          <cell r="B4710" t="str">
            <v>Sồi nâu &gt;27-30 cm</v>
          </cell>
          <cell r="C4710" t="str">
            <v>cây</v>
          </cell>
          <cell r="D4710">
            <v>633102</v>
          </cell>
        </row>
        <row r="4711">
          <cell r="B4711" t="str">
            <v>Sồi nâu &gt;30-33 cm</v>
          </cell>
          <cell r="C4711" t="str">
            <v>cây</v>
          </cell>
          <cell r="D4711">
            <v>677962</v>
          </cell>
        </row>
        <row r="4712">
          <cell r="B4712" t="str">
            <v>Sồi nâu &gt;33-36 cm</v>
          </cell>
          <cell r="C4712" t="str">
            <v>cây</v>
          </cell>
          <cell r="D4712">
            <v>726917</v>
          </cell>
        </row>
        <row r="4713">
          <cell r="B4713" t="str">
            <v>Sồi nâu &gt;36-39 cm</v>
          </cell>
          <cell r="C4713" t="str">
            <v>cây</v>
          </cell>
          <cell r="D4713">
            <v>780526</v>
          </cell>
        </row>
        <row r="4714">
          <cell r="B4714" t="str">
            <v>Sồi nâu &gt;39-42 cm</v>
          </cell>
          <cell r="C4714" t="str">
            <v>cây</v>
          </cell>
          <cell r="D4714">
            <v>839455</v>
          </cell>
        </row>
        <row r="4715">
          <cell r="B4715" t="str">
            <v>Sồi nâu &gt;42 cm</v>
          </cell>
          <cell r="C4715" t="str">
            <v>cây</v>
          </cell>
          <cell r="D4715">
            <v>904456</v>
          </cell>
        </row>
        <row r="4716">
          <cell r="B4716" t="str">
            <v>Sồi đấu vàng ≤3 cm</v>
          </cell>
          <cell r="C4716" t="str">
            <v>cây</v>
          </cell>
          <cell r="D4716">
            <v>91198</v>
          </cell>
        </row>
        <row r="4717">
          <cell r="B4717" t="str">
            <v>Sồi đấu vàng &gt;3-6 cm</v>
          </cell>
          <cell r="C4717" t="str">
            <v>cây</v>
          </cell>
          <cell r="D4717">
            <v>120141</v>
          </cell>
        </row>
        <row r="4718">
          <cell r="B4718" t="str">
            <v>Sồi đấu vàng &gt;6-9 cm</v>
          </cell>
          <cell r="C4718" t="str">
            <v>cây</v>
          </cell>
          <cell r="D4718">
            <v>316106</v>
          </cell>
        </row>
        <row r="4719">
          <cell r="B4719" t="str">
            <v>Sồi đấu vàng &gt;9-12 cm</v>
          </cell>
          <cell r="C4719" t="str">
            <v>cây</v>
          </cell>
          <cell r="D4719">
            <v>425284</v>
          </cell>
        </row>
        <row r="4720">
          <cell r="B4720" t="str">
            <v>Sồi đấu vàng &gt;12-15 cm</v>
          </cell>
          <cell r="C4720" t="str">
            <v>cây</v>
          </cell>
          <cell r="D4720">
            <v>454339</v>
          </cell>
        </row>
        <row r="4721">
          <cell r="B4721" t="str">
            <v>Sồi đấu vàng &gt;15-18 cm</v>
          </cell>
          <cell r="C4721" t="str">
            <v>cây</v>
          </cell>
          <cell r="D4721">
            <v>485238</v>
          </cell>
        </row>
        <row r="4722">
          <cell r="B4722" t="str">
            <v>Sồi đấu vàng &gt;18-21 cm</v>
          </cell>
          <cell r="C4722" t="str">
            <v>cây</v>
          </cell>
          <cell r="D4722">
            <v>518245</v>
          </cell>
        </row>
        <row r="4723">
          <cell r="B4723" t="str">
            <v>Sồi đấu vàng &gt;21-24 cm</v>
          </cell>
          <cell r="C4723" t="str">
            <v>cây</v>
          </cell>
          <cell r="D4723">
            <v>553656</v>
          </cell>
        </row>
        <row r="4724">
          <cell r="B4724" t="str">
            <v>Sồi đấu vàng &gt;24-27 cm</v>
          </cell>
          <cell r="C4724" t="str">
            <v>cây</v>
          </cell>
          <cell r="D4724">
            <v>591812</v>
          </cell>
        </row>
        <row r="4725">
          <cell r="B4725" t="str">
            <v>Sồi đấu vàng &gt;27-30 cm</v>
          </cell>
          <cell r="C4725" t="str">
            <v>cây</v>
          </cell>
          <cell r="D4725">
            <v>633102</v>
          </cell>
        </row>
        <row r="4726">
          <cell r="B4726" t="str">
            <v>Sồi đấu vàng &gt;30-33 cm</v>
          </cell>
          <cell r="C4726" t="str">
            <v>cây</v>
          </cell>
          <cell r="D4726">
            <v>677962</v>
          </cell>
        </row>
        <row r="4727">
          <cell r="B4727" t="str">
            <v>Sồi đấu vàng &gt;33-36 cm</v>
          </cell>
          <cell r="C4727" t="str">
            <v>cây</v>
          </cell>
          <cell r="D4727">
            <v>726917</v>
          </cell>
        </row>
        <row r="4728">
          <cell r="B4728" t="str">
            <v>Sồi đấu vàng &gt;36-39 cm</v>
          </cell>
          <cell r="C4728" t="str">
            <v>cây</v>
          </cell>
          <cell r="D4728">
            <v>780526</v>
          </cell>
        </row>
        <row r="4729">
          <cell r="B4729" t="str">
            <v>Sồi đấu vàng &gt;39-42 cm</v>
          </cell>
          <cell r="C4729" t="str">
            <v>cây</v>
          </cell>
          <cell r="D4729">
            <v>839455</v>
          </cell>
        </row>
        <row r="4730">
          <cell r="B4730" t="str">
            <v>Sồi đấu vàng &gt;42 cm</v>
          </cell>
          <cell r="C4730" t="str">
            <v>cây</v>
          </cell>
          <cell r="D4730">
            <v>904456</v>
          </cell>
        </row>
        <row r="4731">
          <cell r="B4731" t="str">
            <v>Dẻ đấu vàng ≤3 cm</v>
          </cell>
          <cell r="C4731" t="str">
            <v>cây</v>
          </cell>
          <cell r="D4731">
            <v>91198</v>
          </cell>
        </row>
        <row r="4732">
          <cell r="B4732" t="str">
            <v>Dẻ đấu vàng &gt;3-6 cm</v>
          </cell>
          <cell r="C4732" t="str">
            <v>cây</v>
          </cell>
          <cell r="D4732">
            <v>120141</v>
          </cell>
        </row>
        <row r="4733">
          <cell r="B4733" t="str">
            <v>Dẻ đấu vàng &gt;6-9 cm</v>
          </cell>
          <cell r="C4733" t="str">
            <v>cây</v>
          </cell>
          <cell r="D4733">
            <v>316106</v>
          </cell>
        </row>
        <row r="4734">
          <cell r="B4734" t="str">
            <v>Dẻ đấu vàng &gt;9-12 cm</v>
          </cell>
          <cell r="C4734" t="str">
            <v>cây</v>
          </cell>
          <cell r="D4734">
            <v>425284</v>
          </cell>
        </row>
        <row r="4735">
          <cell r="B4735" t="str">
            <v>Dẻ đấu vàng &gt;12-15 cm</v>
          </cell>
          <cell r="C4735" t="str">
            <v>cây</v>
          </cell>
          <cell r="D4735">
            <v>454339</v>
          </cell>
        </row>
        <row r="4736">
          <cell r="B4736" t="str">
            <v>Dẻ đấu vàng &gt;15-18 cm</v>
          </cell>
          <cell r="C4736" t="str">
            <v>cây</v>
          </cell>
          <cell r="D4736">
            <v>485238</v>
          </cell>
        </row>
        <row r="4737">
          <cell r="B4737" t="str">
            <v>Dẻ đấu vàng &gt;18-21 cm</v>
          </cell>
          <cell r="C4737" t="str">
            <v>cây</v>
          </cell>
          <cell r="D4737">
            <v>518245</v>
          </cell>
        </row>
        <row r="4738">
          <cell r="B4738" t="str">
            <v>Dẻ đấu vàng &gt;21-24 cm</v>
          </cell>
          <cell r="C4738" t="str">
            <v>cây</v>
          </cell>
          <cell r="D4738">
            <v>553656</v>
          </cell>
        </row>
        <row r="4739">
          <cell r="B4739" t="str">
            <v>Dẻ đấu vàng &gt;24-27 cm</v>
          </cell>
          <cell r="C4739" t="str">
            <v>cây</v>
          </cell>
          <cell r="D4739">
            <v>591812</v>
          </cell>
        </row>
        <row r="4740">
          <cell r="B4740" t="str">
            <v>Dẻ đấu vàng &gt;27-30 cm</v>
          </cell>
          <cell r="C4740" t="str">
            <v>cây</v>
          </cell>
          <cell r="D4740">
            <v>633102</v>
          </cell>
        </row>
        <row r="4741">
          <cell r="B4741" t="str">
            <v>Dẻ đấu vàng &gt;30-33 cm</v>
          </cell>
          <cell r="C4741" t="str">
            <v>cây</v>
          </cell>
          <cell r="D4741">
            <v>677962</v>
          </cell>
        </row>
        <row r="4742">
          <cell r="B4742" t="str">
            <v>Dẻ đấu vàng &gt;33-36 cm</v>
          </cell>
          <cell r="C4742" t="str">
            <v>cây</v>
          </cell>
          <cell r="D4742">
            <v>726917</v>
          </cell>
        </row>
        <row r="4743">
          <cell r="B4743" t="str">
            <v>Dẻ đấu vàng &gt;36-39 cm</v>
          </cell>
          <cell r="C4743" t="str">
            <v>cây</v>
          </cell>
          <cell r="D4743">
            <v>780526</v>
          </cell>
        </row>
        <row r="4744">
          <cell r="B4744" t="str">
            <v>Dẻ đấu vàng &gt;39-42 cm</v>
          </cell>
          <cell r="C4744" t="str">
            <v>cây</v>
          </cell>
          <cell r="D4744">
            <v>839455</v>
          </cell>
        </row>
        <row r="4745">
          <cell r="B4745" t="str">
            <v>Dẻ đấu vàng &gt;42 cm</v>
          </cell>
          <cell r="C4745" t="str">
            <v>cây</v>
          </cell>
          <cell r="D4745">
            <v>904456</v>
          </cell>
        </row>
        <row r="4746">
          <cell r="B4746" t="str">
            <v>Dẻ the ≤3 cm</v>
          </cell>
          <cell r="C4746" t="str">
            <v>cây</v>
          </cell>
          <cell r="D4746">
            <v>91198</v>
          </cell>
        </row>
        <row r="4747">
          <cell r="B4747" t="str">
            <v>Dẻ the &gt;3-6 cm</v>
          </cell>
          <cell r="C4747" t="str">
            <v>cây</v>
          </cell>
          <cell r="D4747">
            <v>120141</v>
          </cell>
        </row>
        <row r="4748">
          <cell r="B4748" t="str">
            <v>Dẻ the &gt;6-9 cm</v>
          </cell>
          <cell r="C4748" t="str">
            <v>cây</v>
          </cell>
          <cell r="D4748">
            <v>316106</v>
          </cell>
        </row>
        <row r="4749">
          <cell r="B4749" t="str">
            <v>Dẻ the &gt;9-12 cm</v>
          </cell>
          <cell r="C4749" t="str">
            <v>cây</v>
          </cell>
          <cell r="D4749">
            <v>425284</v>
          </cell>
        </row>
        <row r="4750">
          <cell r="B4750" t="str">
            <v>Dẻ the &gt;12-15 cm</v>
          </cell>
          <cell r="C4750" t="str">
            <v>cây</v>
          </cell>
          <cell r="D4750">
            <v>454339</v>
          </cell>
        </row>
        <row r="4751">
          <cell r="B4751" t="str">
            <v>Dẻ the &gt;15-18 cm</v>
          </cell>
          <cell r="C4751" t="str">
            <v>cây</v>
          </cell>
          <cell r="D4751">
            <v>485238</v>
          </cell>
        </row>
        <row r="4752">
          <cell r="B4752" t="str">
            <v>Dẻ the &gt;18-21 cm</v>
          </cell>
          <cell r="C4752" t="str">
            <v>cây</v>
          </cell>
          <cell r="D4752">
            <v>518245</v>
          </cell>
        </row>
        <row r="4753">
          <cell r="B4753" t="str">
            <v>Dẻ the &gt;21-24 cm</v>
          </cell>
          <cell r="C4753" t="str">
            <v>cây</v>
          </cell>
          <cell r="D4753">
            <v>553656</v>
          </cell>
        </row>
        <row r="4754">
          <cell r="B4754" t="str">
            <v>Dẻ the &gt;24-27 cm</v>
          </cell>
          <cell r="C4754" t="str">
            <v>cây</v>
          </cell>
          <cell r="D4754">
            <v>591812</v>
          </cell>
        </row>
        <row r="4755">
          <cell r="B4755" t="str">
            <v>Dẻ the &gt;27-30 cm</v>
          </cell>
          <cell r="C4755" t="str">
            <v>cây</v>
          </cell>
          <cell r="D4755">
            <v>633102</v>
          </cell>
        </row>
        <row r="4756">
          <cell r="B4756" t="str">
            <v>Dẻ the &gt;30-33 cm</v>
          </cell>
          <cell r="C4756" t="str">
            <v>cây</v>
          </cell>
          <cell r="D4756">
            <v>677962</v>
          </cell>
        </row>
        <row r="4757">
          <cell r="B4757" t="str">
            <v>Dẻ the &gt;33-36 cm</v>
          </cell>
          <cell r="C4757" t="str">
            <v>cây</v>
          </cell>
          <cell r="D4757">
            <v>726917</v>
          </cell>
        </row>
        <row r="4758">
          <cell r="B4758" t="str">
            <v>Dẻ the &gt;36-39 cm</v>
          </cell>
          <cell r="C4758" t="str">
            <v>cây</v>
          </cell>
          <cell r="D4758">
            <v>780526</v>
          </cell>
        </row>
        <row r="4759">
          <cell r="B4759" t="str">
            <v>Dẻ the &gt;39-42 cm</v>
          </cell>
          <cell r="C4759" t="str">
            <v>cây</v>
          </cell>
          <cell r="D4759">
            <v>839455</v>
          </cell>
        </row>
        <row r="4760">
          <cell r="B4760" t="str">
            <v>Dẻ the &gt;42 cm</v>
          </cell>
          <cell r="C4760" t="str">
            <v>cây</v>
          </cell>
          <cell r="D4760">
            <v>904456</v>
          </cell>
        </row>
        <row r="4761">
          <cell r="B4761" t="str">
            <v>Sồi the ≤3 cm</v>
          </cell>
          <cell r="C4761" t="str">
            <v>cây</v>
          </cell>
          <cell r="D4761">
            <v>91198</v>
          </cell>
        </row>
        <row r="4762">
          <cell r="B4762" t="str">
            <v>Sồi the &gt;3-6 cm</v>
          </cell>
          <cell r="C4762" t="str">
            <v>cây</v>
          </cell>
          <cell r="D4762">
            <v>120141</v>
          </cell>
        </row>
        <row r="4763">
          <cell r="B4763" t="str">
            <v>Sồi the &gt;6-9 cm</v>
          </cell>
          <cell r="C4763" t="str">
            <v>cây</v>
          </cell>
          <cell r="D4763">
            <v>316106</v>
          </cell>
        </row>
        <row r="4764">
          <cell r="B4764" t="str">
            <v>Sồi the &gt;9-12 cm</v>
          </cell>
          <cell r="C4764" t="str">
            <v>cây</v>
          </cell>
          <cell r="D4764">
            <v>425284</v>
          </cell>
        </row>
        <row r="4765">
          <cell r="B4765" t="str">
            <v>Sồi the &gt;12-15 cm</v>
          </cell>
          <cell r="C4765" t="str">
            <v>cây</v>
          </cell>
          <cell r="D4765">
            <v>454339</v>
          </cell>
        </row>
        <row r="4766">
          <cell r="B4766" t="str">
            <v>Sồi the &gt;15-18 cm</v>
          </cell>
          <cell r="C4766" t="str">
            <v>cây</v>
          </cell>
          <cell r="D4766">
            <v>485238</v>
          </cell>
        </row>
        <row r="4767">
          <cell r="B4767" t="str">
            <v>Sồi the &gt;18-21 cm</v>
          </cell>
          <cell r="C4767" t="str">
            <v>cây</v>
          </cell>
          <cell r="D4767">
            <v>518245</v>
          </cell>
        </row>
        <row r="4768">
          <cell r="B4768" t="str">
            <v>Sồi the &gt;21-24 cm</v>
          </cell>
          <cell r="C4768" t="str">
            <v>cây</v>
          </cell>
          <cell r="D4768">
            <v>553656</v>
          </cell>
        </row>
        <row r="4769">
          <cell r="B4769" t="str">
            <v>Sồi the &gt;24-27 cm</v>
          </cell>
          <cell r="C4769" t="str">
            <v>cây</v>
          </cell>
          <cell r="D4769">
            <v>591812</v>
          </cell>
        </row>
        <row r="4770">
          <cell r="B4770" t="str">
            <v>Sồi the &gt;27-30 cm</v>
          </cell>
          <cell r="C4770" t="str">
            <v>cây</v>
          </cell>
          <cell r="D4770">
            <v>633102</v>
          </cell>
        </row>
        <row r="4771">
          <cell r="B4771" t="str">
            <v>Sồi the &gt;30-33 cm</v>
          </cell>
          <cell r="C4771" t="str">
            <v>cây</v>
          </cell>
          <cell r="D4771">
            <v>677962</v>
          </cell>
        </row>
        <row r="4772">
          <cell r="B4772" t="str">
            <v>Sồi the &gt;33-36 cm</v>
          </cell>
          <cell r="C4772" t="str">
            <v>cây</v>
          </cell>
          <cell r="D4772">
            <v>726917</v>
          </cell>
        </row>
        <row r="4773">
          <cell r="B4773" t="str">
            <v>Sồi the &gt;36-39 cm</v>
          </cell>
          <cell r="C4773" t="str">
            <v>cây</v>
          </cell>
          <cell r="D4773">
            <v>780526</v>
          </cell>
        </row>
        <row r="4774">
          <cell r="B4774" t="str">
            <v>Sồi the &gt;39-42 cm</v>
          </cell>
          <cell r="C4774" t="str">
            <v>cây</v>
          </cell>
          <cell r="D4774">
            <v>839455</v>
          </cell>
        </row>
        <row r="4775">
          <cell r="B4775" t="str">
            <v>Sồi the &gt;42 cm</v>
          </cell>
          <cell r="C4775" t="str">
            <v>cây</v>
          </cell>
          <cell r="D4775">
            <v>904456</v>
          </cell>
        </row>
        <row r="4776">
          <cell r="B4776" t="str">
            <v>Dẻ trung bộ ≤3 cm</v>
          </cell>
          <cell r="C4776" t="str">
            <v>cây</v>
          </cell>
          <cell r="D4776">
            <v>91198</v>
          </cell>
        </row>
        <row r="4777">
          <cell r="B4777" t="str">
            <v>Dẻ trung bộ &gt;3-6 cm</v>
          </cell>
          <cell r="C4777" t="str">
            <v>cây</v>
          </cell>
          <cell r="D4777">
            <v>120141</v>
          </cell>
        </row>
        <row r="4778">
          <cell r="B4778" t="str">
            <v>Dẻ trung bộ &gt;6-9 cm</v>
          </cell>
          <cell r="C4778" t="str">
            <v>cây</v>
          </cell>
          <cell r="D4778">
            <v>316106</v>
          </cell>
        </row>
        <row r="4779">
          <cell r="B4779" t="str">
            <v>Dẻ trung bộ &gt;9-12 cm</v>
          </cell>
          <cell r="C4779" t="str">
            <v>cây</v>
          </cell>
          <cell r="D4779">
            <v>425284</v>
          </cell>
        </row>
        <row r="4780">
          <cell r="B4780" t="str">
            <v>Dẻ trung bộ &gt;12-15 cm</v>
          </cell>
          <cell r="C4780" t="str">
            <v>cây</v>
          </cell>
          <cell r="D4780">
            <v>454339</v>
          </cell>
        </row>
        <row r="4781">
          <cell r="B4781" t="str">
            <v>Dẻ trung bộ &gt;15-18 cm</v>
          </cell>
          <cell r="C4781" t="str">
            <v>cây</v>
          </cell>
          <cell r="D4781">
            <v>485238</v>
          </cell>
        </row>
        <row r="4782">
          <cell r="B4782" t="str">
            <v>Dẻ trung bộ &gt;18-21 cm</v>
          </cell>
          <cell r="C4782" t="str">
            <v>cây</v>
          </cell>
          <cell r="D4782">
            <v>518245</v>
          </cell>
        </row>
        <row r="4783">
          <cell r="B4783" t="str">
            <v>Dẻ trung bộ &gt;21-24 cm</v>
          </cell>
          <cell r="C4783" t="str">
            <v>cây</v>
          </cell>
          <cell r="D4783">
            <v>553656</v>
          </cell>
        </row>
        <row r="4784">
          <cell r="B4784" t="str">
            <v>Dẻ trung bộ &gt;24-27 cm</v>
          </cell>
          <cell r="C4784" t="str">
            <v>cây</v>
          </cell>
          <cell r="D4784">
            <v>591812</v>
          </cell>
        </row>
        <row r="4785">
          <cell r="B4785" t="str">
            <v>Dẻ trung bộ &gt;27-30 cm</v>
          </cell>
          <cell r="C4785" t="str">
            <v>cây</v>
          </cell>
          <cell r="D4785">
            <v>633102</v>
          </cell>
        </row>
        <row r="4786">
          <cell r="B4786" t="str">
            <v>Dẻ trung bộ &gt;30-33 cm</v>
          </cell>
          <cell r="C4786" t="str">
            <v>cây</v>
          </cell>
          <cell r="D4786">
            <v>677962</v>
          </cell>
        </row>
        <row r="4787">
          <cell r="B4787" t="str">
            <v>Dẻ trung bộ &gt;33-36 cm</v>
          </cell>
          <cell r="C4787" t="str">
            <v>cây</v>
          </cell>
          <cell r="D4787">
            <v>726917</v>
          </cell>
        </row>
        <row r="4788">
          <cell r="B4788" t="str">
            <v>Dẻ trung bộ &gt;36-39 cm</v>
          </cell>
          <cell r="C4788" t="str">
            <v>cây</v>
          </cell>
          <cell r="D4788">
            <v>780526</v>
          </cell>
        </row>
        <row r="4789">
          <cell r="B4789" t="str">
            <v>Dẻ trung bộ &gt;39-42 cm</v>
          </cell>
          <cell r="C4789" t="str">
            <v>cây</v>
          </cell>
          <cell r="D4789">
            <v>839455</v>
          </cell>
        </row>
        <row r="4790">
          <cell r="B4790" t="str">
            <v>Dẻ trung bộ &gt;42 cm</v>
          </cell>
          <cell r="C4790" t="str">
            <v>cây</v>
          </cell>
          <cell r="D4790">
            <v>904456</v>
          </cell>
        </row>
        <row r="4791">
          <cell r="B4791" t="str">
            <v>Giẻ đá ≤3 cm</v>
          </cell>
          <cell r="C4791" t="str">
            <v>cây</v>
          </cell>
          <cell r="D4791">
            <v>91198</v>
          </cell>
        </row>
        <row r="4792">
          <cell r="B4792" t="str">
            <v>Giẻ đá &gt;3-6 cm</v>
          </cell>
          <cell r="C4792" t="str">
            <v>cây</v>
          </cell>
          <cell r="D4792">
            <v>120141</v>
          </cell>
        </row>
        <row r="4793">
          <cell r="B4793" t="str">
            <v>Giẻ đá &gt;6-9 cm</v>
          </cell>
          <cell r="C4793" t="str">
            <v>cây</v>
          </cell>
          <cell r="D4793">
            <v>316106</v>
          </cell>
        </row>
        <row r="4794">
          <cell r="B4794" t="str">
            <v>Giẻ đá &gt;9-12 cm</v>
          </cell>
          <cell r="C4794" t="str">
            <v>cây</v>
          </cell>
          <cell r="D4794">
            <v>425284</v>
          </cell>
        </row>
        <row r="4795">
          <cell r="B4795" t="str">
            <v>Giẻ đá &gt;12-15 cm</v>
          </cell>
          <cell r="C4795" t="str">
            <v>cây</v>
          </cell>
          <cell r="D4795">
            <v>454339</v>
          </cell>
        </row>
        <row r="4796">
          <cell r="B4796" t="str">
            <v>Giẻ đá &gt;15-18 cm</v>
          </cell>
          <cell r="C4796" t="str">
            <v>cây</v>
          </cell>
          <cell r="D4796">
            <v>485238</v>
          </cell>
        </row>
        <row r="4797">
          <cell r="B4797" t="str">
            <v>Giẻ đá &gt;18-21 cm</v>
          </cell>
          <cell r="C4797" t="str">
            <v>cây</v>
          </cell>
          <cell r="D4797">
            <v>518245</v>
          </cell>
        </row>
        <row r="4798">
          <cell r="B4798" t="str">
            <v>Giẻ đá &gt;21-24 cm</v>
          </cell>
          <cell r="C4798" t="str">
            <v>cây</v>
          </cell>
          <cell r="D4798">
            <v>553656</v>
          </cell>
        </row>
        <row r="4799">
          <cell r="B4799" t="str">
            <v>Giẻ đá &gt;24-27 cm</v>
          </cell>
          <cell r="C4799" t="str">
            <v>cây</v>
          </cell>
          <cell r="D4799">
            <v>591812</v>
          </cell>
        </row>
        <row r="4800">
          <cell r="B4800" t="str">
            <v>Giẻ đá &gt;27-30 cm</v>
          </cell>
          <cell r="C4800" t="str">
            <v>cây</v>
          </cell>
          <cell r="D4800">
            <v>633102</v>
          </cell>
        </row>
        <row r="4801">
          <cell r="B4801" t="str">
            <v>Giẻ đá &gt;30-33 cm</v>
          </cell>
          <cell r="C4801" t="str">
            <v>cây</v>
          </cell>
          <cell r="D4801">
            <v>677962</v>
          </cell>
        </row>
        <row r="4802">
          <cell r="B4802" t="str">
            <v>Giẻ đá &gt;33-36 cm</v>
          </cell>
          <cell r="C4802" t="str">
            <v>cây</v>
          </cell>
          <cell r="D4802">
            <v>726917</v>
          </cell>
        </row>
        <row r="4803">
          <cell r="B4803" t="str">
            <v>Giẻ đá &gt;36-39 cm</v>
          </cell>
          <cell r="C4803" t="str">
            <v>cây</v>
          </cell>
          <cell r="D4803">
            <v>780526</v>
          </cell>
        </row>
        <row r="4804">
          <cell r="B4804" t="str">
            <v>Giẻ đá &gt;39-42 cm</v>
          </cell>
          <cell r="C4804" t="str">
            <v>cây</v>
          </cell>
          <cell r="D4804">
            <v>839455</v>
          </cell>
        </row>
        <row r="4805">
          <cell r="B4805" t="str">
            <v>Giẻ đá &gt;42 cm</v>
          </cell>
          <cell r="C4805" t="str">
            <v>cây</v>
          </cell>
          <cell r="D4805">
            <v>904456</v>
          </cell>
        </row>
        <row r="4806">
          <cell r="B4806" t="str">
            <v>Dẻ xanh ≤3 cm</v>
          </cell>
          <cell r="C4806" t="str">
            <v>cây</v>
          </cell>
          <cell r="D4806">
            <v>91198</v>
          </cell>
        </row>
        <row r="4807">
          <cell r="B4807" t="str">
            <v>Dẻ xanh &gt;3-6 cm</v>
          </cell>
          <cell r="C4807" t="str">
            <v>cây</v>
          </cell>
          <cell r="D4807">
            <v>120141</v>
          </cell>
        </row>
        <row r="4808">
          <cell r="B4808" t="str">
            <v>Dẻ xanh &gt;6-9 cm</v>
          </cell>
          <cell r="C4808" t="str">
            <v>cây</v>
          </cell>
          <cell r="D4808">
            <v>316106</v>
          </cell>
        </row>
        <row r="4809">
          <cell r="B4809" t="str">
            <v>Dẻ xanh &gt;9-12 cm</v>
          </cell>
          <cell r="C4809" t="str">
            <v>cây</v>
          </cell>
          <cell r="D4809">
            <v>425284</v>
          </cell>
        </row>
        <row r="4810">
          <cell r="B4810" t="str">
            <v>Dẻ xanh &gt;12-15 cm</v>
          </cell>
          <cell r="C4810" t="str">
            <v>cây</v>
          </cell>
          <cell r="D4810">
            <v>454339</v>
          </cell>
        </row>
        <row r="4811">
          <cell r="B4811" t="str">
            <v>Dẻ xanh &gt;15-18 cm</v>
          </cell>
          <cell r="C4811" t="str">
            <v>cây</v>
          </cell>
          <cell r="D4811">
            <v>485238</v>
          </cell>
        </row>
        <row r="4812">
          <cell r="B4812" t="str">
            <v>Dẻ xanh &gt;18-21 cm</v>
          </cell>
          <cell r="C4812" t="str">
            <v>cây</v>
          </cell>
          <cell r="D4812">
            <v>518245</v>
          </cell>
        </row>
        <row r="4813">
          <cell r="B4813" t="str">
            <v>Dẻ xanh &gt;21-24 cm</v>
          </cell>
          <cell r="C4813" t="str">
            <v>cây</v>
          </cell>
          <cell r="D4813">
            <v>553656</v>
          </cell>
        </row>
        <row r="4814">
          <cell r="B4814" t="str">
            <v>Dẻ xanh &gt;24-27 cm</v>
          </cell>
          <cell r="C4814" t="str">
            <v>cây</v>
          </cell>
          <cell r="D4814">
            <v>591812</v>
          </cell>
        </row>
        <row r="4815">
          <cell r="B4815" t="str">
            <v>Dẻ xanh &gt;27-30 cm</v>
          </cell>
          <cell r="C4815" t="str">
            <v>cây</v>
          </cell>
          <cell r="D4815">
            <v>633102</v>
          </cell>
        </row>
        <row r="4816">
          <cell r="B4816" t="str">
            <v>Dẻ xanh &gt;30-33 cm</v>
          </cell>
          <cell r="C4816" t="str">
            <v>cây</v>
          </cell>
          <cell r="D4816">
            <v>677962</v>
          </cell>
        </row>
        <row r="4817">
          <cell r="B4817" t="str">
            <v>Dẻ xanh &gt;33-36 cm</v>
          </cell>
          <cell r="C4817" t="str">
            <v>cây</v>
          </cell>
          <cell r="D4817">
            <v>726917</v>
          </cell>
        </row>
        <row r="4818">
          <cell r="B4818" t="str">
            <v>Dẻ xanh &gt;36-39 cm</v>
          </cell>
          <cell r="C4818" t="str">
            <v>cây</v>
          </cell>
          <cell r="D4818">
            <v>780526</v>
          </cell>
        </row>
        <row r="4819">
          <cell r="B4819" t="str">
            <v>Dẻ xanh &gt;39-42 cm</v>
          </cell>
          <cell r="C4819" t="str">
            <v>cây</v>
          </cell>
          <cell r="D4819">
            <v>839455</v>
          </cell>
        </row>
        <row r="4820">
          <cell r="B4820" t="str">
            <v>Dẻ xanh &gt;42 cm</v>
          </cell>
          <cell r="C4820" t="str">
            <v>cây</v>
          </cell>
          <cell r="D4820">
            <v>904456</v>
          </cell>
        </row>
        <row r="4821">
          <cell r="B4821" t="str">
            <v>Sồi xanh ≤3 cm</v>
          </cell>
          <cell r="C4821" t="str">
            <v>cây</v>
          </cell>
          <cell r="D4821">
            <v>91198</v>
          </cell>
        </row>
        <row r="4822">
          <cell r="B4822" t="str">
            <v>Sồi xanh &gt;3-6 cm</v>
          </cell>
          <cell r="C4822" t="str">
            <v>cây</v>
          </cell>
          <cell r="D4822">
            <v>120141</v>
          </cell>
        </row>
        <row r="4823">
          <cell r="B4823" t="str">
            <v>Sồi xanh &gt;6-9 cm</v>
          </cell>
          <cell r="C4823" t="str">
            <v>cây</v>
          </cell>
          <cell r="D4823">
            <v>316106</v>
          </cell>
        </row>
        <row r="4824">
          <cell r="B4824" t="str">
            <v>Sồi xanh &gt;9-12 cm</v>
          </cell>
          <cell r="C4824" t="str">
            <v>cây</v>
          </cell>
          <cell r="D4824">
            <v>425284</v>
          </cell>
        </row>
        <row r="4825">
          <cell r="B4825" t="str">
            <v>Sồi xanh &gt;12-15 cm</v>
          </cell>
          <cell r="C4825" t="str">
            <v>cây</v>
          </cell>
          <cell r="D4825">
            <v>454339</v>
          </cell>
        </row>
        <row r="4826">
          <cell r="B4826" t="str">
            <v>Sồi xanh &gt;15-18 cm</v>
          </cell>
          <cell r="C4826" t="str">
            <v>cây</v>
          </cell>
          <cell r="D4826">
            <v>485238</v>
          </cell>
        </row>
        <row r="4827">
          <cell r="B4827" t="str">
            <v>Sồi xanh &gt;18-21 cm</v>
          </cell>
          <cell r="C4827" t="str">
            <v>cây</v>
          </cell>
          <cell r="D4827">
            <v>518245</v>
          </cell>
        </row>
        <row r="4828">
          <cell r="B4828" t="str">
            <v>Sồi xanh &gt;21-24 cm</v>
          </cell>
          <cell r="C4828" t="str">
            <v>cây</v>
          </cell>
          <cell r="D4828">
            <v>553656</v>
          </cell>
        </row>
        <row r="4829">
          <cell r="B4829" t="str">
            <v>Sồi xanh &gt;24-27 cm</v>
          </cell>
          <cell r="C4829" t="str">
            <v>cây</v>
          </cell>
          <cell r="D4829">
            <v>591812</v>
          </cell>
        </row>
        <row r="4830">
          <cell r="B4830" t="str">
            <v>Sồi xanh &gt;27-30 cm</v>
          </cell>
          <cell r="C4830" t="str">
            <v>cây</v>
          </cell>
          <cell r="D4830">
            <v>633102</v>
          </cell>
        </row>
        <row r="4831">
          <cell r="B4831" t="str">
            <v>Sồi xanh &gt;30-33 cm</v>
          </cell>
          <cell r="C4831" t="str">
            <v>cây</v>
          </cell>
          <cell r="D4831">
            <v>677962</v>
          </cell>
        </row>
        <row r="4832">
          <cell r="B4832" t="str">
            <v>Sồi xanh &gt;33-36 cm</v>
          </cell>
          <cell r="C4832" t="str">
            <v>cây</v>
          </cell>
          <cell r="D4832">
            <v>726917</v>
          </cell>
        </row>
        <row r="4833">
          <cell r="B4833" t="str">
            <v>Sồi xanh &gt;36-39 cm</v>
          </cell>
          <cell r="C4833" t="str">
            <v>cây</v>
          </cell>
          <cell r="D4833">
            <v>780526</v>
          </cell>
        </row>
        <row r="4834">
          <cell r="B4834" t="str">
            <v>Sồi xanh &gt;39-42 cm</v>
          </cell>
          <cell r="C4834" t="str">
            <v>cây</v>
          </cell>
          <cell r="D4834">
            <v>839455</v>
          </cell>
        </row>
        <row r="4835">
          <cell r="B4835" t="str">
            <v>Sồi xanh &gt;42 cm</v>
          </cell>
          <cell r="C4835" t="str">
            <v>cây</v>
          </cell>
          <cell r="D4835">
            <v>904456</v>
          </cell>
        </row>
        <row r="4836">
          <cell r="B4836" t="str">
            <v>Giẻ ráp ≤3 cm</v>
          </cell>
          <cell r="C4836" t="str">
            <v>cây</v>
          </cell>
          <cell r="D4836">
            <v>91198</v>
          </cell>
        </row>
        <row r="4837">
          <cell r="B4837" t="str">
            <v>Giẻ ráp &gt;3-6 cm</v>
          </cell>
          <cell r="C4837" t="str">
            <v>cây</v>
          </cell>
          <cell r="D4837">
            <v>120141</v>
          </cell>
        </row>
        <row r="4838">
          <cell r="B4838" t="str">
            <v>Giẻ ráp &gt;6-9 cm</v>
          </cell>
          <cell r="C4838" t="str">
            <v>cây</v>
          </cell>
          <cell r="D4838">
            <v>316106</v>
          </cell>
        </row>
        <row r="4839">
          <cell r="B4839" t="str">
            <v>Giẻ ráp &gt;9-12 cm</v>
          </cell>
          <cell r="C4839" t="str">
            <v>cây</v>
          </cell>
          <cell r="D4839">
            <v>425284</v>
          </cell>
        </row>
        <row r="4840">
          <cell r="B4840" t="str">
            <v>Giẻ ráp &gt;12-15 cm</v>
          </cell>
          <cell r="C4840" t="str">
            <v>cây</v>
          </cell>
          <cell r="D4840">
            <v>454339</v>
          </cell>
        </row>
        <row r="4841">
          <cell r="B4841" t="str">
            <v>Giẻ ráp &gt;15-18 cm</v>
          </cell>
          <cell r="C4841" t="str">
            <v>cây</v>
          </cell>
          <cell r="D4841">
            <v>485238</v>
          </cell>
        </row>
        <row r="4842">
          <cell r="B4842" t="str">
            <v>Giẻ ráp &gt;18-21 cm</v>
          </cell>
          <cell r="C4842" t="str">
            <v>cây</v>
          </cell>
          <cell r="D4842">
            <v>518245</v>
          </cell>
        </row>
        <row r="4843">
          <cell r="B4843" t="str">
            <v>Giẻ ráp &gt;21-24 cm</v>
          </cell>
          <cell r="C4843" t="str">
            <v>cây</v>
          </cell>
          <cell r="D4843">
            <v>553656</v>
          </cell>
        </row>
        <row r="4844">
          <cell r="B4844" t="str">
            <v>Giẻ ráp &gt;24-27 cm</v>
          </cell>
          <cell r="C4844" t="str">
            <v>cây</v>
          </cell>
          <cell r="D4844">
            <v>591812</v>
          </cell>
        </row>
        <row r="4845">
          <cell r="B4845" t="str">
            <v>Giẻ ráp &gt;27-30 cm</v>
          </cell>
          <cell r="C4845" t="str">
            <v>cây</v>
          </cell>
          <cell r="D4845">
            <v>633102</v>
          </cell>
        </row>
        <row r="4846">
          <cell r="B4846" t="str">
            <v>Giẻ ráp &gt;30-33 cm</v>
          </cell>
          <cell r="C4846" t="str">
            <v>cây</v>
          </cell>
          <cell r="D4846">
            <v>677962</v>
          </cell>
        </row>
        <row r="4847">
          <cell r="B4847" t="str">
            <v>Giẻ ráp &gt;33-36 cm</v>
          </cell>
          <cell r="C4847" t="str">
            <v>cây</v>
          </cell>
          <cell r="D4847">
            <v>726917</v>
          </cell>
        </row>
        <row r="4848">
          <cell r="B4848" t="str">
            <v>Giẻ ráp &gt;36-39 cm</v>
          </cell>
          <cell r="C4848" t="str">
            <v>cây</v>
          </cell>
          <cell r="D4848">
            <v>780526</v>
          </cell>
        </row>
        <row r="4849">
          <cell r="B4849" t="str">
            <v>Giẻ ráp &gt;39-42 cm</v>
          </cell>
          <cell r="C4849" t="str">
            <v>cây</v>
          </cell>
          <cell r="D4849">
            <v>839455</v>
          </cell>
        </row>
        <row r="4850">
          <cell r="B4850" t="str">
            <v>Giẻ ráp &gt;42 cm</v>
          </cell>
          <cell r="C4850" t="str">
            <v>cây</v>
          </cell>
          <cell r="D4850">
            <v>904456</v>
          </cell>
        </row>
        <row r="4851">
          <cell r="B4851" t="str">
            <v>Giẻ lèo heo ≤3 cm</v>
          </cell>
          <cell r="C4851" t="str">
            <v>cây</v>
          </cell>
          <cell r="D4851">
            <v>91198</v>
          </cell>
        </row>
        <row r="4852">
          <cell r="B4852" t="str">
            <v>Giẻ lèo heo &gt;3-6 cm</v>
          </cell>
          <cell r="C4852" t="str">
            <v>cây</v>
          </cell>
          <cell r="D4852">
            <v>120141</v>
          </cell>
        </row>
        <row r="4853">
          <cell r="B4853" t="str">
            <v>Giẻ lèo heo &gt;6-9 cm</v>
          </cell>
          <cell r="C4853" t="str">
            <v>cây</v>
          </cell>
          <cell r="D4853">
            <v>316106</v>
          </cell>
        </row>
        <row r="4854">
          <cell r="B4854" t="str">
            <v>Giẻ lèo heo &gt;9-12 cm</v>
          </cell>
          <cell r="C4854" t="str">
            <v>cây</v>
          </cell>
          <cell r="D4854">
            <v>425284</v>
          </cell>
        </row>
        <row r="4855">
          <cell r="B4855" t="str">
            <v>Giẻ lèo heo &gt;12-15 cm</v>
          </cell>
          <cell r="C4855" t="str">
            <v>cây</v>
          </cell>
          <cell r="D4855">
            <v>454339</v>
          </cell>
        </row>
        <row r="4856">
          <cell r="B4856" t="str">
            <v>Giẻ lèo heo &gt;15-18 cm</v>
          </cell>
          <cell r="C4856" t="str">
            <v>cây</v>
          </cell>
          <cell r="D4856">
            <v>485238</v>
          </cell>
        </row>
        <row r="4857">
          <cell r="B4857" t="str">
            <v>Giẻ lèo heo &gt;18-21 cm</v>
          </cell>
          <cell r="C4857" t="str">
            <v>cây</v>
          </cell>
          <cell r="D4857">
            <v>518245</v>
          </cell>
        </row>
        <row r="4858">
          <cell r="B4858" t="str">
            <v>Giẻ lèo heo &gt;21-24 cm</v>
          </cell>
          <cell r="C4858" t="str">
            <v>cây</v>
          </cell>
          <cell r="D4858">
            <v>553656</v>
          </cell>
        </row>
        <row r="4859">
          <cell r="B4859" t="str">
            <v>Giẻ lèo heo &gt;24-27 cm</v>
          </cell>
          <cell r="C4859" t="str">
            <v>cây</v>
          </cell>
          <cell r="D4859">
            <v>591812</v>
          </cell>
        </row>
        <row r="4860">
          <cell r="B4860" t="str">
            <v>Giẻ lèo heo &gt;27-30 cm</v>
          </cell>
          <cell r="C4860" t="str">
            <v>cây</v>
          </cell>
          <cell r="D4860">
            <v>633102</v>
          </cell>
        </row>
        <row r="4861">
          <cell r="B4861" t="str">
            <v>Giẻ lèo heo &gt;30-33 cm</v>
          </cell>
          <cell r="C4861" t="str">
            <v>cây</v>
          </cell>
          <cell r="D4861">
            <v>677962</v>
          </cell>
        </row>
        <row r="4862">
          <cell r="B4862" t="str">
            <v>Giẻ lèo heo &gt;33-36 cm</v>
          </cell>
          <cell r="C4862" t="str">
            <v>cây</v>
          </cell>
          <cell r="D4862">
            <v>726917</v>
          </cell>
        </row>
        <row r="4863">
          <cell r="B4863" t="str">
            <v>Giẻ lèo heo &gt;36-39 cm</v>
          </cell>
          <cell r="C4863" t="str">
            <v>cây</v>
          </cell>
          <cell r="D4863">
            <v>780526</v>
          </cell>
        </row>
        <row r="4864">
          <cell r="B4864" t="str">
            <v>Giẻ lèo heo &gt;39-42 cm</v>
          </cell>
          <cell r="C4864" t="str">
            <v>cây</v>
          </cell>
          <cell r="D4864">
            <v>839455</v>
          </cell>
        </row>
        <row r="4865">
          <cell r="B4865" t="str">
            <v>Giẻ lèo heo &gt;42 cm</v>
          </cell>
          <cell r="C4865" t="str">
            <v>cây</v>
          </cell>
          <cell r="D4865">
            <v>904456</v>
          </cell>
        </row>
        <row r="4866">
          <cell r="B4866" t="str">
            <v>Giổi lụa ≤3 cm</v>
          </cell>
          <cell r="C4866" t="str">
            <v>cây</v>
          </cell>
          <cell r="D4866">
            <v>91198</v>
          </cell>
        </row>
        <row r="4867">
          <cell r="B4867" t="str">
            <v>Giổi lụa &gt;3-6 cm</v>
          </cell>
          <cell r="C4867" t="str">
            <v>cây</v>
          </cell>
          <cell r="D4867">
            <v>120141</v>
          </cell>
        </row>
        <row r="4868">
          <cell r="B4868" t="str">
            <v>Giổi lụa &gt;6-9 cm</v>
          </cell>
          <cell r="C4868" t="str">
            <v>cây</v>
          </cell>
          <cell r="D4868">
            <v>316106</v>
          </cell>
        </row>
        <row r="4869">
          <cell r="B4869" t="str">
            <v>Giổi lụa &gt;9-12 cm</v>
          </cell>
          <cell r="C4869" t="str">
            <v>cây</v>
          </cell>
          <cell r="D4869">
            <v>425284</v>
          </cell>
        </row>
        <row r="4870">
          <cell r="B4870" t="str">
            <v>Giổi lụa &gt;12-15 cm</v>
          </cell>
          <cell r="C4870" t="str">
            <v>cây</v>
          </cell>
          <cell r="D4870">
            <v>454339</v>
          </cell>
        </row>
        <row r="4871">
          <cell r="B4871" t="str">
            <v>Giổi lụa &gt;15-18 cm</v>
          </cell>
          <cell r="C4871" t="str">
            <v>cây</v>
          </cell>
          <cell r="D4871">
            <v>485238</v>
          </cell>
        </row>
        <row r="4872">
          <cell r="B4872" t="str">
            <v>Giổi lụa &gt;18-21 cm</v>
          </cell>
          <cell r="C4872" t="str">
            <v>cây</v>
          </cell>
          <cell r="D4872">
            <v>518245</v>
          </cell>
        </row>
        <row r="4873">
          <cell r="B4873" t="str">
            <v>Giổi lụa &gt;21-24 cm</v>
          </cell>
          <cell r="C4873" t="str">
            <v>cây</v>
          </cell>
          <cell r="D4873">
            <v>553656</v>
          </cell>
        </row>
        <row r="4874">
          <cell r="B4874" t="str">
            <v>Giổi lụa &gt;24-27 cm</v>
          </cell>
          <cell r="C4874" t="str">
            <v>cây</v>
          </cell>
          <cell r="D4874">
            <v>591812</v>
          </cell>
        </row>
        <row r="4875">
          <cell r="B4875" t="str">
            <v>Giổi lụa &gt;27-30 cm</v>
          </cell>
          <cell r="C4875" t="str">
            <v>cây</v>
          </cell>
          <cell r="D4875">
            <v>633102</v>
          </cell>
        </row>
        <row r="4876">
          <cell r="B4876" t="str">
            <v>Giổi lụa &gt;30-33 cm</v>
          </cell>
          <cell r="C4876" t="str">
            <v>cây</v>
          </cell>
          <cell r="D4876">
            <v>677962</v>
          </cell>
        </row>
        <row r="4877">
          <cell r="B4877" t="str">
            <v>Giổi lụa &gt;33-36 cm</v>
          </cell>
          <cell r="C4877" t="str">
            <v>cây</v>
          </cell>
          <cell r="D4877">
            <v>726917</v>
          </cell>
        </row>
        <row r="4878">
          <cell r="B4878" t="str">
            <v>Giổi lụa &gt;36-39 cm</v>
          </cell>
          <cell r="C4878" t="str">
            <v>cây</v>
          </cell>
          <cell r="D4878">
            <v>780526</v>
          </cell>
        </row>
        <row r="4879">
          <cell r="B4879" t="str">
            <v>Giổi lụa &gt;39-42 cm</v>
          </cell>
          <cell r="C4879" t="str">
            <v>cây</v>
          </cell>
          <cell r="D4879">
            <v>839455</v>
          </cell>
        </row>
        <row r="4880">
          <cell r="B4880" t="str">
            <v>Giổi lụa &gt;42 cm</v>
          </cell>
          <cell r="C4880" t="str">
            <v>cây</v>
          </cell>
          <cell r="D4880">
            <v>904456</v>
          </cell>
        </row>
        <row r="4881">
          <cell r="B4881" t="str">
            <v>Giổi lông ≤3 cm</v>
          </cell>
          <cell r="C4881" t="str">
            <v>cây</v>
          </cell>
          <cell r="D4881">
            <v>91198</v>
          </cell>
        </row>
        <row r="4882">
          <cell r="B4882" t="str">
            <v>Giổi lông &gt;3-6 cm</v>
          </cell>
          <cell r="C4882" t="str">
            <v>cây</v>
          </cell>
          <cell r="D4882">
            <v>120141</v>
          </cell>
        </row>
        <row r="4883">
          <cell r="B4883" t="str">
            <v>Giổi lông &gt;6-9 cm</v>
          </cell>
          <cell r="C4883" t="str">
            <v>cây</v>
          </cell>
          <cell r="D4883">
            <v>316106</v>
          </cell>
        </row>
        <row r="4884">
          <cell r="B4884" t="str">
            <v>Giổi lông &gt;9-12 cm</v>
          </cell>
          <cell r="C4884" t="str">
            <v>cây</v>
          </cell>
          <cell r="D4884">
            <v>425284</v>
          </cell>
        </row>
        <row r="4885">
          <cell r="B4885" t="str">
            <v>Giổi lông &gt;12-15 cm</v>
          </cell>
          <cell r="C4885" t="str">
            <v>cây</v>
          </cell>
          <cell r="D4885">
            <v>454339</v>
          </cell>
        </row>
        <row r="4886">
          <cell r="B4886" t="str">
            <v>Giổi lông &gt;15-18 cm</v>
          </cell>
          <cell r="C4886" t="str">
            <v>cây</v>
          </cell>
          <cell r="D4886">
            <v>485238</v>
          </cell>
        </row>
        <row r="4887">
          <cell r="B4887" t="str">
            <v>Giổi lông &gt;18-21 cm</v>
          </cell>
          <cell r="C4887" t="str">
            <v>cây</v>
          </cell>
          <cell r="D4887">
            <v>518245</v>
          </cell>
        </row>
        <row r="4888">
          <cell r="B4888" t="str">
            <v>Giổi lông &gt;21-24 cm</v>
          </cell>
          <cell r="C4888" t="str">
            <v>cây</v>
          </cell>
          <cell r="D4888">
            <v>553656</v>
          </cell>
        </row>
        <row r="4889">
          <cell r="B4889" t="str">
            <v>Giổi lông &gt;24-27 cm</v>
          </cell>
          <cell r="C4889" t="str">
            <v>cây</v>
          </cell>
          <cell r="D4889">
            <v>591812</v>
          </cell>
        </row>
        <row r="4890">
          <cell r="B4890" t="str">
            <v>Giổi lông &gt;27-30 cm</v>
          </cell>
          <cell r="C4890" t="str">
            <v>cây</v>
          </cell>
          <cell r="D4890">
            <v>633102</v>
          </cell>
        </row>
        <row r="4891">
          <cell r="B4891" t="str">
            <v>Giổi lông &gt;30-33 cm</v>
          </cell>
          <cell r="C4891" t="str">
            <v>cây</v>
          </cell>
          <cell r="D4891">
            <v>677962</v>
          </cell>
        </row>
        <row r="4892">
          <cell r="B4892" t="str">
            <v>Giổi lông &gt;33-36 cm</v>
          </cell>
          <cell r="C4892" t="str">
            <v>cây</v>
          </cell>
          <cell r="D4892">
            <v>726917</v>
          </cell>
        </row>
        <row r="4893">
          <cell r="B4893" t="str">
            <v>Giổi lông &gt;36-39 cm</v>
          </cell>
          <cell r="C4893" t="str">
            <v>cây</v>
          </cell>
          <cell r="D4893">
            <v>780526</v>
          </cell>
        </row>
        <row r="4894">
          <cell r="B4894" t="str">
            <v>Giổi lông &gt;39-42 cm</v>
          </cell>
          <cell r="C4894" t="str">
            <v>cây</v>
          </cell>
          <cell r="D4894">
            <v>839455</v>
          </cell>
        </row>
        <row r="4895">
          <cell r="B4895" t="str">
            <v>Giổi lông &gt;42 cm</v>
          </cell>
          <cell r="C4895" t="str">
            <v>cây</v>
          </cell>
          <cell r="D4895">
            <v>904456</v>
          </cell>
        </row>
        <row r="4896">
          <cell r="B4896" t="str">
            <v>Giổi thơm ≤3 cm</v>
          </cell>
          <cell r="C4896" t="str">
            <v>cây</v>
          </cell>
          <cell r="D4896">
            <v>91198</v>
          </cell>
        </row>
        <row r="4897">
          <cell r="B4897" t="str">
            <v>Giổi thơm &gt;3-6 cm</v>
          </cell>
          <cell r="C4897" t="str">
            <v>cây</v>
          </cell>
          <cell r="D4897">
            <v>120141</v>
          </cell>
        </row>
        <row r="4898">
          <cell r="B4898" t="str">
            <v>Giổi thơm &gt;6-9 cm</v>
          </cell>
          <cell r="C4898" t="str">
            <v>cây</v>
          </cell>
          <cell r="D4898">
            <v>316106</v>
          </cell>
        </row>
        <row r="4899">
          <cell r="B4899" t="str">
            <v>Giổi thơm &gt;9-12 cm</v>
          </cell>
          <cell r="C4899" t="str">
            <v>cây</v>
          </cell>
          <cell r="D4899">
            <v>425284</v>
          </cell>
        </row>
        <row r="4900">
          <cell r="B4900" t="str">
            <v>Giổi thơm &gt;12-15 cm</v>
          </cell>
          <cell r="C4900" t="str">
            <v>cây</v>
          </cell>
          <cell r="D4900">
            <v>454339</v>
          </cell>
        </row>
        <row r="4901">
          <cell r="B4901" t="str">
            <v>Giổi thơm &gt;15-18 cm</v>
          </cell>
          <cell r="C4901" t="str">
            <v>cây</v>
          </cell>
          <cell r="D4901">
            <v>485238</v>
          </cell>
        </row>
        <row r="4902">
          <cell r="B4902" t="str">
            <v>Giổi thơm &gt;18-21 cm</v>
          </cell>
          <cell r="C4902" t="str">
            <v>cây</v>
          </cell>
          <cell r="D4902">
            <v>518245</v>
          </cell>
        </row>
        <row r="4903">
          <cell r="B4903" t="str">
            <v>Giổi thơm &gt;21-24 cm</v>
          </cell>
          <cell r="C4903" t="str">
            <v>cây</v>
          </cell>
          <cell r="D4903">
            <v>553656</v>
          </cell>
        </row>
        <row r="4904">
          <cell r="B4904" t="str">
            <v>Giổi thơm &gt;24-27 cm</v>
          </cell>
          <cell r="C4904" t="str">
            <v>cây</v>
          </cell>
          <cell r="D4904">
            <v>591812</v>
          </cell>
        </row>
        <row r="4905">
          <cell r="B4905" t="str">
            <v>Giổi thơm &gt;27-30 cm</v>
          </cell>
          <cell r="C4905" t="str">
            <v>cây</v>
          </cell>
          <cell r="D4905">
            <v>633102</v>
          </cell>
        </row>
        <row r="4906">
          <cell r="B4906" t="str">
            <v>Giổi thơm &gt;30-33 cm</v>
          </cell>
          <cell r="C4906" t="str">
            <v>cây</v>
          </cell>
          <cell r="D4906">
            <v>677962</v>
          </cell>
        </row>
        <row r="4907">
          <cell r="B4907" t="str">
            <v>Giổi thơm &gt;33-36 cm</v>
          </cell>
          <cell r="C4907" t="str">
            <v>cây</v>
          </cell>
          <cell r="D4907">
            <v>726917</v>
          </cell>
        </row>
        <row r="4908">
          <cell r="B4908" t="str">
            <v>Giổi thơm &gt;36-39 cm</v>
          </cell>
          <cell r="C4908" t="str">
            <v>cây</v>
          </cell>
          <cell r="D4908">
            <v>780526</v>
          </cell>
        </row>
        <row r="4909">
          <cell r="B4909" t="str">
            <v>Giổi thơm &gt;39-42 cm</v>
          </cell>
          <cell r="C4909" t="str">
            <v>cây</v>
          </cell>
          <cell r="D4909">
            <v>839455</v>
          </cell>
        </row>
        <row r="4910">
          <cell r="B4910" t="str">
            <v>Giổi thơm &gt;42 cm</v>
          </cell>
          <cell r="C4910" t="str">
            <v>cây</v>
          </cell>
          <cell r="D4910">
            <v>904456</v>
          </cell>
        </row>
        <row r="4911">
          <cell r="B4911" t="str">
            <v>Gổi đỏ ≤3 cm</v>
          </cell>
          <cell r="C4911" t="str">
            <v>cây</v>
          </cell>
          <cell r="D4911">
            <v>91198</v>
          </cell>
        </row>
        <row r="4912">
          <cell r="B4912" t="str">
            <v>Gổi đỏ &gt;3-6 cm</v>
          </cell>
          <cell r="C4912" t="str">
            <v>cây</v>
          </cell>
          <cell r="D4912">
            <v>120141</v>
          </cell>
        </row>
        <row r="4913">
          <cell r="B4913" t="str">
            <v>Gổi đỏ &gt;6-9 cm</v>
          </cell>
          <cell r="C4913" t="str">
            <v>cây</v>
          </cell>
          <cell r="D4913">
            <v>316106</v>
          </cell>
        </row>
        <row r="4914">
          <cell r="B4914" t="str">
            <v>Gổi đỏ &gt;9-12 cm</v>
          </cell>
          <cell r="C4914" t="str">
            <v>cây</v>
          </cell>
          <cell r="D4914">
            <v>425284</v>
          </cell>
        </row>
        <row r="4915">
          <cell r="B4915" t="str">
            <v>Gổi đỏ &gt;12-15 cm</v>
          </cell>
          <cell r="C4915" t="str">
            <v>cây</v>
          </cell>
          <cell r="D4915">
            <v>454339</v>
          </cell>
        </row>
        <row r="4916">
          <cell r="B4916" t="str">
            <v>Gổi đỏ &gt;15-18 cm</v>
          </cell>
          <cell r="C4916" t="str">
            <v>cây</v>
          </cell>
          <cell r="D4916">
            <v>485238</v>
          </cell>
        </row>
        <row r="4917">
          <cell r="B4917" t="str">
            <v>Gổi đỏ &gt;18-21 cm</v>
          </cell>
          <cell r="C4917" t="str">
            <v>cây</v>
          </cell>
          <cell r="D4917">
            <v>518245</v>
          </cell>
        </row>
        <row r="4918">
          <cell r="B4918" t="str">
            <v>Gổi đỏ &gt;21-24 cm</v>
          </cell>
          <cell r="C4918" t="str">
            <v>cây</v>
          </cell>
          <cell r="D4918">
            <v>553656</v>
          </cell>
        </row>
        <row r="4919">
          <cell r="B4919" t="str">
            <v>Gổi đỏ &gt;24-27 cm</v>
          </cell>
          <cell r="C4919" t="str">
            <v>cây</v>
          </cell>
          <cell r="D4919">
            <v>591812</v>
          </cell>
        </row>
        <row r="4920">
          <cell r="B4920" t="str">
            <v>Gổi đỏ &gt;27-30 cm</v>
          </cell>
          <cell r="C4920" t="str">
            <v>cây</v>
          </cell>
          <cell r="D4920">
            <v>633102</v>
          </cell>
        </row>
        <row r="4921">
          <cell r="B4921" t="str">
            <v>Gổi đỏ &gt;30-33 cm</v>
          </cell>
          <cell r="C4921" t="str">
            <v>cây</v>
          </cell>
          <cell r="D4921">
            <v>677962</v>
          </cell>
        </row>
        <row r="4922">
          <cell r="B4922" t="str">
            <v>Gổi đỏ &gt;33-36 cm</v>
          </cell>
          <cell r="C4922" t="str">
            <v>cây</v>
          </cell>
          <cell r="D4922">
            <v>726917</v>
          </cell>
        </row>
        <row r="4923">
          <cell r="B4923" t="str">
            <v>Gổi đỏ &gt;36-39 cm</v>
          </cell>
          <cell r="C4923" t="str">
            <v>cây</v>
          </cell>
          <cell r="D4923">
            <v>780526</v>
          </cell>
        </row>
        <row r="4924">
          <cell r="B4924" t="str">
            <v>Gổi đỏ &gt;39-42 cm</v>
          </cell>
          <cell r="C4924" t="str">
            <v>cây</v>
          </cell>
          <cell r="D4924">
            <v>839455</v>
          </cell>
        </row>
        <row r="4925">
          <cell r="B4925" t="str">
            <v>Gổi đỏ &gt;42 cm</v>
          </cell>
          <cell r="C4925" t="str">
            <v>cây</v>
          </cell>
          <cell r="D4925">
            <v>904456</v>
          </cell>
        </row>
        <row r="4926">
          <cell r="B4926" t="str">
            <v>Gổi lơ ≤3 cm</v>
          </cell>
          <cell r="C4926" t="str">
            <v>cây</v>
          </cell>
          <cell r="D4926">
            <v>91198</v>
          </cell>
        </row>
        <row r="4927">
          <cell r="B4927" t="str">
            <v>Gổi lơ &gt;3-6 cm</v>
          </cell>
          <cell r="C4927" t="str">
            <v>cây</v>
          </cell>
          <cell r="D4927">
            <v>120141</v>
          </cell>
        </row>
        <row r="4928">
          <cell r="B4928" t="str">
            <v>Gổi lơ &gt;6-9 cm</v>
          </cell>
          <cell r="C4928" t="str">
            <v>cây</v>
          </cell>
          <cell r="D4928">
            <v>316106</v>
          </cell>
        </row>
        <row r="4929">
          <cell r="B4929" t="str">
            <v>Gổi lơ &gt;9-12 cm</v>
          </cell>
          <cell r="C4929" t="str">
            <v>cây</v>
          </cell>
          <cell r="D4929">
            <v>425284</v>
          </cell>
        </row>
        <row r="4930">
          <cell r="B4930" t="str">
            <v>Gổi lơ &gt;12-15 cm</v>
          </cell>
          <cell r="C4930" t="str">
            <v>cây</v>
          </cell>
          <cell r="D4930">
            <v>454339</v>
          </cell>
        </row>
        <row r="4931">
          <cell r="B4931" t="str">
            <v>Gổi lơ &gt;15-18 cm</v>
          </cell>
          <cell r="C4931" t="str">
            <v>cây</v>
          </cell>
          <cell r="D4931">
            <v>485238</v>
          </cell>
        </row>
        <row r="4932">
          <cell r="B4932" t="str">
            <v>Gổi lơ &gt;18-21 cm</v>
          </cell>
          <cell r="C4932" t="str">
            <v>cây</v>
          </cell>
          <cell r="D4932">
            <v>518245</v>
          </cell>
        </row>
        <row r="4933">
          <cell r="B4933" t="str">
            <v>Gổi lơ &gt;21-24 cm</v>
          </cell>
          <cell r="C4933" t="str">
            <v>cây</v>
          </cell>
          <cell r="D4933">
            <v>553656</v>
          </cell>
        </row>
        <row r="4934">
          <cell r="B4934" t="str">
            <v>Gổi lơ &gt;24-27 cm</v>
          </cell>
          <cell r="C4934" t="str">
            <v>cây</v>
          </cell>
          <cell r="D4934">
            <v>591812</v>
          </cell>
        </row>
        <row r="4935">
          <cell r="B4935" t="str">
            <v>Gổi lơ &gt;27-30 cm</v>
          </cell>
          <cell r="C4935" t="str">
            <v>cây</v>
          </cell>
          <cell r="D4935">
            <v>633102</v>
          </cell>
        </row>
        <row r="4936">
          <cell r="B4936" t="str">
            <v>Gổi lơ &gt;30-33 cm</v>
          </cell>
          <cell r="C4936" t="str">
            <v>cây</v>
          </cell>
          <cell r="D4936">
            <v>677962</v>
          </cell>
        </row>
        <row r="4937">
          <cell r="B4937" t="str">
            <v>Gổi lơ &gt;33-36 cm</v>
          </cell>
          <cell r="C4937" t="str">
            <v>cây</v>
          </cell>
          <cell r="D4937">
            <v>726917</v>
          </cell>
        </row>
        <row r="4938">
          <cell r="B4938" t="str">
            <v>Gổi lơ &gt;36-39 cm</v>
          </cell>
          <cell r="C4938" t="str">
            <v>cây</v>
          </cell>
          <cell r="D4938">
            <v>780526</v>
          </cell>
        </row>
        <row r="4939">
          <cell r="B4939" t="str">
            <v>Gổi lơ &gt;39-42 cm</v>
          </cell>
          <cell r="C4939" t="str">
            <v>cây</v>
          </cell>
          <cell r="D4939">
            <v>839455</v>
          </cell>
        </row>
        <row r="4940">
          <cell r="B4940" t="str">
            <v>Gổi lơ &gt;42 cm</v>
          </cell>
          <cell r="C4940" t="str">
            <v>cây</v>
          </cell>
          <cell r="D4940">
            <v>904456</v>
          </cell>
        </row>
        <row r="4941">
          <cell r="B4941" t="str">
            <v>Gội gác ≤3 cm</v>
          </cell>
          <cell r="C4941" t="str">
            <v>cây</v>
          </cell>
          <cell r="D4941">
            <v>91198</v>
          </cell>
        </row>
        <row r="4942">
          <cell r="B4942" t="str">
            <v>Gội gác &gt;3-6 cm</v>
          </cell>
          <cell r="C4942" t="str">
            <v>cây</v>
          </cell>
          <cell r="D4942">
            <v>120141</v>
          </cell>
        </row>
        <row r="4943">
          <cell r="B4943" t="str">
            <v>Gội gác &gt;6-9 cm</v>
          </cell>
          <cell r="C4943" t="str">
            <v>cây</v>
          </cell>
          <cell r="D4943">
            <v>316106</v>
          </cell>
        </row>
        <row r="4944">
          <cell r="B4944" t="str">
            <v>Gội gác &gt;9-12 cm</v>
          </cell>
          <cell r="C4944" t="str">
            <v>cây</v>
          </cell>
          <cell r="D4944">
            <v>425284</v>
          </cell>
        </row>
        <row r="4945">
          <cell r="B4945" t="str">
            <v>Gội gác &gt;12-15 cm</v>
          </cell>
          <cell r="C4945" t="str">
            <v>cây</v>
          </cell>
          <cell r="D4945">
            <v>454339</v>
          </cell>
        </row>
        <row r="4946">
          <cell r="B4946" t="str">
            <v>Gội gác &gt;15-18 cm</v>
          </cell>
          <cell r="C4946" t="str">
            <v>cây</v>
          </cell>
          <cell r="D4946">
            <v>485238</v>
          </cell>
        </row>
        <row r="4947">
          <cell r="B4947" t="str">
            <v>Gội gác &gt;18-21 cm</v>
          </cell>
          <cell r="C4947" t="str">
            <v>cây</v>
          </cell>
          <cell r="D4947">
            <v>518245</v>
          </cell>
        </row>
        <row r="4948">
          <cell r="B4948" t="str">
            <v>Gội gác &gt;21-24 cm</v>
          </cell>
          <cell r="C4948" t="str">
            <v>cây</v>
          </cell>
          <cell r="D4948">
            <v>553656</v>
          </cell>
        </row>
        <row r="4949">
          <cell r="B4949" t="str">
            <v>Gội gác &gt;24-27 cm</v>
          </cell>
          <cell r="C4949" t="str">
            <v>cây</v>
          </cell>
          <cell r="D4949">
            <v>591812</v>
          </cell>
        </row>
        <row r="4950">
          <cell r="B4950" t="str">
            <v>Gội gác &gt;27-30 cm</v>
          </cell>
          <cell r="C4950" t="str">
            <v>cây</v>
          </cell>
          <cell r="D4950">
            <v>633102</v>
          </cell>
        </row>
        <row r="4951">
          <cell r="B4951" t="str">
            <v>Gội gác &gt;30-33 cm</v>
          </cell>
          <cell r="C4951" t="str">
            <v>cây</v>
          </cell>
          <cell r="D4951">
            <v>677962</v>
          </cell>
        </row>
        <row r="4952">
          <cell r="B4952" t="str">
            <v>Gội gác &gt;33-36 cm</v>
          </cell>
          <cell r="C4952" t="str">
            <v>cây</v>
          </cell>
          <cell r="D4952">
            <v>726917</v>
          </cell>
        </row>
        <row r="4953">
          <cell r="B4953" t="str">
            <v>Gội gác &gt;36-39 cm</v>
          </cell>
          <cell r="C4953" t="str">
            <v>cây</v>
          </cell>
          <cell r="D4953">
            <v>780526</v>
          </cell>
        </row>
        <row r="4954">
          <cell r="B4954" t="str">
            <v>Gội gác &gt;39-42 cm</v>
          </cell>
          <cell r="C4954" t="str">
            <v>cây</v>
          </cell>
          <cell r="D4954">
            <v>839455</v>
          </cell>
        </row>
        <row r="4955">
          <cell r="B4955" t="str">
            <v>Gội gác &gt;42 cm</v>
          </cell>
          <cell r="C4955" t="str">
            <v>cây</v>
          </cell>
          <cell r="D4955">
            <v>904456</v>
          </cell>
        </row>
        <row r="4956">
          <cell r="B4956" t="str">
            <v>Gội dầu ≤3 cm</v>
          </cell>
          <cell r="C4956" t="str">
            <v>cây</v>
          </cell>
          <cell r="D4956">
            <v>91198</v>
          </cell>
        </row>
        <row r="4957">
          <cell r="B4957" t="str">
            <v>Gội dầu &gt;3-6 cm</v>
          </cell>
          <cell r="C4957" t="str">
            <v>cây</v>
          </cell>
          <cell r="D4957">
            <v>120141</v>
          </cell>
        </row>
        <row r="4958">
          <cell r="B4958" t="str">
            <v>Gội dầu &gt;6-9 cm</v>
          </cell>
          <cell r="C4958" t="str">
            <v>cây</v>
          </cell>
          <cell r="D4958">
            <v>316106</v>
          </cell>
        </row>
        <row r="4959">
          <cell r="B4959" t="str">
            <v>Gội dầu &gt;9-12 cm</v>
          </cell>
          <cell r="C4959" t="str">
            <v>cây</v>
          </cell>
          <cell r="D4959">
            <v>425284</v>
          </cell>
        </row>
        <row r="4960">
          <cell r="B4960" t="str">
            <v>Gội dầu &gt;12-15 cm</v>
          </cell>
          <cell r="C4960" t="str">
            <v>cây</v>
          </cell>
          <cell r="D4960">
            <v>454339</v>
          </cell>
        </row>
        <row r="4961">
          <cell r="B4961" t="str">
            <v>Gội dầu &gt;15-18 cm</v>
          </cell>
          <cell r="C4961" t="str">
            <v>cây</v>
          </cell>
          <cell r="D4961">
            <v>485238</v>
          </cell>
        </row>
        <row r="4962">
          <cell r="B4962" t="str">
            <v>Gội dầu &gt;18-21 cm</v>
          </cell>
          <cell r="C4962" t="str">
            <v>cây</v>
          </cell>
          <cell r="D4962">
            <v>518245</v>
          </cell>
        </row>
        <row r="4963">
          <cell r="B4963" t="str">
            <v>Gội dầu &gt;21-24 cm</v>
          </cell>
          <cell r="C4963" t="str">
            <v>cây</v>
          </cell>
          <cell r="D4963">
            <v>553656</v>
          </cell>
        </row>
        <row r="4964">
          <cell r="B4964" t="str">
            <v>Gội dầu &gt;24-27 cm</v>
          </cell>
          <cell r="C4964" t="str">
            <v>cây</v>
          </cell>
          <cell r="D4964">
            <v>591812</v>
          </cell>
        </row>
        <row r="4965">
          <cell r="B4965" t="str">
            <v>Gội dầu &gt;27-30 cm</v>
          </cell>
          <cell r="C4965" t="str">
            <v>cây</v>
          </cell>
          <cell r="D4965">
            <v>633102</v>
          </cell>
        </row>
        <row r="4966">
          <cell r="B4966" t="str">
            <v>Gội dầu &gt;30-33 cm</v>
          </cell>
          <cell r="C4966" t="str">
            <v>cây</v>
          </cell>
          <cell r="D4966">
            <v>677962</v>
          </cell>
        </row>
        <row r="4967">
          <cell r="B4967" t="str">
            <v>Gội dầu &gt;33-36 cm</v>
          </cell>
          <cell r="C4967" t="str">
            <v>cây</v>
          </cell>
          <cell r="D4967">
            <v>726917</v>
          </cell>
        </row>
        <row r="4968">
          <cell r="B4968" t="str">
            <v>Gội dầu &gt;36-39 cm</v>
          </cell>
          <cell r="C4968" t="str">
            <v>cây</v>
          </cell>
          <cell r="D4968">
            <v>780526</v>
          </cell>
        </row>
        <row r="4969">
          <cell r="B4969" t="str">
            <v>Gội dầu &gt;39-42 cm</v>
          </cell>
          <cell r="C4969" t="str">
            <v>cây</v>
          </cell>
          <cell r="D4969">
            <v>839455</v>
          </cell>
        </row>
        <row r="4970">
          <cell r="B4970" t="str">
            <v>Gội dầu &gt;42 cm</v>
          </cell>
          <cell r="C4970" t="str">
            <v>cây</v>
          </cell>
          <cell r="D4970">
            <v>904456</v>
          </cell>
        </row>
        <row r="4971">
          <cell r="B4971" t="str">
            <v>Gội gác đa bông ≤3 cm</v>
          </cell>
          <cell r="C4971" t="str">
            <v>cây</v>
          </cell>
          <cell r="D4971">
            <v>91198</v>
          </cell>
        </row>
        <row r="4972">
          <cell r="B4972" t="str">
            <v>Gội gác đa bông &gt;3-6 cm</v>
          </cell>
          <cell r="C4972" t="str">
            <v>cây</v>
          </cell>
          <cell r="D4972">
            <v>120141</v>
          </cell>
        </row>
        <row r="4973">
          <cell r="B4973" t="str">
            <v>Gội gác đa bông &gt;6-9 cm</v>
          </cell>
          <cell r="C4973" t="str">
            <v>cây</v>
          </cell>
          <cell r="D4973">
            <v>316106</v>
          </cell>
        </row>
        <row r="4974">
          <cell r="B4974" t="str">
            <v>Gội gác đa bông &gt;9-12 cm</v>
          </cell>
          <cell r="C4974" t="str">
            <v>cây</v>
          </cell>
          <cell r="D4974">
            <v>425284</v>
          </cell>
        </row>
        <row r="4975">
          <cell r="B4975" t="str">
            <v>Gội gác đa bông &gt;12-15 cm</v>
          </cell>
          <cell r="C4975" t="str">
            <v>cây</v>
          </cell>
          <cell r="D4975">
            <v>454339</v>
          </cell>
        </row>
        <row r="4976">
          <cell r="B4976" t="str">
            <v>Gội gác đa bông &gt;15-18 cm</v>
          </cell>
          <cell r="C4976" t="str">
            <v>cây</v>
          </cell>
          <cell r="D4976">
            <v>485238</v>
          </cell>
        </row>
        <row r="4977">
          <cell r="B4977" t="str">
            <v>Gội gác đa bông &gt;18-21 cm</v>
          </cell>
          <cell r="C4977" t="str">
            <v>cây</v>
          </cell>
          <cell r="D4977">
            <v>518245</v>
          </cell>
        </row>
        <row r="4978">
          <cell r="B4978" t="str">
            <v>Gội gác đa bông &gt;21-24 cm</v>
          </cell>
          <cell r="C4978" t="str">
            <v>cây</v>
          </cell>
          <cell r="D4978">
            <v>553656</v>
          </cell>
        </row>
        <row r="4979">
          <cell r="B4979" t="str">
            <v>Gội gác đa bông &gt;24-27 cm</v>
          </cell>
          <cell r="C4979" t="str">
            <v>cây</v>
          </cell>
          <cell r="D4979">
            <v>591812</v>
          </cell>
        </row>
        <row r="4980">
          <cell r="B4980" t="str">
            <v>Gội gác đa bông &gt;27-30 cm</v>
          </cell>
          <cell r="C4980" t="str">
            <v>cây</v>
          </cell>
          <cell r="D4980">
            <v>633102</v>
          </cell>
        </row>
        <row r="4981">
          <cell r="B4981" t="str">
            <v>Gội gác đa bông &gt;30-33 cm</v>
          </cell>
          <cell r="C4981" t="str">
            <v>cây</v>
          </cell>
          <cell r="D4981">
            <v>677962</v>
          </cell>
        </row>
        <row r="4982">
          <cell r="B4982" t="str">
            <v>Gội gác đa bông &gt;33-36 cm</v>
          </cell>
          <cell r="C4982" t="str">
            <v>cây</v>
          </cell>
          <cell r="D4982">
            <v>726917</v>
          </cell>
        </row>
        <row r="4983">
          <cell r="B4983" t="str">
            <v>Gội gác đa bông &gt;36-39 cm</v>
          </cell>
          <cell r="C4983" t="str">
            <v>cây</v>
          </cell>
          <cell r="D4983">
            <v>780526</v>
          </cell>
        </row>
        <row r="4984">
          <cell r="B4984" t="str">
            <v>Gội gác đa bông &gt;39-42 cm</v>
          </cell>
          <cell r="C4984" t="str">
            <v>cây</v>
          </cell>
          <cell r="D4984">
            <v>839455</v>
          </cell>
        </row>
        <row r="4985">
          <cell r="B4985" t="str">
            <v>Gội gác đa bông &gt;42 cm</v>
          </cell>
          <cell r="C4985" t="str">
            <v>cây</v>
          </cell>
          <cell r="D4985">
            <v>904456</v>
          </cell>
        </row>
        <row r="4986">
          <cell r="B4986" t="str">
            <v>Gội hoài đức ≤3 cm</v>
          </cell>
          <cell r="C4986" t="str">
            <v>cây</v>
          </cell>
          <cell r="D4986">
            <v>91198</v>
          </cell>
        </row>
        <row r="4987">
          <cell r="B4987" t="str">
            <v>Gội hoài đức &gt;3-6 cm</v>
          </cell>
          <cell r="C4987" t="str">
            <v>cây</v>
          </cell>
          <cell r="D4987">
            <v>120141</v>
          </cell>
        </row>
        <row r="4988">
          <cell r="B4988" t="str">
            <v>Gội hoài đức &gt;6-9 cm</v>
          </cell>
          <cell r="C4988" t="str">
            <v>cây</v>
          </cell>
          <cell r="D4988">
            <v>316106</v>
          </cell>
        </row>
        <row r="4989">
          <cell r="B4989" t="str">
            <v>Gội hoài đức &gt;9-12 cm</v>
          </cell>
          <cell r="C4989" t="str">
            <v>cây</v>
          </cell>
          <cell r="D4989">
            <v>425284</v>
          </cell>
        </row>
        <row r="4990">
          <cell r="B4990" t="str">
            <v>Gội hoài đức &gt;12-15 cm</v>
          </cell>
          <cell r="C4990" t="str">
            <v>cây</v>
          </cell>
          <cell r="D4990">
            <v>454339</v>
          </cell>
        </row>
        <row r="4991">
          <cell r="B4991" t="str">
            <v>Gội hoài đức &gt;15-18 cm</v>
          </cell>
          <cell r="C4991" t="str">
            <v>cây</v>
          </cell>
          <cell r="D4991">
            <v>485238</v>
          </cell>
        </row>
        <row r="4992">
          <cell r="B4992" t="str">
            <v>Gội hoài đức &gt;18-21 cm</v>
          </cell>
          <cell r="C4992" t="str">
            <v>cây</v>
          </cell>
          <cell r="D4992">
            <v>518245</v>
          </cell>
        </row>
        <row r="4993">
          <cell r="B4993" t="str">
            <v>Gội hoài đức &gt;21-24 cm</v>
          </cell>
          <cell r="C4993" t="str">
            <v>cây</v>
          </cell>
          <cell r="D4993">
            <v>553656</v>
          </cell>
        </row>
        <row r="4994">
          <cell r="B4994" t="str">
            <v>Gội hoài đức &gt;24-27 cm</v>
          </cell>
          <cell r="C4994" t="str">
            <v>cây</v>
          </cell>
          <cell r="D4994">
            <v>591812</v>
          </cell>
        </row>
        <row r="4995">
          <cell r="B4995" t="str">
            <v>Gội hoài đức &gt;27-30 cm</v>
          </cell>
          <cell r="C4995" t="str">
            <v>cây</v>
          </cell>
          <cell r="D4995">
            <v>633102</v>
          </cell>
        </row>
        <row r="4996">
          <cell r="B4996" t="str">
            <v>Gội hoài đức &gt;30-33 cm</v>
          </cell>
          <cell r="C4996" t="str">
            <v>cây</v>
          </cell>
          <cell r="D4996">
            <v>677962</v>
          </cell>
        </row>
        <row r="4997">
          <cell r="B4997" t="str">
            <v>Gội hoài đức &gt;33-36 cm</v>
          </cell>
          <cell r="C4997" t="str">
            <v>cây</v>
          </cell>
          <cell r="D4997">
            <v>726917</v>
          </cell>
        </row>
        <row r="4998">
          <cell r="B4998" t="str">
            <v>Gội hoài đức &gt;36-39 cm</v>
          </cell>
          <cell r="C4998" t="str">
            <v>cây</v>
          </cell>
          <cell r="D4998">
            <v>780526</v>
          </cell>
        </row>
        <row r="4999">
          <cell r="B4999" t="str">
            <v>Gội hoài đức &gt;39-42 cm</v>
          </cell>
          <cell r="C4999" t="str">
            <v>cây</v>
          </cell>
          <cell r="D4999">
            <v>839455</v>
          </cell>
        </row>
        <row r="5000">
          <cell r="B5000" t="str">
            <v>Gội hoài đức &gt;42 cm</v>
          </cell>
          <cell r="C5000" t="str">
            <v>cây</v>
          </cell>
          <cell r="D5000">
            <v>904456</v>
          </cell>
        </row>
        <row r="5001">
          <cell r="B5001" t="str">
            <v>Gội nếp ≤3 cm</v>
          </cell>
          <cell r="C5001" t="str">
            <v>cây</v>
          </cell>
          <cell r="D5001">
            <v>91198</v>
          </cell>
        </row>
        <row r="5002">
          <cell r="B5002" t="str">
            <v>Gội nếp &gt;3-6 cm</v>
          </cell>
          <cell r="C5002" t="str">
            <v>cây</v>
          </cell>
          <cell r="D5002">
            <v>120141</v>
          </cell>
        </row>
        <row r="5003">
          <cell r="B5003" t="str">
            <v>Gội nếp &gt;6-9 cm</v>
          </cell>
          <cell r="C5003" t="str">
            <v>cây</v>
          </cell>
          <cell r="D5003">
            <v>316106</v>
          </cell>
        </row>
        <row r="5004">
          <cell r="B5004" t="str">
            <v>Gội nếp &gt;9-12 cm</v>
          </cell>
          <cell r="C5004" t="str">
            <v>cây</v>
          </cell>
          <cell r="D5004">
            <v>425284</v>
          </cell>
        </row>
        <row r="5005">
          <cell r="B5005" t="str">
            <v>Gội nếp &gt;12-15 cm</v>
          </cell>
          <cell r="C5005" t="str">
            <v>cây</v>
          </cell>
          <cell r="D5005">
            <v>454339</v>
          </cell>
        </row>
        <row r="5006">
          <cell r="B5006" t="str">
            <v>Gội nếp &gt;15-18 cm</v>
          </cell>
          <cell r="C5006" t="str">
            <v>cây</v>
          </cell>
          <cell r="D5006">
            <v>485238</v>
          </cell>
        </row>
        <row r="5007">
          <cell r="B5007" t="str">
            <v>Gội nếp &gt;18-21 cm</v>
          </cell>
          <cell r="C5007" t="str">
            <v>cây</v>
          </cell>
          <cell r="D5007">
            <v>518245</v>
          </cell>
        </row>
        <row r="5008">
          <cell r="B5008" t="str">
            <v>Gội nếp &gt;21-24 cm</v>
          </cell>
          <cell r="C5008" t="str">
            <v>cây</v>
          </cell>
          <cell r="D5008">
            <v>553656</v>
          </cell>
        </row>
        <row r="5009">
          <cell r="B5009" t="str">
            <v>Gội nếp &gt;24-27 cm</v>
          </cell>
          <cell r="C5009" t="str">
            <v>cây</v>
          </cell>
          <cell r="D5009">
            <v>591812</v>
          </cell>
        </row>
        <row r="5010">
          <cell r="B5010" t="str">
            <v>Gội nếp &gt;27-30 cm</v>
          </cell>
          <cell r="C5010" t="str">
            <v>cây</v>
          </cell>
          <cell r="D5010">
            <v>633102</v>
          </cell>
        </row>
        <row r="5011">
          <cell r="B5011" t="str">
            <v>Gội nếp &gt;30-33 cm</v>
          </cell>
          <cell r="C5011" t="str">
            <v>cây</v>
          </cell>
          <cell r="D5011">
            <v>677962</v>
          </cell>
        </row>
        <row r="5012">
          <cell r="B5012" t="str">
            <v>Gội nếp &gt;33-36 cm</v>
          </cell>
          <cell r="C5012" t="str">
            <v>cây</v>
          </cell>
          <cell r="D5012">
            <v>726917</v>
          </cell>
        </row>
        <row r="5013">
          <cell r="B5013" t="str">
            <v>Gội nếp &gt;36-39 cm</v>
          </cell>
          <cell r="C5013" t="str">
            <v>cây</v>
          </cell>
          <cell r="D5013">
            <v>780526</v>
          </cell>
        </row>
        <row r="5014">
          <cell r="B5014" t="str">
            <v>Gội nếp &gt;39-42 cm</v>
          </cell>
          <cell r="C5014" t="str">
            <v>cây</v>
          </cell>
          <cell r="D5014">
            <v>839455</v>
          </cell>
        </row>
        <row r="5015">
          <cell r="B5015" t="str">
            <v>Gội nếp &gt;42 cm</v>
          </cell>
          <cell r="C5015" t="str">
            <v>cây</v>
          </cell>
          <cell r="D5015">
            <v>904456</v>
          </cell>
        </row>
        <row r="5016">
          <cell r="B5016" t="str">
            <v>Gội báng súng ≤3 cm</v>
          </cell>
          <cell r="C5016" t="str">
            <v>cây</v>
          </cell>
          <cell r="D5016">
            <v>91198</v>
          </cell>
        </row>
        <row r="5017">
          <cell r="B5017" t="str">
            <v>Gội báng súng &gt;3-6 cm</v>
          </cell>
          <cell r="C5017" t="str">
            <v>cây</v>
          </cell>
          <cell r="D5017">
            <v>120141</v>
          </cell>
        </row>
        <row r="5018">
          <cell r="B5018" t="str">
            <v>Gội báng súng &gt;6-9 cm</v>
          </cell>
          <cell r="C5018" t="str">
            <v>cây</v>
          </cell>
          <cell r="D5018">
            <v>316106</v>
          </cell>
        </row>
        <row r="5019">
          <cell r="B5019" t="str">
            <v>Gội báng súng &gt;9-12 cm</v>
          </cell>
          <cell r="C5019" t="str">
            <v>cây</v>
          </cell>
          <cell r="D5019">
            <v>425284</v>
          </cell>
        </row>
        <row r="5020">
          <cell r="B5020" t="str">
            <v>Gội báng súng &gt;12-15 cm</v>
          </cell>
          <cell r="C5020" t="str">
            <v>cây</v>
          </cell>
          <cell r="D5020">
            <v>454339</v>
          </cell>
        </row>
        <row r="5021">
          <cell r="B5021" t="str">
            <v>Gội báng súng &gt;15-18 cm</v>
          </cell>
          <cell r="C5021" t="str">
            <v>cây</v>
          </cell>
          <cell r="D5021">
            <v>485238</v>
          </cell>
        </row>
        <row r="5022">
          <cell r="B5022" t="str">
            <v>Gội báng súng &gt;18-21 cm</v>
          </cell>
          <cell r="C5022" t="str">
            <v>cây</v>
          </cell>
          <cell r="D5022">
            <v>518245</v>
          </cell>
        </row>
        <row r="5023">
          <cell r="B5023" t="str">
            <v>Gội báng súng &gt;21-24 cm</v>
          </cell>
          <cell r="C5023" t="str">
            <v>cây</v>
          </cell>
          <cell r="D5023">
            <v>553656</v>
          </cell>
        </row>
        <row r="5024">
          <cell r="B5024" t="str">
            <v>Gội báng súng &gt;24-27 cm</v>
          </cell>
          <cell r="C5024" t="str">
            <v>cây</v>
          </cell>
          <cell r="D5024">
            <v>591812</v>
          </cell>
        </row>
        <row r="5025">
          <cell r="B5025" t="str">
            <v>Gội báng súng &gt;27-30 cm</v>
          </cell>
          <cell r="C5025" t="str">
            <v>cây</v>
          </cell>
          <cell r="D5025">
            <v>633102</v>
          </cell>
        </row>
        <row r="5026">
          <cell r="B5026" t="str">
            <v>Gội báng súng &gt;30-33 cm</v>
          </cell>
          <cell r="C5026" t="str">
            <v>cây</v>
          </cell>
          <cell r="D5026">
            <v>677962</v>
          </cell>
        </row>
        <row r="5027">
          <cell r="B5027" t="str">
            <v>Gội báng súng &gt;33-36 cm</v>
          </cell>
          <cell r="C5027" t="str">
            <v>cây</v>
          </cell>
          <cell r="D5027">
            <v>726917</v>
          </cell>
        </row>
        <row r="5028">
          <cell r="B5028" t="str">
            <v>Gội báng súng &gt;36-39 cm</v>
          </cell>
          <cell r="C5028" t="str">
            <v>cây</v>
          </cell>
          <cell r="D5028">
            <v>780526</v>
          </cell>
        </row>
        <row r="5029">
          <cell r="B5029" t="str">
            <v>Gội báng súng &gt;39-42 cm</v>
          </cell>
          <cell r="C5029" t="str">
            <v>cây</v>
          </cell>
          <cell r="D5029">
            <v>839455</v>
          </cell>
        </row>
        <row r="5030">
          <cell r="B5030" t="str">
            <v>Gội báng súng &gt;42 cm</v>
          </cell>
          <cell r="C5030" t="str">
            <v>cây</v>
          </cell>
          <cell r="D5030">
            <v>904456</v>
          </cell>
        </row>
        <row r="5031">
          <cell r="B5031" t="str">
            <v>Gội tía ≤3 cm</v>
          </cell>
          <cell r="C5031" t="str">
            <v>cây</v>
          </cell>
          <cell r="D5031">
            <v>91198</v>
          </cell>
        </row>
        <row r="5032">
          <cell r="B5032" t="str">
            <v>Gội tía &gt;3-6 cm</v>
          </cell>
          <cell r="C5032" t="str">
            <v>cây</v>
          </cell>
          <cell r="D5032">
            <v>120141</v>
          </cell>
        </row>
        <row r="5033">
          <cell r="B5033" t="str">
            <v>Gội tía &gt;6-9 cm</v>
          </cell>
          <cell r="C5033" t="str">
            <v>cây</v>
          </cell>
          <cell r="D5033">
            <v>316106</v>
          </cell>
        </row>
        <row r="5034">
          <cell r="B5034" t="str">
            <v>Gội tía &gt;9-12 cm</v>
          </cell>
          <cell r="C5034" t="str">
            <v>cây</v>
          </cell>
          <cell r="D5034">
            <v>425284</v>
          </cell>
        </row>
        <row r="5035">
          <cell r="B5035" t="str">
            <v>Gội tía &gt;12-15 cm</v>
          </cell>
          <cell r="C5035" t="str">
            <v>cây</v>
          </cell>
          <cell r="D5035">
            <v>454339</v>
          </cell>
        </row>
        <row r="5036">
          <cell r="B5036" t="str">
            <v>Gội tía &gt;15-18 cm</v>
          </cell>
          <cell r="C5036" t="str">
            <v>cây</v>
          </cell>
          <cell r="D5036">
            <v>485238</v>
          </cell>
        </row>
        <row r="5037">
          <cell r="B5037" t="str">
            <v>Gội tía &gt;18-21 cm</v>
          </cell>
          <cell r="C5037" t="str">
            <v>cây</v>
          </cell>
          <cell r="D5037">
            <v>518245</v>
          </cell>
        </row>
        <row r="5038">
          <cell r="B5038" t="str">
            <v>Gội tía &gt;21-24 cm</v>
          </cell>
          <cell r="C5038" t="str">
            <v>cây</v>
          </cell>
          <cell r="D5038">
            <v>553656</v>
          </cell>
        </row>
        <row r="5039">
          <cell r="B5039" t="str">
            <v>Gội tía &gt;24-27 cm</v>
          </cell>
          <cell r="C5039" t="str">
            <v>cây</v>
          </cell>
          <cell r="D5039">
            <v>591812</v>
          </cell>
        </row>
        <row r="5040">
          <cell r="B5040" t="str">
            <v>Gội tía &gt;27-30 cm</v>
          </cell>
          <cell r="C5040" t="str">
            <v>cây</v>
          </cell>
          <cell r="D5040">
            <v>633102</v>
          </cell>
        </row>
        <row r="5041">
          <cell r="B5041" t="str">
            <v>Gội tía &gt;30-33 cm</v>
          </cell>
          <cell r="C5041" t="str">
            <v>cây</v>
          </cell>
          <cell r="D5041">
            <v>677962</v>
          </cell>
        </row>
        <row r="5042">
          <cell r="B5042" t="str">
            <v>Gội tía &gt;33-36 cm</v>
          </cell>
          <cell r="C5042" t="str">
            <v>cây</v>
          </cell>
          <cell r="D5042">
            <v>726917</v>
          </cell>
        </row>
        <row r="5043">
          <cell r="B5043" t="str">
            <v>Gội tía &gt;36-39 cm</v>
          </cell>
          <cell r="C5043" t="str">
            <v>cây</v>
          </cell>
          <cell r="D5043">
            <v>780526</v>
          </cell>
        </row>
        <row r="5044">
          <cell r="B5044" t="str">
            <v>Gội tía &gt;39-42 cm</v>
          </cell>
          <cell r="C5044" t="str">
            <v>cây</v>
          </cell>
          <cell r="D5044">
            <v>839455</v>
          </cell>
        </row>
        <row r="5045">
          <cell r="B5045" t="str">
            <v>Gội tía &gt;42 cm</v>
          </cell>
          <cell r="C5045" t="str">
            <v>cây</v>
          </cell>
          <cell r="D5045">
            <v>904456</v>
          </cell>
        </row>
        <row r="5046">
          <cell r="B5046" t="str">
            <v>Gội nhót ≤3 cm</v>
          </cell>
          <cell r="C5046" t="str">
            <v>cây</v>
          </cell>
          <cell r="D5046">
            <v>91198</v>
          </cell>
        </row>
        <row r="5047">
          <cell r="B5047" t="str">
            <v>Gội nhót &gt;3-6 cm</v>
          </cell>
          <cell r="C5047" t="str">
            <v>cây</v>
          </cell>
          <cell r="D5047">
            <v>120141</v>
          </cell>
        </row>
        <row r="5048">
          <cell r="B5048" t="str">
            <v>Gội nhót &gt;6-9 cm</v>
          </cell>
          <cell r="C5048" t="str">
            <v>cây</v>
          </cell>
          <cell r="D5048">
            <v>316106</v>
          </cell>
        </row>
        <row r="5049">
          <cell r="B5049" t="str">
            <v>Gội nhót &gt;9-12 cm</v>
          </cell>
          <cell r="C5049" t="str">
            <v>cây</v>
          </cell>
          <cell r="D5049">
            <v>425284</v>
          </cell>
        </row>
        <row r="5050">
          <cell r="B5050" t="str">
            <v>Gội nhót &gt;12-15 cm</v>
          </cell>
          <cell r="C5050" t="str">
            <v>cây</v>
          </cell>
          <cell r="D5050">
            <v>454339</v>
          </cell>
        </row>
        <row r="5051">
          <cell r="B5051" t="str">
            <v>Gội nhót &gt;15-18 cm</v>
          </cell>
          <cell r="C5051" t="str">
            <v>cây</v>
          </cell>
          <cell r="D5051">
            <v>485238</v>
          </cell>
        </row>
        <row r="5052">
          <cell r="B5052" t="str">
            <v>Gội nhót &gt;18-21 cm</v>
          </cell>
          <cell r="C5052" t="str">
            <v>cây</v>
          </cell>
          <cell r="D5052">
            <v>518245</v>
          </cell>
        </row>
        <row r="5053">
          <cell r="B5053" t="str">
            <v>Gội nhót &gt;21-24 cm</v>
          </cell>
          <cell r="C5053" t="str">
            <v>cây</v>
          </cell>
          <cell r="D5053">
            <v>553656</v>
          </cell>
        </row>
        <row r="5054">
          <cell r="B5054" t="str">
            <v>Gội nhót &gt;24-27 cm</v>
          </cell>
          <cell r="C5054" t="str">
            <v>cây</v>
          </cell>
          <cell r="D5054">
            <v>591812</v>
          </cell>
        </row>
        <row r="5055">
          <cell r="B5055" t="str">
            <v>Gội nhót &gt;27-30 cm</v>
          </cell>
          <cell r="C5055" t="str">
            <v>cây</v>
          </cell>
          <cell r="D5055">
            <v>633102</v>
          </cell>
        </row>
        <row r="5056">
          <cell r="B5056" t="str">
            <v>Gội nhót &gt;30-33 cm</v>
          </cell>
          <cell r="C5056" t="str">
            <v>cây</v>
          </cell>
          <cell r="D5056">
            <v>677962</v>
          </cell>
        </row>
        <row r="5057">
          <cell r="B5057" t="str">
            <v>Gội nhót &gt;33-36 cm</v>
          </cell>
          <cell r="C5057" t="str">
            <v>cây</v>
          </cell>
          <cell r="D5057">
            <v>726917</v>
          </cell>
        </row>
        <row r="5058">
          <cell r="B5058" t="str">
            <v>Gội nhót &gt;36-39 cm</v>
          </cell>
          <cell r="C5058" t="str">
            <v>cây</v>
          </cell>
          <cell r="D5058">
            <v>780526</v>
          </cell>
        </row>
        <row r="5059">
          <cell r="B5059" t="str">
            <v>Gội nhót &gt;39-42 cm</v>
          </cell>
          <cell r="C5059" t="str">
            <v>cây</v>
          </cell>
          <cell r="D5059">
            <v>839455</v>
          </cell>
        </row>
        <row r="5060">
          <cell r="B5060" t="str">
            <v>Gội nhót &gt;42 cm</v>
          </cell>
          <cell r="C5060" t="str">
            <v>cây</v>
          </cell>
          <cell r="D5060">
            <v>904456</v>
          </cell>
        </row>
        <row r="5061">
          <cell r="B5061" t="str">
            <v>Gội núi ≤3 cm</v>
          </cell>
          <cell r="C5061" t="str">
            <v>cây</v>
          </cell>
          <cell r="D5061">
            <v>91198</v>
          </cell>
        </row>
        <row r="5062">
          <cell r="B5062" t="str">
            <v>Gội núi &gt;3-6 cm</v>
          </cell>
          <cell r="C5062" t="str">
            <v>cây</v>
          </cell>
          <cell r="D5062">
            <v>120141</v>
          </cell>
        </row>
        <row r="5063">
          <cell r="B5063" t="str">
            <v>Gội núi &gt;6-9 cm</v>
          </cell>
          <cell r="C5063" t="str">
            <v>cây</v>
          </cell>
          <cell r="D5063">
            <v>316106</v>
          </cell>
        </row>
        <row r="5064">
          <cell r="B5064" t="str">
            <v>Gội núi &gt;9-12 cm</v>
          </cell>
          <cell r="C5064" t="str">
            <v>cây</v>
          </cell>
          <cell r="D5064">
            <v>425284</v>
          </cell>
        </row>
        <row r="5065">
          <cell r="B5065" t="str">
            <v>Gội núi &gt;12-15 cm</v>
          </cell>
          <cell r="C5065" t="str">
            <v>cây</v>
          </cell>
          <cell r="D5065">
            <v>454339</v>
          </cell>
        </row>
        <row r="5066">
          <cell r="B5066" t="str">
            <v>Gội núi &gt;15-18 cm</v>
          </cell>
          <cell r="C5066" t="str">
            <v>cây</v>
          </cell>
          <cell r="D5066">
            <v>485238</v>
          </cell>
        </row>
        <row r="5067">
          <cell r="B5067" t="str">
            <v>Gội núi &gt;18-21 cm</v>
          </cell>
          <cell r="C5067" t="str">
            <v>cây</v>
          </cell>
          <cell r="D5067">
            <v>518245</v>
          </cell>
        </row>
        <row r="5068">
          <cell r="B5068" t="str">
            <v>Gội núi &gt;21-24 cm</v>
          </cell>
          <cell r="C5068" t="str">
            <v>cây</v>
          </cell>
          <cell r="D5068">
            <v>553656</v>
          </cell>
        </row>
        <row r="5069">
          <cell r="B5069" t="str">
            <v>Gội núi &gt;24-27 cm</v>
          </cell>
          <cell r="C5069" t="str">
            <v>cây</v>
          </cell>
          <cell r="D5069">
            <v>591812</v>
          </cell>
        </row>
        <row r="5070">
          <cell r="B5070" t="str">
            <v>Gội núi &gt;27-30 cm</v>
          </cell>
          <cell r="C5070" t="str">
            <v>cây</v>
          </cell>
          <cell r="D5070">
            <v>633102</v>
          </cell>
        </row>
        <row r="5071">
          <cell r="B5071" t="str">
            <v>Gội núi &gt;30-33 cm</v>
          </cell>
          <cell r="C5071" t="str">
            <v>cây</v>
          </cell>
          <cell r="D5071">
            <v>677962</v>
          </cell>
        </row>
        <row r="5072">
          <cell r="B5072" t="str">
            <v>Gội núi &gt;33-36 cm</v>
          </cell>
          <cell r="C5072" t="str">
            <v>cây</v>
          </cell>
          <cell r="D5072">
            <v>726917</v>
          </cell>
        </row>
        <row r="5073">
          <cell r="B5073" t="str">
            <v>Gội núi &gt;36-39 cm</v>
          </cell>
          <cell r="C5073" t="str">
            <v>cây</v>
          </cell>
          <cell r="D5073">
            <v>780526</v>
          </cell>
        </row>
        <row r="5074">
          <cell r="B5074" t="str">
            <v>Gội núi &gt;39-42 cm</v>
          </cell>
          <cell r="C5074" t="str">
            <v>cây</v>
          </cell>
          <cell r="D5074">
            <v>839455</v>
          </cell>
        </row>
        <row r="5075">
          <cell r="B5075" t="str">
            <v>Gội núi &gt;42 cm</v>
          </cell>
          <cell r="C5075" t="str">
            <v>cây</v>
          </cell>
          <cell r="D5075">
            <v>904456</v>
          </cell>
        </row>
        <row r="5076">
          <cell r="B5076" t="str">
            <v>Gội nước hoa to ≤3 cm</v>
          </cell>
          <cell r="C5076" t="str">
            <v>cây</v>
          </cell>
          <cell r="D5076">
            <v>91198</v>
          </cell>
        </row>
        <row r="5077">
          <cell r="B5077" t="str">
            <v>Gội nước hoa to &gt;3-6 cm</v>
          </cell>
          <cell r="C5077" t="str">
            <v>cây</v>
          </cell>
          <cell r="D5077">
            <v>120141</v>
          </cell>
        </row>
        <row r="5078">
          <cell r="B5078" t="str">
            <v>Gội nước hoa to &gt;6-9 cm</v>
          </cell>
          <cell r="C5078" t="str">
            <v>cây</v>
          </cell>
          <cell r="D5078">
            <v>316106</v>
          </cell>
        </row>
        <row r="5079">
          <cell r="B5079" t="str">
            <v>Gội nước hoa to &gt;9-12 cm</v>
          </cell>
          <cell r="C5079" t="str">
            <v>cây</v>
          </cell>
          <cell r="D5079">
            <v>425284</v>
          </cell>
        </row>
        <row r="5080">
          <cell r="B5080" t="str">
            <v>Gội nước hoa to &gt;12-15 cm</v>
          </cell>
          <cell r="C5080" t="str">
            <v>cây</v>
          </cell>
          <cell r="D5080">
            <v>454339</v>
          </cell>
        </row>
        <row r="5081">
          <cell r="B5081" t="str">
            <v>Gội nước hoa to &gt;15-18 cm</v>
          </cell>
          <cell r="C5081" t="str">
            <v>cây</v>
          </cell>
          <cell r="D5081">
            <v>485238</v>
          </cell>
        </row>
        <row r="5082">
          <cell r="B5082" t="str">
            <v>Gội nước hoa to &gt;18-21 cm</v>
          </cell>
          <cell r="C5082" t="str">
            <v>cây</v>
          </cell>
          <cell r="D5082">
            <v>518245</v>
          </cell>
        </row>
        <row r="5083">
          <cell r="B5083" t="str">
            <v>Gội nước hoa to &gt;21-24 cm</v>
          </cell>
          <cell r="C5083" t="str">
            <v>cây</v>
          </cell>
          <cell r="D5083">
            <v>553656</v>
          </cell>
        </row>
        <row r="5084">
          <cell r="B5084" t="str">
            <v>Gội nước hoa to &gt;24-27 cm</v>
          </cell>
          <cell r="C5084" t="str">
            <v>cây</v>
          </cell>
          <cell r="D5084">
            <v>591812</v>
          </cell>
        </row>
        <row r="5085">
          <cell r="B5085" t="str">
            <v>Gội nước hoa to &gt;27-30 cm</v>
          </cell>
          <cell r="C5085" t="str">
            <v>cây</v>
          </cell>
          <cell r="D5085">
            <v>633102</v>
          </cell>
        </row>
        <row r="5086">
          <cell r="B5086" t="str">
            <v>Gội nước hoa to &gt;30-33 cm</v>
          </cell>
          <cell r="C5086" t="str">
            <v>cây</v>
          </cell>
          <cell r="D5086">
            <v>677962</v>
          </cell>
        </row>
        <row r="5087">
          <cell r="B5087" t="str">
            <v>Gội nước hoa to &gt;33-36 cm</v>
          </cell>
          <cell r="C5087" t="str">
            <v>cây</v>
          </cell>
          <cell r="D5087">
            <v>726917</v>
          </cell>
        </row>
        <row r="5088">
          <cell r="B5088" t="str">
            <v>Gội nước hoa to &gt;36-39 cm</v>
          </cell>
          <cell r="C5088" t="str">
            <v>cây</v>
          </cell>
          <cell r="D5088">
            <v>780526</v>
          </cell>
        </row>
        <row r="5089">
          <cell r="B5089" t="str">
            <v>Gội nước hoa to &gt;39-42 cm</v>
          </cell>
          <cell r="C5089" t="str">
            <v>cây</v>
          </cell>
          <cell r="D5089">
            <v>839455</v>
          </cell>
        </row>
        <row r="5090">
          <cell r="B5090" t="str">
            <v>Gội nước hoa to &gt;42 cm</v>
          </cell>
          <cell r="C5090" t="str">
            <v>cây</v>
          </cell>
          <cell r="D5090">
            <v>904456</v>
          </cell>
        </row>
        <row r="5091">
          <cell r="B5091" t="str">
            <v>Gội gác ≤3 cm</v>
          </cell>
          <cell r="C5091" t="str">
            <v>cây</v>
          </cell>
          <cell r="D5091">
            <v>91198</v>
          </cell>
        </row>
        <row r="5092">
          <cell r="B5092" t="str">
            <v>Gội gác &gt;3-6 cm</v>
          </cell>
          <cell r="C5092" t="str">
            <v>cây</v>
          </cell>
          <cell r="D5092">
            <v>120141</v>
          </cell>
        </row>
        <row r="5093">
          <cell r="B5093" t="str">
            <v>Gội gác &gt;6-9 cm</v>
          </cell>
          <cell r="C5093" t="str">
            <v>cây</v>
          </cell>
          <cell r="D5093">
            <v>316106</v>
          </cell>
        </row>
        <row r="5094">
          <cell r="B5094" t="str">
            <v>Gội gác &gt;9-12 cm</v>
          </cell>
          <cell r="C5094" t="str">
            <v>cây</v>
          </cell>
          <cell r="D5094">
            <v>425284</v>
          </cell>
        </row>
        <row r="5095">
          <cell r="B5095" t="str">
            <v>Gội gác &gt;12-15 cm</v>
          </cell>
          <cell r="C5095" t="str">
            <v>cây</v>
          </cell>
          <cell r="D5095">
            <v>454339</v>
          </cell>
        </row>
        <row r="5096">
          <cell r="B5096" t="str">
            <v>Gội gác &gt;15-18 cm</v>
          </cell>
          <cell r="C5096" t="str">
            <v>cây</v>
          </cell>
          <cell r="D5096">
            <v>485238</v>
          </cell>
        </row>
        <row r="5097">
          <cell r="B5097" t="str">
            <v>Gội gác &gt;18-21 cm</v>
          </cell>
          <cell r="C5097" t="str">
            <v>cây</v>
          </cell>
          <cell r="D5097">
            <v>518245</v>
          </cell>
        </row>
        <row r="5098">
          <cell r="B5098" t="str">
            <v>Gội gác &gt;21-24 cm</v>
          </cell>
          <cell r="C5098" t="str">
            <v>cây</v>
          </cell>
          <cell r="D5098">
            <v>553656</v>
          </cell>
        </row>
        <row r="5099">
          <cell r="B5099" t="str">
            <v>Gội gác &gt;24-27 cm</v>
          </cell>
          <cell r="C5099" t="str">
            <v>cây</v>
          </cell>
          <cell r="D5099">
            <v>591812</v>
          </cell>
        </row>
        <row r="5100">
          <cell r="B5100" t="str">
            <v>Gội gác &gt;27-30 cm</v>
          </cell>
          <cell r="C5100" t="str">
            <v>cây</v>
          </cell>
          <cell r="D5100">
            <v>633102</v>
          </cell>
        </row>
        <row r="5101">
          <cell r="B5101" t="str">
            <v>Gội gác &gt;30-33 cm</v>
          </cell>
          <cell r="C5101" t="str">
            <v>cây</v>
          </cell>
          <cell r="D5101">
            <v>677962</v>
          </cell>
        </row>
        <row r="5102">
          <cell r="B5102" t="str">
            <v>Gội gác &gt;33-36 cm</v>
          </cell>
          <cell r="C5102" t="str">
            <v>cây</v>
          </cell>
          <cell r="D5102">
            <v>726917</v>
          </cell>
        </row>
        <row r="5103">
          <cell r="B5103" t="str">
            <v>Gội gác &gt;36-39 cm</v>
          </cell>
          <cell r="C5103" t="str">
            <v>cây</v>
          </cell>
          <cell r="D5103">
            <v>780526</v>
          </cell>
        </row>
        <row r="5104">
          <cell r="B5104" t="str">
            <v>Gội gác &gt;39-42 cm</v>
          </cell>
          <cell r="C5104" t="str">
            <v>cây</v>
          </cell>
          <cell r="D5104">
            <v>839455</v>
          </cell>
        </row>
        <row r="5105">
          <cell r="B5105" t="str">
            <v>Gội gác &gt;42 cm</v>
          </cell>
          <cell r="C5105" t="str">
            <v>cây</v>
          </cell>
          <cell r="D5105">
            <v>904456</v>
          </cell>
        </row>
        <row r="5106">
          <cell r="B5106" t="str">
            <v>Gội tẻ ≤3 cm</v>
          </cell>
          <cell r="C5106" t="str">
            <v>cây</v>
          </cell>
          <cell r="D5106">
            <v>91198</v>
          </cell>
        </row>
        <row r="5107">
          <cell r="B5107" t="str">
            <v>Gội tẻ &gt;3-6 cm</v>
          </cell>
          <cell r="C5107" t="str">
            <v>cây</v>
          </cell>
          <cell r="D5107">
            <v>120141</v>
          </cell>
        </row>
        <row r="5108">
          <cell r="B5108" t="str">
            <v>Gội tẻ &gt;6-9 cm</v>
          </cell>
          <cell r="C5108" t="str">
            <v>cây</v>
          </cell>
          <cell r="D5108">
            <v>316106</v>
          </cell>
        </row>
        <row r="5109">
          <cell r="B5109" t="str">
            <v>Gội tẻ &gt;9-12 cm</v>
          </cell>
          <cell r="C5109" t="str">
            <v>cây</v>
          </cell>
          <cell r="D5109">
            <v>425284</v>
          </cell>
        </row>
        <row r="5110">
          <cell r="B5110" t="str">
            <v>Gội tẻ &gt;12-15 cm</v>
          </cell>
          <cell r="C5110" t="str">
            <v>cây</v>
          </cell>
          <cell r="D5110">
            <v>454339</v>
          </cell>
        </row>
        <row r="5111">
          <cell r="B5111" t="str">
            <v>Gội tẻ &gt;15-18 cm</v>
          </cell>
          <cell r="C5111" t="str">
            <v>cây</v>
          </cell>
          <cell r="D5111">
            <v>485238</v>
          </cell>
        </row>
        <row r="5112">
          <cell r="B5112" t="str">
            <v>Gội tẻ &gt;18-21 cm</v>
          </cell>
          <cell r="C5112" t="str">
            <v>cây</v>
          </cell>
          <cell r="D5112">
            <v>518245</v>
          </cell>
        </row>
        <row r="5113">
          <cell r="B5113" t="str">
            <v>Gội tẻ &gt;21-24 cm</v>
          </cell>
          <cell r="C5113" t="str">
            <v>cây</v>
          </cell>
          <cell r="D5113">
            <v>553656</v>
          </cell>
        </row>
        <row r="5114">
          <cell r="B5114" t="str">
            <v>Gội tẻ &gt;24-27 cm</v>
          </cell>
          <cell r="C5114" t="str">
            <v>cây</v>
          </cell>
          <cell r="D5114">
            <v>591812</v>
          </cell>
        </row>
        <row r="5115">
          <cell r="B5115" t="str">
            <v>Gội tẻ &gt;27-30 cm</v>
          </cell>
          <cell r="C5115" t="str">
            <v>cây</v>
          </cell>
          <cell r="D5115">
            <v>633102</v>
          </cell>
        </row>
        <row r="5116">
          <cell r="B5116" t="str">
            <v>Gội tẻ &gt;30-33 cm</v>
          </cell>
          <cell r="C5116" t="str">
            <v>cây</v>
          </cell>
          <cell r="D5116">
            <v>677962</v>
          </cell>
        </row>
        <row r="5117">
          <cell r="B5117" t="str">
            <v>Gội tẻ &gt;33-36 cm</v>
          </cell>
          <cell r="C5117" t="str">
            <v>cây</v>
          </cell>
          <cell r="D5117">
            <v>726917</v>
          </cell>
        </row>
        <row r="5118">
          <cell r="B5118" t="str">
            <v>Gội tẻ &gt;36-39 cm</v>
          </cell>
          <cell r="C5118" t="str">
            <v>cây</v>
          </cell>
          <cell r="D5118">
            <v>780526</v>
          </cell>
        </row>
        <row r="5119">
          <cell r="B5119" t="str">
            <v>Gội tẻ &gt;39-42 cm</v>
          </cell>
          <cell r="C5119" t="str">
            <v>cây</v>
          </cell>
          <cell r="D5119">
            <v>839455</v>
          </cell>
        </row>
        <row r="5120">
          <cell r="B5120" t="str">
            <v>Gội tẻ &gt;42 cm</v>
          </cell>
          <cell r="C5120" t="str">
            <v>cây</v>
          </cell>
          <cell r="D5120">
            <v>904456</v>
          </cell>
        </row>
        <row r="5121">
          <cell r="B5121" t="str">
            <v>Hoàng linh bắc bộ ≤3 cm</v>
          </cell>
          <cell r="C5121" t="str">
            <v>cây</v>
          </cell>
          <cell r="D5121">
            <v>91198</v>
          </cell>
        </row>
        <row r="5122">
          <cell r="B5122" t="str">
            <v>Hoàng linh bắc bộ &gt;3-6 cm</v>
          </cell>
          <cell r="C5122" t="str">
            <v>cây</v>
          </cell>
          <cell r="D5122">
            <v>120141</v>
          </cell>
        </row>
        <row r="5123">
          <cell r="B5123" t="str">
            <v>Hoàng linh bắc bộ &gt;6-9 cm</v>
          </cell>
          <cell r="C5123" t="str">
            <v>cây</v>
          </cell>
          <cell r="D5123">
            <v>316106</v>
          </cell>
        </row>
        <row r="5124">
          <cell r="B5124" t="str">
            <v>Hoàng linh bắc bộ &gt;9-12 cm</v>
          </cell>
          <cell r="C5124" t="str">
            <v>cây</v>
          </cell>
          <cell r="D5124">
            <v>425284</v>
          </cell>
        </row>
        <row r="5125">
          <cell r="B5125" t="str">
            <v>Hoàng linh bắc bộ &gt;12-15 cm</v>
          </cell>
          <cell r="C5125" t="str">
            <v>cây</v>
          </cell>
          <cell r="D5125">
            <v>454339</v>
          </cell>
        </row>
        <row r="5126">
          <cell r="B5126" t="str">
            <v>Hoàng linh bắc bộ &gt;15-18 cm</v>
          </cell>
          <cell r="C5126" t="str">
            <v>cây</v>
          </cell>
          <cell r="D5126">
            <v>485238</v>
          </cell>
        </row>
        <row r="5127">
          <cell r="B5127" t="str">
            <v>Hoàng linh bắc bộ &gt;18-21 cm</v>
          </cell>
          <cell r="C5127" t="str">
            <v>cây</v>
          </cell>
          <cell r="D5127">
            <v>518245</v>
          </cell>
        </row>
        <row r="5128">
          <cell r="B5128" t="str">
            <v>Hoàng linh bắc bộ &gt;21-24 cm</v>
          </cell>
          <cell r="C5128" t="str">
            <v>cây</v>
          </cell>
          <cell r="D5128">
            <v>553656</v>
          </cell>
        </row>
        <row r="5129">
          <cell r="B5129" t="str">
            <v>Hoàng linh bắc bộ &gt;24-27 cm</v>
          </cell>
          <cell r="C5129" t="str">
            <v>cây</v>
          </cell>
          <cell r="D5129">
            <v>591812</v>
          </cell>
        </row>
        <row r="5130">
          <cell r="B5130" t="str">
            <v>Hoàng linh bắc bộ &gt;27-30 cm</v>
          </cell>
          <cell r="C5130" t="str">
            <v>cây</v>
          </cell>
          <cell r="D5130">
            <v>633102</v>
          </cell>
        </row>
        <row r="5131">
          <cell r="B5131" t="str">
            <v>Hoàng linh bắc bộ &gt;30-33 cm</v>
          </cell>
          <cell r="C5131" t="str">
            <v>cây</v>
          </cell>
          <cell r="D5131">
            <v>677962</v>
          </cell>
        </row>
        <row r="5132">
          <cell r="B5132" t="str">
            <v>Hoàng linh bắc bộ &gt;33-36 cm</v>
          </cell>
          <cell r="C5132" t="str">
            <v>cây</v>
          </cell>
          <cell r="D5132">
            <v>726917</v>
          </cell>
        </row>
        <row r="5133">
          <cell r="B5133" t="str">
            <v>Hoàng linh bắc bộ &gt;36-39 cm</v>
          </cell>
          <cell r="C5133" t="str">
            <v>cây</v>
          </cell>
          <cell r="D5133">
            <v>780526</v>
          </cell>
        </row>
        <row r="5134">
          <cell r="B5134" t="str">
            <v>Hoàng linh bắc bộ &gt;39-42 cm</v>
          </cell>
          <cell r="C5134" t="str">
            <v>cây</v>
          </cell>
          <cell r="D5134">
            <v>839455</v>
          </cell>
        </row>
        <row r="5135">
          <cell r="B5135" t="str">
            <v>Hoàng linh bắc bộ &gt;42 cm</v>
          </cell>
          <cell r="C5135" t="str">
            <v>cây</v>
          </cell>
          <cell r="D5135">
            <v>904456</v>
          </cell>
        </row>
        <row r="5136">
          <cell r="B5136" t="str">
            <v>Lim vàng ≤3 cm</v>
          </cell>
          <cell r="C5136" t="str">
            <v>cây</v>
          </cell>
          <cell r="D5136">
            <v>91198</v>
          </cell>
        </row>
        <row r="5137">
          <cell r="B5137" t="str">
            <v>Lim vàng &gt;3-6 cm</v>
          </cell>
          <cell r="C5137" t="str">
            <v>cây</v>
          </cell>
          <cell r="D5137">
            <v>120141</v>
          </cell>
        </row>
        <row r="5138">
          <cell r="B5138" t="str">
            <v>Lim vàng &gt;6-9 cm</v>
          </cell>
          <cell r="C5138" t="str">
            <v>cây</v>
          </cell>
          <cell r="D5138">
            <v>316106</v>
          </cell>
        </row>
        <row r="5139">
          <cell r="B5139" t="str">
            <v>Lim vàng &gt;9-12 cm</v>
          </cell>
          <cell r="C5139" t="str">
            <v>cây</v>
          </cell>
          <cell r="D5139">
            <v>425284</v>
          </cell>
        </row>
        <row r="5140">
          <cell r="B5140" t="str">
            <v>Lim vàng &gt;12-15 cm</v>
          </cell>
          <cell r="C5140" t="str">
            <v>cây</v>
          </cell>
          <cell r="D5140">
            <v>454339</v>
          </cell>
        </row>
        <row r="5141">
          <cell r="B5141" t="str">
            <v>Lim vàng &gt;15-18 cm</v>
          </cell>
          <cell r="C5141" t="str">
            <v>cây</v>
          </cell>
          <cell r="D5141">
            <v>485238</v>
          </cell>
        </row>
        <row r="5142">
          <cell r="B5142" t="str">
            <v>Lim vàng &gt;18-21 cm</v>
          </cell>
          <cell r="C5142" t="str">
            <v>cây</v>
          </cell>
          <cell r="D5142">
            <v>518245</v>
          </cell>
        </row>
        <row r="5143">
          <cell r="B5143" t="str">
            <v>Lim vàng &gt;21-24 cm</v>
          </cell>
          <cell r="C5143" t="str">
            <v>cây</v>
          </cell>
          <cell r="D5143">
            <v>553656</v>
          </cell>
        </row>
        <row r="5144">
          <cell r="B5144" t="str">
            <v>Lim vàng &gt;24-27 cm</v>
          </cell>
          <cell r="C5144" t="str">
            <v>cây</v>
          </cell>
          <cell r="D5144">
            <v>591812</v>
          </cell>
        </row>
        <row r="5145">
          <cell r="B5145" t="str">
            <v>Lim vàng &gt;27-30 cm</v>
          </cell>
          <cell r="C5145" t="str">
            <v>cây</v>
          </cell>
          <cell r="D5145">
            <v>633102</v>
          </cell>
        </row>
        <row r="5146">
          <cell r="B5146" t="str">
            <v>Lim vàng &gt;30-33 cm</v>
          </cell>
          <cell r="C5146" t="str">
            <v>cây</v>
          </cell>
          <cell r="D5146">
            <v>677962</v>
          </cell>
        </row>
        <row r="5147">
          <cell r="B5147" t="str">
            <v>Lim vàng &gt;33-36 cm</v>
          </cell>
          <cell r="C5147" t="str">
            <v>cây</v>
          </cell>
          <cell r="D5147">
            <v>726917</v>
          </cell>
        </row>
        <row r="5148">
          <cell r="B5148" t="str">
            <v>Lim vàng &gt;36-39 cm</v>
          </cell>
          <cell r="C5148" t="str">
            <v>cây</v>
          </cell>
          <cell r="D5148">
            <v>780526</v>
          </cell>
        </row>
        <row r="5149">
          <cell r="B5149" t="str">
            <v>Lim vàng &gt;39-42 cm</v>
          </cell>
          <cell r="C5149" t="str">
            <v>cây</v>
          </cell>
          <cell r="D5149">
            <v>839455</v>
          </cell>
        </row>
        <row r="5150">
          <cell r="B5150" t="str">
            <v>Lim vàng &gt;42 cm</v>
          </cell>
          <cell r="C5150" t="str">
            <v>cây</v>
          </cell>
          <cell r="D5150">
            <v>904456</v>
          </cell>
        </row>
        <row r="5151">
          <cell r="B5151" t="str">
            <v>Lim xẹt ≤3 cm</v>
          </cell>
          <cell r="C5151" t="str">
            <v>cây</v>
          </cell>
          <cell r="D5151">
            <v>91198</v>
          </cell>
        </row>
        <row r="5152">
          <cell r="B5152" t="str">
            <v>Lim xẹt &gt;3-6 cm</v>
          </cell>
          <cell r="C5152" t="str">
            <v>cây</v>
          </cell>
          <cell r="D5152">
            <v>120141</v>
          </cell>
        </row>
        <row r="5153">
          <cell r="B5153" t="str">
            <v>Lim xẹt &gt;6-9 cm</v>
          </cell>
          <cell r="C5153" t="str">
            <v>cây</v>
          </cell>
          <cell r="D5153">
            <v>316106</v>
          </cell>
        </row>
        <row r="5154">
          <cell r="B5154" t="str">
            <v>Lim xẹt &gt;9-12 cm</v>
          </cell>
          <cell r="C5154" t="str">
            <v>cây</v>
          </cell>
          <cell r="D5154">
            <v>425284</v>
          </cell>
        </row>
        <row r="5155">
          <cell r="B5155" t="str">
            <v>Lim xẹt &gt;12-15 cm</v>
          </cell>
          <cell r="C5155" t="str">
            <v>cây</v>
          </cell>
          <cell r="D5155">
            <v>454339</v>
          </cell>
        </row>
        <row r="5156">
          <cell r="B5156" t="str">
            <v>Lim xẹt &gt;15-18 cm</v>
          </cell>
          <cell r="C5156" t="str">
            <v>cây</v>
          </cell>
          <cell r="D5156">
            <v>485238</v>
          </cell>
        </row>
        <row r="5157">
          <cell r="B5157" t="str">
            <v>Lim xẹt &gt;18-21 cm</v>
          </cell>
          <cell r="C5157" t="str">
            <v>cây</v>
          </cell>
          <cell r="D5157">
            <v>518245</v>
          </cell>
        </row>
        <row r="5158">
          <cell r="B5158" t="str">
            <v>Lim xẹt &gt;21-24 cm</v>
          </cell>
          <cell r="C5158" t="str">
            <v>cây</v>
          </cell>
          <cell r="D5158">
            <v>553656</v>
          </cell>
        </row>
        <row r="5159">
          <cell r="B5159" t="str">
            <v>Lim xẹt &gt;24-27 cm</v>
          </cell>
          <cell r="C5159" t="str">
            <v>cây</v>
          </cell>
          <cell r="D5159">
            <v>591812</v>
          </cell>
        </row>
        <row r="5160">
          <cell r="B5160" t="str">
            <v>Lim xẹt &gt;27-30 cm</v>
          </cell>
          <cell r="C5160" t="str">
            <v>cây</v>
          </cell>
          <cell r="D5160">
            <v>633102</v>
          </cell>
        </row>
        <row r="5161">
          <cell r="B5161" t="str">
            <v>Lim xẹt &gt;30-33 cm</v>
          </cell>
          <cell r="C5161" t="str">
            <v>cây</v>
          </cell>
          <cell r="D5161">
            <v>677962</v>
          </cell>
        </row>
        <row r="5162">
          <cell r="B5162" t="str">
            <v>Lim xẹt &gt;33-36 cm</v>
          </cell>
          <cell r="C5162" t="str">
            <v>cây</v>
          </cell>
          <cell r="D5162">
            <v>726917</v>
          </cell>
        </row>
        <row r="5163">
          <cell r="B5163" t="str">
            <v>Lim xẹt &gt;36-39 cm</v>
          </cell>
          <cell r="C5163" t="str">
            <v>cây</v>
          </cell>
          <cell r="D5163">
            <v>780526</v>
          </cell>
        </row>
        <row r="5164">
          <cell r="B5164" t="str">
            <v>Lim xẹt &gt;39-42 cm</v>
          </cell>
          <cell r="C5164" t="str">
            <v>cây</v>
          </cell>
          <cell r="D5164">
            <v>839455</v>
          </cell>
        </row>
        <row r="5165">
          <cell r="B5165" t="str">
            <v>Lim xẹt &gt;42 cm</v>
          </cell>
          <cell r="C5165" t="str">
            <v>cây</v>
          </cell>
          <cell r="D5165">
            <v>904456</v>
          </cell>
        </row>
        <row r="5166">
          <cell r="B5166" t="str">
            <v>Hoàng linh đá ≤3 cm</v>
          </cell>
          <cell r="C5166" t="str">
            <v>cây</v>
          </cell>
          <cell r="D5166">
            <v>91198</v>
          </cell>
        </row>
        <row r="5167">
          <cell r="B5167" t="str">
            <v>Hoàng linh đá &gt;3-6 cm</v>
          </cell>
          <cell r="C5167" t="str">
            <v>cây</v>
          </cell>
          <cell r="D5167">
            <v>120141</v>
          </cell>
        </row>
        <row r="5168">
          <cell r="B5168" t="str">
            <v>Hoàng linh đá &gt;6-9 cm</v>
          </cell>
          <cell r="C5168" t="str">
            <v>cây</v>
          </cell>
          <cell r="D5168">
            <v>316106</v>
          </cell>
        </row>
        <row r="5169">
          <cell r="B5169" t="str">
            <v>Hoàng linh đá &gt;9-12 cm</v>
          </cell>
          <cell r="C5169" t="str">
            <v>cây</v>
          </cell>
          <cell r="D5169">
            <v>425284</v>
          </cell>
        </row>
        <row r="5170">
          <cell r="B5170" t="str">
            <v>Hoàng linh đá &gt;12-15 cm</v>
          </cell>
          <cell r="C5170" t="str">
            <v>cây</v>
          </cell>
          <cell r="D5170">
            <v>454339</v>
          </cell>
        </row>
        <row r="5171">
          <cell r="B5171" t="str">
            <v>Hoàng linh đá &gt;15-18 cm</v>
          </cell>
          <cell r="C5171" t="str">
            <v>cây</v>
          </cell>
          <cell r="D5171">
            <v>485238</v>
          </cell>
        </row>
        <row r="5172">
          <cell r="B5172" t="str">
            <v>Hoàng linh đá &gt;18-21 cm</v>
          </cell>
          <cell r="C5172" t="str">
            <v>cây</v>
          </cell>
          <cell r="D5172">
            <v>518245</v>
          </cell>
        </row>
        <row r="5173">
          <cell r="B5173" t="str">
            <v>Hoàng linh đá &gt;21-24 cm</v>
          </cell>
          <cell r="C5173" t="str">
            <v>cây</v>
          </cell>
          <cell r="D5173">
            <v>553656</v>
          </cell>
        </row>
        <row r="5174">
          <cell r="B5174" t="str">
            <v>Hoàng linh đá &gt;24-27 cm</v>
          </cell>
          <cell r="C5174" t="str">
            <v>cây</v>
          </cell>
          <cell r="D5174">
            <v>591812</v>
          </cell>
        </row>
        <row r="5175">
          <cell r="B5175" t="str">
            <v>Hoàng linh đá &gt;27-30 cm</v>
          </cell>
          <cell r="C5175" t="str">
            <v>cây</v>
          </cell>
          <cell r="D5175">
            <v>633102</v>
          </cell>
        </row>
        <row r="5176">
          <cell r="B5176" t="str">
            <v>Hoàng linh đá &gt;30-33 cm</v>
          </cell>
          <cell r="C5176" t="str">
            <v>cây</v>
          </cell>
          <cell r="D5176">
            <v>677962</v>
          </cell>
        </row>
        <row r="5177">
          <cell r="B5177" t="str">
            <v>Hoàng linh đá &gt;33-36 cm</v>
          </cell>
          <cell r="C5177" t="str">
            <v>cây</v>
          </cell>
          <cell r="D5177">
            <v>726917</v>
          </cell>
        </row>
        <row r="5178">
          <cell r="B5178" t="str">
            <v>Hoàng linh đá &gt;36-39 cm</v>
          </cell>
          <cell r="C5178" t="str">
            <v>cây</v>
          </cell>
          <cell r="D5178">
            <v>780526</v>
          </cell>
        </row>
        <row r="5179">
          <cell r="B5179" t="str">
            <v>Hoàng linh đá &gt;39-42 cm</v>
          </cell>
          <cell r="C5179" t="str">
            <v>cây</v>
          </cell>
          <cell r="D5179">
            <v>839455</v>
          </cell>
        </row>
        <row r="5180">
          <cell r="B5180" t="str">
            <v>Hoàng linh đá &gt;42 cm</v>
          </cell>
          <cell r="C5180" t="str">
            <v>cây</v>
          </cell>
          <cell r="D5180">
            <v>904456</v>
          </cell>
        </row>
        <row r="5181">
          <cell r="B5181" t="str">
            <v>Hoàng linh nam bộ ≤3 cm</v>
          </cell>
          <cell r="C5181" t="str">
            <v>cây</v>
          </cell>
          <cell r="D5181">
            <v>91198</v>
          </cell>
        </row>
        <row r="5182">
          <cell r="B5182" t="str">
            <v>Hoàng linh nam bộ &gt;3-6 cm</v>
          </cell>
          <cell r="C5182" t="str">
            <v>cây</v>
          </cell>
          <cell r="D5182">
            <v>120141</v>
          </cell>
        </row>
        <row r="5183">
          <cell r="B5183" t="str">
            <v>Hoàng linh nam bộ &gt;6-9 cm</v>
          </cell>
          <cell r="C5183" t="str">
            <v>cây</v>
          </cell>
          <cell r="D5183">
            <v>316106</v>
          </cell>
        </row>
        <row r="5184">
          <cell r="B5184" t="str">
            <v>Hoàng linh nam bộ &gt;9-12 cm</v>
          </cell>
          <cell r="C5184" t="str">
            <v>cây</v>
          </cell>
          <cell r="D5184">
            <v>425284</v>
          </cell>
        </row>
        <row r="5185">
          <cell r="B5185" t="str">
            <v>Hoàng linh nam bộ &gt;12-15 cm</v>
          </cell>
          <cell r="C5185" t="str">
            <v>cây</v>
          </cell>
          <cell r="D5185">
            <v>454339</v>
          </cell>
        </row>
        <row r="5186">
          <cell r="B5186" t="str">
            <v>Hoàng linh nam bộ &gt;15-18 cm</v>
          </cell>
          <cell r="C5186" t="str">
            <v>cây</v>
          </cell>
          <cell r="D5186">
            <v>485238</v>
          </cell>
        </row>
        <row r="5187">
          <cell r="B5187" t="str">
            <v>Hoàng linh nam bộ &gt;18-21 cm</v>
          </cell>
          <cell r="C5187" t="str">
            <v>cây</v>
          </cell>
          <cell r="D5187">
            <v>518245</v>
          </cell>
        </row>
        <row r="5188">
          <cell r="B5188" t="str">
            <v>Hoàng linh nam bộ &gt;21-24 cm</v>
          </cell>
          <cell r="C5188" t="str">
            <v>cây</v>
          </cell>
          <cell r="D5188">
            <v>553656</v>
          </cell>
        </row>
        <row r="5189">
          <cell r="B5189" t="str">
            <v>Hoàng linh nam bộ &gt;24-27 cm</v>
          </cell>
          <cell r="C5189" t="str">
            <v>cây</v>
          </cell>
          <cell r="D5189">
            <v>591812</v>
          </cell>
        </row>
        <row r="5190">
          <cell r="B5190" t="str">
            <v>Hoàng linh nam bộ &gt;27-30 cm</v>
          </cell>
          <cell r="C5190" t="str">
            <v>cây</v>
          </cell>
          <cell r="D5190">
            <v>633102</v>
          </cell>
        </row>
        <row r="5191">
          <cell r="B5191" t="str">
            <v>Hoàng linh nam bộ &gt;30-33 cm</v>
          </cell>
          <cell r="C5191" t="str">
            <v>cây</v>
          </cell>
          <cell r="D5191">
            <v>677962</v>
          </cell>
        </row>
        <row r="5192">
          <cell r="B5192" t="str">
            <v>Hoàng linh nam bộ &gt;33-36 cm</v>
          </cell>
          <cell r="C5192" t="str">
            <v>cây</v>
          </cell>
          <cell r="D5192">
            <v>726917</v>
          </cell>
        </row>
        <row r="5193">
          <cell r="B5193" t="str">
            <v>Hoàng linh nam bộ &gt;36-39 cm</v>
          </cell>
          <cell r="C5193" t="str">
            <v>cây</v>
          </cell>
          <cell r="D5193">
            <v>780526</v>
          </cell>
        </row>
        <row r="5194">
          <cell r="B5194" t="str">
            <v>Hoàng linh nam bộ &gt;39-42 cm</v>
          </cell>
          <cell r="C5194" t="str">
            <v>cây</v>
          </cell>
          <cell r="D5194">
            <v>839455</v>
          </cell>
        </row>
        <row r="5195">
          <cell r="B5195" t="str">
            <v>Hoàng linh nam bộ &gt;42 cm</v>
          </cell>
          <cell r="C5195" t="str">
            <v>cây</v>
          </cell>
          <cell r="D5195">
            <v>904456</v>
          </cell>
        </row>
        <row r="5196">
          <cell r="B5196" t="str">
            <v>Lim vàng ≤3 cm</v>
          </cell>
          <cell r="C5196" t="str">
            <v>cây</v>
          </cell>
          <cell r="D5196">
            <v>91198</v>
          </cell>
        </row>
        <row r="5197">
          <cell r="B5197" t="str">
            <v>Lim vàng &gt;3-6 cm</v>
          </cell>
          <cell r="C5197" t="str">
            <v>cây</v>
          </cell>
          <cell r="D5197">
            <v>120141</v>
          </cell>
        </row>
        <row r="5198">
          <cell r="B5198" t="str">
            <v>Lim vàng &gt;6-9 cm</v>
          </cell>
          <cell r="C5198" t="str">
            <v>cây</v>
          </cell>
          <cell r="D5198">
            <v>316106</v>
          </cell>
        </row>
        <row r="5199">
          <cell r="B5199" t="str">
            <v>Lim vàng &gt;9-12 cm</v>
          </cell>
          <cell r="C5199" t="str">
            <v>cây</v>
          </cell>
          <cell r="D5199">
            <v>425284</v>
          </cell>
        </row>
        <row r="5200">
          <cell r="B5200" t="str">
            <v>Lim vàng &gt;12-15 cm</v>
          </cell>
          <cell r="C5200" t="str">
            <v>cây</v>
          </cell>
          <cell r="D5200">
            <v>454339</v>
          </cell>
        </row>
        <row r="5201">
          <cell r="B5201" t="str">
            <v>Lim vàng &gt;15-18 cm</v>
          </cell>
          <cell r="C5201" t="str">
            <v>cây</v>
          </cell>
          <cell r="D5201">
            <v>485238</v>
          </cell>
        </row>
        <row r="5202">
          <cell r="B5202" t="str">
            <v>Lim vàng &gt;18-21 cm</v>
          </cell>
          <cell r="C5202" t="str">
            <v>cây</v>
          </cell>
          <cell r="D5202">
            <v>518245</v>
          </cell>
        </row>
        <row r="5203">
          <cell r="B5203" t="str">
            <v>Lim vàng &gt;21-24 cm</v>
          </cell>
          <cell r="C5203" t="str">
            <v>cây</v>
          </cell>
          <cell r="D5203">
            <v>553656</v>
          </cell>
        </row>
        <row r="5204">
          <cell r="B5204" t="str">
            <v>Lim vàng &gt;24-27 cm</v>
          </cell>
          <cell r="C5204" t="str">
            <v>cây</v>
          </cell>
          <cell r="D5204">
            <v>591812</v>
          </cell>
        </row>
        <row r="5205">
          <cell r="B5205" t="str">
            <v>Lim vàng &gt;27-30 cm</v>
          </cell>
          <cell r="C5205" t="str">
            <v>cây</v>
          </cell>
          <cell r="D5205">
            <v>633102</v>
          </cell>
        </row>
        <row r="5206">
          <cell r="B5206" t="str">
            <v>Lim vàng &gt;30-33 cm</v>
          </cell>
          <cell r="C5206" t="str">
            <v>cây</v>
          </cell>
          <cell r="D5206">
            <v>677962</v>
          </cell>
        </row>
        <row r="5207">
          <cell r="B5207" t="str">
            <v>Lim vàng &gt;33-36 cm</v>
          </cell>
          <cell r="C5207" t="str">
            <v>cây</v>
          </cell>
          <cell r="D5207">
            <v>726917</v>
          </cell>
        </row>
        <row r="5208">
          <cell r="B5208" t="str">
            <v>Lim vàng &gt;36-39 cm</v>
          </cell>
          <cell r="C5208" t="str">
            <v>cây</v>
          </cell>
          <cell r="D5208">
            <v>780526</v>
          </cell>
        </row>
        <row r="5209">
          <cell r="B5209" t="str">
            <v>Lim vàng &gt;39-42 cm</v>
          </cell>
          <cell r="C5209" t="str">
            <v>cây</v>
          </cell>
          <cell r="D5209">
            <v>839455</v>
          </cell>
        </row>
        <row r="5210">
          <cell r="B5210" t="str">
            <v>Lim vàng &gt;42 cm</v>
          </cell>
          <cell r="C5210" t="str">
            <v>cây</v>
          </cell>
          <cell r="D5210">
            <v>904456</v>
          </cell>
        </row>
        <row r="5211">
          <cell r="B5211" t="str">
            <v>Lim xẹt ≤3 cm</v>
          </cell>
          <cell r="C5211" t="str">
            <v>cây</v>
          </cell>
          <cell r="D5211">
            <v>91198</v>
          </cell>
        </row>
        <row r="5212">
          <cell r="B5212" t="str">
            <v>Lim xẹt &gt;3-6 cm</v>
          </cell>
          <cell r="C5212" t="str">
            <v>cây</v>
          </cell>
          <cell r="D5212">
            <v>120141</v>
          </cell>
        </row>
        <row r="5213">
          <cell r="B5213" t="str">
            <v>Lim xẹt &gt;6-9 cm</v>
          </cell>
          <cell r="C5213" t="str">
            <v>cây</v>
          </cell>
          <cell r="D5213">
            <v>316106</v>
          </cell>
        </row>
        <row r="5214">
          <cell r="B5214" t="str">
            <v>Lim xẹt &gt;9-12 cm</v>
          </cell>
          <cell r="C5214" t="str">
            <v>cây</v>
          </cell>
          <cell r="D5214">
            <v>425284</v>
          </cell>
        </row>
        <row r="5215">
          <cell r="B5215" t="str">
            <v>Lim xẹt &gt;12-15 cm</v>
          </cell>
          <cell r="C5215" t="str">
            <v>cây</v>
          </cell>
          <cell r="D5215">
            <v>454339</v>
          </cell>
        </row>
        <row r="5216">
          <cell r="B5216" t="str">
            <v>Lim xẹt &gt;15-18 cm</v>
          </cell>
          <cell r="C5216" t="str">
            <v>cây</v>
          </cell>
          <cell r="D5216">
            <v>485238</v>
          </cell>
        </row>
        <row r="5217">
          <cell r="B5217" t="str">
            <v>Lim xẹt &gt;18-21 cm</v>
          </cell>
          <cell r="C5217" t="str">
            <v>cây</v>
          </cell>
          <cell r="D5217">
            <v>518245</v>
          </cell>
        </row>
        <row r="5218">
          <cell r="B5218" t="str">
            <v>Lim xẹt &gt;21-24 cm</v>
          </cell>
          <cell r="C5218" t="str">
            <v>cây</v>
          </cell>
          <cell r="D5218">
            <v>553656</v>
          </cell>
        </row>
        <row r="5219">
          <cell r="B5219" t="str">
            <v>Lim xẹt &gt;24-27 cm</v>
          </cell>
          <cell r="C5219" t="str">
            <v>cây</v>
          </cell>
          <cell r="D5219">
            <v>591812</v>
          </cell>
        </row>
        <row r="5220">
          <cell r="B5220" t="str">
            <v>Lim xẹt &gt;27-30 cm</v>
          </cell>
          <cell r="C5220" t="str">
            <v>cây</v>
          </cell>
          <cell r="D5220">
            <v>633102</v>
          </cell>
        </row>
        <row r="5221">
          <cell r="B5221" t="str">
            <v>Lim xẹt &gt;30-33 cm</v>
          </cell>
          <cell r="C5221" t="str">
            <v>cây</v>
          </cell>
          <cell r="D5221">
            <v>677962</v>
          </cell>
        </row>
        <row r="5222">
          <cell r="B5222" t="str">
            <v>Lim xẹt &gt;33-36 cm</v>
          </cell>
          <cell r="C5222" t="str">
            <v>cây</v>
          </cell>
          <cell r="D5222">
            <v>726917</v>
          </cell>
        </row>
        <row r="5223">
          <cell r="B5223" t="str">
            <v>Lim xẹt &gt;36-39 cm</v>
          </cell>
          <cell r="C5223" t="str">
            <v>cây</v>
          </cell>
          <cell r="D5223">
            <v>780526</v>
          </cell>
        </row>
        <row r="5224">
          <cell r="B5224" t="str">
            <v>Lim xẹt &gt;39-42 cm</v>
          </cell>
          <cell r="C5224" t="str">
            <v>cây</v>
          </cell>
          <cell r="D5224">
            <v>839455</v>
          </cell>
        </row>
        <row r="5225">
          <cell r="B5225" t="str">
            <v>Lim xẹt &gt;42 cm</v>
          </cell>
          <cell r="C5225" t="str">
            <v>cây</v>
          </cell>
          <cell r="D5225">
            <v>904456</v>
          </cell>
        </row>
        <row r="5226">
          <cell r="B5226" t="str">
            <v>Hoàng linh ≤3 cm</v>
          </cell>
          <cell r="C5226" t="str">
            <v>cây</v>
          </cell>
          <cell r="D5226">
            <v>91198</v>
          </cell>
        </row>
        <row r="5227">
          <cell r="B5227" t="str">
            <v>Hoàng linh &gt;3-6 cm</v>
          </cell>
          <cell r="C5227" t="str">
            <v>cây</v>
          </cell>
          <cell r="D5227">
            <v>120141</v>
          </cell>
        </row>
        <row r="5228">
          <cell r="B5228" t="str">
            <v>Hoàng linh &gt;6-9 cm</v>
          </cell>
          <cell r="C5228" t="str">
            <v>cây</v>
          </cell>
          <cell r="D5228">
            <v>316106</v>
          </cell>
        </row>
        <row r="5229">
          <cell r="B5229" t="str">
            <v>Hoàng linh &gt;9-12 cm</v>
          </cell>
          <cell r="C5229" t="str">
            <v>cây</v>
          </cell>
          <cell r="D5229">
            <v>425284</v>
          </cell>
        </row>
        <row r="5230">
          <cell r="B5230" t="str">
            <v>Hoàng linh &gt;12-15 cm</v>
          </cell>
          <cell r="C5230" t="str">
            <v>cây</v>
          </cell>
          <cell r="D5230">
            <v>454339</v>
          </cell>
        </row>
        <row r="5231">
          <cell r="B5231" t="str">
            <v>Hoàng linh &gt;15-18 cm</v>
          </cell>
          <cell r="C5231" t="str">
            <v>cây</v>
          </cell>
          <cell r="D5231">
            <v>485238</v>
          </cell>
        </row>
        <row r="5232">
          <cell r="B5232" t="str">
            <v>Hoàng linh &gt;18-21 cm</v>
          </cell>
          <cell r="C5232" t="str">
            <v>cây</v>
          </cell>
          <cell r="D5232">
            <v>518245</v>
          </cell>
        </row>
        <row r="5233">
          <cell r="B5233" t="str">
            <v>Hoàng linh &gt;21-24 cm</v>
          </cell>
          <cell r="C5233" t="str">
            <v>cây</v>
          </cell>
          <cell r="D5233">
            <v>553656</v>
          </cell>
        </row>
        <row r="5234">
          <cell r="B5234" t="str">
            <v>Hoàng linh &gt;24-27 cm</v>
          </cell>
          <cell r="C5234" t="str">
            <v>cây</v>
          </cell>
          <cell r="D5234">
            <v>591812</v>
          </cell>
        </row>
        <row r="5235">
          <cell r="B5235" t="str">
            <v>Hoàng linh &gt;27-30 cm</v>
          </cell>
          <cell r="C5235" t="str">
            <v>cây</v>
          </cell>
          <cell r="D5235">
            <v>633102</v>
          </cell>
        </row>
        <row r="5236">
          <cell r="B5236" t="str">
            <v>Hoàng linh &gt;30-33 cm</v>
          </cell>
          <cell r="C5236" t="str">
            <v>cây</v>
          </cell>
          <cell r="D5236">
            <v>677962</v>
          </cell>
        </row>
        <row r="5237">
          <cell r="B5237" t="str">
            <v>Hoàng linh &gt;33-36 cm</v>
          </cell>
          <cell r="C5237" t="str">
            <v>cây</v>
          </cell>
          <cell r="D5237">
            <v>726917</v>
          </cell>
        </row>
        <row r="5238">
          <cell r="B5238" t="str">
            <v>Hoàng linh &gt;36-39 cm</v>
          </cell>
          <cell r="C5238" t="str">
            <v>cây</v>
          </cell>
          <cell r="D5238">
            <v>780526</v>
          </cell>
        </row>
        <row r="5239">
          <cell r="B5239" t="str">
            <v>Hoàng linh &gt;39-42 cm</v>
          </cell>
          <cell r="C5239" t="str">
            <v>cây</v>
          </cell>
          <cell r="D5239">
            <v>839455</v>
          </cell>
        </row>
        <row r="5240">
          <cell r="B5240" t="str">
            <v>Hoàng linh &gt;42 cm</v>
          </cell>
          <cell r="C5240" t="str">
            <v>cây</v>
          </cell>
          <cell r="D5240">
            <v>904456</v>
          </cell>
        </row>
        <row r="5241">
          <cell r="B5241" t="str">
            <v>Kháo nhậm ≤3 cm</v>
          </cell>
          <cell r="C5241" t="str">
            <v>cây</v>
          </cell>
          <cell r="D5241">
            <v>91198</v>
          </cell>
        </row>
        <row r="5242">
          <cell r="B5242" t="str">
            <v>Kháo nhậm &gt;3-6 cm</v>
          </cell>
          <cell r="C5242" t="str">
            <v>cây</v>
          </cell>
          <cell r="D5242">
            <v>120141</v>
          </cell>
        </row>
        <row r="5243">
          <cell r="B5243" t="str">
            <v>Kháo nhậm &gt;6-9 cm</v>
          </cell>
          <cell r="C5243" t="str">
            <v>cây</v>
          </cell>
          <cell r="D5243">
            <v>316106</v>
          </cell>
        </row>
        <row r="5244">
          <cell r="B5244" t="str">
            <v>Kháo nhậm &gt;9-12 cm</v>
          </cell>
          <cell r="C5244" t="str">
            <v>cây</v>
          </cell>
          <cell r="D5244">
            <v>425284</v>
          </cell>
        </row>
        <row r="5245">
          <cell r="B5245" t="str">
            <v>Kháo nhậm &gt;12-15 cm</v>
          </cell>
          <cell r="C5245" t="str">
            <v>cây</v>
          </cell>
          <cell r="D5245">
            <v>454339</v>
          </cell>
        </row>
        <row r="5246">
          <cell r="B5246" t="str">
            <v>Kháo nhậm &gt;15-18 cm</v>
          </cell>
          <cell r="C5246" t="str">
            <v>cây</v>
          </cell>
          <cell r="D5246">
            <v>485238</v>
          </cell>
        </row>
        <row r="5247">
          <cell r="B5247" t="str">
            <v>Kháo nhậm &gt;18-21 cm</v>
          </cell>
          <cell r="C5247" t="str">
            <v>cây</v>
          </cell>
          <cell r="D5247">
            <v>518245</v>
          </cell>
        </row>
        <row r="5248">
          <cell r="B5248" t="str">
            <v>Kháo nhậm &gt;21-24 cm</v>
          </cell>
          <cell r="C5248" t="str">
            <v>cây</v>
          </cell>
          <cell r="D5248">
            <v>553656</v>
          </cell>
        </row>
        <row r="5249">
          <cell r="B5249" t="str">
            <v>Kháo nhậm &gt;24-27 cm</v>
          </cell>
          <cell r="C5249" t="str">
            <v>cây</v>
          </cell>
          <cell r="D5249">
            <v>591812</v>
          </cell>
        </row>
        <row r="5250">
          <cell r="B5250" t="str">
            <v>Kháo nhậm &gt;27-30 cm</v>
          </cell>
          <cell r="C5250" t="str">
            <v>cây</v>
          </cell>
          <cell r="D5250">
            <v>633102</v>
          </cell>
        </row>
        <row r="5251">
          <cell r="B5251" t="str">
            <v>Kháo nhậm &gt;30-33 cm</v>
          </cell>
          <cell r="C5251" t="str">
            <v>cây</v>
          </cell>
          <cell r="D5251">
            <v>677962</v>
          </cell>
        </row>
        <row r="5252">
          <cell r="B5252" t="str">
            <v>Kháo nhậm &gt;33-36 cm</v>
          </cell>
          <cell r="C5252" t="str">
            <v>cây</v>
          </cell>
          <cell r="D5252">
            <v>726917</v>
          </cell>
        </row>
        <row r="5253">
          <cell r="B5253" t="str">
            <v>Kháo nhậm &gt;36-39 cm</v>
          </cell>
          <cell r="C5253" t="str">
            <v>cây</v>
          </cell>
          <cell r="D5253">
            <v>780526</v>
          </cell>
        </row>
        <row r="5254">
          <cell r="B5254" t="str">
            <v>Kháo nhậm &gt;39-42 cm</v>
          </cell>
          <cell r="C5254" t="str">
            <v>cây</v>
          </cell>
          <cell r="D5254">
            <v>839455</v>
          </cell>
        </row>
        <row r="5255">
          <cell r="B5255" t="str">
            <v>Kháo nhậm &gt;42 cm</v>
          </cell>
          <cell r="C5255" t="str">
            <v>cây</v>
          </cell>
          <cell r="D5255">
            <v>904456</v>
          </cell>
        </row>
        <row r="5256">
          <cell r="B5256" t="str">
            <v>Kháo tía ≤3 cm</v>
          </cell>
          <cell r="C5256" t="str">
            <v>cây</v>
          </cell>
          <cell r="D5256">
            <v>91198</v>
          </cell>
        </row>
        <row r="5257">
          <cell r="B5257" t="str">
            <v>Kháo tía &gt;3-6 cm</v>
          </cell>
          <cell r="C5257" t="str">
            <v>cây</v>
          </cell>
          <cell r="D5257">
            <v>120141</v>
          </cell>
        </row>
        <row r="5258">
          <cell r="B5258" t="str">
            <v>Kháo tía &gt;6-9 cm</v>
          </cell>
          <cell r="C5258" t="str">
            <v>cây</v>
          </cell>
          <cell r="D5258">
            <v>316106</v>
          </cell>
        </row>
        <row r="5259">
          <cell r="B5259" t="str">
            <v>Kháo tía &gt;9-12 cm</v>
          </cell>
          <cell r="C5259" t="str">
            <v>cây</v>
          </cell>
          <cell r="D5259">
            <v>425284</v>
          </cell>
        </row>
        <row r="5260">
          <cell r="B5260" t="str">
            <v>Kháo tía &gt;12-15 cm</v>
          </cell>
          <cell r="C5260" t="str">
            <v>cây</v>
          </cell>
          <cell r="D5260">
            <v>454339</v>
          </cell>
        </row>
        <row r="5261">
          <cell r="B5261" t="str">
            <v>Kháo tía &gt;15-18 cm</v>
          </cell>
          <cell r="C5261" t="str">
            <v>cây</v>
          </cell>
          <cell r="D5261">
            <v>485238</v>
          </cell>
        </row>
        <row r="5262">
          <cell r="B5262" t="str">
            <v>Kháo tía &gt;18-21 cm</v>
          </cell>
          <cell r="C5262" t="str">
            <v>cây</v>
          </cell>
          <cell r="D5262">
            <v>518245</v>
          </cell>
        </row>
        <row r="5263">
          <cell r="B5263" t="str">
            <v>Kháo tía &gt;21-24 cm</v>
          </cell>
          <cell r="C5263" t="str">
            <v>cây</v>
          </cell>
          <cell r="D5263">
            <v>553656</v>
          </cell>
        </row>
        <row r="5264">
          <cell r="B5264" t="str">
            <v>Kháo tía &gt;24-27 cm</v>
          </cell>
          <cell r="C5264" t="str">
            <v>cây</v>
          </cell>
          <cell r="D5264">
            <v>591812</v>
          </cell>
        </row>
        <row r="5265">
          <cell r="B5265" t="str">
            <v>Kháo tía &gt;27-30 cm</v>
          </cell>
          <cell r="C5265" t="str">
            <v>cây</v>
          </cell>
          <cell r="D5265">
            <v>633102</v>
          </cell>
        </row>
        <row r="5266">
          <cell r="B5266" t="str">
            <v>Kháo tía &gt;30-33 cm</v>
          </cell>
          <cell r="C5266" t="str">
            <v>cây</v>
          </cell>
          <cell r="D5266">
            <v>677962</v>
          </cell>
        </row>
        <row r="5267">
          <cell r="B5267" t="str">
            <v>Kháo tía &gt;33-36 cm</v>
          </cell>
          <cell r="C5267" t="str">
            <v>cây</v>
          </cell>
          <cell r="D5267">
            <v>726917</v>
          </cell>
        </row>
        <row r="5268">
          <cell r="B5268" t="str">
            <v>Kháo tía &gt;36-39 cm</v>
          </cell>
          <cell r="C5268" t="str">
            <v>cây</v>
          </cell>
          <cell r="D5268">
            <v>780526</v>
          </cell>
        </row>
        <row r="5269">
          <cell r="B5269" t="str">
            <v>Kháo tía &gt;39-42 cm</v>
          </cell>
          <cell r="C5269" t="str">
            <v>cây</v>
          </cell>
          <cell r="D5269">
            <v>839455</v>
          </cell>
        </row>
        <row r="5270">
          <cell r="B5270" t="str">
            <v>Kháo tía &gt;42 cm</v>
          </cell>
          <cell r="C5270" t="str">
            <v>cây</v>
          </cell>
          <cell r="D5270">
            <v>904456</v>
          </cell>
        </row>
        <row r="5271">
          <cell r="B5271" t="str">
            <v>Re vàng ≤3 cm</v>
          </cell>
          <cell r="C5271" t="str">
            <v>cây</v>
          </cell>
          <cell r="D5271">
            <v>91198</v>
          </cell>
        </row>
        <row r="5272">
          <cell r="B5272" t="str">
            <v>Re vàng &gt;3-6 cm</v>
          </cell>
          <cell r="C5272" t="str">
            <v>cây</v>
          </cell>
          <cell r="D5272">
            <v>120141</v>
          </cell>
        </row>
        <row r="5273">
          <cell r="B5273" t="str">
            <v>Re vàng &gt;6-9 cm</v>
          </cell>
          <cell r="C5273" t="str">
            <v>cây</v>
          </cell>
          <cell r="D5273">
            <v>316106</v>
          </cell>
        </row>
        <row r="5274">
          <cell r="B5274" t="str">
            <v>Re vàng &gt;9-12 cm</v>
          </cell>
          <cell r="C5274" t="str">
            <v>cây</v>
          </cell>
          <cell r="D5274">
            <v>425284</v>
          </cell>
        </row>
        <row r="5275">
          <cell r="B5275" t="str">
            <v>Re vàng &gt;12-15 cm</v>
          </cell>
          <cell r="C5275" t="str">
            <v>cây</v>
          </cell>
          <cell r="D5275">
            <v>454339</v>
          </cell>
        </row>
        <row r="5276">
          <cell r="B5276" t="str">
            <v>Re vàng &gt;15-18 cm</v>
          </cell>
          <cell r="C5276" t="str">
            <v>cây</v>
          </cell>
          <cell r="D5276">
            <v>485238</v>
          </cell>
        </row>
        <row r="5277">
          <cell r="B5277" t="str">
            <v>Re vàng &gt;18-21 cm</v>
          </cell>
          <cell r="C5277" t="str">
            <v>cây</v>
          </cell>
          <cell r="D5277">
            <v>518245</v>
          </cell>
        </row>
        <row r="5278">
          <cell r="B5278" t="str">
            <v>Re vàng &gt;21-24 cm</v>
          </cell>
          <cell r="C5278" t="str">
            <v>cây</v>
          </cell>
          <cell r="D5278">
            <v>553656</v>
          </cell>
        </row>
        <row r="5279">
          <cell r="B5279" t="str">
            <v>Re vàng &gt;24-27 cm</v>
          </cell>
          <cell r="C5279" t="str">
            <v>cây</v>
          </cell>
          <cell r="D5279">
            <v>591812</v>
          </cell>
        </row>
        <row r="5280">
          <cell r="B5280" t="str">
            <v>Re vàng &gt;27-30 cm</v>
          </cell>
          <cell r="C5280" t="str">
            <v>cây</v>
          </cell>
          <cell r="D5280">
            <v>633102</v>
          </cell>
        </row>
        <row r="5281">
          <cell r="B5281" t="str">
            <v>Re vàng &gt;30-33 cm</v>
          </cell>
          <cell r="C5281" t="str">
            <v>cây</v>
          </cell>
          <cell r="D5281">
            <v>677962</v>
          </cell>
        </row>
        <row r="5282">
          <cell r="B5282" t="str">
            <v>Re vàng &gt;33-36 cm</v>
          </cell>
          <cell r="C5282" t="str">
            <v>cây</v>
          </cell>
          <cell r="D5282">
            <v>726917</v>
          </cell>
        </row>
        <row r="5283">
          <cell r="B5283" t="str">
            <v>Re vàng &gt;36-39 cm</v>
          </cell>
          <cell r="C5283" t="str">
            <v>cây</v>
          </cell>
          <cell r="D5283">
            <v>780526</v>
          </cell>
        </row>
        <row r="5284">
          <cell r="B5284" t="str">
            <v>Re vàng &gt;39-42 cm</v>
          </cell>
          <cell r="C5284" t="str">
            <v>cây</v>
          </cell>
          <cell r="D5284">
            <v>839455</v>
          </cell>
        </row>
        <row r="5285">
          <cell r="B5285" t="str">
            <v>Re vàng &gt;42 cm</v>
          </cell>
          <cell r="C5285" t="str">
            <v>cây</v>
          </cell>
          <cell r="D5285">
            <v>904456</v>
          </cell>
        </row>
        <row r="5286">
          <cell r="B5286" t="str">
            <v>Kháo thơm ≤3 cm</v>
          </cell>
          <cell r="C5286" t="str">
            <v>cây</v>
          </cell>
          <cell r="D5286">
            <v>91198</v>
          </cell>
        </row>
        <row r="5287">
          <cell r="B5287" t="str">
            <v>Kháo thơm &gt;3-6 cm</v>
          </cell>
          <cell r="C5287" t="str">
            <v>cây</v>
          </cell>
          <cell r="D5287">
            <v>120141</v>
          </cell>
        </row>
        <row r="5288">
          <cell r="B5288" t="str">
            <v>Kháo thơm &gt;6-9 cm</v>
          </cell>
          <cell r="C5288" t="str">
            <v>cây</v>
          </cell>
          <cell r="D5288">
            <v>316106</v>
          </cell>
        </row>
        <row r="5289">
          <cell r="B5289" t="str">
            <v>Kháo thơm &gt;9-12 cm</v>
          </cell>
          <cell r="C5289" t="str">
            <v>cây</v>
          </cell>
          <cell r="D5289">
            <v>425284</v>
          </cell>
        </row>
        <row r="5290">
          <cell r="B5290" t="str">
            <v>Kháo thơm &gt;12-15 cm</v>
          </cell>
          <cell r="C5290" t="str">
            <v>cây</v>
          </cell>
          <cell r="D5290">
            <v>454339</v>
          </cell>
        </row>
        <row r="5291">
          <cell r="B5291" t="str">
            <v>Kháo thơm &gt;15-18 cm</v>
          </cell>
          <cell r="C5291" t="str">
            <v>cây</v>
          </cell>
          <cell r="D5291">
            <v>485238</v>
          </cell>
        </row>
        <row r="5292">
          <cell r="B5292" t="str">
            <v>Kháo thơm &gt;18-21 cm</v>
          </cell>
          <cell r="C5292" t="str">
            <v>cây</v>
          </cell>
          <cell r="D5292">
            <v>518245</v>
          </cell>
        </row>
        <row r="5293">
          <cell r="B5293" t="str">
            <v>Kháo thơm &gt;21-24 cm</v>
          </cell>
          <cell r="C5293" t="str">
            <v>cây</v>
          </cell>
          <cell r="D5293">
            <v>553656</v>
          </cell>
        </row>
        <row r="5294">
          <cell r="B5294" t="str">
            <v>Kháo thơm &gt;24-27 cm</v>
          </cell>
          <cell r="C5294" t="str">
            <v>cây</v>
          </cell>
          <cell r="D5294">
            <v>591812</v>
          </cell>
        </row>
        <row r="5295">
          <cell r="B5295" t="str">
            <v>Kháo thơm &gt;27-30 cm</v>
          </cell>
          <cell r="C5295" t="str">
            <v>cây</v>
          </cell>
          <cell r="D5295">
            <v>633102</v>
          </cell>
        </row>
        <row r="5296">
          <cell r="B5296" t="str">
            <v>Kháo thơm &gt;30-33 cm</v>
          </cell>
          <cell r="C5296" t="str">
            <v>cây</v>
          </cell>
          <cell r="D5296">
            <v>677962</v>
          </cell>
        </row>
        <row r="5297">
          <cell r="B5297" t="str">
            <v>Kháo thơm &gt;33-36 cm</v>
          </cell>
          <cell r="C5297" t="str">
            <v>cây</v>
          </cell>
          <cell r="D5297">
            <v>726917</v>
          </cell>
        </row>
        <row r="5298">
          <cell r="B5298" t="str">
            <v>Kháo thơm &gt;36-39 cm</v>
          </cell>
          <cell r="C5298" t="str">
            <v>cây</v>
          </cell>
          <cell r="D5298">
            <v>780526</v>
          </cell>
        </row>
        <row r="5299">
          <cell r="B5299" t="str">
            <v>Kháo thơm &gt;39-42 cm</v>
          </cell>
          <cell r="C5299" t="str">
            <v>cây</v>
          </cell>
          <cell r="D5299">
            <v>839455</v>
          </cell>
        </row>
        <row r="5300">
          <cell r="B5300" t="str">
            <v>Kháo thơm &gt;42 cm</v>
          </cell>
          <cell r="C5300" t="str">
            <v>cây</v>
          </cell>
          <cell r="D5300">
            <v>904456</v>
          </cell>
        </row>
        <row r="5301">
          <cell r="B5301" t="str">
            <v>Re hương ≤3 cm</v>
          </cell>
          <cell r="C5301" t="str">
            <v>cây</v>
          </cell>
          <cell r="D5301">
            <v>91198</v>
          </cell>
        </row>
        <row r="5302">
          <cell r="B5302" t="str">
            <v>Re hương &gt;3-6 cm</v>
          </cell>
          <cell r="C5302" t="str">
            <v>cây</v>
          </cell>
          <cell r="D5302">
            <v>120141</v>
          </cell>
        </row>
        <row r="5303">
          <cell r="B5303" t="str">
            <v>Re hương &gt;6-9 cm</v>
          </cell>
          <cell r="C5303" t="str">
            <v>cây</v>
          </cell>
          <cell r="D5303">
            <v>316106</v>
          </cell>
        </row>
        <row r="5304">
          <cell r="B5304" t="str">
            <v>Re hương &gt;9-12 cm</v>
          </cell>
          <cell r="C5304" t="str">
            <v>cây</v>
          </cell>
          <cell r="D5304">
            <v>425284</v>
          </cell>
        </row>
        <row r="5305">
          <cell r="B5305" t="str">
            <v>Re hương &gt;12-15 cm</v>
          </cell>
          <cell r="C5305" t="str">
            <v>cây</v>
          </cell>
          <cell r="D5305">
            <v>454339</v>
          </cell>
        </row>
        <row r="5306">
          <cell r="B5306" t="str">
            <v>Re hương &gt;15-18 cm</v>
          </cell>
          <cell r="C5306" t="str">
            <v>cây</v>
          </cell>
          <cell r="D5306">
            <v>485238</v>
          </cell>
        </row>
        <row r="5307">
          <cell r="B5307" t="str">
            <v>Re hương &gt;18-21 cm</v>
          </cell>
          <cell r="C5307" t="str">
            <v>cây</v>
          </cell>
          <cell r="D5307">
            <v>518245</v>
          </cell>
        </row>
        <row r="5308">
          <cell r="B5308" t="str">
            <v>Re hương &gt;21-24 cm</v>
          </cell>
          <cell r="C5308" t="str">
            <v>cây</v>
          </cell>
          <cell r="D5308">
            <v>553656</v>
          </cell>
        </row>
        <row r="5309">
          <cell r="B5309" t="str">
            <v>Re hương &gt;24-27 cm</v>
          </cell>
          <cell r="C5309" t="str">
            <v>cây</v>
          </cell>
          <cell r="D5309">
            <v>591812</v>
          </cell>
        </row>
        <row r="5310">
          <cell r="B5310" t="str">
            <v>Re hương &gt;27-30 cm</v>
          </cell>
          <cell r="C5310" t="str">
            <v>cây</v>
          </cell>
          <cell r="D5310">
            <v>633102</v>
          </cell>
        </row>
        <row r="5311">
          <cell r="B5311" t="str">
            <v>Re hương &gt;30-33 cm</v>
          </cell>
          <cell r="C5311" t="str">
            <v>cây</v>
          </cell>
          <cell r="D5311">
            <v>677962</v>
          </cell>
        </row>
        <row r="5312">
          <cell r="B5312" t="str">
            <v>Re hương &gt;33-36 cm</v>
          </cell>
          <cell r="C5312" t="str">
            <v>cây</v>
          </cell>
          <cell r="D5312">
            <v>726917</v>
          </cell>
        </row>
        <row r="5313">
          <cell r="B5313" t="str">
            <v>Re hương &gt;36-39 cm</v>
          </cell>
          <cell r="C5313" t="str">
            <v>cây</v>
          </cell>
          <cell r="D5313">
            <v>780526</v>
          </cell>
        </row>
        <row r="5314">
          <cell r="B5314" t="str">
            <v>Re hương &gt;39-42 cm</v>
          </cell>
          <cell r="C5314" t="str">
            <v>cây</v>
          </cell>
          <cell r="D5314">
            <v>839455</v>
          </cell>
        </row>
        <row r="5315">
          <cell r="B5315" t="str">
            <v>Re hương &gt;42 cm</v>
          </cell>
          <cell r="C5315" t="str">
            <v>cây</v>
          </cell>
          <cell r="D5315">
            <v>904456</v>
          </cell>
        </row>
        <row r="5316">
          <cell r="B5316" t="str">
            <v>Lành ngành đẹp ≤3 cm</v>
          </cell>
          <cell r="C5316" t="str">
            <v>cây</v>
          </cell>
          <cell r="D5316">
            <v>91198</v>
          </cell>
        </row>
        <row r="5317">
          <cell r="B5317" t="str">
            <v>Lành ngành đẹp &gt;3-6 cm</v>
          </cell>
          <cell r="C5317" t="str">
            <v>cây</v>
          </cell>
          <cell r="D5317">
            <v>120141</v>
          </cell>
        </row>
        <row r="5318">
          <cell r="B5318" t="str">
            <v>Lành ngành đẹp &gt;6-9 cm</v>
          </cell>
          <cell r="C5318" t="str">
            <v>cây</v>
          </cell>
          <cell r="D5318">
            <v>316106</v>
          </cell>
        </row>
        <row r="5319">
          <cell r="B5319" t="str">
            <v>Lành ngành đẹp &gt;9-12 cm</v>
          </cell>
          <cell r="C5319" t="str">
            <v>cây</v>
          </cell>
          <cell r="D5319">
            <v>425284</v>
          </cell>
        </row>
        <row r="5320">
          <cell r="B5320" t="str">
            <v>Lành ngành đẹp &gt;12-15 cm</v>
          </cell>
          <cell r="C5320" t="str">
            <v>cây</v>
          </cell>
          <cell r="D5320">
            <v>454339</v>
          </cell>
        </row>
        <row r="5321">
          <cell r="B5321" t="str">
            <v>Lành ngành đẹp &gt;15-18 cm</v>
          </cell>
          <cell r="C5321" t="str">
            <v>cây</v>
          </cell>
          <cell r="D5321">
            <v>485238</v>
          </cell>
        </row>
        <row r="5322">
          <cell r="B5322" t="str">
            <v>Lành ngành đẹp &gt;18-21 cm</v>
          </cell>
          <cell r="C5322" t="str">
            <v>cây</v>
          </cell>
          <cell r="D5322">
            <v>518245</v>
          </cell>
        </row>
        <row r="5323">
          <cell r="B5323" t="str">
            <v>Lành ngành đẹp &gt;21-24 cm</v>
          </cell>
          <cell r="C5323" t="str">
            <v>cây</v>
          </cell>
          <cell r="D5323">
            <v>553656</v>
          </cell>
        </row>
        <row r="5324">
          <cell r="B5324" t="str">
            <v>Lành ngành đẹp &gt;24-27 cm</v>
          </cell>
          <cell r="C5324" t="str">
            <v>cây</v>
          </cell>
          <cell r="D5324">
            <v>591812</v>
          </cell>
        </row>
        <row r="5325">
          <cell r="B5325" t="str">
            <v>Lành ngành đẹp &gt;27-30 cm</v>
          </cell>
          <cell r="C5325" t="str">
            <v>cây</v>
          </cell>
          <cell r="D5325">
            <v>633102</v>
          </cell>
        </row>
        <row r="5326">
          <cell r="B5326" t="str">
            <v>Lành ngành đẹp &gt;30-33 cm</v>
          </cell>
          <cell r="C5326" t="str">
            <v>cây</v>
          </cell>
          <cell r="D5326">
            <v>677962</v>
          </cell>
        </row>
        <row r="5327">
          <cell r="B5327" t="str">
            <v>Lành ngành đẹp &gt;33-36 cm</v>
          </cell>
          <cell r="C5327" t="str">
            <v>cây</v>
          </cell>
          <cell r="D5327">
            <v>726917</v>
          </cell>
        </row>
        <row r="5328">
          <cell r="B5328" t="str">
            <v>Lành ngành đẹp &gt;36-39 cm</v>
          </cell>
          <cell r="C5328" t="str">
            <v>cây</v>
          </cell>
          <cell r="D5328">
            <v>780526</v>
          </cell>
        </row>
        <row r="5329">
          <cell r="B5329" t="str">
            <v>Lành ngành đẹp &gt;39-42 cm</v>
          </cell>
          <cell r="C5329" t="str">
            <v>cây</v>
          </cell>
          <cell r="D5329">
            <v>839455</v>
          </cell>
        </row>
        <row r="5330">
          <cell r="B5330" t="str">
            <v>Lành ngành đẹp &gt;42 cm</v>
          </cell>
          <cell r="C5330" t="str">
            <v>cây</v>
          </cell>
          <cell r="D5330">
            <v>904456</v>
          </cell>
        </row>
        <row r="5331">
          <cell r="B5331" t="str">
            <v>Thành ngành ≤3 cm</v>
          </cell>
          <cell r="C5331" t="str">
            <v>cây</v>
          </cell>
          <cell r="D5331">
            <v>91198</v>
          </cell>
        </row>
        <row r="5332">
          <cell r="B5332" t="str">
            <v>Thành ngành &gt;3-6 cm</v>
          </cell>
          <cell r="C5332" t="str">
            <v>cây</v>
          </cell>
          <cell r="D5332">
            <v>120141</v>
          </cell>
        </row>
        <row r="5333">
          <cell r="B5333" t="str">
            <v>Thành ngành &gt;6-9 cm</v>
          </cell>
          <cell r="C5333" t="str">
            <v>cây</v>
          </cell>
          <cell r="D5333">
            <v>316106</v>
          </cell>
        </row>
        <row r="5334">
          <cell r="B5334" t="str">
            <v>Thành ngành &gt;9-12 cm</v>
          </cell>
          <cell r="C5334" t="str">
            <v>cây</v>
          </cell>
          <cell r="D5334">
            <v>425284</v>
          </cell>
        </row>
        <row r="5335">
          <cell r="B5335" t="str">
            <v>Thành ngành &gt;12-15 cm</v>
          </cell>
          <cell r="C5335" t="str">
            <v>cây</v>
          </cell>
          <cell r="D5335">
            <v>454339</v>
          </cell>
        </row>
        <row r="5336">
          <cell r="B5336" t="str">
            <v>Thành ngành &gt;15-18 cm</v>
          </cell>
          <cell r="C5336" t="str">
            <v>cây</v>
          </cell>
          <cell r="D5336">
            <v>485238</v>
          </cell>
        </row>
        <row r="5337">
          <cell r="B5337" t="str">
            <v>Thành ngành &gt;18-21 cm</v>
          </cell>
          <cell r="C5337" t="str">
            <v>cây</v>
          </cell>
          <cell r="D5337">
            <v>518245</v>
          </cell>
        </row>
        <row r="5338">
          <cell r="B5338" t="str">
            <v>Thành ngành &gt;21-24 cm</v>
          </cell>
          <cell r="C5338" t="str">
            <v>cây</v>
          </cell>
          <cell r="D5338">
            <v>553656</v>
          </cell>
        </row>
        <row r="5339">
          <cell r="B5339" t="str">
            <v>Thành ngành &gt;24-27 cm</v>
          </cell>
          <cell r="C5339" t="str">
            <v>cây</v>
          </cell>
          <cell r="D5339">
            <v>591812</v>
          </cell>
        </row>
        <row r="5340">
          <cell r="B5340" t="str">
            <v>Thành ngành &gt;27-30 cm</v>
          </cell>
          <cell r="C5340" t="str">
            <v>cây</v>
          </cell>
          <cell r="D5340">
            <v>633102</v>
          </cell>
        </row>
        <row r="5341">
          <cell r="B5341" t="str">
            <v>Thành ngành &gt;30-33 cm</v>
          </cell>
          <cell r="C5341" t="str">
            <v>cây</v>
          </cell>
          <cell r="D5341">
            <v>677962</v>
          </cell>
        </row>
        <row r="5342">
          <cell r="B5342" t="str">
            <v>Thành ngành &gt;33-36 cm</v>
          </cell>
          <cell r="C5342" t="str">
            <v>cây</v>
          </cell>
          <cell r="D5342">
            <v>726917</v>
          </cell>
        </row>
        <row r="5343">
          <cell r="B5343" t="str">
            <v>Thành ngành &gt;36-39 cm</v>
          </cell>
          <cell r="C5343" t="str">
            <v>cây</v>
          </cell>
          <cell r="D5343">
            <v>780526</v>
          </cell>
        </row>
        <row r="5344">
          <cell r="B5344" t="str">
            <v>Thành ngành &gt;39-42 cm</v>
          </cell>
          <cell r="C5344" t="str">
            <v>cây</v>
          </cell>
          <cell r="D5344">
            <v>839455</v>
          </cell>
        </row>
        <row r="5345">
          <cell r="B5345" t="str">
            <v>Thành ngành &gt;42 cm</v>
          </cell>
          <cell r="C5345" t="str">
            <v>cây</v>
          </cell>
          <cell r="D5345">
            <v>904456</v>
          </cell>
        </row>
        <row r="5346">
          <cell r="B5346" t="str">
            <v>Lành ngạnh vàng ≤3 cm</v>
          </cell>
          <cell r="C5346" t="str">
            <v>cây</v>
          </cell>
          <cell r="D5346">
            <v>91198</v>
          </cell>
        </row>
        <row r="5347">
          <cell r="B5347" t="str">
            <v>Lành ngạnh vàng &gt;3-6 cm</v>
          </cell>
          <cell r="C5347" t="str">
            <v>cây</v>
          </cell>
          <cell r="D5347">
            <v>120141</v>
          </cell>
        </row>
        <row r="5348">
          <cell r="B5348" t="str">
            <v>Lành ngạnh vàng &gt;6-9 cm</v>
          </cell>
          <cell r="C5348" t="str">
            <v>cây</v>
          </cell>
          <cell r="D5348">
            <v>316106</v>
          </cell>
        </row>
        <row r="5349">
          <cell r="B5349" t="str">
            <v>Lành ngạnh vàng &gt;9-12 cm</v>
          </cell>
          <cell r="C5349" t="str">
            <v>cây</v>
          </cell>
          <cell r="D5349">
            <v>425284</v>
          </cell>
        </row>
        <row r="5350">
          <cell r="B5350" t="str">
            <v>Lành ngạnh vàng &gt;12-15 cm</v>
          </cell>
          <cell r="C5350" t="str">
            <v>cây</v>
          </cell>
          <cell r="D5350">
            <v>454339</v>
          </cell>
        </row>
        <row r="5351">
          <cell r="B5351" t="str">
            <v>Lành ngạnh vàng &gt;15-18 cm</v>
          </cell>
          <cell r="C5351" t="str">
            <v>cây</v>
          </cell>
          <cell r="D5351">
            <v>485238</v>
          </cell>
        </row>
        <row r="5352">
          <cell r="B5352" t="str">
            <v>Lành ngạnh vàng &gt;18-21 cm</v>
          </cell>
          <cell r="C5352" t="str">
            <v>cây</v>
          </cell>
          <cell r="D5352">
            <v>518245</v>
          </cell>
        </row>
        <row r="5353">
          <cell r="B5353" t="str">
            <v>Lành ngạnh vàng &gt;21-24 cm</v>
          </cell>
          <cell r="C5353" t="str">
            <v>cây</v>
          </cell>
          <cell r="D5353">
            <v>553656</v>
          </cell>
        </row>
        <row r="5354">
          <cell r="B5354" t="str">
            <v>Lành ngạnh vàng &gt;24-27 cm</v>
          </cell>
          <cell r="C5354" t="str">
            <v>cây</v>
          </cell>
          <cell r="D5354">
            <v>591812</v>
          </cell>
        </row>
        <row r="5355">
          <cell r="B5355" t="str">
            <v>Lành ngạnh vàng &gt;27-30 cm</v>
          </cell>
          <cell r="C5355" t="str">
            <v>cây</v>
          </cell>
          <cell r="D5355">
            <v>633102</v>
          </cell>
        </row>
        <row r="5356">
          <cell r="B5356" t="str">
            <v>Lành ngạnh vàng &gt;30-33 cm</v>
          </cell>
          <cell r="C5356" t="str">
            <v>cây</v>
          </cell>
          <cell r="D5356">
            <v>677962</v>
          </cell>
        </row>
        <row r="5357">
          <cell r="B5357" t="str">
            <v>Lành ngạnh vàng &gt;33-36 cm</v>
          </cell>
          <cell r="C5357" t="str">
            <v>cây</v>
          </cell>
          <cell r="D5357">
            <v>726917</v>
          </cell>
        </row>
        <row r="5358">
          <cell r="B5358" t="str">
            <v>Lành ngạnh vàng &gt;36-39 cm</v>
          </cell>
          <cell r="C5358" t="str">
            <v>cây</v>
          </cell>
          <cell r="D5358">
            <v>780526</v>
          </cell>
        </row>
        <row r="5359">
          <cell r="B5359" t="str">
            <v>Lành ngạnh vàng &gt;39-42 cm</v>
          </cell>
          <cell r="C5359" t="str">
            <v>cây</v>
          </cell>
          <cell r="D5359">
            <v>839455</v>
          </cell>
        </row>
        <row r="5360">
          <cell r="B5360" t="str">
            <v>Lành ngạnh vàng &gt;42 cm</v>
          </cell>
          <cell r="C5360" t="str">
            <v>cây</v>
          </cell>
          <cell r="D5360">
            <v>904456</v>
          </cell>
        </row>
        <row r="5361">
          <cell r="B5361" t="str">
            <v>Lát khét quả nhỏ ≤3 cm</v>
          </cell>
          <cell r="C5361" t="str">
            <v>cây</v>
          </cell>
          <cell r="D5361">
            <v>91198</v>
          </cell>
        </row>
        <row r="5362">
          <cell r="B5362" t="str">
            <v>Lát khét quả nhỏ &gt;3-6 cm</v>
          </cell>
          <cell r="C5362" t="str">
            <v>cây</v>
          </cell>
          <cell r="D5362">
            <v>120141</v>
          </cell>
        </row>
        <row r="5363">
          <cell r="B5363" t="str">
            <v>Lát khét quả nhỏ &gt;6-9 cm</v>
          </cell>
          <cell r="C5363" t="str">
            <v>cây</v>
          </cell>
          <cell r="D5363">
            <v>316106</v>
          </cell>
        </row>
        <row r="5364">
          <cell r="B5364" t="str">
            <v>Lát khét quả nhỏ &gt;9-12 cm</v>
          </cell>
          <cell r="C5364" t="str">
            <v>cây</v>
          </cell>
          <cell r="D5364">
            <v>425284</v>
          </cell>
        </row>
        <row r="5365">
          <cell r="B5365" t="str">
            <v>Lát khét quả nhỏ &gt;12-15 cm</v>
          </cell>
          <cell r="C5365" t="str">
            <v>cây</v>
          </cell>
          <cell r="D5365">
            <v>454339</v>
          </cell>
        </row>
        <row r="5366">
          <cell r="B5366" t="str">
            <v>Lát khét quả nhỏ &gt;15-18 cm</v>
          </cell>
          <cell r="C5366" t="str">
            <v>cây</v>
          </cell>
          <cell r="D5366">
            <v>485238</v>
          </cell>
        </row>
        <row r="5367">
          <cell r="B5367" t="str">
            <v>Lát khét quả nhỏ &gt;18-21 cm</v>
          </cell>
          <cell r="C5367" t="str">
            <v>cây</v>
          </cell>
          <cell r="D5367">
            <v>518245</v>
          </cell>
        </row>
        <row r="5368">
          <cell r="B5368" t="str">
            <v>Lát khét quả nhỏ &gt;21-24 cm</v>
          </cell>
          <cell r="C5368" t="str">
            <v>cây</v>
          </cell>
          <cell r="D5368">
            <v>553656</v>
          </cell>
        </row>
        <row r="5369">
          <cell r="B5369" t="str">
            <v>Lát khét quả nhỏ &gt;24-27 cm</v>
          </cell>
          <cell r="C5369" t="str">
            <v>cây</v>
          </cell>
          <cell r="D5369">
            <v>591812</v>
          </cell>
        </row>
        <row r="5370">
          <cell r="B5370" t="str">
            <v>Lát khét quả nhỏ &gt;27-30 cm</v>
          </cell>
          <cell r="C5370" t="str">
            <v>cây</v>
          </cell>
          <cell r="D5370">
            <v>633102</v>
          </cell>
        </row>
        <row r="5371">
          <cell r="B5371" t="str">
            <v>Lát khét quả nhỏ &gt;30-33 cm</v>
          </cell>
          <cell r="C5371" t="str">
            <v>cây</v>
          </cell>
          <cell r="D5371">
            <v>677962</v>
          </cell>
        </row>
        <row r="5372">
          <cell r="B5372" t="str">
            <v>Lát khét quả nhỏ &gt;33-36 cm</v>
          </cell>
          <cell r="C5372" t="str">
            <v>cây</v>
          </cell>
          <cell r="D5372">
            <v>726917</v>
          </cell>
        </row>
        <row r="5373">
          <cell r="B5373" t="str">
            <v>Lát khét quả nhỏ &gt;36-39 cm</v>
          </cell>
          <cell r="C5373" t="str">
            <v>cây</v>
          </cell>
          <cell r="D5373">
            <v>780526</v>
          </cell>
        </row>
        <row r="5374">
          <cell r="B5374" t="str">
            <v>Lát khét quả nhỏ &gt;39-42 cm</v>
          </cell>
          <cell r="C5374" t="str">
            <v>cây</v>
          </cell>
          <cell r="D5374">
            <v>839455</v>
          </cell>
        </row>
        <row r="5375">
          <cell r="B5375" t="str">
            <v>Lát khét quả nhỏ &gt;42 cm</v>
          </cell>
          <cell r="C5375" t="str">
            <v>cây</v>
          </cell>
          <cell r="D5375">
            <v>904456</v>
          </cell>
        </row>
        <row r="5376">
          <cell r="B5376" t="str">
            <v>Lát rối ≤3 cm</v>
          </cell>
          <cell r="C5376" t="str">
            <v>cây</v>
          </cell>
          <cell r="D5376">
            <v>91198</v>
          </cell>
        </row>
        <row r="5377">
          <cell r="B5377" t="str">
            <v>Lát rối &gt;3-6 cm</v>
          </cell>
          <cell r="C5377" t="str">
            <v>cây</v>
          </cell>
          <cell r="D5377">
            <v>120141</v>
          </cell>
        </row>
        <row r="5378">
          <cell r="B5378" t="str">
            <v>Lát rối &gt;6-9 cm</v>
          </cell>
          <cell r="C5378" t="str">
            <v>cây</v>
          </cell>
          <cell r="D5378">
            <v>316106</v>
          </cell>
        </row>
        <row r="5379">
          <cell r="B5379" t="str">
            <v>Lát rối &gt;9-12 cm</v>
          </cell>
          <cell r="C5379" t="str">
            <v>cây</v>
          </cell>
          <cell r="D5379">
            <v>425284</v>
          </cell>
        </row>
        <row r="5380">
          <cell r="B5380" t="str">
            <v>Lát rối &gt;12-15 cm</v>
          </cell>
          <cell r="C5380" t="str">
            <v>cây</v>
          </cell>
          <cell r="D5380">
            <v>454339</v>
          </cell>
        </row>
        <row r="5381">
          <cell r="B5381" t="str">
            <v>Lát rối &gt;15-18 cm</v>
          </cell>
          <cell r="C5381" t="str">
            <v>cây</v>
          </cell>
          <cell r="D5381">
            <v>485238</v>
          </cell>
        </row>
        <row r="5382">
          <cell r="B5382" t="str">
            <v>Lát rối &gt;18-21 cm</v>
          </cell>
          <cell r="C5382" t="str">
            <v>cây</v>
          </cell>
          <cell r="D5382">
            <v>518245</v>
          </cell>
        </row>
        <row r="5383">
          <cell r="B5383" t="str">
            <v>Lát rối &gt;21-24 cm</v>
          </cell>
          <cell r="C5383" t="str">
            <v>cây</v>
          </cell>
          <cell r="D5383">
            <v>553656</v>
          </cell>
        </row>
        <row r="5384">
          <cell r="B5384" t="str">
            <v>Lát rối &gt;24-27 cm</v>
          </cell>
          <cell r="C5384" t="str">
            <v>cây</v>
          </cell>
          <cell r="D5384">
            <v>591812</v>
          </cell>
        </row>
        <row r="5385">
          <cell r="B5385" t="str">
            <v>Lát rối &gt;27-30 cm</v>
          </cell>
          <cell r="C5385" t="str">
            <v>cây</v>
          </cell>
          <cell r="D5385">
            <v>633102</v>
          </cell>
        </row>
        <row r="5386">
          <cell r="B5386" t="str">
            <v>Lát rối &gt;30-33 cm</v>
          </cell>
          <cell r="C5386" t="str">
            <v>cây</v>
          </cell>
          <cell r="D5386">
            <v>677962</v>
          </cell>
        </row>
        <row r="5387">
          <cell r="B5387" t="str">
            <v>Lát rối &gt;33-36 cm</v>
          </cell>
          <cell r="C5387" t="str">
            <v>cây</v>
          </cell>
          <cell r="D5387">
            <v>726917</v>
          </cell>
        </row>
        <row r="5388">
          <cell r="B5388" t="str">
            <v>Lát rối &gt;36-39 cm</v>
          </cell>
          <cell r="C5388" t="str">
            <v>cây</v>
          </cell>
          <cell r="D5388">
            <v>780526</v>
          </cell>
        </row>
        <row r="5389">
          <cell r="B5389" t="str">
            <v>Lát rối &gt;39-42 cm</v>
          </cell>
          <cell r="C5389" t="str">
            <v>cây</v>
          </cell>
          <cell r="D5389">
            <v>839455</v>
          </cell>
        </row>
        <row r="5390">
          <cell r="B5390" t="str">
            <v>Lát rối &gt;42 cm</v>
          </cell>
          <cell r="C5390" t="str">
            <v>cây</v>
          </cell>
          <cell r="D5390">
            <v>904456</v>
          </cell>
        </row>
        <row r="5391">
          <cell r="B5391" t="str">
            <v>Lim vang ≤3 cm</v>
          </cell>
          <cell r="C5391" t="str">
            <v>cây</v>
          </cell>
          <cell r="D5391">
            <v>91198</v>
          </cell>
        </row>
        <row r="5392">
          <cell r="B5392" t="str">
            <v>Lim vang &gt;3-6 cm</v>
          </cell>
          <cell r="C5392" t="str">
            <v>cây</v>
          </cell>
          <cell r="D5392">
            <v>120141</v>
          </cell>
        </row>
        <row r="5393">
          <cell r="B5393" t="str">
            <v>Lim vang &gt;6-9 cm</v>
          </cell>
          <cell r="C5393" t="str">
            <v>cây</v>
          </cell>
          <cell r="D5393">
            <v>316106</v>
          </cell>
        </row>
        <row r="5394">
          <cell r="B5394" t="str">
            <v>Lim vang &gt;9-12 cm</v>
          </cell>
          <cell r="C5394" t="str">
            <v>cây</v>
          </cell>
          <cell r="D5394">
            <v>425284</v>
          </cell>
        </row>
        <row r="5395">
          <cell r="B5395" t="str">
            <v>Lim vang &gt;12-15 cm</v>
          </cell>
          <cell r="C5395" t="str">
            <v>cây</v>
          </cell>
          <cell r="D5395">
            <v>454339</v>
          </cell>
        </row>
        <row r="5396">
          <cell r="B5396" t="str">
            <v>Lim vang &gt;15-18 cm</v>
          </cell>
          <cell r="C5396" t="str">
            <v>cây</v>
          </cell>
          <cell r="D5396">
            <v>485238</v>
          </cell>
        </row>
        <row r="5397">
          <cell r="B5397" t="str">
            <v>Lim vang &gt;18-21 cm</v>
          </cell>
          <cell r="C5397" t="str">
            <v>cây</v>
          </cell>
          <cell r="D5397">
            <v>518245</v>
          </cell>
        </row>
        <row r="5398">
          <cell r="B5398" t="str">
            <v>Lim vang &gt;21-24 cm</v>
          </cell>
          <cell r="C5398" t="str">
            <v>cây</v>
          </cell>
          <cell r="D5398">
            <v>553656</v>
          </cell>
        </row>
        <row r="5399">
          <cell r="B5399" t="str">
            <v>Lim vang &gt;24-27 cm</v>
          </cell>
          <cell r="C5399" t="str">
            <v>cây</v>
          </cell>
          <cell r="D5399">
            <v>591812</v>
          </cell>
        </row>
        <row r="5400">
          <cell r="B5400" t="str">
            <v>Lim vang &gt;27-30 cm</v>
          </cell>
          <cell r="C5400" t="str">
            <v>cây</v>
          </cell>
          <cell r="D5400">
            <v>633102</v>
          </cell>
        </row>
        <row r="5401">
          <cell r="B5401" t="str">
            <v>Lim vang &gt;30-33 cm</v>
          </cell>
          <cell r="C5401" t="str">
            <v>cây</v>
          </cell>
          <cell r="D5401">
            <v>677962</v>
          </cell>
        </row>
        <row r="5402">
          <cell r="B5402" t="str">
            <v>Lim vang &gt;33-36 cm</v>
          </cell>
          <cell r="C5402" t="str">
            <v>cây</v>
          </cell>
          <cell r="D5402">
            <v>726917</v>
          </cell>
        </row>
        <row r="5403">
          <cell r="B5403" t="str">
            <v>Lim vang &gt;36-39 cm</v>
          </cell>
          <cell r="C5403" t="str">
            <v>cây</v>
          </cell>
          <cell r="D5403">
            <v>780526</v>
          </cell>
        </row>
        <row r="5404">
          <cell r="B5404" t="str">
            <v>Lim vang &gt;39-42 cm</v>
          </cell>
          <cell r="C5404" t="str">
            <v>cây</v>
          </cell>
          <cell r="D5404">
            <v>839455</v>
          </cell>
        </row>
        <row r="5405">
          <cell r="B5405" t="str">
            <v>Lim vang &gt;42 cm</v>
          </cell>
          <cell r="C5405" t="str">
            <v>cây</v>
          </cell>
          <cell r="D5405">
            <v>904456</v>
          </cell>
        </row>
        <row r="5406">
          <cell r="B5406" t="str">
            <v>Lim xẹt ≤3 cm</v>
          </cell>
          <cell r="C5406" t="str">
            <v>cây</v>
          </cell>
          <cell r="D5406">
            <v>91198</v>
          </cell>
        </row>
        <row r="5407">
          <cell r="B5407" t="str">
            <v>Lim xẹt &gt;3-6 cm</v>
          </cell>
          <cell r="C5407" t="str">
            <v>cây</v>
          </cell>
          <cell r="D5407">
            <v>120141</v>
          </cell>
        </row>
        <row r="5408">
          <cell r="B5408" t="str">
            <v>Lim xẹt &gt;6-9 cm</v>
          </cell>
          <cell r="C5408" t="str">
            <v>cây</v>
          </cell>
          <cell r="D5408">
            <v>316106</v>
          </cell>
        </row>
        <row r="5409">
          <cell r="B5409" t="str">
            <v>Lim xẹt &gt;9-12 cm</v>
          </cell>
          <cell r="C5409" t="str">
            <v>cây</v>
          </cell>
          <cell r="D5409">
            <v>425284</v>
          </cell>
        </row>
        <row r="5410">
          <cell r="B5410" t="str">
            <v>Lim xẹt &gt;12-15 cm</v>
          </cell>
          <cell r="C5410" t="str">
            <v>cây</v>
          </cell>
          <cell r="D5410">
            <v>454339</v>
          </cell>
        </row>
        <row r="5411">
          <cell r="B5411" t="str">
            <v>Lim xẹt &gt;15-18 cm</v>
          </cell>
          <cell r="C5411" t="str">
            <v>cây</v>
          </cell>
          <cell r="D5411">
            <v>485238</v>
          </cell>
        </row>
        <row r="5412">
          <cell r="B5412" t="str">
            <v>Lim xẹt &gt;18-21 cm</v>
          </cell>
          <cell r="C5412" t="str">
            <v>cây</v>
          </cell>
          <cell r="D5412">
            <v>518245</v>
          </cell>
        </row>
        <row r="5413">
          <cell r="B5413" t="str">
            <v>Lim xẹt &gt;21-24 cm</v>
          </cell>
          <cell r="C5413" t="str">
            <v>cây</v>
          </cell>
          <cell r="D5413">
            <v>553656</v>
          </cell>
        </row>
        <row r="5414">
          <cell r="B5414" t="str">
            <v>Lim xẹt &gt;24-27 cm</v>
          </cell>
          <cell r="C5414" t="str">
            <v>cây</v>
          </cell>
          <cell r="D5414">
            <v>591812</v>
          </cell>
        </row>
        <row r="5415">
          <cell r="B5415" t="str">
            <v>Lim xẹt &gt;27-30 cm</v>
          </cell>
          <cell r="C5415" t="str">
            <v>cây</v>
          </cell>
          <cell r="D5415">
            <v>633102</v>
          </cell>
        </row>
        <row r="5416">
          <cell r="B5416" t="str">
            <v>Lim xẹt &gt;30-33 cm</v>
          </cell>
          <cell r="C5416" t="str">
            <v>cây</v>
          </cell>
          <cell r="D5416">
            <v>677962</v>
          </cell>
        </row>
        <row r="5417">
          <cell r="B5417" t="str">
            <v>Lim xẹt &gt;33-36 cm</v>
          </cell>
          <cell r="C5417" t="str">
            <v>cây</v>
          </cell>
          <cell r="D5417">
            <v>726917</v>
          </cell>
        </row>
        <row r="5418">
          <cell r="B5418" t="str">
            <v>Lim xẹt &gt;36-39 cm</v>
          </cell>
          <cell r="C5418" t="str">
            <v>cây</v>
          </cell>
          <cell r="D5418">
            <v>780526</v>
          </cell>
        </row>
        <row r="5419">
          <cell r="B5419" t="str">
            <v>Lim xẹt &gt;39-42 cm</v>
          </cell>
          <cell r="C5419" t="str">
            <v>cây</v>
          </cell>
          <cell r="D5419">
            <v>839455</v>
          </cell>
        </row>
        <row r="5420">
          <cell r="B5420" t="str">
            <v>Lim xẹt &gt;42 cm</v>
          </cell>
          <cell r="C5420" t="str">
            <v>cây</v>
          </cell>
          <cell r="D5420">
            <v>904456</v>
          </cell>
        </row>
        <row r="5421">
          <cell r="B5421" t="str">
            <v>Muồng ≤3 cm</v>
          </cell>
          <cell r="C5421" t="str">
            <v>cây</v>
          </cell>
          <cell r="D5421">
            <v>91198</v>
          </cell>
        </row>
        <row r="5422">
          <cell r="B5422" t="str">
            <v>Muồng &gt;3-6 cm</v>
          </cell>
          <cell r="C5422" t="str">
            <v>cây</v>
          </cell>
          <cell r="D5422">
            <v>120141</v>
          </cell>
        </row>
        <row r="5423">
          <cell r="B5423" t="str">
            <v>Muồng &gt;6-9 cm</v>
          </cell>
          <cell r="C5423" t="str">
            <v>cây</v>
          </cell>
          <cell r="D5423">
            <v>316106</v>
          </cell>
        </row>
        <row r="5424">
          <cell r="B5424" t="str">
            <v>Muồng &gt;9-12 cm</v>
          </cell>
          <cell r="C5424" t="str">
            <v>cây</v>
          </cell>
          <cell r="D5424">
            <v>425284</v>
          </cell>
        </row>
        <row r="5425">
          <cell r="B5425" t="str">
            <v>Muồng &gt;12-15 cm</v>
          </cell>
          <cell r="C5425" t="str">
            <v>cây</v>
          </cell>
          <cell r="D5425">
            <v>454339</v>
          </cell>
        </row>
        <row r="5426">
          <cell r="B5426" t="str">
            <v>Muồng &gt;15-18 cm</v>
          </cell>
          <cell r="C5426" t="str">
            <v>cây</v>
          </cell>
          <cell r="D5426">
            <v>485238</v>
          </cell>
        </row>
        <row r="5427">
          <cell r="B5427" t="str">
            <v>Muồng &gt;18-21 cm</v>
          </cell>
          <cell r="C5427" t="str">
            <v>cây</v>
          </cell>
          <cell r="D5427">
            <v>518245</v>
          </cell>
        </row>
        <row r="5428">
          <cell r="B5428" t="str">
            <v>Muồng &gt;21-24 cm</v>
          </cell>
          <cell r="C5428" t="str">
            <v>cây</v>
          </cell>
          <cell r="D5428">
            <v>553656</v>
          </cell>
        </row>
        <row r="5429">
          <cell r="B5429" t="str">
            <v>Muồng &gt;24-27 cm</v>
          </cell>
          <cell r="C5429" t="str">
            <v>cây</v>
          </cell>
          <cell r="D5429">
            <v>591812</v>
          </cell>
        </row>
        <row r="5430">
          <cell r="B5430" t="str">
            <v>Muồng &gt;27-30 cm</v>
          </cell>
          <cell r="C5430" t="str">
            <v>cây</v>
          </cell>
          <cell r="D5430">
            <v>633102</v>
          </cell>
        </row>
        <row r="5431">
          <cell r="B5431" t="str">
            <v>Muồng &gt;30-33 cm</v>
          </cell>
          <cell r="C5431" t="str">
            <v>cây</v>
          </cell>
          <cell r="D5431">
            <v>677962</v>
          </cell>
        </row>
        <row r="5432">
          <cell r="B5432" t="str">
            <v>Muồng &gt;33-36 cm</v>
          </cell>
          <cell r="C5432" t="str">
            <v>cây</v>
          </cell>
          <cell r="D5432">
            <v>726917</v>
          </cell>
        </row>
        <row r="5433">
          <cell r="B5433" t="str">
            <v>Muồng &gt;36-39 cm</v>
          </cell>
          <cell r="C5433" t="str">
            <v>cây</v>
          </cell>
          <cell r="D5433">
            <v>780526</v>
          </cell>
        </row>
        <row r="5434">
          <cell r="B5434" t="str">
            <v>Muồng &gt;39-42 cm</v>
          </cell>
          <cell r="C5434" t="str">
            <v>cây</v>
          </cell>
          <cell r="D5434">
            <v>839455</v>
          </cell>
        </row>
        <row r="5435">
          <cell r="B5435" t="str">
            <v>Muồng &gt;42 cm</v>
          </cell>
          <cell r="C5435" t="str">
            <v>cây</v>
          </cell>
          <cell r="D5435">
            <v>904456</v>
          </cell>
        </row>
        <row r="5436">
          <cell r="B5436" t="str">
            <v>Lim xẹt tía ≤3 cm</v>
          </cell>
          <cell r="C5436" t="str">
            <v>cây</v>
          </cell>
          <cell r="D5436">
            <v>91198</v>
          </cell>
        </row>
        <row r="5437">
          <cell r="B5437" t="str">
            <v>Lim xẹt tía &gt;3-6 cm</v>
          </cell>
          <cell r="C5437" t="str">
            <v>cây</v>
          </cell>
          <cell r="D5437">
            <v>120141</v>
          </cell>
        </row>
        <row r="5438">
          <cell r="B5438" t="str">
            <v>Lim xẹt tía &gt;6-9 cm</v>
          </cell>
          <cell r="C5438" t="str">
            <v>cây</v>
          </cell>
          <cell r="D5438">
            <v>316106</v>
          </cell>
        </row>
        <row r="5439">
          <cell r="B5439" t="str">
            <v>Lim xẹt tía &gt;9-12 cm</v>
          </cell>
          <cell r="C5439" t="str">
            <v>cây</v>
          </cell>
          <cell r="D5439">
            <v>425284</v>
          </cell>
        </row>
        <row r="5440">
          <cell r="B5440" t="str">
            <v>Lim xẹt tía &gt;12-15 cm</v>
          </cell>
          <cell r="C5440" t="str">
            <v>cây</v>
          </cell>
          <cell r="D5440">
            <v>454339</v>
          </cell>
        </row>
        <row r="5441">
          <cell r="B5441" t="str">
            <v>Lim xẹt tía &gt;15-18 cm</v>
          </cell>
          <cell r="C5441" t="str">
            <v>cây</v>
          </cell>
          <cell r="D5441">
            <v>485238</v>
          </cell>
        </row>
        <row r="5442">
          <cell r="B5442" t="str">
            <v>Lim xẹt tía &gt;18-21 cm</v>
          </cell>
          <cell r="C5442" t="str">
            <v>cây</v>
          </cell>
          <cell r="D5442">
            <v>518245</v>
          </cell>
        </row>
        <row r="5443">
          <cell r="B5443" t="str">
            <v>Lim xẹt tía &gt;21-24 cm</v>
          </cell>
          <cell r="C5443" t="str">
            <v>cây</v>
          </cell>
          <cell r="D5443">
            <v>553656</v>
          </cell>
        </row>
        <row r="5444">
          <cell r="B5444" t="str">
            <v>Lim xẹt tía &gt;24-27 cm</v>
          </cell>
          <cell r="C5444" t="str">
            <v>cây</v>
          </cell>
          <cell r="D5444">
            <v>591812</v>
          </cell>
        </row>
        <row r="5445">
          <cell r="B5445" t="str">
            <v>Lim xẹt tía &gt;27-30 cm</v>
          </cell>
          <cell r="C5445" t="str">
            <v>cây</v>
          </cell>
          <cell r="D5445">
            <v>633102</v>
          </cell>
        </row>
        <row r="5446">
          <cell r="B5446" t="str">
            <v>Lim xẹt tía &gt;30-33 cm</v>
          </cell>
          <cell r="C5446" t="str">
            <v>cây</v>
          </cell>
          <cell r="D5446">
            <v>677962</v>
          </cell>
        </row>
        <row r="5447">
          <cell r="B5447" t="str">
            <v>Lim xẹt tía &gt;33-36 cm</v>
          </cell>
          <cell r="C5447" t="str">
            <v>cây</v>
          </cell>
          <cell r="D5447">
            <v>726917</v>
          </cell>
        </row>
        <row r="5448">
          <cell r="B5448" t="str">
            <v>Lim xẹt tía &gt;36-39 cm</v>
          </cell>
          <cell r="C5448" t="str">
            <v>cây</v>
          </cell>
          <cell r="D5448">
            <v>780526</v>
          </cell>
        </row>
        <row r="5449">
          <cell r="B5449" t="str">
            <v>Lim xẹt tía &gt;39-42 cm</v>
          </cell>
          <cell r="C5449" t="str">
            <v>cây</v>
          </cell>
          <cell r="D5449">
            <v>839455</v>
          </cell>
        </row>
        <row r="5450">
          <cell r="B5450" t="str">
            <v>Lim xẹt tía &gt;42 cm</v>
          </cell>
          <cell r="C5450" t="str">
            <v>cây</v>
          </cell>
          <cell r="D5450">
            <v>904456</v>
          </cell>
        </row>
        <row r="5451">
          <cell r="B5451" t="str">
            <v>Mèn văn ≤3 cm</v>
          </cell>
          <cell r="C5451" t="str">
            <v>cây</v>
          </cell>
          <cell r="D5451">
            <v>91198</v>
          </cell>
        </row>
        <row r="5452">
          <cell r="B5452" t="str">
            <v>Mèn văn &gt;3-6 cm</v>
          </cell>
          <cell r="C5452" t="str">
            <v>cây</v>
          </cell>
          <cell r="D5452">
            <v>120141</v>
          </cell>
        </row>
        <row r="5453">
          <cell r="B5453" t="str">
            <v>Mèn văn &gt;6-9 cm</v>
          </cell>
          <cell r="C5453" t="str">
            <v>cây</v>
          </cell>
          <cell r="D5453">
            <v>316106</v>
          </cell>
        </row>
        <row r="5454">
          <cell r="B5454" t="str">
            <v>Mèn văn &gt;9-12 cm</v>
          </cell>
          <cell r="C5454" t="str">
            <v>cây</v>
          </cell>
          <cell r="D5454">
            <v>425284</v>
          </cell>
        </row>
        <row r="5455">
          <cell r="B5455" t="str">
            <v>Mèn văn &gt;12-15 cm</v>
          </cell>
          <cell r="C5455" t="str">
            <v>cây</v>
          </cell>
          <cell r="D5455">
            <v>454339</v>
          </cell>
        </row>
        <row r="5456">
          <cell r="B5456" t="str">
            <v>Mèn văn &gt;15-18 cm</v>
          </cell>
          <cell r="C5456" t="str">
            <v>cây</v>
          </cell>
          <cell r="D5456">
            <v>485238</v>
          </cell>
        </row>
        <row r="5457">
          <cell r="B5457" t="str">
            <v>Mèn văn &gt;18-21 cm</v>
          </cell>
          <cell r="C5457" t="str">
            <v>cây</v>
          </cell>
          <cell r="D5457">
            <v>518245</v>
          </cell>
        </row>
        <row r="5458">
          <cell r="B5458" t="str">
            <v>Mèn văn &gt;21-24 cm</v>
          </cell>
          <cell r="C5458" t="str">
            <v>cây</v>
          </cell>
          <cell r="D5458">
            <v>553656</v>
          </cell>
        </row>
        <row r="5459">
          <cell r="B5459" t="str">
            <v>Mèn văn &gt;24-27 cm</v>
          </cell>
          <cell r="C5459" t="str">
            <v>cây</v>
          </cell>
          <cell r="D5459">
            <v>591812</v>
          </cell>
        </row>
        <row r="5460">
          <cell r="B5460" t="str">
            <v>Mèn văn &gt;27-30 cm</v>
          </cell>
          <cell r="C5460" t="str">
            <v>cây</v>
          </cell>
          <cell r="D5460">
            <v>633102</v>
          </cell>
        </row>
        <row r="5461">
          <cell r="B5461" t="str">
            <v>Mèn văn &gt;30-33 cm</v>
          </cell>
          <cell r="C5461" t="str">
            <v>cây</v>
          </cell>
          <cell r="D5461">
            <v>677962</v>
          </cell>
        </row>
        <row r="5462">
          <cell r="B5462" t="str">
            <v>Mèn văn &gt;33-36 cm</v>
          </cell>
          <cell r="C5462" t="str">
            <v>cây</v>
          </cell>
          <cell r="D5462">
            <v>726917</v>
          </cell>
        </row>
        <row r="5463">
          <cell r="B5463" t="str">
            <v>Mèn văn &gt;36-39 cm</v>
          </cell>
          <cell r="C5463" t="str">
            <v>cây</v>
          </cell>
          <cell r="D5463">
            <v>780526</v>
          </cell>
        </row>
        <row r="5464">
          <cell r="B5464" t="str">
            <v>Mèn văn &gt;39-42 cm</v>
          </cell>
          <cell r="C5464" t="str">
            <v>cây</v>
          </cell>
          <cell r="D5464">
            <v>839455</v>
          </cell>
        </row>
        <row r="5465">
          <cell r="B5465" t="str">
            <v>Mèn văn &gt;42 cm</v>
          </cell>
          <cell r="C5465" t="str">
            <v>cây</v>
          </cell>
          <cell r="D5465">
            <v>904456</v>
          </cell>
        </row>
        <row r="5466">
          <cell r="B5466" t="str">
            <v>Nhội tía ≤3 cm</v>
          </cell>
          <cell r="C5466" t="str">
            <v>cây</v>
          </cell>
          <cell r="D5466">
            <v>91198</v>
          </cell>
        </row>
        <row r="5467">
          <cell r="B5467" t="str">
            <v>Nhội tía &gt;3-6 cm</v>
          </cell>
          <cell r="C5467" t="str">
            <v>cây</v>
          </cell>
          <cell r="D5467">
            <v>120141</v>
          </cell>
        </row>
        <row r="5468">
          <cell r="B5468" t="str">
            <v>Nhội tía &gt;6-9 cm</v>
          </cell>
          <cell r="C5468" t="str">
            <v>cây</v>
          </cell>
          <cell r="D5468">
            <v>316106</v>
          </cell>
        </row>
        <row r="5469">
          <cell r="B5469" t="str">
            <v>Nhội tía &gt;9-12 cm</v>
          </cell>
          <cell r="C5469" t="str">
            <v>cây</v>
          </cell>
          <cell r="D5469">
            <v>425284</v>
          </cell>
        </row>
        <row r="5470">
          <cell r="B5470" t="str">
            <v>Nhội tía &gt;12-15 cm</v>
          </cell>
          <cell r="C5470" t="str">
            <v>cây</v>
          </cell>
          <cell r="D5470">
            <v>454339</v>
          </cell>
        </row>
        <row r="5471">
          <cell r="B5471" t="str">
            <v>Nhội tía &gt;15-18 cm</v>
          </cell>
          <cell r="C5471" t="str">
            <v>cây</v>
          </cell>
          <cell r="D5471">
            <v>485238</v>
          </cell>
        </row>
        <row r="5472">
          <cell r="B5472" t="str">
            <v>Nhội tía &gt;18-21 cm</v>
          </cell>
          <cell r="C5472" t="str">
            <v>cây</v>
          </cell>
          <cell r="D5472">
            <v>518245</v>
          </cell>
        </row>
        <row r="5473">
          <cell r="B5473" t="str">
            <v>Nhội tía &gt;21-24 cm</v>
          </cell>
          <cell r="C5473" t="str">
            <v>cây</v>
          </cell>
          <cell r="D5473">
            <v>553656</v>
          </cell>
        </row>
        <row r="5474">
          <cell r="B5474" t="str">
            <v>Nhội tía &gt;24-27 cm</v>
          </cell>
          <cell r="C5474" t="str">
            <v>cây</v>
          </cell>
          <cell r="D5474">
            <v>591812</v>
          </cell>
        </row>
        <row r="5475">
          <cell r="B5475" t="str">
            <v>Nhội tía &gt;27-30 cm</v>
          </cell>
          <cell r="C5475" t="str">
            <v>cây</v>
          </cell>
          <cell r="D5475">
            <v>633102</v>
          </cell>
        </row>
        <row r="5476">
          <cell r="B5476" t="str">
            <v>Nhội tía &gt;30-33 cm</v>
          </cell>
          <cell r="C5476" t="str">
            <v>cây</v>
          </cell>
          <cell r="D5476">
            <v>677962</v>
          </cell>
        </row>
        <row r="5477">
          <cell r="B5477" t="str">
            <v>Nhội tía &gt;33-36 cm</v>
          </cell>
          <cell r="C5477" t="str">
            <v>cây</v>
          </cell>
          <cell r="D5477">
            <v>726917</v>
          </cell>
        </row>
        <row r="5478">
          <cell r="B5478" t="str">
            <v>Nhội tía &gt;36-39 cm</v>
          </cell>
          <cell r="C5478" t="str">
            <v>cây</v>
          </cell>
          <cell r="D5478">
            <v>780526</v>
          </cell>
        </row>
        <row r="5479">
          <cell r="B5479" t="str">
            <v>Nhội tía &gt;39-42 cm</v>
          </cell>
          <cell r="C5479" t="str">
            <v>cây</v>
          </cell>
          <cell r="D5479">
            <v>839455</v>
          </cell>
        </row>
        <row r="5480">
          <cell r="B5480" t="str">
            <v>Nhội tía &gt;42 cm</v>
          </cell>
          <cell r="C5480" t="str">
            <v>cây</v>
          </cell>
          <cell r="D5480">
            <v>904456</v>
          </cell>
        </row>
        <row r="5481">
          <cell r="B5481" t="str">
            <v>Ninh ≤3 cm</v>
          </cell>
          <cell r="C5481" t="str">
            <v>cây</v>
          </cell>
          <cell r="D5481">
            <v>91198</v>
          </cell>
        </row>
        <row r="5482">
          <cell r="B5482" t="str">
            <v>Ninh &gt;3-6 cm</v>
          </cell>
          <cell r="C5482" t="str">
            <v>cây</v>
          </cell>
          <cell r="D5482">
            <v>120141</v>
          </cell>
        </row>
        <row r="5483">
          <cell r="B5483" t="str">
            <v>Ninh &gt;6-9 cm</v>
          </cell>
          <cell r="C5483" t="str">
            <v>cây</v>
          </cell>
          <cell r="D5483">
            <v>316106</v>
          </cell>
        </row>
        <row r="5484">
          <cell r="B5484" t="str">
            <v>Ninh &gt;9-12 cm</v>
          </cell>
          <cell r="C5484" t="str">
            <v>cây</v>
          </cell>
          <cell r="D5484">
            <v>425284</v>
          </cell>
        </row>
        <row r="5485">
          <cell r="B5485" t="str">
            <v>Ninh &gt;12-15 cm</v>
          </cell>
          <cell r="C5485" t="str">
            <v>cây</v>
          </cell>
          <cell r="D5485">
            <v>454339</v>
          </cell>
        </row>
        <row r="5486">
          <cell r="B5486" t="str">
            <v>Ninh &gt;15-18 cm</v>
          </cell>
          <cell r="C5486" t="str">
            <v>cây</v>
          </cell>
          <cell r="D5486">
            <v>485238</v>
          </cell>
        </row>
        <row r="5487">
          <cell r="B5487" t="str">
            <v>Ninh &gt;18-21 cm</v>
          </cell>
          <cell r="C5487" t="str">
            <v>cây</v>
          </cell>
          <cell r="D5487">
            <v>518245</v>
          </cell>
        </row>
        <row r="5488">
          <cell r="B5488" t="str">
            <v>Ninh &gt;21-24 cm</v>
          </cell>
          <cell r="C5488" t="str">
            <v>cây</v>
          </cell>
          <cell r="D5488">
            <v>553656</v>
          </cell>
        </row>
        <row r="5489">
          <cell r="B5489" t="str">
            <v>Ninh &gt;24-27 cm</v>
          </cell>
          <cell r="C5489" t="str">
            <v>cây</v>
          </cell>
          <cell r="D5489">
            <v>591812</v>
          </cell>
        </row>
        <row r="5490">
          <cell r="B5490" t="str">
            <v>Ninh &gt;27-30 cm</v>
          </cell>
          <cell r="C5490" t="str">
            <v>cây</v>
          </cell>
          <cell r="D5490">
            <v>633102</v>
          </cell>
        </row>
        <row r="5491">
          <cell r="B5491" t="str">
            <v>Ninh &gt;30-33 cm</v>
          </cell>
          <cell r="C5491" t="str">
            <v>cây</v>
          </cell>
          <cell r="D5491">
            <v>677962</v>
          </cell>
        </row>
        <row r="5492">
          <cell r="B5492" t="str">
            <v>Ninh &gt;33-36 cm</v>
          </cell>
          <cell r="C5492" t="str">
            <v>cây</v>
          </cell>
          <cell r="D5492">
            <v>726917</v>
          </cell>
        </row>
        <row r="5493">
          <cell r="B5493" t="str">
            <v>Ninh &gt;36-39 cm</v>
          </cell>
          <cell r="C5493" t="str">
            <v>cây</v>
          </cell>
          <cell r="D5493">
            <v>780526</v>
          </cell>
        </row>
        <row r="5494">
          <cell r="B5494" t="str">
            <v>Ninh &gt;39-42 cm</v>
          </cell>
          <cell r="C5494" t="str">
            <v>cây</v>
          </cell>
          <cell r="D5494">
            <v>839455</v>
          </cell>
        </row>
        <row r="5495">
          <cell r="B5495" t="str">
            <v>Ninh &gt;42 cm</v>
          </cell>
          <cell r="C5495" t="str">
            <v>cây</v>
          </cell>
          <cell r="D5495">
            <v>904456</v>
          </cell>
        </row>
        <row r="5496">
          <cell r="B5496" t="str">
            <v>Nính ≤3 cm</v>
          </cell>
          <cell r="C5496" t="str">
            <v>cây</v>
          </cell>
          <cell r="D5496">
            <v>91198</v>
          </cell>
        </row>
        <row r="5497">
          <cell r="B5497" t="str">
            <v>Nính &gt;3-6 cm</v>
          </cell>
          <cell r="C5497" t="str">
            <v>cây</v>
          </cell>
          <cell r="D5497">
            <v>120141</v>
          </cell>
        </row>
        <row r="5498">
          <cell r="B5498" t="str">
            <v>Nính &gt;6-9 cm</v>
          </cell>
          <cell r="C5498" t="str">
            <v>cây</v>
          </cell>
          <cell r="D5498">
            <v>316106</v>
          </cell>
        </row>
        <row r="5499">
          <cell r="B5499" t="str">
            <v>Nính &gt;9-12 cm</v>
          </cell>
          <cell r="C5499" t="str">
            <v>cây</v>
          </cell>
          <cell r="D5499">
            <v>425284</v>
          </cell>
        </row>
        <row r="5500">
          <cell r="B5500" t="str">
            <v>Nính &gt;12-15 cm</v>
          </cell>
          <cell r="C5500" t="str">
            <v>cây</v>
          </cell>
          <cell r="D5500">
            <v>454339</v>
          </cell>
        </row>
        <row r="5501">
          <cell r="B5501" t="str">
            <v>Nính &gt;15-18 cm</v>
          </cell>
          <cell r="C5501" t="str">
            <v>cây</v>
          </cell>
          <cell r="D5501">
            <v>485238</v>
          </cell>
        </row>
        <row r="5502">
          <cell r="B5502" t="str">
            <v>Nính &gt;18-21 cm</v>
          </cell>
          <cell r="C5502" t="str">
            <v>cây</v>
          </cell>
          <cell r="D5502">
            <v>518245</v>
          </cell>
        </row>
        <row r="5503">
          <cell r="B5503" t="str">
            <v>Nính &gt;21-24 cm</v>
          </cell>
          <cell r="C5503" t="str">
            <v>cây</v>
          </cell>
          <cell r="D5503">
            <v>553656</v>
          </cell>
        </row>
        <row r="5504">
          <cell r="B5504" t="str">
            <v>Nính &gt;24-27 cm</v>
          </cell>
          <cell r="C5504" t="str">
            <v>cây</v>
          </cell>
          <cell r="D5504">
            <v>591812</v>
          </cell>
        </row>
        <row r="5505">
          <cell r="B5505" t="str">
            <v>Nính &gt;27-30 cm</v>
          </cell>
          <cell r="C5505" t="str">
            <v>cây</v>
          </cell>
          <cell r="D5505">
            <v>633102</v>
          </cell>
        </row>
        <row r="5506">
          <cell r="B5506" t="str">
            <v>Nính &gt;30-33 cm</v>
          </cell>
          <cell r="C5506" t="str">
            <v>cây</v>
          </cell>
          <cell r="D5506">
            <v>677962</v>
          </cell>
        </row>
        <row r="5507">
          <cell r="B5507" t="str">
            <v>Nính &gt;33-36 cm</v>
          </cell>
          <cell r="C5507" t="str">
            <v>cây</v>
          </cell>
          <cell r="D5507">
            <v>726917</v>
          </cell>
        </row>
        <row r="5508">
          <cell r="B5508" t="str">
            <v>Nính &gt;36-39 cm</v>
          </cell>
          <cell r="C5508" t="str">
            <v>cây</v>
          </cell>
          <cell r="D5508">
            <v>780526</v>
          </cell>
        </row>
        <row r="5509">
          <cell r="B5509" t="str">
            <v>Nính &gt;39-42 cm</v>
          </cell>
          <cell r="C5509" t="str">
            <v>cây</v>
          </cell>
          <cell r="D5509">
            <v>839455</v>
          </cell>
        </row>
        <row r="5510">
          <cell r="B5510" t="str">
            <v>Nính &gt;42 cm</v>
          </cell>
          <cell r="C5510" t="str">
            <v>cây</v>
          </cell>
          <cell r="D5510">
            <v>904456</v>
          </cell>
        </row>
        <row r="5511">
          <cell r="B5511" t="str">
            <v>Quế ≤3 cm</v>
          </cell>
          <cell r="C5511" t="str">
            <v>cây</v>
          </cell>
          <cell r="D5511">
            <v>91198</v>
          </cell>
        </row>
        <row r="5512">
          <cell r="B5512" t="str">
            <v>Quế &gt;3-6 cm</v>
          </cell>
          <cell r="C5512" t="str">
            <v>cây</v>
          </cell>
          <cell r="D5512">
            <v>120141</v>
          </cell>
        </row>
        <row r="5513">
          <cell r="B5513" t="str">
            <v>Quế &gt;6-9 cm</v>
          </cell>
          <cell r="C5513" t="str">
            <v>cây</v>
          </cell>
          <cell r="D5513">
            <v>316106</v>
          </cell>
        </row>
        <row r="5514">
          <cell r="B5514" t="str">
            <v>Quế &gt;9-12 cm</v>
          </cell>
          <cell r="C5514" t="str">
            <v>cây</v>
          </cell>
          <cell r="D5514">
            <v>425284</v>
          </cell>
        </row>
        <row r="5515">
          <cell r="B5515" t="str">
            <v>Quế &gt;12-15 cm</v>
          </cell>
          <cell r="C5515" t="str">
            <v>cây</v>
          </cell>
          <cell r="D5515">
            <v>454339</v>
          </cell>
        </row>
        <row r="5516">
          <cell r="B5516" t="str">
            <v>Quế &gt;15-18 cm</v>
          </cell>
          <cell r="C5516" t="str">
            <v>cây</v>
          </cell>
          <cell r="D5516">
            <v>485238</v>
          </cell>
        </row>
        <row r="5517">
          <cell r="B5517" t="str">
            <v>Quế &gt;18-21 cm</v>
          </cell>
          <cell r="C5517" t="str">
            <v>cây</v>
          </cell>
          <cell r="D5517">
            <v>518245</v>
          </cell>
        </row>
        <row r="5518">
          <cell r="B5518" t="str">
            <v>Quế &gt;21-24 cm</v>
          </cell>
          <cell r="C5518" t="str">
            <v>cây</v>
          </cell>
          <cell r="D5518">
            <v>553656</v>
          </cell>
        </row>
        <row r="5519">
          <cell r="B5519" t="str">
            <v>Quế &gt;24-27 cm</v>
          </cell>
          <cell r="C5519" t="str">
            <v>cây</v>
          </cell>
          <cell r="D5519">
            <v>591812</v>
          </cell>
        </row>
        <row r="5520">
          <cell r="B5520" t="str">
            <v>Quế &gt;27-30 cm</v>
          </cell>
          <cell r="C5520" t="str">
            <v>cây</v>
          </cell>
          <cell r="D5520">
            <v>633102</v>
          </cell>
        </row>
        <row r="5521">
          <cell r="B5521" t="str">
            <v>Quế &gt;30-33 cm</v>
          </cell>
          <cell r="C5521" t="str">
            <v>cây</v>
          </cell>
          <cell r="D5521">
            <v>677962</v>
          </cell>
        </row>
        <row r="5522">
          <cell r="B5522" t="str">
            <v>Quế &gt;33-36 cm</v>
          </cell>
          <cell r="C5522" t="str">
            <v>cây</v>
          </cell>
          <cell r="D5522">
            <v>726917</v>
          </cell>
        </row>
        <row r="5523">
          <cell r="B5523" t="str">
            <v>Quế &gt;36-39 cm</v>
          </cell>
          <cell r="C5523" t="str">
            <v>cây</v>
          </cell>
          <cell r="D5523">
            <v>780526</v>
          </cell>
        </row>
        <row r="5524">
          <cell r="B5524" t="str">
            <v>Quế &gt;39-42 cm</v>
          </cell>
          <cell r="C5524" t="str">
            <v>cây</v>
          </cell>
          <cell r="D5524">
            <v>839455</v>
          </cell>
        </row>
        <row r="5525">
          <cell r="B5525" t="str">
            <v>Quế &gt;42 cm</v>
          </cell>
          <cell r="C5525" t="str">
            <v>cây</v>
          </cell>
          <cell r="D5525">
            <v>904456</v>
          </cell>
        </row>
        <row r="5526">
          <cell r="B5526" t="str">
            <v>Re bắc bộ ≤3 cm</v>
          </cell>
          <cell r="C5526" t="str">
            <v>cây</v>
          </cell>
          <cell r="D5526">
            <v>91198</v>
          </cell>
        </row>
        <row r="5527">
          <cell r="B5527" t="str">
            <v>Re bắc bộ &gt;3-6 cm</v>
          </cell>
          <cell r="C5527" t="str">
            <v>cây</v>
          </cell>
          <cell r="D5527">
            <v>120141</v>
          </cell>
        </row>
        <row r="5528">
          <cell r="B5528" t="str">
            <v>Re bắc bộ &gt;6-9 cm</v>
          </cell>
          <cell r="C5528" t="str">
            <v>cây</v>
          </cell>
          <cell r="D5528">
            <v>316106</v>
          </cell>
        </row>
        <row r="5529">
          <cell r="B5529" t="str">
            <v>Re bắc bộ &gt;9-12 cm</v>
          </cell>
          <cell r="C5529" t="str">
            <v>cây</v>
          </cell>
          <cell r="D5529">
            <v>425284</v>
          </cell>
        </row>
        <row r="5530">
          <cell r="B5530" t="str">
            <v>Re bắc bộ &gt;12-15 cm</v>
          </cell>
          <cell r="C5530" t="str">
            <v>cây</v>
          </cell>
          <cell r="D5530">
            <v>454339</v>
          </cell>
        </row>
        <row r="5531">
          <cell r="B5531" t="str">
            <v>Re bắc bộ &gt;15-18 cm</v>
          </cell>
          <cell r="C5531" t="str">
            <v>cây</v>
          </cell>
          <cell r="D5531">
            <v>485238</v>
          </cell>
        </row>
        <row r="5532">
          <cell r="B5532" t="str">
            <v>Re bắc bộ &gt;18-21 cm</v>
          </cell>
          <cell r="C5532" t="str">
            <v>cây</v>
          </cell>
          <cell r="D5532">
            <v>518245</v>
          </cell>
        </row>
        <row r="5533">
          <cell r="B5533" t="str">
            <v>Re bắc bộ &gt;21-24 cm</v>
          </cell>
          <cell r="C5533" t="str">
            <v>cây</v>
          </cell>
          <cell r="D5533">
            <v>553656</v>
          </cell>
        </row>
        <row r="5534">
          <cell r="B5534" t="str">
            <v>Re bắc bộ &gt;24-27 cm</v>
          </cell>
          <cell r="C5534" t="str">
            <v>cây</v>
          </cell>
          <cell r="D5534">
            <v>591812</v>
          </cell>
        </row>
        <row r="5535">
          <cell r="B5535" t="str">
            <v>Re bắc bộ &gt;27-30 cm</v>
          </cell>
          <cell r="C5535" t="str">
            <v>cây</v>
          </cell>
          <cell r="D5535">
            <v>633102</v>
          </cell>
        </row>
        <row r="5536">
          <cell r="B5536" t="str">
            <v>Re bắc bộ &gt;30-33 cm</v>
          </cell>
          <cell r="C5536" t="str">
            <v>cây</v>
          </cell>
          <cell r="D5536">
            <v>677962</v>
          </cell>
        </row>
        <row r="5537">
          <cell r="B5537" t="str">
            <v>Re bắc bộ &gt;33-36 cm</v>
          </cell>
          <cell r="C5537" t="str">
            <v>cây</v>
          </cell>
          <cell r="D5537">
            <v>726917</v>
          </cell>
        </row>
        <row r="5538">
          <cell r="B5538" t="str">
            <v>Re bắc bộ &gt;36-39 cm</v>
          </cell>
          <cell r="C5538" t="str">
            <v>cây</v>
          </cell>
          <cell r="D5538">
            <v>780526</v>
          </cell>
        </row>
        <row r="5539">
          <cell r="B5539" t="str">
            <v>Re bắc bộ &gt;39-42 cm</v>
          </cell>
          <cell r="C5539" t="str">
            <v>cây</v>
          </cell>
          <cell r="D5539">
            <v>839455</v>
          </cell>
        </row>
        <row r="5540">
          <cell r="B5540" t="str">
            <v>Re bắc bộ &gt;42 cm</v>
          </cell>
          <cell r="C5540" t="str">
            <v>cây</v>
          </cell>
          <cell r="D5540">
            <v>904456</v>
          </cell>
        </row>
        <row r="5541">
          <cell r="B5541" t="str">
            <v>Re xanh ≤3 cm</v>
          </cell>
          <cell r="C5541" t="str">
            <v>cây</v>
          </cell>
          <cell r="D5541">
            <v>91198</v>
          </cell>
        </row>
        <row r="5542">
          <cell r="B5542" t="str">
            <v>Re xanh &gt;3-6 cm</v>
          </cell>
          <cell r="C5542" t="str">
            <v>cây</v>
          </cell>
          <cell r="D5542">
            <v>120141</v>
          </cell>
        </row>
        <row r="5543">
          <cell r="B5543" t="str">
            <v>Re xanh &gt;6-9 cm</v>
          </cell>
          <cell r="C5543" t="str">
            <v>cây</v>
          </cell>
          <cell r="D5543">
            <v>316106</v>
          </cell>
        </row>
        <row r="5544">
          <cell r="B5544" t="str">
            <v>Re xanh &gt;9-12 cm</v>
          </cell>
          <cell r="C5544" t="str">
            <v>cây</v>
          </cell>
          <cell r="D5544">
            <v>425284</v>
          </cell>
        </row>
        <row r="5545">
          <cell r="B5545" t="str">
            <v>Re xanh &gt;12-15 cm</v>
          </cell>
          <cell r="C5545" t="str">
            <v>cây</v>
          </cell>
          <cell r="D5545">
            <v>454339</v>
          </cell>
        </row>
        <row r="5546">
          <cell r="B5546" t="str">
            <v>Re xanh &gt;15-18 cm</v>
          </cell>
          <cell r="C5546" t="str">
            <v>cây</v>
          </cell>
          <cell r="D5546">
            <v>485238</v>
          </cell>
        </row>
        <row r="5547">
          <cell r="B5547" t="str">
            <v>Re xanh &gt;18-21 cm</v>
          </cell>
          <cell r="C5547" t="str">
            <v>cây</v>
          </cell>
          <cell r="D5547">
            <v>518245</v>
          </cell>
        </row>
        <row r="5548">
          <cell r="B5548" t="str">
            <v>Re xanh &gt;21-24 cm</v>
          </cell>
          <cell r="C5548" t="str">
            <v>cây</v>
          </cell>
          <cell r="D5548">
            <v>553656</v>
          </cell>
        </row>
        <row r="5549">
          <cell r="B5549" t="str">
            <v>Re xanh &gt;24-27 cm</v>
          </cell>
          <cell r="C5549" t="str">
            <v>cây</v>
          </cell>
          <cell r="D5549">
            <v>591812</v>
          </cell>
        </row>
        <row r="5550">
          <cell r="B5550" t="str">
            <v>Re xanh &gt;27-30 cm</v>
          </cell>
          <cell r="C5550" t="str">
            <v>cây</v>
          </cell>
          <cell r="D5550">
            <v>633102</v>
          </cell>
        </row>
        <row r="5551">
          <cell r="B5551" t="str">
            <v>Re xanh &gt;30-33 cm</v>
          </cell>
          <cell r="C5551" t="str">
            <v>cây</v>
          </cell>
          <cell r="D5551">
            <v>677962</v>
          </cell>
        </row>
        <row r="5552">
          <cell r="B5552" t="str">
            <v>Re xanh &gt;33-36 cm</v>
          </cell>
          <cell r="C5552" t="str">
            <v>cây</v>
          </cell>
          <cell r="D5552">
            <v>726917</v>
          </cell>
        </row>
        <row r="5553">
          <cell r="B5553" t="str">
            <v>Re xanh &gt;36-39 cm</v>
          </cell>
          <cell r="C5553" t="str">
            <v>cây</v>
          </cell>
          <cell r="D5553">
            <v>780526</v>
          </cell>
        </row>
        <row r="5554">
          <cell r="B5554" t="str">
            <v>Re xanh &gt;39-42 cm</v>
          </cell>
          <cell r="C5554" t="str">
            <v>cây</v>
          </cell>
          <cell r="D5554">
            <v>839455</v>
          </cell>
        </row>
        <row r="5555">
          <cell r="B5555" t="str">
            <v>Re xanh &gt;42 cm</v>
          </cell>
          <cell r="C5555" t="str">
            <v>cây</v>
          </cell>
          <cell r="D5555">
            <v>904456</v>
          </cell>
        </row>
        <row r="5556">
          <cell r="B5556" t="str">
            <v>Nhè xanh ≤3 cm</v>
          </cell>
          <cell r="C5556" t="str">
            <v>cây</v>
          </cell>
          <cell r="D5556">
            <v>91198</v>
          </cell>
        </row>
        <row r="5557">
          <cell r="B5557" t="str">
            <v>Nhè xanh &gt;3-6 cm</v>
          </cell>
          <cell r="C5557" t="str">
            <v>cây</v>
          </cell>
          <cell r="D5557">
            <v>120141</v>
          </cell>
        </row>
        <row r="5558">
          <cell r="B5558" t="str">
            <v>Nhè xanh &gt;6-9 cm</v>
          </cell>
          <cell r="C5558" t="str">
            <v>cây</v>
          </cell>
          <cell r="D5558">
            <v>316106</v>
          </cell>
        </row>
        <row r="5559">
          <cell r="B5559" t="str">
            <v>Nhè xanh &gt;9-12 cm</v>
          </cell>
          <cell r="C5559" t="str">
            <v>cây</v>
          </cell>
          <cell r="D5559">
            <v>425284</v>
          </cell>
        </row>
        <row r="5560">
          <cell r="B5560" t="str">
            <v>Nhè xanh &gt;12-15 cm</v>
          </cell>
          <cell r="C5560" t="str">
            <v>cây</v>
          </cell>
          <cell r="D5560">
            <v>454339</v>
          </cell>
        </row>
        <row r="5561">
          <cell r="B5561" t="str">
            <v>Nhè xanh &gt;15-18 cm</v>
          </cell>
          <cell r="C5561" t="str">
            <v>cây</v>
          </cell>
          <cell r="D5561">
            <v>485238</v>
          </cell>
        </row>
        <row r="5562">
          <cell r="B5562" t="str">
            <v>Nhè xanh &gt;18-21 cm</v>
          </cell>
          <cell r="C5562" t="str">
            <v>cây</v>
          </cell>
          <cell r="D5562">
            <v>518245</v>
          </cell>
        </row>
        <row r="5563">
          <cell r="B5563" t="str">
            <v>Nhè xanh &gt;21-24 cm</v>
          </cell>
          <cell r="C5563" t="str">
            <v>cây</v>
          </cell>
          <cell r="D5563">
            <v>553656</v>
          </cell>
        </row>
        <row r="5564">
          <cell r="B5564" t="str">
            <v>Nhè xanh &gt;24-27 cm</v>
          </cell>
          <cell r="C5564" t="str">
            <v>cây</v>
          </cell>
          <cell r="D5564">
            <v>591812</v>
          </cell>
        </row>
        <row r="5565">
          <cell r="B5565" t="str">
            <v>Nhè xanh &gt;27-30 cm</v>
          </cell>
          <cell r="C5565" t="str">
            <v>cây</v>
          </cell>
          <cell r="D5565">
            <v>633102</v>
          </cell>
        </row>
        <row r="5566">
          <cell r="B5566" t="str">
            <v>Nhè xanh &gt;30-33 cm</v>
          </cell>
          <cell r="C5566" t="str">
            <v>cây</v>
          </cell>
          <cell r="D5566">
            <v>677962</v>
          </cell>
        </row>
        <row r="5567">
          <cell r="B5567" t="str">
            <v>Nhè xanh &gt;33-36 cm</v>
          </cell>
          <cell r="C5567" t="str">
            <v>cây</v>
          </cell>
          <cell r="D5567">
            <v>726917</v>
          </cell>
        </row>
        <row r="5568">
          <cell r="B5568" t="str">
            <v>Nhè xanh &gt;36-39 cm</v>
          </cell>
          <cell r="C5568" t="str">
            <v>cây</v>
          </cell>
          <cell r="D5568">
            <v>780526</v>
          </cell>
        </row>
        <row r="5569">
          <cell r="B5569" t="str">
            <v>Nhè xanh &gt;39-42 cm</v>
          </cell>
          <cell r="C5569" t="str">
            <v>cây</v>
          </cell>
          <cell r="D5569">
            <v>839455</v>
          </cell>
        </row>
        <row r="5570">
          <cell r="B5570" t="str">
            <v>Nhè xanh &gt;42 cm</v>
          </cell>
          <cell r="C5570" t="str">
            <v>cây</v>
          </cell>
          <cell r="D5570">
            <v>904456</v>
          </cell>
        </row>
        <row r="5571">
          <cell r="B5571" t="str">
            <v>Nhè vàng ≤3 cm</v>
          </cell>
          <cell r="C5571" t="str">
            <v>cây</v>
          </cell>
          <cell r="D5571">
            <v>91198</v>
          </cell>
        </row>
        <row r="5572">
          <cell r="B5572" t="str">
            <v>Nhè vàng &gt;3-6 cm</v>
          </cell>
          <cell r="C5572" t="str">
            <v>cây</v>
          </cell>
          <cell r="D5572">
            <v>120141</v>
          </cell>
        </row>
        <row r="5573">
          <cell r="B5573" t="str">
            <v>Nhè vàng &gt;6-9 cm</v>
          </cell>
          <cell r="C5573" t="str">
            <v>cây</v>
          </cell>
          <cell r="D5573">
            <v>316106</v>
          </cell>
        </row>
        <row r="5574">
          <cell r="B5574" t="str">
            <v>Nhè vàng &gt;9-12 cm</v>
          </cell>
          <cell r="C5574" t="str">
            <v>cây</v>
          </cell>
          <cell r="D5574">
            <v>425284</v>
          </cell>
        </row>
        <row r="5575">
          <cell r="B5575" t="str">
            <v>Nhè vàng &gt;12-15 cm</v>
          </cell>
          <cell r="C5575" t="str">
            <v>cây</v>
          </cell>
          <cell r="D5575">
            <v>454339</v>
          </cell>
        </row>
        <row r="5576">
          <cell r="B5576" t="str">
            <v>Nhè vàng &gt;15-18 cm</v>
          </cell>
          <cell r="C5576" t="str">
            <v>cây</v>
          </cell>
          <cell r="D5576">
            <v>485238</v>
          </cell>
        </row>
        <row r="5577">
          <cell r="B5577" t="str">
            <v>Nhè vàng &gt;18-21 cm</v>
          </cell>
          <cell r="C5577" t="str">
            <v>cây</v>
          </cell>
          <cell r="D5577">
            <v>518245</v>
          </cell>
        </row>
        <row r="5578">
          <cell r="B5578" t="str">
            <v>Nhè vàng &gt;21-24 cm</v>
          </cell>
          <cell r="C5578" t="str">
            <v>cây</v>
          </cell>
          <cell r="D5578">
            <v>553656</v>
          </cell>
        </row>
        <row r="5579">
          <cell r="B5579" t="str">
            <v>Nhè vàng &gt;24-27 cm</v>
          </cell>
          <cell r="C5579" t="str">
            <v>cây</v>
          </cell>
          <cell r="D5579">
            <v>591812</v>
          </cell>
        </row>
        <row r="5580">
          <cell r="B5580" t="str">
            <v>Nhè vàng &gt;27-30 cm</v>
          </cell>
          <cell r="C5580" t="str">
            <v>cây</v>
          </cell>
          <cell r="D5580">
            <v>633102</v>
          </cell>
        </row>
        <row r="5581">
          <cell r="B5581" t="str">
            <v>Nhè vàng &gt;30-33 cm</v>
          </cell>
          <cell r="C5581" t="str">
            <v>cây</v>
          </cell>
          <cell r="D5581">
            <v>677962</v>
          </cell>
        </row>
        <row r="5582">
          <cell r="B5582" t="str">
            <v>Nhè vàng &gt;33-36 cm</v>
          </cell>
          <cell r="C5582" t="str">
            <v>cây</v>
          </cell>
          <cell r="D5582">
            <v>726917</v>
          </cell>
        </row>
        <row r="5583">
          <cell r="B5583" t="str">
            <v>Nhè vàng &gt;36-39 cm</v>
          </cell>
          <cell r="C5583" t="str">
            <v>cây</v>
          </cell>
          <cell r="D5583">
            <v>780526</v>
          </cell>
        </row>
        <row r="5584">
          <cell r="B5584" t="str">
            <v>Nhè vàng &gt;39-42 cm</v>
          </cell>
          <cell r="C5584" t="str">
            <v>cây</v>
          </cell>
          <cell r="D5584">
            <v>839455</v>
          </cell>
        </row>
        <row r="5585">
          <cell r="B5585" t="str">
            <v>Nhè vàng &gt;42 cm</v>
          </cell>
          <cell r="C5585" t="str">
            <v>cây</v>
          </cell>
          <cell r="D5585">
            <v>904456</v>
          </cell>
        </row>
        <row r="5586">
          <cell r="B5586" t="str">
            <v>Rè bon ≤3 cm</v>
          </cell>
          <cell r="C5586" t="str">
            <v>cây</v>
          </cell>
          <cell r="D5586">
            <v>91198</v>
          </cell>
        </row>
        <row r="5587">
          <cell r="B5587" t="str">
            <v>Rè bon &gt;3-6 cm</v>
          </cell>
          <cell r="C5587" t="str">
            <v>cây</v>
          </cell>
          <cell r="D5587">
            <v>120141</v>
          </cell>
        </row>
        <row r="5588">
          <cell r="B5588" t="str">
            <v>Rè bon &gt;6-9 cm</v>
          </cell>
          <cell r="C5588" t="str">
            <v>cây</v>
          </cell>
          <cell r="D5588">
            <v>316106</v>
          </cell>
        </row>
        <row r="5589">
          <cell r="B5589" t="str">
            <v>Rè bon &gt;9-12 cm</v>
          </cell>
          <cell r="C5589" t="str">
            <v>cây</v>
          </cell>
          <cell r="D5589">
            <v>425284</v>
          </cell>
        </row>
        <row r="5590">
          <cell r="B5590" t="str">
            <v>Rè bon &gt;12-15 cm</v>
          </cell>
          <cell r="C5590" t="str">
            <v>cây</v>
          </cell>
          <cell r="D5590">
            <v>454339</v>
          </cell>
        </row>
        <row r="5591">
          <cell r="B5591" t="str">
            <v>Rè bon &gt;15-18 cm</v>
          </cell>
          <cell r="C5591" t="str">
            <v>cây</v>
          </cell>
          <cell r="D5591">
            <v>485238</v>
          </cell>
        </row>
        <row r="5592">
          <cell r="B5592" t="str">
            <v>Rè bon &gt;18-21 cm</v>
          </cell>
          <cell r="C5592" t="str">
            <v>cây</v>
          </cell>
          <cell r="D5592">
            <v>518245</v>
          </cell>
        </row>
        <row r="5593">
          <cell r="B5593" t="str">
            <v>Rè bon &gt;21-24 cm</v>
          </cell>
          <cell r="C5593" t="str">
            <v>cây</v>
          </cell>
          <cell r="D5593">
            <v>553656</v>
          </cell>
        </row>
        <row r="5594">
          <cell r="B5594" t="str">
            <v>Rè bon &gt;24-27 cm</v>
          </cell>
          <cell r="C5594" t="str">
            <v>cây</v>
          </cell>
          <cell r="D5594">
            <v>591812</v>
          </cell>
        </row>
        <row r="5595">
          <cell r="B5595" t="str">
            <v>Rè bon &gt;27-30 cm</v>
          </cell>
          <cell r="C5595" t="str">
            <v>cây</v>
          </cell>
          <cell r="D5595">
            <v>633102</v>
          </cell>
        </row>
        <row r="5596">
          <cell r="B5596" t="str">
            <v>Rè bon &gt;30-33 cm</v>
          </cell>
          <cell r="C5596" t="str">
            <v>cây</v>
          </cell>
          <cell r="D5596">
            <v>677962</v>
          </cell>
        </row>
        <row r="5597">
          <cell r="B5597" t="str">
            <v>Rè bon &gt;33-36 cm</v>
          </cell>
          <cell r="C5597" t="str">
            <v>cây</v>
          </cell>
          <cell r="D5597">
            <v>726917</v>
          </cell>
        </row>
        <row r="5598">
          <cell r="B5598" t="str">
            <v>Rè bon &gt;36-39 cm</v>
          </cell>
          <cell r="C5598" t="str">
            <v>cây</v>
          </cell>
          <cell r="D5598">
            <v>780526</v>
          </cell>
        </row>
        <row r="5599">
          <cell r="B5599" t="str">
            <v>Rè bon &gt;39-42 cm</v>
          </cell>
          <cell r="C5599" t="str">
            <v>cây</v>
          </cell>
          <cell r="D5599">
            <v>839455</v>
          </cell>
        </row>
        <row r="5600">
          <cell r="B5600" t="str">
            <v>Rè bon &gt;42 cm</v>
          </cell>
          <cell r="C5600" t="str">
            <v>cây</v>
          </cell>
          <cell r="D5600">
            <v>904456</v>
          </cell>
        </row>
        <row r="5601">
          <cell r="B5601" t="str">
            <v>Kháo vàng ≤3 cm</v>
          </cell>
          <cell r="C5601" t="str">
            <v>cây</v>
          </cell>
          <cell r="D5601">
            <v>91198</v>
          </cell>
        </row>
        <row r="5602">
          <cell r="B5602" t="str">
            <v>Kháo vàng &gt;3-6 cm</v>
          </cell>
          <cell r="C5602" t="str">
            <v>cây</v>
          </cell>
          <cell r="D5602">
            <v>120141</v>
          </cell>
        </row>
        <row r="5603">
          <cell r="B5603" t="str">
            <v>Kháo vàng &gt;6-9 cm</v>
          </cell>
          <cell r="C5603" t="str">
            <v>cây</v>
          </cell>
          <cell r="D5603">
            <v>316106</v>
          </cell>
        </row>
        <row r="5604">
          <cell r="B5604" t="str">
            <v>Kháo vàng &gt;9-12 cm</v>
          </cell>
          <cell r="C5604" t="str">
            <v>cây</v>
          </cell>
          <cell r="D5604">
            <v>425284</v>
          </cell>
        </row>
        <row r="5605">
          <cell r="B5605" t="str">
            <v>Kháo vàng &gt;12-15 cm</v>
          </cell>
          <cell r="C5605" t="str">
            <v>cây</v>
          </cell>
          <cell r="D5605">
            <v>454339</v>
          </cell>
        </row>
        <row r="5606">
          <cell r="B5606" t="str">
            <v>Kháo vàng &gt;15-18 cm</v>
          </cell>
          <cell r="C5606" t="str">
            <v>cây</v>
          </cell>
          <cell r="D5606">
            <v>485238</v>
          </cell>
        </row>
        <row r="5607">
          <cell r="B5607" t="str">
            <v>Kháo vàng &gt;18-21 cm</v>
          </cell>
          <cell r="C5607" t="str">
            <v>cây</v>
          </cell>
          <cell r="D5607">
            <v>518245</v>
          </cell>
        </row>
        <row r="5608">
          <cell r="B5608" t="str">
            <v>Kháo vàng &gt;21-24 cm</v>
          </cell>
          <cell r="C5608" t="str">
            <v>cây</v>
          </cell>
          <cell r="D5608">
            <v>553656</v>
          </cell>
        </row>
        <row r="5609">
          <cell r="B5609" t="str">
            <v>Kháo vàng &gt;24-27 cm</v>
          </cell>
          <cell r="C5609" t="str">
            <v>cây</v>
          </cell>
          <cell r="D5609">
            <v>591812</v>
          </cell>
        </row>
        <row r="5610">
          <cell r="B5610" t="str">
            <v>Kháo vàng &gt;27-30 cm</v>
          </cell>
          <cell r="C5610" t="str">
            <v>cây</v>
          </cell>
          <cell r="D5610">
            <v>633102</v>
          </cell>
        </row>
        <row r="5611">
          <cell r="B5611" t="str">
            <v>Kháo vàng &gt;30-33 cm</v>
          </cell>
          <cell r="C5611" t="str">
            <v>cây</v>
          </cell>
          <cell r="D5611">
            <v>677962</v>
          </cell>
        </row>
        <row r="5612">
          <cell r="B5612" t="str">
            <v>Kháo vàng &gt;33-36 cm</v>
          </cell>
          <cell r="C5612" t="str">
            <v>cây</v>
          </cell>
          <cell r="D5612">
            <v>726917</v>
          </cell>
        </row>
        <row r="5613">
          <cell r="B5613" t="str">
            <v>Kháo vàng &gt;36-39 cm</v>
          </cell>
          <cell r="C5613" t="str">
            <v>cây</v>
          </cell>
          <cell r="D5613">
            <v>780526</v>
          </cell>
        </row>
        <row r="5614">
          <cell r="B5614" t="str">
            <v>Kháo vàng &gt;39-42 cm</v>
          </cell>
          <cell r="C5614" t="str">
            <v>cây</v>
          </cell>
          <cell r="D5614">
            <v>839455</v>
          </cell>
        </row>
        <row r="5615">
          <cell r="B5615" t="str">
            <v>Kháo vàng &gt;42 cm</v>
          </cell>
          <cell r="C5615" t="str">
            <v>cây</v>
          </cell>
          <cell r="D5615">
            <v>904456</v>
          </cell>
        </row>
        <row r="5616">
          <cell r="B5616" t="str">
            <v>Rè ≤3 cm</v>
          </cell>
          <cell r="C5616" t="str">
            <v>cây</v>
          </cell>
          <cell r="D5616">
            <v>91198</v>
          </cell>
        </row>
        <row r="5617">
          <cell r="B5617" t="str">
            <v>Rè &gt;3-6 cm</v>
          </cell>
          <cell r="C5617" t="str">
            <v>cây</v>
          </cell>
          <cell r="D5617">
            <v>120141</v>
          </cell>
        </row>
        <row r="5618">
          <cell r="B5618" t="str">
            <v>Rè &gt;6-9 cm</v>
          </cell>
          <cell r="C5618" t="str">
            <v>cây</v>
          </cell>
          <cell r="D5618">
            <v>316106</v>
          </cell>
        </row>
        <row r="5619">
          <cell r="B5619" t="str">
            <v>Rè &gt;9-12 cm</v>
          </cell>
          <cell r="C5619" t="str">
            <v>cây</v>
          </cell>
          <cell r="D5619">
            <v>425284</v>
          </cell>
        </row>
        <row r="5620">
          <cell r="B5620" t="str">
            <v>Rè &gt;12-15 cm</v>
          </cell>
          <cell r="C5620" t="str">
            <v>cây</v>
          </cell>
          <cell r="D5620">
            <v>454339</v>
          </cell>
        </row>
        <row r="5621">
          <cell r="B5621" t="str">
            <v>Rè &gt;15-18 cm</v>
          </cell>
          <cell r="C5621" t="str">
            <v>cây</v>
          </cell>
          <cell r="D5621">
            <v>485238</v>
          </cell>
        </row>
        <row r="5622">
          <cell r="B5622" t="str">
            <v>Rè &gt;18-21 cm</v>
          </cell>
          <cell r="C5622" t="str">
            <v>cây</v>
          </cell>
          <cell r="D5622">
            <v>518245</v>
          </cell>
        </row>
        <row r="5623">
          <cell r="B5623" t="str">
            <v>Rè &gt;21-24 cm</v>
          </cell>
          <cell r="C5623" t="str">
            <v>cây</v>
          </cell>
          <cell r="D5623">
            <v>553656</v>
          </cell>
        </row>
        <row r="5624">
          <cell r="B5624" t="str">
            <v>Rè &gt;24-27 cm</v>
          </cell>
          <cell r="C5624" t="str">
            <v>cây</v>
          </cell>
          <cell r="D5624">
            <v>591812</v>
          </cell>
        </row>
        <row r="5625">
          <cell r="B5625" t="str">
            <v>Rè &gt;27-30 cm</v>
          </cell>
          <cell r="C5625" t="str">
            <v>cây</v>
          </cell>
          <cell r="D5625">
            <v>633102</v>
          </cell>
        </row>
        <row r="5626">
          <cell r="B5626" t="str">
            <v>Rè &gt;30-33 cm</v>
          </cell>
          <cell r="C5626" t="str">
            <v>cây</v>
          </cell>
          <cell r="D5626">
            <v>677962</v>
          </cell>
        </row>
        <row r="5627">
          <cell r="B5627" t="str">
            <v>Rè &gt;33-36 cm</v>
          </cell>
          <cell r="C5627" t="str">
            <v>cây</v>
          </cell>
          <cell r="D5627">
            <v>726917</v>
          </cell>
        </row>
        <row r="5628">
          <cell r="B5628" t="str">
            <v>Rè &gt;36-39 cm</v>
          </cell>
          <cell r="C5628" t="str">
            <v>cây</v>
          </cell>
          <cell r="D5628">
            <v>780526</v>
          </cell>
        </row>
        <row r="5629">
          <cell r="B5629" t="str">
            <v>Rè &gt;39-42 cm</v>
          </cell>
          <cell r="C5629" t="str">
            <v>cây</v>
          </cell>
          <cell r="D5629">
            <v>839455</v>
          </cell>
        </row>
        <row r="5630">
          <cell r="B5630" t="str">
            <v>Rè &gt;42 cm</v>
          </cell>
          <cell r="C5630" t="str">
            <v>cây</v>
          </cell>
          <cell r="D5630">
            <v>904456</v>
          </cell>
        </row>
        <row r="5631">
          <cell r="B5631" t="str">
            <v>Re đỏ ≤3 cm</v>
          </cell>
          <cell r="C5631" t="str">
            <v>cây</v>
          </cell>
          <cell r="D5631">
            <v>91198</v>
          </cell>
        </row>
        <row r="5632">
          <cell r="B5632" t="str">
            <v>Re đỏ &gt;3-6 cm</v>
          </cell>
          <cell r="C5632" t="str">
            <v>cây</v>
          </cell>
          <cell r="D5632">
            <v>120141</v>
          </cell>
        </row>
        <row r="5633">
          <cell r="B5633" t="str">
            <v>Re đỏ &gt;6-9 cm</v>
          </cell>
          <cell r="C5633" t="str">
            <v>cây</v>
          </cell>
          <cell r="D5633">
            <v>316106</v>
          </cell>
        </row>
        <row r="5634">
          <cell r="B5634" t="str">
            <v>Re đỏ &gt;9-12 cm</v>
          </cell>
          <cell r="C5634" t="str">
            <v>cây</v>
          </cell>
          <cell r="D5634">
            <v>425284</v>
          </cell>
        </row>
        <row r="5635">
          <cell r="B5635" t="str">
            <v>Re đỏ &gt;12-15 cm</v>
          </cell>
          <cell r="C5635" t="str">
            <v>cây</v>
          </cell>
          <cell r="D5635">
            <v>454339</v>
          </cell>
        </row>
        <row r="5636">
          <cell r="B5636" t="str">
            <v>Re đỏ &gt;15-18 cm</v>
          </cell>
          <cell r="C5636" t="str">
            <v>cây</v>
          </cell>
          <cell r="D5636">
            <v>485238</v>
          </cell>
        </row>
        <row r="5637">
          <cell r="B5637" t="str">
            <v>Re đỏ &gt;18-21 cm</v>
          </cell>
          <cell r="C5637" t="str">
            <v>cây</v>
          </cell>
          <cell r="D5637">
            <v>518245</v>
          </cell>
        </row>
        <row r="5638">
          <cell r="B5638" t="str">
            <v>Re đỏ &gt;21-24 cm</v>
          </cell>
          <cell r="C5638" t="str">
            <v>cây</v>
          </cell>
          <cell r="D5638">
            <v>553656</v>
          </cell>
        </row>
        <row r="5639">
          <cell r="B5639" t="str">
            <v>Re đỏ &gt;24-27 cm</v>
          </cell>
          <cell r="C5639" t="str">
            <v>cây</v>
          </cell>
          <cell r="D5639">
            <v>591812</v>
          </cell>
        </row>
        <row r="5640">
          <cell r="B5640" t="str">
            <v>Re đỏ &gt;27-30 cm</v>
          </cell>
          <cell r="C5640" t="str">
            <v>cây</v>
          </cell>
          <cell r="D5640">
            <v>633102</v>
          </cell>
        </row>
        <row r="5641">
          <cell r="B5641" t="str">
            <v>Re đỏ &gt;30-33 cm</v>
          </cell>
          <cell r="C5641" t="str">
            <v>cây</v>
          </cell>
          <cell r="D5641">
            <v>677962</v>
          </cell>
        </row>
        <row r="5642">
          <cell r="B5642" t="str">
            <v>Re đỏ &gt;33-36 cm</v>
          </cell>
          <cell r="C5642" t="str">
            <v>cây</v>
          </cell>
          <cell r="D5642">
            <v>726917</v>
          </cell>
        </row>
        <row r="5643">
          <cell r="B5643" t="str">
            <v>Re đỏ &gt;36-39 cm</v>
          </cell>
          <cell r="C5643" t="str">
            <v>cây</v>
          </cell>
          <cell r="D5643">
            <v>780526</v>
          </cell>
        </row>
        <row r="5644">
          <cell r="B5644" t="str">
            <v>Re đỏ &gt;39-42 cm</v>
          </cell>
          <cell r="C5644" t="str">
            <v>cây</v>
          </cell>
          <cell r="D5644">
            <v>839455</v>
          </cell>
        </row>
        <row r="5645">
          <cell r="B5645" t="str">
            <v>Re đỏ &gt;42 cm</v>
          </cell>
          <cell r="C5645" t="str">
            <v>cây</v>
          </cell>
          <cell r="D5645">
            <v>904456</v>
          </cell>
        </row>
        <row r="5646">
          <cell r="B5646" t="str">
            <v>Rè hoa nhỏ ≤3 cm</v>
          </cell>
          <cell r="C5646" t="str">
            <v>cây</v>
          </cell>
          <cell r="D5646">
            <v>91198</v>
          </cell>
        </row>
        <row r="5647">
          <cell r="B5647" t="str">
            <v>Rè hoa nhỏ &gt;3-6 cm</v>
          </cell>
          <cell r="C5647" t="str">
            <v>cây</v>
          </cell>
          <cell r="D5647">
            <v>120141</v>
          </cell>
        </row>
        <row r="5648">
          <cell r="B5648" t="str">
            <v>Rè hoa nhỏ &gt;6-9 cm</v>
          </cell>
          <cell r="C5648" t="str">
            <v>cây</v>
          </cell>
          <cell r="D5648">
            <v>316106</v>
          </cell>
        </row>
        <row r="5649">
          <cell r="B5649" t="str">
            <v>Rè hoa nhỏ &gt;9-12 cm</v>
          </cell>
          <cell r="C5649" t="str">
            <v>cây</v>
          </cell>
          <cell r="D5649">
            <v>425284</v>
          </cell>
        </row>
        <row r="5650">
          <cell r="B5650" t="str">
            <v>Rè hoa nhỏ &gt;12-15 cm</v>
          </cell>
          <cell r="C5650" t="str">
            <v>cây</v>
          </cell>
          <cell r="D5650">
            <v>454339</v>
          </cell>
        </row>
        <row r="5651">
          <cell r="B5651" t="str">
            <v>Rè hoa nhỏ &gt;15-18 cm</v>
          </cell>
          <cell r="C5651" t="str">
            <v>cây</v>
          </cell>
          <cell r="D5651">
            <v>485238</v>
          </cell>
        </row>
        <row r="5652">
          <cell r="B5652" t="str">
            <v>Rè hoa nhỏ &gt;18-21 cm</v>
          </cell>
          <cell r="C5652" t="str">
            <v>cây</v>
          </cell>
          <cell r="D5652">
            <v>518245</v>
          </cell>
        </row>
        <row r="5653">
          <cell r="B5653" t="str">
            <v>Rè hoa nhỏ &gt;21-24 cm</v>
          </cell>
          <cell r="C5653" t="str">
            <v>cây</v>
          </cell>
          <cell r="D5653">
            <v>553656</v>
          </cell>
        </row>
        <row r="5654">
          <cell r="B5654" t="str">
            <v>Rè hoa nhỏ &gt;24-27 cm</v>
          </cell>
          <cell r="C5654" t="str">
            <v>cây</v>
          </cell>
          <cell r="D5654">
            <v>591812</v>
          </cell>
        </row>
        <row r="5655">
          <cell r="B5655" t="str">
            <v>Rè hoa nhỏ &gt;27-30 cm</v>
          </cell>
          <cell r="C5655" t="str">
            <v>cây</v>
          </cell>
          <cell r="D5655">
            <v>633102</v>
          </cell>
        </row>
        <row r="5656">
          <cell r="B5656" t="str">
            <v>Rè hoa nhỏ &gt;30-33 cm</v>
          </cell>
          <cell r="C5656" t="str">
            <v>cây</v>
          </cell>
          <cell r="D5656">
            <v>677962</v>
          </cell>
        </row>
        <row r="5657">
          <cell r="B5657" t="str">
            <v>Rè hoa nhỏ &gt;33-36 cm</v>
          </cell>
          <cell r="C5657" t="str">
            <v>cây</v>
          </cell>
          <cell r="D5657">
            <v>726917</v>
          </cell>
        </row>
        <row r="5658">
          <cell r="B5658" t="str">
            <v>Rè hoa nhỏ &gt;36-39 cm</v>
          </cell>
          <cell r="C5658" t="str">
            <v>cây</v>
          </cell>
          <cell r="D5658">
            <v>780526</v>
          </cell>
        </row>
        <row r="5659">
          <cell r="B5659" t="str">
            <v>Rè hoa nhỏ &gt;39-42 cm</v>
          </cell>
          <cell r="C5659" t="str">
            <v>cây</v>
          </cell>
          <cell r="D5659">
            <v>839455</v>
          </cell>
        </row>
        <row r="5660">
          <cell r="B5660" t="str">
            <v>Rè hoa nhỏ &gt;42 cm</v>
          </cell>
          <cell r="C5660" t="str">
            <v>cây</v>
          </cell>
          <cell r="D5660">
            <v>904456</v>
          </cell>
        </row>
        <row r="5661">
          <cell r="B5661" t="str">
            <v>Rè hoa thưa ≤3 cm</v>
          </cell>
          <cell r="C5661" t="str">
            <v>cây</v>
          </cell>
          <cell r="D5661">
            <v>91198</v>
          </cell>
        </row>
        <row r="5662">
          <cell r="B5662" t="str">
            <v>Rè hoa thưa &gt;3-6 cm</v>
          </cell>
          <cell r="C5662" t="str">
            <v>cây</v>
          </cell>
          <cell r="D5662">
            <v>120141</v>
          </cell>
        </row>
        <row r="5663">
          <cell r="B5663" t="str">
            <v>Rè hoa thưa &gt;6-9 cm</v>
          </cell>
          <cell r="C5663" t="str">
            <v>cây</v>
          </cell>
          <cell r="D5663">
            <v>316106</v>
          </cell>
        </row>
        <row r="5664">
          <cell r="B5664" t="str">
            <v>Rè hoa thưa &gt;9-12 cm</v>
          </cell>
          <cell r="C5664" t="str">
            <v>cây</v>
          </cell>
          <cell r="D5664">
            <v>425284</v>
          </cell>
        </row>
        <row r="5665">
          <cell r="B5665" t="str">
            <v>Rè hoa thưa &gt;12-15 cm</v>
          </cell>
          <cell r="C5665" t="str">
            <v>cây</v>
          </cell>
          <cell r="D5665">
            <v>454339</v>
          </cell>
        </row>
        <row r="5666">
          <cell r="B5666" t="str">
            <v>Rè hoa thưa &gt;15-18 cm</v>
          </cell>
          <cell r="C5666" t="str">
            <v>cây</v>
          </cell>
          <cell r="D5666">
            <v>485238</v>
          </cell>
        </row>
        <row r="5667">
          <cell r="B5667" t="str">
            <v>Rè hoa thưa &gt;18-21 cm</v>
          </cell>
          <cell r="C5667" t="str">
            <v>cây</v>
          </cell>
          <cell r="D5667">
            <v>518245</v>
          </cell>
        </row>
        <row r="5668">
          <cell r="B5668" t="str">
            <v>Rè hoa thưa &gt;21-24 cm</v>
          </cell>
          <cell r="C5668" t="str">
            <v>cây</v>
          </cell>
          <cell r="D5668">
            <v>553656</v>
          </cell>
        </row>
        <row r="5669">
          <cell r="B5669" t="str">
            <v>Rè hoa thưa &gt;24-27 cm</v>
          </cell>
          <cell r="C5669" t="str">
            <v>cây</v>
          </cell>
          <cell r="D5669">
            <v>591812</v>
          </cell>
        </row>
        <row r="5670">
          <cell r="B5670" t="str">
            <v>Rè hoa thưa &gt;27-30 cm</v>
          </cell>
          <cell r="C5670" t="str">
            <v>cây</v>
          </cell>
          <cell r="D5670">
            <v>633102</v>
          </cell>
        </row>
        <row r="5671">
          <cell r="B5671" t="str">
            <v>Rè hoa thưa &gt;30-33 cm</v>
          </cell>
          <cell r="C5671" t="str">
            <v>cây</v>
          </cell>
          <cell r="D5671">
            <v>677962</v>
          </cell>
        </row>
        <row r="5672">
          <cell r="B5672" t="str">
            <v>Rè hoa thưa &gt;33-36 cm</v>
          </cell>
          <cell r="C5672" t="str">
            <v>cây</v>
          </cell>
          <cell r="D5672">
            <v>726917</v>
          </cell>
        </row>
        <row r="5673">
          <cell r="B5673" t="str">
            <v>Rè hoa thưa &gt;36-39 cm</v>
          </cell>
          <cell r="C5673" t="str">
            <v>cây</v>
          </cell>
          <cell r="D5673">
            <v>780526</v>
          </cell>
        </row>
        <row r="5674">
          <cell r="B5674" t="str">
            <v>Rè hoa thưa &gt;39-42 cm</v>
          </cell>
          <cell r="C5674" t="str">
            <v>cây</v>
          </cell>
          <cell r="D5674">
            <v>839455</v>
          </cell>
        </row>
        <row r="5675">
          <cell r="B5675" t="str">
            <v>Rè hoa thưa &gt;42 cm</v>
          </cell>
          <cell r="C5675" t="str">
            <v>cây</v>
          </cell>
          <cell r="D5675">
            <v>904456</v>
          </cell>
        </row>
        <row r="5676">
          <cell r="B5676" t="str">
            <v>Re hương ≤3 cm</v>
          </cell>
          <cell r="C5676" t="str">
            <v>cây</v>
          </cell>
          <cell r="D5676">
            <v>91198</v>
          </cell>
        </row>
        <row r="5677">
          <cell r="B5677" t="str">
            <v>Re hương &gt;3-6 cm</v>
          </cell>
          <cell r="C5677" t="str">
            <v>cây</v>
          </cell>
          <cell r="D5677">
            <v>120141</v>
          </cell>
        </row>
        <row r="5678">
          <cell r="B5678" t="str">
            <v>Re hương &gt;6-9 cm</v>
          </cell>
          <cell r="C5678" t="str">
            <v>cây</v>
          </cell>
          <cell r="D5678">
            <v>316106</v>
          </cell>
        </row>
        <row r="5679">
          <cell r="B5679" t="str">
            <v>Re hương &gt;9-12 cm</v>
          </cell>
          <cell r="C5679" t="str">
            <v>cây</v>
          </cell>
          <cell r="D5679">
            <v>425284</v>
          </cell>
        </row>
        <row r="5680">
          <cell r="B5680" t="str">
            <v>Re hương &gt;12-15 cm</v>
          </cell>
          <cell r="C5680" t="str">
            <v>cây</v>
          </cell>
          <cell r="D5680">
            <v>454339</v>
          </cell>
        </row>
        <row r="5681">
          <cell r="B5681" t="str">
            <v>Re hương &gt;15-18 cm</v>
          </cell>
          <cell r="C5681" t="str">
            <v>cây</v>
          </cell>
          <cell r="D5681">
            <v>485238</v>
          </cell>
        </row>
        <row r="5682">
          <cell r="B5682" t="str">
            <v>Re hương &gt;18-21 cm</v>
          </cell>
          <cell r="C5682" t="str">
            <v>cây</v>
          </cell>
          <cell r="D5682">
            <v>518245</v>
          </cell>
        </row>
        <row r="5683">
          <cell r="B5683" t="str">
            <v>Re hương &gt;21-24 cm</v>
          </cell>
          <cell r="C5683" t="str">
            <v>cây</v>
          </cell>
          <cell r="D5683">
            <v>553656</v>
          </cell>
        </row>
        <row r="5684">
          <cell r="B5684" t="str">
            <v>Re hương &gt;24-27 cm</v>
          </cell>
          <cell r="C5684" t="str">
            <v>cây</v>
          </cell>
          <cell r="D5684">
            <v>591812</v>
          </cell>
        </row>
        <row r="5685">
          <cell r="B5685" t="str">
            <v>Re hương &gt;27-30 cm</v>
          </cell>
          <cell r="C5685" t="str">
            <v>cây</v>
          </cell>
          <cell r="D5685">
            <v>633102</v>
          </cell>
        </row>
        <row r="5686">
          <cell r="B5686" t="str">
            <v>Re hương &gt;30-33 cm</v>
          </cell>
          <cell r="C5686" t="str">
            <v>cây</v>
          </cell>
          <cell r="D5686">
            <v>677962</v>
          </cell>
        </row>
        <row r="5687">
          <cell r="B5687" t="str">
            <v>Re hương &gt;33-36 cm</v>
          </cell>
          <cell r="C5687" t="str">
            <v>cây</v>
          </cell>
          <cell r="D5687">
            <v>726917</v>
          </cell>
        </row>
        <row r="5688">
          <cell r="B5688" t="str">
            <v>Re hương &gt;36-39 cm</v>
          </cell>
          <cell r="C5688" t="str">
            <v>cây</v>
          </cell>
          <cell r="D5688">
            <v>780526</v>
          </cell>
        </row>
        <row r="5689">
          <cell r="B5689" t="str">
            <v>Re hương &gt;39-42 cm</v>
          </cell>
          <cell r="C5689" t="str">
            <v>cây</v>
          </cell>
          <cell r="D5689">
            <v>839455</v>
          </cell>
        </row>
        <row r="5690">
          <cell r="B5690" t="str">
            <v>Re hương &gt;42 cm</v>
          </cell>
          <cell r="C5690" t="str">
            <v>cây</v>
          </cell>
          <cell r="D5690">
            <v>904456</v>
          </cell>
        </row>
        <row r="5691">
          <cell r="B5691" t="str">
            <v>Xá xị ≤3 cm</v>
          </cell>
          <cell r="C5691" t="str">
            <v>cây</v>
          </cell>
          <cell r="D5691">
            <v>91198</v>
          </cell>
        </row>
        <row r="5692">
          <cell r="B5692" t="str">
            <v>Xá xị &gt;3-6 cm</v>
          </cell>
          <cell r="C5692" t="str">
            <v>cây</v>
          </cell>
          <cell r="D5692">
            <v>120141</v>
          </cell>
        </row>
        <row r="5693">
          <cell r="B5693" t="str">
            <v>Xá xị &gt;6-9 cm</v>
          </cell>
          <cell r="C5693" t="str">
            <v>cây</v>
          </cell>
          <cell r="D5693">
            <v>316106</v>
          </cell>
        </row>
        <row r="5694">
          <cell r="B5694" t="str">
            <v>Xá xị &gt;9-12 cm</v>
          </cell>
          <cell r="C5694" t="str">
            <v>cây</v>
          </cell>
          <cell r="D5694">
            <v>425284</v>
          </cell>
        </row>
        <row r="5695">
          <cell r="B5695" t="str">
            <v>Xá xị &gt;12-15 cm</v>
          </cell>
          <cell r="C5695" t="str">
            <v>cây</v>
          </cell>
          <cell r="D5695">
            <v>454339</v>
          </cell>
        </row>
        <row r="5696">
          <cell r="B5696" t="str">
            <v>Xá xị &gt;15-18 cm</v>
          </cell>
          <cell r="C5696" t="str">
            <v>cây</v>
          </cell>
          <cell r="D5696">
            <v>485238</v>
          </cell>
        </row>
        <row r="5697">
          <cell r="B5697" t="str">
            <v>Xá xị &gt;18-21 cm</v>
          </cell>
          <cell r="C5697" t="str">
            <v>cây</v>
          </cell>
          <cell r="D5697">
            <v>518245</v>
          </cell>
        </row>
        <row r="5698">
          <cell r="B5698" t="str">
            <v>Xá xị &gt;21-24 cm</v>
          </cell>
          <cell r="C5698" t="str">
            <v>cây</v>
          </cell>
          <cell r="D5698">
            <v>553656</v>
          </cell>
        </row>
        <row r="5699">
          <cell r="B5699" t="str">
            <v>Xá xị &gt;24-27 cm</v>
          </cell>
          <cell r="C5699" t="str">
            <v>cây</v>
          </cell>
          <cell r="D5699">
            <v>591812</v>
          </cell>
        </row>
        <row r="5700">
          <cell r="B5700" t="str">
            <v>Xá xị &gt;27-30 cm</v>
          </cell>
          <cell r="C5700" t="str">
            <v>cây</v>
          </cell>
          <cell r="D5700">
            <v>633102</v>
          </cell>
        </row>
        <row r="5701">
          <cell r="B5701" t="str">
            <v>Xá xị &gt;30-33 cm</v>
          </cell>
          <cell r="C5701" t="str">
            <v>cây</v>
          </cell>
          <cell r="D5701">
            <v>677962</v>
          </cell>
        </row>
        <row r="5702">
          <cell r="B5702" t="str">
            <v>Xá xị &gt;33-36 cm</v>
          </cell>
          <cell r="C5702" t="str">
            <v>cây</v>
          </cell>
          <cell r="D5702">
            <v>726917</v>
          </cell>
        </row>
        <row r="5703">
          <cell r="B5703" t="str">
            <v>Xá xị &gt;36-39 cm</v>
          </cell>
          <cell r="C5703" t="str">
            <v>cây</v>
          </cell>
          <cell r="D5703">
            <v>780526</v>
          </cell>
        </row>
        <row r="5704">
          <cell r="B5704" t="str">
            <v>Xá xị &gt;39-42 cm</v>
          </cell>
          <cell r="C5704" t="str">
            <v>cây</v>
          </cell>
          <cell r="D5704">
            <v>839455</v>
          </cell>
        </row>
        <row r="5705">
          <cell r="B5705" t="str">
            <v>Xá xị &gt;42 cm</v>
          </cell>
          <cell r="C5705" t="str">
            <v>cây</v>
          </cell>
          <cell r="D5705">
            <v>904456</v>
          </cell>
        </row>
        <row r="5706">
          <cell r="B5706" t="str">
            <v>Re lá cong ≤3 cm</v>
          </cell>
          <cell r="C5706" t="str">
            <v>cây</v>
          </cell>
          <cell r="D5706">
            <v>91198</v>
          </cell>
        </row>
        <row r="5707">
          <cell r="B5707" t="str">
            <v>Re lá cong &gt;3-6 cm</v>
          </cell>
          <cell r="C5707" t="str">
            <v>cây</v>
          </cell>
          <cell r="D5707">
            <v>120141</v>
          </cell>
        </row>
        <row r="5708">
          <cell r="B5708" t="str">
            <v>Re lá cong &gt;6-9 cm</v>
          </cell>
          <cell r="C5708" t="str">
            <v>cây</v>
          </cell>
          <cell r="D5708">
            <v>316106</v>
          </cell>
        </row>
        <row r="5709">
          <cell r="B5709" t="str">
            <v>Re lá cong &gt;9-12 cm</v>
          </cell>
          <cell r="C5709" t="str">
            <v>cây</v>
          </cell>
          <cell r="D5709">
            <v>425284</v>
          </cell>
        </row>
        <row r="5710">
          <cell r="B5710" t="str">
            <v>Re lá cong &gt;12-15 cm</v>
          </cell>
          <cell r="C5710" t="str">
            <v>cây</v>
          </cell>
          <cell r="D5710">
            <v>454339</v>
          </cell>
        </row>
        <row r="5711">
          <cell r="B5711" t="str">
            <v>Re lá cong &gt;15-18 cm</v>
          </cell>
          <cell r="C5711" t="str">
            <v>cây</v>
          </cell>
          <cell r="D5711">
            <v>485238</v>
          </cell>
        </row>
        <row r="5712">
          <cell r="B5712" t="str">
            <v>Re lá cong &gt;18-21 cm</v>
          </cell>
          <cell r="C5712" t="str">
            <v>cây</v>
          </cell>
          <cell r="D5712">
            <v>518245</v>
          </cell>
        </row>
        <row r="5713">
          <cell r="B5713" t="str">
            <v>Re lá cong &gt;21-24 cm</v>
          </cell>
          <cell r="C5713" t="str">
            <v>cây</v>
          </cell>
          <cell r="D5713">
            <v>553656</v>
          </cell>
        </row>
        <row r="5714">
          <cell r="B5714" t="str">
            <v>Re lá cong &gt;24-27 cm</v>
          </cell>
          <cell r="C5714" t="str">
            <v>cây</v>
          </cell>
          <cell r="D5714">
            <v>591812</v>
          </cell>
        </row>
        <row r="5715">
          <cell r="B5715" t="str">
            <v>Re lá cong &gt;27-30 cm</v>
          </cell>
          <cell r="C5715" t="str">
            <v>cây</v>
          </cell>
          <cell r="D5715">
            <v>633102</v>
          </cell>
        </row>
        <row r="5716">
          <cell r="B5716" t="str">
            <v>Re lá cong &gt;30-33 cm</v>
          </cell>
          <cell r="C5716" t="str">
            <v>cây</v>
          </cell>
          <cell r="D5716">
            <v>677962</v>
          </cell>
        </row>
        <row r="5717">
          <cell r="B5717" t="str">
            <v>Re lá cong &gt;33-36 cm</v>
          </cell>
          <cell r="C5717" t="str">
            <v>cây</v>
          </cell>
          <cell r="D5717">
            <v>726917</v>
          </cell>
        </row>
        <row r="5718">
          <cell r="B5718" t="str">
            <v>Re lá cong &gt;36-39 cm</v>
          </cell>
          <cell r="C5718" t="str">
            <v>cây</v>
          </cell>
          <cell r="D5718">
            <v>780526</v>
          </cell>
        </row>
        <row r="5719">
          <cell r="B5719" t="str">
            <v>Re lá cong &gt;39-42 cm</v>
          </cell>
          <cell r="C5719" t="str">
            <v>cây</v>
          </cell>
          <cell r="D5719">
            <v>839455</v>
          </cell>
        </row>
        <row r="5720">
          <cell r="B5720" t="str">
            <v>Re lá cong &gt;42 cm</v>
          </cell>
          <cell r="C5720" t="str">
            <v>cây</v>
          </cell>
          <cell r="D5720">
            <v>904456</v>
          </cell>
        </row>
        <row r="5721">
          <cell r="B5721" t="str">
            <v>Re ≤3 cm</v>
          </cell>
          <cell r="C5721" t="str">
            <v>cây</v>
          </cell>
          <cell r="D5721">
            <v>91198</v>
          </cell>
        </row>
        <row r="5722">
          <cell r="B5722" t="str">
            <v>Re &gt;3-6 cm</v>
          </cell>
          <cell r="C5722" t="str">
            <v>cây</v>
          </cell>
          <cell r="D5722">
            <v>120141</v>
          </cell>
        </row>
        <row r="5723">
          <cell r="B5723" t="str">
            <v>Re &gt;6-9 cm</v>
          </cell>
          <cell r="C5723" t="str">
            <v>cây</v>
          </cell>
          <cell r="D5723">
            <v>316106</v>
          </cell>
        </row>
        <row r="5724">
          <cell r="B5724" t="str">
            <v>Re &gt;9-12 cm</v>
          </cell>
          <cell r="C5724" t="str">
            <v>cây</v>
          </cell>
          <cell r="D5724">
            <v>425284</v>
          </cell>
        </row>
        <row r="5725">
          <cell r="B5725" t="str">
            <v>Re &gt;12-15 cm</v>
          </cell>
          <cell r="C5725" t="str">
            <v>cây</v>
          </cell>
          <cell r="D5725">
            <v>454339</v>
          </cell>
        </row>
        <row r="5726">
          <cell r="B5726" t="str">
            <v>Re &gt;15-18 cm</v>
          </cell>
          <cell r="C5726" t="str">
            <v>cây</v>
          </cell>
          <cell r="D5726">
            <v>485238</v>
          </cell>
        </row>
        <row r="5727">
          <cell r="B5727" t="str">
            <v>Re &gt;18-21 cm</v>
          </cell>
          <cell r="C5727" t="str">
            <v>cây</v>
          </cell>
          <cell r="D5727">
            <v>518245</v>
          </cell>
        </row>
        <row r="5728">
          <cell r="B5728" t="str">
            <v>Re &gt;21-24 cm</v>
          </cell>
          <cell r="C5728" t="str">
            <v>cây</v>
          </cell>
          <cell r="D5728">
            <v>553656</v>
          </cell>
        </row>
        <row r="5729">
          <cell r="B5729" t="str">
            <v>Re &gt;24-27 cm</v>
          </cell>
          <cell r="C5729" t="str">
            <v>cây</v>
          </cell>
          <cell r="D5729">
            <v>591812</v>
          </cell>
        </row>
        <row r="5730">
          <cell r="B5730" t="str">
            <v>Re &gt;27-30 cm</v>
          </cell>
          <cell r="C5730" t="str">
            <v>cây</v>
          </cell>
          <cell r="D5730">
            <v>633102</v>
          </cell>
        </row>
        <row r="5731">
          <cell r="B5731" t="str">
            <v>Re &gt;30-33 cm</v>
          </cell>
          <cell r="C5731" t="str">
            <v>cây</v>
          </cell>
          <cell r="D5731">
            <v>677962</v>
          </cell>
        </row>
        <row r="5732">
          <cell r="B5732" t="str">
            <v>Re &gt;33-36 cm</v>
          </cell>
          <cell r="C5732" t="str">
            <v>cây</v>
          </cell>
          <cell r="D5732">
            <v>726917</v>
          </cell>
        </row>
        <row r="5733">
          <cell r="B5733" t="str">
            <v>Re &gt;36-39 cm</v>
          </cell>
          <cell r="C5733" t="str">
            <v>cây</v>
          </cell>
          <cell r="D5733">
            <v>780526</v>
          </cell>
        </row>
        <row r="5734">
          <cell r="B5734" t="str">
            <v>Re &gt;39-42 cm</v>
          </cell>
          <cell r="C5734" t="str">
            <v>cây</v>
          </cell>
          <cell r="D5734">
            <v>839455</v>
          </cell>
        </row>
        <row r="5735">
          <cell r="B5735" t="str">
            <v>Re &gt;42 cm</v>
          </cell>
          <cell r="C5735" t="str">
            <v>cây</v>
          </cell>
          <cell r="D5735">
            <v>904456</v>
          </cell>
        </row>
        <row r="5736">
          <cell r="B5736" t="str">
            <v>Re hương lá bé ≤3 cm</v>
          </cell>
          <cell r="C5736" t="str">
            <v>cây</v>
          </cell>
          <cell r="D5736">
            <v>91198</v>
          </cell>
        </row>
        <row r="5737">
          <cell r="B5737" t="str">
            <v>Re hương lá bé &gt;3-6 cm</v>
          </cell>
          <cell r="C5737" t="str">
            <v>cây</v>
          </cell>
          <cell r="D5737">
            <v>120141</v>
          </cell>
        </row>
        <row r="5738">
          <cell r="B5738" t="str">
            <v>Re hương lá bé &gt;6-9 cm</v>
          </cell>
          <cell r="C5738" t="str">
            <v>cây</v>
          </cell>
          <cell r="D5738">
            <v>316106</v>
          </cell>
        </row>
        <row r="5739">
          <cell r="B5739" t="str">
            <v>Re hương lá bé &gt;9-12 cm</v>
          </cell>
          <cell r="C5739" t="str">
            <v>cây</v>
          </cell>
          <cell r="D5739">
            <v>425284</v>
          </cell>
        </row>
        <row r="5740">
          <cell r="B5740" t="str">
            <v>Re hương lá bé &gt;12-15 cm</v>
          </cell>
          <cell r="C5740" t="str">
            <v>cây</v>
          </cell>
          <cell r="D5740">
            <v>454339</v>
          </cell>
        </row>
        <row r="5741">
          <cell r="B5741" t="str">
            <v>Re hương lá bé &gt;15-18 cm</v>
          </cell>
          <cell r="C5741" t="str">
            <v>cây</v>
          </cell>
          <cell r="D5741">
            <v>485238</v>
          </cell>
        </row>
        <row r="5742">
          <cell r="B5742" t="str">
            <v>Re hương lá bé &gt;18-21 cm</v>
          </cell>
          <cell r="C5742" t="str">
            <v>cây</v>
          </cell>
          <cell r="D5742">
            <v>518245</v>
          </cell>
        </row>
        <row r="5743">
          <cell r="B5743" t="str">
            <v>Re hương lá bé &gt;21-24 cm</v>
          </cell>
          <cell r="C5743" t="str">
            <v>cây</v>
          </cell>
          <cell r="D5743">
            <v>553656</v>
          </cell>
        </row>
        <row r="5744">
          <cell r="B5744" t="str">
            <v>Re hương lá bé &gt;24-27 cm</v>
          </cell>
          <cell r="C5744" t="str">
            <v>cây</v>
          </cell>
          <cell r="D5744">
            <v>591812</v>
          </cell>
        </row>
        <row r="5745">
          <cell r="B5745" t="str">
            <v>Re hương lá bé &gt;27-30 cm</v>
          </cell>
          <cell r="C5745" t="str">
            <v>cây</v>
          </cell>
          <cell r="D5745">
            <v>633102</v>
          </cell>
        </row>
        <row r="5746">
          <cell r="B5746" t="str">
            <v>Re hương lá bé &gt;30-33 cm</v>
          </cell>
          <cell r="C5746" t="str">
            <v>cây</v>
          </cell>
          <cell r="D5746">
            <v>677962</v>
          </cell>
        </row>
        <row r="5747">
          <cell r="B5747" t="str">
            <v>Re hương lá bé &gt;33-36 cm</v>
          </cell>
          <cell r="C5747" t="str">
            <v>cây</v>
          </cell>
          <cell r="D5747">
            <v>726917</v>
          </cell>
        </row>
        <row r="5748">
          <cell r="B5748" t="str">
            <v>Re hương lá bé &gt;36-39 cm</v>
          </cell>
          <cell r="C5748" t="str">
            <v>cây</v>
          </cell>
          <cell r="D5748">
            <v>780526</v>
          </cell>
        </row>
        <row r="5749">
          <cell r="B5749" t="str">
            <v>Re hương lá bé &gt;39-42 cm</v>
          </cell>
          <cell r="C5749" t="str">
            <v>cây</v>
          </cell>
          <cell r="D5749">
            <v>839455</v>
          </cell>
        </row>
        <row r="5750">
          <cell r="B5750" t="str">
            <v>Re hương lá bé &gt;42 cm</v>
          </cell>
          <cell r="C5750" t="str">
            <v>cây</v>
          </cell>
          <cell r="D5750">
            <v>904456</v>
          </cell>
        </row>
        <row r="5751">
          <cell r="B5751" t="str">
            <v>Rè ≤3 cm</v>
          </cell>
          <cell r="C5751" t="str">
            <v>cây</v>
          </cell>
          <cell r="D5751">
            <v>91198</v>
          </cell>
        </row>
        <row r="5752">
          <cell r="B5752" t="str">
            <v>Rè &gt;3-6 cm</v>
          </cell>
          <cell r="C5752" t="str">
            <v>cây</v>
          </cell>
          <cell r="D5752">
            <v>120141</v>
          </cell>
        </row>
        <row r="5753">
          <cell r="B5753" t="str">
            <v>Rè &gt;6-9 cm</v>
          </cell>
          <cell r="C5753" t="str">
            <v>cây</v>
          </cell>
          <cell r="D5753">
            <v>316106</v>
          </cell>
        </row>
        <row r="5754">
          <cell r="B5754" t="str">
            <v>Rè &gt;9-12 cm</v>
          </cell>
          <cell r="C5754" t="str">
            <v>cây</v>
          </cell>
          <cell r="D5754">
            <v>425284</v>
          </cell>
        </row>
        <row r="5755">
          <cell r="B5755" t="str">
            <v>Rè &gt;12-15 cm</v>
          </cell>
          <cell r="C5755" t="str">
            <v>cây</v>
          </cell>
          <cell r="D5755">
            <v>454339</v>
          </cell>
        </row>
        <row r="5756">
          <cell r="B5756" t="str">
            <v>Rè &gt;15-18 cm</v>
          </cell>
          <cell r="C5756" t="str">
            <v>cây</v>
          </cell>
          <cell r="D5756">
            <v>485238</v>
          </cell>
        </row>
        <row r="5757">
          <cell r="B5757" t="str">
            <v>Rè &gt;18-21 cm</v>
          </cell>
          <cell r="C5757" t="str">
            <v>cây</v>
          </cell>
          <cell r="D5757">
            <v>518245</v>
          </cell>
        </row>
        <row r="5758">
          <cell r="B5758" t="str">
            <v>Rè &gt;21-24 cm</v>
          </cell>
          <cell r="C5758" t="str">
            <v>cây</v>
          </cell>
          <cell r="D5758">
            <v>553656</v>
          </cell>
        </row>
        <row r="5759">
          <cell r="B5759" t="str">
            <v>Rè &gt;24-27 cm</v>
          </cell>
          <cell r="C5759" t="str">
            <v>cây</v>
          </cell>
          <cell r="D5759">
            <v>591812</v>
          </cell>
        </row>
        <row r="5760">
          <cell r="B5760" t="str">
            <v>Rè &gt;27-30 cm</v>
          </cell>
          <cell r="C5760" t="str">
            <v>cây</v>
          </cell>
          <cell r="D5760">
            <v>633102</v>
          </cell>
        </row>
        <row r="5761">
          <cell r="B5761" t="str">
            <v>Rè &gt;30-33 cm</v>
          </cell>
          <cell r="C5761" t="str">
            <v>cây</v>
          </cell>
          <cell r="D5761">
            <v>677962</v>
          </cell>
        </row>
        <row r="5762">
          <cell r="B5762" t="str">
            <v>Rè &gt;33-36 cm</v>
          </cell>
          <cell r="C5762" t="str">
            <v>cây</v>
          </cell>
          <cell r="D5762">
            <v>726917</v>
          </cell>
        </row>
        <row r="5763">
          <cell r="B5763" t="str">
            <v>Rè &gt;36-39 cm</v>
          </cell>
          <cell r="C5763" t="str">
            <v>cây</v>
          </cell>
          <cell r="D5763">
            <v>780526</v>
          </cell>
        </row>
        <row r="5764">
          <cell r="B5764" t="str">
            <v>Rè &gt;39-42 cm</v>
          </cell>
          <cell r="C5764" t="str">
            <v>cây</v>
          </cell>
          <cell r="D5764">
            <v>839455</v>
          </cell>
        </row>
        <row r="5765">
          <cell r="B5765" t="str">
            <v>Rè &gt;42 cm</v>
          </cell>
          <cell r="C5765" t="str">
            <v>cây</v>
          </cell>
          <cell r="D5765">
            <v>904456</v>
          </cell>
        </row>
        <row r="5766">
          <cell r="B5766" t="str">
            <v>Rè quả to ≤3 cm</v>
          </cell>
          <cell r="C5766" t="str">
            <v>cây</v>
          </cell>
          <cell r="D5766">
            <v>91198</v>
          </cell>
        </row>
        <row r="5767">
          <cell r="B5767" t="str">
            <v>Rè quả to &gt;3-6 cm</v>
          </cell>
          <cell r="C5767" t="str">
            <v>cây</v>
          </cell>
          <cell r="D5767">
            <v>120141</v>
          </cell>
        </row>
        <row r="5768">
          <cell r="B5768" t="str">
            <v>Rè quả to &gt;6-9 cm</v>
          </cell>
          <cell r="C5768" t="str">
            <v>cây</v>
          </cell>
          <cell r="D5768">
            <v>316106</v>
          </cell>
        </row>
        <row r="5769">
          <cell r="B5769" t="str">
            <v>Rè quả to &gt;9-12 cm</v>
          </cell>
          <cell r="C5769" t="str">
            <v>cây</v>
          </cell>
          <cell r="D5769">
            <v>425284</v>
          </cell>
        </row>
        <row r="5770">
          <cell r="B5770" t="str">
            <v>Rè quả to &gt;12-15 cm</v>
          </cell>
          <cell r="C5770" t="str">
            <v>cây</v>
          </cell>
          <cell r="D5770">
            <v>454339</v>
          </cell>
        </row>
        <row r="5771">
          <cell r="B5771" t="str">
            <v>Rè quả to &gt;15-18 cm</v>
          </cell>
          <cell r="C5771" t="str">
            <v>cây</v>
          </cell>
          <cell r="D5771">
            <v>485238</v>
          </cell>
        </row>
        <row r="5772">
          <cell r="B5772" t="str">
            <v>Rè quả to &gt;18-21 cm</v>
          </cell>
          <cell r="C5772" t="str">
            <v>cây</v>
          </cell>
          <cell r="D5772">
            <v>518245</v>
          </cell>
        </row>
        <row r="5773">
          <cell r="B5773" t="str">
            <v>Rè quả to &gt;21-24 cm</v>
          </cell>
          <cell r="C5773" t="str">
            <v>cây</v>
          </cell>
          <cell r="D5773">
            <v>553656</v>
          </cell>
        </row>
        <row r="5774">
          <cell r="B5774" t="str">
            <v>Rè quả to &gt;24-27 cm</v>
          </cell>
          <cell r="C5774" t="str">
            <v>cây</v>
          </cell>
          <cell r="D5774">
            <v>591812</v>
          </cell>
        </row>
        <row r="5775">
          <cell r="B5775" t="str">
            <v>Rè quả to &gt;27-30 cm</v>
          </cell>
          <cell r="C5775" t="str">
            <v>cây</v>
          </cell>
          <cell r="D5775">
            <v>633102</v>
          </cell>
        </row>
        <row r="5776">
          <cell r="B5776" t="str">
            <v>Rè quả to &gt;30-33 cm</v>
          </cell>
          <cell r="C5776" t="str">
            <v>cây</v>
          </cell>
          <cell r="D5776">
            <v>677962</v>
          </cell>
        </row>
        <row r="5777">
          <cell r="B5777" t="str">
            <v>Rè quả to &gt;33-36 cm</v>
          </cell>
          <cell r="C5777" t="str">
            <v>cây</v>
          </cell>
          <cell r="D5777">
            <v>726917</v>
          </cell>
        </row>
        <row r="5778">
          <cell r="B5778" t="str">
            <v>Rè quả to &gt;36-39 cm</v>
          </cell>
          <cell r="C5778" t="str">
            <v>cây</v>
          </cell>
          <cell r="D5778">
            <v>780526</v>
          </cell>
        </row>
        <row r="5779">
          <cell r="B5779" t="str">
            <v>Rè quả to &gt;39-42 cm</v>
          </cell>
          <cell r="C5779" t="str">
            <v>cây</v>
          </cell>
          <cell r="D5779">
            <v>839455</v>
          </cell>
        </row>
        <row r="5780">
          <cell r="B5780" t="str">
            <v>Rè quả to &gt;42 cm</v>
          </cell>
          <cell r="C5780" t="str">
            <v>cây</v>
          </cell>
          <cell r="D5780">
            <v>904456</v>
          </cell>
        </row>
        <row r="5781">
          <cell r="B5781" t="str">
            <v>Kháo ≤3 cm</v>
          </cell>
          <cell r="C5781" t="str">
            <v>cây</v>
          </cell>
          <cell r="D5781">
            <v>91198</v>
          </cell>
        </row>
        <row r="5782">
          <cell r="B5782" t="str">
            <v>Kháo &gt;3-6 cm</v>
          </cell>
          <cell r="C5782" t="str">
            <v>cây</v>
          </cell>
          <cell r="D5782">
            <v>120141</v>
          </cell>
        </row>
        <row r="5783">
          <cell r="B5783" t="str">
            <v>Kháo &gt;6-9 cm</v>
          </cell>
          <cell r="C5783" t="str">
            <v>cây</v>
          </cell>
          <cell r="D5783">
            <v>316106</v>
          </cell>
        </row>
        <row r="5784">
          <cell r="B5784" t="str">
            <v>Kháo &gt;9-12 cm</v>
          </cell>
          <cell r="C5784" t="str">
            <v>cây</v>
          </cell>
          <cell r="D5784">
            <v>425284</v>
          </cell>
        </row>
        <row r="5785">
          <cell r="B5785" t="str">
            <v>Kháo &gt;12-15 cm</v>
          </cell>
          <cell r="C5785" t="str">
            <v>cây</v>
          </cell>
          <cell r="D5785">
            <v>454339</v>
          </cell>
        </row>
        <row r="5786">
          <cell r="B5786" t="str">
            <v>Kháo &gt;15-18 cm</v>
          </cell>
          <cell r="C5786" t="str">
            <v>cây</v>
          </cell>
          <cell r="D5786">
            <v>485238</v>
          </cell>
        </row>
        <row r="5787">
          <cell r="B5787" t="str">
            <v>Kháo &gt;18-21 cm</v>
          </cell>
          <cell r="C5787" t="str">
            <v>cây</v>
          </cell>
          <cell r="D5787">
            <v>518245</v>
          </cell>
        </row>
        <row r="5788">
          <cell r="B5788" t="str">
            <v>Kháo &gt;21-24 cm</v>
          </cell>
          <cell r="C5788" t="str">
            <v>cây</v>
          </cell>
          <cell r="D5788">
            <v>553656</v>
          </cell>
        </row>
        <row r="5789">
          <cell r="B5789" t="str">
            <v>Kháo &gt;24-27 cm</v>
          </cell>
          <cell r="C5789" t="str">
            <v>cây</v>
          </cell>
          <cell r="D5789">
            <v>591812</v>
          </cell>
        </row>
        <row r="5790">
          <cell r="B5790" t="str">
            <v>Kháo &gt;27-30 cm</v>
          </cell>
          <cell r="C5790" t="str">
            <v>cây</v>
          </cell>
          <cell r="D5790">
            <v>633102</v>
          </cell>
        </row>
        <row r="5791">
          <cell r="B5791" t="str">
            <v>Kháo &gt;30-33 cm</v>
          </cell>
          <cell r="C5791" t="str">
            <v>cây</v>
          </cell>
          <cell r="D5791">
            <v>677962</v>
          </cell>
        </row>
        <row r="5792">
          <cell r="B5792" t="str">
            <v>Kháo &gt;33-36 cm</v>
          </cell>
          <cell r="C5792" t="str">
            <v>cây</v>
          </cell>
          <cell r="D5792">
            <v>726917</v>
          </cell>
        </row>
        <row r="5793">
          <cell r="B5793" t="str">
            <v>Kháo &gt;36-39 cm</v>
          </cell>
          <cell r="C5793" t="str">
            <v>cây</v>
          </cell>
          <cell r="D5793">
            <v>780526</v>
          </cell>
        </row>
        <row r="5794">
          <cell r="B5794" t="str">
            <v>Kháo &gt;39-42 cm</v>
          </cell>
          <cell r="C5794" t="str">
            <v>cây</v>
          </cell>
          <cell r="D5794">
            <v>839455</v>
          </cell>
        </row>
        <row r="5795">
          <cell r="B5795" t="str">
            <v>Kháo &gt;42 cm</v>
          </cell>
          <cell r="C5795" t="str">
            <v>cây</v>
          </cell>
          <cell r="D5795">
            <v>904456</v>
          </cell>
        </row>
        <row r="5796">
          <cell r="B5796" t="str">
            <v>Kháo vàng ≤3 cm</v>
          </cell>
          <cell r="C5796" t="str">
            <v>cây</v>
          </cell>
          <cell r="D5796">
            <v>91198</v>
          </cell>
        </row>
        <row r="5797">
          <cell r="B5797" t="str">
            <v>Kháo vàng &gt;3-6 cm</v>
          </cell>
          <cell r="C5797" t="str">
            <v>cây</v>
          </cell>
          <cell r="D5797">
            <v>120141</v>
          </cell>
        </row>
        <row r="5798">
          <cell r="B5798" t="str">
            <v>Kháo vàng &gt;6-9 cm</v>
          </cell>
          <cell r="C5798" t="str">
            <v>cây</v>
          </cell>
          <cell r="D5798">
            <v>316106</v>
          </cell>
        </row>
        <row r="5799">
          <cell r="B5799" t="str">
            <v>Kháo vàng &gt;9-12 cm</v>
          </cell>
          <cell r="C5799" t="str">
            <v>cây</v>
          </cell>
          <cell r="D5799">
            <v>425284</v>
          </cell>
        </row>
        <row r="5800">
          <cell r="B5800" t="str">
            <v>Kháo vàng &gt;12-15 cm</v>
          </cell>
          <cell r="C5800" t="str">
            <v>cây</v>
          </cell>
          <cell r="D5800">
            <v>454339</v>
          </cell>
        </row>
        <row r="5801">
          <cell r="B5801" t="str">
            <v>Kháo vàng &gt;15-18 cm</v>
          </cell>
          <cell r="C5801" t="str">
            <v>cây</v>
          </cell>
          <cell r="D5801">
            <v>485238</v>
          </cell>
        </row>
        <row r="5802">
          <cell r="B5802" t="str">
            <v>Kháo vàng &gt;18-21 cm</v>
          </cell>
          <cell r="C5802" t="str">
            <v>cây</v>
          </cell>
          <cell r="D5802">
            <v>518245</v>
          </cell>
        </row>
        <row r="5803">
          <cell r="B5803" t="str">
            <v>Kháo vàng &gt;21-24 cm</v>
          </cell>
          <cell r="C5803" t="str">
            <v>cây</v>
          </cell>
          <cell r="D5803">
            <v>553656</v>
          </cell>
        </row>
        <row r="5804">
          <cell r="B5804" t="str">
            <v>Kháo vàng &gt;24-27 cm</v>
          </cell>
          <cell r="C5804" t="str">
            <v>cây</v>
          </cell>
          <cell r="D5804">
            <v>591812</v>
          </cell>
        </row>
        <row r="5805">
          <cell r="B5805" t="str">
            <v>Kháo vàng &gt;27-30 cm</v>
          </cell>
          <cell r="C5805" t="str">
            <v>cây</v>
          </cell>
          <cell r="D5805">
            <v>633102</v>
          </cell>
        </row>
        <row r="5806">
          <cell r="B5806" t="str">
            <v>Kháo vàng &gt;30-33 cm</v>
          </cell>
          <cell r="C5806" t="str">
            <v>cây</v>
          </cell>
          <cell r="D5806">
            <v>677962</v>
          </cell>
        </row>
        <row r="5807">
          <cell r="B5807" t="str">
            <v>Kháo vàng &gt;33-36 cm</v>
          </cell>
          <cell r="C5807" t="str">
            <v>cây</v>
          </cell>
          <cell r="D5807">
            <v>726917</v>
          </cell>
        </row>
        <row r="5808">
          <cell r="B5808" t="str">
            <v>Kháo vàng &gt;36-39 cm</v>
          </cell>
          <cell r="C5808" t="str">
            <v>cây</v>
          </cell>
          <cell r="D5808">
            <v>780526</v>
          </cell>
        </row>
        <row r="5809">
          <cell r="B5809" t="str">
            <v>Kháo vàng &gt;39-42 cm</v>
          </cell>
          <cell r="C5809" t="str">
            <v>cây</v>
          </cell>
          <cell r="D5809">
            <v>839455</v>
          </cell>
        </row>
        <row r="5810">
          <cell r="B5810" t="str">
            <v>Kháo vàng &gt;42 cm</v>
          </cell>
          <cell r="C5810" t="str">
            <v>cây</v>
          </cell>
          <cell r="D5810">
            <v>904456</v>
          </cell>
        </row>
        <row r="5811">
          <cell r="B5811" t="str">
            <v>Rè quả dẹt ≤3 cm</v>
          </cell>
          <cell r="C5811" t="str">
            <v>cây</v>
          </cell>
          <cell r="D5811">
            <v>91198</v>
          </cell>
        </row>
        <row r="5812">
          <cell r="B5812" t="str">
            <v>Rè quả dẹt &gt;3-6 cm</v>
          </cell>
          <cell r="C5812" t="str">
            <v>cây</v>
          </cell>
          <cell r="D5812">
            <v>120141</v>
          </cell>
        </row>
        <row r="5813">
          <cell r="B5813" t="str">
            <v>Rè quả dẹt &gt;6-9 cm</v>
          </cell>
          <cell r="C5813" t="str">
            <v>cây</v>
          </cell>
          <cell r="D5813">
            <v>316106</v>
          </cell>
        </row>
        <row r="5814">
          <cell r="B5814" t="str">
            <v>Rè quả dẹt &gt;9-12 cm</v>
          </cell>
          <cell r="C5814" t="str">
            <v>cây</v>
          </cell>
          <cell r="D5814">
            <v>425284</v>
          </cell>
        </row>
        <row r="5815">
          <cell r="B5815" t="str">
            <v>Rè quả dẹt &gt;12-15 cm</v>
          </cell>
          <cell r="C5815" t="str">
            <v>cây</v>
          </cell>
          <cell r="D5815">
            <v>454339</v>
          </cell>
        </row>
        <row r="5816">
          <cell r="B5816" t="str">
            <v>Rè quả dẹt &gt;15-18 cm</v>
          </cell>
          <cell r="C5816" t="str">
            <v>cây</v>
          </cell>
          <cell r="D5816">
            <v>485238</v>
          </cell>
        </row>
        <row r="5817">
          <cell r="B5817" t="str">
            <v>Rè quả dẹt &gt;18-21 cm</v>
          </cell>
          <cell r="C5817" t="str">
            <v>cây</v>
          </cell>
          <cell r="D5817">
            <v>518245</v>
          </cell>
        </row>
        <row r="5818">
          <cell r="B5818" t="str">
            <v>Rè quả dẹt &gt;21-24 cm</v>
          </cell>
          <cell r="C5818" t="str">
            <v>cây</v>
          </cell>
          <cell r="D5818">
            <v>553656</v>
          </cell>
        </row>
        <row r="5819">
          <cell r="B5819" t="str">
            <v>Rè quả dẹt &gt;24-27 cm</v>
          </cell>
          <cell r="C5819" t="str">
            <v>cây</v>
          </cell>
          <cell r="D5819">
            <v>591812</v>
          </cell>
        </row>
        <row r="5820">
          <cell r="B5820" t="str">
            <v>Rè quả dẹt &gt;27-30 cm</v>
          </cell>
          <cell r="C5820" t="str">
            <v>cây</v>
          </cell>
          <cell r="D5820">
            <v>633102</v>
          </cell>
        </row>
        <row r="5821">
          <cell r="B5821" t="str">
            <v>Rè quả dẹt &gt;30-33 cm</v>
          </cell>
          <cell r="C5821" t="str">
            <v>cây</v>
          </cell>
          <cell r="D5821">
            <v>677962</v>
          </cell>
        </row>
        <row r="5822">
          <cell r="B5822" t="str">
            <v>Rè quả dẹt &gt;33-36 cm</v>
          </cell>
          <cell r="C5822" t="str">
            <v>cây</v>
          </cell>
          <cell r="D5822">
            <v>726917</v>
          </cell>
        </row>
        <row r="5823">
          <cell r="B5823" t="str">
            <v>Rè quả dẹt &gt;36-39 cm</v>
          </cell>
          <cell r="C5823" t="str">
            <v>cây</v>
          </cell>
          <cell r="D5823">
            <v>780526</v>
          </cell>
        </row>
        <row r="5824">
          <cell r="B5824" t="str">
            <v>Rè quả dẹt &gt;39-42 cm</v>
          </cell>
          <cell r="C5824" t="str">
            <v>cây</v>
          </cell>
          <cell r="D5824">
            <v>839455</v>
          </cell>
        </row>
        <row r="5825">
          <cell r="B5825" t="str">
            <v>Rè quả dẹt &gt;42 cm</v>
          </cell>
          <cell r="C5825" t="str">
            <v>cây</v>
          </cell>
          <cell r="D5825">
            <v>904456</v>
          </cell>
        </row>
        <row r="5826">
          <cell r="B5826" t="str">
            <v>Rè thunberg ≤3 cm</v>
          </cell>
          <cell r="C5826" t="str">
            <v>cây</v>
          </cell>
          <cell r="D5826">
            <v>91198</v>
          </cell>
        </row>
        <row r="5827">
          <cell r="B5827" t="str">
            <v>Rè thunberg &gt;3-6 cm</v>
          </cell>
          <cell r="C5827" t="str">
            <v>cây</v>
          </cell>
          <cell r="D5827">
            <v>120141</v>
          </cell>
        </row>
        <row r="5828">
          <cell r="B5828" t="str">
            <v>Rè thunberg &gt;6-9 cm</v>
          </cell>
          <cell r="C5828" t="str">
            <v>cây</v>
          </cell>
          <cell r="D5828">
            <v>316106</v>
          </cell>
        </row>
        <row r="5829">
          <cell r="B5829" t="str">
            <v>Rè thunberg &gt;9-12 cm</v>
          </cell>
          <cell r="C5829" t="str">
            <v>cây</v>
          </cell>
          <cell r="D5829">
            <v>425284</v>
          </cell>
        </row>
        <row r="5830">
          <cell r="B5830" t="str">
            <v>Rè thunberg &gt;12-15 cm</v>
          </cell>
          <cell r="C5830" t="str">
            <v>cây</v>
          </cell>
          <cell r="D5830">
            <v>454339</v>
          </cell>
        </row>
        <row r="5831">
          <cell r="B5831" t="str">
            <v>Rè thunberg &gt;15-18 cm</v>
          </cell>
          <cell r="C5831" t="str">
            <v>cây</v>
          </cell>
          <cell r="D5831">
            <v>485238</v>
          </cell>
        </row>
        <row r="5832">
          <cell r="B5832" t="str">
            <v>Rè thunberg &gt;18-21 cm</v>
          </cell>
          <cell r="C5832" t="str">
            <v>cây</v>
          </cell>
          <cell r="D5832">
            <v>518245</v>
          </cell>
        </row>
        <row r="5833">
          <cell r="B5833" t="str">
            <v>Rè thunberg &gt;21-24 cm</v>
          </cell>
          <cell r="C5833" t="str">
            <v>cây</v>
          </cell>
          <cell r="D5833">
            <v>553656</v>
          </cell>
        </row>
        <row r="5834">
          <cell r="B5834" t="str">
            <v>Rè thunberg &gt;24-27 cm</v>
          </cell>
          <cell r="C5834" t="str">
            <v>cây</v>
          </cell>
          <cell r="D5834">
            <v>591812</v>
          </cell>
        </row>
        <row r="5835">
          <cell r="B5835" t="str">
            <v>Rè thunberg &gt;27-30 cm</v>
          </cell>
          <cell r="C5835" t="str">
            <v>cây</v>
          </cell>
          <cell r="D5835">
            <v>633102</v>
          </cell>
        </row>
        <row r="5836">
          <cell r="B5836" t="str">
            <v>Rè thunberg &gt;30-33 cm</v>
          </cell>
          <cell r="C5836" t="str">
            <v>cây</v>
          </cell>
          <cell r="D5836">
            <v>677962</v>
          </cell>
        </row>
        <row r="5837">
          <cell r="B5837" t="str">
            <v>Rè thunberg &gt;33-36 cm</v>
          </cell>
          <cell r="C5837" t="str">
            <v>cây</v>
          </cell>
          <cell r="D5837">
            <v>726917</v>
          </cell>
        </row>
        <row r="5838">
          <cell r="B5838" t="str">
            <v>Rè thunberg &gt;36-39 cm</v>
          </cell>
          <cell r="C5838" t="str">
            <v>cây</v>
          </cell>
          <cell r="D5838">
            <v>780526</v>
          </cell>
        </row>
        <row r="5839">
          <cell r="B5839" t="str">
            <v>Rè thunberg &gt;39-42 cm</v>
          </cell>
          <cell r="C5839" t="str">
            <v>cây</v>
          </cell>
          <cell r="D5839">
            <v>839455</v>
          </cell>
        </row>
        <row r="5840">
          <cell r="B5840" t="str">
            <v>Rè thunberg &gt;42 cm</v>
          </cell>
          <cell r="C5840" t="str">
            <v>cây</v>
          </cell>
          <cell r="D5840">
            <v>904456</v>
          </cell>
        </row>
        <row r="5841">
          <cell r="B5841" t="str">
            <v>Kháo ≤3 cm</v>
          </cell>
          <cell r="C5841" t="str">
            <v>cây</v>
          </cell>
          <cell r="D5841">
            <v>91198</v>
          </cell>
        </row>
        <row r="5842">
          <cell r="B5842" t="str">
            <v>Kháo &gt;3-6 cm</v>
          </cell>
          <cell r="C5842" t="str">
            <v>cây</v>
          </cell>
          <cell r="D5842">
            <v>120141</v>
          </cell>
        </row>
        <row r="5843">
          <cell r="B5843" t="str">
            <v>Kháo &gt;6-9 cm</v>
          </cell>
          <cell r="C5843" t="str">
            <v>cây</v>
          </cell>
          <cell r="D5843">
            <v>316106</v>
          </cell>
        </row>
        <row r="5844">
          <cell r="B5844" t="str">
            <v>Kháo &gt;9-12 cm</v>
          </cell>
          <cell r="C5844" t="str">
            <v>cây</v>
          </cell>
          <cell r="D5844">
            <v>425284</v>
          </cell>
        </row>
        <row r="5845">
          <cell r="B5845" t="str">
            <v>Kháo &gt;12-15 cm</v>
          </cell>
          <cell r="C5845" t="str">
            <v>cây</v>
          </cell>
          <cell r="D5845">
            <v>454339</v>
          </cell>
        </row>
        <row r="5846">
          <cell r="B5846" t="str">
            <v>Kháo &gt;15-18 cm</v>
          </cell>
          <cell r="C5846" t="str">
            <v>cây</v>
          </cell>
          <cell r="D5846">
            <v>485238</v>
          </cell>
        </row>
        <row r="5847">
          <cell r="B5847" t="str">
            <v>Kháo &gt;18-21 cm</v>
          </cell>
          <cell r="C5847" t="str">
            <v>cây</v>
          </cell>
          <cell r="D5847">
            <v>518245</v>
          </cell>
        </row>
        <row r="5848">
          <cell r="B5848" t="str">
            <v>Kháo &gt;21-24 cm</v>
          </cell>
          <cell r="C5848" t="str">
            <v>cây</v>
          </cell>
          <cell r="D5848">
            <v>553656</v>
          </cell>
        </row>
        <row r="5849">
          <cell r="B5849" t="str">
            <v>Kháo &gt;24-27 cm</v>
          </cell>
          <cell r="C5849" t="str">
            <v>cây</v>
          </cell>
          <cell r="D5849">
            <v>591812</v>
          </cell>
        </row>
        <row r="5850">
          <cell r="B5850" t="str">
            <v>Kháo &gt;27-30 cm</v>
          </cell>
          <cell r="C5850" t="str">
            <v>cây</v>
          </cell>
          <cell r="D5850">
            <v>633102</v>
          </cell>
        </row>
        <row r="5851">
          <cell r="B5851" t="str">
            <v>Kháo &gt;30-33 cm</v>
          </cell>
          <cell r="C5851" t="str">
            <v>cây</v>
          </cell>
          <cell r="D5851">
            <v>677962</v>
          </cell>
        </row>
        <row r="5852">
          <cell r="B5852" t="str">
            <v>Kháo &gt;33-36 cm</v>
          </cell>
          <cell r="C5852" t="str">
            <v>cây</v>
          </cell>
          <cell r="D5852">
            <v>726917</v>
          </cell>
        </row>
        <row r="5853">
          <cell r="B5853" t="str">
            <v>Kháo &gt;36-39 cm</v>
          </cell>
          <cell r="C5853" t="str">
            <v>cây</v>
          </cell>
          <cell r="D5853">
            <v>780526</v>
          </cell>
        </row>
        <row r="5854">
          <cell r="B5854" t="str">
            <v>Kháo &gt;39-42 cm</v>
          </cell>
          <cell r="C5854" t="str">
            <v>cây</v>
          </cell>
          <cell r="D5854">
            <v>839455</v>
          </cell>
        </row>
        <row r="5855">
          <cell r="B5855" t="str">
            <v>Kháo &gt;42 cm</v>
          </cell>
          <cell r="C5855" t="str">
            <v>cây</v>
          </cell>
          <cell r="D5855">
            <v>904456</v>
          </cell>
        </row>
        <row r="5856">
          <cell r="B5856" t="str">
            <v>Rè vàng ≤3 cm</v>
          </cell>
          <cell r="C5856" t="str">
            <v>cây</v>
          </cell>
          <cell r="D5856">
            <v>91198</v>
          </cell>
        </row>
        <row r="5857">
          <cell r="B5857" t="str">
            <v>Rè vàng &gt;3-6 cm</v>
          </cell>
          <cell r="C5857" t="str">
            <v>cây</v>
          </cell>
          <cell r="D5857">
            <v>120141</v>
          </cell>
        </row>
        <row r="5858">
          <cell r="B5858" t="str">
            <v>Rè vàng &gt;6-9 cm</v>
          </cell>
          <cell r="C5858" t="str">
            <v>cây</v>
          </cell>
          <cell r="D5858">
            <v>316106</v>
          </cell>
        </row>
        <row r="5859">
          <cell r="B5859" t="str">
            <v>Rè vàng &gt;9-12 cm</v>
          </cell>
          <cell r="C5859" t="str">
            <v>cây</v>
          </cell>
          <cell r="D5859">
            <v>425284</v>
          </cell>
        </row>
        <row r="5860">
          <cell r="B5860" t="str">
            <v>Rè vàng &gt;12-15 cm</v>
          </cell>
          <cell r="C5860" t="str">
            <v>cây</v>
          </cell>
          <cell r="D5860">
            <v>454339</v>
          </cell>
        </row>
        <row r="5861">
          <cell r="B5861" t="str">
            <v>Rè vàng &gt;15-18 cm</v>
          </cell>
          <cell r="C5861" t="str">
            <v>cây</v>
          </cell>
          <cell r="D5861">
            <v>485238</v>
          </cell>
        </row>
        <row r="5862">
          <cell r="B5862" t="str">
            <v>Rè vàng &gt;18-21 cm</v>
          </cell>
          <cell r="C5862" t="str">
            <v>cây</v>
          </cell>
          <cell r="D5862">
            <v>518245</v>
          </cell>
        </row>
        <row r="5863">
          <cell r="B5863" t="str">
            <v>Rè vàng &gt;21-24 cm</v>
          </cell>
          <cell r="C5863" t="str">
            <v>cây</v>
          </cell>
          <cell r="D5863">
            <v>553656</v>
          </cell>
        </row>
        <row r="5864">
          <cell r="B5864" t="str">
            <v>Rè vàng &gt;24-27 cm</v>
          </cell>
          <cell r="C5864" t="str">
            <v>cây</v>
          </cell>
          <cell r="D5864">
            <v>591812</v>
          </cell>
        </row>
        <row r="5865">
          <cell r="B5865" t="str">
            <v>Rè vàng &gt;27-30 cm</v>
          </cell>
          <cell r="C5865" t="str">
            <v>cây</v>
          </cell>
          <cell r="D5865">
            <v>633102</v>
          </cell>
        </row>
        <row r="5866">
          <cell r="B5866" t="str">
            <v>Rè vàng &gt;30-33 cm</v>
          </cell>
          <cell r="C5866" t="str">
            <v>cây</v>
          </cell>
          <cell r="D5866">
            <v>677962</v>
          </cell>
        </row>
        <row r="5867">
          <cell r="B5867" t="str">
            <v>Rè vàng &gt;33-36 cm</v>
          </cell>
          <cell r="C5867" t="str">
            <v>cây</v>
          </cell>
          <cell r="D5867">
            <v>726917</v>
          </cell>
        </row>
        <row r="5868">
          <cell r="B5868" t="str">
            <v>Rè vàng &gt;36-39 cm</v>
          </cell>
          <cell r="C5868" t="str">
            <v>cây</v>
          </cell>
          <cell r="D5868">
            <v>780526</v>
          </cell>
        </row>
        <row r="5869">
          <cell r="B5869" t="str">
            <v>Rè vàng &gt;39-42 cm</v>
          </cell>
          <cell r="C5869" t="str">
            <v>cây</v>
          </cell>
          <cell r="D5869">
            <v>839455</v>
          </cell>
        </row>
        <row r="5870">
          <cell r="B5870" t="str">
            <v>Rè vàng &gt;42 cm</v>
          </cell>
          <cell r="C5870" t="str">
            <v>cây</v>
          </cell>
          <cell r="D5870">
            <v>904456</v>
          </cell>
        </row>
        <row r="5871">
          <cell r="B5871" t="str">
            <v>Rè trung hoa ≤3 cm</v>
          </cell>
          <cell r="C5871" t="str">
            <v>cây</v>
          </cell>
          <cell r="D5871">
            <v>91198</v>
          </cell>
        </row>
        <row r="5872">
          <cell r="B5872" t="str">
            <v>Rè trung hoa &gt;3-6 cm</v>
          </cell>
          <cell r="C5872" t="str">
            <v>cây</v>
          </cell>
          <cell r="D5872">
            <v>120141</v>
          </cell>
        </row>
        <row r="5873">
          <cell r="B5873" t="str">
            <v>Rè trung hoa &gt;6-9 cm</v>
          </cell>
          <cell r="C5873" t="str">
            <v>cây</v>
          </cell>
          <cell r="D5873">
            <v>316106</v>
          </cell>
        </row>
        <row r="5874">
          <cell r="B5874" t="str">
            <v>Rè trung hoa &gt;9-12 cm</v>
          </cell>
          <cell r="C5874" t="str">
            <v>cây</v>
          </cell>
          <cell r="D5874">
            <v>425284</v>
          </cell>
        </row>
        <row r="5875">
          <cell r="B5875" t="str">
            <v>Rè trung hoa &gt;12-15 cm</v>
          </cell>
          <cell r="C5875" t="str">
            <v>cây</v>
          </cell>
          <cell r="D5875">
            <v>454339</v>
          </cell>
        </row>
        <row r="5876">
          <cell r="B5876" t="str">
            <v>Rè trung hoa &gt;15-18 cm</v>
          </cell>
          <cell r="C5876" t="str">
            <v>cây</v>
          </cell>
          <cell r="D5876">
            <v>485238</v>
          </cell>
        </row>
        <row r="5877">
          <cell r="B5877" t="str">
            <v>Rè trung hoa &gt;18-21 cm</v>
          </cell>
          <cell r="C5877" t="str">
            <v>cây</v>
          </cell>
          <cell r="D5877">
            <v>518245</v>
          </cell>
        </row>
        <row r="5878">
          <cell r="B5878" t="str">
            <v>Rè trung hoa &gt;21-24 cm</v>
          </cell>
          <cell r="C5878" t="str">
            <v>cây</v>
          </cell>
          <cell r="D5878">
            <v>553656</v>
          </cell>
        </row>
        <row r="5879">
          <cell r="B5879" t="str">
            <v>Rè trung hoa &gt;24-27 cm</v>
          </cell>
          <cell r="C5879" t="str">
            <v>cây</v>
          </cell>
          <cell r="D5879">
            <v>591812</v>
          </cell>
        </row>
        <row r="5880">
          <cell r="B5880" t="str">
            <v>Rè trung hoa &gt;27-30 cm</v>
          </cell>
          <cell r="C5880" t="str">
            <v>cây</v>
          </cell>
          <cell r="D5880">
            <v>633102</v>
          </cell>
        </row>
        <row r="5881">
          <cell r="B5881" t="str">
            <v>Rè trung hoa &gt;30-33 cm</v>
          </cell>
          <cell r="C5881" t="str">
            <v>cây</v>
          </cell>
          <cell r="D5881">
            <v>677962</v>
          </cell>
        </row>
        <row r="5882">
          <cell r="B5882" t="str">
            <v>Rè trung hoa &gt;33-36 cm</v>
          </cell>
          <cell r="C5882" t="str">
            <v>cây</v>
          </cell>
          <cell r="D5882">
            <v>726917</v>
          </cell>
        </row>
        <row r="5883">
          <cell r="B5883" t="str">
            <v>Rè trung hoa &gt;36-39 cm</v>
          </cell>
          <cell r="C5883" t="str">
            <v>cây</v>
          </cell>
          <cell r="D5883">
            <v>780526</v>
          </cell>
        </row>
        <row r="5884">
          <cell r="B5884" t="str">
            <v>Rè trung hoa &gt;39-42 cm</v>
          </cell>
          <cell r="C5884" t="str">
            <v>cây</v>
          </cell>
          <cell r="D5884">
            <v>839455</v>
          </cell>
        </row>
        <row r="5885">
          <cell r="B5885" t="str">
            <v>Rè trung hoa &gt;42 cm</v>
          </cell>
          <cell r="C5885" t="str">
            <v>cây</v>
          </cell>
          <cell r="D5885">
            <v>904456</v>
          </cell>
        </row>
        <row r="5886">
          <cell r="B5886" t="str">
            <v>Kháo ≤3 cm</v>
          </cell>
          <cell r="C5886" t="str">
            <v>cây</v>
          </cell>
          <cell r="D5886">
            <v>91198</v>
          </cell>
        </row>
        <row r="5887">
          <cell r="B5887" t="str">
            <v>Kháo &gt;3-6 cm</v>
          </cell>
          <cell r="C5887" t="str">
            <v>cây</v>
          </cell>
          <cell r="D5887">
            <v>120141</v>
          </cell>
        </row>
        <row r="5888">
          <cell r="B5888" t="str">
            <v>Kháo &gt;6-9 cm</v>
          </cell>
          <cell r="C5888" t="str">
            <v>cây</v>
          </cell>
          <cell r="D5888">
            <v>316106</v>
          </cell>
        </row>
        <row r="5889">
          <cell r="B5889" t="str">
            <v>Kháo &gt;9-12 cm</v>
          </cell>
          <cell r="C5889" t="str">
            <v>cây</v>
          </cell>
          <cell r="D5889">
            <v>425284</v>
          </cell>
        </row>
        <row r="5890">
          <cell r="B5890" t="str">
            <v>Kháo &gt;12-15 cm</v>
          </cell>
          <cell r="C5890" t="str">
            <v>cây</v>
          </cell>
          <cell r="D5890">
            <v>454339</v>
          </cell>
        </row>
        <row r="5891">
          <cell r="B5891" t="str">
            <v>Kháo &gt;15-18 cm</v>
          </cell>
          <cell r="C5891" t="str">
            <v>cây</v>
          </cell>
          <cell r="D5891">
            <v>485238</v>
          </cell>
        </row>
        <row r="5892">
          <cell r="B5892" t="str">
            <v>Kháo &gt;18-21 cm</v>
          </cell>
          <cell r="C5892" t="str">
            <v>cây</v>
          </cell>
          <cell r="D5892">
            <v>518245</v>
          </cell>
        </row>
        <row r="5893">
          <cell r="B5893" t="str">
            <v>Kháo &gt;21-24 cm</v>
          </cell>
          <cell r="C5893" t="str">
            <v>cây</v>
          </cell>
          <cell r="D5893">
            <v>553656</v>
          </cell>
        </row>
        <row r="5894">
          <cell r="B5894" t="str">
            <v>Kháo &gt;24-27 cm</v>
          </cell>
          <cell r="C5894" t="str">
            <v>cây</v>
          </cell>
          <cell r="D5894">
            <v>591812</v>
          </cell>
        </row>
        <row r="5895">
          <cell r="B5895" t="str">
            <v>Kháo &gt;27-30 cm</v>
          </cell>
          <cell r="C5895" t="str">
            <v>cây</v>
          </cell>
          <cell r="D5895">
            <v>633102</v>
          </cell>
        </row>
        <row r="5896">
          <cell r="B5896" t="str">
            <v>Kháo &gt;30-33 cm</v>
          </cell>
          <cell r="C5896" t="str">
            <v>cây</v>
          </cell>
          <cell r="D5896">
            <v>677962</v>
          </cell>
        </row>
        <row r="5897">
          <cell r="B5897" t="str">
            <v>Kháo &gt;33-36 cm</v>
          </cell>
          <cell r="C5897" t="str">
            <v>cây</v>
          </cell>
          <cell r="D5897">
            <v>726917</v>
          </cell>
        </row>
        <row r="5898">
          <cell r="B5898" t="str">
            <v>Kháo &gt;36-39 cm</v>
          </cell>
          <cell r="C5898" t="str">
            <v>cây</v>
          </cell>
          <cell r="D5898">
            <v>780526</v>
          </cell>
        </row>
        <row r="5899">
          <cell r="B5899" t="str">
            <v>Kháo &gt;39-42 cm</v>
          </cell>
          <cell r="C5899" t="str">
            <v>cây</v>
          </cell>
          <cell r="D5899">
            <v>839455</v>
          </cell>
        </row>
        <row r="5900">
          <cell r="B5900" t="str">
            <v>Kháo &gt;42 cm</v>
          </cell>
          <cell r="C5900" t="str">
            <v>cây</v>
          </cell>
          <cell r="D5900">
            <v>904456</v>
          </cell>
        </row>
        <row r="5901">
          <cell r="B5901" t="str">
            <v>Săng đá rắn ≤3 cm</v>
          </cell>
          <cell r="C5901" t="str">
            <v>cây</v>
          </cell>
          <cell r="D5901">
            <v>91198</v>
          </cell>
        </row>
        <row r="5902">
          <cell r="B5902" t="str">
            <v>Săng đá rắn &gt;3-6 cm</v>
          </cell>
          <cell r="C5902" t="str">
            <v>cây</v>
          </cell>
          <cell r="D5902">
            <v>120141</v>
          </cell>
        </row>
        <row r="5903">
          <cell r="B5903" t="str">
            <v>Săng đá rắn &gt;6-9 cm</v>
          </cell>
          <cell r="C5903" t="str">
            <v>cây</v>
          </cell>
          <cell r="D5903">
            <v>316106</v>
          </cell>
        </row>
        <row r="5904">
          <cell r="B5904" t="str">
            <v>Săng đá rắn &gt;9-12 cm</v>
          </cell>
          <cell r="C5904" t="str">
            <v>cây</v>
          </cell>
          <cell r="D5904">
            <v>425284</v>
          </cell>
        </row>
        <row r="5905">
          <cell r="B5905" t="str">
            <v>Săng đá rắn &gt;12-15 cm</v>
          </cell>
          <cell r="C5905" t="str">
            <v>cây</v>
          </cell>
          <cell r="D5905">
            <v>454339</v>
          </cell>
        </row>
        <row r="5906">
          <cell r="B5906" t="str">
            <v>Săng đá rắn &gt;15-18 cm</v>
          </cell>
          <cell r="C5906" t="str">
            <v>cây</v>
          </cell>
          <cell r="D5906">
            <v>485238</v>
          </cell>
        </row>
        <row r="5907">
          <cell r="B5907" t="str">
            <v>Săng đá rắn &gt;18-21 cm</v>
          </cell>
          <cell r="C5907" t="str">
            <v>cây</v>
          </cell>
          <cell r="D5907">
            <v>518245</v>
          </cell>
        </row>
        <row r="5908">
          <cell r="B5908" t="str">
            <v>Săng đá rắn &gt;21-24 cm</v>
          </cell>
          <cell r="C5908" t="str">
            <v>cây</v>
          </cell>
          <cell r="D5908">
            <v>553656</v>
          </cell>
        </row>
        <row r="5909">
          <cell r="B5909" t="str">
            <v>Săng đá rắn &gt;24-27 cm</v>
          </cell>
          <cell r="C5909" t="str">
            <v>cây</v>
          </cell>
          <cell r="D5909">
            <v>591812</v>
          </cell>
        </row>
        <row r="5910">
          <cell r="B5910" t="str">
            <v>Săng đá rắn &gt;27-30 cm</v>
          </cell>
          <cell r="C5910" t="str">
            <v>cây</v>
          </cell>
          <cell r="D5910">
            <v>633102</v>
          </cell>
        </row>
        <row r="5911">
          <cell r="B5911" t="str">
            <v>Săng đá rắn &gt;30-33 cm</v>
          </cell>
          <cell r="C5911" t="str">
            <v>cây</v>
          </cell>
          <cell r="D5911">
            <v>677962</v>
          </cell>
        </row>
        <row r="5912">
          <cell r="B5912" t="str">
            <v>Săng đá rắn &gt;33-36 cm</v>
          </cell>
          <cell r="C5912" t="str">
            <v>cây</v>
          </cell>
          <cell r="D5912">
            <v>726917</v>
          </cell>
        </row>
        <row r="5913">
          <cell r="B5913" t="str">
            <v>Săng đá rắn &gt;36-39 cm</v>
          </cell>
          <cell r="C5913" t="str">
            <v>cây</v>
          </cell>
          <cell r="D5913">
            <v>780526</v>
          </cell>
        </row>
        <row r="5914">
          <cell r="B5914" t="str">
            <v>Săng đá rắn &gt;39-42 cm</v>
          </cell>
          <cell r="C5914" t="str">
            <v>cây</v>
          </cell>
          <cell r="D5914">
            <v>839455</v>
          </cell>
        </row>
        <row r="5915">
          <cell r="B5915" t="str">
            <v>Săng đá rắn &gt;42 cm</v>
          </cell>
          <cell r="C5915" t="str">
            <v>cây</v>
          </cell>
          <cell r="D5915">
            <v>904456</v>
          </cell>
        </row>
        <row r="5916">
          <cell r="B5916" t="str">
            <v>Săng đá ≤3 cm</v>
          </cell>
          <cell r="C5916" t="str">
            <v>cây</v>
          </cell>
          <cell r="D5916">
            <v>91198</v>
          </cell>
        </row>
        <row r="5917">
          <cell r="B5917" t="str">
            <v>Săng đá &gt;3-6 cm</v>
          </cell>
          <cell r="C5917" t="str">
            <v>cây</v>
          </cell>
          <cell r="D5917">
            <v>120141</v>
          </cell>
        </row>
        <row r="5918">
          <cell r="B5918" t="str">
            <v>Săng đá &gt;6-9 cm</v>
          </cell>
          <cell r="C5918" t="str">
            <v>cây</v>
          </cell>
          <cell r="D5918">
            <v>316106</v>
          </cell>
        </row>
        <row r="5919">
          <cell r="B5919" t="str">
            <v>Săng đá &gt;9-12 cm</v>
          </cell>
          <cell r="C5919" t="str">
            <v>cây</v>
          </cell>
          <cell r="D5919">
            <v>425284</v>
          </cell>
        </row>
        <row r="5920">
          <cell r="B5920" t="str">
            <v>Săng đá &gt;12-15 cm</v>
          </cell>
          <cell r="C5920" t="str">
            <v>cây</v>
          </cell>
          <cell r="D5920">
            <v>454339</v>
          </cell>
        </row>
        <row r="5921">
          <cell r="B5921" t="str">
            <v>Săng đá &gt;15-18 cm</v>
          </cell>
          <cell r="C5921" t="str">
            <v>cây</v>
          </cell>
          <cell r="D5921">
            <v>485238</v>
          </cell>
        </row>
        <row r="5922">
          <cell r="B5922" t="str">
            <v>Săng đá &gt;18-21 cm</v>
          </cell>
          <cell r="C5922" t="str">
            <v>cây</v>
          </cell>
          <cell r="D5922">
            <v>518245</v>
          </cell>
        </row>
        <row r="5923">
          <cell r="B5923" t="str">
            <v>Săng đá &gt;21-24 cm</v>
          </cell>
          <cell r="C5923" t="str">
            <v>cây</v>
          </cell>
          <cell r="D5923">
            <v>553656</v>
          </cell>
        </row>
        <row r="5924">
          <cell r="B5924" t="str">
            <v>Săng đá &gt;24-27 cm</v>
          </cell>
          <cell r="C5924" t="str">
            <v>cây</v>
          </cell>
          <cell r="D5924">
            <v>591812</v>
          </cell>
        </row>
        <row r="5925">
          <cell r="B5925" t="str">
            <v>Săng đá &gt;27-30 cm</v>
          </cell>
          <cell r="C5925" t="str">
            <v>cây</v>
          </cell>
          <cell r="D5925">
            <v>633102</v>
          </cell>
        </row>
        <row r="5926">
          <cell r="B5926" t="str">
            <v>Săng đá &gt;30-33 cm</v>
          </cell>
          <cell r="C5926" t="str">
            <v>cây</v>
          </cell>
          <cell r="D5926">
            <v>677962</v>
          </cell>
        </row>
        <row r="5927">
          <cell r="B5927" t="str">
            <v>Săng đá &gt;33-36 cm</v>
          </cell>
          <cell r="C5927" t="str">
            <v>cây</v>
          </cell>
          <cell r="D5927">
            <v>726917</v>
          </cell>
        </row>
        <row r="5928">
          <cell r="B5928" t="str">
            <v>Săng đá &gt;36-39 cm</v>
          </cell>
          <cell r="C5928" t="str">
            <v>cây</v>
          </cell>
          <cell r="D5928">
            <v>780526</v>
          </cell>
        </row>
        <row r="5929">
          <cell r="B5929" t="str">
            <v>Săng đá &gt;39-42 cm</v>
          </cell>
          <cell r="C5929" t="str">
            <v>cây</v>
          </cell>
          <cell r="D5929">
            <v>839455</v>
          </cell>
        </row>
        <row r="5930">
          <cell r="B5930" t="str">
            <v>Săng đá &gt;42 cm</v>
          </cell>
          <cell r="C5930" t="str">
            <v>cây</v>
          </cell>
          <cell r="D5930">
            <v>904456</v>
          </cell>
        </row>
        <row r="5931">
          <cell r="B5931" t="str">
            <v>Sồi hương ≤3 cm</v>
          </cell>
          <cell r="C5931" t="str">
            <v>cây</v>
          </cell>
          <cell r="D5931">
            <v>91198</v>
          </cell>
        </row>
        <row r="5932">
          <cell r="B5932" t="str">
            <v>Sồi hương &gt;3-6 cm</v>
          </cell>
          <cell r="C5932" t="str">
            <v>cây</v>
          </cell>
          <cell r="D5932">
            <v>120141</v>
          </cell>
        </row>
        <row r="5933">
          <cell r="B5933" t="str">
            <v>Sồi hương &gt;6-9 cm</v>
          </cell>
          <cell r="C5933" t="str">
            <v>cây</v>
          </cell>
          <cell r="D5933">
            <v>316106</v>
          </cell>
        </row>
        <row r="5934">
          <cell r="B5934" t="str">
            <v>Sồi hương &gt;9-12 cm</v>
          </cell>
          <cell r="C5934" t="str">
            <v>cây</v>
          </cell>
          <cell r="D5934">
            <v>425284</v>
          </cell>
        </row>
        <row r="5935">
          <cell r="B5935" t="str">
            <v>Sồi hương &gt;12-15 cm</v>
          </cell>
          <cell r="C5935" t="str">
            <v>cây</v>
          </cell>
          <cell r="D5935">
            <v>454339</v>
          </cell>
        </row>
        <row r="5936">
          <cell r="B5936" t="str">
            <v>Sồi hương &gt;15-18 cm</v>
          </cell>
          <cell r="C5936" t="str">
            <v>cây</v>
          </cell>
          <cell r="D5936">
            <v>485238</v>
          </cell>
        </row>
        <row r="5937">
          <cell r="B5937" t="str">
            <v>Sồi hương &gt;18-21 cm</v>
          </cell>
          <cell r="C5937" t="str">
            <v>cây</v>
          </cell>
          <cell r="D5937">
            <v>518245</v>
          </cell>
        </row>
        <row r="5938">
          <cell r="B5938" t="str">
            <v>Sồi hương &gt;21-24 cm</v>
          </cell>
          <cell r="C5938" t="str">
            <v>cây</v>
          </cell>
          <cell r="D5938">
            <v>553656</v>
          </cell>
        </row>
        <row r="5939">
          <cell r="B5939" t="str">
            <v>Sồi hương &gt;24-27 cm</v>
          </cell>
          <cell r="C5939" t="str">
            <v>cây</v>
          </cell>
          <cell r="D5939">
            <v>591812</v>
          </cell>
        </row>
        <row r="5940">
          <cell r="B5940" t="str">
            <v>Sồi hương &gt;27-30 cm</v>
          </cell>
          <cell r="C5940" t="str">
            <v>cây</v>
          </cell>
          <cell r="D5940">
            <v>633102</v>
          </cell>
        </row>
        <row r="5941">
          <cell r="B5941" t="str">
            <v>Sồi hương &gt;30-33 cm</v>
          </cell>
          <cell r="C5941" t="str">
            <v>cây</v>
          </cell>
          <cell r="D5941">
            <v>677962</v>
          </cell>
        </row>
        <row r="5942">
          <cell r="B5942" t="str">
            <v>Sồi hương &gt;33-36 cm</v>
          </cell>
          <cell r="C5942" t="str">
            <v>cây</v>
          </cell>
          <cell r="D5942">
            <v>726917</v>
          </cell>
        </row>
        <row r="5943">
          <cell r="B5943" t="str">
            <v>Sồi hương &gt;36-39 cm</v>
          </cell>
          <cell r="C5943" t="str">
            <v>cây</v>
          </cell>
          <cell r="D5943">
            <v>780526</v>
          </cell>
        </row>
        <row r="5944">
          <cell r="B5944" t="str">
            <v>Sồi hương &gt;39-42 cm</v>
          </cell>
          <cell r="C5944" t="str">
            <v>cây</v>
          </cell>
          <cell r="D5944">
            <v>839455</v>
          </cell>
        </row>
        <row r="5945">
          <cell r="B5945" t="str">
            <v>Sồi hương &gt;42 cm</v>
          </cell>
          <cell r="C5945" t="str">
            <v>cây</v>
          </cell>
          <cell r="D5945">
            <v>904456</v>
          </cell>
        </row>
        <row r="5946">
          <cell r="B5946" t="str">
            <v>Giẻ thơm lá to ≤3 cm</v>
          </cell>
          <cell r="C5946" t="str">
            <v>cây</v>
          </cell>
          <cell r="D5946">
            <v>91198</v>
          </cell>
        </row>
        <row r="5947">
          <cell r="B5947" t="str">
            <v>Giẻ thơm lá to &gt;3-6 cm</v>
          </cell>
          <cell r="C5947" t="str">
            <v>cây</v>
          </cell>
          <cell r="D5947">
            <v>120141</v>
          </cell>
        </row>
        <row r="5948">
          <cell r="B5948" t="str">
            <v>Giẻ thơm lá to &gt;6-9 cm</v>
          </cell>
          <cell r="C5948" t="str">
            <v>cây</v>
          </cell>
          <cell r="D5948">
            <v>316106</v>
          </cell>
        </row>
        <row r="5949">
          <cell r="B5949" t="str">
            <v>Giẻ thơm lá to &gt;9-12 cm</v>
          </cell>
          <cell r="C5949" t="str">
            <v>cây</v>
          </cell>
          <cell r="D5949">
            <v>425284</v>
          </cell>
        </row>
        <row r="5950">
          <cell r="B5950" t="str">
            <v>Giẻ thơm lá to &gt;12-15 cm</v>
          </cell>
          <cell r="C5950" t="str">
            <v>cây</v>
          </cell>
          <cell r="D5950">
            <v>454339</v>
          </cell>
        </row>
        <row r="5951">
          <cell r="B5951" t="str">
            <v>Giẻ thơm lá to &gt;15-18 cm</v>
          </cell>
          <cell r="C5951" t="str">
            <v>cây</v>
          </cell>
          <cell r="D5951">
            <v>485238</v>
          </cell>
        </row>
        <row r="5952">
          <cell r="B5952" t="str">
            <v>Giẻ thơm lá to &gt;18-21 cm</v>
          </cell>
          <cell r="C5952" t="str">
            <v>cây</v>
          </cell>
          <cell r="D5952">
            <v>518245</v>
          </cell>
        </row>
        <row r="5953">
          <cell r="B5953" t="str">
            <v>Giẻ thơm lá to &gt;21-24 cm</v>
          </cell>
          <cell r="C5953" t="str">
            <v>cây</v>
          </cell>
          <cell r="D5953">
            <v>553656</v>
          </cell>
        </row>
        <row r="5954">
          <cell r="B5954" t="str">
            <v>Giẻ thơm lá to &gt;24-27 cm</v>
          </cell>
          <cell r="C5954" t="str">
            <v>cây</v>
          </cell>
          <cell r="D5954">
            <v>591812</v>
          </cell>
        </row>
        <row r="5955">
          <cell r="B5955" t="str">
            <v>Giẻ thơm lá to &gt;27-30 cm</v>
          </cell>
          <cell r="C5955" t="str">
            <v>cây</v>
          </cell>
          <cell r="D5955">
            <v>633102</v>
          </cell>
        </row>
        <row r="5956">
          <cell r="B5956" t="str">
            <v>Giẻ thơm lá to &gt;30-33 cm</v>
          </cell>
          <cell r="C5956" t="str">
            <v>cây</v>
          </cell>
          <cell r="D5956">
            <v>677962</v>
          </cell>
        </row>
        <row r="5957">
          <cell r="B5957" t="str">
            <v>Giẻ thơm lá to &gt;33-36 cm</v>
          </cell>
          <cell r="C5957" t="str">
            <v>cây</v>
          </cell>
          <cell r="D5957">
            <v>726917</v>
          </cell>
        </row>
        <row r="5958">
          <cell r="B5958" t="str">
            <v>Giẻ thơm lá to &gt;36-39 cm</v>
          </cell>
          <cell r="C5958" t="str">
            <v>cây</v>
          </cell>
          <cell r="D5958">
            <v>780526</v>
          </cell>
        </row>
        <row r="5959">
          <cell r="B5959" t="str">
            <v>Giẻ thơm lá to &gt;39-42 cm</v>
          </cell>
          <cell r="C5959" t="str">
            <v>cây</v>
          </cell>
          <cell r="D5959">
            <v>839455</v>
          </cell>
        </row>
        <row r="5960">
          <cell r="B5960" t="str">
            <v>Giẻ thơm lá to &gt;42 cm</v>
          </cell>
          <cell r="C5960" t="str">
            <v>cây</v>
          </cell>
          <cell r="D5960">
            <v>904456</v>
          </cell>
        </row>
        <row r="5961">
          <cell r="B5961" t="str">
            <v>Sồi phảng ≤3 cm</v>
          </cell>
          <cell r="C5961" t="str">
            <v>cây</v>
          </cell>
          <cell r="D5961">
            <v>91198</v>
          </cell>
        </row>
        <row r="5962">
          <cell r="B5962" t="str">
            <v>Sồi phảng &gt;3-6 cm</v>
          </cell>
          <cell r="C5962" t="str">
            <v>cây</v>
          </cell>
          <cell r="D5962">
            <v>120141</v>
          </cell>
        </row>
        <row r="5963">
          <cell r="B5963" t="str">
            <v>Sồi phảng &gt;6-9 cm</v>
          </cell>
          <cell r="C5963" t="str">
            <v>cây</v>
          </cell>
          <cell r="D5963">
            <v>316106</v>
          </cell>
        </row>
        <row r="5964">
          <cell r="B5964" t="str">
            <v>Sồi phảng &gt;9-12 cm</v>
          </cell>
          <cell r="C5964" t="str">
            <v>cây</v>
          </cell>
          <cell r="D5964">
            <v>425284</v>
          </cell>
        </row>
        <row r="5965">
          <cell r="B5965" t="str">
            <v>Sồi phảng &gt;12-15 cm</v>
          </cell>
          <cell r="C5965" t="str">
            <v>cây</v>
          </cell>
          <cell r="D5965">
            <v>454339</v>
          </cell>
        </row>
        <row r="5966">
          <cell r="B5966" t="str">
            <v>Sồi phảng &gt;15-18 cm</v>
          </cell>
          <cell r="C5966" t="str">
            <v>cây</v>
          </cell>
          <cell r="D5966">
            <v>485238</v>
          </cell>
        </row>
        <row r="5967">
          <cell r="B5967" t="str">
            <v>Sồi phảng &gt;18-21 cm</v>
          </cell>
          <cell r="C5967" t="str">
            <v>cây</v>
          </cell>
          <cell r="D5967">
            <v>518245</v>
          </cell>
        </row>
        <row r="5968">
          <cell r="B5968" t="str">
            <v>Sồi phảng &gt;21-24 cm</v>
          </cell>
          <cell r="C5968" t="str">
            <v>cây</v>
          </cell>
          <cell r="D5968">
            <v>553656</v>
          </cell>
        </row>
        <row r="5969">
          <cell r="B5969" t="str">
            <v>Sồi phảng &gt;24-27 cm</v>
          </cell>
          <cell r="C5969" t="str">
            <v>cây</v>
          </cell>
          <cell r="D5969">
            <v>591812</v>
          </cell>
        </row>
        <row r="5970">
          <cell r="B5970" t="str">
            <v>Sồi phảng &gt;27-30 cm</v>
          </cell>
          <cell r="C5970" t="str">
            <v>cây</v>
          </cell>
          <cell r="D5970">
            <v>633102</v>
          </cell>
        </row>
        <row r="5971">
          <cell r="B5971" t="str">
            <v>Sồi phảng &gt;30-33 cm</v>
          </cell>
          <cell r="C5971" t="str">
            <v>cây</v>
          </cell>
          <cell r="D5971">
            <v>677962</v>
          </cell>
        </row>
        <row r="5972">
          <cell r="B5972" t="str">
            <v>Sồi phảng &gt;33-36 cm</v>
          </cell>
          <cell r="C5972" t="str">
            <v>cây</v>
          </cell>
          <cell r="D5972">
            <v>726917</v>
          </cell>
        </row>
        <row r="5973">
          <cell r="B5973" t="str">
            <v>Sồi phảng &gt;36-39 cm</v>
          </cell>
          <cell r="C5973" t="str">
            <v>cây</v>
          </cell>
          <cell r="D5973">
            <v>780526</v>
          </cell>
        </row>
        <row r="5974">
          <cell r="B5974" t="str">
            <v>Sồi phảng &gt;39-42 cm</v>
          </cell>
          <cell r="C5974" t="str">
            <v>cây</v>
          </cell>
          <cell r="D5974">
            <v>839455</v>
          </cell>
        </row>
        <row r="5975">
          <cell r="B5975" t="str">
            <v>Sồi phảng &gt;42 cm</v>
          </cell>
          <cell r="C5975" t="str">
            <v>cây</v>
          </cell>
          <cell r="D5975">
            <v>904456</v>
          </cell>
        </row>
        <row r="5976">
          <cell r="B5976" t="str">
            <v>Sồi ≤3 cm</v>
          </cell>
          <cell r="C5976" t="str">
            <v>cây</v>
          </cell>
          <cell r="D5976">
            <v>91198</v>
          </cell>
        </row>
        <row r="5977">
          <cell r="B5977" t="str">
            <v>Sồi &gt;3-6 cm</v>
          </cell>
          <cell r="C5977" t="str">
            <v>cây</v>
          </cell>
          <cell r="D5977">
            <v>120141</v>
          </cell>
        </row>
        <row r="5978">
          <cell r="B5978" t="str">
            <v>Sồi &gt;6-9 cm</v>
          </cell>
          <cell r="C5978" t="str">
            <v>cây</v>
          </cell>
          <cell r="D5978">
            <v>316106</v>
          </cell>
        </row>
        <row r="5979">
          <cell r="B5979" t="str">
            <v>Sồi &gt;9-12 cm</v>
          </cell>
          <cell r="C5979" t="str">
            <v>cây</v>
          </cell>
          <cell r="D5979">
            <v>425284</v>
          </cell>
        </row>
        <row r="5980">
          <cell r="B5980" t="str">
            <v>Sồi &gt;12-15 cm</v>
          </cell>
          <cell r="C5980" t="str">
            <v>cây</v>
          </cell>
          <cell r="D5980">
            <v>454339</v>
          </cell>
        </row>
        <row r="5981">
          <cell r="B5981" t="str">
            <v>Sồi &gt;15-18 cm</v>
          </cell>
          <cell r="C5981" t="str">
            <v>cây</v>
          </cell>
          <cell r="D5981">
            <v>485238</v>
          </cell>
        </row>
        <row r="5982">
          <cell r="B5982" t="str">
            <v>Sồi &gt;18-21 cm</v>
          </cell>
          <cell r="C5982" t="str">
            <v>cây</v>
          </cell>
          <cell r="D5982">
            <v>518245</v>
          </cell>
        </row>
        <row r="5983">
          <cell r="B5983" t="str">
            <v>Sồi &gt;21-24 cm</v>
          </cell>
          <cell r="C5983" t="str">
            <v>cây</v>
          </cell>
          <cell r="D5983">
            <v>553656</v>
          </cell>
        </row>
        <row r="5984">
          <cell r="B5984" t="str">
            <v>Sồi &gt;24-27 cm</v>
          </cell>
          <cell r="C5984" t="str">
            <v>cây</v>
          </cell>
          <cell r="D5984">
            <v>591812</v>
          </cell>
        </row>
        <row r="5985">
          <cell r="B5985" t="str">
            <v>Sồi &gt;27-30 cm</v>
          </cell>
          <cell r="C5985" t="str">
            <v>cây</v>
          </cell>
          <cell r="D5985">
            <v>633102</v>
          </cell>
        </row>
        <row r="5986">
          <cell r="B5986" t="str">
            <v>Sồi &gt;30-33 cm</v>
          </cell>
          <cell r="C5986" t="str">
            <v>cây</v>
          </cell>
          <cell r="D5986">
            <v>677962</v>
          </cell>
        </row>
        <row r="5987">
          <cell r="B5987" t="str">
            <v>Sồi &gt;33-36 cm</v>
          </cell>
          <cell r="C5987" t="str">
            <v>cây</v>
          </cell>
          <cell r="D5987">
            <v>726917</v>
          </cell>
        </row>
        <row r="5988">
          <cell r="B5988" t="str">
            <v>Sồi &gt;36-39 cm</v>
          </cell>
          <cell r="C5988" t="str">
            <v>cây</v>
          </cell>
          <cell r="D5988">
            <v>780526</v>
          </cell>
        </row>
        <row r="5989">
          <cell r="B5989" t="str">
            <v>Sồi &gt;39-42 cm</v>
          </cell>
          <cell r="C5989" t="str">
            <v>cây</v>
          </cell>
          <cell r="D5989">
            <v>839455</v>
          </cell>
        </row>
        <row r="5990">
          <cell r="B5990" t="str">
            <v>Sồi &gt;42 cm</v>
          </cell>
          <cell r="C5990" t="str">
            <v>cây</v>
          </cell>
          <cell r="D5990">
            <v>904456</v>
          </cell>
        </row>
        <row r="5991">
          <cell r="B5991" t="str">
            <v>Sồi bộp ≤3 cm</v>
          </cell>
          <cell r="C5991" t="str">
            <v>cây</v>
          </cell>
          <cell r="D5991">
            <v>91198</v>
          </cell>
        </row>
        <row r="5992">
          <cell r="B5992" t="str">
            <v>Sồi bộp &gt;3-6 cm</v>
          </cell>
          <cell r="C5992" t="str">
            <v>cây</v>
          </cell>
          <cell r="D5992">
            <v>120141</v>
          </cell>
        </row>
        <row r="5993">
          <cell r="B5993" t="str">
            <v>Sồi bộp &gt;6-9 cm</v>
          </cell>
          <cell r="C5993" t="str">
            <v>cây</v>
          </cell>
          <cell r="D5993">
            <v>316106</v>
          </cell>
        </row>
        <row r="5994">
          <cell r="B5994" t="str">
            <v>Sồi bộp &gt;9-12 cm</v>
          </cell>
          <cell r="C5994" t="str">
            <v>cây</v>
          </cell>
          <cell r="D5994">
            <v>425284</v>
          </cell>
        </row>
        <row r="5995">
          <cell r="B5995" t="str">
            <v>Sồi bộp &gt;12-15 cm</v>
          </cell>
          <cell r="C5995" t="str">
            <v>cây</v>
          </cell>
          <cell r="D5995">
            <v>454339</v>
          </cell>
        </row>
        <row r="5996">
          <cell r="B5996" t="str">
            <v>Sồi bộp &gt;15-18 cm</v>
          </cell>
          <cell r="C5996" t="str">
            <v>cây</v>
          </cell>
          <cell r="D5996">
            <v>485238</v>
          </cell>
        </row>
        <row r="5997">
          <cell r="B5997" t="str">
            <v>Sồi bộp &gt;18-21 cm</v>
          </cell>
          <cell r="C5997" t="str">
            <v>cây</v>
          </cell>
          <cell r="D5997">
            <v>518245</v>
          </cell>
        </row>
        <row r="5998">
          <cell r="B5998" t="str">
            <v>Sồi bộp &gt;21-24 cm</v>
          </cell>
          <cell r="C5998" t="str">
            <v>cây</v>
          </cell>
          <cell r="D5998">
            <v>553656</v>
          </cell>
        </row>
        <row r="5999">
          <cell r="B5999" t="str">
            <v>Sồi bộp &gt;24-27 cm</v>
          </cell>
          <cell r="C5999" t="str">
            <v>cây</v>
          </cell>
          <cell r="D5999">
            <v>591812</v>
          </cell>
        </row>
        <row r="6000">
          <cell r="B6000" t="str">
            <v>Sồi bộp &gt;27-30 cm</v>
          </cell>
          <cell r="C6000" t="str">
            <v>cây</v>
          </cell>
          <cell r="D6000">
            <v>633102</v>
          </cell>
        </row>
        <row r="6001">
          <cell r="B6001" t="str">
            <v>Sồi bộp &gt;30-33 cm</v>
          </cell>
          <cell r="C6001" t="str">
            <v>cây</v>
          </cell>
          <cell r="D6001">
            <v>677962</v>
          </cell>
        </row>
        <row r="6002">
          <cell r="B6002" t="str">
            <v>Sồi bộp &gt;33-36 cm</v>
          </cell>
          <cell r="C6002" t="str">
            <v>cây</v>
          </cell>
          <cell r="D6002">
            <v>726917</v>
          </cell>
        </row>
        <row r="6003">
          <cell r="B6003" t="str">
            <v>Sồi bộp &gt;36-39 cm</v>
          </cell>
          <cell r="C6003" t="str">
            <v>cây</v>
          </cell>
          <cell r="D6003">
            <v>780526</v>
          </cell>
        </row>
        <row r="6004">
          <cell r="B6004" t="str">
            <v>Sồi bộp &gt;39-42 cm</v>
          </cell>
          <cell r="C6004" t="str">
            <v>cây</v>
          </cell>
          <cell r="D6004">
            <v>839455</v>
          </cell>
        </row>
        <row r="6005">
          <cell r="B6005" t="str">
            <v>Sồi bộp &gt;42 cm</v>
          </cell>
          <cell r="C6005" t="str">
            <v>cây</v>
          </cell>
          <cell r="D6005">
            <v>904456</v>
          </cell>
        </row>
        <row r="6006">
          <cell r="B6006" t="str">
            <v>Sơn ≤3 cm</v>
          </cell>
          <cell r="C6006" t="str">
            <v>cây</v>
          </cell>
          <cell r="D6006">
            <v>91198</v>
          </cell>
        </row>
        <row r="6007">
          <cell r="B6007" t="str">
            <v>Sơn &gt;3-6 cm</v>
          </cell>
          <cell r="C6007" t="str">
            <v>cây</v>
          </cell>
          <cell r="D6007">
            <v>120141</v>
          </cell>
        </row>
        <row r="6008">
          <cell r="B6008" t="str">
            <v>Sơn &gt;6-9 cm</v>
          </cell>
          <cell r="C6008" t="str">
            <v>cây</v>
          </cell>
          <cell r="D6008">
            <v>316106</v>
          </cell>
        </row>
        <row r="6009">
          <cell r="B6009" t="str">
            <v>Sơn &gt;9-12 cm</v>
          </cell>
          <cell r="C6009" t="str">
            <v>cây</v>
          </cell>
          <cell r="D6009">
            <v>425284</v>
          </cell>
        </row>
        <row r="6010">
          <cell r="B6010" t="str">
            <v>Sơn &gt;12-15 cm</v>
          </cell>
          <cell r="C6010" t="str">
            <v>cây</v>
          </cell>
          <cell r="D6010">
            <v>454339</v>
          </cell>
        </row>
        <row r="6011">
          <cell r="B6011" t="str">
            <v>Sơn &gt;15-18 cm</v>
          </cell>
          <cell r="C6011" t="str">
            <v>cây</v>
          </cell>
          <cell r="D6011">
            <v>485238</v>
          </cell>
        </row>
        <row r="6012">
          <cell r="B6012" t="str">
            <v>Sơn &gt;18-21 cm</v>
          </cell>
          <cell r="C6012" t="str">
            <v>cây</v>
          </cell>
          <cell r="D6012">
            <v>518245</v>
          </cell>
        </row>
        <row r="6013">
          <cell r="B6013" t="str">
            <v>Sơn &gt;21-24 cm</v>
          </cell>
          <cell r="C6013" t="str">
            <v>cây</v>
          </cell>
          <cell r="D6013">
            <v>553656</v>
          </cell>
        </row>
        <row r="6014">
          <cell r="B6014" t="str">
            <v>Sơn &gt;24-27 cm</v>
          </cell>
          <cell r="C6014" t="str">
            <v>cây</v>
          </cell>
          <cell r="D6014">
            <v>591812</v>
          </cell>
        </row>
        <row r="6015">
          <cell r="B6015" t="str">
            <v>Sơn &gt;27-30 cm</v>
          </cell>
          <cell r="C6015" t="str">
            <v>cây</v>
          </cell>
          <cell r="D6015">
            <v>633102</v>
          </cell>
        </row>
        <row r="6016">
          <cell r="B6016" t="str">
            <v>Sơn &gt;30-33 cm</v>
          </cell>
          <cell r="C6016" t="str">
            <v>cây</v>
          </cell>
          <cell r="D6016">
            <v>677962</v>
          </cell>
        </row>
        <row r="6017">
          <cell r="B6017" t="str">
            <v>Sơn &gt;33-36 cm</v>
          </cell>
          <cell r="C6017" t="str">
            <v>cây</v>
          </cell>
          <cell r="D6017">
            <v>726917</v>
          </cell>
        </row>
        <row r="6018">
          <cell r="B6018" t="str">
            <v>Sơn &gt;36-39 cm</v>
          </cell>
          <cell r="C6018" t="str">
            <v>cây</v>
          </cell>
          <cell r="D6018">
            <v>780526</v>
          </cell>
        </row>
        <row r="6019">
          <cell r="B6019" t="str">
            <v>Sơn &gt;39-42 cm</v>
          </cell>
          <cell r="C6019" t="str">
            <v>cây</v>
          </cell>
          <cell r="D6019">
            <v>839455</v>
          </cell>
        </row>
        <row r="6020">
          <cell r="B6020" t="str">
            <v>Sơn &gt;42 cm</v>
          </cell>
          <cell r="C6020" t="str">
            <v>cây</v>
          </cell>
          <cell r="D6020">
            <v>904456</v>
          </cell>
        </row>
        <row r="6021">
          <cell r="B6021" t="str">
            <v>Sơn rừng ≤3 cm</v>
          </cell>
          <cell r="C6021" t="str">
            <v>cây</v>
          </cell>
          <cell r="D6021">
            <v>91198</v>
          </cell>
        </row>
        <row r="6022">
          <cell r="B6022" t="str">
            <v>Sơn rừng &gt;3-6 cm</v>
          </cell>
          <cell r="C6022" t="str">
            <v>cây</v>
          </cell>
          <cell r="D6022">
            <v>120141</v>
          </cell>
        </row>
        <row r="6023">
          <cell r="B6023" t="str">
            <v>Sơn rừng &gt;6-9 cm</v>
          </cell>
          <cell r="C6023" t="str">
            <v>cây</v>
          </cell>
          <cell r="D6023">
            <v>316106</v>
          </cell>
        </row>
        <row r="6024">
          <cell r="B6024" t="str">
            <v>Sơn rừng &gt;9-12 cm</v>
          </cell>
          <cell r="C6024" t="str">
            <v>cây</v>
          </cell>
          <cell r="D6024">
            <v>425284</v>
          </cell>
        </row>
        <row r="6025">
          <cell r="B6025" t="str">
            <v>Sơn rừng &gt;12-15 cm</v>
          </cell>
          <cell r="C6025" t="str">
            <v>cây</v>
          </cell>
          <cell r="D6025">
            <v>454339</v>
          </cell>
        </row>
        <row r="6026">
          <cell r="B6026" t="str">
            <v>Sơn rừng &gt;15-18 cm</v>
          </cell>
          <cell r="C6026" t="str">
            <v>cây</v>
          </cell>
          <cell r="D6026">
            <v>485238</v>
          </cell>
        </row>
        <row r="6027">
          <cell r="B6027" t="str">
            <v>Sơn rừng &gt;18-21 cm</v>
          </cell>
          <cell r="C6027" t="str">
            <v>cây</v>
          </cell>
          <cell r="D6027">
            <v>518245</v>
          </cell>
        </row>
        <row r="6028">
          <cell r="B6028" t="str">
            <v>Sơn rừng &gt;21-24 cm</v>
          </cell>
          <cell r="C6028" t="str">
            <v>cây</v>
          </cell>
          <cell r="D6028">
            <v>553656</v>
          </cell>
        </row>
        <row r="6029">
          <cell r="B6029" t="str">
            <v>Sơn rừng &gt;24-27 cm</v>
          </cell>
          <cell r="C6029" t="str">
            <v>cây</v>
          </cell>
          <cell r="D6029">
            <v>591812</v>
          </cell>
        </row>
        <row r="6030">
          <cell r="B6030" t="str">
            <v>Sơn rừng &gt;27-30 cm</v>
          </cell>
          <cell r="C6030" t="str">
            <v>cây</v>
          </cell>
          <cell r="D6030">
            <v>633102</v>
          </cell>
        </row>
        <row r="6031">
          <cell r="B6031" t="str">
            <v>Sơn rừng &gt;30-33 cm</v>
          </cell>
          <cell r="C6031" t="str">
            <v>cây</v>
          </cell>
          <cell r="D6031">
            <v>677962</v>
          </cell>
        </row>
        <row r="6032">
          <cell r="B6032" t="str">
            <v>Sơn rừng &gt;33-36 cm</v>
          </cell>
          <cell r="C6032" t="str">
            <v>cây</v>
          </cell>
          <cell r="D6032">
            <v>726917</v>
          </cell>
        </row>
        <row r="6033">
          <cell r="B6033" t="str">
            <v>Sơn rừng &gt;36-39 cm</v>
          </cell>
          <cell r="C6033" t="str">
            <v>cây</v>
          </cell>
          <cell r="D6033">
            <v>780526</v>
          </cell>
        </row>
        <row r="6034">
          <cell r="B6034" t="str">
            <v>Sơn rừng &gt;39-42 cm</v>
          </cell>
          <cell r="C6034" t="str">
            <v>cây</v>
          </cell>
          <cell r="D6034">
            <v>839455</v>
          </cell>
        </row>
        <row r="6035">
          <cell r="B6035" t="str">
            <v>Sơn rừng &gt;42 cm</v>
          </cell>
          <cell r="C6035" t="str">
            <v>cây</v>
          </cell>
          <cell r="D6035">
            <v>904456</v>
          </cell>
        </row>
        <row r="6036">
          <cell r="B6036" t="str">
            <v>Sụ ≤3 cm</v>
          </cell>
          <cell r="C6036" t="str">
            <v>cây</v>
          </cell>
          <cell r="D6036">
            <v>91198</v>
          </cell>
        </row>
        <row r="6037">
          <cell r="B6037" t="str">
            <v>Sụ &gt;3-6 cm</v>
          </cell>
          <cell r="C6037" t="str">
            <v>cây</v>
          </cell>
          <cell r="D6037">
            <v>120141</v>
          </cell>
        </row>
        <row r="6038">
          <cell r="B6038" t="str">
            <v>Sụ &gt;6-9 cm</v>
          </cell>
          <cell r="C6038" t="str">
            <v>cây</v>
          </cell>
          <cell r="D6038">
            <v>316106</v>
          </cell>
        </row>
        <row r="6039">
          <cell r="B6039" t="str">
            <v>Sụ &gt;9-12 cm</v>
          </cell>
          <cell r="C6039" t="str">
            <v>cây</v>
          </cell>
          <cell r="D6039">
            <v>425284</v>
          </cell>
        </row>
        <row r="6040">
          <cell r="B6040" t="str">
            <v>Sụ &gt;12-15 cm</v>
          </cell>
          <cell r="C6040" t="str">
            <v>cây</v>
          </cell>
          <cell r="D6040">
            <v>454339</v>
          </cell>
        </row>
        <row r="6041">
          <cell r="B6041" t="str">
            <v>Sụ &gt;15-18 cm</v>
          </cell>
          <cell r="C6041" t="str">
            <v>cây</v>
          </cell>
          <cell r="D6041">
            <v>485238</v>
          </cell>
        </row>
        <row r="6042">
          <cell r="B6042" t="str">
            <v>Sụ &gt;18-21 cm</v>
          </cell>
          <cell r="C6042" t="str">
            <v>cây</v>
          </cell>
          <cell r="D6042">
            <v>518245</v>
          </cell>
        </row>
        <row r="6043">
          <cell r="B6043" t="str">
            <v>Sụ &gt;21-24 cm</v>
          </cell>
          <cell r="C6043" t="str">
            <v>cây</v>
          </cell>
          <cell r="D6043">
            <v>553656</v>
          </cell>
        </row>
        <row r="6044">
          <cell r="B6044" t="str">
            <v>Sụ &gt;24-27 cm</v>
          </cell>
          <cell r="C6044" t="str">
            <v>cây</v>
          </cell>
          <cell r="D6044">
            <v>591812</v>
          </cell>
        </row>
        <row r="6045">
          <cell r="B6045" t="str">
            <v>Sụ &gt;27-30 cm</v>
          </cell>
          <cell r="C6045" t="str">
            <v>cây</v>
          </cell>
          <cell r="D6045">
            <v>633102</v>
          </cell>
        </row>
        <row r="6046">
          <cell r="B6046" t="str">
            <v>Sụ &gt;30-33 cm</v>
          </cell>
          <cell r="C6046" t="str">
            <v>cây</v>
          </cell>
          <cell r="D6046">
            <v>677962</v>
          </cell>
        </row>
        <row r="6047">
          <cell r="B6047" t="str">
            <v>Sụ &gt;33-36 cm</v>
          </cell>
          <cell r="C6047" t="str">
            <v>cây</v>
          </cell>
          <cell r="D6047">
            <v>726917</v>
          </cell>
        </row>
        <row r="6048">
          <cell r="B6048" t="str">
            <v>Sụ &gt;36-39 cm</v>
          </cell>
          <cell r="C6048" t="str">
            <v>cây</v>
          </cell>
          <cell r="D6048">
            <v>780526</v>
          </cell>
        </row>
        <row r="6049">
          <cell r="B6049" t="str">
            <v>Sụ &gt;39-42 cm</v>
          </cell>
          <cell r="C6049" t="str">
            <v>cây</v>
          </cell>
          <cell r="D6049">
            <v>839455</v>
          </cell>
        </row>
        <row r="6050">
          <cell r="B6050" t="str">
            <v>Sụ &gt;42 cm</v>
          </cell>
          <cell r="C6050" t="str">
            <v>cây</v>
          </cell>
          <cell r="D6050">
            <v>904456</v>
          </cell>
        </row>
        <row r="6051">
          <cell r="B6051" t="str">
            <v>Kháo ≤3 cm</v>
          </cell>
          <cell r="C6051" t="str">
            <v>cây</v>
          </cell>
          <cell r="D6051">
            <v>91198</v>
          </cell>
        </row>
        <row r="6052">
          <cell r="B6052" t="str">
            <v>Kháo &gt;3-6 cm</v>
          </cell>
          <cell r="C6052" t="str">
            <v>cây</v>
          </cell>
          <cell r="D6052">
            <v>120141</v>
          </cell>
        </row>
        <row r="6053">
          <cell r="B6053" t="str">
            <v>Kháo &gt;6-9 cm</v>
          </cell>
          <cell r="C6053" t="str">
            <v>cây</v>
          </cell>
          <cell r="D6053">
            <v>316106</v>
          </cell>
        </row>
        <row r="6054">
          <cell r="B6054" t="str">
            <v>Kháo &gt;9-12 cm</v>
          </cell>
          <cell r="C6054" t="str">
            <v>cây</v>
          </cell>
          <cell r="D6054">
            <v>425284</v>
          </cell>
        </row>
        <row r="6055">
          <cell r="B6055" t="str">
            <v>Kháo &gt;12-15 cm</v>
          </cell>
          <cell r="C6055" t="str">
            <v>cây</v>
          </cell>
          <cell r="D6055">
            <v>454339</v>
          </cell>
        </row>
        <row r="6056">
          <cell r="B6056" t="str">
            <v>Kháo &gt;15-18 cm</v>
          </cell>
          <cell r="C6056" t="str">
            <v>cây</v>
          </cell>
          <cell r="D6056">
            <v>485238</v>
          </cell>
        </row>
        <row r="6057">
          <cell r="B6057" t="str">
            <v>Kháo &gt;18-21 cm</v>
          </cell>
          <cell r="C6057" t="str">
            <v>cây</v>
          </cell>
          <cell r="D6057">
            <v>518245</v>
          </cell>
        </row>
        <row r="6058">
          <cell r="B6058" t="str">
            <v>Kháo &gt;21-24 cm</v>
          </cell>
          <cell r="C6058" t="str">
            <v>cây</v>
          </cell>
          <cell r="D6058">
            <v>553656</v>
          </cell>
        </row>
        <row r="6059">
          <cell r="B6059" t="str">
            <v>Kháo &gt;24-27 cm</v>
          </cell>
          <cell r="C6059" t="str">
            <v>cây</v>
          </cell>
          <cell r="D6059">
            <v>591812</v>
          </cell>
        </row>
        <row r="6060">
          <cell r="B6060" t="str">
            <v>Kháo &gt;27-30 cm</v>
          </cell>
          <cell r="C6060" t="str">
            <v>cây</v>
          </cell>
          <cell r="D6060">
            <v>633102</v>
          </cell>
        </row>
        <row r="6061">
          <cell r="B6061" t="str">
            <v>Kháo &gt;30-33 cm</v>
          </cell>
          <cell r="C6061" t="str">
            <v>cây</v>
          </cell>
          <cell r="D6061">
            <v>677962</v>
          </cell>
        </row>
        <row r="6062">
          <cell r="B6062" t="str">
            <v>Kháo &gt;33-36 cm</v>
          </cell>
          <cell r="C6062" t="str">
            <v>cây</v>
          </cell>
          <cell r="D6062">
            <v>726917</v>
          </cell>
        </row>
        <row r="6063">
          <cell r="B6063" t="str">
            <v>Kháo &gt;36-39 cm</v>
          </cell>
          <cell r="C6063" t="str">
            <v>cây</v>
          </cell>
          <cell r="D6063">
            <v>780526</v>
          </cell>
        </row>
        <row r="6064">
          <cell r="B6064" t="str">
            <v>Kháo &gt;39-42 cm</v>
          </cell>
          <cell r="C6064" t="str">
            <v>cây</v>
          </cell>
          <cell r="D6064">
            <v>839455</v>
          </cell>
        </row>
        <row r="6065">
          <cell r="B6065" t="str">
            <v>Kháo &gt;42 cm</v>
          </cell>
          <cell r="C6065" t="str">
            <v>cây</v>
          </cell>
          <cell r="D6065">
            <v>904456</v>
          </cell>
        </row>
        <row r="6066">
          <cell r="B6066" t="str">
            <v>Re trắng ≤3 cm</v>
          </cell>
          <cell r="C6066" t="str">
            <v>cây</v>
          </cell>
          <cell r="D6066">
            <v>91198</v>
          </cell>
        </row>
        <row r="6067">
          <cell r="B6067" t="str">
            <v>Re trắng &gt;3-6 cm</v>
          </cell>
          <cell r="C6067" t="str">
            <v>cây</v>
          </cell>
          <cell r="D6067">
            <v>120141</v>
          </cell>
        </row>
        <row r="6068">
          <cell r="B6068" t="str">
            <v>Re trắng &gt;6-9 cm</v>
          </cell>
          <cell r="C6068" t="str">
            <v>cây</v>
          </cell>
          <cell r="D6068">
            <v>316106</v>
          </cell>
        </row>
        <row r="6069">
          <cell r="B6069" t="str">
            <v>Re trắng &gt;9-12 cm</v>
          </cell>
          <cell r="C6069" t="str">
            <v>cây</v>
          </cell>
          <cell r="D6069">
            <v>425284</v>
          </cell>
        </row>
        <row r="6070">
          <cell r="B6070" t="str">
            <v>Re trắng &gt;12-15 cm</v>
          </cell>
          <cell r="C6070" t="str">
            <v>cây</v>
          </cell>
          <cell r="D6070">
            <v>454339</v>
          </cell>
        </row>
        <row r="6071">
          <cell r="B6071" t="str">
            <v>Re trắng &gt;15-18 cm</v>
          </cell>
          <cell r="C6071" t="str">
            <v>cây</v>
          </cell>
          <cell r="D6071">
            <v>485238</v>
          </cell>
        </row>
        <row r="6072">
          <cell r="B6072" t="str">
            <v>Re trắng &gt;18-21 cm</v>
          </cell>
          <cell r="C6072" t="str">
            <v>cây</v>
          </cell>
          <cell r="D6072">
            <v>518245</v>
          </cell>
        </row>
        <row r="6073">
          <cell r="B6073" t="str">
            <v>Re trắng &gt;21-24 cm</v>
          </cell>
          <cell r="C6073" t="str">
            <v>cây</v>
          </cell>
          <cell r="D6073">
            <v>553656</v>
          </cell>
        </row>
        <row r="6074">
          <cell r="B6074" t="str">
            <v>Re trắng &gt;24-27 cm</v>
          </cell>
          <cell r="C6074" t="str">
            <v>cây</v>
          </cell>
          <cell r="D6074">
            <v>591812</v>
          </cell>
        </row>
        <row r="6075">
          <cell r="B6075" t="str">
            <v>Re trắng &gt;27-30 cm</v>
          </cell>
          <cell r="C6075" t="str">
            <v>cây</v>
          </cell>
          <cell r="D6075">
            <v>633102</v>
          </cell>
        </row>
        <row r="6076">
          <cell r="B6076" t="str">
            <v>Re trắng &gt;30-33 cm</v>
          </cell>
          <cell r="C6076" t="str">
            <v>cây</v>
          </cell>
          <cell r="D6076">
            <v>677962</v>
          </cell>
        </row>
        <row r="6077">
          <cell r="B6077" t="str">
            <v>Re trắng &gt;33-36 cm</v>
          </cell>
          <cell r="C6077" t="str">
            <v>cây</v>
          </cell>
          <cell r="D6077">
            <v>726917</v>
          </cell>
        </row>
        <row r="6078">
          <cell r="B6078" t="str">
            <v>Re trắng &gt;36-39 cm</v>
          </cell>
          <cell r="C6078" t="str">
            <v>cây</v>
          </cell>
          <cell r="D6078">
            <v>780526</v>
          </cell>
        </row>
        <row r="6079">
          <cell r="B6079" t="str">
            <v>Re trắng &gt;39-42 cm</v>
          </cell>
          <cell r="C6079" t="str">
            <v>cây</v>
          </cell>
          <cell r="D6079">
            <v>839455</v>
          </cell>
        </row>
        <row r="6080">
          <cell r="B6080" t="str">
            <v>Re trắng &gt;42 cm</v>
          </cell>
          <cell r="C6080" t="str">
            <v>cây</v>
          </cell>
          <cell r="D6080">
            <v>904456</v>
          </cell>
        </row>
        <row r="6081">
          <cell r="B6081" t="str">
            <v>Sụ lá lớn ≤3 cm</v>
          </cell>
          <cell r="C6081" t="str">
            <v>cây</v>
          </cell>
          <cell r="D6081">
            <v>91198</v>
          </cell>
        </row>
        <row r="6082">
          <cell r="B6082" t="str">
            <v>Sụ lá lớn &gt;3-6 cm</v>
          </cell>
          <cell r="C6082" t="str">
            <v>cây</v>
          </cell>
          <cell r="D6082">
            <v>120141</v>
          </cell>
        </row>
        <row r="6083">
          <cell r="B6083" t="str">
            <v>Sụ lá lớn &gt;6-9 cm</v>
          </cell>
          <cell r="C6083" t="str">
            <v>cây</v>
          </cell>
          <cell r="D6083">
            <v>316106</v>
          </cell>
        </row>
        <row r="6084">
          <cell r="B6084" t="str">
            <v>Sụ lá lớn &gt;9-12 cm</v>
          </cell>
          <cell r="C6084" t="str">
            <v>cây</v>
          </cell>
          <cell r="D6084">
            <v>425284</v>
          </cell>
        </row>
        <row r="6085">
          <cell r="B6085" t="str">
            <v>Sụ lá lớn &gt;12-15 cm</v>
          </cell>
          <cell r="C6085" t="str">
            <v>cây</v>
          </cell>
          <cell r="D6085">
            <v>454339</v>
          </cell>
        </row>
        <row r="6086">
          <cell r="B6086" t="str">
            <v>Sụ lá lớn &gt;15-18 cm</v>
          </cell>
          <cell r="C6086" t="str">
            <v>cây</v>
          </cell>
          <cell r="D6086">
            <v>485238</v>
          </cell>
        </row>
        <row r="6087">
          <cell r="B6087" t="str">
            <v>Sụ lá lớn &gt;18-21 cm</v>
          </cell>
          <cell r="C6087" t="str">
            <v>cây</v>
          </cell>
          <cell r="D6087">
            <v>518245</v>
          </cell>
        </row>
        <row r="6088">
          <cell r="B6088" t="str">
            <v>Sụ lá lớn &gt;21-24 cm</v>
          </cell>
          <cell r="C6088" t="str">
            <v>cây</v>
          </cell>
          <cell r="D6088">
            <v>553656</v>
          </cell>
        </row>
        <row r="6089">
          <cell r="B6089" t="str">
            <v>Sụ lá lớn &gt;24-27 cm</v>
          </cell>
          <cell r="C6089" t="str">
            <v>cây</v>
          </cell>
          <cell r="D6089">
            <v>591812</v>
          </cell>
        </row>
        <row r="6090">
          <cell r="B6090" t="str">
            <v>Sụ lá lớn &gt;27-30 cm</v>
          </cell>
          <cell r="C6090" t="str">
            <v>cây</v>
          </cell>
          <cell r="D6090">
            <v>633102</v>
          </cell>
        </row>
        <row r="6091">
          <cell r="B6091" t="str">
            <v>Sụ lá lớn &gt;30-33 cm</v>
          </cell>
          <cell r="C6091" t="str">
            <v>cây</v>
          </cell>
          <cell r="D6091">
            <v>677962</v>
          </cell>
        </row>
        <row r="6092">
          <cell r="B6092" t="str">
            <v>Sụ lá lớn &gt;33-36 cm</v>
          </cell>
          <cell r="C6092" t="str">
            <v>cây</v>
          </cell>
          <cell r="D6092">
            <v>726917</v>
          </cell>
        </row>
        <row r="6093">
          <cell r="B6093" t="str">
            <v>Sụ lá lớn &gt;36-39 cm</v>
          </cell>
          <cell r="C6093" t="str">
            <v>cây</v>
          </cell>
          <cell r="D6093">
            <v>780526</v>
          </cell>
        </row>
        <row r="6094">
          <cell r="B6094" t="str">
            <v>Sụ lá lớn &gt;39-42 cm</v>
          </cell>
          <cell r="C6094" t="str">
            <v>cây</v>
          </cell>
          <cell r="D6094">
            <v>839455</v>
          </cell>
        </row>
        <row r="6095">
          <cell r="B6095" t="str">
            <v>Sụ lá lớn &gt;42 cm</v>
          </cell>
          <cell r="C6095" t="str">
            <v>cây</v>
          </cell>
          <cell r="D6095">
            <v>904456</v>
          </cell>
        </row>
        <row r="6096">
          <cell r="B6096" t="str">
            <v>Táo muối ≤3 cm</v>
          </cell>
          <cell r="C6096" t="str">
            <v>cây</v>
          </cell>
          <cell r="D6096">
            <v>91198</v>
          </cell>
        </row>
        <row r="6097">
          <cell r="B6097" t="str">
            <v>Táo muối &gt;3-6 cm</v>
          </cell>
          <cell r="C6097" t="str">
            <v>cây</v>
          </cell>
          <cell r="D6097">
            <v>120141</v>
          </cell>
        </row>
        <row r="6098">
          <cell r="B6098" t="str">
            <v>Táo muối &gt;6-9 cm</v>
          </cell>
          <cell r="C6098" t="str">
            <v>cây</v>
          </cell>
          <cell r="D6098">
            <v>316106</v>
          </cell>
        </row>
        <row r="6099">
          <cell r="B6099" t="str">
            <v>Táo muối &gt;9-12 cm</v>
          </cell>
          <cell r="C6099" t="str">
            <v>cây</v>
          </cell>
          <cell r="D6099">
            <v>425284</v>
          </cell>
        </row>
        <row r="6100">
          <cell r="B6100" t="str">
            <v>Táo muối &gt;12-15 cm</v>
          </cell>
          <cell r="C6100" t="str">
            <v>cây</v>
          </cell>
          <cell r="D6100">
            <v>454339</v>
          </cell>
        </row>
        <row r="6101">
          <cell r="B6101" t="str">
            <v>Táo muối &gt;15-18 cm</v>
          </cell>
          <cell r="C6101" t="str">
            <v>cây</v>
          </cell>
          <cell r="D6101">
            <v>485238</v>
          </cell>
        </row>
        <row r="6102">
          <cell r="B6102" t="str">
            <v>Táo muối &gt;18-21 cm</v>
          </cell>
          <cell r="C6102" t="str">
            <v>cây</v>
          </cell>
          <cell r="D6102">
            <v>518245</v>
          </cell>
        </row>
        <row r="6103">
          <cell r="B6103" t="str">
            <v>Táo muối &gt;21-24 cm</v>
          </cell>
          <cell r="C6103" t="str">
            <v>cây</v>
          </cell>
          <cell r="D6103">
            <v>553656</v>
          </cell>
        </row>
        <row r="6104">
          <cell r="B6104" t="str">
            <v>Táo muối &gt;24-27 cm</v>
          </cell>
          <cell r="C6104" t="str">
            <v>cây</v>
          </cell>
          <cell r="D6104">
            <v>591812</v>
          </cell>
        </row>
        <row r="6105">
          <cell r="B6105" t="str">
            <v>Táo muối &gt;27-30 cm</v>
          </cell>
          <cell r="C6105" t="str">
            <v>cây</v>
          </cell>
          <cell r="D6105">
            <v>633102</v>
          </cell>
        </row>
        <row r="6106">
          <cell r="B6106" t="str">
            <v>Táo muối &gt;30-33 cm</v>
          </cell>
          <cell r="C6106" t="str">
            <v>cây</v>
          </cell>
          <cell r="D6106">
            <v>677962</v>
          </cell>
        </row>
        <row r="6107">
          <cell r="B6107" t="str">
            <v>Táo muối &gt;33-36 cm</v>
          </cell>
          <cell r="C6107" t="str">
            <v>cây</v>
          </cell>
          <cell r="D6107">
            <v>726917</v>
          </cell>
        </row>
        <row r="6108">
          <cell r="B6108" t="str">
            <v>Táo muối &gt;36-39 cm</v>
          </cell>
          <cell r="C6108" t="str">
            <v>cây</v>
          </cell>
          <cell r="D6108">
            <v>780526</v>
          </cell>
        </row>
        <row r="6109">
          <cell r="B6109" t="str">
            <v>Táo muối &gt;39-42 cm</v>
          </cell>
          <cell r="C6109" t="str">
            <v>cây</v>
          </cell>
          <cell r="D6109">
            <v>839455</v>
          </cell>
        </row>
        <row r="6110">
          <cell r="B6110" t="str">
            <v>Táo muối &gt;42 cm</v>
          </cell>
          <cell r="C6110" t="str">
            <v>cây</v>
          </cell>
          <cell r="D6110">
            <v>904456</v>
          </cell>
        </row>
        <row r="6111">
          <cell r="B6111" t="str">
            <v>Thông ba lá ≤3 cm</v>
          </cell>
          <cell r="C6111" t="str">
            <v>cây</v>
          </cell>
          <cell r="D6111">
            <v>91198</v>
          </cell>
        </row>
        <row r="6112">
          <cell r="B6112" t="str">
            <v>Thông ba lá &gt;3-6 cm</v>
          </cell>
          <cell r="C6112" t="str">
            <v>cây</v>
          </cell>
          <cell r="D6112">
            <v>120141</v>
          </cell>
        </row>
        <row r="6113">
          <cell r="B6113" t="str">
            <v>Thông ba lá &gt;6-9 cm</v>
          </cell>
          <cell r="C6113" t="str">
            <v>cây</v>
          </cell>
          <cell r="D6113">
            <v>316106</v>
          </cell>
        </row>
        <row r="6114">
          <cell r="B6114" t="str">
            <v>Thông ba lá &gt;9-12 cm</v>
          </cell>
          <cell r="C6114" t="str">
            <v>cây</v>
          </cell>
          <cell r="D6114">
            <v>425284</v>
          </cell>
        </row>
        <row r="6115">
          <cell r="B6115" t="str">
            <v>Thông ba lá &gt;12-15 cm</v>
          </cell>
          <cell r="C6115" t="str">
            <v>cây</v>
          </cell>
          <cell r="D6115">
            <v>454339</v>
          </cell>
        </row>
        <row r="6116">
          <cell r="B6116" t="str">
            <v>Thông ba lá &gt;15-18 cm</v>
          </cell>
          <cell r="C6116" t="str">
            <v>cây</v>
          </cell>
          <cell r="D6116">
            <v>485238</v>
          </cell>
        </row>
        <row r="6117">
          <cell r="B6117" t="str">
            <v>Thông ba lá &gt;18-21 cm</v>
          </cell>
          <cell r="C6117" t="str">
            <v>cây</v>
          </cell>
          <cell r="D6117">
            <v>518245</v>
          </cell>
        </row>
        <row r="6118">
          <cell r="B6118" t="str">
            <v>Thông ba lá &gt;21-24 cm</v>
          </cell>
          <cell r="C6118" t="str">
            <v>cây</v>
          </cell>
          <cell r="D6118">
            <v>553656</v>
          </cell>
        </row>
        <row r="6119">
          <cell r="B6119" t="str">
            <v>Thông ba lá &gt;24-27 cm</v>
          </cell>
          <cell r="C6119" t="str">
            <v>cây</v>
          </cell>
          <cell r="D6119">
            <v>591812</v>
          </cell>
        </row>
        <row r="6120">
          <cell r="B6120" t="str">
            <v>Thông ba lá &gt;27-30 cm</v>
          </cell>
          <cell r="C6120" t="str">
            <v>cây</v>
          </cell>
          <cell r="D6120">
            <v>633102</v>
          </cell>
        </row>
        <row r="6121">
          <cell r="B6121" t="str">
            <v>Thông ba lá &gt;30-33 cm</v>
          </cell>
          <cell r="C6121" t="str">
            <v>cây</v>
          </cell>
          <cell r="D6121">
            <v>677962</v>
          </cell>
        </row>
        <row r="6122">
          <cell r="B6122" t="str">
            <v>Thông ba lá &gt;33-36 cm</v>
          </cell>
          <cell r="C6122" t="str">
            <v>cây</v>
          </cell>
          <cell r="D6122">
            <v>726917</v>
          </cell>
        </row>
        <row r="6123">
          <cell r="B6123" t="str">
            <v>Thông ba lá &gt;36-39 cm</v>
          </cell>
          <cell r="C6123" t="str">
            <v>cây</v>
          </cell>
          <cell r="D6123">
            <v>780526</v>
          </cell>
        </row>
        <row r="6124">
          <cell r="B6124" t="str">
            <v>Thông ba lá &gt;39-42 cm</v>
          </cell>
          <cell r="C6124" t="str">
            <v>cây</v>
          </cell>
          <cell r="D6124">
            <v>839455</v>
          </cell>
        </row>
        <row r="6125">
          <cell r="B6125" t="str">
            <v>Thông ba lá &gt;42 cm</v>
          </cell>
          <cell r="C6125" t="str">
            <v>cây</v>
          </cell>
          <cell r="D6125">
            <v>904456</v>
          </cell>
        </row>
        <row r="6126">
          <cell r="B6126" t="str">
            <v>Thông đuôi ngựa ≤3 cm</v>
          </cell>
          <cell r="C6126" t="str">
            <v>cây</v>
          </cell>
          <cell r="D6126">
            <v>91198</v>
          </cell>
        </row>
        <row r="6127">
          <cell r="B6127" t="str">
            <v>Thông đuôi ngựa &gt;3-6 cm</v>
          </cell>
          <cell r="C6127" t="str">
            <v>cây</v>
          </cell>
          <cell r="D6127">
            <v>120141</v>
          </cell>
        </row>
        <row r="6128">
          <cell r="B6128" t="str">
            <v>Thông đuôi ngựa &gt;6-9 cm</v>
          </cell>
          <cell r="C6128" t="str">
            <v>cây</v>
          </cell>
          <cell r="D6128">
            <v>316106</v>
          </cell>
        </row>
        <row r="6129">
          <cell r="B6129" t="str">
            <v>Thông đuôi ngựa &gt;9-12 cm</v>
          </cell>
          <cell r="C6129" t="str">
            <v>cây</v>
          </cell>
          <cell r="D6129">
            <v>425284</v>
          </cell>
        </row>
        <row r="6130">
          <cell r="B6130" t="str">
            <v>Thông đuôi ngựa &gt;12-15 cm</v>
          </cell>
          <cell r="C6130" t="str">
            <v>cây</v>
          </cell>
          <cell r="D6130">
            <v>454339</v>
          </cell>
        </row>
        <row r="6131">
          <cell r="B6131" t="str">
            <v>Thông đuôi ngựa &gt;15-18 cm</v>
          </cell>
          <cell r="C6131" t="str">
            <v>cây</v>
          </cell>
          <cell r="D6131">
            <v>485238</v>
          </cell>
        </row>
        <row r="6132">
          <cell r="B6132" t="str">
            <v>Thông đuôi ngựa &gt;18-21 cm</v>
          </cell>
          <cell r="C6132" t="str">
            <v>cây</v>
          </cell>
          <cell r="D6132">
            <v>518245</v>
          </cell>
        </row>
        <row r="6133">
          <cell r="B6133" t="str">
            <v>Thông đuôi ngựa &gt;21-24 cm</v>
          </cell>
          <cell r="C6133" t="str">
            <v>cây</v>
          </cell>
          <cell r="D6133">
            <v>553656</v>
          </cell>
        </row>
        <row r="6134">
          <cell r="B6134" t="str">
            <v>Thông đuôi ngựa &gt;24-27 cm</v>
          </cell>
          <cell r="C6134" t="str">
            <v>cây</v>
          </cell>
          <cell r="D6134">
            <v>591812</v>
          </cell>
        </row>
        <row r="6135">
          <cell r="B6135" t="str">
            <v>Thông đuôi ngựa &gt;27-30 cm</v>
          </cell>
          <cell r="C6135" t="str">
            <v>cây</v>
          </cell>
          <cell r="D6135">
            <v>633102</v>
          </cell>
        </row>
        <row r="6136">
          <cell r="B6136" t="str">
            <v>Thông đuôi ngựa &gt;30-33 cm</v>
          </cell>
          <cell r="C6136" t="str">
            <v>cây</v>
          </cell>
          <cell r="D6136">
            <v>677962</v>
          </cell>
        </row>
        <row r="6137">
          <cell r="B6137" t="str">
            <v>Thông đuôi ngựa &gt;33-36 cm</v>
          </cell>
          <cell r="C6137" t="str">
            <v>cây</v>
          </cell>
          <cell r="D6137">
            <v>726917</v>
          </cell>
        </row>
        <row r="6138">
          <cell r="B6138" t="str">
            <v>Thông đuôi ngựa &gt;36-39 cm</v>
          </cell>
          <cell r="C6138" t="str">
            <v>cây</v>
          </cell>
          <cell r="D6138">
            <v>780526</v>
          </cell>
        </row>
        <row r="6139">
          <cell r="B6139" t="str">
            <v>Thông đuôi ngựa &gt;39-42 cm</v>
          </cell>
          <cell r="C6139" t="str">
            <v>cây</v>
          </cell>
          <cell r="D6139">
            <v>839455</v>
          </cell>
        </row>
        <row r="6140">
          <cell r="B6140" t="str">
            <v>Thông đuôi ngựa &gt;42 cm</v>
          </cell>
          <cell r="C6140" t="str">
            <v>cây</v>
          </cell>
          <cell r="D6140">
            <v>904456</v>
          </cell>
        </row>
        <row r="6141">
          <cell r="B6141" t="str">
            <v>Thông mã vĩ ≤3 cm</v>
          </cell>
          <cell r="C6141" t="str">
            <v>cây</v>
          </cell>
          <cell r="D6141">
            <v>91198</v>
          </cell>
        </row>
        <row r="6142">
          <cell r="B6142" t="str">
            <v>Thông mã vĩ &gt;3-6 cm</v>
          </cell>
          <cell r="C6142" t="str">
            <v>cây</v>
          </cell>
          <cell r="D6142">
            <v>120141</v>
          </cell>
        </row>
        <row r="6143">
          <cell r="B6143" t="str">
            <v>Thông mã vĩ &gt;6-9 cm</v>
          </cell>
          <cell r="C6143" t="str">
            <v>cây</v>
          </cell>
          <cell r="D6143">
            <v>316106</v>
          </cell>
        </row>
        <row r="6144">
          <cell r="B6144" t="str">
            <v>Thông mã vĩ &gt;9-12 cm</v>
          </cell>
          <cell r="C6144" t="str">
            <v>cây</v>
          </cell>
          <cell r="D6144">
            <v>425284</v>
          </cell>
        </row>
        <row r="6145">
          <cell r="B6145" t="str">
            <v>Thông mã vĩ &gt;12-15 cm</v>
          </cell>
          <cell r="C6145" t="str">
            <v>cây</v>
          </cell>
          <cell r="D6145">
            <v>454339</v>
          </cell>
        </row>
        <row r="6146">
          <cell r="B6146" t="str">
            <v>Thông mã vĩ &gt;15-18 cm</v>
          </cell>
          <cell r="C6146" t="str">
            <v>cây</v>
          </cell>
          <cell r="D6146">
            <v>485238</v>
          </cell>
        </row>
        <row r="6147">
          <cell r="B6147" t="str">
            <v>Thông mã vĩ &gt;18-21 cm</v>
          </cell>
          <cell r="C6147" t="str">
            <v>cây</v>
          </cell>
          <cell r="D6147">
            <v>518245</v>
          </cell>
        </row>
        <row r="6148">
          <cell r="B6148" t="str">
            <v>Thông mã vĩ &gt;21-24 cm</v>
          </cell>
          <cell r="C6148" t="str">
            <v>cây</v>
          </cell>
          <cell r="D6148">
            <v>553656</v>
          </cell>
        </row>
        <row r="6149">
          <cell r="B6149" t="str">
            <v>Thông mã vĩ &gt;24-27 cm</v>
          </cell>
          <cell r="C6149" t="str">
            <v>cây</v>
          </cell>
          <cell r="D6149">
            <v>591812</v>
          </cell>
        </row>
        <row r="6150">
          <cell r="B6150" t="str">
            <v>Thông mã vĩ &gt;27-30 cm</v>
          </cell>
          <cell r="C6150" t="str">
            <v>cây</v>
          </cell>
          <cell r="D6150">
            <v>633102</v>
          </cell>
        </row>
        <row r="6151">
          <cell r="B6151" t="str">
            <v>Thông mã vĩ &gt;30-33 cm</v>
          </cell>
          <cell r="C6151" t="str">
            <v>cây</v>
          </cell>
          <cell r="D6151">
            <v>677962</v>
          </cell>
        </row>
        <row r="6152">
          <cell r="B6152" t="str">
            <v>Thông mã vĩ &gt;33-36 cm</v>
          </cell>
          <cell r="C6152" t="str">
            <v>cây</v>
          </cell>
          <cell r="D6152">
            <v>726917</v>
          </cell>
        </row>
        <row r="6153">
          <cell r="B6153" t="str">
            <v>Thông mã vĩ &gt;36-39 cm</v>
          </cell>
          <cell r="C6153" t="str">
            <v>cây</v>
          </cell>
          <cell r="D6153">
            <v>780526</v>
          </cell>
        </row>
        <row r="6154">
          <cell r="B6154" t="str">
            <v>Thông mã vĩ &gt;39-42 cm</v>
          </cell>
          <cell r="C6154" t="str">
            <v>cây</v>
          </cell>
          <cell r="D6154">
            <v>839455</v>
          </cell>
        </row>
        <row r="6155">
          <cell r="B6155" t="str">
            <v>Thông mã vĩ &gt;42 cm</v>
          </cell>
          <cell r="C6155" t="str">
            <v>cây</v>
          </cell>
          <cell r="D6155">
            <v>904456</v>
          </cell>
        </row>
        <row r="6156">
          <cell r="B6156" t="str">
            <v>Thông nàng ≤3 cm</v>
          </cell>
          <cell r="C6156" t="str">
            <v>cây</v>
          </cell>
          <cell r="D6156">
            <v>91198</v>
          </cell>
        </row>
        <row r="6157">
          <cell r="B6157" t="str">
            <v>Thông nàng &gt;3-6 cm</v>
          </cell>
          <cell r="C6157" t="str">
            <v>cây</v>
          </cell>
          <cell r="D6157">
            <v>120141</v>
          </cell>
        </row>
        <row r="6158">
          <cell r="B6158" t="str">
            <v>Thông nàng &gt;6-9 cm</v>
          </cell>
          <cell r="C6158" t="str">
            <v>cây</v>
          </cell>
          <cell r="D6158">
            <v>316106</v>
          </cell>
        </row>
        <row r="6159">
          <cell r="B6159" t="str">
            <v>Thông nàng &gt;9-12 cm</v>
          </cell>
          <cell r="C6159" t="str">
            <v>cây</v>
          </cell>
          <cell r="D6159">
            <v>425284</v>
          </cell>
        </row>
        <row r="6160">
          <cell r="B6160" t="str">
            <v>Thông nàng &gt;12-15 cm</v>
          </cell>
          <cell r="C6160" t="str">
            <v>cây</v>
          </cell>
          <cell r="D6160">
            <v>454339</v>
          </cell>
        </row>
        <row r="6161">
          <cell r="B6161" t="str">
            <v>Thông nàng &gt;15-18 cm</v>
          </cell>
          <cell r="C6161" t="str">
            <v>cây</v>
          </cell>
          <cell r="D6161">
            <v>485238</v>
          </cell>
        </row>
        <row r="6162">
          <cell r="B6162" t="str">
            <v>Thông nàng &gt;18-21 cm</v>
          </cell>
          <cell r="C6162" t="str">
            <v>cây</v>
          </cell>
          <cell r="D6162">
            <v>518245</v>
          </cell>
        </row>
        <row r="6163">
          <cell r="B6163" t="str">
            <v>Thông nàng &gt;21-24 cm</v>
          </cell>
          <cell r="C6163" t="str">
            <v>cây</v>
          </cell>
          <cell r="D6163">
            <v>553656</v>
          </cell>
        </row>
        <row r="6164">
          <cell r="B6164" t="str">
            <v>Thông nàng &gt;24-27 cm</v>
          </cell>
          <cell r="C6164" t="str">
            <v>cây</v>
          </cell>
          <cell r="D6164">
            <v>591812</v>
          </cell>
        </row>
        <row r="6165">
          <cell r="B6165" t="str">
            <v>Thông nàng &gt;27-30 cm</v>
          </cell>
          <cell r="C6165" t="str">
            <v>cây</v>
          </cell>
          <cell r="D6165">
            <v>633102</v>
          </cell>
        </row>
        <row r="6166">
          <cell r="B6166" t="str">
            <v>Thông nàng &gt;30-33 cm</v>
          </cell>
          <cell r="C6166" t="str">
            <v>cây</v>
          </cell>
          <cell r="D6166">
            <v>677962</v>
          </cell>
        </row>
        <row r="6167">
          <cell r="B6167" t="str">
            <v>Thông nàng &gt;33-36 cm</v>
          </cell>
          <cell r="C6167" t="str">
            <v>cây</v>
          </cell>
          <cell r="D6167">
            <v>726917</v>
          </cell>
        </row>
        <row r="6168">
          <cell r="B6168" t="str">
            <v>Thông nàng &gt;36-39 cm</v>
          </cell>
          <cell r="C6168" t="str">
            <v>cây</v>
          </cell>
          <cell r="D6168">
            <v>780526</v>
          </cell>
        </row>
        <row r="6169">
          <cell r="B6169" t="str">
            <v>Thông nàng &gt;39-42 cm</v>
          </cell>
          <cell r="C6169" t="str">
            <v>cây</v>
          </cell>
          <cell r="D6169">
            <v>839455</v>
          </cell>
        </row>
        <row r="6170">
          <cell r="B6170" t="str">
            <v>Thông nàng &gt;42 cm</v>
          </cell>
          <cell r="C6170" t="str">
            <v>cây</v>
          </cell>
          <cell r="D6170">
            <v>904456</v>
          </cell>
        </row>
        <row r="6171">
          <cell r="B6171" t="str">
            <v>Bạch tùng ≤3 cm</v>
          </cell>
          <cell r="C6171" t="str">
            <v>cây</v>
          </cell>
          <cell r="D6171">
            <v>91198</v>
          </cell>
        </row>
        <row r="6172">
          <cell r="B6172" t="str">
            <v>Bạch tùng &gt;3-6 cm</v>
          </cell>
          <cell r="C6172" t="str">
            <v>cây</v>
          </cell>
          <cell r="D6172">
            <v>120141</v>
          </cell>
        </row>
        <row r="6173">
          <cell r="B6173" t="str">
            <v>Bạch tùng &gt;6-9 cm</v>
          </cell>
          <cell r="C6173" t="str">
            <v>cây</v>
          </cell>
          <cell r="D6173">
            <v>316106</v>
          </cell>
        </row>
        <row r="6174">
          <cell r="B6174" t="str">
            <v>Bạch tùng &gt;9-12 cm</v>
          </cell>
          <cell r="C6174" t="str">
            <v>cây</v>
          </cell>
          <cell r="D6174">
            <v>425284</v>
          </cell>
        </row>
        <row r="6175">
          <cell r="B6175" t="str">
            <v>Bạch tùng &gt;12-15 cm</v>
          </cell>
          <cell r="C6175" t="str">
            <v>cây</v>
          </cell>
          <cell r="D6175">
            <v>454339</v>
          </cell>
        </row>
        <row r="6176">
          <cell r="B6176" t="str">
            <v>Bạch tùng &gt;15-18 cm</v>
          </cell>
          <cell r="C6176" t="str">
            <v>cây</v>
          </cell>
          <cell r="D6176">
            <v>485238</v>
          </cell>
        </row>
        <row r="6177">
          <cell r="B6177" t="str">
            <v>Bạch tùng &gt;18-21 cm</v>
          </cell>
          <cell r="C6177" t="str">
            <v>cây</v>
          </cell>
          <cell r="D6177">
            <v>518245</v>
          </cell>
        </row>
        <row r="6178">
          <cell r="B6178" t="str">
            <v>Bạch tùng &gt;21-24 cm</v>
          </cell>
          <cell r="C6178" t="str">
            <v>cây</v>
          </cell>
          <cell r="D6178">
            <v>553656</v>
          </cell>
        </row>
        <row r="6179">
          <cell r="B6179" t="str">
            <v>Bạch tùng &gt;24-27 cm</v>
          </cell>
          <cell r="C6179" t="str">
            <v>cây</v>
          </cell>
          <cell r="D6179">
            <v>591812</v>
          </cell>
        </row>
        <row r="6180">
          <cell r="B6180" t="str">
            <v>Bạch tùng &gt;27-30 cm</v>
          </cell>
          <cell r="C6180" t="str">
            <v>cây</v>
          </cell>
          <cell r="D6180">
            <v>633102</v>
          </cell>
        </row>
        <row r="6181">
          <cell r="B6181" t="str">
            <v>Bạch tùng &gt;30-33 cm</v>
          </cell>
          <cell r="C6181" t="str">
            <v>cây</v>
          </cell>
          <cell r="D6181">
            <v>677962</v>
          </cell>
        </row>
        <row r="6182">
          <cell r="B6182" t="str">
            <v>Bạch tùng &gt;33-36 cm</v>
          </cell>
          <cell r="C6182" t="str">
            <v>cây</v>
          </cell>
          <cell r="D6182">
            <v>726917</v>
          </cell>
        </row>
        <row r="6183">
          <cell r="B6183" t="str">
            <v>Bạch tùng &gt;36-39 cm</v>
          </cell>
          <cell r="C6183" t="str">
            <v>cây</v>
          </cell>
          <cell r="D6183">
            <v>780526</v>
          </cell>
        </row>
        <row r="6184">
          <cell r="B6184" t="str">
            <v>Bạch tùng &gt;39-42 cm</v>
          </cell>
          <cell r="C6184" t="str">
            <v>cây</v>
          </cell>
          <cell r="D6184">
            <v>839455</v>
          </cell>
        </row>
        <row r="6185">
          <cell r="B6185" t="str">
            <v>Bạch tùng &gt;42 cm</v>
          </cell>
          <cell r="C6185" t="str">
            <v>cây</v>
          </cell>
          <cell r="D6185">
            <v>904456</v>
          </cell>
        </row>
        <row r="6186">
          <cell r="B6186" t="str">
            <v>Thông tre ≤3 cm</v>
          </cell>
          <cell r="C6186" t="str">
            <v>cây</v>
          </cell>
          <cell r="D6186">
            <v>91198</v>
          </cell>
        </row>
        <row r="6187">
          <cell r="B6187" t="str">
            <v>Thông tre &gt;3-6 cm</v>
          </cell>
          <cell r="C6187" t="str">
            <v>cây</v>
          </cell>
          <cell r="D6187">
            <v>120141</v>
          </cell>
        </row>
        <row r="6188">
          <cell r="B6188" t="str">
            <v>Thông tre &gt;6-9 cm</v>
          </cell>
          <cell r="C6188" t="str">
            <v>cây</v>
          </cell>
          <cell r="D6188">
            <v>316106</v>
          </cell>
        </row>
        <row r="6189">
          <cell r="B6189" t="str">
            <v>Thông tre &gt;9-12 cm</v>
          </cell>
          <cell r="C6189" t="str">
            <v>cây</v>
          </cell>
          <cell r="D6189">
            <v>425284</v>
          </cell>
        </row>
        <row r="6190">
          <cell r="B6190" t="str">
            <v>Thông tre &gt;12-15 cm</v>
          </cell>
          <cell r="C6190" t="str">
            <v>cây</v>
          </cell>
          <cell r="D6190">
            <v>454339</v>
          </cell>
        </row>
        <row r="6191">
          <cell r="B6191" t="str">
            <v>Thông tre &gt;15-18 cm</v>
          </cell>
          <cell r="C6191" t="str">
            <v>cây</v>
          </cell>
          <cell r="D6191">
            <v>485238</v>
          </cell>
        </row>
        <row r="6192">
          <cell r="B6192" t="str">
            <v>Thông tre &gt;18-21 cm</v>
          </cell>
          <cell r="C6192" t="str">
            <v>cây</v>
          </cell>
          <cell r="D6192">
            <v>518245</v>
          </cell>
        </row>
        <row r="6193">
          <cell r="B6193" t="str">
            <v>Thông tre &gt;21-24 cm</v>
          </cell>
          <cell r="C6193" t="str">
            <v>cây</v>
          </cell>
          <cell r="D6193">
            <v>553656</v>
          </cell>
        </row>
        <row r="6194">
          <cell r="B6194" t="str">
            <v>Thông tre &gt;24-27 cm</v>
          </cell>
          <cell r="C6194" t="str">
            <v>cây</v>
          </cell>
          <cell r="D6194">
            <v>591812</v>
          </cell>
        </row>
        <row r="6195">
          <cell r="B6195" t="str">
            <v>Thông tre &gt;27-30 cm</v>
          </cell>
          <cell r="C6195" t="str">
            <v>cây</v>
          </cell>
          <cell r="D6195">
            <v>633102</v>
          </cell>
        </row>
        <row r="6196">
          <cell r="B6196" t="str">
            <v>Thông tre &gt;30-33 cm</v>
          </cell>
          <cell r="C6196" t="str">
            <v>cây</v>
          </cell>
          <cell r="D6196">
            <v>677962</v>
          </cell>
        </row>
        <row r="6197">
          <cell r="B6197" t="str">
            <v>Thông tre &gt;33-36 cm</v>
          </cell>
          <cell r="C6197" t="str">
            <v>cây</v>
          </cell>
          <cell r="D6197">
            <v>726917</v>
          </cell>
        </row>
        <row r="6198">
          <cell r="B6198" t="str">
            <v>Thông tre &gt;36-39 cm</v>
          </cell>
          <cell r="C6198" t="str">
            <v>cây</v>
          </cell>
          <cell r="D6198">
            <v>780526</v>
          </cell>
        </row>
        <row r="6199">
          <cell r="B6199" t="str">
            <v>Thông tre &gt;39-42 cm</v>
          </cell>
          <cell r="C6199" t="str">
            <v>cây</v>
          </cell>
          <cell r="D6199">
            <v>839455</v>
          </cell>
        </row>
        <row r="6200">
          <cell r="B6200" t="str">
            <v>Thông tre &gt;42 cm</v>
          </cell>
          <cell r="C6200" t="str">
            <v>cây</v>
          </cell>
          <cell r="D6200">
            <v>904456</v>
          </cell>
        </row>
        <row r="6201">
          <cell r="B6201" t="str">
            <v>Thông nhựa ≤3 cm</v>
          </cell>
          <cell r="C6201" t="str">
            <v>cây</v>
          </cell>
          <cell r="D6201">
            <v>91198</v>
          </cell>
        </row>
        <row r="6202">
          <cell r="B6202" t="str">
            <v>Thông nhựa &gt;3-6 cm</v>
          </cell>
          <cell r="C6202" t="str">
            <v>cây</v>
          </cell>
          <cell r="D6202">
            <v>120141</v>
          </cell>
        </row>
        <row r="6203">
          <cell r="B6203" t="str">
            <v>Thông nhựa &gt;6-9 cm</v>
          </cell>
          <cell r="C6203" t="str">
            <v>cây</v>
          </cell>
          <cell r="D6203">
            <v>316106</v>
          </cell>
        </row>
        <row r="6204">
          <cell r="B6204" t="str">
            <v>Thông nhựa &gt;9-12 cm</v>
          </cell>
          <cell r="C6204" t="str">
            <v>cây</v>
          </cell>
          <cell r="D6204">
            <v>425284</v>
          </cell>
        </row>
        <row r="6205">
          <cell r="B6205" t="str">
            <v>Thông nhựa &gt;12-15 cm</v>
          </cell>
          <cell r="C6205" t="str">
            <v>cây</v>
          </cell>
          <cell r="D6205">
            <v>454339</v>
          </cell>
        </row>
        <row r="6206">
          <cell r="B6206" t="str">
            <v>Thông nhựa &gt;15-18 cm</v>
          </cell>
          <cell r="C6206" t="str">
            <v>cây</v>
          </cell>
          <cell r="D6206">
            <v>485238</v>
          </cell>
        </row>
        <row r="6207">
          <cell r="B6207" t="str">
            <v>Thông nhựa &gt;18-21 cm</v>
          </cell>
          <cell r="C6207" t="str">
            <v>cây</v>
          </cell>
          <cell r="D6207">
            <v>518245</v>
          </cell>
        </row>
        <row r="6208">
          <cell r="B6208" t="str">
            <v>Thông nhựa &gt;21-24 cm</v>
          </cell>
          <cell r="C6208" t="str">
            <v>cây</v>
          </cell>
          <cell r="D6208">
            <v>553656</v>
          </cell>
        </row>
        <row r="6209">
          <cell r="B6209" t="str">
            <v>Thông nhựa &gt;24-27 cm</v>
          </cell>
          <cell r="C6209" t="str">
            <v>cây</v>
          </cell>
          <cell r="D6209">
            <v>591812</v>
          </cell>
        </row>
        <row r="6210">
          <cell r="B6210" t="str">
            <v>Thông nhựa &gt;27-30 cm</v>
          </cell>
          <cell r="C6210" t="str">
            <v>cây</v>
          </cell>
          <cell r="D6210">
            <v>633102</v>
          </cell>
        </row>
        <row r="6211">
          <cell r="B6211" t="str">
            <v>Thông nhựa &gt;30-33 cm</v>
          </cell>
          <cell r="C6211" t="str">
            <v>cây</v>
          </cell>
          <cell r="D6211">
            <v>677962</v>
          </cell>
        </row>
        <row r="6212">
          <cell r="B6212" t="str">
            <v>Thông nhựa &gt;33-36 cm</v>
          </cell>
          <cell r="C6212" t="str">
            <v>cây</v>
          </cell>
          <cell r="D6212">
            <v>726917</v>
          </cell>
        </row>
        <row r="6213">
          <cell r="B6213" t="str">
            <v>Thông nhựa &gt;36-39 cm</v>
          </cell>
          <cell r="C6213" t="str">
            <v>cây</v>
          </cell>
          <cell r="D6213">
            <v>780526</v>
          </cell>
        </row>
        <row r="6214">
          <cell r="B6214" t="str">
            <v>Thông nhựa &gt;39-42 cm</v>
          </cell>
          <cell r="C6214" t="str">
            <v>cây</v>
          </cell>
          <cell r="D6214">
            <v>839455</v>
          </cell>
        </row>
        <row r="6215">
          <cell r="B6215" t="str">
            <v>Thông nhựa &gt;42 cm</v>
          </cell>
          <cell r="C6215" t="str">
            <v>cây</v>
          </cell>
          <cell r="D6215">
            <v>904456</v>
          </cell>
        </row>
        <row r="6216">
          <cell r="B6216" t="str">
            <v>Thông ta ≤3 cm</v>
          </cell>
          <cell r="C6216" t="str">
            <v>cây</v>
          </cell>
          <cell r="D6216">
            <v>91198</v>
          </cell>
        </row>
        <row r="6217">
          <cell r="B6217" t="str">
            <v>Thông ta &gt;3-6 cm</v>
          </cell>
          <cell r="C6217" t="str">
            <v>cây</v>
          </cell>
          <cell r="D6217">
            <v>120141</v>
          </cell>
        </row>
        <row r="6218">
          <cell r="B6218" t="str">
            <v>Thông ta &gt;6-9 cm</v>
          </cell>
          <cell r="C6218" t="str">
            <v>cây</v>
          </cell>
          <cell r="D6218">
            <v>316106</v>
          </cell>
        </row>
        <row r="6219">
          <cell r="B6219" t="str">
            <v>Thông ta &gt;9-12 cm</v>
          </cell>
          <cell r="C6219" t="str">
            <v>cây</v>
          </cell>
          <cell r="D6219">
            <v>425284</v>
          </cell>
        </row>
        <row r="6220">
          <cell r="B6220" t="str">
            <v>Thông ta &gt;12-15 cm</v>
          </cell>
          <cell r="C6220" t="str">
            <v>cây</v>
          </cell>
          <cell r="D6220">
            <v>454339</v>
          </cell>
        </row>
        <row r="6221">
          <cell r="B6221" t="str">
            <v>Thông ta &gt;15-18 cm</v>
          </cell>
          <cell r="C6221" t="str">
            <v>cây</v>
          </cell>
          <cell r="D6221">
            <v>485238</v>
          </cell>
        </row>
        <row r="6222">
          <cell r="B6222" t="str">
            <v>Thông ta &gt;18-21 cm</v>
          </cell>
          <cell r="C6222" t="str">
            <v>cây</v>
          </cell>
          <cell r="D6222">
            <v>518245</v>
          </cell>
        </row>
        <row r="6223">
          <cell r="B6223" t="str">
            <v>Thông ta &gt;21-24 cm</v>
          </cell>
          <cell r="C6223" t="str">
            <v>cây</v>
          </cell>
          <cell r="D6223">
            <v>553656</v>
          </cell>
        </row>
        <row r="6224">
          <cell r="B6224" t="str">
            <v>Thông ta &gt;24-27 cm</v>
          </cell>
          <cell r="C6224" t="str">
            <v>cây</v>
          </cell>
          <cell r="D6224">
            <v>591812</v>
          </cell>
        </row>
        <row r="6225">
          <cell r="B6225" t="str">
            <v>Thông ta &gt;27-30 cm</v>
          </cell>
          <cell r="C6225" t="str">
            <v>cây</v>
          </cell>
          <cell r="D6225">
            <v>633102</v>
          </cell>
        </row>
        <row r="6226">
          <cell r="B6226" t="str">
            <v>Thông ta &gt;30-33 cm</v>
          </cell>
          <cell r="C6226" t="str">
            <v>cây</v>
          </cell>
          <cell r="D6226">
            <v>677962</v>
          </cell>
        </row>
        <row r="6227">
          <cell r="B6227" t="str">
            <v>Thông ta &gt;33-36 cm</v>
          </cell>
          <cell r="C6227" t="str">
            <v>cây</v>
          </cell>
          <cell r="D6227">
            <v>726917</v>
          </cell>
        </row>
        <row r="6228">
          <cell r="B6228" t="str">
            <v>Thông ta &gt;36-39 cm</v>
          </cell>
          <cell r="C6228" t="str">
            <v>cây</v>
          </cell>
          <cell r="D6228">
            <v>780526</v>
          </cell>
        </row>
        <row r="6229">
          <cell r="B6229" t="str">
            <v>Thông ta &gt;39-42 cm</v>
          </cell>
          <cell r="C6229" t="str">
            <v>cây</v>
          </cell>
          <cell r="D6229">
            <v>839455</v>
          </cell>
        </row>
        <row r="6230">
          <cell r="B6230" t="str">
            <v>Thông ta &gt;42 cm</v>
          </cell>
          <cell r="C6230" t="str">
            <v>cây</v>
          </cell>
          <cell r="D6230">
            <v>904456</v>
          </cell>
        </row>
        <row r="6231">
          <cell r="B6231" t="str">
            <v>Thông hai lá ≤3 cm</v>
          </cell>
          <cell r="C6231" t="str">
            <v>cây</v>
          </cell>
          <cell r="D6231">
            <v>91198</v>
          </cell>
        </row>
        <row r="6232">
          <cell r="B6232" t="str">
            <v>Thông hai lá &gt;3-6 cm</v>
          </cell>
          <cell r="C6232" t="str">
            <v>cây</v>
          </cell>
          <cell r="D6232">
            <v>120141</v>
          </cell>
        </row>
        <row r="6233">
          <cell r="B6233" t="str">
            <v>Thông hai lá &gt;6-9 cm</v>
          </cell>
          <cell r="C6233" t="str">
            <v>cây</v>
          </cell>
          <cell r="D6233">
            <v>316106</v>
          </cell>
        </row>
        <row r="6234">
          <cell r="B6234" t="str">
            <v>Thông hai lá &gt;9-12 cm</v>
          </cell>
          <cell r="C6234" t="str">
            <v>cây</v>
          </cell>
          <cell r="D6234">
            <v>425284</v>
          </cell>
        </row>
        <row r="6235">
          <cell r="B6235" t="str">
            <v>Thông hai lá &gt;12-15 cm</v>
          </cell>
          <cell r="C6235" t="str">
            <v>cây</v>
          </cell>
          <cell r="D6235">
            <v>454339</v>
          </cell>
        </row>
        <row r="6236">
          <cell r="B6236" t="str">
            <v>Thông hai lá &gt;15-18 cm</v>
          </cell>
          <cell r="C6236" t="str">
            <v>cây</v>
          </cell>
          <cell r="D6236">
            <v>485238</v>
          </cell>
        </row>
        <row r="6237">
          <cell r="B6237" t="str">
            <v>Thông hai lá &gt;18-21 cm</v>
          </cell>
          <cell r="C6237" t="str">
            <v>cây</v>
          </cell>
          <cell r="D6237">
            <v>518245</v>
          </cell>
        </row>
        <row r="6238">
          <cell r="B6238" t="str">
            <v>Thông hai lá &gt;21-24 cm</v>
          </cell>
          <cell r="C6238" t="str">
            <v>cây</v>
          </cell>
          <cell r="D6238">
            <v>553656</v>
          </cell>
        </row>
        <row r="6239">
          <cell r="B6239" t="str">
            <v>Thông hai lá &gt;24-27 cm</v>
          </cell>
          <cell r="C6239" t="str">
            <v>cây</v>
          </cell>
          <cell r="D6239">
            <v>591812</v>
          </cell>
        </row>
        <row r="6240">
          <cell r="B6240" t="str">
            <v>Thông hai lá &gt;27-30 cm</v>
          </cell>
          <cell r="C6240" t="str">
            <v>cây</v>
          </cell>
          <cell r="D6240">
            <v>633102</v>
          </cell>
        </row>
        <row r="6241">
          <cell r="B6241" t="str">
            <v>Thông hai lá &gt;30-33 cm</v>
          </cell>
          <cell r="C6241" t="str">
            <v>cây</v>
          </cell>
          <cell r="D6241">
            <v>677962</v>
          </cell>
        </row>
        <row r="6242">
          <cell r="B6242" t="str">
            <v>Thông hai lá &gt;33-36 cm</v>
          </cell>
          <cell r="C6242" t="str">
            <v>cây</v>
          </cell>
          <cell r="D6242">
            <v>726917</v>
          </cell>
        </row>
        <row r="6243">
          <cell r="B6243" t="str">
            <v>Thông hai lá &gt;36-39 cm</v>
          </cell>
          <cell r="C6243" t="str">
            <v>cây</v>
          </cell>
          <cell r="D6243">
            <v>780526</v>
          </cell>
        </row>
        <row r="6244">
          <cell r="B6244" t="str">
            <v>Thông hai lá &gt;39-42 cm</v>
          </cell>
          <cell r="C6244" t="str">
            <v>cây</v>
          </cell>
          <cell r="D6244">
            <v>839455</v>
          </cell>
        </row>
        <row r="6245">
          <cell r="B6245" t="str">
            <v>Thông hai lá &gt;42 cm</v>
          </cell>
          <cell r="C6245" t="str">
            <v>cây</v>
          </cell>
          <cell r="D6245">
            <v>904456</v>
          </cell>
        </row>
        <row r="6246">
          <cell r="B6246" t="str">
            <v>Tông dù ≤3 cm</v>
          </cell>
          <cell r="C6246" t="str">
            <v>cây</v>
          </cell>
          <cell r="D6246">
            <v>91198</v>
          </cell>
        </row>
        <row r="6247">
          <cell r="B6247" t="str">
            <v>Tông dù &gt;3-6 cm</v>
          </cell>
          <cell r="C6247" t="str">
            <v>cây</v>
          </cell>
          <cell r="D6247">
            <v>120141</v>
          </cell>
        </row>
        <row r="6248">
          <cell r="B6248" t="str">
            <v>Tông dù &gt;6-9 cm</v>
          </cell>
          <cell r="C6248" t="str">
            <v>cây</v>
          </cell>
          <cell r="D6248">
            <v>316106</v>
          </cell>
        </row>
        <row r="6249">
          <cell r="B6249" t="str">
            <v>Tông dù &gt;9-12 cm</v>
          </cell>
          <cell r="C6249" t="str">
            <v>cây</v>
          </cell>
          <cell r="D6249">
            <v>425284</v>
          </cell>
        </row>
        <row r="6250">
          <cell r="B6250" t="str">
            <v>Tông dù &gt;12-15 cm</v>
          </cell>
          <cell r="C6250" t="str">
            <v>cây</v>
          </cell>
          <cell r="D6250">
            <v>454339</v>
          </cell>
        </row>
        <row r="6251">
          <cell r="B6251" t="str">
            <v>Tông dù &gt;15-18 cm</v>
          </cell>
          <cell r="C6251" t="str">
            <v>cây</v>
          </cell>
          <cell r="D6251">
            <v>485238</v>
          </cell>
        </row>
        <row r="6252">
          <cell r="B6252" t="str">
            <v>Tông dù &gt;18-21 cm</v>
          </cell>
          <cell r="C6252" t="str">
            <v>cây</v>
          </cell>
          <cell r="D6252">
            <v>518245</v>
          </cell>
        </row>
        <row r="6253">
          <cell r="B6253" t="str">
            <v>Tông dù &gt;21-24 cm</v>
          </cell>
          <cell r="C6253" t="str">
            <v>cây</v>
          </cell>
          <cell r="D6253">
            <v>553656</v>
          </cell>
        </row>
        <row r="6254">
          <cell r="B6254" t="str">
            <v>Tông dù &gt;24-27 cm</v>
          </cell>
          <cell r="C6254" t="str">
            <v>cây</v>
          </cell>
          <cell r="D6254">
            <v>591812</v>
          </cell>
        </row>
        <row r="6255">
          <cell r="B6255" t="str">
            <v>Tông dù &gt;27-30 cm</v>
          </cell>
          <cell r="C6255" t="str">
            <v>cây</v>
          </cell>
          <cell r="D6255">
            <v>633102</v>
          </cell>
        </row>
        <row r="6256">
          <cell r="B6256" t="str">
            <v>Tông dù &gt;30-33 cm</v>
          </cell>
          <cell r="C6256" t="str">
            <v>cây</v>
          </cell>
          <cell r="D6256">
            <v>677962</v>
          </cell>
        </row>
        <row r="6257">
          <cell r="B6257" t="str">
            <v>Tông dù &gt;33-36 cm</v>
          </cell>
          <cell r="C6257" t="str">
            <v>cây</v>
          </cell>
          <cell r="D6257">
            <v>726917</v>
          </cell>
        </row>
        <row r="6258">
          <cell r="B6258" t="str">
            <v>Tông dù &gt;36-39 cm</v>
          </cell>
          <cell r="C6258" t="str">
            <v>cây</v>
          </cell>
          <cell r="D6258">
            <v>780526</v>
          </cell>
        </row>
        <row r="6259">
          <cell r="B6259" t="str">
            <v>Tông dù &gt;39-42 cm</v>
          </cell>
          <cell r="C6259" t="str">
            <v>cây</v>
          </cell>
          <cell r="D6259">
            <v>839455</v>
          </cell>
        </row>
        <row r="6260">
          <cell r="B6260" t="str">
            <v>Tông dù &gt;42 cm</v>
          </cell>
          <cell r="C6260" t="str">
            <v>cây</v>
          </cell>
          <cell r="D6260">
            <v>904456</v>
          </cell>
        </row>
        <row r="6261">
          <cell r="B6261" t="str">
            <v>Tráng lá to ≤3 cm</v>
          </cell>
          <cell r="C6261" t="str">
            <v>cây</v>
          </cell>
          <cell r="D6261">
            <v>91198</v>
          </cell>
        </row>
        <row r="6262">
          <cell r="B6262" t="str">
            <v>Tráng lá to &gt;3-6 cm</v>
          </cell>
          <cell r="C6262" t="str">
            <v>cây</v>
          </cell>
          <cell r="D6262">
            <v>120141</v>
          </cell>
        </row>
        <row r="6263">
          <cell r="B6263" t="str">
            <v>Tráng lá to &gt;6-9 cm</v>
          </cell>
          <cell r="C6263" t="str">
            <v>cây</v>
          </cell>
          <cell r="D6263">
            <v>316106</v>
          </cell>
        </row>
        <row r="6264">
          <cell r="B6264" t="str">
            <v>Tráng lá to &gt;9-12 cm</v>
          </cell>
          <cell r="C6264" t="str">
            <v>cây</v>
          </cell>
          <cell r="D6264">
            <v>425284</v>
          </cell>
        </row>
        <row r="6265">
          <cell r="B6265" t="str">
            <v>Tráng lá to &gt;12-15 cm</v>
          </cell>
          <cell r="C6265" t="str">
            <v>cây</v>
          </cell>
          <cell r="D6265">
            <v>454339</v>
          </cell>
        </row>
        <row r="6266">
          <cell r="B6266" t="str">
            <v>Tráng lá to &gt;15-18 cm</v>
          </cell>
          <cell r="C6266" t="str">
            <v>cây</v>
          </cell>
          <cell r="D6266">
            <v>485238</v>
          </cell>
        </row>
        <row r="6267">
          <cell r="B6267" t="str">
            <v>Tráng lá to &gt;18-21 cm</v>
          </cell>
          <cell r="C6267" t="str">
            <v>cây</v>
          </cell>
          <cell r="D6267">
            <v>518245</v>
          </cell>
        </row>
        <row r="6268">
          <cell r="B6268" t="str">
            <v>Tráng lá to &gt;21-24 cm</v>
          </cell>
          <cell r="C6268" t="str">
            <v>cây</v>
          </cell>
          <cell r="D6268">
            <v>553656</v>
          </cell>
        </row>
        <row r="6269">
          <cell r="B6269" t="str">
            <v>Tráng lá to &gt;24-27 cm</v>
          </cell>
          <cell r="C6269" t="str">
            <v>cây</v>
          </cell>
          <cell r="D6269">
            <v>591812</v>
          </cell>
        </row>
        <row r="6270">
          <cell r="B6270" t="str">
            <v>Tráng lá to &gt;27-30 cm</v>
          </cell>
          <cell r="C6270" t="str">
            <v>cây</v>
          </cell>
          <cell r="D6270">
            <v>633102</v>
          </cell>
        </row>
        <row r="6271">
          <cell r="B6271" t="str">
            <v>Tráng lá to &gt;30-33 cm</v>
          </cell>
          <cell r="C6271" t="str">
            <v>cây</v>
          </cell>
          <cell r="D6271">
            <v>677962</v>
          </cell>
        </row>
        <row r="6272">
          <cell r="B6272" t="str">
            <v>Tráng lá to &gt;33-36 cm</v>
          </cell>
          <cell r="C6272" t="str">
            <v>cây</v>
          </cell>
          <cell r="D6272">
            <v>726917</v>
          </cell>
        </row>
        <row r="6273">
          <cell r="B6273" t="str">
            <v>Tráng lá to &gt;36-39 cm</v>
          </cell>
          <cell r="C6273" t="str">
            <v>cây</v>
          </cell>
          <cell r="D6273">
            <v>780526</v>
          </cell>
        </row>
        <row r="6274">
          <cell r="B6274" t="str">
            <v>Tráng lá to &gt;39-42 cm</v>
          </cell>
          <cell r="C6274" t="str">
            <v>cây</v>
          </cell>
          <cell r="D6274">
            <v>839455</v>
          </cell>
        </row>
        <row r="6275">
          <cell r="B6275" t="str">
            <v>Tráng lá to &gt;42 cm</v>
          </cell>
          <cell r="C6275" t="str">
            <v>cây</v>
          </cell>
          <cell r="D6275">
            <v>904456</v>
          </cell>
        </row>
        <row r="6276">
          <cell r="B6276" t="str">
            <v>Vải ≤3 cm</v>
          </cell>
          <cell r="C6276" t="str">
            <v>cây</v>
          </cell>
          <cell r="D6276">
            <v>91198</v>
          </cell>
        </row>
        <row r="6277">
          <cell r="B6277" t="str">
            <v>Vải &gt;3-6 cm</v>
          </cell>
          <cell r="C6277" t="str">
            <v>cây</v>
          </cell>
          <cell r="D6277">
            <v>120141</v>
          </cell>
        </row>
        <row r="6278">
          <cell r="B6278" t="str">
            <v>Vải &gt;6-9 cm</v>
          </cell>
          <cell r="C6278" t="str">
            <v>cây</v>
          </cell>
          <cell r="D6278">
            <v>316106</v>
          </cell>
        </row>
        <row r="6279">
          <cell r="B6279" t="str">
            <v>Vải &gt;9-12 cm</v>
          </cell>
          <cell r="C6279" t="str">
            <v>cây</v>
          </cell>
          <cell r="D6279">
            <v>425284</v>
          </cell>
        </row>
        <row r="6280">
          <cell r="B6280" t="str">
            <v>Vải &gt;12-15 cm</v>
          </cell>
          <cell r="C6280" t="str">
            <v>cây</v>
          </cell>
          <cell r="D6280">
            <v>454339</v>
          </cell>
        </row>
        <row r="6281">
          <cell r="B6281" t="str">
            <v>Vải &gt;15-18 cm</v>
          </cell>
          <cell r="C6281" t="str">
            <v>cây</v>
          </cell>
          <cell r="D6281">
            <v>485238</v>
          </cell>
        </row>
        <row r="6282">
          <cell r="B6282" t="str">
            <v>Vải &gt;18-21 cm</v>
          </cell>
          <cell r="C6282" t="str">
            <v>cây</v>
          </cell>
          <cell r="D6282">
            <v>518245</v>
          </cell>
        </row>
        <row r="6283">
          <cell r="B6283" t="str">
            <v>Vải &gt;21-24 cm</v>
          </cell>
          <cell r="C6283" t="str">
            <v>cây</v>
          </cell>
          <cell r="D6283">
            <v>553656</v>
          </cell>
        </row>
        <row r="6284">
          <cell r="B6284" t="str">
            <v>Vải &gt;24-27 cm</v>
          </cell>
          <cell r="C6284" t="str">
            <v>cây</v>
          </cell>
          <cell r="D6284">
            <v>591812</v>
          </cell>
        </row>
        <row r="6285">
          <cell r="B6285" t="str">
            <v>Vải &gt;27-30 cm</v>
          </cell>
          <cell r="C6285" t="str">
            <v>cây</v>
          </cell>
          <cell r="D6285">
            <v>633102</v>
          </cell>
        </row>
        <row r="6286">
          <cell r="B6286" t="str">
            <v>Vải &gt;30-33 cm</v>
          </cell>
          <cell r="C6286" t="str">
            <v>cây</v>
          </cell>
          <cell r="D6286">
            <v>677962</v>
          </cell>
        </row>
        <row r="6287">
          <cell r="B6287" t="str">
            <v>Vải &gt;33-36 cm</v>
          </cell>
          <cell r="C6287" t="str">
            <v>cây</v>
          </cell>
          <cell r="D6287">
            <v>726917</v>
          </cell>
        </row>
        <row r="6288">
          <cell r="B6288" t="str">
            <v>Vải &gt;36-39 cm</v>
          </cell>
          <cell r="C6288" t="str">
            <v>cây</v>
          </cell>
          <cell r="D6288">
            <v>780526</v>
          </cell>
        </row>
        <row r="6289">
          <cell r="B6289" t="str">
            <v>Vải &gt;39-42 cm</v>
          </cell>
          <cell r="C6289" t="str">
            <v>cây</v>
          </cell>
          <cell r="D6289">
            <v>839455</v>
          </cell>
        </row>
        <row r="6290">
          <cell r="B6290" t="str">
            <v>Vải &gt;42 cm</v>
          </cell>
          <cell r="C6290" t="str">
            <v>cây</v>
          </cell>
          <cell r="D6290">
            <v>904456</v>
          </cell>
        </row>
        <row r="6291">
          <cell r="B6291" t="str">
            <v>Xà cừ ≤3 cm</v>
          </cell>
          <cell r="C6291" t="str">
            <v>cây</v>
          </cell>
          <cell r="D6291">
            <v>91198</v>
          </cell>
        </row>
        <row r="6292">
          <cell r="B6292" t="str">
            <v>Xà cừ &gt;3-6 cm</v>
          </cell>
          <cell r="C6292" t="str">
            <v>cây</v>
          </cell>
          <cell r="D6292">
            <v>120141</v>
          </cell>
        </row>
        <row r="6293">
          <cell r="B6293" t="str">
            <v>Xà cừ &gt;6-9 cm</v>
          </cell>
          <cell r="C6293" t="str">
            <v>cây</v>
          </cell>
          <cell r="D6293">
            <v>316106</v>
          </cell>
        </row>
        <row r="6294">
          <cell r="B6294" t="str">
            <v>Xà cừ &gt;9-12 cm</v>
          </cell>
          <cell r="C6294" t="str">
            <v>cây</v>
          </cell>
          <cell r="D6294">
            <v>425284</v>
          </cell>
        </row>
        <row r="6295">
          <cell r="B6295" t="str">
            <v>Xà cừ &gt;12-15 cm</v>
          </cell>
          <cell r="C6295" t="str">
            <v>cây</v>
          </cell>
          <cell r="D6295">
            <v>454339</v>
          </cell>
        </row>
        <row r="6296">
          <cell r="B6296" t="str">
            <v>Xà cừ &gt;15-18 cm</v>
          </cell>
          <cell r="C6296" t="str">
            <v>cây</v>
          </cell>
          <cell r="D6296">
            <v>485238</v>
          </cell>
        </row>
        <row r="6297">
          <cell r="B6297" t="str">
            <v>Xà cừ &gt;18-21 cm</v>
          </cell>
          <cell r="C6297" t="str">
            <v>cây</v>
          </cell>
          <cell r="D6297">
            <v>518245</v>
          </cell>
        </row>
        <row r="6298">
          <cell r="B6298" t="str">
            <v>Xà cừ &gt;21-24 cm</v>
          </cell>
          <cell r="C6298" t="str">
            <v>cây</v>
          </cell>
          <cell r="D6298">
            <v>553656</v>
          </cell>
        </row>
        <row r="6299">
          <cell r="B6299" t="str">
            <v>Xà cừ &gt;24-27 cm</v>
          </cell>
          <cell r="C6299" t="str">
            <v>cây</v>
          </cell>
          <cell r="D6299">
            <v>591812</v>
          </cell>
        </row>
        <row r="6300">
          <cell r="B6300" t="str">
            <v>Xà cừ &gt;27-30 cm</v>
          </cell>
          <cell r="C6300" t="str">
            <v>cây</v>
          </cell>
          <cell r="D6300">
            <v>633102</v>
          </cell>
        </row>
        <row r="6301">
          <cell r="B6301" t="str">
            <v>Xà cừ &gt;30-33 cm</v>
          </cell>
          <cell r="C6301" t="str">
            <v>cây</v>
          </cell>
          <cell r="D6301">
            <v>677962</v>
          </cell>
        </row>
        <row r="6302">
          <cell r="B6302" t="str">
            <v>Xà cừ &gt;33-36 cm</v>
          </cell>
          <cell r="C6302" t="str">
            <v>cây</v>
          </cell>
          <cell r="D6302">
            <v>726917</v>
          </cell>
        </row>
        <row r="6303">
          <cell r="B6303" t="str">
            <v>Xà cừ &gt;36-39 cm</v>
          </cell>
          <cell r="C6303" t="str">
            <v>cây</v>
          </cell>
          <cell r="D6303">
            <v>780526</v>
          </cell>
        </row>
        <row r="6304">
          <cell r="B6304" t="str">
            <v>Xà cừ &gt;39-42 cm</v>
          </cell>
          <cell r="C6304" t="str">
            <v>cây</v>
          </cell>
          <cell r="D6304">
            <v>839455</v>
          </cell>
        </row>
        <row r="6305">
          <cell r="B6305" t="str">
            <v>Xà cừ &gt;42 cm</v>
          </cell>
          <cell r="C6305" t="str">
            <v>cây</v>
          </cell>
          <cell r="D6305">
            <v>904456</v>
          </cell>
        </row>
        <row r="6306">
          <cell r="B6306" t="str">
            <v>Sọ khỉ ≤3 cm</v>
          </cell>
          <cell r="C6306" t="str">
            <v>cây</v>
          </cell>
          <cell r="D6306">
            <v>91198</v>
          </cell>
        </row>
        <row r="6307">
          <cell r="B6307" t="str">
            <v>Sọ khỉ &gt;3-6 cm</v>
          </cell>
          <cell r="C6307" t="str">
            <v>cây</v>
          </cell>
          <cell r="D6307">
            <v>120141</v>
          </cell>
        </row>
        <row r="6308">
          <cell r="B6308" t="str">
            <v>Sọ khỉ &gt;6-9 cm</v>
          </cell>
          <cell r="C6308" t="str">
            <v>cây</v>
          </cell>
          <cell r="D6308">
            <v>316106</v>
          </cell>
        </row>
        <row r="6309">
          <cell r="B6309" t="str">
            <v>Sọ khỉ &gt;9-12 cm</v>
          </cell>
          <cell r="C6309" t="str">
            <v>cây</v>
          </cell>
          <cell r="D6309">
            <v>425284</v>
          </cell>
        </row>
        <row r="6310">
          <cell r="B6310" t="str">
            <v>Sọ khỉ &gt;12-15 cm</v>
          </cell>
          <cell r="C6310" t="str">
            <v>cây</v>
          </cell>
          <cell r="D6310">
            <v>454339</v>
          </cell>
        </row>
        <row r="6311">
          <cell r="B6311" t="str">
            <v>Sọ khỉ &gt;15-18 cm</v>
          </cell>
          <cell r="C6311" t="str">
            <v>cây</v>
          </cell>
          <cell r="D6311">
            <v>485238</v>
          </cell>
        </row>
        <row r="6312">
          <cell r="B6312" t="str">
            <v>Sọ khỉ &gt;18-21 cm</v>
          </cell>
          <cell r="C6312" t="str">
            <v>cây</v>
          </cell>
          <cell r="D6312">
            <v>518245</v>
          </cell>
        </row>
        <row r="6313">
          <cell r="B6313" t="str">
            <v>Sọ khỉ &gt;21-24 cm</v>
          </cell>
          <cell r="C6313" t="str">
            <v>cây</v>
          </cell>
          <cell r="D6313">
            <v>553656</v>
          </cell>
        </row>
        <row r="6314">
          <cell r="B6314" t="str">
            <v>Sọ khỉ &gt;24-27 cm</v>
          </cell>
          <cell r="C6314" t="str">
            <v>cây</v>
          </cell>
          <cell r="D6314">
            <v>591812</v>
          </cell>
        </row>
        <row r="6315">
          <cell r="B6315" t="str">
            <v>Sọ khỉ &gt;27-30 cm</v>
          </cell>
          <cell r="C6315" t="str">
            <v>cây</v>
          </cell>
          <cell r="D6315">
            <v>633102</v>
          </cell>
        </row>
        <row r="6316">
          <cell r="B6316" t="str">
            <v>Sọ khỉ &gt;30-33 cm</v>
          </cell>
          <cell r="C6316" t="str">
            <v>cây</v>
          </cell>
          <cell r="D6316">
            <v>677962</v>
          </cell>
        </row>
        <row r="6317">
          <cell r="B6317" t="str">
            <v>Sọ khỉ &gt;33-36 cm</v>
          </cell>
          <cell r="C6317" t="str">
            <v>cây</v>
          </cell>
          <cell r="D6317">
            <v>726917</v>
          </cell>
        </row>
        <row r="6318">
          <cell r="B6318" t="str">
            <v>Sọ khỉ &gt;36-39 cm</v>
          </cell>
          <cell r="C6318" t="str">
            <v>cây</v>
          </cell>
          <cell r="D6318">
            <v>780526</v>
          </cell>
        </row>
        <row r="6319">
          <cell r="B6319" t="str">
            <v>Sọ khỉ &gt;39-42 cm</v>
          </cell>
          <cell r="C6319" t="str">
            <v>cây</v>
          </cell>
          <cell r="D6319">
            <v>839455</v>
          </cell>
        </row>
        <row r="6320">
          <cell r="B6320" t="str">
            <v>Sọ khỉ &gt;42 cm</v>
          </cell>
          <cell r="C6320" t="str">
            <v>cây</v>
          </cell>
          <cell r="D6320">
            <v>904456</v>
          </cell>
        </row>
        <row r="6321">
          <cell r="B6321" t="str">
            <v>Báng súng ≤3 cm</v>
          </cell>
          <cell r="C6321" t="str">
            <v>cây</v>
          </cell>
          <cell r="D6321">
            <v>91198</v>
          </cell>
        </row>
        <row r="6322">
          <cell r="B6322" t="str">
            <v>Báng súng &gt;3-6 cm</v>
          </cell>
          <cell r="C6322" t="str">
            <v>cây</v>
          </cell>
          <cell r="D6322">
            <v>120141</v>
          </cell>
        </row>
        <row r="6323">
          <cell r="B6323" t="str">
            <v>Báng súng &gt;6-9 cm</v>
          </cell>
          <cell r="C6323" t="str">
            <v>cây</v>
          </cell>
          <cell r="D6323">
            <v>316106</v>
          </cell>
        </row>
        <row r="6324">
          <cell r="B6324" t="str">
            <v>Báng súng &gt;9-12 cm</v>
          </cell>
          <cell r="C6324" t="str">
            <v>cây</v>
          </cell>
          <cell r="D6324">
            <v>425284</v>
          </cell>
        </row>
        <row r="6325">
          <cell r="B6325" t="str">
            <v>Báng súng &gt;12-15 cm</v>
          </cell>
          <cell r="C6325" t="str">
            <v>cây</v>
          </cell>
          <cell r="D6325">
            <v>454339</v>
          </cell>
        </row>
        <row r="6326">
          <cell r="B6326" t="str">
            <v>Báng súng &gt;15-18 cm</v>
          </cell>
          <cell r="C6326" t="str">
            <v>cây</v>
          </cell>
          <cell r="D6326">
            <v>485238</v>
          </cell>
        </row>
        <row r="6327">
          <cell r="B6327" t="str">
            <v>Báng súng &gt;18-21 cm</v>
          </cell>
          <cell r="C6327" t="str">
            <v>cây</v>
          </cell>
          <cell r="D6327">
            <v>518245</v>
          </cell>
        </row>
        <row r="6328">
          <cell r="B6328" t="str">
            <v>Báng súng &gt;21-24 cm</v>
          </cell>
          <cell r="C6328" t="str">
            <v>cây</v>
          </cell>
          <cell r="D6328">
            <v>553656</v>
          </cell>
        </row>
        <row r="6329">
          <cell r="B6329" t="str">
            <v>Báng súng &gt;24-27 cm</v>
          </cell>
          <cell r="C6329" t="str">
            <v>cây</v>
          </cell>
          <cell r="D6329">
            <v>591812</v>
          </cell>
        </row>
        <row r="6330">
          <cell r="B6330" t="str">
            <v>Báng súng &gt;27-30 cm</v>
          </cell>
          <cell r="C6330" t="str">
            <v>cây</v>
          </cell>
          <cell r="D6330">
            <v>633102</v>
          </cell>
        </row>
        <row r="6331">
          <cell r="B6331" t="str">
            <v>Báng súng &gt;30-33 cm</v>
          </cell>
          <cell r="C6331" t="str">
            <v>cây</v>
          </cell>
          <cell r="D6331">
            <v>677962</v>
          </cell>
        </row>
        <row r="6332">
          <cell r="B6332" t="str">
            <v>Báng súng &gt;33-36 cm</v>
          </cell>
          <cell r="C6332" t="str">
            <v>cây</v>
          </cell>
          <cell r="D6332">
            <v>726917</v>
          </cell>
        </row>
        <row r="6333">
          <cell r="B6333" t="str">
            <v>Báng súng &gt;36-39 cm</v>
          </cell>
          <cell r="C6333" t="str">
            <v>cây</v>
          </cell>
          <cell r="D6333">
            <v>780526</v>
          </cell>
        </row>
        <row r="6334">
          <cell r="B6334" t="str">
            <v>Báng súng &gt;39-42 cm</v>
          </cell>
          <cell r="C6334" t="str">
            <v>cây</v>
          </cell>
          <cell r="D6334">
            <v>839455</v>
          </cell>
        </row>
        <row r="6335">
          <cell r="B6335" t="str">
            <v>Báng súng &gt;42 cm</v>
          </cell>
          <cell r="C6335" t="str">
            <v>cây</v>
          </cell>
          <cell r="D6335">
            <v>904456</v>
          </cell>
        </row>
        <row r="6336">
          <cell r="B6336" t="str">
            <v>Lộc vừng ≤3 cm</v>
          </cell>
          <cell r="C6336" t="str">
            <v>cây</v>
          </cell>
          <cell r="D6336">
            <v>91198</v>
          </cell>
        </row>
        <row r="6337">
          <cell r="B6337" t="str">
            <v>Lộc vừng &gt;3-6 cm</v>
          </cell>
          <cell r="C6337" t="str">
            <v>cây</v>
          </cell>
          <cell r="D6337">
            <v>120141</v>
          </cell>
        </row>
        <row r="6338">
          <cell r="B6338" t="str">
            <v>Lộc vừng &gt;6-9 cm</v>
          </cell>
          <cell r="C6338" t="str">
            <v>cây</v>
          </cell>
          <cell r="D6338">
            <v>316106</v>
          </cell>
        </row>
        <row r="6339">
          <cell r="B6339" t="str">
            <v>Lộc vừng &gt;9-12 cm</v>
          </cell>
          <cell r="C6339" t="str">
            <v>cây</v>
          </cell>
          <cell r="D6339">
            <v>425284</v>
          </cell>
        </row>
        <row r="6340">
          <cell r="B6340" t="str">
            <v>Lộc vừng &gt;12-15 cm</v>
          </cell>
          <cell r="C6340" t="str">
            <v>cây</v>
          </cell>
          <cell r="D6340">
            <v>454339</v>
          </cell>
        </row>
        <row r="6341">
          <cell r="B6341" t="str">
            <v>Lộc vừng &gt;15-18 cm</v>
          </cell>
          <cell r="C6341" t="str">
            <v>cây</v>
          </cell>
          <cell r="D6341">
            <v>485238</v>
          </cell>
        </row>
        <row r="6342">
          <cell r="B6342" t="str">
            <v>Lộc vừng &gt;18-21 cm</v>
          </cell>
          <cell r="C6342" t="str">
            <v>cây</v>
          </cell>
          <cell r="D6342">
            <v>518245</v>
          </cell>
        </row>
        <row r="6343">
          <cell r="B6343" t="str">
            <v>Lộc vừng &gt;21-24 cm</v>
          </cell>
          <cell r="C6343" t="str">
            <v>cây</v>
          </cell>
          <cell r="D6343">
            <v>553656</v>
          </cell>
        </row>
        <row r="6344">
          <cell r="B6344" t="str">
            <v>Lộc vừng &gt;24-27 cm</v>
          </cell>
          <cell r="C6344" t="str">
            <v>cây</v>
          </cell>
          <cell r="D6344">
            <v>591812</v>
          </cell>
        </row>
        <row r="6345">
          <cell r="B6345" t="str">
            <v>Lộc vừng &gt;27-30 cm</v>
          </cell>
          <cell r="C6345" t="str">
            <v>cây</v>
          </cell>
          <cell r="D6345">
            <v>633102</v>
          </cell>
        </row>
        <row r="6346">
          <cell r="B6346" t="str">
            <v>Lộc vừng &gt;30-33 cm</v>
          </cell>
          <cell r="C6346" t="str">
            <v>cây</v>
          </cell>
          <cell r="D6346">
            <v>677962</v>
          </cell>
        </row>
        <row r="6347">
          <cell r="B6347" t="str">
            <v>Lộc vừng &gt;33-36 cm</v>
          </cell>
          <cell r="C6347" t="str">
            <v>cây</v>
          </cell>
          <cell r="D6347">
            <v>726917</v>
          </cell>
        </row>
        <row r="6348">
          <cell r="B6348" t="str">
            <v>Lộc vừng &gt;36-39 cm</v>
          </cell>
          <cell r="C6348" t="str">
            <v>cây</v>
          </cell>
          <cell r="D6348">
            <v>780526</v>
          </cell>
        </row>
        <row r="6349">
          <cell r="B6349" t="str">
            <v>Lộc vừng &gt;39-42 cm</v>
          </cell>
          <cell r="C6349" t="str">
            <v>cây</v>
          </cell>
          <cell r="D6349">
            <v>839455</v>
          </cell>
        </row>
        <row r="6350">
          <cell r="B6350" t="str">
            <v>Lộc vừng &gt;42 cm</v>
          </cell>
          <cell r="C6350" t="str">
            <v>cây</v>
          </cell>
          <cell r="D6350">
            <v>904456</v>
          </cell>
        </row>
        <row r="6351">
          <cell r="B6351" t="str">
            <v>Bản xe ≤3 cm</v>
          </cell>
          <cell r="C6351" t="str">
            <v>cây</v>
          </cell>
          <cell r="D6351">
            <v>78170</v>
          </cell>
        </row>
        <row r="6352">
          <cell r="B6352" t="str">
            <v>Bản xe &gt;3-6 cm</v>
          </cell>
          <cell r="C6352" t="str">
            <v>cây</v>
          </cell>
          <cell r="D6352">
            <v>102978</v>
          </cell>
        </row>
        <row r="6353">
          <cell r="B6353" t="str">
            <v>Bản xe &gt;6-9 cm</v>
          </cell>
          <cell r="C6353" t="str">
            <v>cây</v>
          </cell>
          <cell r="D6353">
            <v>270948</v>
          </cell>
        </row>
        <row r="6354">
          <cell r="B6354" t="str">
            <v>Bản xe &gt;9-12 cm</v>
          </cell>
          <cell r="C6354" t="str">
            <v>cây</v>
          </cell>
          <cell r="D6354">
            <v>364529</v>
          </cell>
        </row>
        <row r="6355">
          <cell r="B6355" t="str">
            <v>Bản xe &gt;12-15 cm</v>
          </cell>
          <cell r="C6355" t="str">
            <v>cây</v>
          </cell>
          <cell r="D6355">
            <v>389433</v>
          </cell>
        </row>
        <row r="6356">
          <cell r="B6356" t="str">
            <v>Bản xe &gt;15-18 cm</v>
          </cell>
          <cell r="C6356" t="str">
            <v>cây</v>
          </cell>
          <cell r="D6356">
            <v>415918</v>
          </cell>
        </row>
        <row r="6357">
          <cell r="B6357" t="str">
            <v>Bản xe &gt;18-21 cm</v>
          </cell>
          <cell r="C6357" t="str">
            <v>cây</v>
          </cell>
          <cell r="D6357">
            <v>444210</v>
          </cell>
        </row>
        <row r="6358">
          <cell r="B6358" t="str">
            <v>Bản xe &gt;21-24 cm</v>
          </cell>
          <cell r="C6358" t="str">
            <v>cây</v>
          </cell>
          <cell r="D6358">
            <v>474562</v>
          </cell>
        </row>
        <row r="6359">
          <cell r="B6359" t="str">
            <v>Bản xe &gt;24-27 cm</v>
          </cell>
          <cell r="C6359" t="str">
            <v>cây</v>
          </cell>
          <cell r="D6359">
            <v>507268</v>
          </cell>
        </row>
        <row r="6360">
          <cell r="B6360" t="str">
            <v>Bản xe &gt;27-30 cm</v>
          </cell>
          <cell r="C6360" t="str">
            <v>cây</v>
          </cell>
          <cell r="D6360">
            <v>542659</v>
          </cell>
        </row>
        <row r="6361">
          <cell r="B6361" t="str">
            <v>Bản xe &gt;30-33 cm</v>
          </cell>
          <cell r="C6361" t="str">
            <v>cây</v>
          </cell>
          <cell r="D6361">
            <v>581110</v>
          </cell>
        </row>
        <row r="6362">
          <cell r="B6362" t="str">
            <v>Bản xe &gt;33-36 cm</v>
          </cell>
          <cell r="C6362" t="str">
            <v>cây</v>
          </cell>
          <cell r="D6362">
            <v>623072</v>
          </cell>
        </row>
        <row r="6363">
          <cell r="B6363" t="str">
            <v>Bản xe &gt;36-39 cm</v>
          </cell>
          <cell r="C6363" t="str">
            <v>cây</v>
          </cell>
          <cell r="D6363">
            <v>669023</v>
          </cell>
        </row>
        <row r="6364">
          <cell r="B6364" t="str">
            <v>Bản xe &gt;39-42 cm</v>
          </cell>
          <cell r="C6364" t="str">
            <v>cây</v>
          </cell>
          <cell r="D6364">
            <v>719533</v>
          </cell>
        </row>
        <row r="6365">
          <cell r="B6365" t="str">
            <v>Bản xe &gt;42 cm</v>
          </cell>
          <cell r="C6365" t="str">
            <v>cây</v>
          </cell>
          <cell r="D6365">
            <v>775248</v>
          </cell>
        </row>
        <row r="6366">
          <cell r="B6366" t="str">
            <v>Bàng ≤3 cm</v>
          </cell>
          <cell r="C6366" t="str">
            <v>cây</v>
          </cell>
          <cell r="D6366">
            <v>78170</v>
          </cell>
        </row>
        <row r="6367">
          <cell r="B6367" t="str">
            <v>Bàng &gt;3-6 cm</v>
          </cell>
          <cell r="C6367" t="str">
            <v>cây</v>
          </cell>
          <cell r="D6367">
            <v>102978</v>
          </cell>
        </row>
        <row r="6368">
          <cell r="B6368" t="str">
            <v>Bàng &gt;6-9 cm</v>
          </cell>
          <cell r="C6368" t="str">
            <v>cây</v>
          </cell>
          <cell r="D6368">
            <v>270948</v>
          </cell>
        </row>
        <row r="6369">
          <cell r="B6369" t="str">
            <v>Bàng &gt;9-12 cm</v>
          </cell>
          <cell r="C6369" t="str">
            <v>cây</v>
          </cell>
          <cell r="D6369">
            <v>364529</v>
          </cell>
        </row>
        <row r="6370">
          <cell r="B6370" t="str">
            <v>Bàng &gt;12-15 cm</v>
          </cell>
          <cell r="C6370" t="str">
            <v>cây</v>
          </cell>
          <cell r="D6370">
            <v>389433</v>
          </cell>
        </row>
        <row r="6371">
          <cell r="B6371" t="str">
            <v>Bàng &gt;15-18 cm</v>
          </cell>
          <cell r="C6371" t="str">
            <v>cây</v>
          </cell>
          <cell r="D6371">
            <v>415918</v>
          </cell>
        </row>
        <row r="6372">
          <cell r="B6372" t="str">
            <v>Bàng &gt;18-21 cm</v>
          </cell>
          <cell r="C6372" t="str">
            <v>cây</v>
          </cell>
          <cell r="D6372">
            <v>444210</v>
          </cell>
        </row>
        <row r="6373">
          <cell r="B6373" t="str">
            <v>Bàng &gt;21-24 cm</v>
          </cell>
          <cell r="C6373" t="str">
            <v>cây</v>
          </cell>
          <cell r="D6373">
            <v>474562</v>
          </cell>
        </row>
        <row r="6374">
          <cell r="B6374" t="str">
            <v>Bàng &gt;24-27 cm</v>
          </cell>
          <cell r="C6374" t="str">
            <v>cây</v>
          </cell>
          <cell r="D6374">
            <v>507268</v>
          </cell>
        </row>
        <row r="6375">
          <cell r="B6375" t="str">
            <v>Bàng &gt;27-30 cm</v>
          </cell>
          <cell r="C6375" t="str">
            <v>cây</v>
          </cell>
          <cell r="D6375">
            <v>542659</v>
          </cell>
        </row>
        <row r="6376">
          <cell r="B6376" t="str">
            <v>Bàng &gt;30-33 cm</v>
          </cell>
          <cell r="C6376" t="str">
            <v>cây</v>
          </cell>
          <cell r="D6376">
            <v>581110</v>
          </cell>
        </row>
        <row r="6377">
          <cell r="B6377" t="str">
            <v>Bàng &gt;33-36 cm</v>
          </cell>
          <cell r="C6377" t="str">
            <v>cây</v>
          </cell>
          <cell r="D6377">
            <v>623072</v>
          </cell>
        </row>
        <row r="6378">
          <cell r="B6378" t="str">
            <v>Bàng &gt;36-39 cm</v>
          </cell>
          <cell r="C6378" t="str">
            <v>cây</v>
          </cell>
          <cell r="D6378">
            <v>669023</v>
          </cell>
        </row>
        <row r="6379">
          <cell r="B6379" t="str">
            <v>Bàng &gt;39-42 cm</v>
          </cell>
          <cell r="C6379" t="str">
            <v>cây</v>
          </cell>
          <cell r="D6379">
            <v>719533</v>
          </cell>
        </row>
        <row r="6380">
          <cell r="B6380" t="str">
            <v>Bàng &gt;42 cm</v>
          </cell>
          <cell r="C6380" t="str">
            <v>cây</v>
          </cell>
          <cell r="D6380">
            <v>775248</v>
          </cell>
        </row>
        <row r="6381">
          <cell r="B6381" t="str">
            <v>Bình linh lông ≤3 cm</v>
          </cell>
          <cell r="C6381" t="str">
            <v>cây</v>
          </cell>
          <cell r="D6381">
            <v>78170</v>
          </cell>
        </row>
        <row r="6382">
          <cell r="B6382" t="str">
            <v>Bình linh lông &gt;3-6 cm</v>
          </cell>
          <cell r="C6382" t="str">
            <v>cây</v>
          </cell>
          <cell r="D6382">
            <v>102978</v>
          </cell>
        </row>
        <row r="6383">
          <cell r="B6383" t="str">
            <v>Bình linh lông &gt;6-9 cm</v>
          </cell>
          <cell r="C6383" t="str">
            <v>cây</v>
          </cell>
          <cell r="D6383">
            <v>270948</v>
          </cell>
        </row>
        <row r="6384">
          <cell r="B6384" t="str">
            <v>Bình linh lông &gt;9-12 cm</v>
          </cell>
          <cell r="C6384" t="str">
            <v>cây</v>
          </cell>
          <cell r="D6384">
            <v>364529</v>
          </cell>
        </row>
        <row r="6385">
          <cell r="B6385" t="str">
            <v>Bình linh lông &gt;12-15 cm</v>
          </cell>
          <cell r="C6385" t="str">
            <v>cây</v>
          </cell>
          <cell r="D6385">
            <v>389433</v>
          </cell>
        </row>
        <row r="6386">
          <cell r="B6386" t="str">
            <v>Bình linh lông &gt;15-18 cm</v>
          </cell>
          <cell r="C6386" t="str">
            <v>cây</v>
          </cell>
          <cell r="D6386">
            <v>415918</v>
          </cell>
        </row>
        <row r="6387">
          <cell r="B6387" t="str">
            <v>Bình linh lông &gt;18-21 cm</v>
          </cell>
          <cell r="C6387" t="str">
            <v>cây</v>
          </cell>
          <cell r="D6387">
            <v>444210</v>
          </cell>
        </row>
        <row r="6388">
          <cell r="B6388" t="str">
            <v>Bình linh lông &gt;21-24 cm</v>
          </cell>
          <cell r="C6388" t="str">
            <v>cây</v>
          </cell>
          <cell r="D6388">
            <v>474562</v>
          </cell>
        </row>
        <row r="6389">
          <cell r="B6389" t="str">
            <v>Bình linh lông &gt;24-27 cm</v>
          </cell>
          <cell r="C6389" t="str">
            <v>cây</v>
          </cell>
          <cell r="D6389">
            <v>507268</v>
          </cell>
        </row>
        <row r="6390">
          <cell r="B6390" t="str">
            <v>Bình linh lông &gt;27-30 cm</v>
          </cell>
          <cell r="C6390" t="str">
            <v>cây</v>
          </cell>
          <cell r="D6390">
            <v>542659</v>
          </cell>
        </row>
        <row r="6391">
          <cell r="B6391" t="str">
            <v>Bình linh lông &gt;30-33 cm</v>
          </cell>
          <cell r="C6391" t="str">
            <v>cây</v>
          </cell>
          <cell r="D6391">
            <v>581110</v>
          </cell>
        </row>
        <row r="6392">
          <cell r="B6392" t="str">
            <v>Bình linh lông &gt;33-36 cm</v>
          </cell>
          <cell r="C6392" t="str">
            <v>cây</v>
          </cell>
          <cell r="D6392">
            <v>623072</v>
          </cell>
        </row>
        <row r="6393">
          <cell r="B6393" t="str">
            <v>Bình linh lông &gt;36-39 cm</v>
          </cell>
          <cell r="C6393" t="str">
            <v>cây</v>
          </cell>
          <cell r="D6393">
            <v>669023</v>
          </cell>
        </row>
        <row r="6394">
          <cell r="B6394" t="str">
            <v>Bình linh lông &gt;39-42 cm</v>
          </cell>
          <cell r="C6394" t="str">
            <v>cây</v>
          </cell>
          <cell r="D6394">
            <v>719533</v>
          </cell>
        </row>
        <row r="6395">
          <cell r="B6395" t="str">
            <v>Bình linh lông &gt;42 cm</v>
          </cell>
          <cell r="C6395" t="str">
            <v>cây</v>
          </cell>
          <cell r="D6395">
            <v>775248</v>
          </cell>
        </row>
        <row r="6396">
          <cell r="B6396" t="str">
            <v>Bình linh lục lạc ≤3 cm</v>
          </cell>
          <cell r="C6396" t="str">
            <v>cây</v>
          </cell>
          <cell r="D6396">
            <v>78170</v>
          </cell>
        </row>
        <row r="6397">
          <cell r="B6397" t="str">
            <v>Bình linh lục lạc &gt;3-6 cm</v>
          </cell>
          <cell r="C6397" t="str">
            <v>cây</v>
          </cell>
          <cell r="D6397">
            <v>102978</v>
          </cell>
        </row>
        <row r="6398">
          <cell r="B6398" t="str">
            <v>Bình linh lục lạc &gt;6-9 cm</v>
          </cell>
          <cell r="C6398" t="str">
            <v>cây</v>
          </cell>
          <cell r="D6398">
            <v>270948</v>
          </cell>
        </row>
        <row r="6399">
          <cell r="B6399" t="str">
            <v>Bình linh lục lạc &gt;9-12 cm</v>
          </cell>
          <cell r="C6399" t="str">
            <v>cây</v>
          </cell>
          <cell r="D6399">
            <v>364529</v>
          </cell>
        </row>
        <row r="6400">
          <cell r="B6400" t="str">
            <v>Bình linh lục lạc &gt;12-15 cm</v>
          </cell>
          <cell r="C6400" t="str">
            <v>cây</v>
          </cell>
          <cell r="D6400">
            <v>389433</v>
          </cell>
        </row>
        <row r="6401">
          <cell r="B6401" t="str">
            <v>Bình linh lục lạc &gt;15-18 cm</v>
          </cell>
          <cell r="C6401" t="str">
            <v>cây</v>
          </cell>
          <cell r="D6401">
            <v>415918</v>
          </cell>
        </row>
        <row r="6402">
          <cell r="B6402" t="str">
            <v>Bình linh lục lạc &gt;18-21 cm</v>
          </cell>
          <cell r="C6402" t="str">
            <v>cây</v>
          </cell>
          <cell r="D6402">
            <v>444210</v>
          </cell>
        </row>
        <row r="6403">
          <cell r="B6403" t="str">
            <v>Bình linh lục lạc &gt;21-24 cm</v>
          </cell>
          <cell r="C6403" t="str">
            <v>cây</v>
          </cell>
          <cell r="D6403">
            <v>474562</v>
          </cell>
        </row>
        <row r="6404">
          <cell r="B6404" t="str">
            <v>Bình linh lục lạc &gt;24-27 cm</v>
          </cell>
          <cell r="C6404" t="str">
            <v>cây</v>
          </cell>
          <cell r="D6404">
            <v>507268</v>
          </cell>
        </row>
        <row r="6405">
          <cell r="B6405" t="str">
            <v>Bình linh lục lạc &gt;27-30 cm</v>
          </cell>
          <cell r="C6405" t="str">
            <v>cây</v>
          </cell>
          <cell r="D6405">
            <v>542659</v>
          </cell>
        </row>
        <row r="6406">
          <cell r="B6406" t="str">
            <v>Bình linh lục lạc &gt;30-33 cm</v>
          </cell>
          <cell r="C6406" t="str">
            <v>cây</v>
          </cell>
          <cell r="D6406">
            <v>581110</v>
          </cell>
        </row>
        <row r="6407">
          <cell r="B6407" t="str">
            <v>Bình linh lục lạc &gt;33-36 cm</v>
          </cell>
          <cell r="C6407" t="str">
            <v>cây</v>
          </cell>
          <cell r="D6407">
            <v>623072</v>
          </cell>
        </row>
        <row r="6408">
          <cell r="B6408" t="str">
            <v>Bình linh lục lạc &gt;36-39 cm</v>
          </cell>
          <cell r="C6408" t="str">
            <v>cây</v>
          </cell>
          <cell r="D6408">
            <v>669023</v>
          </cell>
        </row>
        <row r="6409">
          <cell r="B6409" t="str">
            <v>Bình linh lục lạc &gt;39-42 cm</v>
          </cell>
          <cell r="C6409" t="str">
            <v>cây</v>
          </cell>
          <cell r="D6409">
            <v>719533</v>
          </cell>
        </row>
        <row r="6410">
          <cell r="B6410" t="str">
            <v>Bình linh lục lạc &gt;42 cm</v>
          </cell>
          <cell r="C6410" t="str">
            <v>cây</v>
          </cell>
          <cell r="D6410">
            <v>775248</v>
          </cell>
        </row>
        <row r="6411">
          <cell r="B6411" t="str">
            <v>Bời lời ba vì ≤3 cm</v>
          </cell>
          <cell r="C6411" t="str">
            <v>cây</v>
          </cell>
          <cell r="D6411">
            <v>78170</v>
          </cell>
        </row>
        <row r="6412">
          <cell r="B6412" t="str">
            <v>Bời lời ba vì &gt;3-6 cm</v>
          </cell>
          <cell r="C6412" t="str">
            <v>cây</v>
          </cell>
          <cell r="D6412">
            <v>102978</v>
          </cell>
        </row>
        <row r="6413">
          <cell r="B6413" t="str">
            <v>Bời lời ba vì &gt;6-9 cm</v>
          </cell>
          <cell r="C6413" t="str">
            <v>cây</v>
          </cell>
          <cell r="D6413">
            <v>270948</v>
          </cell>
        </row>
        <row r="6414">
          <cell r="B6414" t="str">
            <v>Bời lời ba vì &gt;9-12 cm</v>
          </cell>
          <cell r="C6414" t="str">
            <v>cây</v>
          </cell>
          <cell r="D6414">
            <v>364529</v>
          </cell>
        </row>
        <row r="6415">
          <cell r="B6415" t="str">
            <v>Bời lời ba vì &gt;12-15 cm</v>
          </cell>
          <cell r="C6415" t="str">
            <v>cây</v>
          </cell>
          <cell r="D6415">
            <v>389433</v>
          </cell>
        </row>
        <row r="6416">
          <cell r="B6416" t="str">
            <v>Bời lời ba vì &gt;15-18 cm</v>
          </cell>
          <cell r="C6416" t="str">
            <v>cây</v>
          </cell>
          <cell r="D6416">
            <v>415918</v>
          </cell>
        </row>
        <row r="6417">
          <cell r="B6417" t="str">
            <v>Bời lời ba vì &gt;18-21 cm</v>
          </cell>
          <cell r="C6417" t="str">
            <v>cây</v>
          </cell>
          <cell r="D6417">
            <v>444210</v>
          </cell>
        </row>
        <row r="6418">
          <cell r="B6418" t="str">
            <v>Bời lời ba vì &gt;21-24 cm</v>
          </cell>
          <cell r="C6418" t="str">
            <v>cây</v>
          </cell>
          <cell r="D6418">
            <v>474562</v>
          </cell>
        </row>
        <row r="6419">
          <cell r="B6419" t="str">
            <v>Bời lời ba vì &gt;24-27 cm</v>
          </cell>
          <cell r="C6419" t="str">
            <v>cây</v>
          </cell>
          <cell r="D6419">
            <v>507268</v>
          </cell>
        </row>
        <row r="6420">
          <cell r="B6420" t="str">
            <v>Bời lời ba vì &gt;27-30 cm</v>
          </cell>
          <cell r="C6420" t="str">
            <v>cây</v>
          </cell>
          <cell r="D6420">
            <v>542659</v>
          </cell>
        </row>
        <row r="6421">
          <cell r="B6421" t="str">
            <v>Bời lời ba vì &gt;30-33 cm</v>
          </cell>
          <cell r="C6421" t="str">
            <v>cây</v>
          </cell>
          <cell r="D6421">
            <v>581110</v>
          </cell>
        </row>
        <row r="6422">
          <cell r="B6422" t="str">
            <v>Bời lời ba vì &gt;33-36 cm</v>
          </cell>
          <cell r="C6422" t="str">
            <v>cây</v>
          </cell>
          <cell r="D6422">
            <v>623072</v>
          </cell>
        </row>
        <row r="6423">
          <cell r="B6423" t="str">
            <v>Bời lời ba vì &gt;36-39 cm</v>
          </cell>
          <cell r="C6423" t="str">
            <v>cây</v>
          </cell>
          <cell r="D6423">
            <v>669023</v>
          </cell>
        </row>
        <row r="6424">
          <cell r="B6424" t="str">
            <v>Bời lời ba vì &gt;39-42 cm</v>
          </cell>
          <cell r="C6424" t="str">
            <v>cây</v>
          </cell>
          <cell r="D6424">
            <v>719533</v>
          </cell>
        </row>
        <row r="6425">
          <cell r="B6425" t="str">
            <v>Bời lời ba vì &gt;42 cm</v>
          </cell>
          <cell r="C6425" t="str">
            <v>cây</v>
          </cell>
          <cell r="D6425">
            <v>775248</v>
          </cell>
        </row>
        <row r="6426">
          <cell r="B6426" t="str">
            <v>Bời lời ba giấy ≤3 cm</v>
          </cell>
          <cell r="C6426" t="str">
            <v>cây</v>
          </cell>
          <cell r="D6426">
            <v>78170</v>
          </cell>
        </row>
        <row r="6427">
          <cell r="B6427" t="str">
            <v>Bời lời ba giấy &gt;3-6 cm</v>
          </cell>
          <cell r="C6427" t="str">
            <v>cây</v>
          </cell>
          <cell r="D6427">
            <v>102978</v>
          </cell>
        </row>
        <row r="6428">
          <cell r="B6428" t="str">
            <v>Bời lời ba giấy &gt;6-9 cm</v>
          </cell>
          <cell r="C6428" t="str">
            <v>cây</v>
          </cell>
          <cell r="D6428">
            <v>270948</v>
          </cell>
        </row>
        <row r="6429">
          <cell r="B6429" t="str">
            <v>Bời lời ba giấy &gt;9-12 cm</v>
          </cell>
          <cell r="C6429" t="str">
            <v>cây</v>
          </cell>
          <cell r="D6429">
            <v>364529</v>
          </cell>
        </row>
        <row r="6430">
          <cell r="B6430" t="str">
            <v>Bời lời ba giấy &gt;12-15 cm</v>
          </cell>
          <cell r="C6430" t="str">
            <v>cây</v>
          </cell>
          <cell r="D6430">
            <v>389433</v>
          </cell>
        </row>
        <row r="6431">
          <cell r="B6431" t="str">
            <v>Bời lời ba giấy &gt;15-18 cm</v>
          </cell>
          <cell r="C6431" t="str">
            <v>cây</v>
          </cell>
          <cell r="D6431">
            <v>415918</v>
          </cell>
        </row>
        <row r="6432">
          <cell r="B6432" t="str">
            <v>Bời lời ba giấy &gt;18-21 cm</v>
          </cell>
          <cell r="C6432" t="str">
            <v>cây</v>
          </cell>
          <cell r="D6432">
            <v>444210</v>
          </cell>
        </row>
        <row r="6433">
          <cell r="B6433" t="str">
            <v>Bời lời ba giấy &gt;21-24 cm</v>
          </cell>
          <cell r="C6433" t="str">
            <v>cây</v>
          </cell>
          <cell r="D6433">
            <v>474562</v>
          </cell>
        </row>
        <row r="6434">
          <cell r="B6434" t="str">
            <v>Bời lời ba giấy &gt;24-27 cm</v>
          </cell>
          <cell r="C6434" t="str">
            <v>cây</v>
          </cell>
          <cell r="D6434">
            <v>507268</v>
          </cell>
        </row>
        <row r="6435">
          <cell r="B6435" t="str">
            <v>Bời lời ba giấy &gt;27-30 cm</v>
          </cell>
          <cell r="C6435" t="str">
            <v>cây</v>
          </cell>
          <cell r="D6435">
            <v>542659</v>
          </cell>
        </row>
        <row r="6436">
          <cell r="B6436" t="str">
            <v>Bời lời ba giấy &gt;30-33 cm</v>
          </cell>
          <cell r="C6436" t="str">
            <v>cây</v>
          </cell>
          <cell r="D6436">
            <v>581110</v>
          </cell>
        </row>
        <row r="6437">
          <cell r="B6437" t="str">
            <v>Bời lời ba giấy &gt;33-36 cm</v>
          </cell>
          <cell r="C6437" t="str">
            <v>cây</v>
          </cell>
          <cell r="D6437">
            <v>623072</v>
          </cell>
        </row>
        <row r="6438">
          <cell r="B6438" t="str">
            <v>Bời lời ba giấy &gt;36-39 cm</v>
          </cell>
          <cell r="C6438" t="str">
            <v>cây</v>
          </cell>
          <cell r="D6438">
            <v>669023</v>
          </cell>
        </row>
        <row r="6439">
          <cell r="B6439" t="str">
            <v>Bời lời ba giấy &gt;39-42 cm</v>
          </cell>
          <cell r="C6439" t="str">
            <v>cây</v>
          </cell>
          <cell r="D6439">
            <v>719533</v>
          </cell>
        </row>
        <row r="6440">
          <cell r="B6440" t="str">
            <v>Bời lời ba giấy &gt;42 cm</v>
          </cell>
          <cell r="C6440" t="str">
            <v>cây</v>
          </cell>
          <cell r="D6440">
            <v>775248</v>
          </cell>
        </row>
        <row r="6441">
          <cell r="B6441" t="str">
            <v>Bời lời lá thuôn ≤3 cm</v>
          </cell>
          <cell r="C6441" t="str">
            <v>cây</v>
          </cell>
          <cell r="D6441">
            <v>78170</v>
          </cell>
        </row>
        <row r="6442">
          <cell r="B6442" t="str">
            <v>Bời lời lá thuôn &gt;3-6 cm</v>
          </cell>
          <cell r="C6442" t="str">
            <v>cây</v>
          </cell>
          <cell r="D6442">
            <v>102978</v>
          </cell>
        </row>
        <row r="6443">
          <cell r="B6443" t="str">
            <v>Bời lời lá thuôn &gt;6-9 cm</v>
          </cell>
          <cell r="C6443" t="str">
            <v>cây</v>
          </cell>
          <cell r="D6443">
            <v>270948</v>
          </cell>
        </row>
        <row r="6444">
          <cell r="B6444" t="str">
            <v>Bời lời lá thuôn &gt;9-12 cm</v>
          </cell>
          <cell r="C6444" t="str">
            <v>cây</v>
          </cell>
          <cell r="D6444">
            <v>364529</v>
          </cell>
        </row>
        <row r="6445">
          <cell r="B6445" t="str">
            <v>Bời lời lá thuôn &gt;12-15 cm</v>
          </cell>
          <cell r="C6445" t="str">
            <v>cây</v>
          </cell>
          <cell r="D6445">
            <v>389433</v>
          </cell>
        </row>
        <row r="6446">
          <cell r="B6446" t="str">
            <v>Bời lời lá thuôn &gt;15-18 cm</v>
          </cell>
          <cell r="C6446" t="str">
            <v>cây</v>
          </cell>
          <cell r="D6446">
            <v>415918</v>
          </cell>
        </row>
        <row r="6447">
          <cell r="B6447" t="str">
            <v>Bời lời lá thuôn &gt;18-21 cm</v>
          </cell>
          <cell r="C6447" t="str">
            <v>cây</v>
          </cell>
          <cell r="D6447">
            <v>444210</v>
          </cell>
        </row>
        <row r="6448">
          <cell r="B6448" t="str">
            <v>Bời lời lá thuôn &gt;21-24 cm</v>
          </cell>
          <cell r="C6448" t="str">
            <v>cây</v>
          </cell>
          <cell r="D6448">
            <v>474562</v>
          </cell>
        </row>
        <row r="6449">
          <cell r="B6449" t="str">
            <v>Bời lời lá thuôn &gt;24-27 cm</v>
          </cell>
          <cell r="C6449" t="str">
            <v>cây</v>
          </cell>
          <cell r="D6449">
            <v>507268</v>
          </cell>
        </row>
        <row r="6450">
          <cell r="B6450" t="str">
            <v>Bời lời lá thuôn &gt;27-30 cm</v>
          </cell>
          <cell r="C6450" t="str">
            <v>cây</v>
          </cell>
          <cell r="D6450">
            <v>542659</v>
          </cell>
        </row>
        <row r="6451">
          <cell r="B6451" t="str">
            <v>Bời lời lá thuôn &gt;30-33 cm</v>
          </cell>
          <cell r="C6451" t="str">
            <v>cây</v>
          </cell>
          <cell r="D6451">
            <v>581110</v>
          </cell>
        </row>
        <row r="6452">
          <cell r="B6452" t="str">
            <v>Bời lời lá thuôn &gt;33-36 cm</v>
          </cell>
          <cell r="C6452" t="str">
            <v>cây</v>
          </cell>
          <cell r="D6452">
            <v>623072</v>
          </cell>
        </row>
        <row r="6453">
          <cell r="B6453" t="str">
            <v>Bời lời lá thuôn &gt;36-39 cm</v>
          </cell>
          <cell r="C6453" t="str">
            <v>cây</v>
          </cell>
          <cell r="D6453">
            <v>669023</v>
          </cell>
        </row>
        <row r="6454">
          <cell r="B6454" t="str">
            <v>Bời lời lá thuôn &gt;39-42 cm</v>
          </cell>
          <cell r="C6454" t="str">
            <v>cây</v>
          </cell>
          <cell r="D6454">
            <v>719533</v>
          </cell>
        </row>
        <row r="6455">
          <cell r="B6455" t="str">
            <v>Bời lời lá thuôn &gt;42 cm</v>
          </cell>
          <cell r="C6455" t="str">
            <v>cây</v>
          </cell>
          <cell r="D6455">
            <v>775248</v>
          </cell>
        </row>
        <row r="6456">
          <cell r="B6456" t="str">
            <v>Bời lời lông ≤3 cm</v>
          </cell>
          <cell r="C6456" t="str">
            <v>cây</v>
          </cell>
          <cell r="D6456">
            <v>78170</v>
          </cell>
        </row>
        <row r="6457">
          <cell r="B6457" t="str">
            <v>Bời lời lông &gt;3-6 cm</v>
          </cell>
          <cell r="C6457" t="str">
            <v>cây</v>
          </cell>
          <cell r="D6457">
            <v>102978</v>
          </cell>
        </row>
        <row r="6458">
          <cell r="B6458" t="str">
            <v>Bời lời lông &gt;6-9 cm</v>
          </cell>
          <cell r="C6458" t="str">
            <v>cây</v>
          </cell>
          <cell r="D6458">
            <v>270948</v>
          </cell>
        </row>
        <row r="6459">
          <cell r="B6459" t="str">
            <v>Bời lời lông &gt;9-12 cm</v>
          </cell>
          <cell r="C6459" t="str">
            <v>cây</v>
          </cell>
          <cell r="D6459">
            <v>364529</v>
          </cell>
        </row>
        <row r="6460">
          <cell r="B6460" t="str">
            <v>Bời lời lông &gt;12-15 cm</v>
          </cell>
          <cell r="C6460" t="str">
            <v>cây</v>
          </cell>
          <cell r="D6460">
            <v>389433</v>
          </cell>
        </row>
        <row r="6461">
          <cell r="B6461" t="str">
            <v>Bời lời lông &gt;15-18 cm</v>
          </cell>
          <cell r="C6461" t="str">
            <v>cây</v>
          </cell>
          <cell r="D6461">
            <v>415918</v>
          </cell>
        </row>
        <row r="6462">
          <cell r="B6462" t="str">
            <v>Bời lời lông &gt;18-21 cm</v>
          </cell>
          <cell r="C6462" t="str">
            <v>cây</v>
          </cell>
          <cell r="D6462">
            <v>444210</v>
          </cell>
        </row>
        <row r="6463">
          <cell r="B6463" t="str">
            <v>Bời lời lông &gt;21-24 cm</v>
          </cell>
          <cell r="C6463" t="str">
            <v>cây</v>
          </cell>
          <cell r="D6463">
            <v>474562</v>
          </cell>
        </row>
        <row r="6464">
          <cell r="B6464" t="str">
            <v>Bời lời lông &gt;24-27 cm</v>
          </cell>
          <cell r="C6464" t="str">
            <v>cây</v>
          </cell>
          <cell r="D6464">
            <v>507268</v>
          </cell>
        </row>
        <row r="6465">
          <cell r="B6465" t="str">
            <v>Bời lời lông &gt;27-30 cm</v>
          </cell>
          <cell r="C6465" t="str">
            <v>cây</v>
          </cell>
          <cell r="D6465">
            <v>542659</v>
          </cell>
        </row>
        <row r="6466">
          <cell r="B6466" t="str">
            <v>Bời lời lông &gt;30-33 cm</v>
          </cell>
          <cell r="C6466" t="str">
            <v>cây</v>
          </cell>
          <cell r="D6466">
            <v>581110</v>
          </cell>
        </row>
        <row r="6467">
          <cell r="B6467" t="str">
            <v>Bời lời lông &gt;33-36 cm</v>
          </cell>
          <cell r="C6467" t="str">
            <v>cây</v>
          </cell>
          <cell r="D6467">
            <v>623072</v>
          </cell>
        </row>
        <row r="6468">
          <cell r="B6468" t="str">
            <v>Bời lời lông &gt;36-39 cm</v>
          </cell>
          <cell r="C6468" t="str">
            <v>cây</v>
          </cell>
          <cell r="D6468">
            <v>669023</v>
          </cell>
        </row>
        <row r="6469">
          <cell r="B6469" t="str">
            <v>Bời lời lông &gt;39-42 cm</v>
          </cell>
          <cell r="C6469" t="str">
            <v>cây</v>
          </cell>
          <cell r="D6469">
            <v>719533</v>
          </cell>
        </row>
        <row r="6470">
          <cell r="B6470" t="str">
            <v>Bời lời lông &gt;42 cm</v>
          </cell>
          <cell r="C6470" t="str">
            <v>cây</v>
          </cell>
          <cell r="D6470">
            <v>775248</v>
          </cell>
        </row>
        <row r="6471">
          <cell r="B6471" t="str">
            <v>Bời lời quả to ≤3 cm</v>
          </cell>
          <cell r="C6471" t="str">
            <v>cây</v>
          </cell>
          <cell r="D6471">
            <v>78170</v>
          </cell>
        </row>
        <row r="6472">
          <cell r="B6472" t="str">
            <v>Bời lời quả to &gt;3-6 cm</v>
          </cell>
          <cell r="C6472" t="str">
            <v>cây</v>
          </cell>
          <cell r="D6472">
            <v>102978</v>
          </cell>
        </row>
        <row r="6473">
          <cell r="B6473" t="str">
            <v>Bời lời quả to &gt;6-9 cm</v>
          </cell>
          <cell r="C6473" t="str">
            <v>cây</v>
          </cell>
          <cell r="D6473">
            <v>270948</v>
          </cell>
        </row>
        <row r="6474">
          <cell r="B6474" t="str">
            <v>Bời lời quả to &gt;9-12 cm</v>
          </cell>
          <cell r="C6474" t="str">
            <v>cây</v>
          </cell>
          <cell r="D6474">
            <v>364529</v>
          </cell>
        </row>
        <row r="6475">
          <cell r="B6475" t="str">
            <v>Bời lời quả to &gt;12-15 cm</v>
          </cell>
          <cell r="C6475" t="str">
            <v>cây</v>
          </cell>
          <cell r="D6475">
            <v>389433</v>
          </cell>
        </row>
        <row r="6476">
          <cell r="B6476" t="str">
            <v>Bời lời quả to &gt;15-18 cm</v>
          </cell>
          <cell r="C6476" t="str">
            <v>cây</v>
          </cell>
          <cell r="D6476">
            <v>415918</v>
          </cell>
        </row>
        <row r="6477">
          <cell r="B6477" t="str">
            <v>Bời lời quả to &gt;18-21 cm</v>
          </cell>
          <cell r="C6477" t="str">
            <v>cây</v>
          </cell>
          <cell r="D6477">
            <v>444210</v>
          </cell>
        </row>
        <row r="6478">
          <cell r="B6478" t="str">
            <v>Bời lời quả to &gt;21-24 cm</v>
          </cell>
          <cell r="C6478" t="str">
            <v>cây</v>
          </cell>
          <cell r="D6478">
            <v>474562</v>
          </cell>
        </row>
        <row r="6479">
          <cell r="B6479" t="str">
            <v>Bời lời quả to &gt;24-27 cm</v>
          </cell>
          <cell r="C6479" t="str">
            <v>cây</v>
          </cell>
          <cell r="D6479">
            <v>507268</v>
          </cell>
        </row>
        <row r="6480">
          <cell r="B6480" t="str">
            <v>Bời lời quả to &gt;27-30 cm</v>
          </cell>
          <cell r="C6480" t="str">
            <v>cây</v>
          </cell>
          <cell r="D6480">
            <v>542659</v>
          </cell>
        </row>
        <row r="6481">
          <cell r="B6481" t="str">
            <v>Bời lời quả to &gt;30-33 cm</v>
          </cell>
          <cell r="C6481" t="str">
            <v>cây</v>
          </cell>
          <cell r="D6481">
            <v>581110</v>
          </cell>
        </row>
        <row r="6482">
          <cell r="B6482" t="str">
            <v>Bời lời quả to &gt;33-36 cm</v>
          </cell>
          <cell r="C6482" t="str">
            <v>cây</v>
          </cell>
          <cell r="D6482">
            <v>623072</v>
          </cell>
        </row>
        <row r="6483">
          <cell r="B6483" t="str">
            <v>Bời lời quả to &gt;36-39 cm</v>
          </cell>
          <cell r="C6483" t="str">
            <v>cây</v>
          </cell>
          <cell r="D6483">
            <v>669023</v>
          </cell>
        </row>
        <row r="6484">
          <cell r="B6484" t="str">
            <v>Bời lời quả to &gt;39-42 cm</v>
          </cell>
          <cell r="C6484" t="str">
            <v>cây</v>
          </cell>
          <cell r="D6484">
            <v>719533</v>
          </cell>
        </row>
        <row r="6485">
          <cell r="B6485" t="str">
            <v>Bời lời quả to &gt;42 cm</v>
          </cell>
          <cell r="C6485" t="str">
            <v>cây</v>
          </cell>
          <cell r="D6485">
            <v>775248</v>
          </cell>
        </row>
        <row r="6486">
          <cell r="B6486" t="str">
            <v>Bời lời vàng ≤3 cm</v>
          </cell>
          <cell r="C6486" t="str">
            <v>cây</v>
          </cell>
          <cell r="D6486">
            <v>78170</v>
          </cell>
        </row>
        <row r="6487">
          <cell r="B6487" t="str">
            <v>Bời lời vàng &gt;3-6 cm</v>
          </cell>
          <cell r="C6487" t="str">
            <v>cây</v>
          </cell>
          <cell r="D6487">
            <v>102978</v>
          </cell>
        </row>
        <row r="6488">
          <cell r="B6488" t="str">
            <v>Bời lời vàng &gt;6-9 cm</v>
          </cell>
          <cell r="C6488" t="str">
            <v>cây</v>
          </cell>
          <cell r="D6488">
            <v>270948</v>
          </cell>
        </row>
        <row r="6489">
          <cell r="B6489" t="str">
            <v>Bời lời vàng &gt;9-12 cm</v>
          </cell>
          <cell r="C6489" t="str">
            <v>cây</v>
          </cell>
          <cell r="D6489">
            <v>364529</v>
          </cell>
        </row>
        <row r="6490">
          <cell r="B6490" t="str">
            <v>Bời lời vàng &gt;12-15 cm</v>
          </cell>
          <cell r="C6490" t="str">
            <v>cây</v>
          </cell>
          <cell r="D6490">
            <v>389433</v>
          </cell>
        </row>
        <row r="6491">
          <cell r="B6491" t="str">
            <v>Bời lời vàng &gt;15-18 cm</v>
          </cell>
          <cell r="C6491" t="str">
            <v>cây</v>
          </cell>
          <cell r="D6491">
            <v>415918</v>
          </cell>
        </row>
        <row r="6492">
          <cell r="B6492" t="str">
            <v>Bời lời vàng &gt;18-21 cm</v>
          </cell>
          <cell r="C6492" t="str">
            <v>cây</v>
          </cell>
          <cell r="D6492">
            <v>444210</v>
          </cell>
        </row>
        <row r="6493">
          <cell r="B6493" t="str">
            <v>Bời lời vàng &gt;21-24 cm</v>
          </cell>
          <cell r="C6493" t="str">
            <v>cây</v>
          </cell>
          <cell r="D6493">
            <v>474562</v>
          </cell>
        </row>
        <row r="6494">
          <cell r="B6494" t="str">
            <v>Bời lời vàng &gt;24-27 cm</v>
          </cell>
          <cell r="C6494" t="str">
            <v>cây</v>
          </cell>
          <cell r="D6494">
            <v>507268</v>
          </cell>
        </row>
        <row r="6495">
          <cell r="B6495" t="str">
            <v>Bời lời vàng &gt;27-30 cm</v>
          </cell>
          <cell r="C6495" t="str">
            <v>cây</v>
          </cell>
          <cell r="D6495">
            <v>542659</v>
          </cell>
        </row>
        <row r="6496">
          <cell r="B6496" t="str">
            <v>Bời lời vàng &gt;30-33 cm</v>
          </cell>
          <cell r="C6496" t="str">
            <v>cây</v>
          </cell>
          <cell r="D6496">
            <v>581110</v>
          </cell>
        </row>
        <row r="6497">
          <cell r="B6497" t="str">
            <v>Bời lời vàng &gt;33-36 cm</v>
          </cell>
          <cell r="C6497" t="str">
            <v>cây</v>
          </cell>
          <cell r="D6497">
            <v>623072</v>
          </cell>
        </row>
        <row r="6498">
          <cell r="B6498" t="str">
            <v>Bời lời vàng &gt;36-39 cm</v>
          </cell>
          <cell r="C6498" t="str">
            <v>cây</v>
          </cell>
          <cell r="D6498">
            <v>669023</v>
          </cell>
        </row>
        <row r="6499">
          <cell r="B6499" t="str">
            <v>Bời lời vàng &gt;39-42 cm</v>
          </cell>
          <cell r="C6499" t="str">
            <v>cây</v>
          </cell>
          <cell r="D6499">
            <v>719533</v>
          </cell>
        </row>
        <row r="6500">
          <cell r="B6500" t="str">
            <v>Bời lời vàng &gt;42 cm</v>
          </cell>
          <cell r="C6500" t="str">
            <v>cây</v>
          </cell>
          <cell r="D6500">
            <v>775248</v>
          </cell>
        </row>
        <row r="6501">
          <cell r="B6501" t="str">
            <v>Bời lời xanh ≤3 cm</v>
          </cell>
          <cell r="C6501" t="str">
            <v>cây</v>
          </cell>
          <cell r="D6501">
            <v>78170</v>
          </cell>
        </row>
        <row r="6502">
          <cell r="B6502" t="str">
            <v>Bời lời xanh &gt;3-6 cm</v>
          </cell>
          <cell r="C6502" t="str">
            <v>cây</v>
          </cell>
          <cell r="D6502">
            <v>102978</v>
          </cell>
        </row>
        <row r="6503">
          <cell r="B6503" t="str">
            <v>Bời lời xanh &gt;6-9 cm</v>
          </cell>
          <cell r="C6503" t="str">
            <v>cây</v>
          </cell>
          <cell r="D6503">
            <v>270948</v>
          </cell>
        </row>
        <row r="6504">
          <cell r="B6504" t="str">
            <v>Bời lời xanh &gt;9-12 cm</v>
          </cell>
          <cell r="C6504" t="str">
            <v>cây</v>
          </cell>
          <cell r="D6504">
            <v>364529</v>
          </cell>
        </row>
        <row r="6505">
          <cell r="B6505" t="str">
            <v>Bời lời xanh &gt;12-15 cm</v>
          </cell>
          <cell r="C6505" t="str">
            <v>cây</v>
          </cell>
          <cell r="D6505">
            <v>389433</v>
          </cell>
        </row>
        <row r="6506">
          <cell r="B6506" t="str">
            <v>Bời lời xanh &gt;15-18 cm</v>
          </cell>
          <cell r="C6506" t="str">
            <v>cây</v>
          </cell>
          <cell r="D6506">
            <v>415918</v>
          </cell>
        </row>
        <row r="6507">
          <cell r="B6507" t="str">
            <v>Bời lời xanh &gt;18-21 cm</v>
          </cell>
          <cell r="C6507" t="str">
            <v>cây</v>
          </cell>
          <cell r="D6507">
            <v>444210</v>
          </cell>
        </row>
        <row r="6508">
          <cell r="B6508" t="str">
            <v>Bời lời xanh &gt;21-24 cm</v>
          </cell>
          <cell r="C6508" t="str">
            <v>cây</v>
          </cell>
          <cell r="D6508">
            <v>474562</v>
          </cell>
        </row>
        <row r="6509">
          <cell r="B6509" t="str">
            <v>Bời lời xanh &gt;24-27 cm</v>
          </cell>
          <cell r="C6509" t="str">
            <v>cây</v>
          </cell>
          <cell r="D6509">
            <v>507268</v>
          </cell>
        </row>
        <row r="6510">
          <cell r="B6510" t="str">
            <v>Bời lời xanh &gt;27-30 cm</v>
          </cell>
          <cell r="C6510" t="str">
            <v>cây</v>
          </cell>
          <cell r="D6510">
            <v>542659</v>
          </cell>
        </row>
        <row r="6511">
          <cell r="B6511" t="str">
            <v>Bời lời xanh &gt;30-33 cm</v>
          </cell>
          <cell r="C6511" t="str">
            <v>cây</v>
          </cell>
          <cell r="D6511">
            <v>581110</v>
          </cell>
        </row>
        <row r="6512">
          <cell r="B6512" t="str">
            <v>Bời lời xanh &gt;33-36 cm</v>
          </cell>
          <cell r="C6512" t="str">
            <v>cây</v>
          </cell>
          <cell r="D6512">
            <v>623072</v>
          </cell>
        </row>
        <row r="6513">
          <cell r="B6513" t="str">
            <v>Bời lời xanh &gt;36-39 cm</v>
          </cell>
          <cell r="C6513" t="str">
            <v>cây</v>
          </cell>
          <cell r="D6513">
            <v>669023</v>
          </cell>
        </row>
        <row r="6514">
          <cell r="B6514" t="str">
            <v>Bời lời xanh &gt;39-42 cm</v>
          </cell>
          <cell r="C6514" t="str">
            <v>cây</v>
          </cell>
          <cell r="D6514">
            <v>719533</v>
          </cell>
        </row>
        <row r="6515">
          <cell r="B6515" t="str">
            <v>Bời lời xanh &gt;42 cm</v>
          </cell>
          <cell r="C6515" t="str">
            <v>cây</v>
          </cell>
          <cell r="D6515">
            <v>775248</v>
          </cell>
        </row>
        <row r="6516">
          <cell r="B6516" t="str">
            <v>Cà lô ≤3 cm</v>
          </cell>
          <cell r="C6516" t="str">
            <v>cây</v>
          </cell>
          <cell r="D6516">
            <v>78170</v>
          </cell>
        </row>
        <row r="6517">
          <cell r="B6517" t="str">
            <v>Cà lô &gt;3-6 cm</v>
          </cell>
          <cell r="C6517" t="str">
            <v>cây</v>
          </cell>
          <cell r="D6517">
            <v>102978</v>
          </cell>
        </row>
        <row r="6518">
          <cell r="B6518" t="str">
            <v>Cà lô &gt;6-9 cm</v>
          </cell>
          <cell r="C6518" t="str">
            <v>cây</v>
          </cell>
          <cell r="D6518">
            <v>270948</v>
          </cell>
        </row>
        <row r="6519">
          <cell r="B6519" t="str">
            <v>Cà lô &gt;9-12 cm</v>
          </cell>
          <cell r="C6519" t="str">
            <v>cây</v>
          </cell>
          <cell r="D6519">
            <v>364529</v>
          </cell>
        </row>
        <row r="6520">
          <cell r="B6520" t="str">
            <v>Cà lô &gt;12-15 cm</v>
          </cell>
          <cell r="C6520" t="str">
            <v>cây</v>
          </cell>
          <cell r="D6520">
            <v>389433</v>
          </cell>
        </row>
        <row r="6521">
          <cell r="B6521" t="str">
            <v>Cà lô &gt;15-18 cm</v>
          </cell>
          <cell r="C6521" t="str">
            <v>cây</v>
          </cell>
          <cell r="D6521">
            <v>415918</v>
          </cell>
        </row>
        <row r="6522">
          <cell r="B6522" t="str">
            <v>Cà lô &gt;18-21 cm</v>
          </cell>
          <cell r="C6522" t="str">
            <v>cây</v>
          </cell>
          <cell r="D6522">
            <v>444210</v>
          </cell>
        </row>
        <row r="6523">
          <cell r="B6523" t="str">
            <v>Cà lô &gt;21-24 cm</v>
          </cell>
          <cell r="C6523" t="str">
            <v>cây</v>
          </cell>
          <cell r="D6523">
            <v>474562</v>
          </cell>
        </row>
        <row r="6524">
          <cell r="B6524" t="str">
            <v>Cà lô &gt;24-27 cm</v>
          </cell>
          <cell r="C6524" t="str">
            <v>cây</v>
          </cell>
          <cell r="D6524">
            <v>507268</v>
          </cell>
        </row>
        <row r="6525">
          <cell r="B6525" t="str">
            <v>Cà lô &gt;27-30 cm</v>
          </cell>
          <cell r="C6525" t="str">
            <v>cây</v>
          </cell>
          <cell r="D6525">
            <v>542659</v>
          </cell>
        </row>
        <row r="6526">
          <cell r="B6526" t="str">
            <v>Cà lô &gt;30-33 cm</v>
          </cell>
          <cell r="C6526" t="str">
            <v>cây</v>
          </cell>
          <cell r="D6526">
            <v>581110</v>
          </cell>
        </row>
        <row r="6527">
          <cell r="B6527" t="str">
            <v>Cà lô &gt;33-36 cm</v>
          </cell>
          <cell r="C6527" t="str">
            <v>cây</v>
          </cell>
          <cell r="D6527">
            <v>623072</v>
          </cell>
        </row>
        <row r="6528">
          <cell r="B6528" t="str">
            <v>Cà lô &gt;36-39 cm</v>
          </cell>
          <cell r="C6528" t="str">
            <v>cây</v>
          </cell>
          <cell r="D6528">
            <v>669023</v>
          </cell>
        </row>
        <row r="6529">
          <cell r="B6529" t="str">
            <v>Cà lô &gt;39-42 cm</v>
          </cell>
          <cell r="C6529" t="str">
            <v>cây</v>
          </cell>
          <cell r="D6529">
            <v>719533</v>
          </cell>
        </row>
        <row r="6530">
          <cell r="B6530" t="str">
            <v>Cà lô &gt;42 cm</v>
          </cell>
          <cell r="C6530" t="str">
            <v>cây</v>
          </cell>
          <cell r="D6530">
            <v>775248</v>
          </cell>
        </row>
        <row r="6531">
          <cell r="B6531" t="str">
            <v>Cáng lò ≤3 cm</v>
          </cell>
          <cell r="C6531" t="str">
            <v>cây</v>
          </cell>
          <cell r="D6531">
            <v>78170</v>
          </cell>
        </row>
        <row r="6532">
          <cell r="B6532" t="str">
            <v>Cáng lò &gt;3-6 cm</v>
          </cell>
          <cell r="C6532" t="str">
            <v>cây</v>
          </cell>
          <cell r="D6532">
            <v>102978</v>
          </cell>
        </row>
        <row r="6533">
          <cell r="B6533" t="str">
            <v>Cáng lò &gt;6-9 cm</v>
          </cell>
          <cell r="C6533" t="str">
            <v>cây</v>
          </cell>
          <cell r="D6533">
            <v>270948</v>
          </cell>
        </row>
        <row r="6534">
          <cell r="B6534" t="str">
            <v>Cáng lò &gt;9-12 cm</v>
          </cell>
          <cell r="C6534" t="str">
            <v>cây</v>
          </cell>
          <cell r="D6534">
            <v>364529</v>
          </cell>
        </row>
        <row r="6535">
          <cell r="B6535" t="str">
            <v>Cáng lò &gt;12-15 cm</v>
          </cell>
          <cell r="C6535" t="str">
            <v>cây</v>
          </cell>
          <cell r="D6535">
            <v>389433</v>
          </cell>
        </row>
        <row r="6536">
          <cell r="B6536" t="str">
            <v>Cáng lò &gt;15-18 cm</v>
          </cell>
          <cell r="C6536" t="str">
            <v>cây</v>
          </cell>
          <cell r="D6536">
            <v>415918</v>
          </cell>
        </row>
        <row r="6537">
          <cell r="B6537" t="str">
            <v>Cáng lò &gt;18-21 cm</v>
          </cell>
          <cell r="C6537" t="str">
            <v>cây</v>
          </cell>
          <cell r="D6537">
            <v>444210</v>
          </cell>
        </row>
        <row r="6538">
          <cell r="B6538" t="str">
            <v>Cáng lò &gt;21-24 cm</v>
          </cell>
          <cell r="C6538" t="str">
            <v>cây</v>
          </cell>
          <cell r="D6538">
            <v>474562</v>
          </cell>
        </row>
        <row r="6539">
          <cell r="B6539" t="str">
            <v>Cáng lò &gt;24-27 cm</v>
          </cell>
          <cell r="C6539" t="str">
            <v>cây</v>
          </cell>
          <cell r="D6539">
            <v>507268</v>
          </cell>
        </row>
        <row r="6540">
          <cell r="B6540" t="str">
            <v>Cáng lò &gt;27-30 cm</v>
          </cell>
          <cell r="C6540" t="str">
            <v>cây</v>
          </cell>
          <cell r="D6540">
            <v>542659</v>
          </cell>
        </row>
        <row r="6541">
          <cell r="B6541" t="str">
            <v>Cáng lò &gt;30-33 cm</v>
          </cell>
          <cell r="C6541" t="str">
            <v>cây</v>
          </cell>
          <cell r="D6541">
            <v>581110</v>
          </cell>
        </row>
        <row r="6542">
          <cell r="B6542" t="str">
            <v>Cáng lò &gt;33-36 cm</v>
          </cell>
          <cell r="C6542" t="str">
            <v>cây</v>
          </cell>
          <cell r="D6542">
            <v>623072</v>
          </cell>
        </row>
        <row r="6543">
          <cell r="B6543" t="str">
            <v>Cáng lò &gt;36-39 cm</v>
          </cell>
          <cell r="C6543" t="str">
            <v>cây</v>
          </cell>
          <cell r="D6543">
            <v>669023</v>
          </cell>
        </row>
        <row r="6544">
          <cell r="B6544" t="str">
            <v>Cáng lò &gt;39-42 cm</v>
          </cell>
          <cell r="C6544" t="str">
            <v>cây</v>
          </cell>
          <cell r="D6544">
            <v>719533</v>
          </cell>
        </row>
        <row r="6545">
          <cell r="B6545" t="str">
            <v>Cáng lò &gt;42 cm</v>
          </cell>
          <cell r="C6545" t="str">
            <v>cây</v>
          </cell>
          <cell r="D6545">
            <v>775248</v>
          </cell>
        </row>
        <row r="6546">
          <cell r="B6546" t="str">
            <v>Chàm ron - Chông bốn cánh ≤3 cm</v>
          </cell>
          <cell r="C6546" t="str">
            <v>cây</v>
          </cell>
          <cell r="D6546">
            <v>78170</v>
          </cell>
        </row>
        <row r="6547">
          <cell r="B6547" t="str">
            <v>Chàm ron - Chông bốn cánh &gt;3-6 cm</v>
          </cell>
          <cell r="C6547" t="str">
            <v>cây</v>
          </cell>
          <cell r="D6547">
            <v>102978</v>
          </cell>
        </row>
        <row r="6548">
          <cell r="B6548" t="str">
            <v>Chàm ron - Chông bốn cánh &gt;6-9 cm</v>
          </cell>
          <cell r="C6548" t="str">
            <v>cây</v>
          </cell>
          <cell r="D6548">
            <v>270948</v>
          </cell>
        </row>
        <row r="6549">
          <cell r="B6549" t="str">
            <v>Chàm ron - Chông bốn cánh &gt;9-12 cm</v>
          </cell>
          <cell r="C6549" t="str">
            <v>cây</v>
          </cell>
          <cell r="D6549">
            <v>364529</v>
          </cell>
        </row>
        <row r="6550">
          <cell r="B6550" t="str">
            <v>Chàm ron - Chông bốn cánh &gt;12-15 cm</v>
          </cell>
          <cell r="C6550" t="str">
            <v>cây</v>
          </cell>
          <cell r="D6550">
            <v>389433</v>
          </cell>
        </row>
        <row r="6551">
          <cell r="B6551" t="str">
            <v>Chàm ron - Chông bốn cánh &gt;15-18 cm</v>
          </cell>
          <cell r="C6551" t="str">
            <v>cây</v>
          </cell>
          <cell r="D6551">
            <v>415918</v>
          </cell>
        </row>
        <row r="6552">
          <cell r="B6552" t="str">
            <v>Chàm ron - Chông bốn cánh &gt;18-21 cm</v>
          </cell>
          <cell r="C6552" t="str">
            <v>cây</v>
          </cell>
          <cell r="D6552">
            <v>444210</v>
          </cell>
        </row>
        <row r="6553">
          <cell r="B6553" t="str">
            <v>Chàm ron - Chông bốn cánh &gt;21-24 cm</v>
          </cell>
          <cell r="C6553" t="str">
            <v>cây</v>
          </cell>
          <cell r="D6553">
            <v>474562</v>
          </cell>
        </row>
        <row r="6554">
          <cell r="B6554" t="str">
            <v>Chàm ron - Chông bốn cánh &gt;24-27 cm</v>
          </cell>
          <cell r="C6554" t="str">
            <v>cây</v>
          </cell>
          <cell r="D6554">
            <v>507268</v>
          </cell>
        </row>
        <row r="6555">
          <cell r="B6555" t="str">
            <v>Chàm ron - Chông bốn cánh &gt;27-30 cm</v>
          </cell>
          <cell r="C6555" t="str">
            <v>cây</v>
          </cell>
          <cell r="D6555">
            <v>542659</v>
          </cell>
        </row>
        <row r="6556">
          <cell r="B6556" t="str">
            <v>Chàm ron - Chông bốn cánh &gt;30-33 cm</v>
          </cell>
          <cell r="C6556" t="str">
            <v>cây</v>
          </cell>
          <cell r="D6556">
            <v>581110</v>
          </cell>
        </row>
        <row r="6557">
          <cell r="B6557" t="str">
            <v>Chàm ron - Chông bốn cánh &gt;33-36 cm</v>
          </cell>
          <cell r="C6557" t="str">
            <v>cây</v>
          </cell>
          <cell r="D6557">
            <v>623072</v>
          </cell>
        </row>
        <row r="6558">
          <cell r="B6558" t="str">
            <v>Chàm ron - Chông bốn cánh &gt;36-39 cm</v>
          </cell>
          <cell r="C6558" t="str">
            <v>cây</v>
          </cell>
          <cell r="D6558">
            <v>669023</v>
          </cell>
        </row>
        <row r="6559">
          <cell r="B6559" t="str">
            <v>Chàm ron - Chông bốn cánh &gt;39-42 cm</v>
          </cell>
          <cell r="C6559" t="str">
            <v>cây</v>
          </cell>
          <cell r="D6559">
            <v>719533</v>
          </cell>
        </row>
        <row r="6560">
          <cell r="B6560" t="str">
            <v>Chàm ron - Chông bốn cánh &gt;42 cm</v>
          </cell>
          <cell r="C6560" t="str">
            <v>cây</v>
          </cell>
          <cell r="D6560">
            <v>775248</v>
          </cell>
        </row>
        <row r="6561">
          <cell r="B6561" t="str">
            <v>Chắp trơn ≤3 cm</v>
          </cell>
          <cell r="C6561" t="str">
            <v>cây</v>
          </cell>
          <cell r="D6561">
            <v>78170</v>
          </cell>
        </row>
        <row r="6562">
          <cell r="B6562" t="str">
            <v>Chắp trơn &gt;3-6 cm</v>
          </cell>
          <cell r="C6562" t="str">
            <v>cây</v>
          </cell>
          <cell r="D6562">
            <v>102978</v>
          </cell>
        </row>
        <row r="6563">
          <cell r="B6563" t="str">
            <v>Chắp trơn &gt;6-9 cm</v>
          </cell>
          <cell r="C6563" t="str">
            <v>cây</v>
          </cell>
          <cell r="D6563">
            <v>270948</v>
          </cell>
        </row>
        <row r="6564">
          <cell r="B6564" t="str">
            <v>Chắp trơn &gt;9-12 cm</v>
          </cell>
          <cell r="C6564" t="str">
            <v>cây</v>
          </cell>
          <cell r="D6564">
            <v>364529</v>
          </cell>
        </row>
        <row r="6565">
          <cell r="B6565" t="str">
            <v>Chắp trơn &gt;12-15 cm</v>
          </cell>
          <cell r="C6565" t="str">
            <v>cây</v>
          </cell>
          <cell r="D6565">
            <v>389433</v>
          </cell>
        </row>
        <row r="6566">
          <cell r="B6566" t="str">
            <v>Chắp trơn &gt;15-18 cm</v>
          </cell>
          <cell r="C6566" t="str">
            <v>cây</v>
          </cell>
          <cell r="D6566">
            <v>415918</v>
          </cell>
        </row>
        <row r="6567">
          <cell r="B6567" t="str">
            <v>Chắp trơn &gt;18-21 cm</v>
          </cell>
          <cell r="C6567" t="str">
            <v>cây</v>
          </cell>
          <cell r="D6567">
            <v>444210</v>
          </cell>
        </row>
        <row r="6568">
          <cell r="B6568" t="str">
            <v>Chắp trơn &gt;21-24 cm</v>
          </cell>
          <cell r="C6568" t="str">
            <v>cây</v>
          </cell>
          <cell r="D6568">
            <v>474562</v>
          </cell>
        </row>
        <row r="6569">
          <cell r="B6569" t="str">
            <v>Chắp trơn &gt;24-27 cm</v>
          </cell>
          <cell r="C6569" t="str">
            <v>cây</v>
          </cell>
          <cell r="D6569">
            <v>507268</v>
          </cell>
        </row>
        <row r="6570">
          <cell r="B6570" t="str">
            <v>Chắp trơn &gt;27-30 cm</v>
          </cell>
          <cell r="C6570" t="str">
            <v>cây</v>
          </cell>
          <cell r="D6570">
            <v>542659</v>
          </cell>
        </row>
        <row r="6571">
          <cell r="B6571" t="str">
            <v>Chắp trơn &gt;30-33 cm</v>
          </cell>
          <cell r="C6571" t="str">
            <v>cây</v>
          </cell>
          <cell r="D6571">
            <v>581110</v>
          </cell>
        </row>
        <row r="6572">
          <cell r="B6572" t="str">
            <v>Chắp trơn &gt;33-36 cm</v>
          </cell>
          <cell r="C6572" t="str">
            <v>cây</v>
          </cell>
          <cell r="D6572">
            <v>623072</v>
          </cell>
        </row>
        <row r="6573">
          <cell r="B6573" t="str">
            <v>Chắp trơn &gt;36-39 cm</v>
          </cell>
          <cell r="C6573" t="str">
            <v>cây</v>
          </cell>
          <cell r="D6573">
            <v>669023</v>
          </cell>
        </row>
        <row r="6574">
          <cell r="B6574" t="str">
            <v>Chắp trơn &gt;39-42 cm</v>
          </cell>
          <cell r="C6574" t="str">
            <v>cây</v>
          </cell>
          <cell r="D6574">
            <v>719533</v>
          </cell>
        </row>
        <row r="6575">
          <cell r="B6575" t="str">
            <v>Chắp trơn &gt;42 cm</v>
          </cell>
          <cell r="C6575" t="str">
            <v>cây</v>
          </cell>
          <cell r="D6575">
            <v>775248</v>
          </cell>
        </row>
        <row r="6576">
          <cell r="B6576" t="str">
            <v>Chắp trung gian ≤3 cm</v>
          </cell>
          <cell r="C6576" t="str">
            <v>cây</v>
          </cell>
          <cell r="D6576">
            <v>78170</v>
          </cell>
        </row>
        <row r="6577">
          <cell r="B6577" t="str">
            <v>Chắp trung gian &gt;3-6 cm</v>
          </cell>
          <cell r="C6577" t="str">
            <v>cây</v>
          </cell>
          <cell r="D6577">
            <v>102978</v>
          </cell>
        </row>
        <row r="6578">
          <cell r="B6578" t="str">
            <v>Chắp trung gian &gt;6-9 cm</v>
          </cell>
          <cell r="C6578" t="str">
            <v>cây</v>
          </cell>
          <cell r="D6578">
            <v>270948</v>
          </cell>
        </row>
        <row r="6579">
          <cell r="B6579" t="str">
            <v>Chắp trung gian &gt;9-12 cm</v>
          </cell>
          <cell r="C6579" t="str">
            <v>cây</v>
          </cell>
          <cell r="D6579">
            <v>364529</v>
          </cell>
        </row>
        <row r="6580">
          <cell r="B6580" t="str">
            <v>Chắp trung gian &gt;12-15 cm</v>
          </cell>
          <cell r="C6580" t="str">
            <v>cây</v>
          </cell>
          <cell r="D6580">
            <v>389433</v>
          </cell>
        </row>
        <row r="6581">
          <cell r="B6581" t="str">
            <v>Chắp trung gian &gt;15-18 cm</v>
          </cell>
          <cell r="C6581" t="str">
            <v>cây</v>
          </cell>
          <cell r="D6581">
            <v>415918</v>
          </cell>
        </row>
        <row r="6582">
          <cell r="B6582" t="str">
            <v>Chắp trung gian &gt;18-21 cm</v>
          </cell>
          <cell r="C6582" t="str">
            <v>cây</v>
          </cell>
          <cell r="D6582">
            <v>444210</v>
          </cell>
        </row>
        <row r="6583">
          <cell r="B6583" t="str">
            <v>Chắp trung gian &gt;21-24 cm</v>
          </cell>
          <cell r="C6583" t="str">
            <v>cây</v>
          </cell>
          <cell r="D6583">
            <v>474562</v>
          </cell>
        </row>
        <row r="6584">
          <cell r="B6584" t="str">
            <v>Chắp trung gian &gt;24-27 cm</v>
          </cell>
          <cell r="C6584" t="str">
            <v>cây</v>
          </cell>
          <cell r="D6584">
            <v>507268</v>
          </cell>
        </row>
        <row r="6585">
          <cell r="B6585" t="str">
            <v>Chắp trung gian &gt;27-30 cm</v>
          </cell>
          <cell r="C6585" t="str">
            <v>cây</v>
          </cell>
          <cell r="D6585">
            <v>542659</v>
          </cell>
        </row>
        <row r="6586">
          <cell r="B6586" t="str">
            <v>Chắp trung gian &gt;30-33 cm</v>
          </cell>
          <cell r="C6586" t="str">
            <v>cây</v>
          </cell>
          <cell r="D6586">
            <v>581110</v>
          </cell>
        </row>
        <row r="6587">
          <cell r="B6587" t="str">
            <v>Chắp trung gian &gt;33-36 cm</v>
          </cell>
          <cell r="C6587" t="str">
            <v>cây</v>
          </cell>
          <cell r="D6587">
            <v>623072</v>
          </cell>
        </row>
        <row r="6588">
          <cell r="B6588" t="str">
            <v>Chắp trung gian &gt;36-39 cm</v>
          </cell>
          <cell r="C6588" t="str">
            <v>cây</v>
          </cell>
          <cell r="D6588">
            <v>669023</v>
          </cell>
        </row>
        <row r="6589">
          <cell r="B6589" t="str">
            <v>Chắp trung gian &gt;39-42 cm</v>
          </cell>
          <cell r="C6589" t="str">
            <v>cây</v>
          </cell>
          <cell r="D6589">
            <v>719533</v>
          </cell>
        </row>
        <row r="6590">
          <cell r="B6590" t="str">
            <v>Chắp trung gian &gt;42 cm</v>
          </cell>
          <cell r="C6590" t="str">
            <v>cây</v>
          </cell>
          <cell r="D6590">
            <v>775248</v>
          </cell>
        </row>
        <row r="6591">
          <cell r="B6591" t="str">
            <v>Chẹo tía ≤3 cm</v>
          </cell>
          <cell r="C6591" t="str">
            <v>cây</v>
          </cell>
          <cell r="D6591">
            <v>78170</v>
          </cell>
        </row>
        <row r="6592">
          <cell r="B6592" t="str">
            <v>Chẹo tía &gt;3-6 cm</v>
          </cell>
          <cell r="C6592" t="str">
            <v>cây</v>
          </cell>
          <cell r="D6592">
            <v>102978</v>
          </cell>
        </row>
        <row r="6593">
          <cell r="B6593" t="str">
            <v>Chẹo tía &gt;6-9 cm</v>
          </cell>
          <cell r="C6593" t="str">
            <v>cây</v>
          </cell>
          <cell r="D6593">
            <v>270948</v>
          </cell>
        </row>
        <row r="6594">
          <cell r="B6594" t="str">
            <v>Chẹo tía &gt;9-12 cm</v>
          </cell>
          <cell r="C6594" t="str">
            <v>cây</v>
          </cell>
          <cell r="D6594">
            <v>364529</v>
          </cell>
        </row>
        <row r="6595">
          <cell r="B6595" t="str">
            <v>Chẹo tía &gt;12-15 cm</v>
          </cell>
          <cell r="C6595" t="str">
            <v>cây</v>
          </cell>
          <cell r="D6595">
            <v>389433</v>
          </cell>
        </row>
        <row r="6596">
          <cell r="B6596" t="str">
            <v>Chẹo tía &gt;15-18 cm</v>
          </cell>
          <cell r="C6596" t="str">
            <v>cây</v>
          </cell>
          <cell r="D6596">
            <v>415918</v>
          </cell>
        </row>
        <row r="6597">
          <cell r="B6597" t="str">
            <v>Chẹo tía &gt;18-21 cm</v>
          </cell>
          <cell r="C6597" t="str">
            <v>cây</v>
          </cell>
          <cell r="D6597">
            <v>444210</v>
          </cell>
        </row>
        <row r="6598">
          <cell r="B6598" t="str">
            <v>Chẹo tía &gt;21-24 cm</v>
          </cell>
          <cell r="C6598" t="str">
            <v>cây</v>
          </cell>
          <cell r="D6598">
            <v>474562</v>
          </cell>
        </row>
        <row r="6599">
          <cell r="B6599" t="str">
            <v>Chẹo tía &gt;24-27 cm</v>
          </cell>
          <cell r="C6599" t="str">
            <v>cây</v>
          </cell>
          <cell r="D6599">
            <v>507268</v>
          </cell>
        </row>
        <row r="6600">
          <cell r="B6600" t="str">
            <v>Chẹo tía &gt;27-30 cm</v>
          </cell>
          <cell r="C6600" t="str">
            <v>cây</v>
          </cell>
          <cell r="D6600">
            <v>542659</v>
          </cell>
        </row>
        <row r="6601">
          <cell r="B6601" t="str">
            <v>Chẹo tía &gt;30-33 cm</v>
          </cell>
          <cell r="C6601" t="str">
            <v>cây</v>
          </cell>
          <cell r="D6601">
            <v>581110</v>
          </cell>
        </row>
        <row r="6602">
          <cell r="B6602" t="str">
            <v>Chẹo tía &gt;33-36 cm</v>
          </cell>
          <cell r="C6602" t="str">
            <v>cây</v>
          </cell>
          <cell r="D6602">
            <v>623072</v>
          </cell>
        </row>
        <row r="6603">
          <cell r="B6603" t="str">
            <v>Chẹo tía &gt;36-39 cm</v>
          </cell>
          <cell r="C6603" t="str">
            <v>cây</v>
          </cell>
          <cell r="D6603">
            <v>669023</v>
          </cell>
        </row>
        <row r="6604">
          <cell r="B6604" t="str">
            <v>Chẹo tía &gt;39-42 cm</v>
          </cell>
          <cell r="C6604" t="str">
            <v>cây</v>
          </cell>
          <cell r="D6604">
            <v>719533</v>
          </cell>
        </row>
        <row r="6605">
          <cell r="B6605" t="str">
            <v>Chẹo tía &gt;42 cm</v>
          </cell>
          <cell r="C6605" t="str">
            <v>cây</v>
          </cell>
          <cell r="D6605">
            <v>775248</v>
          </cell>
        </row>
        <row r="6606">
          <cell r="B6606" t="str">
            <v>Chò xanh ≤3 cm</v>
          </cell>
          <cell r="C6606" t="str">
            <v>cây</v>
          </cell>
          <cell r="D6606">
            <v>78170</v>
          </cell>
        </row>
        <row r="6607">
          <cell r="B6607" t="str">
            <v>Chò xanh &gt;3-6 cm</v>
          </cell>
          <cell r="C6607" t="str">
            <v>cây</v>
          </cell>
          <cell r="D6607">
            <v>102978</v>
          </cell>
        </row>
        <row r="6608">
          <cell r="B6608" t="str">
            <v>Chò xanh &gt;6-9 cm</v>
          </cell>
          <cell r="C6608" t="str">
            <v>cây</v>
          </cell>
          <cell r="D6608">
            <v>270948</v>
          </cell>
        </row>
        <row r="6609">
          <cell r="B6609" t="str">
            <v>Chò xanh &gt;9-12 cm</v>
          </cell>
          <cell r="C6609" t="str">
            <v>cây</v>
          </cell>
          <cell r="D6609">
            <v>364529</v>
          </cell>
        </row>
        <row r="6610">
          <cell r="B6610" t="str">
            <v>Chò xanh &gt;12-15 cm</v>
          </cell>
          <cell r="C6610" t="str">
            <v>cây</v>
          </cell>
          <cell r="D6610">
            <v>389433</v>
          </cell>
        </row>
        <row r="6611">
          <cell r="B6611" t="str">
            <v>Chò xanh &gt;15-18 cm</v>
          </cell>
          <cell r="C6611" t="str">
            <v>cây</v>
          </cell>
          <cell r="D6611">
            <v>415918</v>
          </cell>
        </row>
        <row r="6612">
          <cell r="B6612" t="str">
            <v>Chò xanh &gt;18-21 cm</v>
          </cell>
          <cell r="C6612" t="str">
            <v>cây</v>
          </cell>
          <cell r="D6612">
            <v>444210</v>
          </cell>
        </row>
        <row r="6613">
          <cell r="B6613" t="str">
            <v>Chò xanh &gt;21-24 cm</v>
          </cell>
          <cell r="C6613" t="str">
            <v>cây</v>
          </cell>
          <cell r="D6613">
            <v>474562</v>
          </cell>
        </row>
        <row r="6614">
          <cell r="B6614" t="str">
            <v>Chò xanh &gt;24-27 cm</v>
          </cell>
          <cell r="C6614" t="str">
            <v>cây</v>
          </cell>
          <cell r="D6614">
            <v>507268</v>
          </cell>
        </row>
        <row r="6615">
          <cell r="B6615" t="str">
            <v>Chò xanh &gt;27-30 cm</v>
          </cell>
          <cell r="C6615" t="str">
            <v>cây</v>
          </cell>
          <cell r="D6615">
            <v>542659</v>
          </cell>
        </row>
        <row r="6616">
          <cell r="B6616" t="str">
            <v>Chò xanh &gt;30-33 cm</v>
          </cell>
          <cell r="C6616" t="str">
            <v>cây</v>
          </cell>
          <cell r="D6616">
            <v>581110</v>
          </cell>
        </row>
        <row r="6617">
          <cell r="B6617" t="str">
            <v>Chò xanh &gt;33-36 cm</v>
          </cell>
          <cell r="C6617" t="str">
            <v>cây</v>
          </cell>
          <cell r="D6617">
            <v>623072</v>
          </cell>
        </row>
        <row r="6618">
          <cell r="B6618" t="str">
            <v>Chò xanh &gt;36-39 cm</v>
          </cell>
          <cell r="C6618" t="str">
            <v>cây</v>
          </cell>
          <cell r="D6618">
            <v>669023</v>
          </cell>
        </row>
        <row r="6619">
          <cell r="B6619" t="str">
            <v>Chò xanh &gt;39-42 cm</v>
          </cell>
          <cell r="C6619" t="str">
            <v>cây</v>
          </cell>
          <cell r="D6619">
            <v>719533</v>
          </cell>
        </row>
        <row r="6620">
          <cell r="B6620" t="str">
            <v>Chò xanh &gt;42 cm</v>
          </cell>
          <cell r="C6620" t="str">
            <v>cây</v>
          </cell>
          <cell r="D6620">
            <v>775248</v>
          </cell>
        </row>
        <row r="6621">
          <cell r="B6621" t="str">
            <v>Chiêu liêu xanh ≤3 cm</v>
          </cell>
          <cell r="C6621" t="str">
            <v>cây</v>
          </cell>
          <cell r="D6621">
            <v>78170</v>
          </cell>
        </row>
        <row r="6622">
          <cell r="B6622" t="str">
            <v>Chiêu liêu xanh &gt;3-6 cm</v>
          </cell>
          <cell r="C6622" t="str">
            <v>cây</v>
          </cell>
          <cell r="D6622">
            <v>102978</v>
          </cell>
        </row>
        <row r="6623">
          <cell r="B6623" t="str">
            <v>Chiêu liêu xanh &gt;6-9 cm</v>
          </cell>
          <cell r="C6623" t="str">
            <v>cây</v>
          </cell>
          <cell r="D6623">
            <v>270948</v>
          </cell>
        </row>
        <row r="6624">
          <cell r="B6624" t="str">
            <v>Chiêu liêu xanh &gt;9-12 cm</v>
          </cell>
          <cell r="C6624" t="str">
            <v>cây</v>
          </cell>
          <cell r="D6624">
            <v>364529</v>
          </cell>
        </row>
        <row r="6625">
          <cell r="B6625" t="str">
            <v>Chiêu liêu xanh &gt;12-15 cm</v>
          </cell>
          <cell r="C6625" t="str">
            <v>cây</v>
          </cell>
          <cell r="D6625">
            <v>389433</v>
          </cell>
        </row>
        <row r="6626">
          <cell r="B6626" t="str">
            <v>Chiêu liêu xanh &gt;15-18 cm</v>
          </cell>
          <cell r="C6626" t="str">
            <v>cây</v>
          </cell>
          <cell r="D6626">
            <v>415918</v>
          </cell>
        </row>
        <row r="6627">
          <cell r="B6627" t="str">
            <v>Chiêu liêu xanh &gt;18-21 cm</v>
          </cell>
          <cell r="C6627" t="str">
            <v>cây</v>
          </cell>
          <cell r="D6627">
            <v>444210</v>
          </cell>
        </row>
        <row r="6628">
          <cell r="B6628" t="str">
            <v>Chiêu liêu xanh &gt;21-24 cm</v>
          </cell>
          <cell r="C6628" t="str">
            <v>cây</v>
          </cell>
          <cell r="D6628">
            <v>474562</v>
          </cell>
        </row>
        <row r="6629">
          <cell r="B6629" t="str">
            <v>Chiêu liêu xanh &gt;24-27 cm</v>
          </cell>
          <cell r="C6629" t="str">
            <v>cây</v>
          </cell>
          <cell r="D6629">
            <v>507268</v>
          </cell>
        </row>
        <row r="6630">
          <cell r="B6630" t="str">
            <v>Chiêu liêu xanh &gt;27-30 cm</v>
          </cell>
          <cell r="C6630" t="str">
            <v>cây</v>
          </cell>
          <cell r="D6630">
            <v>542659</v>
          </cell>
        </row>
        <row r="6631">
          <cell r="B6631" t="str">
            <v>Chiêu liêu xanh &gt;30-33 cm</v>
          </cell>
          <cell r="C6631" t="str">
            <v>cây</v>
          </cell>
          <cell r="D6631">
            <v>581110</v>
          </cell>
        </row>
        <row r="6632">
          <cell r="B6632" t="str">
            <v>Chiêu liêu xanh &gt;33-36 cm</v>
          </cell>
          <cell r="C6632" t="str">
            <v>cây</v>
          </cell>
          <cell r="D6632">
            <v>623072</v>
          </cell>
        </row>
        <row r="6633">
          <cell r="B6633" t="str">
            <v>Chiêu liêu xanh &gt;36-39 cm</v>
          </cell>
          <cell r="C6633" t="str">
            <v>cây</v>
          </cell>
          <cell r="D6633">
            <v>669023</v>
          </cell>
        </row>
        <row r="6634">
          <cell r="B6634" t="str">
            <v>Chiêu liêu xanh &gt;39-42 cm</v>
          </cell>
          <cell r="C6634" t="str">
            <v>cây</v>
          </cell>
          <cell r="D6634">
            <v>719533</v>
          </cell>
        </row>
        <row r="6635">
          <cell r="B6635" t="str">
            <v>Chiêu liêu xanh &gt;42 cm</v>
          </cell>
          <cell r="C6635" t="str">
            <v>cây</v>
          </cell>
          <cell r="D6635">
            <v>775248</v>
          </cell>
        </row>
        <row r="6636">
          <cell r="B6636" t="str">
            <v>Chò xót ≤3 cm</v>
          </cell>
          <cell r="C6636" t="str">
            <v>cây</v>
          </cell>
          <cell r="D6636">
            <v>78170</v>
          </cell>
        </row>
        <row r="6637">
          <cell r="B6637" t="str">
            <v>Chò xót &gt;3-6 cm</v>
          </cell>
          <cell r="C6637" t="str">
            <v>cây</v>
          </cell>
          <cell r="D6637">
            <v>102978</v>
          </cell>
        </row>
        <row r="6638">
          <cell r="B6638" t="str">
            <v>Chò xót &gt;6-9 cm</v>
          </cell>
          <cell r="C6638" t="str">
            <v>cây</v>
          </cell>
          <cell r="D6638">
            <v>270948</v>
          </cell>
        </row>
        <row r="6639">
          <cell r="B6639" t="str">
            <v>Chò xót &gt;9-12 cm</v>
          </cell>
          <cell r="C6639" t="str">
            <v>cây</v>
          </cell>
          <cell r="D6639">
            <v>364529</v>
          </cell>
        </row>
        <row r="6640">
          <cell r="B6640" t="str">
            <v>Chò xót &gt;12-15 cm</v>
          </cell>
          <cell r="C6640" t="str">
            <v>cây</v>
          </cell>
          <cell r="D6640">
            <v>389433</v>
          </cell>
        </row>
        <row r="6641">
          <cell r="B6641" t="str">
            <v>Chò xót &gt;15-18 cm</v>
          </cell>
          <cell r="C6641" t="str">
            <v>cây</v>
          </cell>
          <cell r="D6641">
            <v>415918</v>
          </cell>
        </row>
        <row r="6642">
          <cell r="B6642" t="str">
            <v>Chò xót &gt;18-21 cm</v>
          </cell>
          <cell r="C6642" t="str">
            <v>cây</v>
          </cell>
          <cell r="D6642">
            <v>444210</v>
          </cell>
        </row>
        <row r="6643">
          <cell r="B6643" t="str">
            <v>Chò xót &gt;21-24 cm</v>
          </cell>
          <cell r="C6643" t="str">
            <v>cây</v>
          </cell>
          <cell r="D6643">
            <v>474562</v>
          </cell>
        </row>
        <row r="6644">
          <cell r="B6644" t="str">
            <v>Chò xót &gt;24-27 cm</v>
          </cell>
          <cell r="C6644" t="str">
            <v>cây</v>
          </cell>
          <cell r="D6644">
            <v>507268</v>
          </cell>
        </row>
        <row r="6645">
          <cell r="B6645" t="str">
            <v>Chò xót &gt;27-30 cm</v>
          </cell>
          <cell r="C6645" t="str">
            <v>cây</v>
          </cell>
          <cell r="D6645">
            <v>542659</v>
          </cell>
        </row>
        <row r="6646">
          <cell r="B6646" t="str">
            <v>Chò xót &gt;30-33 cm</v>
          </cell>
          <cell r="C6646" t="str">
            <v>cây</v>
          </cell>
          <cell r="D6646">
            <v>581110</v>
          </cell>
        </row>
        <row r="6647">
          <cell r="B6647" t="str">
            <v>Chò xót &gt;33-36 cm</v>
          </cell>
          <cell r="C6647" t="str">
            <v>cây</v>
          </cell>
          <cell r="D6647">
            <v>623072</v>
          </cell>
        </row>
        <row r="6648">
          <cell r="B6648" t="str">
            <v>Chò xót &gt;36-39 cm</v>
          </cell>
          <cell r="C6648" t="str">
            <v>cây</v>
          </cell>
          <cell r="D6648">
            <v>669023</v>
          </cell>
        </row>
        <row r="6649">
          <cell r="B6649" t="str">
            <v>Chò xót &gt;39-42 cm</v>
          </cell>
          <cell r="C6649" t="str">
            <v>cây</v>
          </cell>
          <cell r="D6649">
            <v>719533</v>
          </cell>
        </row>
        <row r="6650">
          <cell r="B6650" t="str">
            <v>Chò xót &gt;42 cm</v>
          </cell>
          <cell r="C6650" t="str">
            <v>cây</v>
          </cell>
          <cell r="D6650">
            <v>775248</v>
          </cell>
        </row>
        <row r="6651">
          <cell r="B6651" t="str">
            <v>Vối thuốc ≤3 cm</v>
          </cell>
          <cell r="C6651" t="str">
            <v>cây</v>
          </cell>
          <cell r="D6651">
            <v>78170</v>
          </cell>
        </row>
        <row r="6652">
          <cell r="B6652" t="str">
            <v>Vối thuốc &gt;3-6 cm</v>
          </cell>
          <cell r="C6652" t="str">
            <v>cây</v>
          </cell>
          <cell r="D6652">
            <v>102978</v>
          </cell>
        </row>
        <row r="6653">
          <cell r="B6653" t="str">
            <v>Vối thuốc &gt;6-9 cm</v>
          </cell>
          <cell r="C6653" t="str">
            <v>cây</v>
          </cell>
          <cell r="D6653">
            <v>270948</v>
          </cell>
        </row>
        <row r="6654">
          <cell r="B6654" t="str">
            <v>Vối thuốc &gt;9-12 cm</v>
          </cell>
          <cell r="C6654" t="str">
            <v>cây</v>
          </cell>
          <cell r="D6654">
            <v>364529</v>
          </cell>
        </row>
        <row r="6655">
          <cell r="B6655" t="str">
            <v>Vối thuốc &gt;12-15 cm</v>
          </cell>
          <cell r="C6655" t="str">
            <v>cây</v>
          </cell>
          <cell r="D6655">
            <v>389433</v>
          </cell>
        </row>
        <row r="6656">
          <cell r="B6656" t="str">
            <v>Vối thuốc &gt;15-18 cm</v>
          </cell>
          <cell r="C6656" t="str">
            <v>cây</v>
          </cell>
          <cell r="D6656">
            <v>415918</v>
          </cell>
        </row>
        <row r="6657">
          <cell r="B6657" t="str">
            <v>Vối thuốc &gt;18-21 cm</v>
          </cell>
          <cell r="C6657" t="str">
            <v>cây</v>
          </cell>
          <cell r="D6657">
            <v>444210</v>
          </cell>
        </row>
        <row r="6658">
          <cell r="B6658" t="str">
            <v>Vối thuốc &gt;21-24 cm</v>
          </cell>
          <cell r="C6658" t="str">
            <v>cây</v>
          </cell>
          <cell r="D6658">
            <v>474562</v>
          </cell>
        </row>
        <row r="6659">
          <cell r="B6659" t="str">
            <v>Vối thuốc &gt;24-27 cm</v>
          </cell>
          <cell r="C6659" t="str">
            <v>cây</v>
          </cell>
          <cell r="D6659">
            <v>507268</v>
          </cell>
        </row>
        <row r="6660">
          <cell r="B6660" t="str">
            <v>Vối thuốc &gt;27-30 cm</v>
          </cell>
          <cell r="C6660" t="str">
            <v>cây</v>
          </cell>
          <cell r="D6660">
            <v>542659</v>
          </cell>
        </row>
        <row r="6661">
          <cell r="B6661" t="str">
            <v>Vối thuốc &gt;30-33 cm</v>
          </cell>
          <cell r="C6661" t="str">
            <v>cây</v>
          </cell>
          <cell r="D6661">
            <v>581110</v>
          </cell>
        </row>
        <row r="6662">
          <cell r="B6662" t="str">
            <v>Vối thuốc &gt;33-36 cm</v>
          </cell>
          <cell r="C6662" t="str">
            <v>cây</v>
          </cell>
          <cell r="D6662">
            <v>623072</v>
          </cell>
        </row>
        <row r="6663">
          <cell r="B6663" t="str">
            <v>Vối thuốc &gt;36-39 cm</v>
          </cell>
          <cell r="C6663" t="str">
            <v>cây</v>
          </cell>
          <cell r="D6663">
            <v>669023</v>
          </cell>
        </row>
        <row r="6664">
          <cell r="B6664" t="str">
            <v>Vối thuốc &gt;39-42 cm</v>
          </cell>
          <cell r="C6664" t="str">
            <v>cây</v>
          </cell>
          <cell r="D6664">
            <v>719533</v>
          </cell>
        </row>
        <row r="6665">
          <cell r="B6665" t="str">
            <v>Vối thuốc &gt;42 cm</v>
          </cell>
          <cell r="C6665" t="str">
            <v>cây</v>
          </cell>
          <cell r="D6665">
            <v>775248</v>
          </cell>
        </row>
        <row r="6666">
          <cell r="B6666" t="str">
            <v>Choại ≤3 cm</v>
          </cell>
          <cell r="C6666" t="str">
            <v>cây</v>
          </cell>
          <cell r="D6666">
            <v>78170</v>
          </cell>
        </row>
        <row r="6667">
          <cell r="B6667" t="str">
            <v>Choại &gt;3-6 cm</v>
          </cell>
          <cell r="C6667" t="str">
            <v>cây</v>
          </cell>
          <cell r="D6667">
            <v>102978</v>
          </cell>
        </row>
        <row r="6668">
          <cell r="B6668" t="str">
            <v>Choại &gt;6-9 cm</v>
          </cell>
          <cell r="C6668" t="str">
            <v>cây</v>
          </cell>
          <cell r="D6668">
            <v>270948</v>
          </cell>
        </row>
        <row r="6669">
          <cell r="B6669" t="str">
            <v>Choại &gt;9-12 cm</v>
          </cell>
          <cell r="C6669" t="str">
            <v>cây</v>
          </cell>
          <cell r="D6669">
            <v>364529</v>
          </cell>
        </row>
        <row r="6670">
          <cell r="B6670" t="str">
            <v>Choại &gt;12-15 cm</v>
          </cell>
          <cell r="C6670" t="str">
            <v>cây</v>
          </cell>
          <cell r="D6670">
            <v>389433</v>
          </cell>
        </row>
        <row r="6671">
          <cell r="B6671" t="str">
            <v>Choại &gt;15-18 cm</v>
          </cell>
          <cell r="C6671" t="str">
            <v>cây</v>
          </cell>
          <cell r="D6671">
            <v>415918</v>
          </cell>
        </row>
        <row r="6672">
          <cell r="B6672" t="str">
            <v>Choại &gt;18-21 cm</v>
          </cell>
          <cell r="C6672" t="str">
            <v>cây</v>
          </cell>
          <cell r="D6672">
            <v>444210</v>
          </cell>
        </row>
        <row r="6673">
          <cell r="B6673" t="str">
            <v>Choại &gt;21-24 cm</v>
          </cell>
          <cell r="C6673" t="str">
            <v>cây</v>
          </cell>
          <cell r="D6673">
            <v>474562</v>
          </cell>
        </row>
        <row r="6674">
          <cell r="B6674" t="str">
            <v>Choại &gt;24-27 cm</v>
          </cell>
          <cell r="C6674" t="str">
            <v>cây</v>
          </cell>
          <cell r="D6674">
            <v>507268</v>
          </cell>
        </row>
        <row r="6675">
          <cell r="B6675" t="str">
            <v>Choại &gt;27-30 cm</v>
          </cell>
          <cell r="C6675" t="str">
            <v>cây</v>
          </cell>
          <cell r="D6675">
            <v>542659</v>
          </cell>
        </row>
        <row r="6676">
          <cell r="B6676" t="str">
            <v>Choại &gt;30-33 cm</v>
          </cell>
          <cell r="C6676" t="str">
            <v>cây</v>
          </cell>
          <cell r="D6676">
            <v>581110</v>
          </cell>
        </row>
        <row r="6677">
          <cell r="B6677" t="str">
            <v>Choại &gt;33-36 cm</v>
          </cell>
          <cell r="C6677" t="str">
            <v>cây</v>
          </cell>
          <cell r="D6677">
            <v>623072</v>
          </cell>
        </row>
        <row r="6678">
          <cell r="B6678" t="str">
            <v>Choại &gt;36-39 cm</v>
          </cell>
          <cell r="C6678" t="str">
            <v>cây</v>
          </cell>
          <cell r="D6678">
            <v>669023</v>
          </cell>
        </row>
        <row r="6679">
          <cell r="B6679" t="str">
            <v>Choại &gt;39-42 cm</v>
          </cell>
          <cell r="C6679" t="str">
            <v>cây</v>
          </cell>
          <cell r="D6679">
            <v>719533</v>
          </cell>
        </row>
        <row r="6680">
          <cell r="B6680" t="str">
            <v>Choại &gt;42 cm</v>
          </cell>
          <cell r="C6680" t="str">
            <v>cây</v>
          </cell>
          <cell r="D6680">
            <v>775248</v>
          </cell>
        </row>
        <row r="6681">
          <cell r="B6681" t="str">
            <v>Bàng hôi ≤3 cm</v>
          </cell>
          <cell r="C6681" t="str">
            <v>cây</v>
          </cell>
          <cell r="D6681">
            <v>78170</v>
          </cell>
        </row>
        <row r="6682">
          <cell r="B6682" t="str">
            <v>Bàng hôi &gt;3-6 cm</v>
          </cell>
          <cell r="C6682" t="str">
            <v>cây</v>
          </cell>
          <cell r="D6682">
            <v>102978</v>
          </cell>
        </row>
        <row r="6683">
          <cell r="B6683" t="str">
            <v>Bàng hôi &gt;6-9 cm</v>
          </cell>
          <cell r="C6683" t="str">
            <v>cây</v>
          </cell>
          <cell r="D6683">
            <v>270948</v>
          </cell>
        </row>
        <row r="6684">
          <cell r="B6684" t="str">
            <v>Bàng hôi &gt;9-12 cm</v>
          </cell>
          <cell r="C6684" t="str">
            <v>cây</v>
          </cell>
          <cell r="D6684">
            <v>364529</v>
          </cell>
        </row>
        <row r="6685">
          <cell r="B6685" t="str">
            <v>Bàng hôi &gt;12-15 cm</v>
          </cell>
          <cell r="C6685" t="str">
            <v>cây</v>
          </cell>
          <cell r="D6685">
            <v>389433</v>
          </cell>
        </row>
        <row r="6686">
          <cell r="B6686" t="str">
            <v>Bàng hôi &gt;15-18 cm</v>
          </cell>
          <cell r="C6686" t="str">
            <v>cây</v>
          </cell>
          <cell r="D6686">
            <v>415918</v>
          </cell>
        </row>
        <row r="6687">
          <cell r="B6687" t="str">
            <v>Bàng hôi &gt;18-21 cm</v>
          </cell>
          <cell r="C6687" t="str">
            <v>cây</v>
          </cell>
          <cell r="D6687">
            <v>444210</v>
          </cell>
        </row>
        <row r="6688">
          <cell r="B6688" t="str">
            <v>Bàng hôi &gt;21-24 cm</v>
          </cell>
          <cell r="C6688" t="str">
            <v>cây</v>
          </cell>
          <cell r="D6688">
            <v>474562</v>
          </cell>
        </row>
        <row r="6689">
          <cell r="B6689" t="str">
            <v>Bàng hôi &gt;24-27 cm</v>
          </cell>
          <cell r="C6689" t="str">
            <v>cây</v>
          </cell>
          <cell r="D6689">
            <v>507268</v>
          </cell>
        </row>
        <row r="6690">
          <cell r="B6690" t="str">
            <v>Bàng hôi &gt;27-30 cm</v>
          </cell>
          <cell r="C6690" t="str">
            <v>cây</v>
          </cell>
          <cell r="D6690">
            <v>542659</v>
          </cell>
        </row>
        <row r="6691">
          <cell r="B6691" t="str">
            <v>Bàng hôi &gt;30-33 cm</v>
          </cell>
          <cell r="C6691" t="str">
            <v>cây</v>
          </cell>
          <cell r="D6691">
            <v>581110</v>
          </cell>
        </row>
        <row r="6692">
          <cell r="B6692" t="str">
            <v>Bàng hôi &gt;33-36 cm</v>
          </cell>
          <cell r="C6692" t="str">
            <v>cây</v>
          </cell>
          <cell r="D6692">
            <v>623072</v>
          </cell>
        </row>
        <row r="6693">
          <cell r="B6693" t="str">
            <v>Bàng hôi &gt;36-39 cm</v>
          </cell>
          <cell r="C6693" t="str">
            <v>cây</v>
          </cell>
          <cell r="D6693">
            <v>669023</v>
          </cell>
        </row>
        <row r="6694">
          <cell r="B6694" t="str">
            <v>Bàng hôi &gt;39-42 cm</v>
          </cell>
          <cell r="C6694" t="str">
            <v>cây</v>
          </cell>
          <cell r="D6694">
            <v>719533</v>
          </cell>
        </row>
        <row r="6695">
          <cell r="B6695" t="str">
            <v>Bàng hôi &gt;42 cm</v>
          </cell>
          <cell r="C6695" t="str">
            <v>cây</v>
          </cell>
          <cell r="D6695">
            <v>775248</v>
          </cell>
        </row>
        <row r="6696">
          <cell r="B6696" t="str">
            <v>Nhút ≤3 cm</v>
          </cell>
          <cell r="C6696" t="str">
            <v>cây</v>
          </cell>
          <cell r="D6696">
            <v>78170</v>
          </cell>
        </row>
        <row r="6697">
          <cell r="B6697" t="str">
            <v>Nhút &gt;3-6 cm</v>
          </cell>
          <cell r="C6697" t="str">
            <v>cây</v>
          </cell>
          <cell r="D6697">
            <v>102978</v>
          </cell>
        </row>
        <row r="6698">
          <cell r="B6698" t="str">
            <v>Nhút &gt;6-9 cm</v>
          </cell>
          <cell r="C6698" t="str">
            <v>cây</v>
          </cell>
          <cell r="D6698">
            <v>270948</v>
          </cell>
        </row>
        <row r="6699">
          <cell r="B6699" t="str">
            <v>Nhút &gt;9-12 cm</v>
          </cell>
          <cell r="C6699" t="str">
            <v>cây</v>
          </cell>
          <cell r="D6699">
            <v>364529</v>
          </cell>
        </row>
        <row r="6700">
          <cell r="B6700" t="str">
            <v>Nhút &gt;12-15 cm</v>
          </cell>
          <cell r="C6700" t="str">
            <v>cây</v>
          </cell>
          <cell r="D6700">
            <v>389433</v>
          </cell>
        </row>
        <row r="6701">
          <cell r="B6701" t="str">
            <v>Nhút &gt;15-18 cm</v>
          </cell>
          <cell r="C6701" t="str">
            <v>cây</v>
          </cell>
          <cell r="D6701">
            <v>415918</v>
          </cell>
        </row>
        <row r="6702">
          <cell r="B6702" t="str">
            <v>Nhút &gt;18-21 cm</v>
          </cell>
          <cell r="C6702" t="str">
            <v>cây</v>
          </cell>
          <cell r="D6702">
            <v>444210</v>
          </cell>
        </row>
        <row r="6703">
          <cell r="B6703" t="str">
            <v>Nhút &gt;21-24 cm</v>
          </cell>
          <cell r="C6703" t="str">
            <v>cây</v>
          </cell>
          <cell r="D6703">
            <v>474562</v>
          </cell>
        </row>
        <row r="6704">
          <cell r="B6704" t="str">
            <v>Nhút &gt;24-27 cm</v>
          </cell>
          <cell r="C6704" t="str">
            <v>cây</v>
          </cell>
          <cell r="D6704">
            <v>507268</v>
          </cell>
        </row>
        <row r="6705">
          <cell r="B6705" t="str">
            <v>Nhút &gt;27-30 cm</v>
          </cell>
          <cell r="C6705" t="str">
            <v>cây</v>
          </cell>
          <cell r="D6705">
            <v>542659</v>
          </cell>
        </row>
        <row r="6706">
          <cell r="B6706" t="str">
            <v>Nhút &gt;30-33 cm</v>
          </cell>
          <cell r="C6706" t="str">
            <v>cây</v>
          </cell>
          <cell r="D6706">
            <v>581110</v>
          </cell>
        </row>
        <row r="6707">
          <cell r="B6707" t="str">
            <v>Nhút &gt;33-36 cm</v>
          </cell>
          <cell r="C6707" t="str">
            <v>cây</v>
          </cell>
          <cell r="D6707">
            <v>623072</v>
          </cell>
        </row>
        <row r="6708">
          <cell r="B6708" t="str">
            <v>Nhút &gt;36-39 cm</v>
          </cell>
          <cell r="C6708" t="str">
            <v>cây</v>
          </cell>
          <cell r="D6708">
            <v>669023</v>
          </cell>
        </row>
        <row r="6709">
          <cell r="B6709" t="str">
            <v>Nhút &gt;39-42 cm</v>
          </cell>
          <cell r="C6709" t="str">
            <v>cây</v>
          </cell>
          <cell r="D6709">
            <v>719533</v>
          </cell>
        </row>
        <row r="6710">
          <cell r="B6710" t="str">
            <v>Nhút &gt;42 cm</v>
          </cell>
          <cell r="C6710" t="str">
            <v>cây</v>
          </cell>
          <cell r="D6710">
            <v>775248</v>
          </cell>
        </row>
        <row r="6711">
          <cell r="B6711" t="str">
            <v>Bàng nhút ≤3 cm</v>
          </cell>
          <cell r="C6711" t="str">
            <v>cây</v>
          </cell>
          <cell r="D6711">
            <v>78170</v>
          </cell>
        </row>
        <row r="6712">
          <cell r="B6712" t="str">
            <v>Bàng nhút &gt;3-6 cm</v>
          </cell>
          <cell r="C6712" t="str">
            <v>cây</v>
          </cell>
          <cell r="D6712">
            <v>102978</v>
          </cell>
        </row>
        <row r="6713">
          <cell r="B6713" t="str">
            <v>Bàng nhút &gt;6-9 cm</v>
          </cell>
          <cell r="C6713" t="str">
            <v>cây</v>
          </cell>
          <cell r="D6713">
            <v>270948</v>
          </cell>
        </row>
        <row r="6714">
          <cell r="B6714" t="str">
            <v>Bàng nhút &gt;9-12 cm</v>
          </cell>
          <cell r="C6714" t="str">
            <v>cây</v>
          </cell>
          <cell r="D6714">
            <v>364529</v>
          </cell>
        </row>
        <row r="6715">
          <cell r="B6715" t="str">
            <v>Bàng nhút &gt;12-15 cm</v>
          </cell>
          <cell r="C6715" t="str">
            <v>cây</v>
          </cell>
          <cell r="D6715">
            <v>389433</v>
          </cell>
        </row>
        <row r="6716">
          <cell r="B6716" t="str">
            <v>Bàng nhút &gt;15-18 cm</v>
          </cell>
          <cell r="C6716" t="str">
            <v>cây</v>
          </cell>
          <cell r="D6716">
            <v>415918</v>
          </cell>
        </row>
        <row r="6717">
          <cell r="B6717" t="str">
            <v>Bàng nhút &gt;18-21 cm</v>
          </cell>
          <cell r="C6717" t="str">
            <v>cây</v>
          </cell>
          <cell r="D6717">
            <v>444210</v>
          </cell>
        </row>
        <row r="6718">
          <cell r="B6718" t="str">
            <v>Bàng nhút &gt;21-24 cm</v>
          </cell>
          <cell r="C6718" t="str">
            <v>cây</v>
          </cell>
          <cell r="D6718">
            <v>474562</v>
          </cell>
        </row>
        <row r="6719">
          <cell r="B6719" t="str">
            <v>Bàng nhút &gt;24-27 cm</v>
          </cell>
          <cell r="C6719" t="str">
            <v>cây</v>
          </cell>
          <cell r="D6719">
            <v>507268</v>
          </cell>
        </row>
        <row r="6720">
          <cell r="B6720" t="str">
            <v>Bàng nhút &gt;27-30 cm</v>
          </cell>
          <cell r="C6720" t="str">
            <v>cây</v>
          </cell>
          <cell r="D6720">
            <v>542659</v>
          </cell>
        </row>
        <row r="6721">
          <cell r="B6721" t="str">
            <v>Bàng nhút &gt;30-33 cm</v>
          </cell>
          <cell r="C6721" t="str">
            <v>cây</v>
          </cell>
          <cell r="D6721">
            <v>581110</v>
          </cell>
        </row>
        <row r="6722">
          <cell r="B6722" t="str">
            <v>Bàng nhút &gt;33-36 cm</v>
          </cell>
          <cell r="C6722" t="str">
            <v>cây</v>
          </cell>
          <cell r="D6722">
            <v>623072</v>
          </cell>
        </row>
        <row r="6723">
          <cell r="B6723" t="str">
            <v>Bàng nhút &gt;36-39 cm</v>
          </cell>
          <cell r="C6723" t="str">
            <v>cây</v>
          </cell>
          <cell r="D6723">
            <v>669023</v>
          </cell>
        </row>
        <row r="6724">
          <cell r="B6724" t="str">
            <v>Bàng nhút &gt;39-42 cm</v>
          </cell>
          <cell r="C6724" t="str">
            <v>cây</v>
          </cell>
          <cell r="D6724">
            <v>719533</v>
          </cell>
        </row>
        <row r="6725">
          <cell r="B6725" t="str">
            <v>Bàng nhút &gt;42 cm</v>
          </cell>
          <cell r="C6725" t="str">
            <v>cây</v>
          </cell>
          <cell r="D6725">
            <v>775248</v>
          </cell>
        </row>
        <row r="6726">
          <cell r="B6726" t="str">
            <v>Co kiêng ≤3 cm</v>
          </cell>
          <cell r="C6726" t="str">
            <v>cây</v>
          </cell>
          <cell r="D6726">
            <v>78170</v>
          </cell>
        </row>
        <row r="6727">
          <cell r="B6727" t="str">
            <v>Co kiêng &gt;3-6 cm</v>
          </cell>
          <cell r="C6727" t="str">
            <v>cây</v>
          </cell>
          <cell r="D6727">
            <v>102978</v>
          </cell>
        </row>
        <row r="6728">
          <cell r="B6728" t="str">
            <v>Co kiêng &gt;6-9 cm</v>
          </cell>
          <cell r="C6728" t="str">
            <v>cây</v>
          </cell>
          <cell r="D6728">
            <v>270948</v>
          </cell>
        </row>
        <row r="6729">
          <cell r="B6729" t="str">
            <v>Co kiêng &gt;9-12 cm</v>
          </cell>
          <cell r="C6729" t="str">
            <v>cây</v>
          </cell>
          <cell r="D6729">
            <v>364529</v>
          </cell>
        </row>
        <row r="6730">
          <cell r="B6730" t="str">
            <v>Co kiêng &gt;12-15 cm</v>
          </cell>
          <cell r="C6730" t="str">
            <v>cây</v>
          </cell>
          <cell r="D6730">
            <v>389433</v>
          </cell>
        </row>
        <row r="6731">
          <cell r="B6731" t="str">
            <v>Co kiêng &gt;15-18 cm</v>
          </cell>
          <cell r="C6731" t="str">
            <v>cây</v>
          </cell>
          <cell r="D6731">
            <v>415918</v>
          </cell>
        </row>
        <row r="6732">
          <cell r="B6732" t="str">
            <v>Co kiêng &gt;18-21 cm</v>
          </cell>
          <cell r="C6732" t="str">
            <v>cây</v>
          </cell>
          <cell r="D6732">
            <v>444210</v>
          </cell>
        </row>
        <row r="6733">
          <cell r="B6733" t="str">
            <v>Co kiêng &gt;21-24 cm</v>
          </cell>
          <cell r="C6733" t="str">
            <v>cây</v>
          </cell>
          <cell r="D6733">
            <v>474562</v>
          </cell>
        </row>
        <row r="6734">
          <cell r="B6734" t="str">
            <v>Co kiêng &gt;24-27 cm</v>
          </cell>
          <cell r="C6734" t="str">
            <v>cây</v>
          </cell>
          <cell r="D6734">
            <v>507268</v>
          </cell>
        </row>
        <row r="6735">
          <cell r="B6735" t="str">
            <v>Co kiêng &gt;27-30 cm</v>
          </cell>
          <cell r="C6735" t="str">
            <v>cây</v>
          </cell>
          <cell r="D6735">
            <v>542659</v>
          </cell>
        </row>
        <row r="6736">
          <cell r="B6736" t="str">
            <v>Co kiêng &gt;30-33 cm</v>
          </cell>
          <cell r="C6736" t="str">
            <v>cây</v>
          </cell>
          <cell r="D6736">
            <v>581110</v>
          </cell>
        </row>
        <row r="6737">
          <cell r="B6737" t="str">
            <v>Co kiêng &gt;33-36 cm</v>
          </cell>
          <cell r="C6737" t="str">
            <v>cây</v>
          </cell>
          <cell r="D6737">
            <v>623072</v>
          </cell>
        </row>
        <row r="6738">
          <cell r="B6738" t="str">
            <v>Co kiêng &gt;36-39 cm</v>
          </cell>
          <cell r="C6738" t="str">
            <v>cây</v>
          </cell>
          <cell r="D6738">
            <v>669023</v>
          </cell>
        </row>
        <row r="6739">
          <cell r="B6739" t="str">
            <v>Co kiêng &gt;39-42 cm</v>
          </cell>
          <cell r="C6739" t="str">
            <v>cây</v>
          </cell>
          <cell r="D6739">
            <v>719533</v>
          </cell>
        </row>
        <row r="6740">
          <cell r="B6740" t="str">
            <v>Co kiêng &gt;42 cm</v>
          </cell>
          <cell r="C6740" t="str">
            <v>cây</v>
          </cell>
          <cell r="D6740">
            <v>775248</v>
          </cell>
        </row>
        <row r="6741">
          <cell r="B6741" t="str">
            <v>Sống rắn ≤3 cm</v>
          </cell>
          <cell r="C6741" t="str">
            <v>cây</v>
          </cell>
          <cell r="D6741">
            <v>78170</v>
          </cell>
        </row>
        <row r="6742">
          <cell r="B6742" t="str">
            <v>Sống rắn &gt;3-6 cm</v>
          </cell>
          <cell r="C6742" t="str">
            <v>cây</v>
          </cell>
          <cell r="D6742">
            <v>102978</v>
          </cell>
        </row>
        <row r="6743">
          <cell r="B6743" t="str">
            <v>Sống rắn &gt;6-9 cm</v>
          </cell>
          <cell r="C6743" t="str">
            <v>cây</v>
          </cell>
          <cell r="D6743">
            <v>270948</v>
          </cell>
        </row>
        <row r="6744">
          <cell r="B6744" t="str">
            <v>Sống rắn &gt;9-12 cm</v>
          </cell>
          <cell r="C6744" t="str">
            <v>cây</v>
          </cell>
          <cell r="D6744">
            <v>364529</v>
          </cell>
        </row>
        <row r="6745">
          <cell r="B6745" t="str">
            <v>Sống rắn &gt;12-15 cm</v>
          </cell>
          <cell r="C6745" t="str">
            <v>cây</v>
          </cell>
          <cell r="D6745">
            <v>389433</v>
          </cell>
        </row>
        <row r="6746">
          <cell r="B6746" t="str">
            <v>Sống rắn &gt;15-18 cm</v>
          </cell>
          <cell r="C6746" t="str">
            <v>cây</v>
          </cell>
          <cell r="D6746">
            <v>415918</v>
          </cell>
        </row>
        <row r="6747">
          <cell r="B6747" t="str">
            <v>Sống rắn &gt;18-21 cm</v>
          </cell>
          <cell r="C6747" t="str">
            <v>cây</v>
          </cell>
          <cell r="D6747">
            <v>444210</v>
          </cell>
        </row>
        <row r="6748">
          <cell r="B6748" t="str">
            <v>Sống rắn &gt;21-24 cm</v>
          </cell>
          <cell r="C6748" t="str">
            <v>cây</v>
          </cell>
          <cell r="D6748">
            <v>474562</v>
          </cell>
        </row>
        <row r="6749">
          <cell r="B6749" t="str">
            <v>Sống rắn &gt;24-27 cm</v>
          </cell>
          <cell r="C6749" t="str">
            <v>cây</v>
          </cell>
          <cell r="D6749">
            <v>507268</v>
          </cell>
        </row>
        <row r="6750">
          <cell r="B6750" t="str">
            <v>Sống rắn &gt;27-30 cm</v>
          </cell>
          <cell r="C6750" t="str">
            <v>cây</v>
          </cell>
          <cell r="D6750">
            <v>542659</v>
          </cell>
        </row>
        <row r="6751">
          <cell r="B6751" t="str">
            <v>Sống rắn &gt;30-33 cm</v>
          </cell>
          <cell r="C6751" t="str">
            <v>cây</v>
          </cell>
          <cell r="D6751">
            <v>581110</v>
          </cell>
        </row>
        <row r="6752">
          <cell r="B6752" t="str">
            <v>Sống rắn &gt;33-36 cm</v>
          </cell>
          <cell r="C6752" t="str">
            <v>cây</v>
          </cell>
          <cell r="D6752">
            <v>623072</v>
          </cell>
        </row>
        <row r="6753">
          <cell r="B6753" t="str">
            <v>Sống rắn &gt;36-39 cm</v>
          </cell>
          <cell r="C6753" t="str">
            <v>cây</v>
          </cell>
          <cell r="D6753">
            <v>669023</v>
          </cell>
        </row>
        <row r="6754">
          <cell r="B6754" t="str">
            <v>Sống rắn &gt;39-42 cm</v>
          </cell>
          <cell r="C6754" t="str">
            <v>cây</v>
          </cell>
          <cell r="D6754">
            <v>719533</v>
          </cell>
        </row>
        <row r="6755">
          <cell r="B6755" t="str">
            <v>Sống rắn &gt;42 cm</v>
          </cell>
          <cell r="C6755" t="str">
            <v>cây</v>
          </cell>
          <cell r="D6755">
            <v>775248</v>
          </cell>
        </row>
        <row r="6756">
          <cell r="B6756" t="str">
            <v>Cồng mù u  ≤3 cm</v>
          </cell>
          <cell r="C6756" t="str">
            <v>cây</v>
          </cell>
          <cell r="D6756">
            <v>78170</v>
          </cell>
        </row>
        <row r="6757">
          <cell r="B6757" t="str">
            <v>Cồng mù u  &gt;3-6 cm</v>
          </cell>
          <cell r="C6757" t="str">
            <v>cây</v>
          </cell>
          <cell r="D6757">
            <v>102978</v>
          </cell>
        </row>
        <row r="6758">
          <cell r="B6758" t="str">
            <v>Cồng mù u  &gt;6-9 cm</v>
          </cell>
          <cell r="C6758" t="str">
            <v>cây</v>
          </cell>
          <cell r="D6758">
            <v>270948</v>
          </cell>
        </row>
        <row r="6759">
          <cell r="B6759" t="str">
            <v>Cồng mù u  &gt;9-12 cm</v>
          </cell>
          <cell r="C6759" t="str">
            <v>cây</v>
          </cell>
          <cell r="D6759">
            <v>364529</v>
          </cell>
        </row>
        <row r="6760">
          <cell r="B6760" t="str">
            <v>Cồng mù u  &gt;12-15 cm</v>
          </cell>
          <cell r="C6760" t="str">
            <v>cây</v>
          </cell>
          <cell r="D6760">
            <v>389433</v>
          </cell>
        </row>
        <row r="6761">
          <cell r="B6761" t="str">
            <v>Cồng mù u  &gt;15-18 cm</v>
          </cell>
          <cell r="C6761" t="str">
            <v>cây</v>
          </cell>
          <cell r="D6761">
            <v>415918</v>
          </cell>
        </row>
        <row r="6762">
          <cell r="B6762" t="str">
            <v>Cồng mù u  &gt;18-21 cm</v>
          </cell>
          <cell r="C6762" t="str">
            <v>cây</v>
          </cell>
          <cell r="D6762">
            <v>444210</v>
          </cell>
        </row>
        <row r="6763">
          <cell r="B6763" t="str">
            <v>Cồng mù u  &gt;21-24 cm</v>
          </cell>
          <cell r="C6763" t="str">
            <v>cây</v>
          </cell>
          <cell r="D6763">
            <v>474562</v>
          </cell>
        </row>
        <row r="6764">
          <cell r="B6764" t="str">
            <v>Cồng mù u  &gt;24-27 cm</v>
          </cell>
          <cell r="C6764" t="str">
            <v>cây</v>
          </cell>
          <cell r="D6764">
            <v>507268</v>
          </cell>
        </row>
        <row r="6765">
          <cell r="B6765" t="str">
            <v>Cồng mù u  &gt;27-30 cm</v>
          </cell>
          <cell r="C6765" t="str">
            <v>cây</v>
          </cell>
          <cell r="D6765">
            <v>542659</v>
          </cell>
        </row>
        <row r="6766">
          <cell r="B6766" t="str">
            <v>Cồng mù u  &gt;30-33 cm</v>
          </cell>
          <cell r="C6766" t="str">
            <v>cây</v>
          </cell>
          <cell r="D6766">
            <v>581110</v>
          </cell>
        </row>
        <row r="6767">
          <cell r="B6767" t="str">
            <v>Cồng mù u  &gt;33-36 cm</v>
          </cell>
          <cell r="C6767" t="str">
            <v>cây</v>
          </cell>
          <cell r="D6767">
            <v>623072</v>
          </cell>
        </row>
        <row r="6768">
          <cell r="B6768" t="str">
            <v>Cồng mù u  &gt;36-39 cm</v>
          </cell>
          <cell r="C6768" t="str">
            <v>cây</v>
          </cell>
          <cell r="D6768">
            <v>669023</v>
          </cell>
        </row>
        <row r="6769">
          <cell r="B6769" t="str">
            <v>Cồng mù u  &gt;39-42 cm</v>
          </cell>
          <cell r="C6769" t="str">
            <v>cây</v>
          </cell>
          <cell r="D6769">
            <v>719533</v>
          </cell>
        </row>
        <row r="6770">
          <cell r="B6770" t="str">
            <v>Cồng mù u  &gt;42 cm</v>
          </cell>
          <cell r="C6770" t="str">
            <v>cây</v>
          </cell>
          <cell r="D6770">
            <v>775248</v>
          </cell>
        </row>
        <row r="6771">
          <cell r="B6771" t="str">
            <v>Cồng mủ ≤3 cm</v>
          </cell>
          <cell r="C6771" t="str">
            <v>cây</v>
          </cell>
          <cell r="D6771">
            <v>78170</v>
          </cell>
        </row>
        <row r="6772">
          <cell r="B6772" t="str">
            <v>Cồng mủ &gt;3-6 cm</v>
          </cell>
          <cell r="C6772" t="str">
            <v>cây</v>
          </cell>
          <cell r="D6772">
            <v>102978</v>
          </cell>
        </row>
        <row r="6773">
          <cell r="B6773" t="str">
            <v>Cồng mủ &gt;6-9 cm</v>
          </cell>
          <cell r="C6773" t="str">
            <v>cây</v>
          </cell>
          <cell r="D6773">
            <v>270948</v>
          </cell>
        </row>
        <row r="6774">
          <cell r="B6774" t="str">
            <v>Cồng mủ &gt;9-12 cm</v>
          </cell>
          <cell r="C6774" t="str">
            <v>cây</v>
          </cell>
          <cell r="D6774">
            <v>364529</v>
          </cell>
        </row>
        <row r="6775">
          <cell r="B6775" t="str">
            <v>Cồng mủ &gt;12-15 cm</v>
          </cell>
          <cell r="C6775" t="str">
            <v>cây</v>
          </cell>
          <cell r="D6775">
            <v>389433</v>
          </cell>
        </row>
        <row r="6776">
          <cell r="B6776" t="str">
            <v>Cồng mủ &gt;15-18 cm</v>
          </cell>
          <cell r="C6776" t="str">
            <v>cây</v>
          </cell>
          <cell r="D6776">
            <v>415918</v>
          </cell>
        </row>
        <row r="6777">
          <cell r="B6777" t="str">
            <v>Cồng mủ &gt;18-21 cm</v>
          </cell>
          <cell r="C6777" t="str">
            <v>cây</v>
          </cell>
          <cell r="D6777">
            <v>444210</v>
          </cell>
        </row>
        <row r="6778">
          <cell r="B6778" t="str">
            <v>Cồng mủ &gt;21-24 cm</v>
          </cell>
          <cell r="C6778" t="str">
            <v>cây</v>
          </cell>
          <cell r="D6778">
            <v>474562</v>
          </cell>
        </row>
        <row r="6779">
          <cell r="B6779" t="str">
            <v>Cồng mủ &gt;24-27 cm</v>
          </cell>
          <cell r="C6779" t="str">
            <v>cây</v>
          </cell>
          <cell r="D6779">
            <v>507268</v>
          </cell>
        </row>
        <row r="6780">
          <cell r="B6780" t="str">
            <v>Cồng mủ &gt;27-30 cm</v>
          </cell>
          <cell r="C6780" t="str">
            <v>cây</v>
          </cell>
          <cell r="D6780">
            <v>542659</v>
          </cell>
        </row>
        <row r="6781">
          <cell r="B6781" t="str">
            <v>Cồng mủ &gt;30-33 cm</v>
          </cell>
          <cell r="C6781" t="str">
            <v>cây</v>
          </cell>
          <cell r="D6781">
            <v>581110</v>
          </cell>
        </row>
        <row r="6782">
          <cell r="B6782" t="str">
            <v>Cồng mủ &gt;33-36 cm</v>
          </cell>
          <cell r="C6782" t="str">
            <v>cây</v>
          </cell>
          <cell r="D6782">
            <v>623072</v>
          </cell>
        </row>
        <row r="6783">
          <cell r="B6783" t="str">
            <v>Cồng mủ &gt;36-39 cm</v>
          </cell>
          <cell r="C6783" t="str">
            <v>cây</v>
          </cell>
          <cell r="D6783">
            <v>669023</v>
          </cell>
        </row>
        <row r="6784">
          <cell r="B6784" t="str">
            <v>Cồng mủ &gt;39-42 cm</v>
          </cell>
          <cell r="C6784" t="str">
            <v>cây</v>
          </cell>
          <cell r="D6784">
            <v>719533</v>
          </cell>
        </row>
        <row r="6785">
          <cell r="B6785" t="str">
            <v>Cồng mủ &gt;42 cm</v>
          </cell>
          <cell r="C6785" t="str">
            <v>cây</v>
          </cell>
          <cell r="D6785">
            <v>775248</v>
          </cell>
        </row>
        <row r="6786">
          <cell r="B6786" t="str">
            <v>Vảy ốc ≤3 cm</v>
          </cell>
          <cell r="C6786" t="str">
            <v>cây</v>
          </cell>
          <cell r="D6786">
            <v>78170</v>
          </cell>
        </row>
        <row r="6787">
          <cell r="B6787" t="str">
            <v>Vảy ốc &gt;3-6 cm</v>
          </cell>
          <cell r="C6787" t="str">
            <v>cây</v>
          </cell>
          <cell r="D6787">
            <v>102978</v>
          </cell>
        </row>
        <row r="6788">
          <cell r="B6788" t="str">
            <v>Vảy ốc &gt;6-9 cm</v>
          </cell>
          <cell r="C6788" t="str">
            <v>cây</v>
          </cell>
          <cell r="D6788">
            <v>270948</v>
          </cell>
        </row>
        <row r="6789">
          <cell r="B6789" t="str">
            <v>Vảy ốc &gt;9-12 cm</v>
          </cell>
          <cell r="C6789" t="str">
            <v>cây</v>
          </cell>
          <cell r="D6789">
            <v>364529</v>
          </cell>
        </row>
        <row r="6790">
          <cell r="B6790" t="str">
            <v>Vảy ốc &gt;12-15 cm</v>
          </cell>
          <cell r="C6790" t="str">
            <v>cây</v>
          </cell>
          <cell r="D6790">
            <v>389433</v>
          </cell>
        </row>
        <row r="6791">
          <cell r="B6791" t="str">
            <v>Vảy ốc &gt;15-18 cm</v>
          </cell>
          <cell r="C6791" t="str">
            <v>cây</v>
          </cell>
          <cell r="D6791">
            <v>415918</v>
          </cell>
        </row>
        <row r="6792">
          <cell r="B6792" t="str">
            <v>Vảy ốc &gt;18-21 cm</v>
          </cell>
          <cell r="C6792" t="str">
            <v>cây</v>
          </cell>
          <cell r="D6792">
            <v>444210</v>
          </cell>
        </row>
        <row r="6793">
          <cell r="B6793" t="str">
            <v>Vảy ốc &gt;21-24 cm</v>
          </cell>
          <cell r="C6793" t="str">
            <v>cây</v>
          </cell>
          <cell r="D6793">
            <v>474562</v>
          </cell>
        </row>
        <row r="6794">
          <cell r="B6794" t="str">
            <v>Vảy ốc &gt;24-27 cm</v>
          </cell>
          <cell r="C6794" t="str">
            <v>cây</v>
          </cell>
          <cell r="D6794">
            <v>507268</v>
          </cell>
        </row>
        <row r="6795">
          <cell r="B6795" t="str">
            <v>Vảy ốc &gt;27-30 cm</v>
          </cell>
          <cell r="C6795" t="str">
            <v>cây</v>
          </cell>
          <cell r="D6795">
            <v>542659</v>
          </cell>
        </row>
        <row r="6796">
          <cell r="B6796" t="str">
            <v>Vảy ốc &gt;30-33 cm</v>
          </cell>
          <cell r="C6796" t="str">
            <v>cây</v>
          </cell>
          <cell r="D6796">
            <v>581110</v>
          </cell>
        </row>
        <row r="6797">
          <cell r="B6797" t="str">
            <v>Vảy ốc &gt;33-36 cm</v>
          </cell>
          <cell r="C6797" t="str">
            <v>cây</v>
          </cell>
          <cell r="D6797">
            <v>623072</v>
          </cell>
        </row>
        <row r="6798">
          <cell r="B6798" t="str">
            <v>Vảy ốc &gt;36-39 cm</v>
          </cell>
          <cell r="C6798" t="str">
            <v>cây</v>
          </cell>
          <cell r="D6798">
            <v>669023</v>
          </cell>
        </row>
        <row r="6799">
          <cell r="B6799" t="str">
            <v>Vảy ốc &gt;39-42 cm</v>
          </cell>
          <cell r="C6799" t="str">
            <v>cây</v>
          </cell>
          <cell r="D6799">
            <v>719533</v>
          </cell>
        </row>
        <row r="6800">
          <cell r="B6800" t="str">
            <v>Vảy ốc &gt;42 cm</v>
          </cell>
          <cell r="C6800" t="str">
            <v>cây</v>
          </cell>
          <cell r="D6800">
            <v>775248</v>
          </cell>
        </row>
        <row r="6801">
          <cell r="B6801" t="str">
            <v>Cồng núi ≤3 cm</v>
          </cell>
          <cell r="C6801" t="str">
            <v>cây</v>
          </cell>
          <cell r="D6801">
            <v>78170</v>
          </cell>
        </row>
        <row r="6802">
          <cell r="B6802" t="str">
            <v>Cồng núi &gt;3-6 cm</v>
          </cell>
          <cell r="C6802" t="str">
            <v>cây</v>
          </cell>
          <cell r="D6802">
            <v>102978</v>
          </cell>
        </row>
        <row r="6803">
          <cell r="B6803" t="str">
            <v>Cồng núi &gt;6-9 cm</v>
          </cell>
          <cell r="C6803" t="str">
            <v>cây</v>
          </cell>
          <cell r="D6803">
            <v>270948</v>
          </cell>
        </row>
        <row r="6804">
          <cell r="B6804" t="str">
            <v>Cồng núi &gt;9-12 cm</v>
          </cell>
          <cell r="C6804" t="str">
            <v>cây</v>
          </cell>
          <cell r="D6804">
            <v>364529</v>
          </cell>
        </row>
        <row r="6805">
          <cell r="B6805" t="str">
            <v>Cồng núi &gt;12-15 cm</v>
          </cell>
          <cell r="C6805" t="str">
            <v>cây</v>
          </cell>
          <cell r="D6805">
            <v>389433</v>
          </cell>
        </row>
        <row r="6806">
          <cell r="B6806" t="str">
            <v>Cồng núi &gt;15-18 cm</v>
          </cell>
          <cell r="C6806" t="str">
            <v>cây</v>
          </cell>
          <cell r="D6806">
            <v>415918</v>
          </cell>
        </row>
        <row r="6807">
          <cell r="B6807" t="str">
            <v>Cồng núi &gt;18-21 cm</v>
          </cell>
          <cell r="C6807" t="str">
            <v>cây</v>
          </cell>
          <cell r="D6807">
            <v>444210</v>
          </cell>
        </row>
        <row r="6808">
          <cell r="B6808" t="str">
            <v>Cồng núi &gt;21-24 cm</v>
          </cell>
          <cell r="C6808" t="str">
            <v>cây</v>
          </cell>
          <cell r="D6808">
            <v>474562</v>
          </cell>
        </row>
        <row r="6809">
          <cell r="B6809" t="str">
            <v>Cồng núi &gt;24-27 cm</v>
          </cell>
          <cell r="C6809" t="str">
            <v>cây</v>
          </cell>
          <cell r="D6809">
            <v>507268</v>
          </cell>
        </row>
        <row r="6810">
          <cell r="B6810" t="str">
            <v>Cồng núi &gt;27-30 cm</v>
          </cell>
          <cell r="C6810" t="str">
            <v>cây</v>
          </cell>
          <cell r="D6810">
            <v>542659</v>
          </cell>
        </row>
        <row r="6811">
          <cell r="B6811" t="str">
            <v>Cồng núi &gt;30-33 cm</v>
          </cell>
          <cell r="C6811" t="str">
            <v>cây</v>
          </cell>
          <cell r="D6811">
            <v>581110</v>
          </cell>
        </row>
        <row r="6812">
          <cell r="B6812" t="str">
            <v>Cồng núi &gt;33-36 cm</v>
          </cell>
          <cell r="C6812" t="str">
            <v>cây</v>
          </cell>
          <cell r="D6812">
            <v>623072</v>
          </cell>
        </row>
        <row r="6813">
          <cell r="B6813" t="str">
            <v>Cồng núi &gt;36-39 cm</v>
          </cell>
          <cell r="C6813" t="str">
            <v>cây</v>
          </cell>
          <cell r="D6813">
            <v>669023</v>
          </cell>
        </row>
        <row r="6814">
          <cell r="B6814" t="str">
            <v>Cồng núi &gt;39-42 cm</v>
          </cell>
          <cell r="C6814" t="str">
            <v>cây</v>
          </cell>
          <cell r="D6814">
            <v>719533</v>
          </cell>
        </row>
        <row r="6815">
          <cell r="B6815" t="str">
            <v>Cồng núi &gt;42 cm</v>
          </cell>
          <cell r="C6815" t="str">
            <v>cây</v>
          </cell>
          <cell r="D6815">
            <v>775248</v>
          </cell>
        </row>
        <row r="6816">
          <cell r="B6816" t="str">
            <v>Cồng trắng ≤3 cm</v>
          </cell>
          <cell r="C6816" t="str">
            <v>cây</v>
          </cell>
          <cell r="D6816">
            <v>78170</v>
          </cell>
        </row>
        <row r="6817">
          <cell r="B6817" t="str">
            <v>Cồng trắng &gt;3-6 cm</v>
          </cell>
          <cell r="C6817" t="str">
            <v>cây</v>
          </cell>
          <cell r="D6817">
            <v>102978</v>
          </cell>
        </row>
        <row r="6818">
          <cell r="B6818" t="str">
            <v>Cồng trắng &gt;6-9 cm</v>
          </cell>
          <cell r="C6818" t="str">
            <v>cây</v>
          </cell>
          <cell r="D6818">
            <v>270948</v>
          </cell>
        </row>
        <row r="6819">
          <cell r="B6819" t="str">
            <v>Cồng trắng &gt;9-12 cm</v>
          </cell>
          <cell r="C6819" t="str">
            <v>cây</v>
          </cell>
          <cell r="D6819">
            <v>364529</v>
          </cell>
        </row>
        <row r="6820">
          <cell r="B6820" t="str">
            <v>Cồng trắng &gt;12-15 cm</v>
          </cell>
          <cell r="C6820" t="str">
            <v>cây</v>
          </cell>
          <cell r="D6820">
            <v>389433</v>
          </cell>
        </row>
        <row r="6821">
          <cell r="B6821" t="str">
            <v>Cồng trắng &gt;15-18 cm</v>
          </cell>
          <cell r="C6821" t="str">
            <v>cây</v>
          </cell>
          <cell r="D6821">
            <v>415918</v>
          </cell>
        </row>
        <row r="6822">
          <cell r="B6822" t="str">
            <v>Cồng trắng &gt;18-21 cm</v>
          </cell>
          <cell r="C6822" t="str">
            <v>cây</v>
          </cell>
          <cell r="D6822">
            <v>444210</v>
          </cell>
        </row>
        <row r="6823">
          <cell r="B6823" t="str">
            <v>Cồng trắng &gt;21-24 cm</v>
          </cell>
          <cell r="C6823" t="str">
            <v>cây</v>
          </cell>
          <cell r="D6823">
            <v>474562</v>
          </cell>
        </row>
        <row r="6824">
          <cell r="B6824" t="str">
            <v>Cồng trắng &gt;24-27 cm</v>
          </cell>
          <cell r="C6824" t="str">
            <v>cây</v>
          </cell>
          <cell r="D6824">
            <v>507268</v>
          </cell>
        </row>
        <row r="6825">
          <cell r="B6825" t="str">
            <v>Cồng trắng &gt;27-30 cm</v>
          </cell>
          <cell r="C6825" t="str">
            <v>cây</v>
          </cell>
          <cell r="D6825">
            <v>542659</v>
          </cell>
        </row>
        <row r="6826">
          <cell r="B6826" t="str">
            <v>Cồng trắng &gt;30-33 cm</v>
          </cell>
          <cell r="C6826" t="str">
            <v>cây</v>
          </cell>
          <cell r="D6826">
            <v>581110</v>
          </cell>
        </row>
        <row r="6827">
          <cell r="B6827" t="str">
            <v>Cồng trắng &gt;33-36 cm</v>
          </cell>
          <cell r="C6827" t="str">
            <v>cây</v>
          </cell>
          <cell r="D6827">
            <v>623072</v>
          </cell>
        </row>
        <row r="6828">
          <cell r="B6828" t="str">
            <v>Cồng trắng &gt;36-39 cm</v>
          </cell>
          <cell r="C6828" t="str">
            <v>cây</v>
          </cell>
          <cell r="D6828">
            <v>669023</v>
          </cell>
        </row>
        <row r="6829">
          <cell r="B6829" t="str">
            <v>Cồng trắng &gt;39-42 cm</v>
          </cell>
          <cell r="C6829" t="str">
            <v>cây</v>
          </cell>
          <cell r="D6829">
            <v>719533</v>
          </cell>
        </row>
        <row r="6830">
          <cell r="B6830" t="str">
            <v>Cồng trắng &gt;42 cm</v>
          </cell>
          <cell r="C6830" t="str">
            <v>cây</v>
          </cell>
          <cell r="D6830">
            <v>775248</v>
          </cell>
        </row>
        <row r="6831">
          <cell r="B6831" t="str">
            <v>Cồng rù rì ≤3 cm</v>
          </cell>
          <cell r="C6831" t="str">
            <v>cây</v>
          </cell>
          <cell r="D6831">
            <v>78170</v>
          </cell>
        </row>
        <row r="6832">
          <cell r="B6832" t="str">
            <v>Cồng rù rì &gt;3-6 cm</v>
          </cell>
          <cell r="C6832" t="str">
            <v>cây</v>
          </cell>
          <cell r="D6832">
            <v>102978</v>
          </cell>
        </row>
        <row r="6833">
          <cell r="B6833" t="str">
            <v>Cồng rù rì &gt;6-9 cm</v>
          </cell>
          <cell r="C6833" t="str">
            <v>cây</v>
          </cell>
          <cell r="D6833">
            <v>270948</v>
          </cell>
        </row>
        <row r="6834">
          <cell r="B6834" t="str">
            <v>Cồng rù rì &gt;9-12 cm</v>
          </cell>
          <cell r="C6834" t="str">
            <v>cây</v>
          </cell>
          <cell r="D6834">
            <v>364529</v>
          </cell>
        </row>
        <row r="6835">
          <cell r="B6835" t="str">
            <v>Cồng rù rì &gt;12-15 cm</v>
          </cell>
          <cell r="C6835" t="str">
            <v>cây</v>
          </cell>
          <cell r="D6835">
            <v>389433</v>
          </cell>
        </row>
        <row r="6836">
          <cell r="B6836" t="str">
            <v>Cồng rù rì &gt;15-18 cm</v>
          </cell>
          <cell r="C6836" t="str">
            <v>cây</v>
          </cell>
          <cell r="D6836">
            <v>415918</v>
          </cell>
        </row>
        <row r="6837">
          <cell r="B6837" t="str">
            <v>Cồng rù rì &gt;18-21 cm</v>
          </cell>
          <cell r="C6837" t="str">
            <v>cây</v>
          </cell>
          <cell r="D6837">
            <v>444210</v>
          </cell>
        </row>
        <row r="6838">
          <cell r="B6838" t="str">
            <v>Cồng rù rì &gt;21-24 cm</v>
          </cell>
          <cell r="C6838" t="str">
            <v>cây</v>
          </cell>
          <cell r="D6838">
            <v>474562</v>
          </cell>
        </row>
        <row r="6839">
          <cell r="B6839" t="str">
            <v>Cồng rù rì &gt;24-27 cm</v>
          </cell>
          <cell r="C6839" t="str">
            <v>cây</v>
          </cell>
          <cell r="D6839">
            <v>507268</v>
          </cell>
        </row>
        <row r="6840">
          <cell r="B6840" t="str">
            <v>Cồng rù rì &gt;27-30 cm</v>
          </cell>
          <cell r="C6840" t="str">
            <v>cây</v>
          </cell>
          <cell r="D6840">
            <v>542659</v>
          </cell>
        </row>
        <row r="6841">
          <cell r="B6841" t="str">
            <v>Cồng rù rì &gt;30-33 cm</v>
          </cell>
          <cell r="C6841" t="str">
            <v>cây</v>
          </cell>
          <cell r="D6841">
            <v>581110</v>
          </cell>
        </row>
        <row r="6842">
          <cell r="B6842" t="str">
            <v>Cồng rù rì &gt;33-36 cm</v>
          </cell>
          <cell r="C6842" t="str">
            <v>cây</v>
          </cell>
          <cell r="D6842">
            <v>623072</v>
          </cell>
        </row>
        <row r="6843">
          <cell r="B6843" t="str">
            <v>Cồng rù rì &gt;36-39 cm</v>
          </cell>
          <cell r="C6843" t="str">
            <v>cây</v>
          </cell>
          <cell r="D6843">
            <v>669023</v>
          </cell>
        </row>
        <row r="6844">
          <cell r="B6844" t="str">
            <v>Cồng rù rì &gt;39-42 cm</v>
          </cell>
          <cell r="C6844" t="str">
            <v>cây</v>
          </cell>
          <cell r="D6844">
            <v>719533</v>
          </cell>
        </row>
        <row r="6845">
          <cell r="B6845" t="str">
            <v>Cồng rù rì &gt;42 cm</v>
          </cell>
          <cell r="C6845" t="str">
            <v>cây</v>
          </cell>
          <cell r="D6845">
            <v>775248</v>
          </cell>
        </row>
        <row r="6846">
          <cell r="B6846" t="str">
            <v>Cồng sữa bắc bộ ≤3 cm</v>
          </cell>
          <cell r="C6846" t="str">
            <v>cây</v>
          </cell>
          <cell r="D6846">
            <v>78170</v>
          </cell>
        </row>
        <row r="6847">
          <cell r="B6847" t="str">
            <v>Cồng sữa bắc bộ &gt;3-6 cm</v>
          </cell>
          <cell r="C6847" t="str">
            <v>cây</v>
          </cell>
          <cell r="D6847">
            <v>102978</v>
          </cell>
        </row>
        <row r="6848">
          <cell r="B6848" t="str">
            <v>Cồng sữa bắc bộ &gt;6-9 cm</v>
          </cell>
          <cell r="C6848" t="str">
            <v>cây</v>
          </cell>
          <cell r="D6848">
            <v>270948</v>
          </cell>
        </row>
        <row r="6849">
          <cell r="B6849" t="str">
            <v>Cồng sữa bắc bộ &gt;9-12 cm</v>
          </cell>
          <cell r="C6849" t="str">
            <v>cây</v>
          </cell>
          <cell r="D6849">
            <v>364529</v>
          </cell>
        </row>
        <row r="6850">
          <cell r="B6850" t="str">
            <v>Cồng sữa bắc bộ &gt;12-15 cm</v>
          </cell>
          <cell r="C6850" t="str">
            <v>cây</v>
          </cell>
          <cell r="D6850">
            <v>389433</v>
          </cell>
        </row>
        <row r="6851">
          <cell r="B6851" t="str">
            <v>Cồng sữa bắc bộ &gt;15-18 cm</v>
          </cell>
          <cell r="C6851" t="str">
            <v>cây</v>
          </cell>
          <cell r="D6851">
            <v>415918</v>
          </cell>
        </row>
        <row r="6852">
          <cell r="B6852" t="str">
            <v>Cồng sữa bắc bộ &gt;18-21 cm</v>
          </cell>
          <cell r="C6852" t="str">
            <v>cây</v>
          </cell>
          <cell r="D6852">
            <v>444210</v>
          </cell>
        </row>
        <row r="6853">
          <cell r="B6853" t="str">
            <v>Cồng sữa bắc bộ &gt;21-24 cm</v>
          </cell>
          <cell r="C6853" t="str">
            <v>cây</v>
          </cell>
          <cell r="D6853">
            <v>474562</v>
          </cell>
        </row>
        <row r="6854">
          <cell r="B6854" t="str">
            <v>Cồng sữa bắc bộ &gt;24-27 cm</v>
          </cell>
          <cell r="C6854" t="str">
            <v>cây</v>
          </cell>
          <cell r="D6854">
            <v>507268</v>
          </cell>
        </row>
        <row r="6855">
          <cell r="B6855" t="str">
            <v>Cồng sữa bắc bộ &gt;27-30 cm</v>
          </cell>
          <cell r="C6855" t="str">
            <v>cây</v>
          </cell>
          <cell r="D6855">
            <v>542659</v>
          </cell>
        </row>
        <row r="6856">
          <cell r="B6856" t="str">
            <v>Cồng sữa bắc bộ &gt;30-33 cm</v>
          </cell>
          <cell r="C6856" t="str">
            <v>cây</v>
          </cell>
          <cell r="D6856">
            <v>581110</v>
          </cell>
        </row>
        <row r="6857">
          <cell r="B6857" t="str">
            <v>Cồng sữa bắc bộ &gt;33-36 cm</v>
          </cell>
          <cell r="C6857" t="str">
            <v>cây</v>
          </cell>
          <cell r="D6857">
            <v>623072</v>
          </cell>
        </row>
        <row r="6858">
          <cell r="B6858" t="str">
            <v>Cồng sữa bắc bộ &gt;36-39 cm</v>
          </cell>
          <cell r="C6858" t="str">
            <v>cây</v>
          </cell>
          <cell r="D6858">
            <v>669023</v>
          </cell>
        </row>
        <row r="6859">
          <cell r="B6859" t="str">
            <v>Cồng sữa bắc bộ &gt;39-42 cm</v>
          </cell>
          <cell r="C6859" t="str">
            <v>cây</v>
          </cell>
          <cell r="D6859">
            <v>719533</v>
          </cell>
        </row>
        <row r="6860">
          <cell r="B6860" t="str">
            <v>Cồng sữa bắc bộ &gt;42 cm</v>
          </cell>
          <cell r="C6860" t="str">
            <v>cây</v>
          </cell>
          <cell r="D6860">
            <v>775248</v>
          </cell>
        </row>
        <row r="6861">
          <cell r="B6861" t="str">
            <v>Mắc niễng ≤3 cm</v>
          </cell>
          <cell r="C6861" t="str">
            <v>cây</v>
          </cell>
          <cell r="D6861">
            <v>78170</v>
          </cell>
        </row>
        <row r="6862">
          <cell r="B6862" t="str">
            <v>Mắc niễng &gt;3-6 cm</v>
          </cell>
          <cell r="C6862" t="str">
            <v>cây</v>
          </cell>
          <cell r="D6862">
            <v>102978</v>
          </cell>
        </row>
        <row r="6863">
          <cell r="B6863" t="str">
            <v>Mắc niễng &gt;6-9 cm</v>
          </cell>
          <cell r="C6863" t="str">
            <v>cây</v>
          </cell>
          <cell r="D6863">
            <v>270948</v>
          </cell>
        </row>
        <row r="6864">
          <cell r="B6864" t="str">
            <v>Mắc niễng &gt;9-12 cm</v>
          </cell>
          <cell r="C6864" t="str">
            <v>cây</v>
          </cell>
          <cell r="D6864">
            <v>364529</v>
          </cell>
        </row>
        <row r="6865">
          <cell r="B6865" t="str">
            <v>Mắc niễng &gt;12-15 cm</v>
          </cell>
          <cell r="C6865" t="str">
            <v>cây</v>
          </cell>
          <cell r="D6865">
            <v>389433</v>
          </cell>
        </row>
        <row r="6866">
          <cell r="B6866" t="str">
            <v>Mắc niễng &gt;15-18 cm</v>
          </cell>
          <cell r="C6866" t="str">
            <v>cây</v>
          </cell>
          <cell r="D6866">
            <v>415918</v>
          </cell>
        </row>
        <row r="6867">
          <cell r="B6867" t="str">
            <v>Mắc niễng &gt;18-21 cm</v>
          </cell>
          <cell r="C6867" t="str">
            <v>cây</v>
          </cell>
          <cell r="D6867">
            <v>444210</v>
          </cell>
        </row>
        <row r="6868">
          <cell r="B6868" t="str">
            <v>Mắc niễng &gt;21-24 cm</v>
          </cell>
          <cell r="C6868" t="str">
            <v>cây</v>
          </cell>
          <cell r="D6868">
            <v>474562</v>
          </cell>
        </row>
        <row r="6869">
          <cell r="B6869" t="str">
            <v>Mắc niễng &gt;24-27 cm</v>
          </cell>
          <cell r="C6869" t="str">
            <v>cây</v>
          </cell>
          <cell r="D6869">
            <v>507268</v>
          </cell>
        </row>
        <row r="6870">
          <cell r="B6870" t="str">
            <v>Mắc niễng &gt;27-30 cm</v>
          </cell>
          <cell r="C6870" t="str">
            <v>cây</v>
          </cell>
          <cell r="D6870">
            <v>542659</v>
          </cell>
        </row>
        <row r="6871">
          <cell r="B6871" t="str">
            <v>Mắc niễng &gt;30-33 cm</v>
          </cell>
          <cell r="C6871" t="str">
            <v>cây</v>
          </cell>
          <cell r="D6871">
            <v>581110</v>
          </cell>
        </row>
        <row r="6872">
          <cell r="B6872" t="str">
            <v>Mắc niễng &gt;33-36 cm</v>
          </cell>
          <cell r="C6872" t="str">
            <v>cây</v>
          </cell>
          <cell r="D6872">
            <v>623072</v>
          </cell>
        </row>
        <row r="6873">
          <cell r="B6873" t="str">
            <v>Mắc niễng &gt;36-39 cm</v>
          </cell>
          <cell r="C6873" t="str">
            <v>cây</v>
          </cell>
          <cell r="D6873">
            <v>669023</v>
          </cell>
        </row>
        <row r="6874">
          <cell r="B6874" t="str">
            <v>Mắc niễng &gt;39-42 cm</v>
          </cell>
          <cell r="C6874" t="str">
            <v>cây</v>
          </cell>
          <cell r="D6874">
            <v>719533</v>
          </cell>
        </row>
        <row r="6875">
          <cell r="B6875" t="str">
            <v>Mắc niễng &gt;42 cm</v>
          </cell>
          <cell r="C6875" t="str">
            <v>cây</v>
          </cell>
          <cell r="D6875">
            <v>775248</v>
          </cell>
        </row>
        <row r="6876">
          <cell r="B6876" t="str">
            <v>Cồng sữa ≤3 cm</v>
          </cell>
          <cell r="C6876" t="str">
            <v>cây</v>
          </cell>
          <cell r="D6876">
            <v>78170</v>
          </cell>
        </row>
        <row r="6877">
          <cell r="B6877" t="str">
            <v>Cồng sữa &gt;3-6 cm</v>
          </cell>
          <cell r="C6877" t="str">
            <v>cây</v>
          </cell>
          <cell r="D6877">
            <v>102978</v>
          </cell>
        </row>
        <row r="6878">
          <cell r="B6878" t="str">
            <v>Cồng sữa &gt;6-9 cm</v>
          </cell>
          <cell r="C6878" t="str">
            <v>cây</v>
          </cell>
          <cell r="D6878">
            <v>270948</v>
          </cell>
        </row>
        <row r="6879">
          <cell r="B6879" t="str">
            <v>Cồng sữa &gt;9-12 cm</v>
          </cell>
          <cell r="C6879" t="str">
            <v>cây</v>
          </cell>
          <cell r="D6879">
            <v>364529</v>
          </cell>
        </row>
        <row r="6880">
          <cell r="B6880" t="str">
            <v>Cồng sữa &gt;12-15 cm</v>
          </cell>
          <cell r="C6880" t="str">
            <v>cây</v>
          </cell>
          <cell r="D6880">
            <v>389433</v>
          </cell>
        </row>
        <row r="6881">
          <cell r="B6881" t="str">
            <v>Cồng sữa &gt;15-18 cm</v>
          </cell>
          <cell r="C6881" t="str">
            <v>cây</v>
          </cell>
          <cell r="D6881">
            <v>415918</v>
          </cell>
        </row>
        <row r="6882">
          <cell r="B6882" t="str">
            <v>Cồng sữa &gt;18-21 cm</v>
          </cell>
          <cell r="C6882" t="str">
            <v>cây</v>
          </cell>
          <cell r="D6882">
            <v>444210</v>
          </cell>
        </row>
        <row r="6883">
          <cell r="B6883" t="str">
            <v>Cồng sữa &gt;21-24 cm</v>
          </cell>
          <cell r="C6883" t="str">
            <v>cây</v>
          </cell>
          <cell r="D6883">
            <v>474562</v>
          </cell>
        </row>
        <row r="6884">
          <cell r="B6884" t="str">
            <v>Cồng sữa &gt;24-27 cm</v>
          </cell>
          <cell r="C6884" t="str">
            <v>cây</v>
          </cell>
          <cell r="D6884">
            <v>507268</v>
          </cell>
        </row>
        <row r="6885">
          <cell r="B6885" t="str">
            <v>Cồng sữa &gt;27-30 cm</v>
          </cell>
          <cell r="C6885" t="str">
            <v>cây</v>
          </cell>
          <cell r="D6885">
            <v>542659</v>
          </cell>
        </row>
        <row r="6886">
          <cell r="B6886" t="str">
            <v>Cồng sữa &gt;30-33 cm</v>
          </cell>
          <cell r="C6886" t="str">
            <v>cây</v>
          </cell>
          <cell r="D6886">
            <v>581110</v>
          </cell>
        </row>
        <row r="6887">
          <cell r="B6887" t="str">
            <v>Cồng sữa &gt;33-36 cm</v>
          </cell>
          <cell r="C6887" t="str">
            <v>cây</v>
          </cell>
          <cell r="D6887">
            <v>623072</v>
          </cell>
        </row>
        <row r="6888">
          <cell r="B6888" t="str">
            <v>Cồng sữa &gt;36-39 cm</v>
          </cell>
          <cell r="C6888" t="str">
            <v>cây</v>
          </cell>
          <cell r="D6888">
            <v>669023</v>
          </cell>
        </row>
        <row r="6889">
          <cell r="B6889" t="str">
            <v>Cồng sữa &gt;39-42 cm</v>
          </cell>
          <cell r="C6889" t="str">
            <v>cây</v>
          </cell>
          <cell r="D6889">
            <v>719533</v>
          </cell>
        </row>
        <row r="6890">
          <cell r="B6890" t="str">
            <v>Cồng sữa &gt;42 cm</v>
          </cell>
          <cell r="C6890" t="str">
            <v>cây</v>
          </cell>
          <cell r="D6890">
            <v>775248</v>
          </cell>
        </row>
        <row r="6891">
          <cell r="B6891" t="str">
            <v>Cồng sữa vàng ≤3 cm</v>
          </cell>
          <cell r="C6891" t="str">
            <v>cây</v>
          </cell>
          <cell r="D6891">
            <v>78170</v>
          </cell>
        </row>
        <row r="6892">
          <cell r="B6892" t="str">
            <v>Cồng sữa vàng &gt;3-6 cm</v>
          </cell>
          <cell r="C6892" t="str">
            <v>cây</v>
          </cell>
          <cell r="D6892">
            <v>102978</v>
          </cell>
        </row>
        <row r="6893">
          <cell r="B6893" t="str">
            <v>Cồng sữa vàng &gt;6-9 cm</v>
          </cell>
          <cell r="C6893" t="str">
            <v>cây</v>
          </cell>
          <cell r="D6893">
            <v>270948</v>
          </cell>
        </row>
        <row r="6894">
          <cell r="B6894" t="str">
            <v>Cồng sữa vàng &gt;9-12 cm</v>
          </cell>
          <cell r="C6894" t="str">
            <v>cây</v>
          </cell>
          <cell r="D6894">
            <v>364529</v>
          </cell>
        </row>
        <row r="6895">
          <cell r="B6895" t="str">
            <v>Cồng sữa vàng &gt;12-15 cm</v>
          </cell>
          <cell r="C6895" t="str">
            <v>cây</v>
          </cell>
          <cell r="D6895">
            <v>389433</v>
          </cell>
        </row>
        <row r="6896">
          <cell r="B6896" t="str">
            <v>Cồng sữa vàng &gt;15-18 cm</v>
          </cell>
          <cell r="C6896" t="str">
            <v>cây</v>
          </cell>
          <cell r="D6896">
            <v>415918</v>
          </cell>
        </row>
        <row r="6897">
          <cell r="B6897" t="str">
            <v>Cồng sữa vàng &gt;18-21 cm</v>
          </cell>
          <cell r="C6897" t="str">
            <v>cây</v>
          </cell>
          <cell r="D6897">
            <v>444210</v>
          </cell>
        </row>
        <row r="6898">
          <cell r="B6898" t="str">
            <v>Cồng sữa vàng &gt;21-24 cm</v>
          </cell>
          <cell r="C6898" t="str">
            <v>cây</v>
          </cell>
          <cell r="D6898">
            <v>474562</v>
          </cell>
        </row>
        <row r="6899">
          <cell r="B6899" t="str">
            <v>Cồng sữa vàng &gt;24-27 cm</v>
          </cell>
          <cell r="C6899" t="str">
            <v>cây</v>
          </cell>
          <cell r="D6899">
            <v>507268</v>
          </cell>
        </row>
        <row r="6900">
          <cell r="B6900" t="str">
            <v>Cồng sữa vàng &gt;27-30 cm</v>
          </cell>
          <cell r="C6900" t="str">
            <v>cây</v>
          </cell>
          <cell r="D6900">
            <v>542659</v>
          </cell>
        </row>
        <row r="6901">
          <cell r="B6901" t="str">
            <v>Cồng sữa vàng &gt;30-33 cm</v>
          </cell>
          <cell r="C6901" t="str">
            <v>cây</v>
          </cell>
          <cell r="D6901">
            <v>581110</v>
          </cell>
        </row>
        <row r="6902">
          <cell r="B6902" t="str">
            <v>Cồng sữa vàng &gt;33-36 cm</v>
          </cell>
          <cell r="C6902" t="str">
            <v>cây</v>
          </cell>
          <cell r="D6902">
            <v>623072</v>
          </cell>
        </row>
        <row r="6903">
          <cell r="B6903" t="str">
            <v>Cồng sữa vàng &gt;36-39 cm</v>
          </cell>
          <cell r="C6903" t="str">
            <v>cây</v>
          </cell>
          <cell r="D6903">
            <v>669023</v>
          </cell>
        </row>
        <row r="6904">
          <cell r="B6904" t="str">
            <v>Cồng sữa vàng &gt;39-42 cm</v>
          </cell>
          <cell r="C6904" t="str">
            <v>cây</v>
          </cell>
          <cell r="D6904">
            <v>719533</v>
          </cell>
        </row>
        <row r="6905">
          <cell r="B6905" t="str">
            <v>Cồng sữa vàng &gt;42 cm</v>
          </cell>
          <cell r="C6905" t="str">
            <v>cây</v>
          </cell>
          <cell r="D6905">
            <v>775248</v>
          </cell>
        </row>
        <row r="6906">
          <cell r="B6906" t="str">
            <v>Dự ≤3 cm</v>
          </cell>
          <cell r="C6906" t="str">
            <v>cây</v>
          </cell>
          <cell r="D6906">
            <v>78170</v>
          </cell>
        </row>
        <row r="6907">
          <cell r="B6907" t="str">
            <v>Dự &gt;3-6 cm</v>
          </cell>
          <cell r="C6907" t="str">
            <v>cây</v>
          </cell>
          <cell r="D6907">
            <v>102978</v>
          </cell>
        </row>
        <row r="6908">
          <cell r="B6908" t="str">
            <v>Dự &gt;6-9 cm</v>
          </cell>
          <cell r="C6908" t="str">
            <v>cây</v>
          </cell>
          <cell r="D6908">
            <v>270948</v>
          </cell>
        </row>
        <row r="6909">
          <cell r="B6909" t="str">
            <v>Dự &gt;9-12 cm</v>
          </cell>
          <cell r="C6909" t="str">
            <v>cây</v>
          </cell>
          <cell r="D6909">
            <v>364529</v>
          </cell>
        </row>
        <row r="6910">
          <cell r="B6910" t="str">
            <v>Dự &gt;12-15 cm</v>
          </cell>
          <cell r="C6910" t="str">
            <v>cây</v>
          </cell>
          <cell r="D6910">
            <v>389433</v>
          </cell>
        </row>
        <row r="6911">
          <cell r="B6911" t="str">
            <v>Dự &gt;15-18 cm</v>
          </cell>
          <cell r="C6911" t="str">
            <v>cây</v>
          </cell>
          <cell r="D6911">
            <v>415918</v>
          </cell>
        </row>
        <row r="6912">
          <cell r="B6912" t="str">
            <v>Dự &gt;18-21 cm</v>
          </cell>
          <cell r="C6912" t="str">
            <v>cây</v>
          </cell>
          <cell r="D6912">
            <v>444210</v>
          </cell>
        </row>
        <row r="6913">
          <cell r="B6913" t="str">
            <v>Dự &gt;21-24 cm</v>
          </cell>
          <cell r="C6913" t="str">
            <v>cây</v>
          </cell>
          <cell r="D6913">
            <v>474562</v>
          </cell>
        </row>
        <row r="6914">
          <cell r="B6914" t="str">
            <v>Dự &gt;24-27 cm</v>
          </cell>
          <cell r="C6914" t="str">
            <v>cây</v>
          </cell>
          <cell r="D6914">
            <v>507268</v>
          </cell>
        </row>
        <row r="6915">
          <cell r="B6915" t="str">
            <v>Dự &gt;27-30 cm</v>
          </cell>
          <cell r="C6915" t="str">
            <v>cây</v>
          </cell>
          <cell r="D6915">
            <v>542659</v>
          </cell>
        </row>
        <row r="6916">
          <cell r="B6916" t="str">
            <v>Dự &gt;30-33 cm</v>
          </cell>
          <cell r="C6916" t="str">
            <v>cây</v>
          </cell>
          <cell r="D6916">
            <v>581110</v>
          </cell>
        </row>
        <row r="6917">
          <cell r="B6917" t="str">
            <v>Dự &gt;33-36 cm</v>
          </cell>
          <cell r="C6917" t="str">
            <v>cây</v>
          </cell>
          <cell r="D6917">
            <v>623072</v>
          </cell>
        </row>
        <row r="6918">
          <cell r="B6918" t="str">
            <v>Dự &gt;36-39 cm</v>
          </cell>
          <cell r="C6918" t="str">
            <v>cây</v>
          </cell>
          <cell r="D6918">
            <v>669023</v>
          </cell>
        </row>
        <row r="6919">
          <cell r="B6919" t="str">
            <v>Dự &gt;39-42 cm</v>
          </cell>
          <cell r="C6919" t="str">
            <v>cây</v>
          </cell>
          <cell r="D6919">
            <v>719533</v>
          </cell>
        </row>
        <row r="6920">
          <cell r="B6920" t="str">
            <v>Dự &gt;42 cm</v>
          </cell>
          <cell r="C6920" t="str">
            <v>cây</v>
          </cell>
          <cell r="D6920">
            <v>775248</v>
          </cell>
        </row>
        <row r="6921">
          <cell r="B6921" t="str">
            <v>Đua đũa quả to ≤3 cm</v>
          </cell>
          <cell r="C6921" t="str">
            <v>cây</v>
          </cell>
          <cell r="D6921">
            <v>78170</v>
          </cell>
        </row>
        <row r="6922">
          <cell r="B6922" t="str">
            <v>Đua đũa quả to &gt;3-6 cm</v>
          </cell>
          <cell r="C6922" t="str">
            <v>cây</v>
          </cell>
          <cell r="D6922">
            <v>102978</v>
          </cell>
        </row>
        <row r="6923">
          <cell r="B6923" t="str">
            <v>Đua đũa quả to &gt;6-9 cm</v>
          </cell>
          <cell r="C6923" t="str">
            <v>cây</v>
          </cell>
          <cell r="D6923">
            <v>270948</v>
          </cell>
        </row>
        <row r="6924">
          <cell r="B6924" t="str">
            <v>Đua đũa quả to &gt;9-12 cm</v>
          </cell>
          <cell r="C6924" t="str">
            <v>cây</v>
          </cell>
          <cell r="D6924">
            <v>364529</v>
          </cell>
        </row>
        <row r="6925">
          <cell r="B6925" t="str">
            <v>Đua đũa quả to &gt;12-15 cm</v>
          </cell>
          <cell r="C6925" t="str">
            <v>cây</v>
          </cell>
          <cell r="D6925">
            <v>389433</v>
          </cell>
        </row>
        <row r="6926">
          <cell r="B6926" t="str">
            <v>Đua đũa quả to &gt;15-18 cm</v>
          </cell>
          <cell r="C6926" t="str">
            <v>cây</v>
          </cell>
          <cell r="D6926">
            <v>415918</v>
          </cell>
        </row>
        <row r="6927">
          <cell r="B6927" t="str">
            <v>Đua đũa quả to &gt;18-21 cm</v>
          </cell>
          <cell r="C6927" t="str">
            <v>cây</v>
          </cell>
          <cell r="D6927">
            <v>444210</v>
          </cell>
        </row>
        <row r="6928">
          <cell r="B6928" t="str">
            <v>Đua đũa quả to &gt;21-24 cm</v>
          </cell>
          <cell r="C6928" t="str">
            <v>cây</v>
          </cell>
          <cell r="D6928">
            <v>474562</v>
          </cell>
        </row>
        <row r="6929">
          <cell r="B6929" t="str">
            <v>Đua đũa quả to &gt;24-27 cm</v>
          </cell>
          <cell r="C6929" t="str">
            <v>cây</v>
          </cell>
          <cell r="D6929">
            <v>507268</v>
          </cell>
        </row>
        <row r="6930">
          <cell r="B6930" t="str">
            <v>Đua đũa quả to &gt;27-30 cm</v>
          </cell>
          <cell r="C6930" t="str">
            <v>cây</v>
          </cell>
          <cell r="D6930">
            <v>542659</v>
          </cell>
        </row>
        <row r="6931">
          <cell r="B6931" t="str">
            <v>Đua đũa quả to &gt;30-33 cm</v>
          </cell>
          <cell r="C6931" t="str">
            <v>cây</v>
          </cell>
          <cell r="D6931">
            <v>581110</v>
          </cell>
        </row>
        <row r="6932">
          <cell r="B6932" t="str">
            <v>Đua đũa quả to &gt;33-36 cm</v>
          </cell>
          <cell r="C6932" t="str">
            <v>cây</v>
          </cell>
          <cell r="D6932">
            <v>623072</v>
          </cell>
        </row>
        <row r="6933">
          <cell r="B6933" t="str">
            <v>Đua đũa quả to &gt;36-39 cm</v>
          </cell>
          <cell r="C6933" t="str">
            <v>cây</v>
          </cell>
          <cell r="D6933">
            <v>669023</v>
          </cell>
        </row>
        <row r="6934">
          <cell r="B6934" t="str">
            <v>Đua đũa quả to &gt;39-42 cm</v>
          </cell>
          <cell r="C6934" t="str">
            <v>cây</v>
          </cell>
          <cell r="D6934">
            <v>719533</v>
          </cell>
        </row>
        <row r="6935">
          <cell r="B6935" t="str">
            <v>Đua đũa quả to &gt;42 cm</v>
          </cell>
          <cell r="C6935" t="str">
            <v>cây</v>
          </cell>
          <cell r="D6935">
            <v>775248</v>
          </cell>
        </row>
        <row r="6936">
          <cell r="B6936" t="str">
            <v>Dực nang nhuộm ≤3 cm</v>
          </cell>
          <cell r="C6936" t="str">
            <v>cây</v>
          </cell>
          <cell r="D6936">
            <v>78170</v>
          </cell>
        </row>
        <row r="6937">
          <cell r="B6937" t="str">
            <v>Dực nang nhuộm &gt;3-6 cm</v>
          </cell>
          <cell r="C6937" t="str">
            <v>cây</v>
          </cell>
          <cell r="D6937">
            <v>102978</v>
          </cell>
        </row>
        <row r="6938">
          <cell r="B6938" t="str">
            <v>Dực nang nhuộm &gt;6-9 cm</v>
          </cell>
          <cell r="C6938" t="str">
            <v>cây</v>
          </cell>
          <cell r="D6938">
            <v>270948</v>
          </cell>
        </row>
        <row r="6939">
          <cell r="B6939" t="str">
            <v>Dực nang nhuộm &gt;9-12 cm</v>
          </cell>
          <cell r="C6939" t="str">
            <v>cây</v>
          </cell>
          <cell r="D6939">
            <v>364529</v>
          </cell>
        </row>
        <row r="6940">
          <cell r="B6940" t="str">
            <v>Dực nang nhuộm &gt;12-15 cm</v>
          </cell>
          <cell r="C6940" t="str">
            <v>cây</v>
          </cell>
          <cell r="D6940">
            <v>389433</v>
          </cell>
        </row>
        <row r="6941">
          <cell r="B6941" t="str">
            <v>Dực nang nhuộm &gt;15-18 cm</v>
          </cell>
          <cell r="C6941" t="str">
            <v>cây</v>
          </cell>
          <cell r="D6941">
            <v>415918</v>
          </cell>
        </row>
        <row r="6942">
          <cell r="B6942" t="str">
            <v>Dực nang nhuộm &gt;18-21 cm</v>
          </cell>
          <cell r="C6942" t="str">
            <v>cây</v>
          </cell>
          <cell r="D6942">
            <v>444210</v>
          </cell>
        </row>
        <row r="6943">
          <cell r="B6943" t="str">
            <v>Dực nang nhuộm &gt;21-24 cm</v>
          </cell>
          <cell r="C6943" t="str">
            <v>cây</v>
          </cell>
          <cell r="D6943">
            <v>474562</v>
          </cell>
        </row>
        <row r="6944">
          <cell r="B6944" t="str">
            <v>Dực nang nhuộm &gt;24-27 cm</v>
          </cell>
          <cell r="C6944" t="str">
            <v>cây</v>
          </cell>
          <cell r="D6944">
            <v>507268</v>
          </cell>
        </row>
        <row r="6945">
          <cell r="B6945" t="str">
            <v>Dực nang nhuộm &gt;27-30 cm</v>
          </cell>
          <cell r="C6945" t="str">
            <v>cây</v>
          </cell>
          <cell r="D6945">
            <v>542659</v>
          </cell>
        </row>
        <row r="6946">
          <cell r="B6946" t="str">
            <v>Dực nang nhuộm &gt;30-33 cm</v>
          </cell>
          <cell r="C6946" t="str">
            <v>cây</v>
          </cell>
          <cell r="D6946">
            <v>581110</v>
          </cell>
        </row>
        <row r="6947">
          <cell r="B6947" t="str">
            <v>Dực nang nhuộm &gt;33-36 cm</v>
          </cell>
          <cell r="C6947" t="str">
            <v>cây</v>
          </cell>
          <cell r="D6947">
            <v>623072</v>
          </cell>
        </row>
        <row r="6948">
          <cell r="B6948" t="str">
            <v>Dực nang nhuộm &gt;36-39 cm</v>
          </cell>
          <cell r="C6948" t="str">
            <v>cây</v>
          </cell>
          <cell r="D6948">
            <v>669023</v>
          </cell>
        </row>
        <row r="6949">
          <cell r="B6949" t="str">
            <v>Dực nang nhuộm &gt;39-42 cm</v>
          </cell>
          <cell r="C6949" t="str">
            <v>cây</v>
          </cell>
          <cell r="D6949">
            <v>719533</v>
          </cell>
        </row>
        <row r="6950">
          <cell r="B6950" t="str">
            <v>Dực nang nhuộm &gt;42 cm</v>
          </cell>
          <cell r="C6950" t="str">
            <v>cây</v>
          </cell>
          <cell r="D6950">
            <v>775248</v>
          </cell>
        </row>
        <row r="6951">
          <cell r="B6951" t="str">
            <v>Trôm hoa thưa ≤3 cm</v>
          </cell>
          <cell r="C6951" t="str">
            <v>cây</v>
          </cell>
          <cell r="D6951">
            <v>78170</v>
          </cell>
        </row>
        <row r="6952">
          <cell r="B6952" t="str">
            <v>Trôm hoa thưa &gt;3-6 cm</v>
          </cell>
          <cell r="C6952" t="str">
            <v>cây</v>
          </cell>
          <cell r="D6952">
            <v>102978</v>
          </cell>
        </row>
        <row r="6953">
          <cell r="B6953" t="str">
            <v>Trôm hoa thưa &gt;6-9 cm</v>
          </cell>
          <cell r="C6953" t="str">
            <v>cây</v>
          </cell>
          <cell r="D6953">
            <v>270948</v>
          </cell>
        </row>
        <row r="6954">
          <cell r="B6954" t="str">
            <v>Trôm hoa thưa &gt;9-12 cm</v>
          </cell>
          <cell r="C6954" t="str">
            <v>cây</v>
          </cell>
          <cell r="D6954">
            <v>364529</v>
          </cell>
        </row>
        <row r="6955">
          <cell r="B6955" t="str">
            <v>Trôm hoa thưa &gt;12-15 cm</v>
          </cell>
          <cell r="C6955" t="str">
            <v>cây</v>
          </cell>
          <cell r="D6955">
            <v>389433</v>
          </cell>
        </row>
        <row r="6956">
          <cell r="B6956" t="str">
            <v>Trôm hoa thưa &gt;15-18 cm</v>
          </cell>
          <cell r="C6956" t="str">
            <v>cây</v>
          </cell>
          <cell r="D6956">
            <v>415918</v>
          </cell>
        </row>
        <row r="6957">
          <cell r="B6957" t="str">
            <v>Trôm hoa thưa &gt;18-21 cm</v>
          </cell>
          <cell r="C6957" t="str">
            <v>cây</v>
          </cell>
          <cell r="D6957">
            <v>444210</v>
          </cell>
        </row>
        <row r="6958">
          <cell r="B6958" t="str">
            <v>Trôm hoa thưa &gt;21-24 cm</v>
          </cell>
          <cell r="C6958" t="str">
            <v>cây</v>
          </cell>
          <cell r="D6958">
            <v>474562</v>
          </cell>
        </row>
        <row r="6959">
          <cell r="B6959" t="str">
            <v>Trôm hoa thưa &gt;24-27 cm</v>
          </cell>
          <cell r="C6959" t="str">
            <v>cây</v>
          </cell>
          <cell r="D6959">
            <v>507268</v>
          </cell>
        </row>
        <row r="6960">
          <cell r="B6960" t="str">
            <v>Trôm hoa thưa &gt;27-30 cm</v>
          </cell>
          <cell r="C6960" t="str">
            <v>cây</v>
          </cell>
          <cell r="D6960">
            <v>542659</v>
          </cell>
        </row>
        <row r="6961">
          <cell r="B6961" t="str">
            <v>Trôm hoa thưa &gt;30-33 cm</v>
          </cell>
          <cell r="C6961" t="str">
            <v>cây</v>
          </cell>
          <cell r="D6961">
            <v>581110</v>
          </cell>
        </row>
        <row r="6962">
          <cell r="B6962" t="str">
            <v>Trôm hoa thưa &gt;33-36 cm</v>
          </cell>
          <cell r="C6962" t="str">
            <v>cây</v>
          </cell>
          <cell r="D6962">
            <v>623072</v>
          </cell>
        </row>
        <row r="6963">
          <cell r="B6963" t="str">
            <v>Trôm hoa thưa &gt;36-39 cm</v>
          </cell>
          <cell r="C6963" t="str">
            <v>cây</v>
          </cell>
          <cell r="D6963">
            <v>669023</v>
          </cell>
        </row>
        <row r="6964">
          <cell r="B6964" t="str">
            <v>Trôm hoa thưa &gt;39-42 cm</v>
          </cell>
          <cell r="C6964" t="str">
            <v>cây</v>
          </cell>
          <cell r="D6964">
            <v>719533</v>
          </cell>
        </row>
        <row r="6965">
          <cell r="B6965" t="str">
            <v>Trôm hoa thưa &gt;42 cm</v>
          </cell>
          <cell r="C6965" t="str">
            <v>cây</v>
          </cell>
          <cell r="D6965">
            <v>775248</v>
          </cell>
        </row>
        <row r="6966">
          <cell r="B6966" t="str">
            <v>Gáo đỏ ≤3 cm</v>
          </cell>
          <cell r="C6966" t="str">
            <v>cây</v>
          </cell>
          <cell r="D6966">
            <v>78170</v>
          </cell>
        </row>
        <row r="6967">
          <cell r="B6967" t="str">
            <v>Gáo đỏ &gt;3-6 cm</v>
          </cell>
          <cell r="C6967" t="str">
            <v>cây</v>
          </cell>
          <cell r="D6967">
            <v>102978</v>
          </cell>
        </row>
        <row r="6968">
          <cell r="B6968" t="str">
            <v>Gáo đỏ &gt;6-9 cm</v>
          </cell>
          <cell r="C6968" t="str">
            <v>cây</v>
          </cell>
          <cell r="D6968">
            <v>270948</v>
          </cell>
        </row>
        <row r="6969">
          <cell r="B6969" t="str">
            <v>Gáo đỏ &gt;9-12 cm</v>
          </cell>
          <cell r="C6969" t="str">
            <v>cây</v>
          </cell>
          <cell r="D6969">
            <v>364529</v>
          </cell>
        </row>
        <row r="6970">
          <cell r="B6970" t="str">
            <v>Gáo đỏ &gt;12-15 cm</v>
          </cell>
          <cell r="C6970" t="str">
            <v>cây</v>
          </cell>
          <cell r="D6970">
            <v>389433</v>
          </cell>
        </row>
        <row r="6971">
          <cell r="B6971" t="str">
            <v>Gáo đỏ &gt;15-18 cm</v>
          </cell>
          <cell r="C6971" t="str">
            <v>cây</v>
          </cell>
          <cell r="D6971">
            <v>415918</v>
          </cell>
        </row>
        <row r="6972">
          <cell r="B6972" t="str">
            <v>Gáo đỏ &gt;18-21 cm</v>
          </cell>
          <cell r="C6972" t="str">
            <v>cây</v>
          </cell>
          <cell r="D6972">
            <v>444210</v>
          </cell>
        </row>
        <row r="6973">
          <cell r="B6973" t="str">
            <v>Gáo đỏ &gt;21-24 cm</v>
          </cell>
          <cell r="C6973" t="str">
            <v>cây</v>
          </cell>
          <cell r="D6973">
            <v>474562</v>
          </cell>
        </row>
        <row r="6974">
          <cell r="B6974" t="str">
            <v>Gáo đỏ &gt;24-27 cm</v>
          </cell>
          <cell r="C6974" t="str">
            <v>cây</v>
          </cell>
          <cell r="D6974">
            <v>507268</v>
          </cell>
        </row>
        <row r="6975">
          <cell r="B6975" t="str">
            <v>Gáo đỏ &gt;27-30 cm</v>
          </cell>
          <cell r="C6975" t="str">
            <v>cây</v>
          </cell>
          <cell r="D6975">
            <v>542659</v>
          </cell>
        </row>
        <row r="6976">
          <cell r="B6976" t="str">
            <v>Gáo đỏ &gt;30-33 cm</v>
          </cell>
          <cell r="C6976" t="str">
            <v>cây</v>
          </cell>
          <cell r="D6976">
            <v>581110</v>
          </cell>
        </row>
        <row r="6977">
          <cell r="B6977" t="str">
            <v>Gáo đỏ &gt;33-36 cm</v>
          </cell>
          <cell r="C6977" t="str">
            <v>cây</v>
          </cell>
          <cell r="D6977">
            <v>623072</v>
          </cell>
        </row>
        <row r="6978">
          <cell r="B6978" t="str">
            <v>Gáo đỏ &gt;36-39 cm</v>
          </cell>
          <cell r="C6978" t="str">
            <v>cây</v>
          </cell>
          <cell r="D6978">
            <v>669023</v>
          </cell>
        </row>
        <row r="6979">
          <cell r="B6979" t="str">
            <v>Gáo đỏ &gt;39-42 cm</v>
          </cell>
          <cell r="C6979" t="str">
            <v>cây</v>
          </cell>
          <cell r="D6979">
            <v>719533</v>
          </cell>
        </row>
        <row r="6980">
          <cell r="B6980" t="str">
            <v>Gáo đỏ &gt;42 cm</v>
          </cell>
          <cell r="C6980" t="str">
            <v>cây</v>
          </cell>
          <cell r="D6980">
            <v>775248</v>
          </cell>
        </row>
        <row r="6981">
          <cell r="B6981" t="str">
            <v>Gáo vàng ≤3 cm</v>
          </cell>
          <cell r="C6981" t="str">
            <v>cây</v>
          </cell>
          <cell r="D6981">
            <v>78170</v>
          </cell>
        </row>
        <row r="6982">
          <cell r="B6982" t="str">
            <v>Gáo vàng &gt;3-6 cm</v>
          </cell>
          <cell r="C6982" t="str">
            <v>cây</v>
          </cell>
          <cell r="D6982">
            <v>102978</v>
          </cell>
        </row>
        <row r="6983">
          <cell r="B6983" t="str">
            <v>Gáo vàng &gt;6-9 cm</v>
          </cell>
          <cell r="C6983" t="str">
            <v>cây</v>
          </cell>
          <cell r="D6983">
            <v>270948</v>
          </cell>
        </row>
        <row r="6984">
          <cell r="B6984" t="str">
            <v>Gáo vàng &gt;9-12 cm</v>
          </cell>
          <cell r="C6984" t="str">
            <v>cây</v>
          </cell>
          <cell r="D6984">
            <v>364529</v>
          </cell>
        </row>
        <row r="6985">
          <cell r="B6985" t="str">
            <v>Gáo vàng &gt;12-15 cm</v>
          </cell>
          <cell r="C6985" t="str">
            <v>cây</v>
          </cell>
          <cell r="D6985">
            <v>389433</v>
          </cell>
        </row>
        <row r="6986">
          <cell r="B6986" t="str">
            <v>Gáo vàng &gt;15-18 cm</v>
          </cell>
          <cell r="C6986" t="str">
            <v>cây</v>
          </cell>
          <cell r="D6986">
            <v>415918</v>
          </cell>
        </row>
        <row r="6987">
          <cell r="B6987" t="str">
            <v>Gáo vàng &gt;18-21 cm</v>
          </cell>
          <cell r="C6987" t="str">
            <v>cây</v>
          </cell>
          <cell r="D6987">
            <v>444210</v>
          </cell>
        </row>
        <row r="6988">
          <cell r="B6988" t="str">
            <v>Gáo vàng &gt;21-24 cm</v>
          </cell>
          <cell r="C6988" t="str">
            <v>cây</v>
          </cell>
          <cell r="D6988">
            <v>474562</v>
          </cell>
        </row>
        <row r="6989">
          <cell r="B6989" t="str">
            <v>Gáo vàng &gt;24-27 cm</v>
          </cell>
          <cell r="C6989" t="str">
            <v>cây</v>
          </cell>
          <cell r="D6989">
            <v>507268</v>
          </cell>
        </row>
        <row r="6990">
          <cell r="B6990" t="str">
            <v>Gáo vàng &gt;27-30 cm</v>
          </cell>
          <cell r="C6990" t="str">
            <v>cây</v>
          </cell>
          <cell r="D6990">
            <v>542659</v>
          </cell>
        </row>
        <row r="6991">
          <cell r="B6991" t="str">
            <v>Gáo vàng &gt;30-33 cm</v>
          </cell>
          <cell r="C6991" t="str">
            <v>cây</v>
          </cell>
          <cell r="D6991">
            <v>581110</v>
          </cell>
        </row>
        <row r="6992">
          <cell r="B6992" t="str">
            <v>Gáo vàng &gt;33-36 cm</v>
          </cell>
          <cell r="C6992" t="str">
            <v>cây</v>
          </cell>
          <cell r="D6992">
            <v>623072</v>
          </cell>
        </row>
        <row r="6993">
          <cell r="B6993" t="str">
            <v>Gáo vàng &gt;36-39 cm</v>
          </cell>
          <cell r="C6993" t="str">
            <v>cây</v>
          </cell>
          <cell r="D6993">
            <v>669023</v>
          </cell>
        </row>
        <row r="6994">
          <cell r="B6994" t="str">
            <v>Gáo vàng &gt;39-42 cm</v>
          </cell>
          <cell r="C6994" t="str">
            <v>cây</v>
          </cell>
          <cell r="D6994">
            <v>719533</v>
          </cell>
        </row>
        <row r="6995">
          <cell r="B6995" t="str">
            <v>Gáo vàng &gt;42 cm</v>
          </cell>
          <cell r="C6995" t="str">
            <v>cây</v>
          </cell>
          <cell r="D6995">
            <v>775248</v>
          </cell>
        </row>
        <row r="6996">
          <cell r="B6996" t="str">
            <v>Gáo trắng ≤3 cm</v>
          </cell>
          <cell r="C6996" t="str">
            <v>cây</v>
          </cell>
          <cell r="D6996">
            <v>78170</v>
          </cell>
        </row>
        <row r="6997">
          <cell r="B6997" t="str">
            <v>Gáo trắng &gt;3-6 cm</v>
          </cell>
          <cell r="C6997" t="str">
            <v>cây</v>
          </cell>
          <cell r="D6997">
            <v>102978</v>
          </cell>
        </row>
        <row r="6998">
          <cell r="B6998" t="str">
            <v>Gáo trắng &gt;6-9 cm</v>
          </cell>
          <cell r="C6998" t="str">
            <v>cây</v>
          </cell>
          <cell r="D6998">
            <v>270948</v>
          </cell>
        </row>
        <row r="6999">
          <cell r="B6999" t="str">
            <v>Gáo trắng &gt;9-12 cm</v>
          </cell>
          <cell r="C6999" t="str">
            <v>cây</v>
          </cell>
          <cell r="D6999">
            <v>364529</v>
          </cell>
        </row>
        <row r="7000">
          <cell r="B7000" t="str">
            <v>Gáo trắng &gt;12-15 cm</v>
          </cell>
          <cell r="C7000" t="str">
            <v>cây</v>
          </cell>
          <cell r="D7000">
            <v>389433</v>
          </cell>
        </row>
        <row r="7001">
          <cell r="B7001" t="str">
            <v>Gáo trắng &gt;15-18 cm</v>
          </cell>
          <cell r="C7001" t="str">
            <v>cây</v>
          </cell>
          <cell r="D7001">
            <v>415918</v>
          </cell>
        </row>
        <row r="7002">
          <cell r="B7002" t="str">
            <v>Gáo trắng &gt;18-21 cm</v>
          </cell>
          <cell r="C7002" t="str">
            <v>cây</v>
          </cell>
          <cell r="D7002">
            <v>444210</v>
          </cell>
        </row>
        <row r="7003">
          <cell r="B7003" t="str">
            <v>Gáo trắng &gt;21-24 cm</v>
          </cell>
          <cell r="C7003" t="str">
            <v>cây</v>
          </cell>
          <cell r="D7003">
            <v>474562</v>
          </cell>
        </row>
        <row r="7004">
          <cell r="B7004" t="str">
            <v>Gáo trắng &gt;24-27 cm</v>
          </cell>
          <cell r="C7004" t="str">
            <v>cây</v>
          </cell>
          <cell r="D7004">
            <v>507268</v>
          </cell>
        </row>
        <row r="7005">
          <cell r="B7005" t="str">
            <v>Gáo trắng &gt;27-30 cm</v>
          </cell>
          <cell r="C7005" t="str">
            <v>cây</v>
          </cell>
          <cell r="D7005">
            <v>542659</v>
          </cell>
        </row>
        <row r="7006">
          <cell r="B7006" t="str">
            <v>Gáo trắng &gt;30-33 cm</v>
          </cell>
          <cell r="C7006" t="str">
            <v>cây</v>
          </cell>
          <cell r="D7006">
            <v>581110</v>
          </cell>
        </row>
        <row r="7007">
          <cell r="B7007" t="str">
            <v>Gáo trắng &gt;33-36 cm</v>
          </cell>
          <cell r="C7007" t="str">
            <v>cây</v>
          </cell>
          <cell r="D7007">
            <v>623072</v>
          </cell>
        </row>
        <row r="7008">
          <cell r="B7008" t="str">
            <v>Gáo trắng &gt;36-39 cm</v>
          </cell>
          <cell r="C7008" t="str">
            <v>cây</v>
          </cell>
          <cell r="D7008">
            <v>669023</v>
          </cell>
        </row>
        <row r="7009">
          <cell r="B7009" t="str">
            <v>Gáo trắng &gt;39-42 cm</v>
          </cell>
          <cell r="C7009" t="str">
            <v>cây</v>
          </cell>
          <cell r="D7009">
            <v>719533</v>
          </cell>
        </row>
        <row r="7010">
          <cell r="B7010" t="str">
            <v>Gáo trắng &gt;42 cm</v>
          </cell>
          <cell r="C7010" t="str">
            <v>cây</v>
          </cell>
          <cell r="D7010">
            <v>775248</v>
          </cell>
        </row>
        <row r="7011">
          <cell r="B7011" t="str">
            <v>Gáo tròn ≤3 cm</v>
          </cell>
          <cell r="C7011" t="str">
            <v>cây</v>
          </cell>
          <cell r="D7011">
            <v>78170</v>
          </cell>
        </row>
        <row r="7012">
          <cell r="B7012" t="str">
            <v>Gáo tròn &gt;3-6 cm</v>
          </cell>
          <cell r="C7012" t="str">
            <v>cây</v>
          </cell>
          <cell r="D7012">
            <v>102978</v>
          </cell>
        </row>
        <row r="7013">
          <cell r="B7013" t="str">
            <v>Gáo tròn &gt;6-9 cm</v>
          </cell>
          <cell r="C7013" t="str">
            <v>cây</v>
          </cell>
          <cell r="D7013">
            <v>270948</v>
          </cell>
        </row>
        <row r="7014">
          <cell r="B7014" t="str">
            <v>Gáo tròn &gt;9-12 cm</v>
          </cell>
          <cell r="C7014" t="str">
            <v>cây</v>
          </cell>
          <cell r="D7014">
            <v>364529</v>
          </cell>
        </row>
        <row r="7015">
          <cell r="B7015" t="str">
            <v>Gáo tròn &gt;12-15 cm</v>
          </cell>
          <cell r="C7015" t="str">
            <v>cây</v>
          </cell>
          <cell r="D7015">
            <v>389433</v>
          </cell>
        </row>
        <row r="7016">
          <cell r="B7016" t="str">
            <v>Gáo tròn &gt;15-18 cm</v>
          </cell>
          <cell r="C7016" t="str">
            <v>cây</v>
          </cell>
          <cell r="D7016">
            <v>415918</v>
          </cell>
        </row>
        <row r="7017">
          <cell r="B7017" t="str">
            <v>Gáo tròn &gt;18-21 cm</v>
          </cell>
          <cell r="C7017" t="str">
            <v>cây</v>
          </cell>
          <cell r="D7017">
            <v>444210</v>
          </cell>
        </row>
        <row r="7018">
          <cell r="B7018" t="str">
            <v>Gáo tròn &gt;21-24 cm</v>
          </cell>
          <cell r="C7018" t="str">
            <v>cây</v>
          </cell>
          <cell r="D7018">
            <v>474562</v>
          </cell>
        </row>
        <row r="7019">
          <cell r="B7019" t="str">
            <v>Gáo tròn &gt;24-27 cm</v>
          </cell>
          <cell r="C7019" t="str">
            <v>cây</v>
          </cell>
          <cell r="D7019">
            <v>507268</v>
          </cell>
        </row>
        <row r="7020">
          <cell r="B7020" t="str">
            <v>Gáo tròn &gt;27-30 cm</v>
          </cell>
          <cell r="C7020" t="str">
            <v>cây</v>
          </cell>
          <cell r="D7020">
            <v>542659</v>
          </cell>
        </row>
        <row r="7021">
          <cell r="B7021" t="str">
            <v>Gáo tròn &gt;30-33 cm</v>
          </cell>
          <cell r="C7021" t="str">
            <v>cây</v>
          </cell>
          <cell r="D7021">
            <v>581110</v>
          </cell>
        </row>
        <row r="7022">
          <cell r="B7022" t="str">
            <v>Gáo tròn &gt;33-36 cm</v>
          </cell>
          <cell r="C7022" t="str">
            <v>cây</v>
          </cell>
          <cell r="D7022">
            <v>623072</v>
          </cell>
        </row>
        <row r="7023">
          <cell r="B7023" t="str">
            <v>Gáo tròn &gt;36-39 cm</v>
          </cell>
          <cell r="C7023" t="str">
            <v>cây</v>
          </cell>
          <cell r="D7023">
            <v>669023</v>
          </cell>
        </row>
        <row r="7024">
          <cell r="B7024" t="str">
            <v>Gáo tròn &gt;39-42 cm</v>
          </cell>
          <cell r="C7024" t="str">
            <v>cây</v>
          </cell>
          <cell r="D7024">
            <v>719533</v>
          </cell>
        </row>
        <row r="7025">
          <cell r="B7025" t="str">
            <v>Gáo tròn &gt;42 cm</v>
          </cell>
          <cell r="C7025" t="str">
            <v>cây</v>
          </cell>
          <cell r="D7025">
            <v>775248</v>
          </cell>
        </row>
        <row r="7026">
          <cell r="B7026" t="str">
            <v>Giam ≤3 cm</v>
          </cell>
          <cell r="C7026" t="str">
            <v>cây</v>
          </cell>
          <cell r="D7026">
            <v>78170</v>
          </cell>
        </row>
        <row r="7027">
          <cell r="B7027" t="str">
            <v>Giam &gt;3-6 cm</v>
          </cell>
          <cell r="C7027" t="str">
            <v>cây</v>
          </cell>
          <cell r="D7027">
            <v>102978</v>
          </cell>
        </row>
        <row r="7028">
          <cell r="B7028" t="str">
            <v>Giam &gt;6-9 cm</v>
          </cell>
          <cell r="C7028" t="str">
            <v>cây</v>
          </cell>
          <cell r="D7028">
            <v>270948</v>
          </cell>
        </row>
        <row r="7029">
          <cell r="B7029" t="str">
            <v>Giam &gt;9-12 cm</v>
          </cell>
          <cell r="C7029" t="str">
            <v>cây</v>
          </cell>
          <cell r="D7029">
            <v>364529</v>
          </cell>
        </row>
        <row r="7030">
          <cell r="B7030" t="str">
            <v>Giam &gt;12-15 cm</v>
          </cell>
          <cell r="C7030" t="str">
            <v>cây</v>
          </cell>
          <cell r="D7030">
            <v>389433</v>
          </cell>
        </row>
        <row r="7031">
          <cell r="B7031" t="str">
            <v>Giam &gt;15-18 cm</v>
          </cell>
          <cell r="C7031" t="str">
            <v>cây</v>
          </cell>
          <cell r="D7031">
            <v>415918</v>
          </cell>
        </row>
        <row r="7032">
          <cell r="B7032" t="str">
            <v>Giam &gt;18-21 cm</v>
          </cell>
          <cell r="C7032" t="str">
            <v>cây</v>
          </cell>
          <cell r="D7032">
            <v>444210</v>
          </cell>
        </row>
        <row r="7033">
          <cell r="B7033" t="str">
            <v>Giam &gt;21-24 cm</v>
          </cell>
          <cell r="C7033" t="str">
            <v>cây</v>
          </cell>
          <cell r="D7033">
            <v>474562</v>
          </cell>
        </row>
        <row r="7034">
          <cell r="B7034" t="str">
            <v>Giam &gt;24-27 cm</v>
          </cell>
          <cell r="C7034" t="str">
            <v>cây</v>
          </cell>
          <cell r="D7034">
            <v>507268</v>
          </cell>
        </row>
        <row r="7035">
          <cell r="B7035" t="str">
            <v>Giam &gt;27-30 cm</v>
          </cell>
          <cell r="C7035" t="str">
            <v>cây</v>
          </cell>
          <cell r="D7035">
            <v>542659</v>
          </cell>
        </row>
        <row r="7036">
          <cell r="B7036" t="str">
            <v>Giam &gt;30-33 cm</v>
          </cell>
          <cell r="C7036" t="str">
            <v>cây</v>
          </cell>
          <cell r="D7036">
            <v>581110</v>
          </cell>
        </row>
        <row r="7037">
          <cell r="B7037" t="str">
            <v>Giam &gt;33-36 cm</v>
          </cell>
          <cell r="C7037" t="str">
            <v>cây</v>
          </cell>
          <cell r="D7037">
            <v>623072</v>
          </cell>
        </row>
        <row r="7038">
          <cell r="B7038" t="str">
            <v>Giam &gt;36-39 cm</v>
          </cell>
          <cell r="C7038" t="str">
            <v>cây</v>
          </cell>
          <cell r="D7038">
            <v>669023</v>
          </cell>
        </row>
        <row r="7039">
          <cell r="B7039" t="str">
            <v>Giam &gt;39-42 cm</v>
          </cell>
          <cell r="C7039" t="str">
            <v>cây</v>
          </cell>
          <cell r="D7039">
            <v>719533</v>
          </cell>
        </row>
        <row r="7040">
          <cell r="B7040" t="str">
            <v>Giam &gt;42 cm</v>
          </cell>
          <cell r="C7040" t="str">
            <v>cây</v>
          </cell>
          <cell r="D7040">
            <v>775248</v>
          </cell>
        </row>
        <row r="7041">
          <cell r="B7041" t="str">
            <v>Giâu da đất ≤3 cm</v>
          </cell>
          <cell r="C7041" t="str">
            <v>cây</v>
          </cell>
          <cell r="D7041">
            <v>78170</v>
          </cell>
        </row>
        <row r="7042">
          <cell r="B7042" t="str">
            <v>Giâu da đất &gt;3-6 cm</v>
          </cell>
          <cell r="C7042" t="str">
            <v>cây</v>
          </cell>
          <cell r="D7042">
            <v>102978</v>
          </cell>
        </row>
        <row r="7043">
          <cell r="B7043" t="str">
            <v>Giâu da đất &gt;6-9 cm</v>
          </cell>
          <cell r="C7043" t="str">
            <v>cây</v>
          </cell>
          <cell r="D7043">
            <v>270948</v>
          </cell>
        </row>
        <row r="7044">
          <cell r="B7044" t="str">
            <v>Giâu da đất &gt;9-12 cm</v>
          </cell>
          <cell r="C7044" t="str">
            <v>cây</v>
          </cell>
          <cell r="D7044">
            <v>364529</v>
          </cell>
        </row>
        <row r="7045">
          <cell r="B7045" t="str">
            <v>Giâu da đất &gt;12-15 cm</v>
          </cell>
          <cell r="C7045" t="str">
            <v>cây</v>
          </cell>
          <cell r="D7045">
            <v>389433</v>
          </cell>
        </row>
        <row r="7046">
          <cell r="B7046" t="str">
            <v>Giâu da đất &gt;15-18 cm</v>
          </cell>
          <cell r="C7046" t="str">
            <v>cây</v>
          </cell>
          <cell r="D7046">
            <v>415918</v>
          </cell>
        </row>
        <row r="7047">
          <cell r="B7047" t="str">
            <v>Giâu da đất &gt;18-21 cm</v>
          </cell>
          <cell r="C7047" t="str">
            <v>cây</v>
          </cell>
          <cell r="D7047">
            <v>444210</v>
          </cell>
        </row>
        <row r="7048">
          <cell r="B7048" t="str">
            <v>Giâu da đất &gt;21-24 cm</v>
          </cell>
          <cell r="C7048" t="str">
            <v>cây</v>
          </cell>
          <cell r="D7048">
            <v>474562</v>
          </cell>
        </row>
        <row r="7049">
          <cell r="B7049" t="str">
            <v>Giâu da đất &gt;24-27 cm</v>
          </cell>
          <cell r="C7049" t="str">
            <v>cây</v>
          </cell>
          <cell r="D7049">
            <v>507268</v>
          </cell>
        </row>
        <row r="7050">
          <cell r="B7050" t="str">
            <v>Giâu da đất &gt;27-30 cm</v>
          </cell>
          <cell r="C7050" t="str">
            <v>cây</v>
          </cell>
          <cell r="D7050">
            <v>542659</v>
          </cell>
        </row>
        <row r="7051">
          <cell r="B7051" t="str">
            <v>Giâu da đất &gt;30-33 cm</v>
          </cell>
          <cell r="C7051" t="str">
            <v>cây</v>
          </cell>
          <cell r="D7051">
            <v>581110</v>
          </cell>
        </row>
        <row r="7052">
          <cell r="B7052" t="str">
            <v>Giâu da đất &gt;33-36 cm</v>
          </cell>
          <cell r="C7052" t="str">
            <v>cây</v>
          </cell>
          <cell r="D7052">
            <v>623072</v>
          </cell>
        </row>
        <row r="7053">
          <cell r="B7053" t="str">
            <v>Giâu da đất &gt;36-39 cm</v>
          </cell>
          <cell r="C7053" t="str">
            <v>cây</v>
          </cell>
          <cell r="D7053">
            <v>669023</v>
          </cell>
        </row>
        <row r="7054">
          <cell r="B7054" t="str">
            <v>Giâu da đất &gt;39-42 cm</v>
          </cell>
          <cell r="C7054" t="str">
            <v>cây</v>
          </cell>
          <cell r="D7054">
            <v>719533</v>
          </cell>
        </row>
        <row r="7055">
          <cell r="B7055" t="str">
            <v>Giâu da đất &gt;42 cm</v>
          </cell>
          <cell r="C7055" t="str">
            <v>cây</v>
          </cell>
          <cell r="D7055">
            <v>775248</v>
          </cell>
        </row>
        <row r="7056">
          <cell r="B7056" t="str">
            <v>Sơn mộc ≤3 cm</v>
          </cell>
          <cell r="C7056" t="str">
            <v>cây</v>
          </cell>
          <cell r="D7056">
            <v>78170</v>
          </cell>
        </row>
        <row r="7057">
          <cell r="B7057" t="str">
            <v>Sơn mộc &gt;3-6 cm</v>
          </cell>
          <cell r="C7057" t="str">
            <v>cây</v>
          </cell>
          <cell r="D7057">
            <v>102978</v>
          </cell>
        </row>
        <row r="7058">
          <cell r="B7058" t="str">
            <v>Sơn mộc &gt;6-9 cm</v>
          </cell>
          <cell r="C7058" t="str">
            <v>cây</v>
          </cell>
          <cell r="D7058">
            <v>270948</v>
          </cell>
        </row>
        <row r="7059">
          <cell r="B7059" t="str">
            <v>Sơn mộc &gt;9-12 cm</v>
          </cell>
          <cell r="C7059" t="str">
            <v>cây</v>
          </cell>
          <cell r="D7059">
            <v>364529</v>
          </cell>
        </row>
        <row r="7060">
          <cell r="B7060" t="str">
            <v>Sơn mộc &gt;12-15 cm</v>
          </cell>
          <cell r="C7060" t="str">
            <v>cây</v>
          </cell>
          <cell r="D7060">
            <v>389433</v>
          </cell>
        </row>
        <row r="7061">
          <cell r="B7061" t="str">
            <v>Sơn mộc &gt;15-18 cm</v>
          </cell>
          <cell r="C7061" t="str">
            <v>cây</v>
          </cell>
          <cell r="D7061">
            <v>415918</v>
          </cell>
        </row>
        <row r="7062">
          <cell r="B7062" t="str">
            <v>Sơn mộc &gt;18-21 cm</v>
          </cell>
          <cell r="C7062" t="str">
            <v>cây</v>
          </cell>
          <cell r="D7062">
            <v>444210</v>
          </cell>
        </row>
        <row r="7063">
          <cell r="B7063" t="str">
            <v>Sơn mộc &gt;21-24 cm</v>
          </cell>
          <cell r="C7063" t="str">
            <v>cây</v>
          </cell>
          <cell r="D7063">
            <v>474562</v>
          </cell>
        </row>
        <row r="7064">
          <cell r="B7064" t="str">
            <v>Sơn mộc &gt;24-27 cm</v>
          </cell>
          <cell r="C7064" t="str">
            <v>cây</v>
          </cell>
          <cell r="D7064">
            <v>507268</v>
          </cell>
        </row>
        <row r="7065">
          <cell r="B7065" t="str">
            <v>Sơn mộc &gt;27-30 cm</v>
          </cell>
          <cell r="C7065" t="str">
            <v>cây</v>
          </cell>
          <cell r="D7065">
            <v>542659</v>
          </cell>
        </row>
        <row r="7066">
          <cell r="B7066" t="str">
            <v>Sơn mộc &gt;30-33 cm</v>
          </cell>
          <cell r="C7066" t="str">
            <v>cây</v>
          </cell>
          <cell r="D7066">
            <v>581110</v>
          </cell>
        </row>
        <row r="7067">
          <cell r="B7067" t="str">
            <v>Sơn mộc &gt;33-36 cm</v>
          </cell>
          <cell r="C7067" t="str">
            <v>cây</v>
          </cell>
          <cell r="D7067">
            <v>623072</v>
          </cell>
        </row>
        <row r="7068">
          <cell r="B7068" t="str">
            <v>Sơn mộc &gt;36-39 cm</v>
          </cell>
          <cell r="C7068" t="str">
            <v>cây</v>
          </cell>
          <cell r="D7068">
            <v>669023</v>
          </cell>
        </row>
        <row r="7069">
          <cell r="B7069" t="str">
            <v>Sơn mộc &gt;39-42 cm</v>
          </cell>
          <cell r="C7069" t="str">
            <v>cây</v>
          </cell>
          <cell r="D7069">
            <v>719533</v>
          </cell>
        </row>
        <row r="7070">
          <cell r="B7070" t="str">
            <v>Sơn mộc &gt;42 cm</v>
          </cell>
          <cell r="C7070" t="str">
            <v>cây</v>
          </cell>
          <cell r="D7070">
            <v>775248</v>
          </cell>
        </row>
        <row r="7071">
          <cell r="B7071" t="str">
            <v>Hông ≤3 cm</v>
          </cell>
          <cell r="C7071" t="str">
            <v>cây</v>
          </cell>
          <cell r="D7071">
            <v>78170</v>
          </cell>
        </row>
        <row r="7072">
          <cell r="B7072" t="str">
            <v>Hông &gt;3-6 cm</v>
          </cell>
          <cell r="C7072" t="str">
            <v>cây</v>
          </cell>
          <cell r="D7072">
            <v>102978</v>
          </cell>
        </row>
        <row r="7073">
          <cell r="B7073" t="str">
            <v>Hông &gt;6-9 cm</v>
          </cell>
          <cell r="C7073" t="str">
            <v>cây</v>
          </cell>
          <cell r="D7073">
            <v>270948</v>
          </cell>
        </row>
        <row r="7074">
          <cell r="B7074" t="str">
            <v>Hông &gt;9-12 cm</v>
          </cell>
          <cell r="C7074" t="str">
            <v>cây</v>
          </cell>
          <cell r="D7074">
            <v>364529</v>
          </cell>
        </row>
        <row r="7075">
          <cell r="B7075" t="str">
            <v>Hông &gt;12-15 cm</v>
          </cell>
          <cell r="C7075" t="str">
            <v>cây</v>
          </cell>
          <cell r="D7075">
            <v>389433</v>
          </cell>
        </row>
        <row r="7076">
          <cell r="B7076" t="str">
            <v>Hông &gt;15-18 cm</v>
          </cell>
          <cell r="C7076" t="str">
            <v>cây</v>
          </cell>
          <cell r="D7076">
            <v>415918</v>
          </cell>
        </row>
        <row r="7077">
          <cell r="B7077" t="str">
            <v>Hông &gt;18-21 cm</v>
          </cell>
          <cell r="C7077" t="str">
            <v>cây</v>
          </cell>
          <cell r="D7077">
            <v>444210</v>
          </cell>
        </row>
        <row r="7078">
          <cell r="B7078" t="str">
            <v>Hông &gt;21-24 cm</v>
          </cell>
          <cell r="C7078" t="str">
            <v>cây</v>
          </cell>
          <cell r="D7078">
            <v>474562</v>
          </cell>
        </row>
        <row r="7079">
          <cell r="B7079" t="str">
            <v>Hông &gt;24-27 cm</v>
          </cell>
          <cell r="C7079" t="str">
            <v>cây</v>
          </cell>
          <cell r="D7079">
            <v>507268</v>
          </cell>
        </row>
        <row r="7080">
          <cell r="B7080" t="str">
            <v>Hông &gt;27-30 cm</v>
          </cell>
          <cell r="C7080" t="str">
            <v>cây</v>
          </cell>
          <cell r="D7080">
            <v>542659</v>
          </cell>
        </row>
        <row r="7081">
          <cell r="B7081" t="str">
            <v>Hông &gt;30-33 cm</v>
          </cell>
          <cell r="C7081" t="str">
            <v>cây</v>
          </cell>
          <cell r="D7081">
            <v>581110</v>
          </cell>
        </row>
        <row r="7082">
          <cell r="B7082" t="str">
            <v>Hông &gt;33-36 cm</v>
          </cell>
          <cell r="C7082" t="str">
            <v>cây</v>
          </cell>
          <cell r="D7082">
            <v>623072</v>
          </cell>
        </row>
        <row r="7083">
          <cell r="B7083" t="str">
            <v>Hông &gt;36-39 cm</v>
          </cell>
          <cell r="C7083" t="str">
            <v>cây</v>
          </cell>
          <cell r="D7083">
            <v>669023</v>
          </cell>
        </row>
        <row r="7084">
          <cell r="B7084" t="str">
            <v>Hông &gt;39-42 cm</v>
          </cell>
          <cell r="C7084" t="str">
            <v>cây</v>
          </cell>
          <cell r="D7084">
            <v>719533</v>
          </cell>
        </row>
        <row r="7085">
          <cell r="B7085" t="str">
            <v>Hông &gt;42 cm</v>
          </cell>
          <cell r="C7085" t="str">
            <v>cây</v>
          </cell>
          <cell r="D7085">
            <v>775248</v>
          </cell>
        </row>
        <row r="7086">
          <cell r="B7086" t="str">
            <v>Khỉ pọi ≤3 cm</v>
          </cell>
          <cell r="C7086" t="str">
            <v>cây</v>
          </cell>
          <cell r="D7086">
            <v>78170</v>
          </cell>
        </row>
        <row r="7087">
          <cell r="B7087" t="str">
            <v>Khỉ pọi &gt;3-6 cm</v>
          </cell>
          <cell r="C7087" t="str">
            <v>cây</v>
          </cell>
          <cell r="D7087">
            <v>102978</v>
          </cell>
        </row>
        <row r="7088">
          <cell r="B7088" t="str">
            <v>Khỉ pọi &gt;6-9 cm</v>
          </cell>
          <cell r="C7088" t="str">
            <v>cây</v>
          </cell>
          <cell r="D7088">
            <v>270948</v>
          </cell>
        </row>
        <row r="7089">
          <cell r="B7089" t="str">
            <v>Khỉ pọi &gt;9-12 cm</v>
          </cell>
          <cell r="C7089" t="str">
            <v>cây</v>
          </cell>
          <cell r="D7089">
            <v>364529</v>
          </cell>
        </row>
        <row r="7090">
          <cell r="B7090" t="str">
            <v>Khỉ pọi &gt;12-15 cm</v>
          </cell>
          <cell r="C7090" t="str">
            <v>cây</v>
          </cell>
          <cell r="D7090">
            <v>389433</v>
          </cell>
        </row>
        <row r="7091">
          <cell r="B7091" t="str">
            <v>Khỉ pọi &gt;15-18 cm</v>
          </cell>
          <cell r="C7091" t="str">
            <v>cây</v>
          </cell>
          <cell r="D7091">
            <v>415918</v>
          </cell>
        </row>
        <row r="7092">
          <cell r="B7092" t="str">
            <v>Khỉ pọi &gt;18-21 cm</v>
          </cell>
          <cell r="C7092" t="str">
            <v>cây</v>
          </cell>
          <cell r="D7092">
            <v>444210</v>
          </cell>
        </row>
        <row r="7093">
          <cell r="B7093" t="str">
            <v>Khỉ pọi &gt;21-24 cm</v>
          </cell>
          <cell r="C7093" t="str">
            <v>cây</v>
          </cell>
          <cell r="D7093">
            <v>474562</v>
          </cell>
        </row>
        <row r="7094">
          <cell r="B7094" t="str">
            <v>Khỉ pọi &gt;24-27 cm</v>
          </cell>
          <cell r="C7094" t="str">
            <v>cây</v>
          </cell>
          <cell r="D7094">
            <v>507268</v>
          </cell>
        </row>
        <row r="7095">
          <cell r="B7095" t="str">
            <v>Khỉ pọi &gt;27-30 cm</v>
          </cell>
          <cell r="C7095" t="str">
            <v>cây</v>
          </cell>
          <cell r="D7095">
            <v>542659</v>
          </cell>
        </row>
        <row r="7096">
          <cell r="B7096" t="str">
            <v>Khỉ pọi &gt;30-33 cm</v>
          </cell>
          <cell r="C7096" t="str">
            <v>cây</v>
          </cell>
          <cell r="D7096">
            <v>581110</v>
          </cell>
        </row>
        <row r="7097">
          <cell r="B7097" t="str">
            <v>Khỉ pọi &gt;33-36 cm</v>
          </cell>
          <cell r="C7097" t="str">
            <v>cây</v>
          </cell>
          <cell r="D7097">
            <v>623072</v>
          </cell>
        </row>
        <row r="7098">
          <cell r="B7098" t="str">
            <v>Khỉ pọi &gt;36-39 cm</v>
          </cell>
          <cell r="C7098" t="str">
            <v>cây</v>
          </cell>
          <cell r="D7098">
            <v>669023</v>
          </cell>
        </row>
        <row r="7099">
          <cell r="B7099" t="str">
            <v>Khỉ pọi &gt;39-42 cm</v>
          </cell>
          <cell r="C7099" t="str">
            <v>cây</v>
          </cell>
          <cell r="D7099">
            <v>719533</v>
          </cell>
        </row>
        <row r="7100">
          <cell r="B7100" t="str">
            <v>Khỉ pọi &gt;42 cm</v>
          </cell>
          <cell r="C7100" t="str">
            <v>cây</v>
          </cell>
          <cell r="D7100">
            <v>775248</v>
          </cell>
        </row>
        <row r="7101">
          <cell r="B7101" t="str">
            <v>Muồng ≤3 cm</v>
          </cell>
          <cell r="C7101" t="str">
            <v>cây</v>
          </cell>
          <cell r="D7101">
            <v>78170</v>
          </cell>
        </row>
        <row r="7102">
          <cell r="B7102" t="str">
            <v>Muồng &gt;3-6 cm</v>
          </cell>
          <cell r="C7102" t="str">
            <v>cây</v>
          </cell>
          <cell r="D7102">
            <v>102978</v>
          </cell>
        </row>
        <row r="7103">
          <cell r="B7103" t="str">
            <v>Muồng &gt;6-9 cm</v>
          </cell>
          <cell r="C7103" t="str">
            <v>cây</v>
          </cell>
          <cell r="D7103">
            <v>270948</v>
          </cell>
        </row>
        <row r="7104">
          <cell r="B7104" t="str">
            <v>Muồng &gt;9-12 cm</v>
          </cell>
          <cell r="C7104" t="str">
            <v>cây</v>
          </cell>
          <cell r="D7104">
            <v>364529</v>
          </cell>
        </row>
        <row r="7105">
          <cell r="B7105" t="str">
            <v>Muồng &gt;12-15 cm</v>
          </cell>
          <cell r="C7105" t="str">
            <v>cây</v>
          </cell>
          <cell r="D7105">
            <v>389433</v>
          </cell>
        </row>
        <row r="7106">
          <cell r="B7106" t="str">
            <v>Muồng &gt;15-18 cm</v>
          </cell>
          <cell r="C7106" t="str">
            <v>cây</v>
          </cell>
          <cell r="D7106">
            <v>415918</v>
          </cell>
        </row>
        <row r="7107">
          <cell r="B7107" t="str">
            <v>Muồng &gt;18-21 cm</v>
          </cell>
          <cell r="C7107" t="str">
            <v>cây</v>
          </cell>
          <cell r="D7107">
            <v>444210</v>
          </cell>
        </row>
        <row r="7108">
          <cell r="B7108" t="str">
            <v>Muồng &gt;21-24 cm</v>
          </cell>
          <cell r="C7108" t="str">
            <v>cây</v>
          </cell>
          <cell r="D7108">
            <v>474562</v>
          </cell>
        </row>
        <row r="7109">
          <cell r="B7109" t="str">
            <v>Muồng &gt;24-27 cm</v>
          </cell>
          <cell r="C7109" t="str">
            <v>cây</v>
          </cell>
          <cell r="D7109">
            <v>507268</v>
          </cell>
        </row>
        <row r="7110">
          <cell r="B7110" t="str">
            <v>Muồng &gt;27-30 cm</v>
          </cell>
          <cell r="C7110" t="str">
            <v>cây</v>
          </cell>
          <cell r="D7110">
            <v>542659</v>
          </cell>
        </row>
        <row r="7111">
          <cell r="B7111" t="str">
            <v>Muồng &gt;30-33 cm</v>
          </cell>
          <cell r="C7111" t="str">
            <v>cây</v>
          </cell>
          <cell r="D7111">
            <v>581110</v>
          </cell>
        </row>
        <row r="7112">
          <cell r="B7112" t="str">
            <v>Muồng &gt;33-36 cm</v>
          </cell>
          <cell r="C7112" t="str">
            <v>cây</v>
          </cell>
          <cell r="D7112">
            <v>623072</v>
          </cell>
        </row>
        <row r="7113">
          <cell r="B7113" t="str">
            <v>Muồng &gt;36-39 cm</v>
          </cell>
          <cell r="C7113" t="str">
            <v>cây</v>
          </cell>
          <cell r="D7113">
            <v>669023</v>
          </cell>
        </row>
        <row r="7114">
          <cell r="B7114" t="str">
            <v>Muồng &gt;39-42 cm</v>
          </cell>
          <cell r="C7114" t="str">
            <v>cây</v>
          </cell>
          <cell r="D7114">
            <v>719533</v>
          </cell>
        </row>
        <row r="7115">
          <cell r="B7115" t="str">
            <v>Muồng &gt;42 cm</v>
          </cell>
          <cell r="C7115" t="str">
            <v>cây</v>
          </cell>
          <cell r="D7115">
            <v>775248</v>
          </cell>
        </row>
        <row r="7116">
          <cell r="B7116" t="str">
            <v>Lò nghẹ ≤3 cm</v>
          </cell>
          <cell r="C7116" t="str">
            <v>cây</v>
          </cell>
          <cell r="D7116">
            <v>78170</v>
          </cell>
        </row>
        <row r="7117">
          <cell r="B7117" t="str">
            <v>Lò nghẹ &gt;3-6 cm</v>
          </cell>
          <cell r="C7117" t="str">
            <v>cây</v>
          </cell>
          <cell r="D7117">
            <v>102978</v>
          </cell>
        </row>
        <row r="7118">
          <cell r="B7118" t="str">
            <v>Lò nghẹ &gt;6-9 cm</v>
          </cell>
          <cell r="C7118" t="str">
            <v>cây</v>
          </cell>
          <cell r="D7118">
            <v>270948</v>
          </cell>
        </row>
        <row r="7119">
          <cell r="B7119" t="str">
            <v>Lò nghẹ &gt;9-12 cm</v>
          </cell>
          <cell r="C7119" t="str">
            <v>cây</v>
          </cell>
          <cell r="D7119">
            <v>364529</v>
          </cell>
        </row>
        <row r="7120">
          <cell r="B7120" t="str">
            <v>Lò nghẹ &gt;12-15 cm</v>
          </cell>
          <cell r="C7120" t="str">
            <v>cây</v>
          </cell>
          <cell r="D7120">
            <v>389433</v>
          </cell>
        </row>
        <row r="7121">
          <cell r="B7121" t="str">
            <v>Lò nghẹ &gt;15-18 cm</v>
          </cell>
          <cell r="C7121" t="str">
            <v>cây</v>
          </cell>
          <cell r="D7121">
            <v>415918</v>
          </cell>
        </row>
        <row r="7122">
          <cell r="B7122" t="str">
            <v>Lò nghẹ &gt;18-21 cm</v>
          </cell>
          <cell r="C7122" t="str">
            <v>cây</v>
          </cell>
          <cell r="D7122">
            <v>444210</v>
          </cell>
        </row>
        <row r="7123">
          <cell r="B7123" t="str">
            <v>Lò nghẹ &gt;21-24 cm</v>
          </cell>
          <cell r="C7123" t="str">
            <v>cây</v>
          </cell>
          <cell r="D7123">
            <v>474562</v>
          </cell>
        </row>
        <row r="7124">
          <cell r="B7124" t="str">
            <v>Lò nghẹ &gt;24-27 cm</v>
          </cell>
          <cell r="C7124" t="str">
            <v>cây</v>
          </cell>
          <cell r="D7124">
            <v>507268</v>
          </cell>
        </row>
        <row r="7125">
          <cell r="B7125" t="str">
            <v>Lò nghẹ &gt;27-30 cm</v>
          </cell>
          <cell r="C7125" t="str">
            <v>cây</v>
          </cell>
          <cell r="D7125">
            <v>542659</v>
          </cell>
        </row>
        <row r="7126">
          <cell r="B7126" t="str">
            <v>Lò nghẹ &gt;30-33 cm</v>
          </cell>
          <cell r="C7126" t="str">
            <v>cây</v>
          </cell>
          <cell r="D7126">
            <v>581110</v>
          </cell>
        </row>
        <row r="7127">
          <cell r="B7127" t="str">
            <v>Lò nghẹ &gt;33-36 cm</v>
          </cell>
          <cell r="C7127" t="str">
            <v>cây</v>
          </cell>
          <cell r="D7127">
            <v>623072</v>
          </cell>
        </row>
        <row r="7128">
          <cell r="B7128" t="str">
            <v>Lò nghẹ &gt;36-39 cm</v>
          </cell>
          <cell r="C7128" t="str">
            <v>cây</v>
          </cell>
          <cell r="D7128">
            <v>669023</v>
          </cell>
        </row>
        <row r="7129">
          <cell r="B7129" t="str">
            <v>Lò nghẹ &gt;39-42 cm</v>
          </cell>
          <cell r="C7129" t="str">
            <v>cây</v>
          </cell>
          <cell r="D7129">
            <v>719533</v>
          </cell>
        </row>
        <row r="7130">
          <cell r="B7130" t="str">
            <v>Lò nghẹ &gt;42 cm</v>
          </cell>
          <cell r="C7130" t="str">
            <v>cây</v>
          </cell>
          <cell r="D7130">
            <v>775248</v>
          </cell>
        </row>
        <row r="7131">
          <cell r="B7131" t="str">
            <v>Lòng mang lá đa dạng ≤3 cm</v>
          </cell>
          <cell r="C7131" t="str">
            <v>cây</v>
          </cell>
          <cell r="D7131">
            <v>78170</v>
          </cell>
        </row>
        <row r="7132">
          <cell r="B7132" t="str">
            <v>Lòng mang lá đa dạng &gt;3-6 cm</v>
          </cell>
          <cell r="C7132" t="str">
            <v>cây</v>
          </cell>
          <cell r="D7132">
            <v>102978</v>
          </cell>
        </row>
        <row r="7133">
          <cell r="B7133" t="str">
            <v>Lòng mang lá đa dạng &gt;6-9 cm</v>
          </cell>
          <cell r="C7133" t="str">
            <v>cây</v>
          </cell>
          <cell r="D7133">
            <v>270948</v>
          </cell>
        </row>
        <row r="7134">
          <cell r="B7134" t="str">
            <v>Lòng mang lá đa dạng &gt;9-12 cm</v>
          </cell>
          <cell r="C7134" t="str">
            <v>cây</v>
          </cell>
          <cell r="D7134">
            <v>364529</v>
          </cell>
        </row>
        <row r="7135">
          <cell r="B7135" t="str">
            <v>Lòng mang lá đa dạng &gt;12-15 cm</v>
          </cell>
          <cell r="C7135" t="str">
            <v>cây</v>
          </cell>
          <cell r="D7135">
            <v>389433</v>
          </cell>
        </row>
        <row r="7136">
          <cell r="B7136" t="str">
            <v>Lòng mang lá đa dạng &gt;15-18 cm</v>
          </cell>
          <cell r="C7136" t="str">
            <v>cây</v>
          </cell>
          <cell r="D7136">
            <v>415918</v>
          </cell>
        </row>
        <row r="7137">
          <cell r="B7137" t="str">
            <v>Lòng mang lá đa dạng &gt;18-21 cm</v>
          </cell>
          <cell r="C7137" t="str">
            <v>cây</v>
          </cell>
          <cell r="D7137">
            <v>444210</v>
          </cell>
        </row>
        <row r="7138">
          <cell r="B7138" t="str">
            <v>Lòng mang lá đa dạng &gt;21-24 cm</v>
          </cell>
          <cell r="C7138" t="str">
            <v>cây</v>
          </cell>
          <cell r="D7138">
            <v>474562</v>
          </cell>
        </row>
        <row r="7139">
          <cell r="B7139" t="str">
            <v>Lòng mang lá đa dạng &gt;24-27 cm</v>
          </cell>
          <cell r="C7139" t="str">
            <v>cây</v>
          </cell>
          <cell r="D7139">
            <v>507268</v>
          </cell>
        </row>
        <row r="7140">
          <cell r="B7140" t="str">
            <v>Lòng mang lá đa dạng &gt;27-30 cm</v>
          </cell>
          <cell r="C7140" t="str">
            <v>cây</v>
          </cell>
          <cell r="D7140">
            <v>542659</v>
          </cell>
        </row>
        <row r="7141">
          <cell r="B7141" t="str">
            <v>Lòng mang lá đa dạng &gt;30-33 cm</v>
          </cell>
          <cell r="C7141" t="str">
            <v>cây</v>
          </cell>
          <cell r="D7141">
            <v>581110</v>
          </cell>
        </row>
        <row r="7142">
          <cell r="B7142" t="str">
            <v>Lòng mang lá đa dạng &gt;33-36 cm</v>
          </cell>
          <cell r="C7142" t="str">
            <v>cây</v>
          </cell>
          <cell r="D7142">
            <v>623072</v>
          </cell>
        </row>
        <row r="7143">
          <cell r="B7143" t="str">
            <v>Lòng mang lá đa dạng &gt;36-39 cm</v>
          </cell>
          <cell r="C7143" t="str">
            <v>cây</v>
          </cell>
          <cell r="D7143">
            <v>669023</v>
          </cell>
        </row>
        <row r="7144">
          <cell r="B7144" t="str">
            <v>Lòng mang lá đa dạng &gt;39-42 cm</v>
          </cell>
          <cell r="C7144" t="str">
            <v>cây</v>
          </cell>
          <cell r="D7144">
            <v>719533</v>
          </cell>
        </row>
        <row r="7145">
          <cell r="B7145" t="str">
            <v>Lòng mang lá đa dạng &gt;42 cm</v>
          </cell>
          <cell r="C7145" t="str">
            <v>cây</v>
          </cell>
          <cell r="D7145">
            <v>775248</v>
          </cell>
        </row>
        <row r="7146">
          <cell r="B7146" t="str">
            <v>Lòng mang ≤3 cm</v>
          </cell>
          <cell r="C7146" t="str">
            <v>cây</v>
          </cell>
          <cell r="D7146">
            <v>78170</v>
          </cell>
        </row>
        <row r="7147">
          <cell r="B7147" t="str">
            <v>Lòng mang &gt;3-6 cm</v>
          </cell>
          <cell r="C7147" t="str">
            <v>cây</v>
          </cell>
          <cell r="D7147">
            <v>102978</v>
          </cell>
        </row>
        <row r="7148">
          <cell r="B7148" t="str">
            <v>Lòng mang &gt;6-9 cm</v>
          </cell>
          <cell r="C7148" t="str">
            <v>cây</v>
          </cell>
          <cell r="D7148">
            <v>270948</v>
          </cell>
        </row>
        <row r="7149">
          <cell r="B7149" t="str">
            <v>Lòng mang &gt;9-12 cm</v>
          </cell>
          <cell r="C7149" t="str">
            <v>cây</v>
          </cell>
          <cell r="D7149">
            <v>364529</v>
          </cell>
        </row>
        <row r="7150">
          <cell r="B7150" t="str">
            <v>Lòng mang &gt;12-15 cm</v>
          </cell>
          <cell r="C7150" t="str">
            <v>cây</v>
          </cell>
          <cell r="D7150">
            <v>389433</v>
          </cell>
        </row>
        <row r="7151">
          <cell r="B7151" t="str">
            <v>Lòng mang &gt;15-18 cm</v>
          </cell>
          <cell r="C7151" t="str">
            <v>cây</v>
          </cell>
          <cell r="D7151">
            <v>415918</v>
          </cell>
        </row>
        <row r="7152">
          <cell r="B7152" t="str">
            <v>Lòng mang &gt;18-21 cm</v>
          </cell>
          <cell r="C7152" t="str">
            <v>cây</v>
          </cell>
          <cell r="D7152">
            <v>444210</v>
          </cell>
        </row>
        <row r="7153">
          <cell r="B7153" t="str">
            <v>Lòng mang &gt;21-24 cm</v>
          </cell>
          <cell r="C7153" t="str">
            <v>cây</v>
          </cell>
          <cell r="D7153">
            <v>474562</v>
          </cell>
        </row>
        <row r="7154">
          <cell r="B7154" t="str">
            <v>Lòng mang &gt;24-27 cm</v>
          </cell>
          <cell r="C7154" t="str">
            <v>cây</v>
          </cell>
          <cell r="D7154">
            <v>507268</v>
          </cell>
        </row>
        <row r="7155">
          <cell r="B7155" t="str">
            <v>Lòng mang &gt;27-30 cm</v>
          </cell>
          <cell r="C7155" t="str">
            <v>cây</v>
          </cell>
          <cell r="D7155">
            <v>542659</v>
          </cell>
        </row>
        <row r="7156">
          <cell r="B7156" t="str">
            <v>Lòng mang &gt;30-33 cm</v>
          </cell>
          <cell r="C7156" t="str">
            <v>cây</v>
          </cell>
          <cell r="D7156">
            <v>581110</v>
          </cell>
        </row>
        <row r="7157">
          <cell r="B7157" t="str">
            <v>Lòng mang &gt;33-36 cm</v>
          </cell>
          <cell r="C7157" t="str">
            <v>cây</v>
          </cell>
          <cell r="D7157">
            <v>623072</v>
          </cell>
        </row>
        <row r="7158">
          <cell r="B7158" t="str">
            <v>Lòng mang &gt;36-39 cm</v>
          </cell>
          <cell r="C7158" t="str">
            <v>cây</v>
          </cell>
          <cell r="D7158">
            <v>669023</v>
          </cell>
        </row>
        <row r="7159">
          <cell r="B7159" t="str">
            <v>Lòng mang &gt;39-42 cm</v>
          </cell>
          <cell r="C7159" t="str">
            <v>cây</v>
          </cell>
          <cell r="D7159">
            <v>719533</v>
          </cell>
        </row>
        <row r="7160">
          <cell r="B7160" t="str">
            <v>Lòng mang &gt;42 cm</v>
          </cell>
          <cell r="C7160" t="str">
            <v>cây</v>
          </cell>
          <cell r="D7160">
            <v>775248</v>
          </cell>
        </row>
        <row r="7161">
          <cell r="B7161" t="str">
            <v>Lòng mang lá lớn ≤3 cm</v>
          </cell>
          <cell r="C7161" t="str">
            <v>cây</v>
          </cell>
          <cell r="D7161">
            <v>78170</v>
          </cell>
        </row>
        <row r="7162">
          <cell r="B7162" t="str">
            <v>Lòng mang lá lớn &gt;3-6 cm</v>
          </cell>
          <cell r="C7162" t="str">
            <v>cây</v>
          </cell>
          <cell r="D7162">
            <v>102978</v>
          </cell>
        </row>
        <row r="7163">
          <cell r="B7163" t="str">
            <v>Lòng mang lá lớn &gt;6-9 cm</v>
          </cell>
          <cell r="C7163" t="str">
            <v>cây</v>
          </cell>
          <cell r="D7163">
            <v>270948</v>
          </cell>
        </row>
        <row r="7164">
          <cell r="B7164" t="str">
            <v>Lòng mang lá lớn &gt;9-12 cm</v>
          </cell>
          <cell r="C7164" t="str">
            <v>cây</v>
          </cell>
          <cell r="D7164">
            <v>364529</v>
          </cell>
        </row>
        <row r="7165">
          <cell r="B7165" t="str">
            <v>Lòng mang lá lớn &gt;12-15 cm</v>
          </cell>
          <cell r="C7165" t="str">
            <v>cây</v>
          </cell>
          <cell r="D7165">
            <v>389433</v>
          </cell>
        </row>
        <row r="7166">
          <cell r="B7166" t="str">
            <v>Lòng mang lá lớn &gt;15-18 cm</v>
          </cell>
          <cell r="C7166" t="str">
            <v>cây</v>
          </cell>
          <cell r="D7166">
            <v>415918</v>
          </cell>
        </row>
        <row r="7167">
          <cell r="B7167" t="str">
            <v>Lòng mang lá lớn &gt;18-21 cm</v>
          </cell>
          <cell r="C7167" t="str">
            <v>cây</v>
          </cell>
          <cell r="D7167">
            <v>444210</v>
          </cell>
        </row>
        <row r="7168">
          <cell r="B7168" t="str">
            <v>Lòng mang lá lớn &gt;21-24 cm</v>
          </cell>
          <cell r="C7168" t="str">
            <v>cây</v>
          </cell>
          <cell r="D7168">
            <v>474562</v>
          </cell>
        </row>
        <row r="7169">
          <cell r="B7169" t="str">
            <v>Lòng mang lá lớn &gt;24-27 cm</v>
          </cell>
          <cell r="C7169" t="str">
            <v>cây</v>
          </cell>
          <cell r="D7169">
            <v>507268</v>
          </cell>
        </row>
        <row r="7170">
          <cell r="B7170" t="str">
            <v>Lòng mang lá lớn &gt;27-30 cm</v>
          </cell>
          <cell r="C7170" t="str">
            <v>cây</v>
          </cell>
          <cell r="D7170">
            <v>542659</v>
          </cell>
        </row>
        <row r="7171">
          <cell r="B7171" t="str">
            <v>Lòng mang lá lớn &gt;30-33 cm</v>
          </cell>
          <cell r="C7171" t="str">
            <v>cây</v>
          </cell>
          <cell r="D7171">
            <v>581110</v>
          </cell>
        </row>
        <row r="7172">
          <cell r="B7172" t="str">
            <v>Lòng mang lá lớn &gt;33-36 cm</v>
          </cell>
          <cell r="C7172" t="str">
            <v>cây</v>
          </cell>
          <cell r="D7172">
            <v>623072</v>
          </cell>
        </row>
        <row r="7173">
          <cell r="B7173" t="str">
            <v>Lòng mang lá lớn &gt;36-39 cm</v>
          </cell>
          <cell r="C7173" t="str">
            <v>cây</v>
          </cell>
          <cell r="D7173">
            <v>669023</v>
          </cell>
        </row>
        <row r="7174">
          <cell r="B7174" t="str">
            <v>Lòng mang lá lớn &gt;39-42 cm</v>
          </cell>
          <cell r="C7174" t="str">
            <v>cây</v>
          </cell>
          <cell r="D7174">
            <v>719533</v>
          </cell>
        </row>
        <row r="7175">
          <cell r="B7175" t="str">
            <v>Lòng mang lá lớn &gt;42 cm</v>
          </cell>
          <cell r="C7175" t="str">
            <v>cây</v>
          </cell>
          <cell r="D7175">
            <v>775248</v>
          </cell>
        </row>
        <row r="7176">
          <cell r="B7176" t="str">
            <v>Lòng mang lá mác ≤3 cm</v>
          </cell>
          <cell r="C7176" t="str">
            <v>cây</v>
          </cell>
          <cell r="D7176">
            <v>78170</v>
          </cell>
        </row>
        <row r="7177">
          <cell r="B7177" t="str">
            <v>Lòng mang lá mác &gt;3-6 cm</v>
          </cell>
          <cell r="C7177" t="str">
            <v>cây</v>
          </cell>
          <cell r="D7177">
            <v>102978</v>
          </cell>
        </row>
        <row r="7178">
          <cell r="B7178" t="str">
            <v>Lòng mang lá mác &gt;6-9 cm</v>
          </cell>
          <cell r="C7178" t="str">
            <v>cây</v>
          </cell>
          <cell r="D7178">
            <v>270948</v>
          </cell>
        </row>
        <row r="7179">
          <cell r="B7179" t="str">
            <v>Lòng mang lá mác &gt;9-12 cm</v>
          </cell>
          <cell r="C7179" t="str">
            <v>cây</v>
          </cell>
          <cell r="D7179">
            <v>364529</v>
          </cell>
        </row>
        <row r="7180">
          <cell r="B7180" t="str">
            <v>Lòng mang lá mác &gt;12-15 cm</v>
          </cell>
          <cell r="C7180" t="str">
            <v>cây</v>
          </cell>
          <cell r="D7180">
            <v>389433</v>
          </cell>
        </row>
        <row r="7181">
          <cell r="B7181" t="str">
            <v>Lòng mang lá mác &gt;15-18 cm</v>
          </cell>
          <cell r="C7181" t="str">
            <v>cây</v>
          </cell>
          <cell r="D7181">
            <v>415918</v>
          </cell>
        </row>
        <row r="7182">
          <cell r="B7182" t="str">
            <v>Lòng mang lá mác &gt;18-21 cm</v>
          </cell>
          <cell r="C7182" t="str">
            <v>cây</v>
          </cell>
          <cell r="D7182">
            <v>444210</v>
          </cell>
        </row>
        <row r="7183">
          <cell r="B7183" t="str">
            <v>Lòng mang lá mác &gt;21-24 cm</v>
          </cell>
          <cell r="C7183" t="str">
            <v>cây</v>
          </cell>
          <cell r="D7183">
            <v>474562</v>
          </cell>
        </row>
        <row r="7184">
          <cell r="B7184" t="str">
            <v>Lòng mang lá mác &gt;24-27 cm</v>
          </cell>
          <cell r="C7184" t="str">
            <v>cây</v>
          </cell>
          <cell r="D7184">
            <v>507268</v>
          </cell>
        </row>
        <row r="7185">
          <cell r="B7185" t="str">
            <v>Lòng mang lá mác &gt;27-30 cm</v>
          </cell>
          <cell r="C7185" t="str">
            <v>cây</v>
          </cell>
          <cell r="D7185">
            <v>542659</v>
          </cell>
        </row>
        <row r="7186">
          <cell r="B7186" t="str">
            <v>Lòng mang lá mác &gt;30-33 cm</v>
          </cell>
          <cell r="C7186" t="str">
            <v>cây</v>
          </cell>
          <cell r="D7186">
            <v>581110</v>
          </cell>
        </row>
        <row r="7187">
          <cell r="B7187" t="str">
            <v>Lòng mang lá mác &gt;33-36 cm</v>
          </cell>
          <cell r="C7187" t="str">
            <v>cây</v>
          </cell>
          <cell r="D7187">
            <v>623072</v>
          </cell>
        </row>
        <row r="7188">
          <cell r="B7188" t="str">
            <v>Lòng mang lá mác &gt;36-39 cm</v>
          </cell>
          <cell r="C7188" t="str">
            <v>cây</v>
          </cell>
          <cell r="D7188">
            <v>669023</v>
          </cell>
        </row>
        <row r="7189">
          <cell r="B7189" t="str">
            <v>Lòng mang lá mác &gt;39-42 cm</v>
          </cell>
          <cell r="C7189" t="str">
            <v>cây</v>
          </cell>
          <cell r="D7189">
            <v>719533</v>
          </cell>
        </row>
        <row r="7190">
          <cell r="B7190" t="str">
            <v>Lòng mang lá mác &gt;42 cm</v>
          </cell>
          <cell r="C7190" t="str">
            <v>cây</v>
          </cell>
          <cell r="D7190">
            <v>775248</v>
          </cell>
        </row>
        <row r="7191">
          <cell r="B7191" t="str">
            <v>Lòng mang tía ≤3 cm</v>
          </cell>
          <cell r="C7191" t="str">
            <v>cây</v>
          </cell>
          <cell r="D7191">
            <v>78170</v>
          </cell>
        </row>
        <row r="7192">
          <cell r="B7192" t="str">
            <v>Lòng mang tía &gt;3-6 cm</v>
          </cell>
          <cell r="C7192" t="str">
            <v>cây</v>
          </cell>
          <cell r="D7192">
            <v>102978</v>
          </cell>
        </row>
        <row r="7193">
          <cell r="B7193" t="str">
            <v>Lòng mang tía &gt;6-9 cm</v>
          </cell>
          <cell r="C7193" t="str">
            <v>cây</v>
          </cell>
          <cell r="D7193">
            <v>270948</v>
          </cell>
        </row>
        <row r="7194">
          <cell r="B7194" t="str">
            <v>Lòng mang tía &gt;9-12 cm</v>
          </cell>
          <cell r="C7194" t="str">
            <v>cây</v>
          </cell>
          <cell r="D7194">
            <v>364529</v>
          </cell>
        </row>
        <row r="7195">
          <cell r="B7195" t="str">
            <v>Lòng mang tía &gt;12-15 cm</v>
          </cell>
          <cell r="C7195" t="str">
            <v>cây</v>
          </cell>
          <cell r="D7195">
            <v>389433</v>
          </cell>
        </row>
        <row r="7196">
          <cell r="B7196" t="str">
            <v>Lòng mang tía &gt;15-18 cm</v>
          </cell>
          <cell r="C7196" t="str">
            <v>cây</v>
          </cell>
          <cell r="D7196">
            <v>415918</v>
          </cell>
        </row>
        <row r="7197">
          <cell r="B7197" t="str">
            <v>Lòng mang tía &gt;18-21 cm</v>
          </cell>
          <cell r="C7197" t="str">
            <v>cây</v>
          </cell>
          <cell r="D7197">
            <v>444210</v>
          </cell>
        </row>
        <row r="7198">
          <cell r="B7198" t="str">
            <v>Lòng mang tía &gt;21-24 cm</v>
          </cell>
          <cell r="C7198" t="str">
            <v>cây</v>
          </cell>
          <cell r="D7198">
            <v>474562</v>
          </cell>
        </row>
        <row r="7199">
          <cell r="B7199" t="str">
            <v>Lòng mang tía &gt;24-27 cm</v>
          </cell>
          <cell r="C7199" t="str">
            <v>cây</v>
          </cell>
          <cell r="D7199">
            <v>507268</v>
          </cell>
        </row>
        <row r="7200">
          <cell r="B7200" t="str">
            <v>Lòng mang tía &gt;27-30 cm</v>
          </cell>
          <cell r="C7200" t="str">
            <v>cây</v>
          </cell>
          <cell r="D7200">
            <v>542659</v>
          </cell>
        </row>
        <row r="7201">
          <cell r="B7201" t="str">
            <v>Lòng mang tía &gt;30-33 cm</v>
          </cell>
          <cell r="C7201" t="str">
            <v>cây</v>
          </cell>
          <cell r="D7201">
            <v>581110</v>
          </cell>
        </row>
        <row r="7202">
          <cell r="B7202" t="str">
            <v>Lòng mang tía &gt;33-36 cm</v>
          </cell>
          <cell r="C7202" t="str">
            <v>cây</v>
          </cell>
          <cell r="D7202">
            <v>623072</v>
          </cell>
        </row>
        <row r="7203">
          <cell r="B7203" t="str">
            <v>Lòng mang tía &gt;36-39 cm</v>
          </cell>
          <cell r="C7203" t="str">
            <v>cây</v>
          </cell>
          <cell r="D7203">
            <v>669023</v>
          </cell>
        </row>
        <row r="7204">
          <cell r="B7204" t="str">
            <v>Lòng mang tía &gt;39-42 cm</v>
          </cell>
          <cell r="C7204" t="str">
            <v>cây</v>
          </cell>
          <cell r="D7204">
            <v>719533</v>
          </cell>
        </row>
        <row r="7205">
          <cell r="B7205" t="str">
            <v>Lòng mang tía &gt;42 cm</v>
          </cell>
          <cell r="C7205" t="str">
            <v>cây</v>
          </cell>
          <cell r="D7205">
            <v>775248</v>
          </cell>
        </row>
        <row r="7206">
          <cell r="B7206" t="str">
            <v>Lòng mang lá nhỏ ≤3 cm</v>
          </cell>
          <cell r="C7206" t="str">
            <v>cây</v>
          </cell>
          <cell r="D7206">
            <v>78170</v>
          </cell>
        </row>
        <row r="7207">
          <cell r="B7207" t="str">
            <v>Lòng mang lá nhỏ &gt;3-6 cm</v>
          </cell>
          <cell r="C7207" t="str">
            <v>cây</v>
          </cell>
          <cell r="D7207">
            <v>102978</v>
          </cell>
        </row>
        <row r="7208">
          <cell r="B7208" t="str">
            <v>Lòng mang lá nhỏ &gt;6-9 cm</v>
          </cell>
          <cell r="C7208" t="str">
            <v>cây</v>
          </cell>
          <cell r="D7208">
            <v>270948</v>
          </cell>
        </row>
        <row r="7209">
          <cell r="B7209" t="str">
            <v>Lòng mang lá nhỏ &gt;9-12 cm</v>
          </cell>
          <cell r="C7209" t="str">
            <v>cây</v>
          </cell>
          <cell r="D7209">
            <v>364529</v>
          </cell>
        </row>
        <row r="7210">
          <cell r="B7210" t="str">
            <v>Lòng mang lá nhỏ &gt;12-15 cm</v>
          </cell>
          <cell r="C7210" t="str">
            <v>cây</v>
          </cell>
          <cell r="D7210">
            <v>389433</v>
          </cell>
        </row>
        <row r="7211">
          <cell r="B7211" t="str">
            <v>Lòng mang lá nhỏ &gt;15-18 cm</v>
          </cell>
          <cell r="C7211" t="str">
            <v>cây</v>
          </cell>
          <cell r="D7211">
            <v>415918</v>
          </cell>
        </row>
        <row r="7212">
          <cell r="B7212" t="str">
            <v>Lòng mang lá nhỏ &gt;18-21 cm</v>
          </cell>
          <cell r="C7212" t="str">
            <v>cây</v>
          </cell>
          <cell r="D7212">
            <v>444210</v>
          </cell>
        </row>
        <row r="7213">
          <cell r="B7213" t="str">
            <v>Lòng mang lá nhỏ &gt;21-24 cm</v>
          </cell>
          <cell r="C7213" t="str">
            <v>cây</v>
          </cell>
          <cell r="D7213">
            <v>474562</v>
          </cell>
        </row>
        <row r="7214">
          <cell r="B7214" t="str">
            <v>Lòng mang lá nhỏ &gt;24-27 cm</v>
          </cell>
          <cell r="C7214" t="str">
            <v>cây</v>
          </cell>
          <cell r="D7214">
            <v>507268</v>
          </cell>
        </row>
        <row r="7215">
          <cell r="B7215" t="str">
            <v>Lòng mang lá nhỏ &gt;27-30 cm</v>
          </cell>
          <cell r="C7215" t="str">
            <v>cây</v>
          </cell>
          <cell r="D7215">
            <v>542659</v>
          </cell>
        </row>
        <row r="7216">
          <cell r="B7216" t="str">
            <v>Lòng mang lá nhỏ &gt;30-33 cm</v>
          </cell>
          <cell r="C7216" t="str">
            <v>cây</v>
          </cell>
          <cell r="D7216">
            <v>581110</v>
          </cell>
        </row>
        <row r="7217">
          <cell r="B7217" t="str">
            <v>Lòng mang lá nhỏ &gt;33-36 cm</v>
          </cell>
          <cell r="C7217" t="str">
            <v>cây</v>
          </cell>
          <cell r="D7217">
            <v>623072</v>
          </cell>
        </row>
        <row r="7218">
          <cell r="B7218" t="str">
            <v>Lòng mang lá nhỏ &gt;36-39 cm</v>
          </cell>
          <cell r="C7218" t="str">
            <v>cây</v>
          </cell>
          <cell r="D7218">
            <v>669023</v>
          </cell>
        </row>
        <row r="7219">
          <cell r="B7219" t="str">
            <v>Lòng mang lá nhỏ &gt;39-42 cm</v>
          </cell>
          <cell r="C7219" t="str">
            <v>cây</v>
          </cell>
          <cell r="D7219">
            <v>719533</v>
          </cell>
        </row>
        <row r="7220">
          <cell r="B7220" t="str">
            <v>Lòng mang lá nhỏ &gt;42 cm</v>
          </cell>
          <cell r="C7220" t="str">
            <v>cây</v>
          </cell>
          <cell r="D7220">
            <v>775248</v>
          </cell>
        </row>
        <row r="7221">
          <cell r="B7221" t="str">
            <v>Lòng mang xanh ≤3 cm</v>
          </cell>
          <cell r="C7221" t="str">
            <v>cây</v>
          </cell>
          <cell r="D7221">
            <v>78170</v>
          </cell>
        </row>
        <row r="7222">
          <cell r="B7222" t="str">
            <v>Lòng mang xanh &gt;3-6 cm</v>
          </cell>
          <cell r="C7222" t="str">
            <v>cây</v>
          </cell>
          <cell r="D7222">
            <v>102978</v>
          </cell>
        </row>
        <row r="7223">
          <cell r="B7223" t="str">
            <v>Lòng mang xanh &gt;6-9 cm</v>
          </cell>
          <cell r="C7223" t="str">
            <v>cây</v>
          </cell>
          <cell r="D7223">
            <v>270948</v>
          </cell>
        </row>
        <row r="7224">
          <cell r="B7224" t="str">
            <v>Lòng mang xanh &gt;9-12 cm</v>
          </cell>
          <cell r="C7224" t="str">
            <v>cây</v>
          </cell>
          <cell r="D7224">
            <v>364529</v>
          </cell>
        </row>
        <row r="7225">
          <cell r="B7225" t="str">
            <v>Lòng mang xanh &gt;12-15 cm</v>
          </cell>
          <cell r="C7225" t="str">
            <v>cây</v>
          </cell>
          <cell r="D7225">
            <v>389433</v>
          </cell>
        </row>
        <row r="7226">
          <cell r="B7226" t="str">
            <v>Lòng mang xanh &gt;15-18 cm</v>
          </cell>
          <cell r="C7226" t="str">
            <v>cây</v>
          </cell>
          <cell r="D7226">
            <v>415918</v>
          </cell>
        </row>
        <row r="7227">
          <cell r="B7227" t="str">
            <v>Lòng mang xanh &gt;18-21 cm</v>
          </cell>
          <cell r="C7227" t="str">
            <v>cây</v>
          </cell>
          <cell r="D7227">
            <v>444210</v>
          </cell>
        </row>
        <row r="7228">
          <cell r="B7228" t="str">
            <v>Lòng mang xanh &gt;21-24 cm</v>
          </cell>
          <cell r="C7228" t="str">
            <v>cây</v>
          </cell>
          <cell r="D7228">
            <v>474562</v>
          </cell>
        </row>
        <row r="7229">
          <cell r="B7229" t="str">
            <v>Lòng mang xanh &gt;24-27 cm</v>
          </cell>
          <cell r="C7229" t="str">
            <v>cây</v>
          </cell>
          <cell r="D7229">
            <v>507268</v>
          </cell>
        </row>
        <row r="7230">
          <cell r="B7230" t="str">
            <v>Lòng mang xanh &gt;27-30 cm</v>
          </cell>
          <cell r="C7230" t="str">
            <v>cây</v>
          </cell>
          <cell r="D7230">
            <v>542659</v>
          </cell>
        </row>
        <row r="7231">
          <cell r="B7231" t="str">
            <v>Lòng mang xanh &gt;30-33 cm</v>
          </cell>
          <cell r="C7231" t="str">
            <v>cây</v>
          </cell>
          <cell r="D7231">
            <v>581110</v>
          </cell>
        </row>
        <row r="7232">
          <cell r="B7232" t="str">
            <v>Lòng mang xanh &gt;33-36 cm</v>
          </cell>
          <cell r="C7232" t="str">
            <v>cây</v>
          </cell>
          <cell r="D7232">
            <v>623072</v>
          </cell>
        </row>
        <row r="7233">
          <cell r="B7233" t="str">
            <v>Lòng mang xanh &gt;36-39 cm</v>
          </cell>
          <cell r="C7233" t="str">
            <v>cây</v>
          </cell>
          <cell r="D7233">
            <v>669023</v>
          </cell>
        </row>
        <row r="7234">
          <cell r="B7234" t="str">
            <v>Lòng mang xanh &gt;39-42 cm</v>
          </cell>
          <cell r="C7234" t="str">
            <v>cây</v>
          </cell>
          <cell r="D7234">
            <v>719533</v>
          </cell>
        </row>
        <row r="7235">
          <cell r="B7235" t="str">
            <v>Lòng mang xanh &gt;42 cm</v>
          </cell>
          <cell r="C7235" t="str">
            <v>cây</v>
          </cell>
          <cell r="D7235">
            <v>775248</v>
          </cell>
        </row>
        <row r="7236">
          <cell r="B7236" t="str">
            <v>Lòng mang ≤3 cm</v>
          </cell>
          <cell r="C7236" t="str">
            <v>cây</v>
          </cell>
          <cell r="D7236">
            <v>78170</v>
          </cell>
        </row>
        <row r="7237">
          <cell r="B7237" t="str">
            <v>Lòng mang &gt;3-6 cm</v>
          </cell>
          <cell r="C7237" t="str">
            <v>cây</v>
          </cell>
          <cell r="D7237">
            <v>102978</v>
          </cell>
        </row>
        <row r="7238">
          <cell r="B7238" t="str">
            <v>Lòng mang &gt;6-9 cm</v>
          </cell>
          <cell r="C7238" t="str">
            <v>cây</v>
          </cell>
          <cell r="D7238">
            <v>270948</v>
          </cell>
        </row>
        <row r="7239">
          <cell r="B7239" t="str">
            <v>Lòng mang &gt;9-12 cm</v>
          </cell>
          <cell r="C7239" t="str">
            <v>cây</v>
          </cell>
          <cell r="D7239">
            <v>364529</v>
          </cell>
        </row>
        <row r="7240">
          <cell r="B7240" t="str">
            <v>Lòng mang &gt;12-15 cm</v>
          </cell>
          <cell r="C7240" t="str">
            <v>cây</v>
          </cell>
          <cell r="D7240">
            <v>389433</v>
          </cell>
        </row>
        <row r="7241">
          <cell r="B7241" t="str">
            <v>Lòng mang &gt;15-18 cm</v>
          </cell>
          <cell r="C7241" t="str">
            <v>cây</v>
          </cell>
          <cell r="D7241">
            <v>415918</v>
          </cell>
        </row>
        <row r="7242">
          <cell r="B7242" t="str">
            <v>Lòng mang &gt;18-21 cm</v>
          </cell>
          <cell r="C7242" t="str">
            <v>cây</v>
          </cell>
          <cell r="D7242">
            <v>444210</v>
          </cell>
        </row>
        <row r="7243">
          <cell r="B7243" t="str">
            <v>Lòng mang &gt;21-24 cm</v>
          </cell>
          <cell r="C7243" t="str">
            <v>cây</v>
          </cell>
          <cell r="D7243">
            <v>474562</v>
          </cell>
        </row>
        <row r="7244">
          <cell r="B7244" t="str">
            <v>Lòng mang &gt;24-27 cm</v>
          </cell>
          <cell r="C7244" t="str">
            <v>cây</v>
          </cell>
          <cell r="D7244">
            <v>507268</v>
          </cell>
        </row>
        <row r="7245">
          <cell r="B7245" t="str">
            <v>Lòng mang &gt;27-30 cm</v>
          </cell>
          <cell r="C7245" t="str">
            <v>cây</v>
          </cell>
          <cell r="D7245">
            <v>542659</v>
          </cell>
        </row>
        <row r="7246">
          <cell r="B7246" t="str">
            <v>Lòng mang &gt;30-33 cm</v>
          </cell>
          <cell r="C7246" t="str">
            <v>cây</v>
          </cell>
          <cell r="D7246">
            <v>581110</v>
          </cell>
        </row>
        <row r="7247">
          <cell r="B7247" t="str">
            <v>Lòng mang &gt;33-36 cm</v>
          </cell>
          <cell r="C7247" t="str">
            <v>cây</v>
          </cell>
          <cell r="D7247">
            <v>623072</v>
          </cell>
        </row>
        <row r="7248">
          <cell r="B7248" t="str">
            <v>Lòng mang &gt;36-39 cm</v>
          </cell>
          <cell r="C7248" t="str">
            <v>cây</v>
          </cell>
          <cell r="D7248">
            <v>669023</v>
          </cell>
        </row>
        <row r="7249">
          <cell r="B7249" t="str">
            <v>Lòng mang &gt;39-42 cm</v>
          </cell>
          <cell r="C7249" t="str">
            <v>cây</v>
          </cell>
          <cell r="D7249">
            <v>719533</v>
          </cell>
        </row>
        <row r="7250">
          <cell r="B7250" t="str">
            <v>Lòng mang &gt;42 cm</v>
          </cell>
          <cell r="C7250" t="str">
            <v>cây</v>
          </cell>
          <cell r="D7250">
            <v>775248</v>
          </cell>
        </row>
        <row r="7251">
          <cell r="B7251" t="str">
            <v>Man kinh ≤3 cm</v>
          </cell>
          <cell r="C7251" t="str">
            <v>cây</v>
          </cell>
          <cell r="D7251">
            <v>78170</v>
          </cell>
        </row>
        <row r="7252">
          <cell r="B7252" t="str">
            <v>Man kinh &gt;3-6 cm</v>
          </cell>
          <cell r="C7252" t="str">
            <v>cây</v>
          </cell>
          <cell r="D7252">
            <v>102978</v>
          </cell>
        </row>
        <row r="7253">
          <cell r="B7253" t="str">
            <v>Man kinh &gt;6-9 cm</v>
          </cell>
          <cell r="C7253" t="str">
            <v>cây</v>
          </cell>
          <cell r="D7253">
            <v>270948</v>
          </cell>
        </row>
        <row r="7254">
          <cell r="B7254" t="str">
            <v>Man kinh &gt;9-12 cm</v>
          </cell>
          <cell r="C7254" t="str">
            <v>cây</v>
          </cell>
          <cell r="D7254">
            <v>364529</v>
          </cell>
        </row>
        <row r="7255">
          <cell r="B7255" t="str">
            <v>Man kinh &gt;12-15 cm</v>
          </cell>
          <cell r="C7255" t="str">
            <v>cây</v>
          </cell>
          <cell r="D7255">
            <v>389433</v>
          </cell>
        </row>
        <row r="7256">
          <cell r="B7256" t="str">
            <v>Man kinh &gt;15-18 cm</v>
          </cell>
          <cell r="C7256" t="str">
            <v>cây</v>
          </cell>
          <cell r="D7256">
            <v>415918</v>
          </cell>
        </row>
        <row r="7257">
          <cell r="B7257" t="str">
            <v>Man kinh &gt;18-21 cm</v>
          </cell>
          <cell r="C7257" t="str">
            <v>cây</v>
          </cell>
          <cell r="D7257">
            <v>444210</v>
          </cell>
        </row>
        <row r="7258">
          <cell r="B7258" t="str">
            <v>Man kinh &gt;21-24 cm</v>
          </cell>
          <cell r="C7258" t="str">
            <v>cây</v>
          </cell>
          <cell r="D7258">
            <v>474562</v>
          </cell>
        </row>
        <row r="7259">
          <cell r="B7259" t="str">
            <v>Man kinh &gt;24-27 cm</v>
          </cell>
          <cell r="C7259" t="str">
            <v>cây</v>
          </cell>
          <cell r="D7259">
            <v>507268</v>
          </cell>
        </row>
        <row r="7260">
          <cell r="B7260" t="str">
            <v>Man kinh &gt;27-30 cm</v>
          </cell>
          <cell r="C7260" t="str">
            <v>cây</v>
          </cell>
          <cell r="D7260">
            <v>542659</v>
          </cell>
        </row>
        <row r="7261">
          <cell r="B7261" t="str">
            <v>Man kinh &gt;30-33 cm</v>
          </cell>
          <cell r="C7261" t="str">
            <v>cây</v>
          </cell>
          <cell r="D7261">
            <v>581110</v>
          </cell>
        </row>
        <row r="7262">
          <cell r="B7262" t="str">
            <v>Man kinh &gt;33-36 cm</v>
          </cell>
          <cell r="C7262" t="str">
            <v>cây</v>
          </cell>
          <cell r="D7262">
            <v>623072</v>
          </cell>
        </row>
        <row r="7263">
          <cell r="B7263" t="str">
            <v>Man kinh &gt;36-39 cm</v>
          </cell>
          <cell r="C7263" t="str">
            <v>cây</v>
          </cell>
          <cell r="D7263">
            <v>669023</v>
          </cell>
        </row>
        <row r="7264">
          <cell r="B7264" t="str">
            <v>Man kinh &gt;39-42 cm</v>
          </cell>
          <cell r="C7264" t="str">
            <v>cây</v>
          </cell>
          <cell r="D7264">
            <v>719533</v>
          </cell>
        </row>
        <row r="7265">
          <cell r="B7265" t="str">
            <v>Man kinh &gt;42 cm</v>
          </cell>
          <cell r="C7265" t="str">
            <v>cây</v>
          </cell>
          <cell r="D7265">
            <v>775248</v>
          </cell>
        </row>
        <row r="7266">
          <cell r="B7266" t="str">
            <v>Đẹn năm lá ≤3 cm</v>
          </cell>
          <cell r="C7266" t="str">
            <v>cây</v>
          </cell>
          <cell r="D7266">
            <v>78170</v>
          </cell>
        </row>
        <row r="7267">
          <cell r="B7267" t="str">
            <v>Đẹn năm lá &gt;3-6 cm</v>
          </cell>
          <cell r="C7267" t="str">
            <v>cây</v>
          </cell>
          <cell r="D7267">
            <v>102978</v>
          </cell>
        </row>
        <row r="7268">
          <cell r="B7268" t="str">
            <v>Đẹn năm lá &gt;6-9 cm</v>
          </cell>
          <cell r="C7268" t="str">
            <v>cây</v>
          </cell>
          <cell r="D7268">
            <v>270948</v>
          </cell>
        </row>
        <row r="7269">
          <cell r="B7269" t="str">
            <v>Đẹn năm lá &gt;9-12 cm</v>
          </cell>
          <cell r="C7269" t="str">
            <v>cây</v>
          </cell>
          <cell r="D7269">
            <v>364529</v>
          </cell>
        </row>
        <row r="7270">
          <cell r="B7270" t="str">
            <v>Đẹn năm lá &gt;12-15 cm</v>
          </cell>
          <cell r="C7270" t="str">
            <v>cây</v>
          </cell>
          <cell r="D7270">
            <v>389433</v>
          </cell>
        </row>
        <row r="7271">
          <cell r="B7271" t="str">
            <v>Đẹn năm lá &gt;15-18 cm</v>
          </cell>
          <cell r="C7271" t="str">
            <v>cây</v>
          </cell>
          <cell r="D7271">
            <v>415918</v>
          </cell>
        </row>
        <row r="7272">
          <cell r="B7272" t="str">
            <v>Đẹn năm lá &gt;18-21 cm</v>
          </cell>
          <cell r="C7272" t="str">
            <v>cây</v>
          </cell>
          <cell r="D7272">
            <v>444210</v>
          </cell>
        </row>
        <row r="7273">
          <cell r="B7273" t="str">
            <v>Đẹn năm lá &gt;21-24 cm</v>
          </cell>
          <cell r="C7273" t="str">
            <v>cây</v>
          </cell>
          <cell r="D7273">
            <v>474562</v>
          </cell>
        </row>
        <row r="7274">
          <cell r="B7274" t="str">
            <v>Đẹn năm lá &gt;24-27 cm</v>
          </cell>
          <cell r="C7274" t="str">
            <v>cây</v>
          </cell>
          <cell r="D7274">
            <v>507268</v>
          </cell>
        </row>
        <row r="7275">
          <cell r="B7275" t="str">
            <v>Đẹn năm lá &gt;27-30 cm</v>
          </cell>
          <cell r="C7275" t="str">
            <v>cây</v>
          </cell>
          <cell r="D7275">
            <v>542659</v>
          </cell>
        </row>
        <row r="7276">
          <cell r="B7276" t="str">
            <v>Đẹn năm lá &gt;30-33 cm</v>
          </cell>
          <cell r="C7276" t="str">
            <v>cây</v>
          </cell>
          <cell r="D7276">
            <v>581110</v>
          </cell>
        </row>
        <row r="7277">
          <cell r="B7277" t="str">
            <v>Đẹn năm lá &gt;33-36 cm</v>
          </cell>
          <cell r="C7277" t="str">
            <v>cây</v>
          </cell>
          <cell r="D7277">
            <v>623072</v>
          </cell>
        </row>
        <row r="7278">
          <cell r="B7278" t="str">
            <v>Đẹn năm lá &gt;36-39 cm</v>
          </cell>
          <cell r="C7278" t="str">
            <v>cây</v>
          </cell>
          <cell r="D7278">
            <v>669023</v>
          </cell>
        </row>
        <row r="7279">
          <cell r="B7279" t="str">
            <v>Đẹn năm lá &gt;39-42 cm</v>
          </cell>
          <cell r="C7279" t="str">
            <v>cây</v>
          </cell>
          <cell r="D7279">
            <v>719533</v>
          </cell>
        </row>
        <row r="7280">
          <cell r="B7280" t="str">
            <v>Đẹn năm lá &gt;42 cm</v>
          </cell>
          <cell r="C7280" t="str">
            <v>cây</v>
          </cell>
          <cell r="D7280">
            <v>775248</v>
          </cell>
        </row>
        <row r="7281">
          <cell r="B7281" t="str">
            <v>Bình linh năm lá ≤3 cm</v>
          </cell>
          <cell r="C7281" t="str">
            <v>cây</v>
          </cell>
          <cell r="D7281">
            <v>78170</v>
          </cell>
        </row>
        <row r="7282">
          <cell r="B7282" t="str">
            <v>Bình linh năm lá &gt;3-6 cm</v>
          </cell>
          <cell r="C7282" t="str">
            <v>cây</v>
          </cell>
          <cell r="D7282">
            <v>102978</v>
          </cell>
        </row>
        <row r="7283">
          <cell r="B7283" t="str">
            <v>Bình linh năm lá &gt;6-9 cm</v>
          </cell>
          <cell r="C7283" t="str">
            <v>cây</v>
          </cell>
          <cell r="D7283">
            <v>270948</v>
          </cell>
        </row>
        <row r="7284">
          <cell r="B7284" t="str">
            <v>Bình linh năm lá &gt;9-12 cm</v>
          </cell>
          <cell r="C7284" t="str">
            <v>cây</v>
          </cell>
          <cell r="D7284">
            <v>364529</v>
          </cell>
        </row>
        <row r="7285">
          <cell r="B7285" t="str">
            <v>Bình linh năm lá &gt;12-15 cm</v>
          </cell>
          <cell r="C7285" t="str">
            <v>cây</v>
          </cell>
          <cell r="D7285">
            <v>389433</v>
          </cell>
        </row>
        <row r="7286">
          <cell r="B7286" t="str">
            <v>Bình linh năm lá &gt;15-18 cm</v>
          </cell>
          <cell r="C7286" t="str">
            <v>cây</v>
          </cell>
          <cell r="D7286">
            <v>415918</v>
          </cell>
        </row>
        <row r="7287">
          <cell r="B7287" t="str">
            <v>Bình linh năm lá &gt;18-21 cm</v>
          </cell>
          <cell r="C7287" t="str">
            <v>cây</v>
          </cell>
          <cell r="D7287">
            <v>444210</v>
          </cell>
        </row>
        <row r="7288">
          <cell r="B7288" t="str">
            <v>Bình linh năm lá &gt;21-24 cm</v>
          </cell>
          <cell r="C7288" t="str">
            <v>cây</v>
          </cell>
          <cell r="D7288">
            <v>474562</v>
          </cell>
        </row>
        <row r="7289">
          <cell r="B7289" t="str">
            <v>Bình linh năm lá &gt;24-27 cm</v>
          </cell>
          <cell r="C7289" t="str">
            <v>cây</v>
          </cell>
          <cell r="D7289">
            <v>507268</v>
          </cell>
        </row>
        <row r="7290">
          <cell r="B7290" t="str">
            <v>Bình linh năm lá &gt;27-30 cm</v>
          </cell>
          <cell r="C7290" t="str">
            <v>cây</v>
          </cell>
          <cell r="D7290">
            <v>542659</v>
          </cell>
        </row>
        <row r="7291">
          <cell r="B7291" t="str">
            <v>Bình linh năm lá &gt;30-33 cm</v>
          </cell>
          <cell r="C7291" t="str">
            <v>cây</v>
          </cell>
          <cell r="D7291">
            <v>581110</v>
          </cell>
        </row>
        <row r="7292">
          <cell r="B7292" t="str">
            <v>Bình linh năm lá &gt;33-36 cm</v>
          </cell>
          <cell r="C7292" t="str">
            <v>cây</v>
          </cell>
          <cell r="D7292">
            <v>623072</v>
          </cell>
        </row>
        <row r="7293">
          <cell r="B7293" t="str">
            <v>Bình linh năm lá &gt;36-39 cm</v>
          </cell>
          <cell r="C7293" t="str">
            <v>cây</v>
          </cell>
          <cell r="D7293">
            <v>669023</v>
          </cell>
        </row>
        <row r="7294">
          <cell r="B7294" t="str">
            <v>Bình linh năm lá &gt;39-42 cm</v>
          </cell>
          <cell r="C7294" t="str">
            <v>cây</v>
          </cell>
          <cell r="D7294">
            <v>719533</v>
          </cell>
        </row>
        <row r="7295">
          <cell r="B7295" t="str">
            <v>Bình linh năm lá &gt;42 cm</v>
          </cell>
          <cell r="C7295" t="str">
            <v>cây</v>
          </cell>
          <cell r="D7295">
            <v>775248</v>
          </cell>
        </row>
        <row r="7296">
          <cell r="B7296" t="str">
            <v>Máu chó ≤3 cm</v>
          </cell>
          <cell r="C7296" t="str">
            <v>cây</v>
          </cell>
          <cell r="D7296">
            <v>78170</v>
          </cell>
        </row>
        <row r="7297">
          <cell r="B7297" t="str">
            <v>Máu chó &gt;3-6 cm</v>
          </cell>
          <cell r="C7297" t="str">
            <v>cây</v>
          </cell>
          <cell r="D7297">
            <v>102978</v>
          </cell>
        </row>
        <row r="7298">
          <cell r="B7298" t="str">
            <v>Máu chó &gt;6-9 cm</v>
          </cell>
          <cell r="C7298" t="str">
            <v>cây</v>
          </cell>
          <cell r="D7298">
            <v>270948</v>
          </cell>
        </row>
        <row r="7299">
          <cell r="B7299" t="str">
            <v>Máu chó &gt;9-12 cm</v>
          </cell>
          <cell r="C7299" t="str">
            <v>cây</v>
          </cell>
          <cell r="D7299">
            <v>364529</v>
          </cell>
        </row>
        <row r="7300">
          <cell r="B7300" t="str">
            <v>Máu chó &gt;12-15 cm</v>
          </cell>
          <cell r="C7300" t="str">
            <v>cây</v>
          </cell>
          <cell r="D7300">
            <v>389433</v>
          </cell>
        </row>
        <row r="7301">
          <cell r="B7301" t="str">
            <v>Máu chó &gt;15-18 cm</v>
          </cell>
          <cell r="C7301" t="str">
            <v>cây</v>
          </cell>
          <cell r="D7301">
            <v>415918</v>
          </cell>
        </row>
        <row r="7302">
          <cell r="B7302" t="str">
            <v>Máu chó &gt;18-21 cm</v>
          </cell>
          <cell r="C7302" t="str">
            <v>cây</v>
          </cell>
          <cell r="D7302">
            <v>444210</v>
          </cell>
        </row>
        <row r="7303">
          <cell r="B7303" t="str">
            <v>Máu chó &gt;21-24 cm</v>
          </cell>
          <cell r="C7303" t="str">
            <v>cây</v>
          </cell>
          <cell r="D7303">
            <v>474562</v>
          </cell>
        </row>
        <row r="7304">
          <cell r="B7304" t="str">
            <v>Máu chó &gt;24-27 cm</v>
          </cell>
          <cell r="C7304" t="str">
            <v>cây</v>
          </cell>
          <cell r="D7304">
            <v>507268</v>
          </cell>
        </row>
        <row r="7305">
          <cell r="B7305" t="str">
            <v>Máu chó &gt;27-30 cm</v>
          </cell>
          <cell r="C7305" t="str">
            <v>cây</v>
          </cell>
          <cell r="D7305">
            <v>542659</v>
          </cell>
        </row>
        <row r="7306">
          <cell r="B7306" t="str">
            <v>Máu chó &gt;30-33 cm</v>
          </cell>
          <cell r="C7306" t="str">
            <v>cây</v>
          </cell>
          <cell r="D7306">
            <v>581110</v>
          </cell>
        </row>
        <row r="7307">
          <cell r="B7307" t="str">
            <v>Máu chó &gt;33-36 cm</v>
          </cell>
          <cell r="C7307" t="str">
            <v>cây</v>
          </cell>
          <cell r="D7307">
            <v>623072</v>
          </cell>
        </row>
        <row r="7308">
          <cell r="B7308" t="str">
            <v>Máu chó &gt;36-39 cm</v>
          </cell>
          <cell r="C7308" t="str">
            <v>cây</v>
          </cell>
          <cell r="D7308">
            <v>669023</v>
          </cell>
        </row>
        <row r="7309">
          <cell r="B7309" t="str">
            <v>Máu chó &gt;39-42 cm</v>
          </cell>
          <cell r="C7309" t="str">
            <v>cây</v>
          </cell>
          <cell r="D7309">
            <v>719533</v>
          </cell>
        </row>
        <row r="7310">
          <cell r="B7310" t="str">
            <v>Máu chó &gt;42 cm</v>
          </cell>
          <cell r="C7310" t="str">
            <v>cây</v>
          </cell>
          <cell r="D7310">
            <v>775248</v>
          </cell>
        </row>
        <row r="7311">
          <cell r="B7311" t="str">
            <v>Máu chó lá to ≤3 cm</v>
          </cell>
          <cell r="C7311" t="str">
            <v>cây</v>
          </cell>
          <cell r="D7311">
            <v>78170</v>
          </cell>
        </row>
        <row r="7312">
          <cell r="B7312" t="str">
            <v>Máu chó lá to &gt;3-6 cm</v>
          </cell>
          <cell r="C7312" t="str">
            <v>cây</v>
          </cell>
          <cell r="D7312">
            <v>102978</v>
          </cell>
        </row>
        <row r="7313">
          <cell r="B7313" t="str">
            <v>Máu chó lá to &gt;6-9 cm</v>
          </cell>
          <cell r="C7313" t="str">
            <v>cây</v>
          </cell>
          <cell r="D7313">
            <v>270948</v>
          </cell>
        </row>
        <row r="7314">
          <cell r="B7314" t="str">
            <v>Máu chó lá to &gt;9-12 cm</v>
          </cell>
          <cell r="C7314" t="str">
            <v>cây</v>
          </cell>
          <cell r="D7314">
            <v>364529</v>
          </cell>
        </row>
        <row r="7315">
          <cell r="B7315" t="str">
            <v>Máu chó lá to &gt;12-15 cm</v>
          </cell>
          <cell r="C7315" t="str">
            <v>cây</v>
          </cell>
          <cell r="D7315">
            <v>389433</v>
          </cell>
        </row>
        <row r="7316">
          <cell r="B7316" t="str">
            <v>Máu chó lá to &gt;15-18 cm</v>
          </cell>
          <cell r="C7316" t="str">
            <v>cây</v>
          </cell>
          <cell r="D7316">
            <v>415918</v>
          </cell>
        </row>
        <row r="7317">
          <cell r="B7317" t="str">
            <v>Máu chó lá to &gt;18-21 cm</v>
          </cell>
          <cell r="C7317" t="str">
            <v>cây</v>
          </cell>
          <cell r="D7317">
            <v>444210</v>
          </cell>
        </row>
        <row r="7318">
          <cell r="B7318" t="str">
            <v>Máu chó lá to &gt;21-24 cm</v>
          </cell>
          <cell r="C7318" t="str">
            <v>cây</v>
          </cell>
          <cell r="D7318">
            <v>474562</v>
          </cell>
        </row>
        <row r="7319">
          <cell r="B7319" t="str">
            <v>Máu chó lá to &gt;24-27 cm</v>
          </cell>
          <cell r="C7319" t="str">
            <v>cây</v>
          </cell>
          <cell r="D7319">
            <v>507268</v>
          </cell>
        </row>
        <row r="7320">
          <cell r="B7320" t="str">
            <v>Máu chó lá to &gt;27-30 cm</v>
          </cell>
          <cell r="C7320" t="str">
            <v>cây</v>
          </cell>
          <cell r="D7320">
            <v>542659</v>
          </cell>
        </row>
        <row r="7321">
          <cell r="B7321" t="str">
            <v>Máu chó lá to &gt;30-33 cm</v>
          </cell>
          <cell r="C7321" t="str">
            <v>cây</v>
          </cell>
          <cell r="D7321">
            <v>581110</v>
          </cell>
        </row>
        <row r="7322">
          <cell r="B7322" t="str">
            <v>Máu chó lá to &gt;33-36 cm</v>
          </cell>
          <cell r="C7322" t="str">
            <v>cây</v>
          </cell>
          <cell r="D7322">
            <v>623072</v>
          </cell>
        </row>
        <row r="7323">
          <cell r="B7323" t="str">
            <v>Máu chó lá to &gt;36-39 cm</v>
          </cell>
          <cell r="C7323" t="str">
            <v>cây</v>
          </cell>
          <cell r="D7323">
            <v>669023</v>
          </cell>
        </row>
        <row r="7324">
          <cell r="B7324" t="str">
            <v>Máu chó lá to &gt;39-42 cm</v>
          </cell>
          <cell r="C7324" t="str">
            <v>cây</v>
          </cell>
          <cell r="D7324">
            <v>719533</v>
          </cell>
        </row>
        <row r="7325">
          <cell r="B7325" t="str">
            <v>Máu chó lá to &gt;42 cm</v>
          </cell>
          <cell r="C7325" t="str">
            <v>cây</v>
          </cell>
          <cell r="D7325">
            <v>775248</v>
          </cell>
        </row>
        <row r="7326">
          <cell r="B7326" t="str">
            <v>Máu chó lá lớn ≤3 cm</v>
          </cell>
          <cell r="C7326" t="str">
            <v>cây</v>
          </cell>
          <cell r="D7326">
            <v>78170</v>
          </cell>
        </row>
        <row r="7327">
          <cell r="B7327" t="str">
            <v>Máu chó lá lớn &gt;3-6 cm</v>
          </cell>
          <cell r="C7327" t="str">
            <v>cây</v>
          </cell>
          <cell r="D7327">
            <v>102978</v>
          </cell>
        </row>
        <row r="7328">
          <cell r="B7328" t="str">
            <v>Máu chó lá lớn &gt;6-9 cm</v>
          </cell>
          <cell r="C7328" t="str">
            <v>cây</v>
          </cell>
          <cell r="D7328">
            <v>270948</v>
          </cell>
        </row>
        <row r="7329">
          <cell r="B7329" t="str">
            <v>Máu chó lá lớn &gt;9-12 cm</v>
          </cell>
          <cell r="C7329" t="str">
            <v>cây</v>
          </cell>
          <cell r="D7329">
            <v>364529</v>
          </cell>
        </row>
        <row r="7330">
          <cell r="B7330" t="str">
            <v>Máu chó lá lớn &gt;12-15 cm</v>
          </cell>
          <cell r="C7330" t="str">
            <v>cây</v>
          </cell>
          <cell r="D7330">
            <v>389433</v>
          </cell>
        </row>
        <row r="7331">
          <cell r="B7331" t="str">
            <v>Máu chó lá lớn &gt;15-18 cm</v>
          </cell>
          <cell r="C7331" t="str">
            <v>cây</v>
          </cell>
          <cell r="D7331">
            <v>415918</v>
          </cell>
        </row>
        <row r="7332">
          <cell r="B7332" t="str">
            <v>Máu chó lá lớn &gt;18-21 cm</v>
          </cell>
          <cell r="C7332" t="str">
            <v>cây</v>
          </cell>
          <cell r="D7332">
            <v>444210</v>
          </cell>
        </row>
        <row r="7333">
          <cell r="B7333" t="str">
            <v>Máu chó lá lớn &gt;21-24 cm</v>
          </cell>
          <cell r="C7333" t="str">
            <v>cây</v>
          </cell>
          <cell r="D7333">
            <v>474562</v>
          </cell>
        </row>
        <row r="7334">
          <cell r="B7334" t="str">
            <v>Máu chó lá lớn &gt;24-27 cm</v>
          </cell>
          <cell r="C7334" t="str">
            <v>cây</v>
          </cell>
          <cell r="D7334">
            <v>507268</v>
          </cell>
        </row>
        <row r="7335">
          <cell r="B7335" t="str">
            <v>Máu chó lá lớn &gt;27-30 cm</v>
          </cell>
          <cell r="C7335" t="str">
            <v>cây</v>
          </cell>
          <cell r="D7335">
            <v>542659</v>
          </cell>
        </row>
        <row r="7336">
          <cell r="B7336" t="str">
            <v>Máu chó lá lớn &gt;30-33 cm</v>
          </cell>
          <cell r="C7336" t="str">
            <v>cây</v>
          </cell>
          <cell r="D7336">
            <v>581110</v>
          </cell>
        </row>
        <row r="7337">
          <cell r="B7337" t="str">
            <v>Máu chó lá lớn &gt;33-36 cm</v>
          </cell>
          <cell r="C7337" t="str">
            <v>cây</v>
          </cell>
          <cell r="D7337">
            <v>623072</v>
          </cell>
        </row>
        <row r="7338">
          <cell r="B7338" t="str">
            <v>Máu chó lá lớn &gt;36-39 cm</v>
          </cell>
          <cell r="C7338" t="str">
            <v>cây</v>
          </cell>
          <cell r="D7338">
            <v>669023</v>
          </cell>
        </row>
        <row r="7339">
          <cell r="B7339" t="str">
            <v>Máu chó lá lớn &gt;39-42 cm</v>
          </cell>
          <cell r="C7339" t="str">
            <v>cây</v>
          </cell>
          <cell r="D7339">
            <v>719533</v>
          </cell>
        </row>
        <row r="7340">
          <cell r="B7340" t="str">
            <v>Máu chó lá lớn &gt;42 cm</v>
          </cell>
          <cell r="C7340" t="str">
            <v>cây</v>
          </cell>
          <cell r="D7340">
            <v>775248</v>
          </cell>
        </row>
        <row r="7341">
          <cell r="B7341" t="str">
            <v>Máu chó lá nhỏ ≤3 cm</v>
          </cell>
          <cell r="C7341" t="str">
            <v>cây</v>
          </cell>
          <cell r="D7341">
            <v>78170</v>
          </cell>
        </row>
        <row r="7342">
          <cell r="B7342" t="str">
            <v>Máu chó lá nhỏ &gt;3-6 cm</v>
          </cell>
          <cell r="C7342" t="str">
            <v>cây</v>
          </cell>
          <cell r="D7342">
            <v>102978</v>
          </cell>
        </row>
        <row r="7343">
          <cell r="B7343" t="str">
            <v>Máu chó lá nhỏ &gt;6-9 cm</v>
          </cell>
          <cell r="C7343" t="str">
            <v>cây</v>
          </cell>
          <cell r="D7343">
            <v>270948</v>
          </cell>
        </row>
        <row r="7344">
          <cell r="B7344" t="str">
            <v>Máu chó lá nhỏ &gt;9-12 cm</v>
          </cell>
          <cell r="C7344" t="str">
            <v>cây</v>
          </cell>
          <cell r="D7344">
            <v>364529</v>
          </cell>
        </row>
        <row r="7345">
          <cell r="B7345" t="str">
            <v>Máu chó lá nhỏ &gt;12-15 cm</v>
          </cell>
          <cell r="C7345" t="str">
            <v>cây</v>
          </cell>
          <cell r="D7345">
            <v>389433</v>
          </cell>
        </row>
        <row r="7346">
          <cell r="B7346" t="str">
            <v>Máu chó lá nhỏ &gt;15-18 cm</v>
          </cell>
          <cell r="C7346" t="str">
            <v>cây</v>
          </cell>
          <cell r="D7346">
            <v>415918</v>
          </cell>
        </row>
        <row r="7347">
          <cell r="B7347" t="str">
            <v>Máu chó lá nhỏ &gt;18-21 cm</v>
          </cell>
          <cell r="C7347" t="str">
            <v>cây</v>
          </cell>
          <cell r="D7347">
            <v>444210</v>
          </cell>
        </row>
        <row r="7348">
          <cell r="B7348" t="str">
            <v>Máu chó lá nhỏ &gt;21-24 cm</v>
          </cell>
          <cell r="C7348" t="str">
            <v>cây</v>
          </cell>
          <cell r="D7348">
            <v>474562</v>
          </cell>
        </row>
        <row r="7349">
          <cell r="B7349" t="str">
            <v>Máu chó lá nhỏ &gt;24-27 cm</v>
          </cell>
          <cell r="C7349" t="str">
            <v>cây</v>
          </cell>
          <cell r="D7349">
            <v>507268</v>
          </cell>
        </row>
        <row r="7350">
          <cell r="B7350" t="str">
            <v>Máu chó lá nhỏ &gt;27-30 cm</v>
          </cell>
          <cell r="C7350" t="str">
            <v>cây</v>
          </cell>
          <cell r="D7350">
            <v>542659</v>
          </cell>
        </row>
        <row r="7351">
          <cell r="B7351" t="str">
            <v>Máu chó lá nhỏ &gt;30-33 cm</v>
          </cell>
          <cell r="C7351" t="str">
            <v>cây</v>
          </cell>
          <cell r="D7351">
            <v>581110</v>
          </cell>
        </row>
        <row r="7352">
          <cell r="B7352" t="str">
            <v>Máu chó lá nhỏ &gt;33-36 cm</v>
          </cell>
          <cell r="C7352" t="str">
            <v>cây</v>
          </cell>
          <cell r="D7352">
            <v>623072</v>
          </cell>
        </row>
        <row r="7353">
          <cell r="B7353" t="str">
            <v>Máu chó lá nhỏ &gt;36-39 cm</v>
          </cell>
          <cell r="C7353" t="str">
            <v>cây</v>
          </cell>
          <cell r="D7353">
            <v>669023</v>
          </cell>
        </row>
        <row r="7354">
          <cell r="B7354" t="str">
            <v>Máu chó lá nhỏ &gt;39-42 cm</v>
          </cell>
          <cell r="C7354" t="str">
            <v>cây</v>
          </cell>
          <cell r="D7354">
            <v>719533</v>
          </cell>
        </row>
        <row r="7355">
          <cell r="B7355" t="str">
            <v>Máu chó lá nhỏ &gt;42 cm</v>
          </cell>
          <cell r="C7355" t="str">
            <v>cây</v>
          </cell>
          <cell r="D7355">
            <v>775248</v>
          </cell>
        </row>
        <row r="7356">
          <cell r="B7356" t="str">
            <v>Mạy chấu ≤3 cm</v>
          </cell>
          <cell r="C7356" t="str">
            <v>cây</v>
          </cell>
          <cell r="D7356">
            <v>78170</v>
          </cell>
        </row>
        <row r="7357">
          <cell r="B7357" t="str">
            <v>Mạy chấu &gt;3-6 cm</v>
          </cell>
          <cell r="C7357" t="str">
            <v>cây</v>
          </cell>
          <cell r="D7357">
            <v>102978</v>
          </cell>
        </row>
        <row r="7358">
          <cell r="B7358" t="str">
            <v>Mạy chấu &gt;6-9 cm</v>
          </cell>
          <cell r="C7358" t="str">
            <v>cây</v>
          </cell>
          <cell r="D7358">
            <v>270948</v>
          </cell>
        </row>
        <row r="7359">
          <cell r="B7359" t="str">
            <v>Mạy chấu &gt;9-12 cm</v>
          </cell>
          <cell r="C7359" t="str">
            <v>cây</v>
          </cell>
          <cell r="D7359">
            <v>364529</v>
          </cell>
        </row>
        <row r="7360">
          <cell r="B7360" t="str">
            <v>Mạy chấu &gt;12-15 cm</v>
          </cell>
          <cell r="C7360" t="str">
            <v>cây</v>
          </cell>
          <cell r="D7360">
            <v>389433</v>
          </cell>
        </row>
        <row r="7361">
          <cell r="B7361" t="str">
            <v>Mạy chấu &gt;15-18 cm</v>
          </cell>
          <cell r="C7361" t="str">
            <v>cây</v>
          </cell>
          <cell r="D7361">
            <v>415918</v>
          </cell>
        </row>
        <row r="7362">
          <cell r="B7362" t="str">
            <v>Mạy chấu &gt;18-21 cm</v>
          </cell>
          <cell r="C7362" t="str">
            <v>cây</v>
          </cell>
          <cell r="D7362">
            <v>444210</v>
          </cell>
        </row>
        <row r="7363">
          <cell r="B7363" t="str">
            <v>Mạy chấu &gt;21-24 cm</v>
          </cell>
          <cell r="C7363" t="str">
            <v>cây</v>
          </cell>
          <cell r="D7363">
            <v>474562</v>
          </cell>
        </row>
        <row r="7364">
          <cell r="B7364" t="str">
            <v>Mạy chấu &gt;24-27 cm</v>
          </cell>
          <cell r="C7364" t="str">
            <v>cây</v>
          </cell>
          <cell r="D7364">
            <v>507268</v>
          </cell>
        </row>
        <row r="7365">
          <cell r="B7365" t="str">
            <v>Mạy chấu &gt;27-30 cm</v>
          </cell>
          <cell r="C7365" t="str">
            <v>cây</v>
          </cell>
          <cell r="D7365">
            <v>542659</v>
          </cell>
        </row>
        <row r="7366">
          <cell r="B7366" t="str">
            <v>Mạy chấu &gt;30-33 cm</v>
          </cell>
          <cell r="C7366" t="str">
            <v>cây</v>
          </cell>
          <cell r="D7366">
            <v>581110</v>
          </cell>
        </row>
        <row r="7367">
          <cell r="B7367" t="str">
            <v>Mạy chấu &gt;33-36 cm</v>
          </cell>
          <cell r="C7367" t="str">
            <v>cây</v>
          </cell>
          <cell r="D7367">
            <v>623072</v>
          </cell>
        </row>
        <row r="7368">
          <cell r="B7368" t="str">
            <v>Mạy chấu &gt;36-39 cm</v>
          </cell>
          <cell r="C7368" t="str">
            <v>cây</v>
          </cell>
          <cell r="D7368">
            <v>669023</v>
          </cell>
        </row>
        <row r="7369">
          <cell r="B7369" t="str">
            <v>Mạy chấu &gt;39-42 cm</v>
          </cell>
          <cell r="C7369" t="str">
            <v>cây</v>
          </cell>
          <cell r="D7369">
            <v>719533</v>
          </cell>
        </row>
        <row r="7370">
          <cell r="B7370" t="str">
            <v>Mạy chấu &gt;42 cm</v>
          </cell>
          <cell r="C7370" t="str">
            <v>cây</v>
          </cell>
          <cell r="D7370">
            <v>775248</v>
          </cell>
        </row>
        <row r="7371">
          <cell r="B7371" t="str">
            <v>Lá ngón ≤3 cm</v>
          </cell>
          <cell r="C7371" t="str">
            <v>cây</v>
          </cell>
          <cell r="D7371">
            <v>78170</v>
          </cell>
        </row>
        <row r="7372">
          <cell r="B7372" t="str">
            <v>Lá ngón &gt;3-6 cm</v>
          </cell>
          <cell r="C7372" t="str">
            <v>cây</v>
          </cell>
          <cell r="D7372">
            <v>102978</v>
          </cell>
        </row>
        <row r="7373">
          <cell r="B7373" t="str">
            <v>Lá ngón &gt;6-9 cm</v>
          </cell>
          <cell r="C7373" t="str">
            <v>cây</v>
          </cell>
          <cell r="D7373">
            <v>270948</v>
          </cell>
        </row>
        <row r="7374">
          <cell r="B7374" t="str">
            <v>Lá ngón &gt;9-12 cm</v>
          </cell>
          <cell r="C7374" t="str">
            <v>cây</v>
          </cell>
          <cell r="D7374">
            <v>364529</v>
          </cell>
        </row>
        <row r="7375">
          <cell r="B7375" t="str">
            <v>Lá ngón &gt;12-15 cm</v>
          </cell>
          <cell r="C7375" t="str">
            <v>cây</v>
          </cell>
          <cell r="D7375">
            <v>389433</v>
          </cell>
        </row>
        <row r="7376">
          <cell r="B7376" t="str">
            <v>Lá ngón &gt;15-18 cm</v>
          </cell>
          <cell r="C7376" t="str">
            <v>cây</v>
          </cell>
          <cell r="D7376">
            <v>415918</v>
          </cell>
        </row>
        <row r="7377">
          <cell r="B7377" t="str">
            <v>Lá ngón &gt;18-21 cm</v>
          </cell>
          <cell r="C7377" t="str">
            <v>cây</v>
          </cell>
          <cell r="D7377">
            <v>444210</v>
          </cell>
        </row>
        <row r="7378">
          <cell r="B7378" t="str">
            <v>Lá ngón &gt;21-24 cm</v>
          </cell>
          <cell r="C7378" t="str">
            <v>cây</v>
          </cell>
          <cell r="D7378">
            <v>474562</v>
          </cell>
        </row>
        <row r="7379">
          <cell r="B7379" t="str">
            <v>Lá ngón &gt;24-27 cm</v>
          </cell>
          <cell r="C7379" t="str">
            <v>cây</v>
          </cell>
          <cell r="D7379">
            <v>507268</v>
          </cell>
        </row>
        <row r="7380">
          <cell r="B7380" t="str">
            <v>Lá ngón &gt;27-30 cm</v>
          </cell>
          <cell r="C7380" t="str">
            <v>cây</v>
          </cell>
          <cell r="D7380">
            <v>542659</v>
          </cell>
        </row>
        <row r="7381">
          <cell r="B7381" t="str">
            <v>Lá ngón &gt;30-33 cm</v>
          </cell>
          <cell r="C7381" t="str">
            <v>cây</v>
          </cell>
          <cell r="D7381">
            <v>581110</v>
          </cell>
        </row>
        <row r="7382">
          <cell r="B7382" t="str">
            <v>Lá ngón &gt;33-36 cm</v>
          </cell>
          <cell r="C7382" t="str">
            <v>cây</v>
          </cell>
          <cell r="D7382">
            <v>623072</v>
          </cell>
        </row>
        <row r="7383">
          <cell r="B7383" t="str">
            <v>Lá ngón &gt;36-39 cm</v>
          </cell>
          <cell r="C7383" t="str">
            <v>cây</v>
          </cell>
          <cell r="D7383">
            <v>669023</v>
          </cell>
        </row>
        <row r="7384">
          <cell r="B7384" t="str">
            <v>Lá ngón &gt;39-42 cm</v>
          </cell>
          <cell r="C7384" t="str">
            <v>cây</v>
          </cell>
          <cell r="D7384">
            <v>719533</v>
          </cell>
        </row>
        <row r="7385">
          <cell r="B7385" t="str">
            <v>Lá ngón &gt;42 cm</v>
          </cell>
          <cell r="C7385" t="str">
            <v>cây</v>
          </cell>
          <cell r="D7385">
            <v>775248</v>
          </cell>
        </row>
        <row r="7386">
          <cell r="B7386" t="str">
            <v>Cơi ≤3 cm</v>
          </cell>
          <cell r="C7386" t="str">
            <v>cây</v>
          </cell>
          <cell r="D7386">
            <v>78170</v>
          </cell>
        </row>
        <row r="7387">
          <cell r="B7387" t="str">
            <v>Cơi &gt;3-6 cm</v>
          </cell>
          <cell r="C7387" t="str">
            <v>cây</v>
          </cell>
          <cell r="D7387">
            <v>102978</v>
          </cell>
        </row>
        <row r="7388">
          <cell r="B7388" t="str">
            <v>Cơi &gt;6-9 cm</v>
          </cell>
          <cell r="C7388" t="str">
            <v>cây</v>
          </cell>
          <cell r="D7388">
            <v>270948</v>
          </cell>
        </row>
        <row r="7389">
          <cell r="B7389" t="str">
            <v>Cơi &gt;9-12 cm</v>
          </cell>
          <cell r="C7389" t="str">
            <v>cây</v>
          </cell>
          <cell r="D7389">
            <v>364529</v>
          </cell>
        </row>
        <row r="7390">
          <cell r="B7390" t="str">
            <v>Cơi &gt;12-15 cm</v>
          </cell>
          <cell r="C7390" t="str">
            <v>cây</v>
          </cell>
          <cell r="D7390">
            <v>389433</v>
          </cell>
        </row>
        <row r="7391">
          <cell r="B7391" t="str">
            <v>Cơi &gt;15-18 cm</v>
          </cell>
          <cell r="C7391" t="str">
            <v>cây</v>
          </cell>
          <cell r="D7391">
            <v>415918</v>
          </cell>
        </row>
        <row r="7392">
          <cell r="B7392" t="str">
            <v>Cơi &gt;18-21 cm</v>
          </cell>
          <cell r="C7392" t="str">
            <v>cây</v>
          </cell>
          <cell r="D7392">
            <v>444210</v>
          </cell>
        </row>
        <row r="7393">
          <cell r="B7393" t="str">
            <v>Cơi &gt;21-24 cm</v>
          </cell>
          <cell r="C7393" t="str">
            <v>cây</v>
          </cell>
          <cell r="D7393">
            <v>474562</v>
          </cell>
        </row>
        <row r="7394">
          <cell r="B7394" t="str">
            <v>Cơi &gt;24-27 cm</v>
          </cell>
          <cell r="C7394" t="str">
            <v>cây</v>
          </cell>
          <cell r="D7394">
            <v>507268</v>
          </cell>
        </row>
        <row r="7395">
          <cell r="B7395" t="str">
            <v>Cơi &gt;27-30 cm</v>
          </cell>
          <cell r="C7395" t="str">
            <v>cây</v>
          </cell>
          <cell r="D7395">
            <v>542659</v>
          </cell>
        </row>
        <row r="7396">
          <cell r="B7396" t="str">
            <v>Cơi &gt;30-33 cm</v>
          </cell>
          <cell r="C7396" t="str">
            <v>cây</v>
          </cell>
          <cell r="D7396">
            <v>581110</v>
          </cell>
        </row>
        <row r="7397">
          <cell r="B7397" t="str">
            <v>Cơi &gt;33-36 cm</v>
          </cell>
          <cell r="C7397" t="str">
            <v>cây</v>
          </cell>
          <cell r="D7397">
            <v>623072</v>
          </cell>
        </row>
        <row r="7398">
          <cell r="B7398" t="str">
            <v>Cơi &gt;36-39 cm</v>
          </cell>
          <cell r="C7398" t="str">
            <v>cây</v>
          </cell>
          <cell r="D7398">
            <v>669023</v>
          </cell>
        </row>
        <row r="7399">
          <cell r="B7399" t="str">
            <v>Cơi &gt;39-42 cm</v>
          </cell>
          <cell r="C7399" t="str">
            <v>cây</v>
          </cell>
          <cell r="D7399">
            <v>719533</v>
          </cell>
        </row>
        <row r="7400">
          <cell r="B7400" t="str">
            <v>Cơi &gt;42 cm</v>
          </cell>
          <cell r="C7400" t="str">
            <v>cây</v>
          </cell>
          <cell r="D7400">
            <v>775248</v>
          </cell>
        </row>
        <row r="7401">
          <cell r="B7401" t="str">
            <v>Mít ≤3 cm</v>
          </cell>
          <cell r="C7401" t="str">
            <v>cây</v>
          </cell>
          <cell r="D7401">
            <v>78170</v>
          </cell>
        </row>
        <row r="7402">
          <cell r="B7402" t="str">
            <v>Mít &gt;3-6 cm</v>
          </cell>
          <cell r="C7402" t="str">
            <v>cây</v>
          </cell>
          <cell r="D7402">
            <v>102978</v>
          </cell>
        </row>
        <row r="7403">
          <cell r="B7403" t="str">
            <v>Mít &gt;6-9 cm</v>
          </cell>
          <cell r="C7403" t="str">
            <v>cây</v>
          </cell>
          <cell r="D7403">
            <v>270948</v>
          </cell>
        </row>
        <row r="7404">
          <cell r="B7404" t="str">
            <v>Mít &gt;9-12 cm</v>
          </cell>
          <cell r="C7404" t="str">
            <v>cây</v>
          </cell>
          <cell r="D7404">
            <v>364529</v>
          </cell>
        </row>
        <row r="7405">
          <cell r="B7405" t="str">
            <v>Mít &gt;12-15 cm</v>
          </cell>
          <cell r="C7405" t="str">
            <v>cây</v>
          </cell>
          <cell r="D7405">
            <v>389433</v>
          </cell>
        </row>
        <row r="7406">
          <cell r="B7406" t="str">
            <v>Mít &gt;15-18 cm</v>
          </cell>
          <cell r="C7406" t="str">
            <v>cây</v>
          </cell>
          <cell r="D7406">
            <v>415918</v>
          </cell>
        </row>
        <row r="7407">
          <cell r="B7407" t="str">
            <v>Mít &gt;18-21 cm</v>
          </cell>
          <cell r="C7407" t="str">
            <v>cây</v>
          </cell>
          <cell r="D7407">
            <v>444210</v>
          </cell>
        </row>
        <row r="7408">
          <cell r="B7408" t="str">
            <v>Mít &gt;21-24 cm</v>
          </cell>
          <cell r="C7408" t="str">
            <v>cây</v>
          </cell>
          <cell r="D7408">
            <v>474562</v>
          </cell>
        </row>
        <row r="7409">
          <cell r="B7409" t="str">
            <v>Mít &gt;24-27 cm</v>
          </cell>
          <cell r="C7409" t="str">
            <v>cây</v>
          </cell>
          <cell r="D7409">
            <v>507268</v>
          </cell>
        </row>
        <row r="7410">
          <cell r="B7410" t="str">
            <v>Mít &gt;27-30 cm</v>
          </cell>
          <cell r="C7410" t="str">
            <v>cây</v>
          </cell>
          <cell r="D7410">
            <v>542659</v>
          </cell>
        </row>
        <row r="7411">
          <cell r="B7411" t="str">
            <v>Mít &gt;30-33 cm</v>
          </cell>
          <cell r="C7411" t="str">
            <v>cây</v>
          </cell>
          <cell r="D7411">
            <v>581110</v>
          </cell>
        </row>
        <row r="7412">
          <cell r="B7412" t="str">
            <v>Mít &gt;33-36 cm</v>
          </cell>
          <cell r="C7412" t="str">
            <v>cây</v>
          </cell>
          <cell r="D7412">
            <v>623072</v>
          </cell>
        </row>
        <row r="7413">
          <cell r="B7413" t="str">
            <v>Mít &gt;36-39 cm</v>
          </cell>
          <cell r="C7413" t="str">
            <v>cây</v>
          </cell>
          <cell r="D7413">
            <v>669023</v>
          </cell>
        </row>
        <row r="7414">
          <cell r="B7414" t="str">
            <v>Mít &gt;39-42 cm</v>
          </cell>
          <cell r="C7414" t="str">
            <v>cây</v>
          </cell>
          <cell r="D7414">
            <v>719533</v>
          </cell>
        </row>
        <row r="7415">
          <cell r="B7415" t="str">
            <v>Mít &gt;42 cm</v>
          </cell>
          <cell r="C7415" t="str">
            <v>cây</v>
          </cell>
          <cell r="D7415">
            <v>775248</v>
          </cell>
        </row>
        <row r="7416">
          <cell r="B7416" t="str">
            <v>Mít mật ≤3 cm</v>
          </cell>
          <cell r="C7416" t="str">
            <v>cây</v>
          </cell>
          <cell r="D7416">
            <v>78170</v>
          </cell>
        </row>
        <row r="7417">
          <cell r="B7417" t="str">
            <v>Mít mật &gt;3-6 cm</v>
          </cell>
          <cell r="C7417" t="str">
            <v>cây</v>
          </cell>
          <cell r="D7417">
            <v>102978</v>
          </cell>
        </row>
        <row r="7418">
          <cell r="B7418" t="str">
            <v>Mít mật &gt;6-9 cm</v>
          </cell>
          <cell r="C7418" t="str">
            <v>cây</v>
          </cell>
          <cell r="D7418">
            <v>270948</v>
          </cell>
        </row>
        <row r="7419">
          <cell r="B7419" t="str">
            <v>Mít mật &gt;9-12 cm</v>
          </cell>
          <cell r="C7419" t="str">
            <v>cây</v>
          </cell>
          <cell r="D7419">
            <v>364529</v>
          </cell>
        </row>
        <row r="7420">
          <cell r="B7420" t="str">
            <v>Mít mật &gt;12-15 cm</v>
          </cell>
          <cell r="C7420" t="str">
            <v>cây</v>
          </cell>
          <cell r="D7420">
            <v>389433</v>
          </cell>
        </row>
        <row r="7421">
          <cell r="B7421" t="str">
            <v>Mít mật &gt;15-18 cm</v>
          </cell>
          <cell r="C7421" t="str">
            <v>cây</v>
          </cell>
          <cell r="D7421">
            <v>415918</v>
          </cell>
        </row>
        <row r="7422">
          <cell r="B7422" t="str">
            <v>Mít mật &gt;18-21 cm</v>
          </cell>
          <cell r="C7422" t="str">
            <v>cây</v>
          </cell>
          <cell r="D7422">
            <v>444210</v>
          </cell>
        </row>
        <row r="7423">
          <cell r="B7423" t="str">
            <v>Mít mật &gt;21-24 cm</v>
          </cell>
          <cell r="C7423" t="str">
            <v>cây</v>
          </cell>
          <cell r="D7423">
            <v>474562</v>
          </cell>
        </row>
        <row r="7424">
          <cell r="B7424" t="str">
            <v>Mít mật &gt;24-27 cm</v>
          </cell>
          <cell r="C7424" t="str">
            <v>cây</v>
          </cell>
          <cell r="D7424">
            <v>507268</v>
          </cell>
        </row>
        <row r="7425">
          <cell r="B7425" t="str">
            <v>Mít mật &gt;27-30 cm</v>
          </cell>
          <cell r="C7425" t="str">
            <v>cây</v>
          </cell>
          <cell r="D7425">
            <v>542659</v>
          </cell>
        </row>
        <row r="7426">
          <cell r="B7426" t="str">
            <v>Mít mật &gt;30-33 cm</v>
          </cell>
          <cell r="C7426" t="str">
            <v>cây</v>
          </cell>
          <cell r="D7426">
            <v>581110</v>
          </cell>
        </row>
        <row r="7427">
          <cell r="B7427" t="str">
            <v>Mít mật &gt;33-36 cm</v>
          </cell>
          <cell r="C7427" t="str">
            <v>cây</v>
          </cell>
          <cell r="D7427">
            <v>623072</v>
          </cell>
        </row>
        <row r="7428">
          <cell r="B7428" t="str">
            <v>Mít mật &gt;36-39 cm</v>
          </cell>
          <cell r="C7428" t="str">
            <v>cây</v>
          </cell>
          <cell r="D7428">
            <v>669023</v>
          </cell>
        </row>
        <row r="7429">
          <cell r="B7429" t="str">
            <v>Mít mật &gt;39-42 cm</v>
          </cell>
          <cell r="C7429" t="str">
            <v>cây</v>
          </cell>
          <cell r="D7429">
            <v>719533</v>
          </cell>
        </row>
        <row r="7430">
          <cell r="B7430" t="str">
            <v>Mít mật &gt;42 cm</v>
          </cell>
          <cell r="C7430" t="str">
            <v>cây</v>
          </cell>
          <cell r="D7430">
            <v>775248</v>
          </cell>
        </row>
        <row r="7431">
          <cell r="B7431" t="str">
            <v>Mít nài  ≤3 cm</v>
          </cell>
          <cell r="C7431" t="str">
            <v>cây</v>
          </cell>
          <cell r="D7431">
            <v>78170</v>
          </cell>
        </row>
        <row r="7432">
          <cell r="B7432" t="str">
            <v>Mít nài  &gt;3-6 cm</v>
          </cell>
          <cell r="C7432" t="str">
            <v>cây</v>
          </cell>
          <cell r="D7432">
            <v>102978</v>
          </cell>
        </row>
        <row r="7433">
          <cell r="B7433" t="str">
            <v>Mít nài  &gt;6-9 cm</v>
          </cell>
          <cell r="C7433" t="str">
            <v>cây</v>
          </cell>
          <cell r="D7433">
            <v>270948</v>
          </cell>
        </row>
        <row r="7434">
          <cell r="B7434" t="str">
            <v>Mít nài  &gt;9-12 cm</v>
          </cell>
          <cell r="C7434" t="str">
            <v>cây</v>
          </cell>
          <cell r="D7434">
            <v>364529</v>
          </cell>
        </row>
        <row r="7435">
          <cell r="B7435" t="str">
            <v>Mít nài  &gt;12-15 cm</v>
          </cell>
          <cell r="C7435" t="str">
            <v>cây</v>
          </cell>
          <cell r="D7435">
            <v>389433</v>
          </cell>
        </row>
        <row r="7436">
          <cell r="B7436" t="str">
            <v>Mít nài  &gt;15-18 cm</v>
          </cell>
          <cell r="C7436" t="str">
            <v>cây</v>
          </cell>
          <cell r="D7436">
            <v>415918</v>
          </cell>
        </row>
        <row r="7437">
          <cell r="B7437" t="str">
            <v>Mít nài  &gt;18-21 cm</v>
          </cell>
          <cell r="C7437" t="str">
            <v>cây</v>
          </cell>
          <cell r="D7437">
            <v>444210</v>
          </cell>
        </row>
        <row r="7438">
          <cell r="B7438" t="str">
            <v>Mít nài  &gt;21-24 cm</v>
          </cell>
          <cell r="C7438" t="str">
            <v>cây</v>
          </cell>
          <cell r="D7438">
            <v>474562</v>
          </cell>
        </row>
        <row r="7439">
          <cell r="B7439" t="str">
            <v>Mít nài  &gt;24-27 cm</v>
          </cell>
          <cell r="C7439" t="str">
            <v>cây</v>
          </cell>
          <cell r="D7439">
            <v>507268</v>
          </cell>
        </row>
        <row r="7440">
          <cell r="B7440" t="str">
            <v>Mít nài  &gt;27-30 cm</v>
          </cell>
          <cell r="C7440" t="str">
            <v>cây</v>
          </cell>
          <cell r="D7440">
            <v>542659</v>
          </cell>
        </row>
        <row r="7441">
          <cell r="B7441" t="str">
            <v>Mít nài  &gt;30-33 cm</v>
          </cell>
          <cell r="C7441" t="str">
            <v>cây</v>
          </cell>
          <cell r="D7441">
            <v>581110</v>
          </cell>
        </row>
        <row r="7442">
          <cell r="B7442" t="str">
            <v>Mít nài  &gt;33-36 cm</v>
          </cell>
          <cell r="C7442" t="str">
            <v>cây</v>
          </cell>
          <cell r="D7442">
            <v>623072</v>
          </cell>
        </row>
        <row r="7443">
          <cell r="B7443" t="str">
            <v>Mít nài  &gt;36-39 cm</v>
          </cell>
          <cell r="C7443" t="str">
            <v>cây</v>
          </cell>
          <cell r="D7443">
            <v>669023</v>
          </cell>
        </row>
        <row r="7444">
          <cell r="B7444" t="str">
            <v>Mít nài  &gt;39-42 cm</v>
          </cell>
          <cell r="C7444" t="str">
            <v>cây</v>
          </cell>
          <cell r="D7444">
            <v>719533</v>
          </cell>
        </row>
        <row r="7445">
          <cell r="B7445" t="str">
            <v>Mít nài  &gt;42 cm</v>
          </cell>
          <cell r="C7445" t="str">
            <v>cây</v>
          </cell>
          <cell r="D7445">
            <v>775248</v>
          </cell>
        </row>
        <row r="7446">
          <cell r="B7446" t="str">
            <v>Mít rừng  ≤3 cm</v>
          </cell>
          <cell r="C7446" t="str">
            <v>cây</v>
          </cell>
          <cell r="D7446">
            <v>78170</v>
          </cell>
        </row>
        <row r="7447">
          <cell r="B7447" t="str">
            <v>Mít rừng  &gt;3-6 cm</v>
          </cell>
          <cell r="C7447" t="str">
            <v>cây</v>
          </cell>
          <cell r="D7447">
            <v>102978</v>
          </cell>
        </row>
        <row r="7448">
          <cell r="B7448" t="str">
            <v>Mít rừng  &gt;6-9 cm</v>
          </cell>
          <cell r="C7448" t="str">
            <v>cây</v>
          </cell>
          <cell r="D7448">
            <v>270948</v>
          </cell>
        </row>
        <row r="7449">
          <cell r="B7449" t="str">
            <v>Mít rừng  &gt;9-12 cm</v>
          </cell>
          <cell r="C7449" t="str">
            <v>cây</v>
          </cell>
          <cell r="D7449">
            <v>364529</v>
          </cell>
        </row>
        <row r="7450">
          <cell r="B7450" t="str">
            <v>Mít rừng  &gt;12-15 cm</v>
          </cell>
          <cell r="C7450" t="str">
            <v>cây</v>
          </cell>
          <cell r="D7450">
            <v>389433</v>
          </cell>
        </row>
        <row r="7451">
          <cell r="B7451" t="str">
            <v>Mít rừng  &gt;15-18 cm</v>
          </cell>
          <cell r="C7451" t="str">
            <v>cây</v>
          </cell>
          <cell r="D7451">
            <v>415918</v>
          </cell>
        </row>
        <row r="7452">
          <cell r="B7452" t="str">
            <v>Mít rừng  &gt;18-21 cm</v>
          </cell>
          <cell r="C7452" t="str">
            <v>cây</v>
          </cell>
          <cell r="D7452">
            <v>444210</v>
          </cell>
        </row>
        <row r="7453">
          <cell r="B7453" t="str">
            <v>Mít rừng  &gt;21-24 cm</v>
          </cell>
          <cell r="C7453" t="str">
            <v>cây</v>
          </cell>
          <cell r="D7453">
            <v>474562</v>
          </cell>
        </row>
        <row r="7454">
          <cell r="B7454" t="str">
            <v>Mít rừng  &gt;24-27 cm</v>
          </cell>
          <cell r="C7454" t="str">
            <v>cây</v>
          </cell>
          <cell r="D7454">
            <v>507268</v>
          </cell>
        </row>
        <row r="7455">
          <cell r="B7455" t="str">
            <v>Mít rừng  &gt;27-30 cm</v>
          </cell>
          <cell r="C7455" t="str">
            <v>cây</v>
          </cell>
          <cell r="D7455">
            <v>542659</v>
          </cell>
        </row>
        <row r="7456">
          <cell r="B7456" t="str">
            <v>Mít rừng  &gt;30-33 cm</v>
          </cell>
          <cell r="C7456" t="str">
            <v>cây</v>
          </cell>
          <cell r="D7456">
            <v>581110</v>
          </cell>
        </row>
        <row r="7457">
          <cell r="B7457" t="str">
            <v>Mít rừng  &gt;33-36 cm</v>
          </cell>
          <cell r="C7457" t="str">
            <v>cây</v>
          </cell>
          <cell r="D7457">
            <v>623072</v>
          </cell>
        </row>
        <row r="7458">
          <cell r="B7458" t="str">
            <v>Mít rừng  &gt;36-39 cm</v>
          </cell>
          <cell r="C7458" t="str">
            <v>cây</v>
          </cell>
          <cell r="D7458">
            <v>669023</v>
          </cell>
        </row>
        <row r="7459">
          <cell r="B7459" t="str">
            <v>Mít rừng  &gt;39-42 cm</v>
          </cell>
          <cell r="C7459" t="str">
            <v>cây</v>
          </cell>
          <cell r="D7459">
            <v>719533</v>
          </cell>
        </row>
        <row r="7460">
          <cell r="B7460" t="str">
            <v>Mít rừng  &gt;42 cm</v>
          </cell>
          <cell r="C7460" t="str">
            <v>cây</v>
          </cell>
          <cell r="D7460">
            <v>775248</v>
          </cell>
        </row>
        <row r="7461">
          <cell r="B7461" t="str">
            <v>Mò hoa dầy ≤3 cm</v>
          </cell>
          <cell r="C7461" t="str">
            <v>cây</v>
          </cell>
          <cell r="D7461">
            <v>78170</v>
          </cell>
        </row>
        <row r="7462">
          <cell r="B7462" t="str">
            <v>Mò hoa dầy &gt;3-6 cm</v>
          </cell>
          <cell r="C7462" t="str">
            <v>cây</v>
          </cell>
          <cell r="D7462">
            <v>102978</v>
          </cell>
        </row>
        <row r="7463">
          <cell r="B7463" t="str">
            <v>Mò hoa dầy &gt;6-9 cm</v>
          </cell>
          <cell r="C7463" t="str">
            <v>cây</v>
          </cell>
          <cell r="D7463">
            <v>270948</v>
          </cell>
        </row>
        <row r="7464">
          <cell r="B7464" t="str">
            <v>Mò hoa dầy &gt;9-12 cm</v>
          </cell>
          <cell r="C7464" t="str">
            <v>cây</v>
          </cell>
          <cell r="D7464">
            <v>364529</v>
          </cell>
        </row>
        <row r="7465">
          <cell r="B7465" t="str">
            <v>Mò hoa dầy &gt;12-15 cm</v>
          </cell>
          <cell r="C7465" t="str">
            <v>cây</v>
          </cell>
          <cell r="D7465">
            <v>389433</v>
          </cell>
        </row>
        <row r="7466">
          <cell r="B7466" t="str">
            <v>Mò hoa dầy &gt;15-18 cm</v>
          </cell>
          <cell r="C7466" t="str">
            <v>cây</v>
          </cell>
          <cell r="D7466">
            <v>415918</v>
          </cell>
        </row>
        <row r="7467">
          <cell r="B7467" t="str">
            <v>Mò hoa dầy &gt;18-21 cm</v>
          </cell>
          <cell r="C7467" t="str">
            <v>cây</v>
          </cell>
          <cell r="D7467">
            <v>444210</v>
          </cell>
        </row>
        <row r="7468">
          <cell r="B7468" t="str">
            <v>Mò hoa dầy &gt;21-24 cm</v>
          </cell>
          <cell r="C7468" t="str">
            <v>cây</v>
          </cell>
          <cell r="D7468">
            <v>474562</v>
          </cell>
        </row>
        <row r="7469">
          <cell r="B7469" t="str">
            <v>Mò hoa dầy &gt;24-27 cm</v>
          </cell>
          <cell r="C7469" t="str">
            <v>cây</v>
          </cell>
          <cell r="D7469">
            <v>507268</v>
          </cell>
        </row>
        <row r="7470">
          <cell r="B7470" t="str">
            <v>Mò hoa dầy &gt;27-30 cm</v>
          </cell>
          <cell r="C7470" t="str">
            <v>cây</v>
          </cell>
          <cell r="D7470">
            <v>542659</v>
          </cell>
        </row>
        <row r="7471">
          <cell r="B7471" t="str">
            <v>Mò hoa dầy &gt;30-33 cm</v>
          </cell>
          <cell r="C7471" t="str">
            <v>cây</v>
          </cell>
          <cell r="D7471">
            <v>581110</v>
          </cell>
        </row>
        <row r="7472">
          <cell r="B7472" t="str">
            <v>Mò hoa dầy &gt;33-36 cm</v>
          </cell>
          <cell r="C7472" t="str">
            <v>cây</v>
          </cell>
          <cell r="D7472">
            <v>623072</v>
          </cell>
        </row>
        <row r="7473">
          <cell r="B7473" t="str">
            <v>Mò hoa dầy &gt;36-39 cm</v>
          </cell>
          <cell r="C7473" t="str">
            <v>cây</v>
          </cell>
          <cell r="D7473">
            <v>669023</v>
          </cell>
        </row>
        <row r="7474">
          <cell r="B7474" t="str">
            <v>Mò hoa dầy &gt;39-42 cm</v>
          </cell>
          <cell r="C7474" t="str">
            <v>cây</v>
          </cell>
          <cell r="D7474">
            <v>719533</v>
          </cell>
        </row>
        <row r="7475">
          <cell r="B7475" t="str">
            <v>Mò hoa dầy &gt;42 cm</v>
          </cell>
          <cell r="C7475" t="str">
            <v>cây</v>
          </cell>
          <cell r="D7475">
            <v>775248</v>
          </cell>
        </row>
        <row r="7476">
          <cell r="B7476" t="str">
            <v>Mò hương ≤3 cm</v>
          </cell>
          <cell r="C7476" t="str">
            <v>cây</v>
          </cell>
          <cell r="D7476">
            <v>78170</v>
          </cell>
        </row>
        <row r="7477">
          <cell r="B7477" t="str">
            <v>Mò hương &gt;3-6 cm</v>
          </cell>
          <cell r="C7477" t="str">
            <v>cây</v>
          </cell>
          <cell r="D7477">
            <v>102978</v>
          </cell>
        </row>
        <row r="7478">
          <cell r="B7478" t="str">
            <v>Mò hương &gt;6-9 cm</v>
          </cell>
          <cell r="C7478" t="str">
            <v>cây</v>
          </cell>
          <cell r="D7478">
            <v>270948</v>
          </cell>
        </row>
        <row r="7479">
          <cell r="B7479" t="str">
            <v>Mò hương &gt;9-12 cm</v>
          </cell>
          <cell r="C7479" t="str">
            <v>cây</v>
          </cell>
          <cell r="D7479">
            <v>364529</v>
          </cell>
        </row>
        <row r="7480">
          <cell r="B7480" t="str">
            <v>Mò hương &gt;12-15 cm</v>
          </cell>
          <cell r="C7480" t="str">
            <v>cây</v>
          </cell>
          <cell r="D7480">
            <v>389433</v>
          </cell>
        </row>
        <row r="7481">
          <cell r="B7481" t="str">
            <v>Mò hương &gt;15-18 cm</v>
          </cell>
          <cell r="C7481" t="str">
            <v>cây</v>
          </cell>
          <cell r="D7481">
            <v>415918</v>
          </cell>
        </row>
        <row r="7482">
          <cell r="B7482" t="str">
            <v>Mò hương &gt;18-21 cm</v>
          </cell>
          <cell r="C7482" t="str">
            <v>cây</v>
          </cell>
          <cell r="D7482">
            <v>444210</v>
          </cell>
        </row>
        <row r="7483">
          <cell r="B7483" t="str">
            <v>Mò hương &gt;21-24 cm</v>
          </cell>
          <cell r="C7483" t="str">
            <v>cây</v>
          </cell>
          <cell r="D7483">
            <v>474562</v>
          </cell>
        </row>
        <row r="7484">
          <cell r="B7484" t="str">
            <v>Mò hương &gt;24-27 cm</v>
          </cell>
          <cell r="C7484" t="str">
            <v>cây</v>
          </cell>
          <cell r="D7484">
            <v>507268</v>
          </cell>
        </row>
        <row r="7485">
          <cell r="B7485" t="str">
            <v>Mò hương &gt;27-30 cm</v>
          </cell>
          <cell r="C7485" t="str">
            <v>cây</v>
          </cell>
          <cell r="D7485">
            <v>542659</v>
          </cell>
        </row>
        <row r="7486">
          <cell r="B7486" t="str">
            <v>Mò hương &gt;30-33 cm</v>
          </cell>
          <cell r="C7486" t="str">
            <v>cây</v>
          </cell>
          <cell r="D7486">
            <v>581110</v>
          </cell>
        </row>
        <row r="7487">
          <cell r="B7487" t="str">
            <v>Mò hương &gt;33-36 cm</v>
          </cell>
          <cell r="C7487" t="str">
            <v>cây</v>
          </cell>
          <cell r="D7487">
            <v>623072</v>
          </cell>
        </row>
        <row r="7488">
          <cell r="B7488" t="str">
            <v>Mò hương &gt;36-39 cm</v>
          </cell>
          <cell r="C7488" t="str">
            <v>cây</v>
          </cell>
          <cell r="D7488">
            <v>669023</v>
          </cell>
        </row>
        <row r="7489">
          <cell r="B7489" t="str">
            <v>Mò hương &gt;39-42 cm</v>
          </cell>
          <cell r="C7489" t="str">
            <v>cây</v>
          </cell>
          <cell r="D7489">
            <v>719533</v>
          </cell>
        </row>
        <row r="7490">
          <cell r="B7490" t="str">
            <v>Mò hương &gt;42 cm</v>
          </cell>
          <cell r="C7490" t="str">
            <v>cây</v>
          </cell>
          <cell r="D7490">
            <v>775248</v>
          </cell>
        </row>
        <row r="7491">
          <cell r="B7491" t="str">
            <v>Mò lá tủ ≤3 cm</v>
          </cell>
          <cell r="C7491" t="str">
            <v>cây</v>
          </cell>
          <cell r="D7491">
            <v>78170</v>
          </cell>
        </row>
        <row r="7492">
          <cell r="B7492" t="str">
            <v>Mò lá tủ &gt;3-6 cm</v>
          </cell>
          <cell r="C7492" t="str">
            <v>cây</v>
          </cell>
          <cell r="D7492">
            <v>102978</v>
          </cell>
        </row>
        <row r="7493">
          <cell r="B7493" t="str">
            <v>Mò lá tủ &gt;6-9 cm</v>
          </cell>
          <cell r="C7493" t="str">
            <v>cây</v>
          </cell>
          <cell r="D7493">
            <v>270948</v>
          </cell>
        </row>
        <row r="7494">
          <cell r="B7494" t="str">
            <v>Mò lá tủ &gt;9-12 cm</v>
          </cell>
          <cell r="C7494" t="str">
            <v>cây</v>
          </cell>
          <cell r="D7494">
            <v>364529</v>
          </cell>
        </row>
        <row r="7495">
          <cell r="B7495" t="str">
            <v>Mò lá tủ &gt;12-15 cm</v>
          </cell>
          <cell r="C7495" t="str">
            <v>cây</v>
          </cell>
          <cell r="D7495">
            <v>389433</v>
          </cell>
        </row>
        <row r="7496">
          <cell r="B7496" t="str">
            <v>Mò lá tủ &gt;15-18 cm</v>
          </cell>
          <cell r="C7496" t="str">
            <v>cây</v>
          </cell>
          <cell r="D7496">
            <v>415918</v>
          </cell>
        </row>
        <row r="7497">
          <cell r="B7497" t="str">
            <v>Mò lá tủ &gt;18-21 cm</v>
          </cell>
          <cell r="C7497" t="str">
            <v>cây</v>
          </cell>
          <cell r="D7497">
            <v>444210</v>
          </cell>
        </row>
        <row r="7498">
          <cell r="B7498" t="str">
            <v>Mò lá tủ &gt;21-24 cm</v>
          </cell>
          <cell r="C7498" t="str">
            <v>cây</v>
          </cell>
          <cell r="D7498">
            <v>474562</v>
          </cell>
        </row>
        <row r="7499">
          <cell r="B7499" t="str">
            <v>Mò lá tủ &gt;24-27 cm</v>
          </cell>
          <cell r="C7499" t="str">
            <v>cây</v>
          </cell>
          <cell r="D7499">
            <v>507268</v>
          </cell>
        </row>
        <row r="7500">
          <cell r="B7500" t="str">
            <v>Mò lá tủ &gt;27-30 cm</v>
          </cell>
          <cell r="C7500" t="str">
            <v>cây</v>
          </cell>
          <cell r="D7500">
            <v>542659</v>
          </cell>
        </row>
        <row r="7501">
          <cell r="B7501" t="str">
            <v>Mò lá tủ &gt;30-33 cm</v>
          </cell>
          <cell r="C7501" t="str">
            <v>cây</v>
          </cell>
          <cell r="D7501">
            <v>581110</v>
          </cell>
        </row>
        <row r="7502">
          <cell r="B7502" t="str">
            <v>Mò lá tủ &gt;33-36 cm</v>
          </cell>
          <cell r="C7502" t="str">
            <v>cây</v>
          </cell>
          <cell r="D7502">
            <v>623072</v>
          </cell>
        </row>
        <row r="7503">
          <cell r="B7503" t="str">
            <v>Mò lá tủ &gt;36-39 cm</v>
          </cell>
          <cell r="C7503" t="str">
            <v>cây</v>
          </cell>
          <cell r="D7503">
            <v>669023</v>
          </cell>
        </row>
        <row r="7504">
          <cell r="B7504" t="str">
            <v>Mò lá tủ &gt;39-42 cm</v>
          </cell>
          <cell r="C7504" t="str">
            <v>cây</v>
          </cell>
          <cell r="D7504">
            <v>719533</v>
          </cell>
        </row>
        <row r="7505">
          <cell r="B7505" t="str">
            <v>Mò lá tủ &gt;42 cm</v>
          </cell>
          <cell r="C7505" t="str">
            <v>cây</v>
          </cell>
          <cell r="D7505">
            <v>775248</v>
          </cell>
        </row>
        <row r="7506">
          <cell r="B7506" t="str">
            <v>Mò gỗ ≤3 cm</v>
          </cell>
          <cell r="C7506" t="str">
            <v>cây</v>
          </cell>
          <cell r="D7506">
            <v>78170</v>
          </cell>
        </row>
        <row r="7507">
          <cell r="B7507" t="str">
            <v>Mò gỗ &gt;3-6 cm</v>
          </cell>
          <cell r="C7507" t="str">
            <v>cây</v>
          </cell>
          <cell r="D7507">
            <v>102978</v>
          </cell>
        </row>
        <row r="7508">
          <cell r="B7508" t="str">
            <v>Mò gỗ &gt;6-9 cm</v>
          </cell>
          <cell r="C7508" t="str">
            <v>cây</v>
          </cell>
          <cell r="D7508">
            <v>270948</v>
          </cell>
        </row>
        <row r="7509">
          <cell r="B7509" t="str">
            <v>Mò gỗ &gt;9-12 cm</v>
          </cell>
          <cell r="C7509" t="str">
            <v>cây</v>
          </cell>
          <cell r="D7509">
            <v>364529</v>
          </cell>
        </row>
        <row r="7510">
          <cell r="B7510" t="str">
            <v>Mò gỗ &gt;12-15 cm</v>
          </cell>
          <cell r="C7510" t="str">
            <v>cây</v>
          </cell>
          <cell r="D7510">
            <v>389433</v>
          </cell>
        </row>
        <row r="7511">
          <cell r="B7511" t="str">
            <v>Mò gỗ &gt;15-18 cm</v>
          </cell>
          <cell r="C7511" t="str">
            <v>cây</v>
          </cell>
          <cell r="D7511">
            <v>415918</v>
          </cell>
        </row>
        <row r="7512">
          <cell r="B7512" t="str">
            <v>Mò gỗ &gt;18-21 cm</v>
          </cell>
          <cell r="C7512" t="str">
            <v>cây</v>
          </cell>
          <cell r="D7512">
            <v>444210</v>
          </cell>
        </row>
        <row r="7513">
          <cell r="B7513" t="str">
            <v>Mò gỗ &gt;21-24 cm</v>
          </cell>
          <cell r="C7513" t="str">
            <v>cây</v>
          </cell>
          <cell r="D7513">
            <v>474562</v>
          </cell>
        </row>
        <row r="7514">
          <cell r="B7514" t="str">
            <v>Mò gỗ &gt;24-27 cm</v>
          </cell>
          <cell r="C7514" t="str">
            <v>cây</v>
          </cell>
          <cell r="D7514">
            <v>507268</v>
          </cell>
        </row>
        <row r="7515">
          <cell r="B7515" t="str">
            <v>Mò gỗ &gt;27-30 cm</v>
          </cell>
          <cell r="C7515" t="str">
            <v>cây</v>
          </cell>
          <cell r="D7515">
            <v>542659</v>
          </cell>
        </row>
        <row r="7516">
          <cell r="B7516" t="str">
            <v>Mò gỗ &gt;30-33 cm</v>
          </cell>
          <cell r="C7516" t="str">
            <v>cây</v>
          </cell>
          <cell r="D7516">
            <v>581110</v>
          </cell>
        </row>
        <row r="7517">
          <cell r="B7517" t="str">
            <v>Mò gỗ &gt;33-36 cm</v>
          </cell>
          <cell r="C7517" t="str">
            <v>cây</v>
          </cell>
          <cell r="D7517">
            <v>623072</v>
          </cell>
        </row>
        <row r="7518">
          <cell r="B7518" t="str">
            <v>Mò gỗ &gt;36-39 cm</v>
          </cell>
          <cell r="C7518" t="str">
            <v>cây</v>
          </cell>
          <cell r="D7518">
            <v>669023</v>
          </cell>
        </row>
        <row r="7519">
          <cell r="B7519" t="str">
            <v>Mò gỗ &gt;39-42 cm</v>
          </cell>
          <cell r="C7519" t="str">
            <v>cây</v>
          </cell>
          <cell r="D7519">
            <v>719533</v>
          </cell>
        </row>
        <row r="7520">
          <cell r="B7520" t="str">
            <v>Mò gỗ &gt;42 cm</v>
          </cell>
          <cell r="C7520" t="str">
            <v>cây</v>
          </cell>
          <cell r="D7520">
            <v>775248</v>
          </cell>
        </row>
        <row r="7521">
          <cell r="B7521" t="str">
            <v>Muồng hoa đào ≤3 cm</v>
          </cell>
          <cell r="C7521" t="str">
            <v>cây</v>
          </cell>
          <cell r="D7521">
            <v>78170</v>
          </cell>
        </row>
        <row r="7522">
          <cell r="B7522" t="str">
            <v>Muồng hoa đào &gt;3-6 cm</v>
          </cell>
          <cell r="C7522" t="str">
            <v>cây</v>
          </cell>
          <cell r="D7522">
            <v>102978</v>
          </cell>
        </row>
        <row r="7523">
          <cell r="B7523" t="str">
            <v>Muồng hoa đào &gt;6-9 cm</v>
          </cell>
          <cell r="C7523" t="str">
            <v>cây</v>
          </cell>
          <cell r="D7523">
            <v>270948</v>
          </cell>
        </row>
        <row r="7524">
          <cell r="B7524" t="str">
            <v>Muồng hoa đào &gt;9-12 cm</v>
          </cell>
          <cell r="C7524" t="str">
            <v>cây</v>
          </cell>
          <cell r="D7524">
            <v>364529</v>
          </cell>
        </row>
        <row r="7525">
          <cell r="B7525" t="str">
            <v>Muồng hoa đào &gt;12-15 cm</v>
          </cell>
          <cell r="C7525" t="str">
            <v>cây</v>
          </cell>
          <cell r="D7525">
            <v>389433</v>
          </cell>
        </row>
        <row r="7526">
          <cell r="B7526" t="str">
            <v>Muồng hoa đào &gt;15-18 cm</v>
          </cell>
          <cell r="C7526" t="str">
            <v>cây</v>
          </cell>
          <cell r="D7526">
            <v>415918</v>
          </cell>
        </row>
        <row r="7527">
          <cell r="B7527" t="str">
            <v>Muồng hoa đào &gt;18-21 cm</v>
          </cell>
          <cell r="C7527" t="str">
            <v>cây</v>
          </cell>
          <cell r="D7527">
            <v>444210</v>
          </cell>
        </row>
        <row r="7528">
          <cell r="B7528" t="str">
            <v>Muồng hoa đào &gt;21-24 cm</v>
          </cell>
          <cell r="C7528" t="str">
            <v>cây</v>
          </cell>
          <cell r="D7528">
            <v>474562</v>
          </cell>
        </row>
        <row r="7529">
          <cell r="B7529" t="str">
            <v>Muồng hoa đào &gt;24-27 cm</v>
          </cell>
          <cell r="C7529" t="str">
            <v>cây</v>
          </cell>
          <cell r="D7529">
            <v>507268</v>
          </cell>
        </row>
        <row r="7530">
          <cell r="B7530" t="str">
            <v>Muồng hoa đào &gt;27-30 cm</v>
          </cell>
          <cell r="C7530" t="str">
            <v>cây</v>
          </cell>
          <cell r="D7530">
            <v>542659</v>
          </cell>
        </row>
        <row r="7531">
          <cell r="B7531" t="str">
            <v>Muồng hoa đào &gt;30-33 cm</v>
          </cell>
          <cell r="C7531" t="str">
            <v>cây</v>
          </cell>
          <cell r="D7531">
            <v>581110</v>
          </cell>
        </row>
        <row r="7532">
          <cell r="B7532" t="str">
            <v>Muồng hoa đào &gt;33-36 cm</v>
          </cell>
          <cell r="C7532" t="str">
            <v>cây</v>
          </cell>
          <cell r="D7532">
            <v>623072</v>
          </cell>
        </row>
        <row r="7533">
          <cell r="B7533" t="str">
            <v>Muồng hoa đào &gt;36-39 cm</v>
          </cell>
          <cell r="C7533" t="str">
            <v>cây</v>
          </cell>
          <cell r="D7533">
            <v>669023</v>
          </cell>
        </row>
        <row r="7534">
          <cell r="B7534" t="str">
            <v>Muồng hoa đào &gt;39-42 cm</v>
          </cell>
          <cell r="C7534" t="str">
            <v>cây</v>
          </cell>
          <cell r="D7534">
            <v>719533</v>
          </cell>
        </row>
        <row r="7535">
          <cell r="B7535" t="str">
            <v>Muồng hoa đào &gt;42 cm</v>
          </cell>
          <cell r="C7535" t="str">
            <v>cây</v>
          </cell>
          <cell r="D7535">
            <v>775248</v>
          </cell>
        </row>
        <row r="7536">
          <cell r="B7536" t="str">
            <v>Muồng cánh dán ≤3 cm</v>
          </cell>
          <cell r="C7536" t="str">
            <v>cây</v>
          </cell>
          <cell r="D7536">
            <v>78170</v>
          </cell>
        </row>
        <row r="7537">
          <cell r="B7537" t="str">
            <v>Muồng cánh dán &gt;3-6 cm</v>
          </cell>
          <cell r="C7537" t="str">
            <v>cây</v>
          </cell>
          <cell r="D7537">
            <v>102978</v>
          </cell>
        </row>
        <row r="7538">
          <cell r="B7538" t="str">
            <v>Muồng cánh dán &gt;6-9 cm</v>
          </cell>
          <cell r="C7538" t="str">
            <v>cây</v>
          </cell>
          <cell r="D7538">
            <v>270948</v>
          </cell>
        </row>
        <row r="7539">
          <cell r="B7539" t="str">
            <v>Muồng cánh dán &gt;9-12 cm</v>
          </cell>
          <cell r="C7539" t="str">
            <v>cây</v>
          </cell>
          <cell r="D7539">
            <v>364529</v>
          </cell>
        </row>
        <row r="7540">
          <cell r="B7540" t="str">
            <v>Muồng cánh dán &gt;12-15 cm</v>
          </cell>
          <cell r="C7540" t="str">
            <v>cây</v>
          </cell>
          <cell r="D7540">
            <v>389433</v>
          </cell>
        </row>
        <row r="7541">
          <cell r="B7541" t="str">
            <v>Muồng cánh dán &gt;15-18 cm</v>
          </cell>
          <cell r="C7541" t="str">
            <v>cây</v>
          </cell>
          <cell r="D7541">
            <v>415918</v>
          </cell>
        </row>
        <row r="7542">
          <cell r="B7542" t="str">
            <v>Muồng cánh dán &gt;18-21 cm</v>
          </cell>
          <cell r="C7542" t="str">
            <v>cây</v>
          </cell>
          <cell r="D7542">
            <v>444210</v>
          </cell>
        </row>
        <row r="7543">
          <cell r="B7543" t="str">
            <v>Muồng cánh dán &gt;21-24 cm</v>
          </cell>
          <cell r="C7543" t="str">
            <v>cây</v>
          </cell>
          <cell r="D7543">
            <v>474562</v>
          </cell>
        </row>
        <row r="7544">
          <cell r="B7544" t="str">
            <v>Muồng cánh dán &gt;24-27 cm</v>
          </cell>
          <cell r="C7544" t="str">
            <v>cây</v>
          </cell>
          <cell r="D7544">
            <v>507268</v>
          </cell>
        </row>
        <row r="7545">
          <cell r="B7545" t="str">
            <v>Muồng cánh dán &gt;27-30 cm</v>
          </cell>
          <cell r="C7545" t="str">
            <v>cây</v>
          </cell>
          <cell r="D7545">
            <v>542659</v>
          </cell>
        </row>
        <row r="7546">
          <cell r="B7546" t="str">
            <v>Muồng cánh dán &gt;30-33 cm</v>
          </cell>
          <cell r="C7546" t="str">
            <v>cây</v>
          </cell>
          <cell r="D7546">
            <v>581110</v>
          </cell>
        </row>
        <row r="7547">
          <cell r="B7547" t="str">
            <v>Muồng cánh dán &gt;33-36 cm</v>
          </cell>
          <cell r="C7547" t="str">
            <v>cây</v>
          </cell>
          <cell r="D7547">
            <v>623072</v>
          </cell>
        </row>
        <row r="7548">
          <cell r="B7548" t="str">
            <v>Muồng cánh dán &gt;36-39 cm</v>
          </cell>
          <cell r="C7548" t="str">
            <v>cây</v>
          </cell>
          <cell r="D7548">
            <v>669023</v>
          </cell>
        </row>
        <row r="7549">
          <cell r="B7549" t="str">
            <v>Muồng cánh dán &gt;39-42 cm</v>
          </cell>
          <cell r="C7549" t="str">
            <v>cây</v>
          </cell>
          <cell r="D7549">
            <v>719533</v>
          </cell>
        </row>
        <row r="7550">
          <cell r="B7550" t="str">
            <v>Muồng cánh dán &gt;42 cm</v>
          </cell>
          <cell r="C7550" t="str">
            <v>cây</v>
          </cell>
          <cell r="D7550">
            <v>775248</v>
          </cell>
        </row>
        <row r="7551">
          <cell r="B7551" t="str">
            <v>Muồng tía ≤3 cm</v>
          </cell>
          <cell r="C7551" t="str">
            <v>cây</v>
          </cell>
          <cell r="D7551">
            <v>78170</v>
          </cell>
        </row>
        <row r="7552">
          <cell r="B7552" t="str">
            <v>Muồng tía &gt;3-6 cm</v>
          </cell>
          <cell r="C7552" t="str">
            <v>cây</v>
          </cell>
          <cell r="D7552">
            <v>102978</v>
          </cell>
        </row>
        <row r="7553">
          <cell r="B7553" t="str">
            <v>Muồng tía &gt;6-9 cm</v>
          </cell>
          <cell r="C7553" t="str">
            <v>cây</v>
          </cell>
          <cell r="D7553">
            <v>270948</v>
          </cell>
        </row>
        <row r="7554">
          <cell r="B7554" t="str">
            <v>Muồng tía &gt;9-12 cm</v>
          </cell>
          <cell r="C7554" t="str">
            <v>cây</v>
          </cell>
          <cell r="D7554">
            <v>364529</v>
          </cell>
        </row>
        <row r="7555">
          <cell r="B7555" t="str">
            <v>Muồng tía &gt;12-15 cm</v>
          </cell>
          <cell r="C7555" t="str">
            <v>cây</v>
          </cell>
          <cell r="D7555">
            <v>389433</v>
          </cell>
        </row>
        <row r="7556">
          <cell r="B7556" t="str">
            <v>Muồng tía &gt;15-18 cm</v>
          </cell>
          <cell r="C7556" t="str">
            <v>cây</v>
          </cell>
          <cell r="D7556">
            <v>415918</v>
          </cell>
        </row>
        <row r="7557">
          <cell r="B7557" t="str">
            <v>Muồng tía &gt;18-21 cm</v>
          </cell>
          <cell r="C7557" t="str">
            <v>cây</v>
          </cell>
          <cell r="D7557">
            <v>444210</v>
          </cell>
        </row>
        <row r="7558">
          <cell r="B7558" t="str">
            <v>Muồng tía &gt;21-24 cm</v>
          </cell>
          <cell r="C7558" t="str">
            <v>cây</v>
          </cell>
          <cell r="D7558">
            <v>474562</v>
          </cell>
        </row>
        <row r="7559">
          <cell r="B7559" t="str">
            <v>Muồng tía &gt;24-27 cm</v>
          </cell>
          <cell r="C7559" t="str">
            <v>cây</v>
          </cell>
          <cell r="D7559">
            <v>507268</v>
          </cell>
        </row>
        <row r="7560">
          <cell r="B7560" t="str">
            <v>Muồng tía &gt;27-30 cm</v>
          </cell>
          <cell r="C7560" t="str">
            <v>cây</v>
          </cell>
          <cell r="D7560">
            <v>542659</v>
          </cell>
        </row>
        <row r="7561">
          <cell r="B7561" t="str">
            <v>Muồng tía &gt;30-33 cm</v>
          </cell>
          <cell r="C7561" t="str">
            <v>cây</v>
          </cell>
          <cell r="D7561">
            <v>581110</v>
          </cell>
        </row>
        <row r="7562">
          <cell r="B7562" t="str">
            <v>Muồng tía &gt;33-36 cm</v>
          </cell>
          <cell r="C7562" t="str">
            <v>cây</v>
          </cell>
          <cell r="D7562">
            <v>623072</v>
          </cell>
        </row>
        <row r="7563">
          <cell r="B7563" t="str">
            <v>Muồng tía &gt;36-39 cm</v>
          </cell>
          <cell r="C7563" t="str">
            <v>cây</v>
          </cell>
          <cell r="D7563">
            <v>669023</v>
          </cell>
        </row>
        <row r="7564">
          <cell r="B7564" t="str">
            <v>Muồng tía &gt;39-42 cm</v>
          </cell>
          <cell r="C7564" t="str">
            <v>cây</v>
          </cell>
          <cell r="D7564">
            <v>719533</v>
          </cell>
        </row>
        <row r="7565">
          <cell r="B7565" t="str">
            <v>Muồng tía &gt;42 cm</v>
          </cell>
          <cell r="C7565" t="str">
            <v>cây</v>
          </cell>
          <cell r="D7565">
            <v>775248</v>
          </cell>
        </row>
        <row r="7566">
          <cell r="B7566" t="str">
            <v>Nanh chuột ≤3 cm</v>
          </cell>
          <cell r="C7566" t="str">
            <v>cây</v>
          </cell>
          <cell r="D7566">
            <v>78170</v>
          </cell>
        </row>
        <row r="7567">
          <cell r="B7567" t="str">
            <v>Nanh chuột &gt;3-6 cm</v>
          </cell>
          <cell r="C7567" t="str">
            <v>cây</v>
          </cell>
          <cell r="D7567">
            <v>102978</v>
          </cell>
        </row>
        <row r="7568">
          <cell r="B7568" t="str">
            <v>Nanh chuột &gt;6-9 cm</v>
          </cell>
          <cell r="C7568" t="str">
            <v>cây</v>
          </cell>
          <cell r="D7568">
            <v>270948</v>
          </cell>
        </row>
        <row r="7569">
          <cell r="B7569" t="str">
            <v>Nanh chuột &gt;9-12 cm</v>
          </cell>
          <cell r="C7569" t="str">
            <v>cây</v>
          </cell>
          <cell r="D7569">
            <v>364529</v>
          </cell>
        </row>
        <row r="7570">
          <cell r="B7570" t="str">
            <v>Nanh chuột &gt;12-15 cm</v>
          </cell>
          <cell r="C7570" t="str">
            <v>cây</v>
          </cell>
          <cell r="D7570">
            <v>389433</v>
          </cell>
        </row>
        <row r="7571">
          <cell r="B7571" t="str">
            <v>Nanh chuột &gt;15-18 cm</v>
          </cell>
          <cell r="C7571" t="str">
            <v>cây</v>
          </cell>
          <cell r="D7571">
            <v>415918</v>
          </cell>
        </row>
        <row r="7572">
          <cell r="B7572" t="str">
            <v>Nanh chuột &gt;18-21 cm</v>
          </cell>
          <cell r="C7572" t="str">
            <v>cây</v>
          </cell>
          <cell r="D7572">
            <v>444210</v>
          </cell>
        </row>
        <row r="7573">
          <cell r="B7573" t="str">
            <v>Nanh chuột &gt;21-24 cm</v>
          </cell>
          <cell r="C7573" t="str">
            <v>cây</v>
          </cell>
          <cell r="D7573">
            <v>474562</v>
          </cell>
        </row>
        <row r="7574">
          <cell r="B7574" t="str">
            <v>Nanh chuột &gt;24-27 cm</v>
          </cell>
          <cell r="C7574" t="str">
            <v>cây</v>
          </cell>
          <cell r="D7574">
            <v>507268</v>
          </cell>
        </row>
        <row r="7575">
          <cell r="B7575" t="str">
            <v>Nanh chuột &gt;27-30 cm</v>
          </cell>
          <cell r="C7575" t="str">
            <v>cây</v>
          </cell>
          <cell r="D7575">
            <v>542659</v>
          </cell>
        </row>
        <row r="7576">
          <cell r="B7576" t="str">
            <v>Nanh chuột &gt;30-33 cm</v>
          </cell>
          <cell r="C7576" t="str">
            <v>cây</v>
          </cell>
          <cell r="D7576">
            <v>581110</v>
          </cell>
        </row>
        <row r="7577">
          <cell r="B7577" t="str">
            <v>Nanh chuột &gt;33-36 cm</v>
          </cell>
          <cell r="C7577" t="str">
            <v>cây</v>
          </cell>
          <cell r="D7577">
            <v>623072</v>
          </cell>
        </row>
        <row r="7578">
          <cell r="B7578" t="str">
            <v>Nanh chuột &gt;36-39 cm</v>
          </cell>
          <cell r="C7578" t="str">
            <v>cây</v>
          </cell>
          <cell r="D7578">
            <v>669023</v>
          </cell>
        </row>
        <row r="7579">
          <cell r="B7579" t="str">
            <v>Nanh chuột &gt;39-42 cm</v>
          </cell>
          <cell r="C7579" t="str">
            <v>cây</v>
          </cell>
          <cell r="D7579">
            <v>719533</v>
          </cell>
        </row>
        <row r="7580">
          <cell r="B7580" t="str">
            <v>Nanh chuột &gt;42 cm</v>
          </cell>
          <cell r="C7580" t="str">
            <v>cây</v>
          </cell>
          <cell r="D7580">
            <v>775248</v>
          </cell>
        </row>
        <row r="7581">
          <cell r="B7581" t="str">
            <v>Mò lá nhỏ ≤3 cm</v>
          </cell>
          <cell r="C7581" t="str">
            <v>cây</v>
          </cell>
          <cell r="D7581">
            <v>78170</v>
          </cell>
        </row>
        <row r="7582">
          <cell r="B7582" t="str">
            <v>Mò lá nhỏ &gt;3-6 cm</v>
          </cell>
          <cell r="C7582" t="str">
            <v>cây</v>
          </cell>
          <cell r="D7582">
            <v>102978</v>
          </cell>
        </row>
        <row r="7583">
          <cell r="B7583" t="str">
            <v>Mò lá nhỏ &gt;6-9 cm</v>
          </cell>
          <cell r="C7583" t="str">
            <v>cây</v>
          </cell>
          <cell r="D7583">
            <v>270948</v>
          </cell>
        </row>
        <row r="7584">
          <cell r="B7584" t="str">
            <v>Mò lá nhỏ &gt;9-12 cm</v>
          </cell>
          <cell r="C7584" t="str">
            <v>cây</v>
          </cell>
          <cell r="D7584">
            <v>364529</v>
          </cell>
        </row>
        <row r="7585">
          <cell r="B7585" t="str">
            <v>Mò lá nhỏ &gt;12-15 cm</v>
          </cell>
          <cell r="C7585" t="str">
            <v>cây</v>
          </cell>
          <cell r="D7585">
            <v>389433</v>
          </cell>
        </row>
        <row r="7586">
          <cell r="B7586" t="str">
            <v>Mò lá nhỏ &gt;15-18 cm</v>
          </cell>
          <cell r="C7586" t="str">
            <v>cây</v>
          </cell>
          <cell r="D7586">
            <v>415918</v>
          </cell>
        </row>
        <row r="7587">
          <cell r="B7587" t="str">
            <v>Mò lá nhỏ &gt;18-21 cm</v>
          </cell>
          <cell r="C7587" t="str">
            <v>cây</v>
          </cell>
          <cell r="D7587">
            <v>444210</v>
          </cell>
        </row>
        <row r="7588">
          <cell r="B7588" t="str">
            <v>Mò lá nhỏ &gt;21-24 cm</v>
          </cell>
          <cell r="C7588" t="str">
            <v>cây</v>
          </cell>
          <cell r="D7588">
            <v>474562</v>
          </cell>
        </row>
        <row r="7589">
          <cell r="B7589" t="str">
            <v>Mò lá nhỏ &gt;24-27 cm</v>
          </cell>
          <cell r="C7589" t="str">
            <v>cây</v>
          </cell>
          <cell r="D7589">
            <v>507268</v>
          </cell>
        </row>
        <row r="7590">
          <cell r="B7590" t="str">
            <v>Mò lá nhỏ &gt;27-30 cm</v>
          </cell>
          <cell r="C7590" t="str">
            <v>cây</v>
          </cell>
          <cell r="D7590">
            <v>542659</v>
          </cell>
        </row>
        <row r="7591">
          <cell r="B7591" t="str">
            <v>Mò lá nhỏ &gt;30-33 cm</v>
          </cell>
          <cell r="C7591" t="str">
            <v>cây</v>
          </cell>
          <cell r="D7591">
            <v>581110</v>
          </cell>
        </row>
        <row r="7592">
          <cell r="B7592" t="str">
            <v>Mò lá nhỏ &gt;33-36 cm</v>
          </cell>
          <cell r="C7592" t="str">
            <v>cây</v>
          </cell>
          <cell r="D7592">
            <v>623072</v>
          </cell>
        </row>
        <row r="7593">
          <cell r="B7593" t="str">
            <v>Mò lá nhỏ &gt;36-39 cm</v>
          </cell>
          <cell r="C7593" t="str">
            <v>cây</v>
          </cell>
          <cell r="D7593">
            <v>669023</v>
          </cell>
        </row>
        <row r="7594">
          <cell r="B7594" t="str">
            <v>Mò lá nhỏ &gt;39-42 cm</v>
          </cell>
          <cell r="C7594" t="str">
            <v>cây</v>
          </cell>
          <cell r="D7594">
            <v>719533</v>
          </cell>
        </row>
        <row r="7595">
          <cell r="B7595" t="str">
            <v>Mò lá nhỏ &gt;42 cm</v>
          </cell>
          <cell r="C7595" t="str">
            <v>cây</v>
          </cell>
          <cell r="D7595">
            <v>775248</v>
          </cell>
        </row>
        <row r="7596">
          <cell r="B7596" t="str">
            <v>Nhọc ≤3 cm</v>
          </cell>
          <cell r="C7596" t="str">
            <v>cây</v>
          </cell>
          <cell r="D7596">
            <v>78170</v>
          </cell>
        </row>
        <row r="7597">
          <cell r="B7597" t="str">
            <v>Nhọc &gt;3-6 cm</v>
          </cell>
          <cell r="C7597" t="str">
            <v>cây</v>
          </cell>
          <cell r="D7597">
            <v>102978</v>
          </cell>
        </row>
        <row r="7598">
          <cell r="B7598" t="str">
            <v>Nhọc &gt;6-9 cm</v>
          </cell>
          <cell r="C7598" t="str">
            <v>cây</v>
          </cell>
          <cell r="D7598">
            <v>270948</v>
          </cell>
        </row>
        <row r="7599">
          <cell r="B7599" t="str">
            <v>Nhọc &gt;9-12 cm</v>
          </cell>
          <cell r="C7599" t="str">
            <v>cây</v>
          </cell>
          <cell r="D7599">
            <v>364529</v>
          </cell>
        </row>
        <row r="7600">
          <cell r="B7600" t="str">
            <v>Nhọc &gt;12-15 cm</v>
          </cell>
          <cell r="C7600" t="str">
            <v>cây</v>
          </cell>
          <cell r="D7600">
            <v>389433</v>
          </cell>
        </row>
        <row r="7601">
          <cell r="B7601" t="str">
            <v>Nhọc &gt;15-18 cm</v>
          </cell>
          <cell r="C7601" t="str">
            <v>cây</v>
          </cell>
          <cell r="D7601">
            <v>415918</v>
          </cell>
        </row>
        <row r="7602">
          <cell r="B7602" t="str">
            <v>Nhọc &gt;18-21 cm</v>
          </cell>
          <cell r="C7602" t="str">
            <v>cây</v>
          </cell>
          <cell r="D7602">
            <v>444210</v>
          </cell>
        </row>
        <row r="7603">
          <cell r="B7603" t="str">
            <v>Nhọc &gt;21-24 cm</v>
          </cell>
          <cell r="C7603" t="str">
            <v>cây</v>
          </cell>
          <cell r="D7603">
            <v>474562</v>
          </cell>
        </row>
        <row r="7604">
          <cell r="B7604" t="str">
            <v>Nhọc &gt;24-27 cm</v>
          </cell>
          <cell r="C7604" t="str">
            <v>cây</v>
          </cell>
          <cell r="D7604">
            <v>507268</v>
          </cell>
        </row>
        <row r="7605">
          <cell r="B7605" t="str">
            <v>Nhọc &gt;27-30 cm</v>
          </cell>
          <cell r="C7605" t="str">
            <v>cây</v>
          </cell>
          <cell r="D7605">
            <v>542659</v>
          </cell>
        </row>
        <row r="7606">
          <cell r="B7606" t="str">
            <v>Nhọc &gt;30-33 cm</v>
          </cell>
          <cell r="C7606" t="str">
            <v>cây</v>
          </cell>
          <cell r="D7606">
            <v>581110</v>
          </cell>
        </row>
        <row r="7607">
          <cell r="B7607" t="str">
            <v>Nhọc &gt;33-36 cm</v>
          </cell>
          <cell r="C7607" t="str">
            <v>cây</v>
          </cell>
          <cell r="D7607">
            <v>623072</v>
          </cell>
        </row>
        <row r="7608">
          <cell r="B7608" t="str">
            <v>Nhọc &gt;36-39 cm</v>
          </cell>
          <cell r="C7608" t="str">
            <v>cây</v>
          </cell>
          <cell r="D7608">
            <v>669023</v>
          </cell>
        </row>
        <row r="7609">
          <cell r="B7609" t="str">
            <v>Nhọc &gt;39-42 cm</v>
          </cell>
          <cell r="C7609" t="str">
            <v>cây</v>
          </cell>
          <cell r="D7609">
            <v>719533</v>
          </cell>
        </row>
        <row r="7610">
          <cell r="B7610" t="str">
            <v>Nhọc &gt;42 cm</v>
          </cell>
          <cell r="C7610" t="str">
            <v>cây</v>
          </cell>
          <cell r="D7610">
            <v>775248</v>
          </cell>
        </row>
        <row r="7611">
          <cell r="B7611" t="str">
            <v>Săng đào ≤3 cm</v>
          </cell>
          <cell r="C7611" t="str">
            <v>cây</v>
          </cell>
          <cell r="D7611">
            <v>78170</v>
          </cell>
        </row>
        <row r="7612">
          <cell r="B7612" t="str">
            <v>Săng đào &gt;3-6 cm</v>
          </cell>
          <cell r="C7612" t="str">
            <v>cây</v>
          </cell>
          <cell r="D7612">
            <v>102978</v>
          </cell>
        </row>
        <row r="7613">
          <cell r="B7613" t="str">
            <v>Săng đào &gt;6-9 cm</v>
          </cell>
          <cell r="C7613" t="str">
            <v>cây</v>
          </cell>
          <cell r="D7613">
            <v>270948</v>
          </cell>
        </row>
        <row r="7614">
          <cell r="B7614" t="str">
            <v>Săng đào &gt;9-12 cm</v>
          </cell>
          <cell r="C7614" t="str">
            <v>cây</v>
          </cell>
          <cell r="D7614">
            <v>364529</v>
          </cell>
        </row>
        <row r="7615">
          <cell r="B7615" t="str">
            <v>Săng đào &gt;12-15 cm</v>
          </cell>
          <cell r="C7615" t="str">
            <v>cây</v>
          </cell>
          <cell r="D7615">
            <v>389433</v>
          </cell>
        </row>
        <row r="7616">
          <cell r="B7616" t="str">
            <v>Săng đào &gt;15-18 cm</v>
          </cell>
          <cell r="C7616" t="str">
            <v>cây</v>
          </cell>
          <cell r="D7616">
            <v>415918</v>
          </cell>
        </row>
        <row r="7617">
          <cell r="B7617" t="str">
            <v>Săng đào &gt;18-21 cm</v>
          </cell>
          <cell r="C7617" t="str">
            <v>cây</v>
          </cell>
          <cell r="D7617">
            <v>444210</v>
          </cell>
        </row>
        <row r="7618">
          <cell r="B7618" t="str">
            <v>Săng đào &gt;21-24 cm</v>
          </cell>
          <cell r="C7618" t="str">
            <v>cây</v>
          </cell>
          <cell r="D7618">
            <v>474562</v>
          </cell>
        </row>
        <row r="7619">
          <cell r="B7619" t="str">
            <v>Săng đào &gt;24-27 cm</v>
          </cell>
          <cell r="C7619" t="str">
            <v>cây</v>
          </cell>
          <cell r="D7619">
            <v>507268</v>
          </cell>
        </row>
        <row r="7620">
          <cell r="B7620" t="str">
            <v>Săng đào &gt;27-30 cm</v>
          </cell>
          <cell r="C7620" t="str">
            <v>cây</v>
          </cell>
          <cell r="D7620">
            <v>542659</v>
          </cell>
        </row>
        <row r="7621">
          <cell r="B7621" t="str">
            <v>Săng đào &gt;30-33 cm</v>
          </cell>
          <cell r="C7621" t="str">
            <v>cây</v>
          </cell>
          <cell r="D7621">
            <v>581110</v>
          </cell>
        </row>
        <row r="7622">
          <cell r="B7622" t="str">
            <v>Săng đào &gt;33-36 cm</v>
          </cell>
          <cell r="C7622" t="str">
            <v>cây</v>
          </cell>
          <cell r="D7622">
            <v>623072</v>
          </cell>
        </row>
        <row r="7623">
          <cell r="B7623" t="str">
            <v>Săng đào &gt;36-39 cm</v>
          </cell>
          <cell r="C7623" t="str">
            <v>cây</v>
          </cell>
          <cell r="D7623">
            <v>669023</v>
          </cell>
        </row>
        <row r="7624">
          <cell r="B7624" t="str">
            <v>Săng đào &gt;39-42 cm</v>
          </cell>
          <cell r="C7624" t="str">
            <v>cây</v>
          </cell>
          <cell r="D7624">
            <v>719533</v>
          </cell>
        </row>
        <row r="7625">
          <cell r="B7625" t="str">
            <v>Săng đào &gt;42 cm</v>
          </cell>
          <cell r="C7625" t="str">
            <v>cây</v>
          </cell>
          <cell r="D7625">
            <v>775248</v>
          </cell>
        </row>
        <row r="7626">
          <cell r="B7626" t="str">
            <v>Nô lá thuôn ≤3 cm</v>
          </cell>
          <cell r="C7626" t="str">
            <v>cây</v>
          </cell>
          <cell r="D7626">
            <v>78170</v>
          </cell>
        </row>
        <row r="7627">
          <cell r="B7627" t="str">
            <v>Nô lá thuôn &gt;3-6 cm</v>
          </cell>
          <cell r="C7627" t="str">
            <v>cây</v>
          </cell>
          <cell r="D7627">
            <v>102978</v>
          </cell>
        </row>
        <row r="7628">
          <cell r="B7628" t="str">
            <v>Nô lá thuôn &gt;6-9 cm</v>
          </cell>
          <cell r="C7628" t="str">
            <v>cây</v>
          </cell>
          <cell r="D7628">
            <v>270948</v>
          </cell>
        </row>
        <row r="7629">
          <cell r="B7629" t="str">
            <v>Nô lá thuôn &gt;9-12 cm</v>
          </cell>
          <cell r="C7629" t="str">
            <v>cây</v>
          </cell>
          <cell r="D7629">
            <v>364529</v>
          </cell>
        </row>
        <row r="7630">
          <cell r="B7630" t="str">
            <v>Nô lá thuôn &gt;12-15 cm</v>
          </cell>
          <cell r="C7630" t="str">
            <v>cây</v>
          </cell>
          <cell r="D7630">
            <v>389433</v>
          </cell>
        </row>
        <row r="7631">
          <cell r="B7631" t="str">
            <v>Nô lá thuôn &gt;15-18 cm</v>
          </cell>
          <cell r="C7631" t="str">
            <v>cây</v>
          </cell>
          <cell r="D7631">
            <v>415918</v>
          </cell>
        </row>
        <row r="7632">
          <cell r="B7632" t="str">
            <v>Nô lá thuôn &gt;18-21 cm</v>
          </cell>
          <cell r="C7632" t="str">
            <v>cây</v>
          </cell>
          <cell r="D7632">
            <v>444210</v>
          </cell>
        </row>
        <row r="7633">
          <cell r="B7633" t="str">
            <v>Nô lá thuôn &gt;21-24 cm</v>
          </cell>
          <cell r="C7633" t="str">
            <v>cây</v>
          </cell>
          <cell r="D7633">
            <v>474562</v>
          </cell>
        </row>
        <row r="7634">
          <cell r="B7634" t="str">
            <v>Nô lá thuôn &gt;24-27 cm</v>
          </cell>
          <cell r="C7634" t="str">
            <v>cây</v>
          </cell>
          <cell r="D7634">
            <v>507268</v>
          </cell>
        </row>
        <row r="7635">
          <cell r="B7635" t="str">
            <v>Nô lá thuôn &gt;27-30 cm</v>
          </cell>
          <cell r="C7635" t="str">
            <v>cây</v>
          </cell>
          <cell r="D7635">
            <v>542659</v>
          </cell>
        </row>
        <row r="7636">
          <cell r="B7636" t="str">
            <v>Nô lá thuôn &gt;30-33 cm</v>
          </cell>
          <cell r="C7636" t="str">
            <v>cây</v>
          </cell>
          <cell r="D7636">
            <v>581110</v>
          </cell>
        </row>
        <row r="7637">
          <cell r="B7637" t="str">
            <v>Nô lá thuôn &gt;33-36 cm</v>
          </cell>
          <cell r="C7637" t="str">
            <v>cây</v>
          </cell>
          <cell r="D7637">
            <v>623072</v>
          </cell>
        </row>
        <row r="7638">
          <cell r="B7638" t="str">
            <v>Nô lá thuôn &gt;36-39 cm</v>
          </cell>
          <cell r="C7638" t="str">
            <v>cây</v>
          </cell>
          <cell r="D7638">
            <v>669023</v>
          </cell>
        </row>
        <row r="7639">
          <cell r="B7639" t="str">
            <v>Nô lá thuôn &gt;39-42 cm</v>
          </cell>
          <cell r="C7639" t="str">
            <v>cây</v>
          </cell>
          <cell r="D7639">
            <v>719533</v>
          </cell>
        </row>
        <row r="7640">
          <cell r="B7640" t="str">
            <v>Nô lá thuôn &gt;42 cm</v>
          </cell>
          <cell r="C7640" t="str">
            <v>cây</v>
          </cell>
          <cell r="D7640">
            <v>775248</v>
          </cell>
        </row>
        <row r="7641">
          <cell r="B7641" t="str">
            <v>Bài nhài thuôn ≤3 cm</v>
          </cell>
          <cell r="C7641" t="str">
            <v>cây</v>
          </cell>
          <cell r="D7641">
            <v>78170</v>
          </cell>
        </row>
        <row r="7642">
          <cell r="B7642" t="str">
            <v>Bài nhài thuôn &gt;3-6 cm</v>
          </cell>
          <cell r="C7642" t="str">
            <v>cây</v>
          </cell>
          <cell r="D7642">
            <v>102978</v>
          </cell>
        </row>
        <row r="7643">
          <cell r="B7643" t="str">
            <v>Bài nhài thuôn &gt;6-9 cm</v>
          </cell>
          <cell r="C7643" t="str">
            <v>cây</v>
          </cell>
          <cell r="D7643">
            <v>270948</v>
          </cell>
        </row>
        <row r="7644">
          <cell r="B7644" t="str">
            <v>Bài nhài thuôn &gt;9-12 cm</v>
          </cell>
          <cell r="C7644" t="str">
            <v>cây</v>
          </cell>
          <cell r="D7644">
            <v>364529</v>
          </cell>
        </row>
        <row r="7645">
          <cell r="B7645" t="str">
            <v>Bài nhài thuôn &gt;12-15 cm</v>
          </cell>
          <cell r="C7645" t="str">
            <v>cây</v>
          </cell>
          <cell r="D7645">
            <v>389433</v>
          </cell>
        </row>
        <row r="7646">
          <cell r="B7646" t="str">
            <v>Bài nhài thuôn &gt;15-18 cm</v>
          </cell>
          <cell r="C7646" t="str">
            <v>cây</v>
          </cell>
          <cell r="D7646">
            <v>415918</v>
          </cell>
        </row>
        <row r="7647">
          <cell r="B7647" t="str">
            <v>Bài nhài thuôn &gt;18-21 cm</v>
          </cell>
          <cell r="C7647" t="str">
            <v>cây</v>
          </cell>
          <cell r="D7647">
            <v>444210</v>
          </cell>
        </row>
        <row r="7648">
          <cell r="B7648" t="str">
            <v>Bài nhài thuôn &gt;21-24 cm</v>
          </cell>
          <cell r="C7648" t="str">
            <v>cây</v>
          </cell>
          <cell r="D7648">
            <v>474562</v>
          </cell>
        </row>
        <row r="7649">
          <cell r="B7649" t="str">
            <v>Bài nhài thuôn &gt;24-27 cm</v>
          </cell>
          <cell r="C7649" t="str">
            <v>cây</v>
          </cell>
          <cell r="D7649">
            <v>507268</v>
          </cell>
        </row>
        <row r="7650">
          <cell r="B7650" t="str">
            <v>Bài nhài thuôn &gt;27-30 cm</v>
          </cell>
          <cell r="C7650" t="str">
            <v>cây</v>
          </cell>
          <cell r="D7650">
            <v>542659</v>
          </cell>
        </row>
        <row r="7651">
          <cell r="B7651" t="str">
            <v>Bài nhài thuôn &gt;30-33 cm</v>
          </cell>
          <cell r="C7651" t="str">
            <v>cây</v>
          </cell>
          <cell r="D7651">
            <v>581110</v>
          </cell>
        </row>
        <row r="7652">
          <cell r="B7652" t="str">
            <v>Bài nhài thuôn &gt;33-36 cm</v>
          </cell>
          <cell r="C7652" t="str">
            <v>cây</v>
          </cell>
          <cell r="D7652">
            <v>623072</v>
          </cell>
        </row>
        <row r="7653">
          <cell r="B7653" t="str">
            <v>Bài nhài thuôn &gt;36-39 cm</v>
          </cell>
          <cell r="C7653" t="str">
            <v>cây</v>
          </cell>
          <cell r="D7653">
            <v>669023</v>
          </cell>
        </row>
        <row r="7654">
          <cell r="B7654" t="str">
            <v>Bài nhài thuôn &gt;39-42 cm</v>
          </cell>
          <cell r="C7654" t="str">
            <v>cây</v>
          </cell>
          <cell r="D7654">
            <v>719533</v>
          </cell>
        </row>
        <row r="7655">
          <cell r="B7655" t="str">
            <v>Bài nhài thuôn &gt;42 cm</v>
          </cell>
          <cell r="C7655" t="str">
            <v>cây</v>
          </cell>
          <cell r="D7655">
            <v>775248</v>
          </cell>
        </row>
        <row r="7656">
          <cell r="B7656" t="str">
            <v>Nụ ≤3 cm</v>
          </cell>
          <cell r="C7656" t="str">
            <v>cây</v>
          </cell>
          <cell r="D7656">
            <v>78170</v>
          </cell>
        </row>
        <row r="7657">
          <cell r="B7657" t="str">
            <v>Nụ &gt;3-6 cm</v>
          </cell>
          <cell r="C7657" t="str">
            <v>cây</v>
          </cell>
          <cell r="D7657">
            <v>102978</v>
          </cell>
        </row>
        <row r="7658">
          <cell r="B7658" t="str">
            <v>Nụ &gt;6-9 cm</v>
          </cell>
          <cell r="C7658" t="str">
            <v>cây</v>
          </cell>
          <cell r="D7658">
            <v>270948</v>
          </cell>
        </row>
        <row r="7659">
          <cell r="B7659" t="str">
            <v>Nụ &gt;9-12 cm</v>
          </cell>
          <cell r="C7659" t="str">
            <v>cây</v>
          </cell>
          <cell r="D7659">
            <v>364529</v>
          </cell>
        </row>
        <row r="7660">
          <cell r="B7660" t="str">
            <v>Nụ &gt;12-15 cm</v>
          </cell>
          <cell r="C7660" t="str">
            <v>cây</v>
          </cell>
          <cell r="D7660">
            <v>389433</v>
          </cell>
        </row>
        <row r="7661">
          <cell r="B7661" t="str">
            <v>Nụ &gt;15-18 cm</v>
          </cell>
          <cell r="C7661" t="str">
            <v>cây</v>
          </cell>
          <cell r="D7661">
            <v>415918</v>
          </cell>
        </row>
        <row r="7662">
          <cell r="B7662" t="str">
            <v>Nụ &gt;18-21 cm</v>
          </cell>
          <cell r="C7662" t="str">
            <v>cây</v>
          </cell>
          <cell r="D7662">
            <v>444210</v>
          </cell>
        </row>
        <row r="7663">
          <cell r="B7663" t="str">
            <v>Nụ &gt;21-24 cm</v>
          </cell>
          <cell r="C7663" t="str">
            <v>cây</v>
          </cell>
          <cell r="D7663">
            <v>474562</v>
          </cell>
        </row>
        <row r="7664">
          <cell r="B7664" t="str">
            <v>Nụ &gt;24-27 cm</v>
          </cell>
          <cell r="C7664" t="str">
            <v>cây</v>
          </cell>
          <cell r="D7664">
            <v>507268</v>
          </cell>
        </row>
        <row r="7665">
          <cell r="B7665" t="str">
            <v>Nụ &gt;27-30 cm</v>
          </cell>
          <cell r="C7665" t="str">
            <v>cây</v>
          </cell>
          <cell r="D7665">
            <v>542659</v>
          </cell>
        </row>
        <row r="7666">
          <cell r="B7666" t="str">
            <v>Nụ &gt;30-33 cm</v>
          </cell>
          <cell r="C7666" t="str">
            <v>cây</v>
          </cell>
          <cell r="D7666">
            <v>581110</v>
          </cell>
        </row>
        <row r="7667">
          <cell r="B7667" t="str">
            <v>Nụ &gt;33-36 cm</v>
          </cell>
          <cell r="C7667" t="str">
            <v>cây</v>
          </cell>
          <cell r="D7667">
            <v>623072</v>
          </cell>
        </row>
        <row r="7668">
          <cell r="B7668" t="str">
            <v>Nụ &gt;36-39 cm</v>
          </cell>
          <cell r="C7668" t="str">
            <v>cây</v>
          </cell>
          <cell r="D7668">
            <v>669023</v>
          </cell>
        </row>
        <row r="7669">
          <cell r="B7669" t="str">
            <v>Nụ &gt;39-42 cm</v>
          </cell>
          <cell r="C7669" t="str">
            <v>cây</v>
          </cell>
          <cell r="D7669">
            <v>719533</v>
          </cell>
        </row>
        <row r="7670">
          <cell r="B7670" t="str">
            <v>Nụ &gt;42 cm</v>
          </cell>
          <cell r="C7670" t="str">
            <v>cây</v>
          </cell>
          <cell r="D7670">
            <v>775248</v>
          </cell>
        </row>
        <row r="7671">
          <cell r="B7671" t="str">
            <v>Hồng pháp ≤3 cm</v>
          </cell>
          <cell r="C7671" t="str">
            <v>cây</v>
          </cell>
          <cell r="D7671">
            <v>78170</v>
          </cell>
        </row>
        <row r="7672">
          <cell r="B7672" t="str">
            <v>Hồng pháp &gt;3-6 cm</v>
          </cell>
          <cell r="C7672" t="str">
            <v>cây</v>
          </cell>
          <cell r="D7672">
            <v>102978</v>
          </cell>
        </row>
        <row r="7673">
          <cell r="B7673" t="str">
            <v>Hồng pháp &gt;6-9 cm</v>
          </cell>
          <cell r="C7673" t="str">
            <v>cây</v>
          </cell>
          <cell r="D7673">
            <v>270948</v>
          </cell>
        </row>
        <row r="7674">
          <cell r="B7674" t="str">
            <v>Hồng pháp &gt;9-12 cm</v>
          </cell>
          <cell r="C7674" t="str">
            <v>cây</v>
          </cell>
          <cell r="D7674">
            <v>364529</v>
          </cell>
        </row>
        <row r="7675">
          <cell r="B7675" t="str">
            <v>Hồng pháp &gt;12-15 cm</v>
          </cell>
          <cell r="C7675" t="str">
            <v>cây</v>
          </cell>
          <cell r="D7675">
            <v>389433</v>
          </cell>
        </row>
        <row r="7676">
          <cell r="B7676" t="str">
            <v>Hồng pháp &gt;15-18 cm</v>
          </cell>
          <cell r="C7676" t="str">
            <v>cây</v>
          </cell>
          <cell r="D7676">
            <v>415918</v>
          </cell>
        </row>
        <row r="7677">
          <cell r="B7677" t="str">
            <v>Hồng pháp &gt;18-21 cm</v>
          </cell>
          <cell r="C7677" t="str">
            <v>cây</v>
          </cell>
          <cell r="D7677">
            <v>444210</v>
          </cell>
        </row>
        <row r="7678">
          <cell r="B7678" t="str">
            <v>Hồng pháp &gt;21-24 cm</v>
          </cell>
          <cell r="C7678" t="str">
            <v>cây</v>
          </cell>
          <cell r="D7678">
            <v>474562</v>
          </cell>
        </row>
        <row r="7679">
          <cell r="B7679" t="str">
            <v>Hồng pháp &gt;24-27 cm</v>
          </cell>
          <cell r="C7679" t="str">
            <v>cây</v>
          </cell>
          <cell r="D7679">
            <v>507268</v>
          </cell>
        </row>
        <row r="7680">
          <cell r="B7680" t="str">
            <v>Hồng pháp &gt;27-30 cm</v>
          </cell>
          <cell r="C7680" t="str">
            <v>cây</v>
          </cell>
          <cell r="D7680">
            <v>542659</v>
          </cell>
        </row>
        <row r="7681">
          <cell r="B7681" t="str">
            <v>Hồng pháp &gt;30-33 cm</v>
          </cell>
          <cell r="C7681" t="str">
            <v>cây</v>
          </cell>
          <cell r="D7681">
            <v>581110</v>
          </cell>
        </row>
        <row r="7682">
          <cell r="B7682" t="str">
            <v>Hồng pháp &gt;33-36 cm</v>
          </cell>
          <cell r="C7682" t="str">
            <v>cây</v>
          </cell>
          <cell r="D7682">
            <v>623072</v>
          </cell>
        </row>
        <row r="7683">
          <cell r="B7683" t="str">
            <v>Hồng pháp &gt;36-39 cm</v>
          </cell>
          <cell r="C7683" t="str">
            <v>cây</v>
          </cell>
          <cell r="D7683">
            <v>669023</v>
          </cell>
        </row>
        <row r="7684">
          <cell r="B7684" t="str">
            <v>Hồng pháp &gt;39-42 cm</v>
          </cell>
          <cell r="C7684" t="str">
            <v>cây</v>
          </cell>
          <cell r="D7684">
            <v>719533</v>
          </cell>
        </row>
        <row r="7685">
          <cell r="B7685" t="str">
            <v>Hồng pháp &gt;42 cm</v>
          </cell>
          <cell r="C7685" t="str">
            <v>cây</v>
          </cell>
          <cell r="D7685">
            <v>775248</v>
          </cell>
        </row>
        <row r="7686">
          <cell r="B7686" t="str">
            <v>Phay ≤3 cm</v>
          </cell>
          <cell r="C7686" t="str">
            <v>cây</v>
          </cell>
          <cell r="D7686">
            <v>78170</v>
          </cell>
        </row>
        <row r="7687">
          <cell r="B7687" t="str">
            <v>Phay &gt;3-6 cm</v>
          </cell>
          <cell r="C7687" t="str">
            <v>cây</v>
          </cell>
          <cell r="D7687">
            <v>102978</v>
          </cell>
        </row>
        <row r="7688">
          <cell r="B7688" t="str">
            <v>Phay &gt;6-9 cm</v>
          </cell>
          <cell r="C7688" t="str">
            <v>cây</v>
          </cell>
          <cell r="D7688">
            <v>270948</v>
          </cell>
        </row>
        <row r="7689">
          <cell r="B7689" t="str">
            <v>Phay &gt;9-12 cm</v>
          </cell>
          <cell r="C7689" t="str">
            <v>cây</v>
          </cell>
          <cell r="D7689">
            <v>364529</v>
          </cell>
        </row>
        <row r="7690">
          <cell r="B7690" t="str">
            <v>Phay &gt;12-15 cm</v>
          </cell>
          <cell r="C7690" t="str">
            <v>cây</v>
          </cell>
          <cell r="D7690">
            <v>389433</v>
          </cell>
        </row>
        <row r="7691">
          <cell r="B7691" t="str">
            <v>Phay &gt;15-18 cm</v>
          </cell>
          <cell r="C7691" t="str">
            <v>cây</v>
          </cell>
          <cell r="D7691">
            <v>415918</v>
          </cell>
        </row>
        <row r="7692">
          <cell r="B7692" t="str">
            <v>Phay &gt;18-21 cm</v>
          </cell>
          <cell r="C7692" t="str">
            <v>cây</v>
          </cell>
          <cell r="D7692">
            <v>444210</v>
          </cell>
        </row>
        <row r="7693">
          <cell r="B7693" t="str">
            <v>Phay &gt;21-24 cm</v>
          </cell>
          <cell r="C7693" t="str">
            <v>cây</v>
          </cell>
          <cell r="D7693">
            <v>474562</v>
          </cell>
        </row>
        <row r="7694">
          <cell r="B7694" t="str">
            <v>Phay &gt;24-27 cm</v>
          </cell>
          <cell r="C7694" t="str">
            <v>cây</v>
          </cell>
          <cell r="D7694">
            <v>507268</v>
          </cell>
        </row>
        <row r="7695">
          <cell r="B7695" t="str">
            <v>Phay &gt;27-30 cm</v>
          </cell>
          <cell r="C7695" t="str">
            <v>cây</v>
          </cell>
          <cell r="D7695">
            <v>542659</v>
          </cell>
        </row>
        <row r="7696">
          <cell r="B7696" t="str">
            <v>Phay &gt;30-33 cm</v>
          </cell>
          <cell r="C7696" t="str">
            <v>cây</v>
          </cell>
          <cell r="D7696">
            <v>581110</v>
          </cell>
        </row>
        <row r="7697">
          <cell r="B7697" t="str">
            <v>Phay &gt;33-36 cm</v>
          </cell>
          <cell r="C7697" t="str">
            <v>cây</v>
          </cell>
          <cell r="D7697">
            <v>623072</v>
          </cell>
        </row>
        <row r="7698">
          <cell r="B7698" t="str">
            <v>Phay &gt;36-39 cm</v>
          </cell>
          <cell r="C7698" t="str">
            <v>cây</v>
          </cell>
          <cell r="D7698">
            <v>669023</v>
          </cell>
        </row>
        <row r="7699">
          <cell r="B7699" t="str">
            <v>Phay &gt;39-42 cm</v>
          </cell>
          <cell r="C7699" t="str">
            <v>cây</v>
          </cell>
          <cell r="D7699">
            <v>719533</v>
          </cell>
        </row>
        <row r="7700">
          <cell r="B7700" t="str">
            <v>Phay &gt;42 cm</v>
          </cell>
          <cell r="C7700" t="str">
            <v>cây</v>
          </cell>
          <cell r="D7700">
            <v>775248</v>
          </cell>
        </row>
        <row r="7701">
          <cell r="B7701" t="str">
            <v>Quao nước ≤3 cm</v>
          </cell>
          <cell r="C7701" t="str">
            <v>cây</v>
          </cell>
          <cell r="D7701">
            <v>78170</v>
          </cell>
        </row>
        <row r="7702">
          <cell r="B7702" t="str">
            <v>Quao nước &gt;3-6 cm</v>
          </cell>
          <cell r="C7702" t="str">
            <v>cây</v>
          </cell>
          <cell r="D7702">
            <v>102978</v>
          </cell>
        </row>
        <row r="7703">
          <cell r="B7703" t="str">
            <v>Quao nước &gt;6-9 cm</v>
          </cell>
          <cell r="C7703" t="str">
            <v>cây</v>
          </cell>
          <cell r="D7703">
            <v>270948</v>
          </cell>
        </row>
        <row r="7704">
          <cell r="B7704" t="str">
            <v>Quao nước &gt;9-12 cm</v>
          </cell>
          <cell r="C7704" t="str">
            <v>cây</v>
          </cell>
          <cell r="D7704">
            <v>364529</v>
          </cell>
        </row>
        <row r="7705">
          <cell r="B7705" t="str">
            <v>Quao nước &gt;12-15 cm</v>
          </cell>
          <cell r="C7705" t="str">
            <v>cây</v>
          </cell>
          <cell r="D7705">
            <v>389433</v>
          </cell>
        </row>
        <row r="7706">
          <cell r="B7706" t="str">
            <v>Quao nước &gt;15-18 cm</v>
          </cell>
          <cell r="C7706" t="str">
            <v>cây</v>
          </cell>
          <cell r="D7706">
            <v>415918</v>
          </cell>
        </row>
        <row r="7707">
          <cell r="B7707" t="str">
            <v>Quao nước &gt;18-21 cm</v>
          </cell>
          <cell r="C7707" t="str">
            <v>cây</v>
          </cell>
          <cell r="D7707">
            <v>444210</v>
          </cell>
        </row>
        <row r="7708">
          <cell r="B7708" t="str">
            <v>Quao nước &gt;21-24 cm</v>
          </cell>
          <cell r="C7708" t="str">
            <v>cây</v>
          </cell>
          <cell r="D7708">
            <v>474562</v>
          </cell>
        </row>
        <row r="7709">
          <cell r="B7709" t="str">
            <v>Quao nước &gt;24-27 cm</v>
          </cell>
          <cell r="C7709" t="str">
            <v>cây</v>
          </cell>
          <cell r="D7709">
            <v>507268</v>
          </cell>
        </row>
        <row r="7710">
          <cell r="B7710" t="str">
            <v>Quao nước &gt;27-30 cm</v>
          </cell>
          <cell r="C7710" t="str">
            <v>cây</v>
          </cell>
          <cell r="D7710">
            <v>542659</v>
          </cell>
        </row>
        <row r="7711">
          <cell r="B7711" t="str">
            <v>Quao nước &gt;30-33 cm</v>
          </cell>
          <cell r="C7711" t="str">
            <v>cây</v>
          </cell>
          <cell r="D7711">
            <v>581110</v>
          </cell>
        </row>
        <row r="7712">
          <cell r="B7712" t="str">
            <v>Quao nước &gt;33-36 cm</v>
          </cell>
          <cell r="C7712" t="str">
            <v>cây</v>
          </cell>
          <cell r="D7712">
            <v>623072</v>
          </cell>
        </row>
        <row r="7713">
          <cell r="B7713" t="str">
            <v>Quao nước &gt;36-39 cm</v>
          </cell>
          <cell r="C7713" t="str">
            <v>cây</v>
          </cell>
          <cell r="D7713">
            <v>669023</v>
          </cell>
        </row>
        <row r="7714">
          <cell r="B7714" t="str">
            <v>Quao nước &gt;39-42 cm</v>
          </cell>
          <cell r="C7714" t="str">
            <v>cây</v>
          </cell>
          <cell r="D7714">
            <v>719533</v>
          </cell>
        </row>
        <row r="7715">
          <cell r="B7715" t="str">
            <v>Quao nước &gt;42 cm</v>
          </cell>
          <cell r="C7715" t="str">
            <v>cây</v>
          </cell>
          <cell r="D7715">
            <v>775248</v>
          </cell>
        </row>
        <row r="7716">
          <cell r="B7716" t="str">
            <v>Quao ≤3 cm</v>
          </cell>
          <cell r="C7716" t="str">
            <v>cây</v>
          </cell>
          <cell r="D7716">
            <v>78170</v>
          </cell>
        </row>
        <row r="7717">
          <cell r="B7717" t="str">
            <v>Quao &gt;3-6 cm</v>
          </cell>
          <cell r="C7717" t="str">
            <v>cây</v>
          </cell>
          <cell r="D7717">
            <v>102978</v>
          </cell>
        </row>
        <row r="7718">
          <cell r="B7718" t="str">
            <v>Quao &gt;6-9 cm</v>
          </cell>
          <cell r="C7718" t="str">
            <v>cây</v>
          </cell>
          <cell r="D7718">
            <v>270948</v>
          </cell>
        </row>
        <row r="7719">
          <cell r="B7719" t="str">
            <v>Quao &gt;9-12 cm</v>
          </cell>
          <cell r="C7719" t="str">
            <v>cây</v>
          </cell>
          <cell r="D7719">
            <v>364529</v>
          </cell>
        </row>
        <row r="7720">
          <cell r="B7720" t="str">
            <v>Quao &gt;12-15 cm</v>
          </cell>
          <cell r="C7720" t="str">
            <v>cây</v>
          </cell>
          <cell r="D7720">
            <v>389433</v>
          </cell>
        </row>
        <row r="7721">
          <cell r="B7721" t="str">
            <v>Quao &gt;15-18 cm</v>
          </cell>
          <cell r="C7721" t="str">
            <v>cây</v>
          </cell>
          <cell r="D7721">
            <v>415918</v>
          </cell>
        </row>
        <row r="7722">
          <cell r="B7722" t="str">
            <v>Quao &gt;18-21 cm</v>
          </cell>
          <cell r="C7722" t="str">
            <v>cây</v>
          </cell>
          <cell r="D7722">
            <v>444210</v>
          </cell>
        </row>
        <row r="7723">
          <cell r="B7723" t="str">
            <v>Quao &gt;21-24 cm</v>
          </cell>
          <cell r="C7723" t="str">
            <v>cây</v>
          </cell>
          <cell r="D7723">
            <v>474562</v>
          </cell>
        </row>
        <row r="7724">
          <cell r="B7724" t="str">
            <v>Quao &gt;24-27 cm</v>
          </cell>
          <cell r="C7724" t="str">
            <v>cây</v>
          </cell>
          <cell r="D7724">
            <v>507268</v>
          </cell>
        </row>
        <row r="7725">
          <cell r="B7725" t="str">
            <v>Quao &gt;27-30 cm</v>
          </cell>
          <cell r="C7725" t="str">
            <v>cây</v>
          </cell>
          <cell r="D7725">
            <v>542659</v>
          </cell>
        </row>
        <row r="7726">
          <cell r="B7726" t="str">
            <v>Quao &gt;30-33 cm</v>
          </cell>
          <cell r="C7726" t="str">
            <v>cây</v>
          </cell>
          <cell r="D7726">
            <v>581110</v>
          </cell>
        </row>
        <row r="7727">
          <cell r="B7727" t="str">
            <v>Quao &gt;33-36 cm</v>
          </cell>
          <cell r="C7727" t="str">
            <v>cây</v>
          </cell>
          <cell r="D7727">
            <v>623072</v>
          </cell>
        </row>
        <row r="7728">
          <cell r="B7728" t="str">
            <v>Quao &gt;36-39 cm</v>
          </cell>
          <cell r="C7728" t="str">
            <v>cây</v>
          </cell>
          <cell r="D7728">
            <v>669023</v>
          </cell>
        </row>
        <row r="7729">
          <cell r="B7729" t="str">
            <v>Quao &gt;39-42 cm</v>
          </cell>
          <cell r="C7729" t="str">
            <v>cây</v>
          </cell>
          <cell r="D7729">
            <v>719533</v>
          </cell>
        </row>
        <row r="7730">
          <cell r="B7730" t="str">
            <v>Quao &gt;42 cm</v>
          </cell>
          <cell r="C7730" t="str">
            <v>cây</v>
          </cell>
          <cell r="D7730">
            <v>775248</v>
          </cell>
        </row>
        <row r="7731">
          <cell r="B7731" t="str">
            <v>Ràng ràng mít ≤3 cm</v>
          </cell>
          <cell r="C7731" t="str">
            <v>cây</v>
          </cell>
          <cell r="D7731">
            <v>78170</v>
          </cell>
        </row>
        <row r="7732">
          <cell r="B7732" t="str">
            <v>Ràng ràng mít &gt;3-6 cm</v>
          </cell>
          <cell r="C7732" t="str">
            <v>cây</v>
          </cell>
          <cell r="D7732">
            <v>102978</v>
          </cell>
        </row>
        <row r="7733">
          <cell r="B7733" t="str">
            <v>Ràng ràng mít &gt;6-9 cm</v>
          </cell>
          <cell r="C7733" t="str">
            <v>cây</v>
          </cell>
          <cell r="D7733">
            <v>270948</v>
          </cell>
        </row>
        <row r="7734">
          <cell r="B7734" t="str">
            <v>Ràng ràng mít &gt;9-12 cm</v>
          </cell>
          <cell r="C7734" t="str">
            <v>cây</v>
          </cell>
          <cell r="D7734">
            <v>364529</v>
          </cell>
        </row>
        <row r="7735">
          <cell r="B7735" t="str">
            <v>Ràng ràng mít &gt;12-15 cm</v>
          </cell>
          <cell r="C7735" t="str">
            <v>cây</v>
          </cell>
          <cell r="D7735">
            <v>389433</v>
          </cell>
        </row>
        <row r="7736">
          <cell r="B7736" t="str">
            <v>Ràng ràng mít &gt;15-18 cm</v>
          </cell>
          <cell r="C7736" t="str">
            <v>cây</v>
          </cell>
          <cell r="D7736">
            <v>415918</v>
          </cell>
        </row>
        <row r="7737">
          <cell r="B7737" t="str">
            <v>Ràng ràng mít &gt;18-21 cm</v>
          </cell>
          <cell r="C7737" t="str">
            <v>cây</v>
          </cell>
          <cell r="D7737">
            <v>444210</v>
          </cell>
        </row>
        <row r="7738">
          <cell r="B7738" t="str">
            <v>Ràng ràng mít &gt;21-24 cm</v>
          </cell>
          <cell r="C7738" t="str">
            <v>cây</v>
          </cell>
          <cell r="D7738">
            <v>474562</v>
          </cell>
        </row>
        <row r="7739">
          <cell r="B7739" t="str">
            <v>Ràng ràng mít &gt;24-27 cm</v>
          </cell>
          <cell r="C7739" t="str">
            <v>cây</v>
          </cell>
          <cell r="D7739">
            <v>507268</v>
          </cell>
        </row>
        <row r="7740">
          <cell r="B7740" t="str">
            <v>Ràng ràng mít &gt;27-30 cm</v>
          </cell>
          <cell r="C7740" t="str">
            <v>cây</v>
          </cell>
          <cell r="D7740">
            <v>542659</v>
          </cell>
        </row>
        <row r="7741">
          <cell r="B7741" t="str">
            <v>Ràng ràng mít &gt;30-33 cm</v>
          </cell>
          <cell r="C7741" t="str">
            <v>cây</v>
          </cell>
          <cell r="D7741">
            <v>581110</v>
          </cell>
        </row>
        <row r="7742">
          <cell r="B7742" t="str">
            <v>Ràng ràng mít &gt;33-36 cm</v>
          </cell>
          <cell r="C7742" t="str">
            <v>cây</v>
          </cell>
          <cell r="D7742">
            <v>623072</v>
          </cell>
        </row>
        <row r="7743">
          <cell r="B7743" t="str">
            <v>Ràng ràng mít &gt;36-39 cm</v>
          </cell>
          <cell r="C7743" t="str">
            <v>cây</v>
          </cell>
          <cell r="D7743">
            <v>669023</v>
          </cell>
        </row>
        <row r="7744">
          <cell r="B7744" t="str">
            <v>Ràng ràng mít &gt;39-42 cm</v>
          </cell>
          <cell r="C7744" t="str">
            <v>cây</v>
          </cell>
          <cell r="D7744">
            <v>719533</v>
          </cell>
        </row>
        <row r="7745">
          <cell r="B7745" t="str">
            <v>Ràng ràng mít &gt;42 cm</v>
          </cell>
          <cell r="C7745" t="str">
            <v>cây</v>
          </cell>
          <cell r="D7745">
            <v>775248</v>
          </cell>
        </row>
        <row r="7746">
          <cell r="B7746" t="str">
            <v>Ràng ràng ≤3 cm</v>
          </cell>
          <cell r="C7746" t="str">
            <v>cây</v>
          </cell>
          <cell r="D7746">
            <v>78170</v>
          </cell>
        </row>
        <row r="7747">
          <cell r="B7747" t="str">
            <v>Ràng ràng &gt;3-6 cm</v>
          </cell>
          <cell r="C7747" t="str">
            <v>cây</v>
          </cell>
          <cell r="D7747">
            <v>102978</v>
          </cell>
        </row>
        <row r="7748">
          <cell r="B7748" t="str">
            <v>Ràng ràng &gt;6-9 cm</v>
          </cell>
          <cell r="C7748" t="str">
            <v>cây</v>
          </cell>
          <cell r="D7748">
            <v>270948</v>
          </cell>
        </row>
        <row r="7749">
          <cell r="B7749" t="str">
            <v>Ràng ràng &gt;9-12 cm</v>
          </cell>
          <cell r="C7749" t="str">
            <v>cây</v>
          </cell>
          <cell r="D7749">
            <v>364529</v>
          </cell>
        </row>
        <row r="7750">
          <cell r="B7750" t="str">
            <v>Ràng ràng &gt;12-15 cm</v>
          </cell>
          <cell r="C7750" t="str">
            <v>cây</v>
          </cell>
          <cell r="D7750">
            <v>389433</v>
          </cell>
        </row>
        <row r="7751">
          <cell r="B7751" t="str">
            <v>Ràng ràng &gt;15-18 cm</v>
          </cell>
          <cell r="C7751" t="str">
            <v>cây</v>
          </cell>
          <cell r="D7751">
            <v>415918</v>
          </cell>
        </row>
        <row r="7752">
          <cell r="B7752" t="str">
            <v>Ràng ràng &gt;18-21 cm</v>
          </cell>
          <cell r="C7752" t="str">
            <v>cây</v>
          </cell>
          <cell r="D7752">
            <v>444210</v>
          </cell>
        </row>
        <row r="7753">
          <cell r="B7753" t="str">
            <v>Ràng ràng &gt;21-24 cm</v>
          </cell>
          <cell r="C7753" t="str">
            <v>cây</v>
          </cell>
          <cell r="D7753">
            <v>474562</v>
          </cell>
        </row>
        <row r="7754">
          <cell r="B7754" t="str">
            <v>Ràng ràng &gt;24-27 cm</v>
          </cell>
          <cell r="C7754" t="str">
            <v>cây</v>
          </cell>
          <cell r="D7754">
            <v>507268</v>
          </cell>
        </row>
        <row r="7755">
          <cell r="B7755" t="str">
            <v>Ràng ràng &gt;27-30 cm</v>
          </cell>
          <cell r="C7755" t="str">
            <v>cây</v>
          </cell>
          <cell r="D7755">
            <v>542659</v>
          </cell>
        </row>
        <row r="7756">
          <cell r="B7756" t="str">
            <v>Ràng ràng &gt;30-33 cm</v>
          </cell>
          <cell r="C7756" t="str">
            <v>cây</v>
          </cell>
          <cell r="D7756">
            <v>581110</v>
          </cell>
        </row>
        <row r="7757">
          <cell r="B7757" t="str">
            <v>Ràng ràng &gt;33-36 cm</v>
          </cell>
          <cell r="C7757" t="str">
            <v>cây</v>
          </cell>
          <cell r="D7757">
            <v>623072</v>
          </cell>
        </row>
        <row r="7758">
          <cell r="B7758" t="str">
            <v>Ràng ràng &gt;36-39 cm</v>
          </cell>
          <cell r="C7758" t="str">
            <v>cây</v>
          </cell>
          <cell r="D7758">
            <v>669023</v>
          </cell>
        </row>
        <row r="7759">
          <cell r="B7759" t="str">
            <v>Ràng ràng &gt;39-42 cm</v>
          </cell>
          <cell r="C7759" t="str">
            <v>cây</v>
          </cell>
          <cell r="D7759">
            <v>719533</v>
          </cell>
        </row>
        <row r="7760">
          <cell r="B7760" t="str">
            <v>Ràng ràng &gt;42 cm</v>
          </cell>
          <cell r="C7760" t="str">
            <v>cây</v>
          </cell>
          <cell r="D7760">
            <v>775248</v>
          </cell>
        </row>
        <row r="7761">
          <cell r="B7761" t="str">
            <v>Ràng ràng quả dầy ≤3 cm</v>
          </cell>
          <cell r="C7761" t="str">
            <v>cây</v>
          </cell>
          <cell r="D7761">
            <v>78170</v>
          </cell>
        </row>
        <row r="7762">
          <cell r="B7762" t="str">
            <v>Ràng ràng quả dầy &gt;3-6 cm</v>
          </cell>
          <cell r="C7762" t="str">
            <v>cây</v>
          </cell>
          <cell r="D7762">
            <v>102978</v>
          </cell>
        </row>
        <row r="7763">
          <cell r="B7763" t="str">
            <v>Ràng ràng quả dầy &gt;6-9 cm</v>
          </cell>
          <cell r="C7763" t="str">
            <v>cây</v>
          </cell>
          <cell r="D7763">
            <v>270948</v>
          </cell>
        </row>
        <row r="7764">
          <cell r="B7764" t="str">
            <v>Ràng ràng quả dầy &gt;9-12 cm</v>
          </cell>
          <cell r="C7764" t="str">
            <v>cây</v>
          </cell>
          <cell r="D7764">
            <v>364529</v>
          </cell>
        </row>
        <row r="7765">
          <cell r="B7765" t="str">
            <v>Ràng ràng quả dầy &gt;12-15 cm</v>
          </cell>
          <cell r="C7765" t="str">
            <v>cây</v>
          </cell>
          <cell r="D7765">
            <v>389433</v>
          </cell>
        </row>
        <row r="7766">
          <cell r="B7766" t="str">
            <v>Ràng ràng quả dầy &gt;15-18 cm</v>
          </cell>
          <cell r="C7766" t="str">
            <v>cây</v>
          </cell>
          <cell r="D7766">
            <v>415918</v>
          </cell>
        </row>
        <row r="7767">
          <cell r="B7767" t="str">
            <v>Ràng ràng quả dầy &gt;18-21 cm</v>
          </cell>
          <cell r="C7767" t="str">
            <v>cây</v>
          </cell>
          <cell r="D7767">
            <v>444210</v>
          </cell>
        </row>
        <row r="7768">
          <cell r="B7768" t="str">
            <v>Ràng ràng quả dầy &gt;21-24 cm</v>
          </cell>
          <cell r="C7768" t="str">
            <v>cây</v>
          </cell>
          <cell r="D7768">
            <v>474562</v>
          </cell>
        </row>
        <row r="7769">
          <cell r="B7769" t="str">
            <v>Ràng ràng quả dầy &gt;24-27 cm</v>
          </cell>
          <cell r="C7769" t="str">
            <v>cây</v>
          </cell>
          <cell r="D7769">
            <v>507268</v>
          </cell>
        </row>
        <row r="7770">
          <cell r="B7770" t="str">
            <v>Ràng ràng quả dầy &gt;27-30 cm</v>
          </cell>
          <cell r="C7770" t="str">
            <v>cây</v>
          </cell>
          <cell r="D7770">
            <v>542659</v>
          </cell>
        </row>
        <row r="7771">
          <cell r="B7771" t="str">
            <v>Ràng ràng quả dầy &gt;30-33 cm</v>
          </cell>
          <cell r="C7771" t="str">
            <v>cây</v>
          </cell>
          <cell r="D7771">
            <v>581110</v>
          </cell>
        </row>
        <row r="7772">
          <cell r="B7772" t="str">
            <v>Ràng ràng quả dầy &gt;33-36 cm</v>
          </cell>
          <cell r="C7772" t="str">
            <v>cây</v>
          </cell>
          <cell r="D7772">
            <v>623072</v>
          </cell>
        </row>
        <row r="7773">
          <cell r="B7773" t="str">
            <v>Ràng ràng quả dầy &gt;36-39 cm</v>
          </cell>
          <cell r="C7773" t="str">
            <v>cây</v>
          </cell>
          <cell r="D7773">
            <v>669023</v>
          </cell>
        </row>
        <row r="7774">
          <cell r="B7774" t="str">
            <v>Ràng ràng quả dầy &gt;39-42 cm</v>
          </cell>
          <cell r="C7774" t="str">
            <v>cây</v>
          </cell>
          <cell r="D7774">
            <v>719533</v>
          </cell>
        </row>
        <row r="7775">
          <cell r="B7775" t="str">
            <v>Ràng ràng quả dầy &gt;42 cm</v>
          </cell>
          <cell r="C7775" t="str">
            <v>cây</v>
          </cell>
          <cell r="D7775">
            <v>775248</v>
          </cell>
        </row>
        <row r="7776">
          <cell r="B7776" t="str">
            <v>Ràng ràng xanh ≤3 cm</v>
          </cell>
          <cell r="C7776" t="str">
            <v>cây</v>
          </cell>
          <cell r="D7776">
            <v>78170</v>
          </cell>
        </row>
        <row r="7777">
          <cell r="B7777" t="str">
            <v>Ràng ràng xanh &gt;3-6 cm</v>
          </cell>
          <cell r="C7777" t="str">
            <v>cây</v>
          </cell>
          <cell r="D7777">
            <v>102978</v>
          </cell>
        </row>
        <row r="7778">
          <cell r="B7778" t="str">
            <v>Ràng ràng xanh &gt;6-9 cm</v>
          </cell>
          <cell r="C7778" t="str">
            <v>cây</v>
          </cell>
          <cell r="D7778">
            <v>270948</v>
          </cell>
        </row>
        <row r="7779">
          <cell r="B7779" t="str">
            <v>Ràng ràng xanh &gt;9-12 cm</v>
          </cell>
          <cell r="C7779" t="str">
            <v>cây</v>
          </cell>
          <cell r="D7779">
            <v>364529</v>
          </cell>
        </row>
        <row r="7780">
          <cell r="B7780" t="str">
            <v>Ràng ràng xanh &gt;12-15 cm</v>
          </cell>
          <cell r="C7780" t="str">
            <v>cây</v>
          </cell>
          <cell r="D7780">
            <v>389433</v>
          </cell>
        </row>
        <row r="7781">
          <cell r="B7781" t="str">
            <v>Ràng ràng xanh &gt;15-18 cm</v>
          </cell>
          <cell r="C7781" t="str">
            <v>cây</v>
          </cell>
          <cell r="D7781">
            <v>415918</v>
          </cell>
        </row>
        <row r="7782">
          <cell r="B7782" t="str">
            <v>Ràng ràng xanh &gt;18-21 cm</v>
          </cell>
          <cell r="C7782" t="str">
            <v>cây</v>
          </cell>
          <cell r="D7782">
            <v>444210</v>
          </cell>
        </row>
        <row r="7783">
          <cell r="B7783" t="str">
            <v>Ràng ràng xanh &gt;21-24 cm</v>
          </cell>
          <cell r="C7783" t="str">
            <v>cây</v>
          </cell>
          <cell r="D7783">
            <v>474562</v>
          </cell>
        </row>
        <row r="7784">
          <cell r="B7784" t="str">
            <v>Ràng ràng xanh &gt;24-27 cm</v>
          </cell>
          <cell r="C7784" t="str">
            <v>cây</v>
          </cell>
          <cell r="D7784">
            <v>507268</v>
          </cell>
        </row>
        <row r="7785">
          <cell r="B7785" t="str">
            <v>Ràng ràng xanh &gt;27-30 cm</v>
          </cell>
          <cell r="C7785" t="str">
            <v>cây</v>
          </cell>
          <cell r="D7785">
            <v>542659</v>
          </cell>
        </row>
        <row r="7786">
          <cell r="B7786" t="str">
            <v>Ràng ràng xanh &gt;30-33 cm</v>
          </cell>
          <cell r="C7786" t="str">
            <v>cây</v>
          </cell>
          <cell r="D7786">
            <v>581110</v>
          </cell>
        </row>
        <row r="7787">
          <cell r="B7787" t="str">
            <v>Ràng ràng xanh &gt;33-36 cm</v>
          </cell>
          <cell r="C7787" t="str">
            <v>cây</v>
          </cell>
          <cell r="D7787">
            <v>623072</v>
          </cell>
        </row>
        <row r="7788">
          <cell r="B7788" t="str">
            <v>Ràng ràng xanh &gt;36-39 cm</v>
          </cell>
          <cell r="C7788" t="str">
            <v>cây</v>
          </cell>
          <cell r="D7788">
            <v>669023</v>
          </cell>
        </row>
        <row r="7789">
          <cell r="B7789" t="str">
            <v>Ràng ràng xanh &gt;39-42 cm</v>
          </cell>
          <cell r="C7789" t="str">
            <v>cây</v>
          </cell>
          <cell r="D7789">
            <v>719533</v>
          </cell>
        </row>
        <row r="7790">
          <cell r="B7790" t="str">
            <v>Ràng ràng xanh &gt;42 cm</v>
          </cell>
          <cell r="C7790" t="str">
            <v>cây</v>
          </cell>
          <cell r="D7790">
            <v>775248</v>
          </cell>
        </row>
        <row r="7791">
          <cell r="B7791" t="str">
            <v>Ràng ráng đá ≤3 cm</v>
          </cell>
          <cell r="C7791" t="str">
            <v>cây</v>
          </cell>
          <cell r="D7791">
            <v>78170</v>
          </cell>
        </row>
        <row r="7792">
          <cell r="B7792" t="str">
            <v>Ràng ráng đá &gt;3-6 cm</v>
          </cell>
          <cell r="C7792" t="str">
            <v>cây</v>
          </cell>
          <cell r="D7792">
            <v>102978</v>
          </cell>
        </row>
        <row r="7793">
          <cell r="B7793" t="str">
            <v>Ràng ráng đá &gt;6-9 cm</v>
          </cell>
          <cell r="C7793" t="str">
            <v>cây</v>
          </cell>
          <cell r="D7793">
            <v>270948</v>
          </cell>
        </row>
        <row r="7794">
          <cell r="B7794" t="str">
            <v>Ràng ráng đá &gt;9-12 cm</v>
          </cell>
          <cell r="C7794" t="str">
            <v>cây</v>
          </cell>
          <cell r="D7794">
            <v>364529</v>
          </cell>
        </row>
        <row r="7795">
          <cell r="B7795" t="str">
            <v>Ràng ráng đá &gt;12-15 cm</v>
          </cell>
          <cell r="C7795" t="str">
            <v>cây</v>
          </cell>
          <cell r="D7795">
            <v>389433</v>
          </cell>
        </row>
        <row r="7796">
          <cell r="B7796" t="str">
            <v>Ràng ráng đá &gt;15-18 cm</v>
          </cell>
          <cell r="C7796" t="str">
            <v>cây</v>
          </cell>
          <cell r="D7796">
            <v>415918</v>
          </cell>
        </row>
        <row r="7797">
          <cell r="B7797" t="str">
            <v>Ràng ráng đá &gt;18-21 cm</v>
          </cell>
          <cell r="C7797" t="str">
            <v>cây</v>
          </cell>
          <cell r="D7797">
            <v>444210</v>
          </cell>
        </row>
        <row r="7798">
          <cell r="B7798" t="str">
            <v>Ràng ráng đá &gt;21-24 cm</v>
          </cell>
          <cell r="C7798" t="str">
            <v>cây</v>
          </cell>
          <cell r="D7798">
            <v>474562</v>
          </cell>
        </row>
        <row r="7799">
          <cell r="B7799" t="str">
            <v>Ràng ráng đá &gt;24-27 cm</v>
          </cell>
          <cell r="C7799" t="str">
            <v>cây</v>
          </cell>
          <cell r="D7799">
            <v>507268</v>
          </cell>
        </row>
        <row r="7800">
          <cell r="B7800" t="str">
            <v>Ràng ráng đá &gt;27-30 cm</v>
          </cell>
          <cell r="C7800" t="str">
            <v>cây</v>
          </cell>
          <cell r="D7800">
            <v>542659</v>
          </cell>
        </row>
        <row r="7801">
          <cell r="B7801" t="str">
            <v>Ràng ráng đá &gt;30-33 cm</v>
          </cell>
          <cell r="C7801" t="str">
            <v>cây</v>
          </cell>
          <cell r="D7801">
            <v>581110</v>
          </cell>
        </row>
        <row r="7802">
          <cell r="B7802" t="str">
            <v>Ràng ráng đá &gt;33-36 cm</v>
          </cell>
          <cell r="C7802" t="str">
            <v>cây</v>
          </cell>
          <cell r="D7802">
            <v>623072</v>
          </cell>
        </row>
        <row r="7803">
          <cell r="B7803" t="str">
            <v>Ràng ráng đá &gt;36-39 cm</v>
          </cell>
          <cell r="C7803" t="str">
            <v>cây</v>
          </cell>
          <cell r="D7803">
            <v>669023</v>
          </cell>
        </row>
        <row r="7804">
          <cell r="B7804" t="str">
            <v>Ràng ráng đá &gt;39-42 cm</v>
          </cell>
          <cell r="C7804" t="str">
            <v>cây</v>
          </cell>
          <cell r="D7804">
            <v>719533</v>
          </cell>
        </row>
        <row r="7805">
          <cell r="B7805" t="str">
            <v>Ràng ráng đá &gt;42 cm</v>
          </cell>
          <cell r="C7805" t="str">
            <v>cây</v>
          </cell>
          <cell r="D7805">
            <v>775248</v>
          </cell>
        </row>
        <row r="7806">
          <cell r="B7806" t="str">
            <v>Săng trắng ≤3 cm</v>
          </cell>
          <cell r="C7806" t="str">
            <v>cây</v>
          </cell>
          <cell r="D7806">
            <v>78170</v>
          </cell>
        </row>
        <row r="7807">
          <cell r="B7807" t="str">
            <v>Săng trắng &gt;3-6 cm</v>
          </cell>
          <cell r="C7807" t="str">
            <v>cây</v>
          </cell>
          <cell r="D7807">
            <v>102978</v>
          </cell>
        </row>
        <row r="7808">
          <cell r="B7808" t="str">
            <v>Săng trắng &gt;6-9 cm</v>
          </cell>
          <cell r="C7808" t="str">
            <v>cây</v>
          </cell>
          <cell r="D7808">
            <v>270948</v>
          </cell>
        </row>
        <row r="7809">
          <cell r="B7809" t="str">
            <v>Săng trắng &gt;9-12 cm</v>
          </cell>
          <cell r="C7809" t="str">
            <v>cây</v>
          </cell>
          <cell r="D7809">
            <v>364529</v>
          </cell>
        </row>
        <row r="7810">
          <cell r="B7810" t="str">
            <v>Săng trắng &gt;12-15 cm</v>
          </cell>
          <cell r="C7810" t="str">
            <v>cây</v>
          </cell>
          <cell r="D7810">
            <v>389433</v>
          </cell>
        </row>
        <row r="7811">
          <cell r="B7811" t="str">
            <v>Săng trắng &gt;15-18 cm</v>
          </cell>
          <cell r="C7811" t="str">
            <v>cây</v>
          </cell>
          <cell r="D7811">
            <v>415918</v>
          </cell>
        </row>
        <row r="7812">
          <cell r="B7812" t="str">
            <v>Săng trắng &gt;18-21 cm</v>
          </cell>
          <cell r="C7812" t="str">
            <v>cây</v>
          </cell>
          <cell r="D7812">
            <v>444210</v>
          </cell>
        </row>
        <row r="7813">
          <cell r="B7813" t="str">
            <v>Săng trắng &gt;21-24 cm</v>
          </cell>
          <cell r="C7813" t="str">
            <v>cây</v>
          </cell>
          <cell r="D7813">
            <v>474562</v>
          </cell>
        </row>
        <row r="7814">
          <cell r="B7814" t="str">
            <v>Săng trắng &gt;24-27 cm</v>
          </cell>
          <cell r="C7814" t="str">
            <v>cây</v>
          </cell>
          <cell r="D7814">
            <v>507268</v>
          </cell>
        </row>
        <row r="7815">
          <cell r="B7815" t="str">
            <v>Săng trắng &gt;27-30 cm</v>
          </cell>
          <cell r="C7815" t="str">
            <v>cây</v>
          </cell>
          <cell r="D7815">
            <v>542659</v>
          </cell>
        </row>
        <row r="7816">
          <cell r="B7816" t="str">
            <v>Săng trắng &gt;30-33 cm</v>
          </cell>
          <cell r="C7816" t="str">
            <v>cây</v>
          </cell>
          <cell r="D7816">
            <v>581110</v>
          </cell>
        </row>
        <row r="7817">
          <cell r="B7817" t="str">
            <v>Săng trắng &gt;33-36 cm</v>
          </cell>
          <cell r="C7817" t="str">
            <v>cây</v>
          </cell>
          <cell r="D7817">
            <v>623072</v>
          </cell>
        </row>
        <row r="7818">
          <cell r="B7818" t="str">
            <v>Săng trắng &gt;36-39 cm</v>
          </cell>
          <cell r="C7818" t="str">
            <v>cây</v>
          </cell>
          <cell r="D7818">
            <v>669023</v>
          </cell>
        </row>
        <row r="7819">
          <cell r="B7819" t="str">
            <v>Săng trắng &gt;39-42 cm</v>
          </cell>
          <cell r="C7819" t="str">
            <v>cây</v>
          </cell>
          <cell r="D7819">
            <v>719533</v>
          </cell>
        </row>
        <row r="7820">
          <cell r="B7820" t="str">
            <v>Săng trắng &gt;42 cm</v>
          </cell>
          <cell r="C7820" t="str">
            <v>cây</v>
          </cell>
          <cell r="D7820">
            <v>775248</v>
          </cell>
        </row>
        <row r="7821">
          <cell r="B7821" t="str">
            <v>Sấu đỏ ≤3 cm</v>
          </cell>
          <cell r="C7821" t="str">
            <v>cây</v>
          </cell>
          <cell r="D7821">
            <v>78170</v>
          </cell>
        </row>
        <row r="7822">
          <cell r="B7822" t="str">
            <v>Sấu đỏ &gt;3-6 cm</v>
          </cell>
          <cell r="C7822" t="str">
            <v>cây</v>
          </cell>
          <cell r="D7822">
            <v>102978</v>
          </cell>
        </row>
        <row r="7823">
          <cell r="B7823" t="str">
            <v>Sấu đỏ &gt;6-9 cm</v>
          </cell>
          <cell r="C7823" t="str">
            <v>cây</v>
          </cell>
          <cell r="D7823">
            <v>270948</v>
          </cell>
        </row>
        <row r="7824">
          <cell r="B7824" t="str">
            <v>Sấu đỏ &gt;9-12 cm</v>
          </cell>
          <cell r="C7824" t="str">
            <v>cây</v>
          </cell>
          <cell r="D7824">
            <v>364529</v>
          </cell>
        </row>
        <row r="7825">
          <cell r="B7825" t="str">
            <v>Sấu đỏ &gt;12-15 cm</v>
          </cell>
          <cell r="C7825" t="str">
            <v>cây</v>
          </cell>
          <cell r="D7825">
            <v>389433</v>
          </cell>
        </row>
        <row r="7826">
          <cell r="B7826" t="str">
            <v>Sấu đỏ &gt;15-18 cm</v>
          </cell>
          <cell r="C7826" t="str">
            <v>cây</v>
          </cell>
          <cell r="D7826">
            <v>415918</v>
          </cell>
        </row>
        <row r="7827">
          <cell r="B7827" t="str">
            <v>Sấu đỏ &gt;18-21 cm</v>
          </cell>
          <cell r="C7827" t="str">
            <v>cây</v>
          </cell>
          <cell r="D7827">
            <v>444210</v>
          </cell>
        </row>
        <row r="7828">
          <cell r="B7828" t="str">
            <v>Sấu đỏ &gt;21-24 cm</v>
          </cell>
          <cell r="C7828" t="str">
            <v>cây</v>
          </cell>
          <cell r="D7828">
            <v>474562</v>
          </cell>
        </row>
        <row r="7829">
          <cell r="B7829" t="str">
            <v>Sấu đỏ &gt;24-27 cm</v>
          </cell>
          <cell r="C7829" t="str">
            <v>cây</v>
          </cell>
          <cell r="D7829">
            <v>507268</v>
          </cell>
        </row>
        <row r="7830">
          <cell r="B7830" t="str">
            <v>Sấu đỏ &gt;27-30 cm</v>
          </cell>
          <cell r="C7830" t="str">
            <v>cây</v>
          </cell>
          <cell r="D7830">
            <v>542659</v>
          </cell>
        </row>
        <row r="7831">
          <cell r="B7831" t="str">
            <v>Sấu đỏ &gt;30-33 cm</v>
          </cell>
          <cell r="C7831" t="str">
            <v>cây</v>
          </cell>
          <cell r="D7831">
            <v>581110</v>
          </cell>
        </row>
        <row r="7832">
          <cell r="B7832" t="str">
            <v>Sấu đỏ &gt;33-36 cm</v>
          </cell>
          <cell r="C7832" t="str">
            <v>cây</v>
          </cell>
          <cell r="D7832">
            <v>623072</v>
          </cell>
        </row>
        <row r="7833">
          <cell r="B7833" t="str">
            <v>Sấu đỏ &gt;36-39 cm</v>
          </cell>
          <cell r="C7833" t="str">
            <v>cây</v>
          </cell>
          <cell r="D7833">
            <v>669023</v>
          </cell>
        </row>
        <row r="7834">
          <cell r="B7834" t="str">
            <v>Sấu đỏ &gt;39-42 cm</v>
          </cell>
          <cell r="C7834" t="str">
            <v>cây</v>
          </cell>
          <cell r="D7834">
            <v>719533</v>
          </cell>
        </row>
        <row r="7835">
          <cell r="B7835" t="str">
            <v>Sấu đỏ &gt;42 cm</v>
          </cell>
          <cell r="C7835" t="str">
            <v>cây</v>
          </cell>
          <cell r="D7835">
            <v>775248</v>
          </cell>
        </row>
        <row r="7836">
          <cell r="B7836" t="str">
            <v>Sấu tía ≤3 cm</v>
          </cell>
          <cell r="C7836" t="str">
            <v>cây</v>
          </cell>
          <cell r="D7836">
            <v>78170</v>
          </cell>
        </row>
        <row r="7837">
          <cell r="B7837" t="str">
            <v>Sấu tía &gt;3-6 cm</v>
          </cell>
          <cell r="C7837" t="str">
            <v>cây</v>
          </cell>
          <cell r="D7837">
            <v>102978</v>
          </cell>
        </row>
        <row r="7838">
          <cell r="B7838" t="str">
            <v>Sấu tía &gt;6-9 cm</v>
          </cell>
          <cell r="C7838" t="str">
            <v>cây</v>
          </cell>
          <cell r="D7838">
            <v>270948</v>
          </cell>
        </row>
        <row r="7839">
          <cell r="B7839" t="str">
            <v>Sấu tía &gt;9-12 cm</v>
          </cell>
          <cell r="C7839" t="str">
            <v>cây</v>
          </cell>
          <cell r="D7839">
            <v>364529</v>
          </cell>
        </row>
        <row r="7840">
          <cell r="B7840" t="str">
            <v>Sấu tía &gt;12-15 cm</v>
          </cell>
          <cell r="C7840" t="str">
            <v>cây</v>
          </cell>
          <cell r="D7840">
            <v>389433</v>
          </cell>
        </row>
        <row r="7841">
          <cell r="B7841" t="str">
            <v>Sấu tía &gt;15-18 cm</v>
          </cell>
          <cell r="C7841" t="str">
            <v>cây</v>
          </cell>
          <cell r="D7841">
            <v>415918</v>
          </cell>
        </row>
        <row r="7842">
          <cell r="B7842" t="str">
            <v>Sấu tía &gt;18-21 cm</v>
          </cell>
          <cell r="C7842" t="str">
            <v>cây</v>
          </cell>
          <cell r="D7842">
            <v>444210</v>
          </cell>
        </row>
        <row r="7843">
          <cell r="B7843" t="str">
            <v>Sấu tía &gt;21-24 cm</v>
          </cell>
          <cell r="C7843" t="str">
            <v>cây</v>
          </cell>
          <cell r="D7843">
            <v>474562</v>
          </cell>
        </row>
        <row r="7844">
          <cell r="B7844" t="str">
            <v>Sấu tía &gt;24-27 cm</v>
          </cell>
          <cell r="C7844" t="str">
            <v>cây</v>
          </cell>
          <cell r="D7844">
            <v>507268</v>
          </cell>
        </row>
        <row r="7845">
          <cell r="B7845" t="str">
            <v>Sấu tía &gt;27-30 cm</v>
          </cell>
          <cell r="C7845" t="str">
            <v>cây</v>
          </cell>
          <cell r="D7845">
            <v>542659</v>
          </cell>
        </row>
        <row r="7846">
          <cell r="B7846" t="str">
            <v>Sấu tía &gt;30-33 cm</v>
          </cell>
          <cell r="C7846" t="str">
            <v>cây</v>
          </cell>
          <cell r="D7846">
            <v>581110</v>
          </cell>
        </row>
        <row r="7847">
          <cell r="B7847" t="str">
            <v>Sấu tía &gt;33-36 cm</v>
          </cell>
          <cell r="C7847" t="str">
            <v>cây</v>
          </cell>
          <cell r="D7847">
            <v>623072</v>
          </cell>
        </row>
        <row r="7848">
          <cell r="B7848" t="str">
            <v>Sấu tía &gt;36-39 cm</v>
          </cell>
          <cell r="C7848" t="str">
            <v>cây</v>
          </cell>
          <cell r="D7848">
            <v>669023</v>
          </cell>
        </row>
        <row r="7849">
          <cell r="B7849" t="str">
            <v>Sấu tía &gt;39-42 cm</v>
          </cell>
          <cell r="C7849" t="str">
            <v>cây</v>
          </cell>
          <cell r="D7849">
            <v>719533</v>
          </cell>
        </row>
        <row r="7850">
          <cell r="B7850" t="str">
            <v>Sấu tía &gt;42 cm</v>
          </cell>
          <cell r="C7850" t="str">
            <v>cây</v>
          </cell>
          <cell r="D7850">
            <v>775248</v>
          </cell>
        </row>
        <row r="7851">
          <cell r="B7851" t="str">
            <v>Sau sau ≤3 cm</v>
          </cell>
          <cell r="C7851" t="str">
            <v>cây</v>
          </cell>
          <cell r="D7851">
            <v>78170</v>
          </cell>
        </row>
        <row r="7852">
          <cell r="B7852" t="str">
            <v>Sau sau &gt;3-6 cm</v>
          </cell>
          <cell r="C7852" t="str">
            <v>cây</v>
          </cell>
          <cell r="D7852">
            <v>102978</v>
          </cell>
        </row>
        <row r="7853">
          <cell r="B7853" t="str">
            <v>Sau sau &gt;6-9 cm</v>
          </cell>
          <cell r="C7853" t="str">
            <v>cây</v>
          </cell>
          <cell r="D7853">
            <v>270948</v>
          </cell>
        </row>
        <row r="7854">
          <cell r="B7854" t="str">
            <v>Sau sau &gt;9-12 cm</v>
          </cell>
          <cell r="C7854" t="str">
            <v>cây</v>
          </cell>
          <cell r="D7854">
            <v>364529</v>
          </cell>
        </row>
        <row r="7855">
          <cell r="B7855" t="str">
            <v>Sau sau &gt;12-15 cm</v>
          </cell>
          <cell r="C7855" t="str">
            <v>cây</v>
          </cell>
          <cell r="D7855">
            <v>389433</v>
          </cell>
        </row>
        <row r="7856">
          <cell r="B7856" t="str">
            <v>Sau sau &gt;15-18 cm</v>
          </cell>
          <cell r="C7856" t="str">
            <v>cây</v>
          </cell>
          <cell r="D7856">
            <v>415918</v>
          </cell>
        </row>
        <row r="7857">
          <cell r="B7857" t="str">
            <v>Sau sau &gt;18-21 cm</v>
          </cell>
          <cell r="C7857" t="str">
            <v>cây</v>
          </cell>
          <cell r="D7857">
            <v>444210</v>
          </cell>
        </row>
        <row r="7858">
          <cell r="B7858" t="str">
            <v>Sau sau &gt;21-24 cm</v>
          </cell>
          <cell r="C7858" t="str">
            <v>cây</v>
          </cell>
          <cell r="D7858">
            <v>474562</v>
          </cell>
        </row>
        <row r="7859">
          <cell r="B7859" t="str">
            <v>Sau sau &gt;24-27 cm</v>
          </cell>
          <cell r="C7859" t="str">
            <v>cây</v>
          </cell>
          <cell r="D7859">
            <v>507268</v>
          </cell>
        </row>
        <row r="7860">
          <cell r="B7860" t="str">
            <v>Sau sau &gt;27-30 cm</v>
          </cell>
          <cell r="C7860" t="str">
            <v>cây</v>
          </cell>
          <cell r="D7860">
            <v>542659</v>
          </cell>
        </row>
        <row r="7861">
          <cell r="B7861" t="str">
            <v>Sau sau &gt;30-33 cm</v>
          </cell>
          <cell r="C7861" t="str">
            <v>cây</v>
          </cell>
          <cell r="D7861">
            <v>581110</v>
          </cell>
        </row>
        <row r="7862">
          <cell r="B7862" t="str">
            <v>Sau sau &gt;33-36 cm</v>
          </cell>
          <cell r="C7862" t="str">
            <v>cây</v>
          </cell>
          <cell r="D7862">
            <v>623072</v>
          </cell>
        </row>
        <row r="7863">
          <cell r="B7863" t="str">
            <v>Sau sau &gt;36-39 cm</v>
          </cell>
          <cell r="C7863" t="str">
            <v>cây</v>
          </cell>
          <cell r="D7863">
            <v>669023</v>
          </cell>
        </row>
        <row r="7864">
          <cell r="B7864" t="str">
            <v>Sau sau &gt;39-42 cm</v>
          </cell>
          <cell r="C7864" t="str">
            <v>cây</v>
          </cell>
          <cell r="D7864">
            <v>719533</v>
          </cell>
        </row>
        <row r="7865">
          <cell r="B7865" t="str">
            <v>Sau sau &gt;42 cm</v>
          </cell>
          <cell r="C7865" t="str">
            <v>cây</v>
          </cell>
          <cell r="D7865">
            <v>775248</v>
          </cell>
        </row>
        <row r="7866">
          <cell r="B7866" t="str">
            <v>Cọ khịt lá nhỏ ≤3 cm</v>
          </cell>
          <cell r="C7866" t="str">
            <v>cây</v>
          </cell>
          <cell r="D7866">
            <v>78170</v>
          </cell>
        </row>
        <row r="7867">
          <cell r="B7867" t="str">
            <v>Cọ khịt lá nhỏ &gt;3-6 cm</v>
          </cell>
          <cell r="C7867" t="str">
            <v>cây</v>
          </cell>
          <cell r="D7867">
            <v>102978</v>
          </cell>
        </row>
        <row r="7868">
          <cell r="B7868" t="str">
            <v>Cọ khịt lá nhỏ &gt;6-9 cm</v>
          </cell>
          <cell r="C7868" t="str">
            <v>cây</v>
          </cell>
          <cell r="D7868">
            <v>270948</v>
          </cell>
        </row>
        <row r="7869">
          <cell r="B7869" t="str">
            <v>Cọ khịt lá nhỏ &gt;9-12 cm</v>
          </cell>
          <cell r="C7869" t="str">
            <v>cây</v>
          </cell>
          <cell r="D7869">
            <v>364529</v>
          </cell>
        </row>
        <row r="7870">
          <cell r="B7870" t="str">
            <v>Cọ khịt lá nhỏ &gt;12-15 cm</v>
          </cell>
          <cell r="C7870" t="str">
            <v>cây</v>
          </cell>
          <cell r="D7870">
            <v>389433</v>
          </cell>
        </row>
        <row r="7871">
          <cell r="B7871" t="str">
            <v>Cọ khịt lá nhỏ &gt;15-18 cm</v>
          </cell>
          <cell r="C7871" t="str">
            <v>cây</v>
          </cell>
          <cell r="D7871">
            <v>415918</v>
          </cell>
        </row>
        <row r="7872">
          <cell r="B7872" t="str">
            <v>Cọ khịt lá nhỏ &gt;18-21 cm</v>
          </cell>
          <cell r="C7872" t="str">
            <v>cây</v>
          </cell>
          <cell r="D7872">
            <v>444210</v>
          </cell>
        </row>
        <row r="7873">
          <cell r="B7873" t="str">
            <v>Cọ khịt lá nhỏ &gt;21-24 cm</v>
          </cell>
          <cell r="C7873" t="str">
            <v>cây</v>
          </cell>
          <cell r="D7873">
            <v>474562</v>
          </cell>
        </row>
        <row r="7874">
          <cell r="B7874" t="str">
            <v>Cọ khịt lá nhỏ &gt;24-27 cm</v>
          </cell>
          <cell r="C7874" t="str">
            <v>cây</v>
          </cell>
          <cell r="D7874">
            <v>507268</v>
          </cell>
        </row>
        <row r="7875">
          <cell r="B7875" t="str">
            <v>Cọ khịt lá nhỏ &gt;27-30 cm</v>
          </cell>
          <cell r="C7875" t="str">
            <v>cây</v>
          </cell>
          <cell r="D7875">
            <v>542659</v>
          </cell>
        </row>
        <row r="7876">
          <cell r="B7876" t="str">
            <v>Cọ khịt lá nhỏ &gt;30-33 cm</v>
          </cell>
          <cell r="C7876" t="str">
            <v>cây</v>
          </cell>
          <cell r="D7876">
            <v>581110</v>
          </cell>
        </row>
        <row r="7877">
          <cell r="B7877" t="str">
            <v>Cọ khịt lá nhỏ &gt;33-36 cm</v>
          </cell>
          <cell r="C7877" t="str">
            <v>cây</v>
          </cell>
          <cell r="D7877">
            <v>623072</v>
          </cell>
        </row>
        <row r="7878">
          <cell r="B7878" t="str">
            <v>Cọ khịt lá nhỏ &gt;36-39 cm</v>
          </cell>
          <cell r="C7878" t="str">
            <v>cây</v>
          </cell>
          <cell r="D7878">
            <v>669023</v>
          </cell>
        </row>
        <row r="7879">
          <cell r="B7879" t="str">
            <v>Cọ khịt lá nhỏ &gt;39-42 cm</v>
          </cell>
          <cell r="C7879" t="str">
            <v>cây</v>
          </cell>
          <cell r="D7879">
            <v>719533</v>
          </cell>
        </row>
        <row r="7880">
          <cell r="B7880" t="str">
            <v>Cọ khịt lá nhỏ &gt;42 cm</v>
          </cell>
          <cell r="C7880" t="str">
            <v>cây</v>
          </cell>
          <cell r="D7880">
            <v>775248</v>
          </cell>
        </row>
        <row r="7881">
          <cell r="B7881" t="str">
            <v>Cọ khịt lá nhỏ ≤3 cm</v>
          </cell>
          <cell r="C7881" t="str">
            <v>cây</v>
          </cell>
          <cell r="D7881">
            <v>78170</v>
          </cell>
        </row>
        <row r="7882">
          <cell r="B7882" t="str">
            <v>Cọ khịt lá nhỏ &gt;3-6 cm</v>
          </cell>
          <cell r="C7882" t="str">
            <v>cây</v>
          </cell>
          <cell r="D7882">
            <v>102978</v>
          </cell>
        </row>
        <row r="7883">
          <cell r="B7883" t="str">
            <v>Cọ khịt lá nhỏ &gt;6-9 cm</v>
          </cell>
          <cell r="C7883" t="str">
            <v>cây</v>
          </cell>
          <cell r="D7883">
            <v>270948</v>
          </cell>
        </row>
        <row r="7884">
          <cell r="B7884" t="str">
            <v>Cọ khịt lá nhỏ &gt;9-12 cm</v>
          </cell>
          <cell r="C7884" t="str">
            <v>cây</v>
          </cell>
          <cell r="D7884">
            <v>364529</v>
          </cell>
        </row>
        <row r="7885">
          <cell r="B7885" t="str">
            <v>Cọ khịt lá nhỏ &gt;12-15 cm</v>
          </cell>
          <cell r="C7885" t="str">
            <v>cây</v>
          </cell>
          <cell r="D7885">
            <v>389433</v>
          </cell>
        </row>
        <row r="7886">
          <cell r="B7886" t="str">
            <v>Cọ khịt lá nhỏ &gt;15-18 cm</v>
          </cell>
          <cell r="C7886" t="str">
            <v>cây</v>
          </cell>
          <cell r="D7886">
            <v>415918</v>
          </cell>
        </row>
        <row r="7887">
          <cell r="B7887" t="str">
            <v>Cọ khịt lá nhỏ &gt;18-21 cm</v>
          </cell>
          <cell r="C7887" t="str">
            <v>cây</v>
          </cell>
          <cell r="D7887">
            <v>444210</v>
          </cell>
        </row>
        <row r="7888">
          <cell r="B7888" t="str">
            <v>Cọ khịt lá nhỏ &gt;21-24 cm</v>
          </cell>
          <cell r="C7888" t="str">
            <v>cây</v>
          </cell>
          <cell r="D7888">
            <v>474562</v>
          </cell>
        </row>
        <row r="7889">
          <cell r="B7889" t="str">
            <v>Cọ khịt lá nhỏ &gt;24-27 cm</v>
          </cell>
          <cell r="C7889" t="str">
            <v>cây</v>
          </cell>
          <cell r="D7889">
            <v>507268</v>
          </cell>
        </row>
        <row r="7890">
          <cell r="B7890" t="str">
            <v>Cọ khịt lá nhỏ &gt;27-30 cm</v>
          </cell>
          <cell r="C7890" t="str">
            <v>cây</v>
          </cell>
          <cell r="D7890">
            <v>542659</v>
          </cell>
        </row>
        <row r="7891">
          <cell r="B7891" t="str">
            <v>Cọ khịt lá nhỏ &gt;30-33 cm</v>
          </cell>
          <cell r="C7891" t="str">
            <v>cây</v>
          </cell>
          <cell r="D7891">
            <v>581110</v>
          </cell>
        </row>
        <row r="7892">
          <cell r="B7892" t="str">
            <v>Cọ khịt lá nhỏ &gt;33-36 cm</v>
          </cell>
          <cell r="C7892" t="str">
            <v>cây</v>
          </cell>
          <cell r="D7892">
            <v>623072</v>
          </cell>
        </row>
        <row r="7893">
          <cell r="B7893" t="str">
            <v>Cọ khịt lá nhỏ &gt;36-39 cm</v>
          </cell>
          <cell r="C7893" t="str">
            <v>cây</v>
          </cell>
          <cell r="D7893">
            <v>669023</v>
          </cell>
        </row>
        <row r="7894">
          <cell r="B7894" t="str">
            <v>Cọ khịt lá nhỏ &gt;39-42 cm</v>
          </cell>
          <cell r="C7894" t="str">
            <v>cây</v>
          </cell>
          <cell r="D7894">
            <v>719533</v>
          </cell>
        </row>
        <row r="7895">
          <cell r="B7895" t="str">
            <v>Cọ khịt lá nhỏ &gt;42 cm</v>
          </cell>
          <cell r="C7895" t="str">
            <v>cây</v>
          </cell>
          <cell r="D7895">
            <v>775248</v>
          </cell>
        </row>
        <row r="7896">
          <cell r="B7896" t="str">
            <v>Thẩu tấu ≤3 cm</v>
          </cell>
          <cell r="C7896" t="str">
            <v>cây</v>
          </cell>
          <cell r="D7896">
            <v>78170</v>
          </cell>
        </row>
        <row r="7897">
          <cell r="B7897" t="str">
            <v>Thẩu tấu &gt;3-6 cm</v>
          </cell>
          <cell r="C7897" t="str">
            <v>cây</v>
          </cell>
          <cell r="D7897">
            <v>102978</v>
          </cell>
        </row>
        <row r="7898">
          <cell r="B7898" t="str">
            <v>Thẩu tấu &gt;6-9 cm</v>
          </cell>
          <cell r="C7898" t="str">
            <v>cây</v>
          </cell>
          <cell r="D7898">
            <v>270948</v>
          </cell>
        </row>
        <row r="7899">
          <cell r="B7899" t="str">
            <v>Thẩu tấu &gt;9-12 cm</v>
          </cell>
          <cell r="C7899" t="str">
            <v>cây</v>
          </cell>
          <cell r="D7899">
            <v>364529</v>
          </cell>
        </row>
        <row r="7900">
          <cell r="B7900" t="str">
            <v>Thẩu tấu &gt;12-15 cm</v>
          </cell>
          <cell r="C7900" t="str">
            <v>cây</v>
          </cell>
          <cell r="D7900">
            <v>389433</v>
          </cell>
        </row>
        <row r="7901">
          <cell r="B7901" t="str">
            <v>Thẩu tấu &gt;15-18 cm</v>
          </cell>
          <cell r="C7901" t="str">
            <v>cây</v>
          </cell>
          <cell r="D7901">
            <v>415918</v>
          </cell>
        </row>
        <row r="7902">
          <cell r="B7902" t="str">
            <v>Thẩu tấu &gt;18-21 cm</v>
          </cell>
          <cell r="C7902" t="str">
            <v>cây</v>
          </cell>
          <cell r="D7902">
            <v>444210</v>
          </cell>
        </row>
        <row r="7903">
          <cell r="B7903" t="str">
            <v>Thẩu tấu &gt;21-24 cm</v>
          </cell>
          <cell r="C7903" t="str">
            <v>cây</v>
          </cell>
          <cell r="D7903">
            <v>474562</v>
          </cell>
        </row>
        <row r="7904">
          <cell r="B7904" t="str">
            <v>Thẩu tấu &gt;24-27 cm</v>
          </cell>
          <cell r="C7904" t="str">
            <v>cây</v>
          </cell>
          <cell r="D7904">
            <v>507268</v>
          </cell>
        </row>
        <row r="7905">
          <cell r="B7905" t="str">
            <v>Thẩu tấu &gt;27-30 cm</v>
          </cell>
          <cell r="C7905" t="str">
            <v>cây</v>
          </cell>
          <cell r="D7905">
            <v>542659</v>
          </cell>
        </row>
        <row r="7906">
          <cell r="B7906" t="str">
            <v>Thẩu tấu &gt;30-33 cm</v>
          </cell>
          <cell r="C7906" t="str">
            <v>cây</v>
          </cell>
          <cell r="D7906">
            <v>581110</v>
          </cell>
        </row>
        <row r="7907">
          <cell r="B7907" t="str">
            <v>Thẩu tấu &gt;33-36 cm</v>
          </cell>
          <cell r="C7907" t="str">
            <v>cây</v>
          </cell>
          <cell r="D7907">
            <v>623072</v>
          </cell>
        </row>
        <row r="7908">
          <cell r="B7908" t="str">
            <v>Thẩu tấu &gt;36-39 cm</v>
          </cell>
          <cell r="C7908" t="str">
            <v>cây</v>
          </cell>
          <cell r="D7908">
            <v>669023</v>
          </cell>
        </row>
        <row r="7909">
          <cell r="B7909" t="str">
            <v>Thẩu tấu &gt;39-42 cm</v>
          </cell>
          <cell r="C7909" t="str">
            <v>cây</v>
          </cell>
          <cell r="D7909">
            <v>719533</v>
          </cell>
        </row>
        <row r="7910">
          <cell r="B7910" t="str">
            <v>Thẩu tấu &gt;42 cm</v>
          </cell>
          <cell r="C7910" t="str">
            <v>cây</v>
          </cell>
          <cell r="D7910">
            <v>775248</v>
          </cell>
        </row>
        <row r="7911">
          <cell r="B7911" t="str">
            <v>Thôi ba ≤3 cm</v>
          </cell>
          <cell r="C7911" t="str">
            <v>cây</v>
          </cell>
          <cell r="D7911">
            <v>78170</v>
          </cell>
        </row>
        <row r="7912">
          <cell r="B7912" t="str">
            <v>Thôi ba &gt;3-6 cm</v>
          </cell>
          <cell r="C7912" t="str">
            <v>cây</v>
          </cell>
          <cell r="D7912">
            <v>102978</v>
          </cell>
        </row>
        <row r="7913">
          <cell r="B7913" t="str">
            <v>Thôi ba &gt;6-9 cm</v>
          </cell>
          <cell r="C7913" t="str">
            <v>cây</v>
          </cell>
          <cell r="D7913">
            <v>270948</v>
          </cell>
        </row>
        <row r="7914">
          <cell r="B7914" t="str">
            <v>Thôi ba &gt;9-12 cm</v>
          </cell>
          <cell r="C7914" t="str">
            <v>cây</v>
          </cell>
          <cell r="D7914">
            <v>364529</v>
          </cell>
        </row>
        <row r="7915">
          <cell r="B7915" t="str">
            <v>Thôi ba &gt;12-15 cm</v>
          </cell>
          <cell r="C7915" t="str">
            <v>cây</v>
          </cell>
          <cell r="D7915">
            <v>389433</v>
          </cell>
        </row>
        <row r="7916">
          <cell r="B7916" t="str">
            <v>Thôi ba &gt;15-18 cm</v>
          </cell>
          <cell r="C7916" t="str">
            <v>cây</v>
          </cell>
          <cell r="D7916">
            <v>415918</v>
          </cell>
        </row>
        <row r="7917">
          <cell r="B7917" t="str">
            <v>Thôi ba &gt;18-21 cm</v>
          </cell>
          <cell r="C7917" t="str">
            <v>cây</v>
          </cell>
          <cell r="D7917">
            <v>444210</v>
          </cell>
        </row>
        <row r="7918">
          <cell r="B7918" t="str">
            <v>Thôi ba &gt;21-24 cm</v>
          </cell>
          <cell r="C7918" t="str">
            <v>cây</v>
          </cell>
          <cell r="D7918">
            <v>474562</v>
          </cell>
        </row>
        <row r="7919">
          <cell r="B7919" t="str">
            <v>Thôi ba &gt;24-27 cm</v>
          </cell>
          <cell r="C7919" t="str">
            <v>cây</v>
          </cell>
          <cell r="D7919">
            <v>507268</v>
          </cell>
        </row>
        <row r="7920">
          <cell r="B7920" t="str">
            <v>Thôi ba &gt;27-30 cm</v>
          </cell>
          <cell r="C7920" t="str">
            <v>cây</v>
          </cell>
          <cell r="D7920">
            <v>542659</v>
          </cell>
        </row>
        <row r="7921">
          <cell r="B7921" t="str">
            <v>Thôi ba &gt;30-33 cm</v>
          </cell>
          <cell r="C7921" t="str">
            <v>cây</v>
          </cell>
          <cell r="D7921">
            <v>581110</v>
          </cell>
        </row>
        <row r="7922">
          <cell r="B7922" t="str">
            <v>Thôi ba &gt;33-36 cm</v>
          </cell>
          <cell r="C7922" t="str">
            <v>cây</v>
          </cell>
          <cell r="D7922">
            <v>623072</v>
          </cell>
        </row>
        <row r="7923">
          <cell r="B7923" t="str">
            <v>Thôi ba &gt;36-39 cm</v>
          </cell>
          <cell r="C7923" t="str">
            <v>cây</v>
          </cell>
          <cell r="D7923">
            <v>669023</v>
          </cell>
        </row>
        <row r="7924">
          <cell r="B7924" t="str">
            <v>Thôi ba &gt;39-42 cm</v>
          </cell>
          <cell r="C7924" t="str">
            <v>cây</v>
          </cell>
          <cell r="D7924">
            <v>719533</v>
          </cell>
        </row>
        <row r="7925">
          <cell r="B7925" t="str">
            <v>Thôi ba &gt;42 cm</v>
          </cell>
          <cell r="C7925" t="str">
            <v>cây</v>
          </cell>
          <cell r="D7925">
            <v>775248</v>
          </cell>
        </row>
        <row r="7926">
          <cell r="B7926" t="str">
            <v>Thôi chanh ≤3 cm</v>
          </cell>
          <cell r="C7926" t="str">
            <v>cây</v>
          </cell>
          <cell r="D7926">
            <v>78170</v>
          </cell>
        </row>
        <row r="7927">
          <cell r="B7927" t="str">
            <v>Thôi chanh &gt;3-6 cm</v>
          </cell>
          <cell r="C7927" t="str">
            <v>cây</v>
          </cell>
          <cell r="D7927">
            <v>102978</v>
          </cell>
        </row>
        <row r="7928">
          <cell r="B7928" t="str">
            <v>Thôi chanh &gt;6-9 cm</v>
          </cell>
          <cell r="C7928" t="str">
            <v>cây</v>
          </cell>
          <cell r="D7928">
            <v>270948</v>
          </cell>
        </row>
        <row r="7929">
          <cell r="B7929" t="str">
            <v>Thôi chanh &gt;9-12 cm</v>
          </cell>
          <cell r="C7929" t="str">
            <v>cây</v>
          </cell>
          <cell r="D7929">
            <v>364529</v>
          </cell>
        </row>
        <row r="7930">
          <cell r="B7930" t="str">
            <v>Thôi chanh &gt;12-15 cm</v>
          </cell>
          <cell r="C7930" t="str">
            <v>cây</v>
          </cell>
          <cell r="D7930">
            <v>389433</v>
          </cell>
        </row>
        <row r="7931">
          <cell r="B7931" t="str">
            <v>Thôi chanh &gt;15-18 cm</v>
          </cell>
          <cell r="C7931" t="str">
            <v>cây</v>
          </cell>
          <cell r="D7931">
            <v>415918</v>
          </cell>
        </row>
        <row r="7932">
          <cell r="B7932" t="str">
            <v>Thôi chanh &gt;18-21 cm</v>
          </cell>
          <cell r="C7932" t="str">
            <v>cây</v>
          </cell>
          <cell r="D7932">
            <v>444210</v>
          </cell>
        </row>
        <row r="7933">
          <cell r="B7933" t="str">
            <v>Thôi chanh &gt;21-24 cm</v>
          </cell>
          <cell r="C7933" t="str">
            <v>cây</v>
          </cell>
          <cell r="D7933">
            <v>474562</v>
          </cell>
        </row>
        <row r="7934">
          <cell r="B7934" t="str">
            <v>Thôi chanh &gt;24-27 cm</v>
          </cell>
          <cell r="C7934" t="str">
            <v>cây</v>
          </cell>
          <cell r="D7934">
            <v>507268</v>
          </cell>
        </row>
        <row r="7935">
          <cell r="B7935" t="str">
            <v>Thôi chanh &gt;27-30 cm</v>
          </cell>
          <cell r="C7935" t="str">
            <v>cây</v>
          </cell>
          <cell r="D7935">
            <v>542659</v>
          </cell>
        </row>
        <row r="7936">
          <cell r="B7936" t="str">
            <v>Thôi chanh &gt;30-33 cm</v>
          </cell>
          <cell r="C7936" t="str">
            <v>cây</v>
          </cell>
          <cell r="D7936">
            <v>581110</v>
          </cell>
        </row>
        <row r="7937">
          <cell r="B7937" t="str">
            <v>Thôi chanh &gt;33-36 cm</v>
          </cell>
          <cell r="C7937" t="str">
            <v>cây</v>
          </cell>
          <cell r="D7937">
            <v>623072</v>
          </cell>
        </row>
        <row r="7938">
          <cell r="B7938" t="str">
            <v>Thôi chanh &gt;36-39 cm</v>
          </cell>
          <cell r="C7938" t="str">
            <v>cây</v>
          </cell>
          <cell r="D7938">
            <v>669023</v>
          </cell>
        </row>
        <row r="7939">
          <cell r="B7939" t="str">
            <v>Thôi chanh &gt;39-42 cm</v>
          </cell>
          <cell r="C7939" t="str">
            <v>cây</v>
          </cell>
          <cell r="D7939">
            <v>719533</v>
          </cell>
        </row>
        <row r="7940">
          <cell r="B7940" t="str">
            <v>Thôi chanh &gt;42 cm</v>
          </cell>
          <cell r="C7940" t="str">
            <v>cây</v>
          </cell>
          <cell r="D7940">
            <v>775248</v>
          </cell>
        </row>
        <row r="7941">
          <cell r="B7941" t="str">
            <v>Thôi chanh bắc ≤3 cm</v>
          </cell>
          <cell r="C7941" t="str">
            <v>cây</v>
          </cell>
          <cell r="D7941">
            <v>78170</v>
          </cell>
        </row>
        <row r="7942">
          <cell r="B7942" t="str">
            <v>Thôi chanh bắc &gt;3-6 cm</v>
          </cell>
          <cell r="C7942" t="str">
            <v>cây</v>
          </cell>
          <cell r="D7942">
            <v>102978</v>
          </cell>
        </row>
        <row r="7943">
          <cell r="B7943" t="str">
            <v>Thôi chanh bắc &gt;6-9 cm</v>
          </cell>
          <cell r="C7943" t="str">
            <v>cây</v>
          </cell>
          <cell r="D7943">
            <v>270948</v>
          </cell>
        </row>
        <row r="7944">
          <cell r="B7944" t="str">
            <v>Thôi chanh bắc &gt;9-12 cm</v>
          </cell>
          <cell r="C7944" t="str">
            <v>cây</v>
          </cell>
          <cell r="D7944">
            <v>364529</v>
          </cell>
        </row>
        <row r="7945">
          <cell r="B7945" t="str">
            <v>Thôi chanh bắc &gt;12-15 cm</v>
          </cell>
          <cell r="C7945" t="str">
            <v>cây</v>
          </cell>
          <cell r="D7945">
            <v>389433</v>
          </cell>
        </row>
        <row r="7946">
          <cell r="B7946" t="str">
            <v>Thôi chanh bắc &gt;15-18 cm</v>
          </cell>
          <cell r="C7946" t="str">
            <v>cây</v>
          </cell>
          <cell r="D7946">
            <v>415918</v>
          </cell>
        </row>
        <row r="7947">
          <cell r="B7947" t="str">
            <v>Thôi chanh bắc &gt;18-21 cm</v>
          </cell>
          <cell r="C7947" t="str">
            <v>cây</v>
          </cell>
          <cell r="D7947">
            <v>444210</v>
          </cell>
        </row>
        <row r="7948">
          <cell r="B7948" t="str">
            <v>Thôi chanh bắc &gt;21-24 cm</v>
          </cell>
          <cell r="C7948" t="str">
            <v>cây</v>
          </cell>
          <cell r="D7948">
            <v>474562</v>
          </cell>
        </row>
        <row r="7949">
          <cell r="B7949" t="str">
            <v>Thôi chanh bắc &gt;24-27 cm</v>
          </cell>
          <cell r="C7949" t="str">
            <v>cây</v>
          </cell>
          <cell r="D7949">
            <v>507268</v>
          </cell>
        </row>
        <row r="7950">
          <cell r="B7950" t="str">
            <v>Thôi chanh bắc &gt;27-30 cm</v>
          </cell>
          <cell r="C7950" t="str">
            <v>cây</v>
          </cell>
          <cell r="D7950">
            <v>542659</v>
          </cell>
        </row>
        <row r="7951">
          <cell r="B7951" t="str">
            <v>Thôi chanh bắc &gt;30-33 cm</v>
          </cell>
          <cell r="C7951" t="str">
            <v>cây</v>
          </cell>
          <cell r="D7951">
            <v>581110</v>
          </cell>
        </row>
        <row r="7952">
          <cell r="B7952" t="str">
            <v>Thôi chanh bắc &gt;33-36 cm</v>
          </cell>
          <cell r="C7952" t="str">
            <v>cây</v>
          </cell>
          <cell r="D7952">
            <v>623072</v>
          </cell>
        </row>
        <row r="7953">
          <cell r="B7953" t="str">
            <v>Thôi chanh bắc &gt;36-39 cm</v>
          </cell>
          <cell r="C7953" t="str">
            <v>cây</v>
          </cell>
          <cell r="D7953">
            <v>669023</v>
          </cell>
        </row>
        <row r="7954">
          <cell r="B7954" t="str">
            <v>Thôi chanh bắc &gt;39-42 cm</v>
          </cell>
          <cell r="C7954" t="str">
            <v>cây</v>
          </cell>
          <cell r="D7954">
            <v>719533</v>
          </cell>
        </row>
        <row r="7955">
          <cell r="B7955" t="str">
            <v>Thôi chanh bắc &gt;42 cm</v>
          </cell>
          <cell r="C7955" t="str">
            <v>cây</v>
          </cell>
          <cell r="D7955">
            <v>775248</v>
          </cell>
        </row>
        <row r="7956">
          <cell r="B7956" t="str">
            <v>Tô hạp ≤3 cm</v>
          </cell>
          <cell r="C7956" t="str">
            <v>cây</v>
          </cell>
          <cell r="D7956">
            <v>78170</v>
          </cell>
        </row>
        <row r="7957">
          <cell r="B7957" t="str">
            <v>Tô hạp &gt;3-6 cm</v>
          </cell>
          <cell r="C7957" t="str">
            <v>cây</v>
          </cell>
          <cell r="D7957">
            <v>102978</v>
          </cell>
        </row>
        <row r="7958">
          <cell r="B7958" t="str">
            <v>Tô hạp &gt;6-9 cm</v>
          </cell>
          <cell r="C7958" t="str">
            <v>cây</v>
          </cell>
          <cell r="D7958">
            <v>270948</v>
          </cell>
        </row>
        <row r="7959">
          <cell r="B7959" t="str">
            <v>Tô hạp &gt;9-12 cm</v>
          </cell>
          <cell r="C7959" t="str">
            <v>cây</v>
          </cell>
          <cell r="D7959">
            <v>364529</v>
          </cell>
        </row>
        <row r="7960">
          <cell r="B7960" t="str">
            <v>Tô hạp &gt;12-15 cm</v>
          </cell>
          <cell r="C7960" t="str">
            <v>cây</v>
          </cell>
          <cell r="D7960">
            <v>389433</v>
          </cell>
        </row>
        <row r="7961">
          <cell r="B7961" t="str">
            <v>Tô hạp &gt;15-18 cm</v>
          </cell>
          <cell r="C7961" t="str">
            <v>cây</v>
          </cell>
          <cell r="D7961">
            <v>415918</v>
          </cell>
        </row>
        <row r="7962">
          <cell r="B7962" t="str">
            <v>Tô hạp &gt;18-21 cm</v>
          </cell>
          <cell r="C7962" t="str">
            <v>cây</v>
          </cell>
          <cell r="D7962">
            <v>444210</v>
          </cell>
        </row>
        <row r="7963">
          <cell r="B7963" t="str">
            <v>Tô hạp &gt;21-24 cm</v>
          </cell>
          <cell r="C7963" t="str">
            <v>cây</v>
          </cell>
          <cell r="D7963">
            <v>474562</v>
          </cell>
        </row>
        <row r="7964">
          <cell r="B7964" t="str">
            <v>Tô hạp &gt;24-27 cm</v>
          </cell>
          <cell r="C7964" t="str">
            <v>cây</v>
          </cell>
          <cell r="D7964">
            <v>507268</v>
          </cell>
        </row>
        <row r="7965">
          <cell r="B7965" t="str">
            <v>Tô hạp &gt;27-30 cm</v>
          </cell>
          <cell r="C7965" t="str">
            <v>cây</v>
          </cell>
          <cell r="D7965">
            <v>542659</v>
          </cell>
        </row>
        <row r="7966">
          <cell r="B7966" t="str">
            <v>Tô hạp &gt;30-33 cm</v>
          </cell>
          <cell r="C7966" t="str">
            <v>cây</v>
          </cell>
          <cell r="D7966">
            <v>581110</v>
          </cell>
        </row>
        <row r="7967">
          <cell r="B7967" t="str">
            <v>Tô hạp &gt;33-36 cm</v>
          </cell>
          <cell r="C7967" t="str">
            <v>cây</v>
          </cell>
          <cell r="D7967">
            <v>623072</v>
          </cell>
        </row>
        <row r="7968">
          <cell r="B7968" t="str">
            <v>Tô hạp &gt;36-39 cm</v>
          </cell>
          <cell r="C7968" t="str">
            <v>cây</v>
          </cell>
          <cell r="D7968">
            <v>669023</v>
          </cell>
        </row>
        <row r="7969">
          <cell r="B7969" t="str">
            <v>Tô hạp &gt;39-42 cm</v>
          </cell>
          <cell r="C7969" t="str">
            <v>cây</v>
          </cell>
          <cell r="D7969">
            <v>719533</v>
          </cell>
        </row>
        <row r="7970">
          <cell r="B7970" t="str">
            <v>Tô hạp &gt;42 cm</v>
          </cell>
          <cell r="C7970" t="str">
            <v>cây</v>
          </cell>
          <cell r="D7970">
            <v>775248</v>
          </cell>
        </row>
        <row r="7971">
          <cell r="B7971" t="str">
            <v>Tô hạp cao ≤3 cm</v>
          </cell>
          <cell r="C7971" t="str">
            <v>cây</v>
          </cell>
          <cell r="D7971">
            <v>78170</v>
          </cell>
        </row>
        <row r="7972">
          <cell r="B7972" t="str">
            <v>Tô hạp cao &gt;3-6 cm</v>
          </cell>
          <cell r="C7972" t="str">
            <v>cây</v>
          </cell>
          <cell r="D7972">
            <v>102978</v>
          </cell>
        </row>
        <row r="7973">
          <cell r="B7973" t="str">
            <v>Tô hạp cao &gt;6-9 cm</v>
          </cell>
          <cell r="C7973" t="str">
            <v>cây</v>
          </cell>
          <cell r="D7973">
            <v>270948</v>
          </cell>
        </row>
        <row r="7974">
          <cell r="B7974" t="str">
            <v>Tô hạp cao &gt;9-12 cm</v>
          </cell>
          <cell r="C7974" t="str">
            <v>cây</v>
          </cell>
          <cell r="D7974">
            <v>364529</v>
          </cell>
        </row>
        <row r="7975">
          <cell r="B7975" t="str">
            <v>Tô hạp cao &gt;12-15 cm</v>
          </cell>
          <cell r="C7975" t="str">
            <v>cây</v>
          </cell>
          <cell r="D7975">
            <v>389433</v>
          </cell>
        </row>
        <row r="7976">
          <cell r="B7976" t="str">
            <v>Tô hạp cao &gt;15-18 cm</v>
          </cell>
          <cell r="C7976" t="str">
            <v>cây</v>
          </cell>
          <cell r="D7976">
            <v>415918</v>
          </cell>
        </row>
        <row r="7977">
          <cell r="B7977" t="str">
            <v>Tô hạp cao &gt;18-21 cm</v>
          </cell>
          <cell r="C7977" t="str">
            <v>cây</v>
          </cell>
          <cell r="D7977">
            <v>444210</v>
          </cell>
        </row>
        <row r="7978">
          <cell r="B7978" t="str">
            <v>Tô hạp cao &gt;21-24 cm</v>
          </cell>
          <cell r="C7978" t="str">
            <v>cây</v>
          </cell>
          <cell r="D7978">
            <v>474562</v>
          </cell>
        </row>
        <row r="7979">
          <cell r="B7979" t="str">
            <v>Tô hạp cao &gt;24-27 cm</v>
          </cell>
          <cell r="C7979" t="str">
            <v>cây</v>
          </cell>
          <cell r="D7979">
            <v>507268</v>
          </cell>
        </row>
        <row r="7980">
          <cell r="B7980" t="str">
            <v>Tô hạp cao &gt;27-30 cm</v>
          </cell>
          <cell r="C7980" t="str">
            <v>cây</v>
          </cell>
          <cell r="D7980">
            <v>542659</v>
          </cell>
        </row>
        <row r="7981">
          <cell r="B7981" t="str">
            <v>Tô hạp cao &gt;30-33 cm</v>
          </cell>
          <cell r="C7981" t="str">
            <v>cây</v>
          </cell>
          <cell r="D7981">
            <v>581110</v>
          </cell>
        </row>
        <row r="7982">
          <cell r="B7982" t="str">
            <v>Tô hạp cao &gt;33-36 cm</v>
          </cell>
          <cell r="C7982" t="str">
            <v>cây</v>
          </cell>
          <cell r="D7982">
            <v>623072</v>
          </cell>
        </row>
        <row r="7983">
          <cell r="B7983" t="str">
            <v>Tô hạp cao &gt;36-39 cm</v>
          </cell>
          <cell r="C7983" t="str">
            <v>cây</v>
          </cell>
          <cell r="D7983">
            <v>669023</v>
          </cell>
        </row>
        <row r="7984">
          <cell r="B7984" t="str">
            <v>Tô hạp cao &gt;39-42 cm</v>
          </cell>
          <cell r="C7984" t="str">
            <v>cây</v>
          </cell>
          <cell r="D7984">
            <v>719533</v>
          </cell>
        </row>
        <row r="7985">
          <cell r="B7985" t="str">
            <v>Tô hạp cao &gt;42 cm</v>
          </cell>
          <cell r="C7985" t="str">
            <v>cây</v>
          </cell>
          <cell r="D7985">
            <v>775248</v>
          </cell>
        </row>
        <row r="7986">
          <cell r="B7986" t="str">
            <v>Tô hạp hương ≤3 cm</v>
          </cell>
          <cell r="C7986" t="str">
            <v>cây</v>
          </cell>
          <cell r="D7986">
            <v>78170</v>
          </cell>
        </row>
        <row r="7987">
          <cell r="B7987" t="str">
            <v>Tô hạp hương &gt;3-6 cm</v>
          </cell>
          <cell r="C7987" t="str">
            <v>cây</v>
          </cell>
          <cell r="D7987">
            <v>102978</v>
          </cell>
        </row>
        <row r="7988">
          <cell r="B7988" t="str">
            <v>Tô hạp hương &gt;6-9 cm</v>
          </cell>
          <cell r="C7988" t="str">
            <v>cây</v>
          </cell>
          <cell r="D7988">
            <v>270948</v>
          </cell>
        </row>
        <row r="7989">
          <cell r="B7989" t="str">
            <v>Tô hạp hương &gt;9-12 cm</v>
          </cell>
          <cell r="C7989" t="str">
            <v>cây</v>
          </cell>
          <cell r="D7989">
            <v>364529</v>
          </cell>
        </row>
        <row r="7990">
          <cell r="B7990" t="str">
            <v>Tô hạp hương &gt;12-15 cm</v>
          </cell>
          <cell r="C7990" t="str">
            <v>cây</v>
          </cell>
          <cell r="D7990">
            <v>389433</v>
          </cell>
        </row>
        <row r="7991">
          <cell r="B7991" t="str">
            <v>Tô hạp hương &gt;15-18 cm</v>
          </cell>
          <cell r="C7991" t="str">
            <v>cây</v>
          </cell>
          <cell r="D7991">
            <v>415918</v>
          </cell>
        </row>
        <row r="7992">
          <cell r="B7992" t="str">
            <v>Tô hạp hương &gt;18-21 cm</v>
          </cell>
          <cell r="C7992" t="str">
            <v>cây</v>
          </cell>
          <cell r="D7992">
            <v>444210</v>
          </cell>
        </row>
        <row r="7993">
          <cell r="B7993" t="str">
            <v>Tô hạp hương &gt;21-24 cm</v>
          </cell>
          <cell r="C7993" t="str">
            <v>cây</v>
          </cell>
          <cell r="D7993">
            <v>474562</v>
          </cell>
        </row>
        <row r="7994">
          <cell r="B7994" t="str">
            <v>Tô hạp hương &gt;24-27 cm</v>
          </cell>
          <cell r="C7994" t="str">
            <v>cây</v>
          </cell>
          <cell r="D7994">
            <v>507268</v>
          </cell>
        </row>
        <row r="7995">
          <cell r="B7995" t="str">
            <v>Tô hạp hương &gt;27-30 cm</v>
          </cell>
          <cell r="C7995" t="str">
            <v>cây</v>
          </cell>
          <cell r="D7995">
            <v>542659</v>
          </cell>
        </row>
        <row r="7996">
          <cell r="B7996" t="str">
            <v>Tô hạp hương &gt;30-33 cm</v>
          </cell>
          <cell r="C7996" t="str">
            <v>cây</v>
          </cell>
          <cell r="D7996">
            <v>581110</v>
          </cell>
        </row>
        <row r="7997">
          <cell r="B7997" t="str">
            <v>Tô hạp hương &gt;33-36 cm</v>
          </cell>
          <cell r="C7997" t="str">
            <v>cây</v>
          </cell>
          <cell r="D7997">
            <v>623072</v>
          </cell>
        </row>
        <row r="7998">
          <cell r="B7998" t="str">
            <v>Tô hạp hương &gt;36-39 cm</v>
          </cell>
          <cell r="C7998" t="str">
            <v>cây</v>
          </cell>
          <cell r="D7998">
            <v>669023</v>
          </cell>
        </row>
        <row r="7999">
          <cell r="B7999" t="str">
            <v>Tô hạp hương &gt;39-42 cm</v>
          </cell>
          <cell r="C7999" t="str">
            <v>cây</v>
          </cell>
          <cell r="D7999">
            <v>719533</v>
          </cell>
        </row>
        <row r="8000">
          <cell r="B8000" t="str">
            <v>Tô hạp hương &gt;42 cm</v>
          </cell>
          <cell r="C8000" t="str">
            <v>cây</v>
          </cell>
          <cell r="D8000">
            <v>775248</v>
          </cell>
        </row>
        <row r="8001">
          <cell r="B8001" t="str">
            <v>Trạch quạch hạt nhỏ ≤3 cm</v>
          </cell>
          <cell r="C8001" t="str">
            <v>cây</v>
          </cell>
          <cell r="D8001">
            <v>78170</v>
          </cell>
        </row>
        <row r="8002">
          <cell r="B8002" t="str">
            <v>Trạch quạch hạt nhỏ &gt;3-6 cm</v>
          </cell>
          <cell r="C8002" t="str">
            <v>cây</v>
          </cell>
          <cell r="D8002">
            <v>102978</v>
          </cell>
        </row>
        <row r="8003">
          <cell r="B8003" t="str">
            <v>Trạch quạch hạt nhỏ &gt;6-9 cm</v>
          </cell>
          <cell r="C8003" t="str">
            <v>cây</v>
          </cell>
          <cell r="D8003">
            <v>270948</v>
          </cell>
        </row>
        <row r="8004">
          <cell r="B8004" t="str">
            <v>Trạch quạch hạt nhỏ &gt;9-12 cm</v>
          </cell>
          <cell r="C8004" t="str">
            <v>cây</v>
          </cell>
          <cell r="D8004">
            <v>364529</v>
          </cell>
        </row>
        <row r="8005">
          <cell r="B8005" t="str">
            <v>Trạch quạch hạt nhỏ &gt;12-15 cm</v>
          </cell>
          <cell r="C8005" t="str">
            <v>cây</v>
          </cell>
          <cell r="D8005">
            <v>389433</v>
          </cell>
        </row>
        <row r="8006">
          <cell r="B8006" t="str">
            <v>Trạch quạch hạt nhỏ &gt;15-18 cm</v>
          </cell>
          <cell r="C8006" t="str">
            <v>cây</v>
          </cell>
          <cell r="D8006">
            <v>415918</v>
          </cell>
        </row>
        <row r="8007">
          <cell r="B8007" t="str">
            <v>Trạch quạch hạt nhỏ &gt;18-21 cm</v>
          </cell>
          <cell r="C8007" t="str">
            <v>cây</v>
          </cell>
          <cell r="D8007">
            <v>444210</v>
          </cell>
        </row>
        <row r="8008">
          <cell r="B8008" t="str">
            <v>Trạch quạch hạt nhỏ &gt;21-24 cm</v>
          </cell>
          <cell r="C8008" t="str">
            <v>cây</v>
          </cell>
          <cell r="D8008">
            <v>474562</v>
          </cell>
        </row>
        <row r="8009">
          <cell r="B8009" t="str">
            <v>Trạch quạch hạt nhỏ &gt;24-27 cm</v>
          </cell>
          <cell r="C8009" t="str">
            <v>cây</v>
          </cell>
          <cell r="D8009">
            <v>507268</v>
          </cell>
        </row>
        <row r="8010">
          <cell r="B8010" t="str">
            <v>Trạch quạch hạt nhỏ &gt;27-30 cm</v>
          </cell>
          <cell r="C8010" t="str">
            <v>cây</v>
          </cell>
          <cell r="D8010">
            <v>542659</v>
          </cell>
        </row>
        <row r="8011">
          <cell r="B8011" t="str">
            <v>Trạch quạch hạt nhỏ &gt;30-33 cm</v>
          </cell>
          <cell r="C8011" t="str">
            <v>cây</v>
          </cell>
          <cell r="D8011">
            <v>581110</v>
          </cell>
        </row>
        <row r="8012">
          <cell r="B8012" t="str">
            <v>Trạch quạch hạt nhỏ &gt;33-36 cm</v>
          </cell>
          <cell r="C8012" t="str">
            <v>cây</v>
          </cell>
          <cell r="D8012">
            <v>623072</v>
          </cell>
        </row>
        <row r="8013">
          <cell r="B8013" t="str">
            <v>Trạch quạch hạt nhỏ &gt;36-39 cm</v>
          </cell>
          <cell r="C8013" t="str">
            <v>cây</v>
          </cell>
          <cell r="D8013">
            <v>669023</v>
          </cell>
        </row>
        <row r="8014">
          <cell r="B8014" t="str">
            <v>Trạch quạch hạt nhỏ &gt;39-42 cm</v>
          </cell>
          <cell r="C8014" t="str">
            <v>cây</v>
          </cell>
          <cell r="D8014">
            <v>719533</v>
          </cell>
        </row>
        <row r="8015">
          <cell r="B8015" t="str">
            <v>Trạch quạch hạt nhỏ &gt;42 cm</v>
          </cell>
          <cell r="C8015" t="str">
            <v>cây</v>
          </cell>
          <cell r="D8015">
            <v>775248</v>
          </cell>
        </row>
        <row r="8016">
          <cell r="B8016" t="str">
            <v>Muồng ràng ràng ≤3 cm</v>
          </cell>
          <cell r="C8016" t="str">
            <v>cây</v>
          </cell>
          <cell r="D8016">
            <v>78170</v>
          </cell>
        </row>
        <row r="8017">
          <cell r="B8017" t="str">
            <v>Muồng ràng ràng &gt;3-6 cm</v>
          </cell>
          <cell r="C8017" t="str">
            <v>cây</v>
          </cell>
          <cell r="D8017">
            <v>102978</v>
          </cell>
        </row>
        <row r="8018">
          <cell r="B8018" t="str">
            <v>Muồng ràng ràng &gt;6-9 cm</v>
          </cell>
          <cell r="C8018" t="str">
            <v>cây</v>
          </cell>
          <cell r="D8018">
            <v>270948</v>
          </cell>
        </row>
        <row r="8019">
          <cell r="B8019" t="str">
            <v>Muồng ràng ràng &gt;9-12 cm</v>
          </cell>
          <cell r="C8019" t="str">
            <v>cây</v>
          </cell>
          <cell r="D8019">
            <v>364529</v>
          </cell>
        </row>
        <row r="8020">
          <cell r="B8020" t="str">
            <v>Muồng ràng ràng &gt;12-15 cm</v>
          </cell>
          <cell r="C8020" t="str">
            <v>cây</v>
          </cell>
          <cell r="D8020">
            <v>389433</v>
          </cell>
        </row>
        <row r="8021">
          <cell r="B8021" t="str">
            <v>Muồng ràng ràng &gt;15-18 cm</v>
          </cell>
          <cell r="C8021" t="str">
            <v>cây</v>
          </cell>
          <cell r="D8021">
            <v>415918</v>
          </cell>
        </row>
        <row r="8022">
          <cell r="B8022" t="str">
            <v>Muồng ràng ràng &gt;18-21 cm</v>
          </cell>
          <cell r="C8022" t="str">
            <v>cây</v>
          </cell>
          <cell r="D8022">
            <v>444210</v>
          </cell>
        </row>
        <row r="8023">
          <cell r="B8023" t="str">
            <v>Muồng ràng ràng &gt;21-24 cm</v>
          </cell>
          <cell r="C8023" t="str">
            <v>cây</v>
          </cell>
          <cell r="D8023">
            <v>474562</v>
          </cell>
        </row>
        <row r="8024">
          <cell r="B8024" t="str">
            <v>Muồng ràng ràng &gt;24-27 cm</v>
          </cell>
          <cell r="C8024" t="str">
            <v>cây</v>
          </cell>
          <cell r="D8024">
            <v>507268</v>
          </cell>
        </row>
        <row r="8025">
          <cell r="B8025" t="str">
            <v>Muồng ràng ràng &gt;27-30 cm</v>
          </cell>
          <cell r="C8025" t="str">
            <v>cây</v>
          </cell>
          <cell r="D8025">
            <v>542659</v>
          </cell>
        </row>
        <row r="8026">
          <cell r="B8026" t="str">
            <v>Muồng ràng ràng &gt;30-33 cm</v>
          </cell>
          <cell r="C8026" t="str">
            <v>cây</v>
          </cell>
          <cell r="D8026">
            <v>581110</v>
          </cell>
        </row>
        <row r="8027">
          <cell r="B8027" t="str">
            <v>Muồng ràng ràng &gt;33-36 cm</v>
          </cell>
          <cell r="C8027" t="str">
            <v>cây</v>
          </cell>
          <cell r="D8027">
            <v>623072</v>
          </cell>
        </row>
        <row r="8028">
          <cell r="B8028" t="str">
            <v>Muồng ràng ràng &gt;36-39 cm</v>
          </cell>
          <cell r="C8028" t="str">
            <v>cây</v>
          </cell>
          <cell r="D8028">
            <v>669023</v>
          </cell>
        </row>
        <row r="8029">
          <cell r="B8029" t="str">
            <v>Muồng ràng ràng &gt;39-42 cm</v>
          </cell>
          <cell r="C8029" t="str">
            <v>cây</v>
          </cell>
          <cell r="D8029">
            <v>719533</v>
          </cell>
        </row>
        <row r="8030">
          <cell r="B8030" t="str">
            <v>Muồng ràng ràng &gt;42 cm</v>
          </cell>
          <cell r="C8030" t="str">
            <v>cây</v>
          </cell>
          <cell r="D8030">
            <v>775248</v>
          </cell>
        </row>
        <row r="8031">
          <cell r="B8031" t="str">
            <v>Trám đen ≤3 cm</v>
          </cell>
          <cell r="C8031" t="str">
            <v>cây</v>
          </cell>
          <cell r="D8031">
            <v>78170</v>
          </cell>
        </row>
        <row r="8032">
          <cell r="B8032" t="str">
            <v>Trám đen &gt;3-6 cm</v>
          </cell>
          <cell r="C8032" t="str">
            <v>cây</v>
          </cell>
          <cell r="D8032">
            <v>102978</v>
          </cell>
        </row>
        <row r="8033">
          <cell r="B8033" t="str">
            <v>Trám đen &gt;6-9 cm</v>
          </cell>
          <cell r="C8033" t="str">
            <v>cây</v>
          </cell>
          <cell r="D8033">
            <v>270948</v>
          </cell>
        </row>
        <row r="8034">
          <cell r="B8034" t="str">
            <v>Trám đen &gt;9-12 cm</v>
          </cell>
          <cell r="C8034" t="str">
            <v>cây</v>
          </cell>
          <cell r="D8034">
            <v>364529</v>
          </cell>
        </row>
        <row r="8035">
          <cell r="B8035" t="str">
            <v>Trám đen &gt;12-15 cm</v>
          </cell>
          <cell r="C8035" t="str">
            <v>cây</v>
          </cell>
          <cell r="D8035">
            <v>389433</v>
          </cell>
        </row>
        <row r="8036">
          <cell r="B8036" t="str">
            <v>Trám đen &gt;15-18 cm</v>
          </cell>
          <cell r="C8036" t="str">
            <v>cây</v>
          </cell>
          <cell r="D8036">
            <v>415918</v>
          </cell>
        </row>
        <row r="8037">
          <cell r="B8037" t="str">
            <v>Trám đen &gt;18-21 cm</v>
          </cell>
          <cell r="C8037" t="str">
            <v>cây</v>
          </cell>
          <cell r="D8037">
            <v>444210</v>
          </cell>
        </row>
        <row r="8038">
          <cell r="B8038" t="str">
            <v>Trám đen &gt;21-24 cm</v>
          </cell>
          <cell r="C8038" t="str">
            <v>cây</v>
          </cell>
          <cell r="D8038">
            <v>474562</v>
          </cell>
        </row>
        <row r="8039">
          <cell r="B8039" t="str">
            <v>Trám đen &gt;24-27 cm</v>
          </cell>
          <cell r="C8039" t="str">
            <v>cây</v>
          </cell>
          <cell r="D8039">
            <v>507268</v>
          </cell>
        </row>
        <row r="8040">
          <cell r="B8040" t="str">
            <v>Trám đen &gt;27-30 cm</v>
          </cell>
          <cell r="C8040" t="str">
            <v>cây</v>
          </cell>
          <cell r="D8040">
            <v>542659</v>
          </cell>
        </row>
        <row r="8041">
          <cell r="B8041" t="str">
            <v>Trám đen &gt;30-33 cm</v>
          </cell>
          <cell r="C8041" t="str">
            <v>cây</v>
          </cell>
          <cell r="D8041">
            <v>581110</v>
          </cell>
        </row>
        <row r="8042">
          <cell r="B8042" t="str">
            <v>Trám đen &gt;33-36 cm</v>
          </cell>
          <cell r="C8042" t="str">
            <v>cây</v>
          </cell>
          <cell r="D8042">
            <v>623072</v>
          </cell>
        </row>
        <row r="8043">
          <cell r="B8043" t="str">
            <v>Trám đen &gt;36-39 cm</v>
          </cell>
          <cell r="C8043" t="str">
            <v>cây</v>
          </cell>
          <cell r="D8043">
            <v>669023</v>
          </cell>
        </row>
        <row r="8044">
          <cell r="B8044" t="str">
            <v>Trám đen &gt;39-42 cm</v>
          </cell>
          <cell r="C8044" t="str">
            <v>cây</v>
          </cell>
          <cell r="D8044">
            <v>719533</v>
          </cell>
        </row>
        <row r="8045">
          <cell r="B8045" t="str">
            <v>Trám đen &gt;42 cm</v>
          </cell>
          <cell r="C8045" t="str">
            <v>cây</v>
          </cell>
          <cell r="D8045">
            <v>775248</v>
          </cell>
        </row>
        <row r="8046">
          <cell r="B8046" t="str">
            <v>Trám đỏ ≤3 cm</v>
          </cell>
          <cell r="C8046" t="str">
            <v>cây</v>
          </cell>
          <cell r="D8046">
            <v>78170</v>
          </cell>
        </row>
        <row r="8047">
          <cell r="B8047" t="str">
            <v>Trám đỏ &gt;3-6 cm</v>
          </cell>
          <cell r="C8047" t="str">
            <v>cây</v>
          </cell>
          <cell r="D8047">
            <v>102978</v>
          </cell>
        </row>
        <row r="8048">
          <cell r="B8048" t="str">
            <v>Trám đỏ &gt;6-9 cm</v>
          </cell>
          <cell r="C8048" t="str">
            <v>cây</v>
          </cell>
          <cell r="D8048">
            <v>270948</v>
          </cell>
        </row>
        <row r="8049">
          <cell r="B8049" t="str">
            <v>Trám đỏ &gt;9-12 cm</v>
          </cell>
          <cell r="C8049" t="str">
            <v>cây</v>
          </cell>
          <cell r="D8049">
            <v>364529</v>
          </cell>
        </row>
        <row r="8050">
          <cell r="B8050" t="str">
            <v>Trám đỏ &gt;12-15 cm</v>
          </cell>
          <cell r="C8050" t="str">
            <v>cây</v>
          </cell>
          <cell r="D8050">
            <v>389433</v>
          </cell>
        </row>
        <row r="8051">
          <cell r="B8051" t="str">
            <v>Trám đỏ &gt;15-18 cm</v>
          </cell>
          <cell r="C8051" t="str">
            <v>cây</v>
          </cell>
          <cell r="D8051">
            <v>415918</v>
          </cell>
        </row>
        <row r="8052">
          <cell r="B8052" t="str">
            <v>Trám đỏ &gt;18-21 cm</v>
          </cell>
          <cell r="C8052" t="str">
            <v>cây</v>
          </cell>
          <cell r="D8052">
            <v>444210</v>
          </cell>
        </row>
        <row r="8053">
          <cell r="B8053" t="str">
            <v>Trám đỏ &gt;21-24 cm</v>
          </cell>
          <cell r="C8053" t="str">
            <v>cây</v>
          </cell>
          <cell r="D8053">
            <v>474562</v>
          </cell>
        </row>
        <row r="8054">
          <cell r="B8054" t="str">
            <v>Trám đỏ &gt;24-27 cm</v>
          </cell>
          <cell r="C8054" t="str">
            <v>cây</v>
          </cell>
          <cell r="D8054">
            <v>507268</v>
          </cell>
        </row>
        <row r="8055">
          <cell r="B8055" t="str">
            <v>Trám đỏ &gt;27-30 cm</v>
          </cell>
          <cell r="C8055" t="str">
            <v>cây</v>
          </cell>
          <cell r="D8055">
            <v>542659</v>
          </cell>
        </row>
        <row r="8056">
          <cell r="B8056" t="str">
            <v>Trám đỏ &gt;30-33 cm</v>
          </cell>
          <cell r="C8056" t="str">
            <v>cây</v>
          </cell>
          <cell r="D8056">
            <v>581110</v>
          </cell>
        </row>
        <row r="8057">
          <cell r="B8057" t="str">
            <v>Trám đỏ &gt;33-36 cm</v>
          </cell>
          <cell r="C8057" t="str">
            <v>cây</v>
          </cell>
          <cell r="D8057">
            <v>623072</v>
          </cell>
        </row>
        <row r="8058">
          <cell r="B8058" t="str">
            <v>Trám đỏ &gt;36-39 cm</v>
          </cell>
          <cell r="C8058" t="str">
            <v>cây</v>
          </cell>
          <cell r="D8058">
            <v>669023</v>
          </cell>
        </row>
        <row r="8059">
          <cell r="B8059" t="str">
            <v>Trám đỏ &gt;39-42 cm</v>
          </cell>
          <cell r="C8059" t="str">
            <v>cây</v>
          </cell>
          <cell r="D8059">
            <v>719533</v>
          </cell>
        </row>
        <row r="8060">
          <cell r="B8060" t="str">
            <v>Trám đỏ &gt;42 cm</v>
          </cell>
          <cell r="C8060" t="str">
            <v>cây</v>
          </cell>
          <cell r="D8060">
            <v>775248</v>
          </cell>
        </row>
        <row r="8061">
          <cell r="B8061" t="str">
            <v>Cà na ≤3 cm</v>
          </cell>
          <cell r="C8061" t="str">
            <v>cây</v>
          </cell>
          <cell r="D8061">
            <v>78170</v>
          </cell>
        </row>
        <row r="8062">
          <cell r="B8062" t="str">
            <v>Cà na &gt;3-6 cm</v>
          </cell>
          <cell r="C8062" t="str">
            <v>cây</v>
          </cell>
          <cell r="D8062">
            <v>102978</v>
          </cell>
        </row>
        <row r="8063">
          <cell r="B8063" t="str">
            <v>Cà na &gt;6-9 cm</v>
          </cell>
          <cell r="C8063" t="str">
            <v>cây</v>
          </cell>
          <cell r="D8063">
            <v>270948</v>
          </cell>
        </row>
        <row r="8064">
          <cell r="B8064" t="str">
            <v>Cà na &gt;9-12 cm</v>
          </cell>
          <cell r="C8064" t="str">
            <v>cây</v>
          </cell>
          <cell r="D8064">
            <v>364529</v>
          </cell>
        </row>
        <row r="8065">
          <cell r="B8065" t="str">
            <v>Cà na &gt;12-15 cm</v>
          </cell>
          <cell r="C8065" t="str">
            <v>cây</v>
          </cell>
          <cell r="D8065">
            <v>389433</v>
          </cell>
        </row>
        <row r="8066">
          <cell r="B8066" t="str">
            <v>Cà na &gt;15-18 cm</v>
          </cell>
          <cell r="C8066" t="str">
            <v>cây</v>
          </cell>
          <cell r="D8066">
            <v>415918</v>
          </cell>
        </row>
        <row r="8067">
          <cell r="B8067" t="str">
            <v>Cà na &gt;18-21 cm</v>
          </cell>
          <cell r="C8067" t="str">
            <v>cây</v>
          </cell>
          <cell r="D8067">
            <v>444210</v>
          </cell>
        </row>
        <row r="8068">
          <cell r="B8068" t="str">
            <v>Cà na &gt;21-24 cm</v>
          </cell>
          <cell r="C8068" t="str">
            <v>cây</v>
          </cell>
          <cell r="D8068">
            <v>474562</v>
          </cell>
        </row>
        <row r="8069">
          <cell r="B8069" t="str">
            <v>Cà na &gt;24-27 cm</v>
          </cell>
          <cell r="C8069" t="str">
            <v>cây</v>
          </cell>
          <cell r="D8069">
            <v>507268</v>
          </cell>
        </row>
        <row r="8070">
          <cell r="B8070" t="str">
            <v>Cà na &gt;27-30 cm</v>
          </cell>
          <cell r="C8070" t="str">
            <v>cây</v>
          </cell>
          <cell r="D8070">
            <v>542659</v>
          </cell>
        </row>
        <row r="8071">
          <cell r="B8071" t="str">
            <v>Cà na &gt;30-33 cm</v>
          </cell>
          <cell r="C8071" t="str">
            <v>cây</v>
          </cell>
          <cell r="D8071">
            <v>581110</v>
          </cell>
        </row>
        <row r="8072">
          <cell r="B8072" t="str">
            <v>Cà na &gt;33-36 cm</v>
          </cell>
          <cell r="C8072" t="str">
            <v>cây</v>
          </cell>
          <cell r="D8072">
            <v>623072</v>
          </cell>
        </row>
        <row r="8073">
          <cell r="B8073" t="str">
            <v>Cà na &gt;36-39 cm</v>
          </cell>
          <cell r="C8073" t="str">
            <v>cây</v>
          </cell>
          <cell r="D8073">
            <v>669023</v>
          </cell>
        </row>
        <row r="8074">
          <cell r="B8074" t="str">
            <v>Cà na &gt;39-42 cm</v>
          </cell>
          <cell r="C8074" t="str">
            <v>cây</v>
          </cell>
          <cell r="D8074">
            <v>719533</v>
          </cell>
        </row>
        <row r="8075">
          <cell r="B8075" t="str">
            <v>Cà na &gt;42 cm</v>
          </cell>
          <cell r="C8075" t="str">
            <v>cây</v>
          </cell>
          <cell r="D8075">
            <v>775248</v>
          </cell>
        </row>
        <row r="8076">
          <cell r="B8076" t="str">
            <v>Trám trắng ≤3 cm</v>
          </cell>
          <cell r="C8076" t="str">
            <v>cây</v>
          </cell>
          <cell r="D8076">
            <v>78170</v>
          </cell>
        </row>
        <row r="8077">
          <cell r="B8077" t="str">
            <v>Trám trắng &gt;3-6 cm</v>
          </cell>
          <cell r="C8077" t="str">
            <v>cây</v>
          </cell>
          <cell r="D8077">
            <v>102978</v>
          </cell>
        </row>
        <row r="8078">
          <cell r="B8078" t="str">
            <v>Trám trắng &gt;6-9 cm</v>
          </cell>
          <cell r="C8078" t="str">
            <v>cây</v>
          </cell>
          <cell r="D8078">
            <v>270948</v>
          </cell>
        </row>
        <row r="8079">
          <cell r="B8079" t="str">
            <v>Trám trắng &gt;9-12 cm</v>
          </cell>
          <cell r="C8079" t="str">
            <v>cây</v>
          </cell>
          <cell r="D8079">
            <v>364529</v>
          </cell>
        </row>
        <row r="8080">
          <cell r="B8080" t="str">
            <v>Trám trắng &gt;12-15 cm</v>
          </cell>
          <cell r="C8080" t="str">
            <v>cây</v>
          </cell>
          <cell r="D8080">
            <v>389433</v>
          </cell>
        </row>
        <row r="8081">
          <cell r="B8081" t="str">
            <v>Trám trắng &gt;15-18 cm</v>
          </cell>
          <cell r="C8081" t="str">
            <v>cây</v>
          </cell>
          <cell r="D8081">
            <v>415918</v>
          </cell>
        </row>
        <row r="8082">
          <cell r="B8082" t="str">
            <v>Trám trắng &gt;18-21 cm</v>
          </cell>
          <cell r="C8082" t="str">
            <v>cây</v>
          </cell>
          <cell r="D8082">
            <v>444210</v>
          </cell>
        </row>
        <row r="8083">
          <cell r="B8083" t="str">
            <v>Trám trắng &gt;21-24 cm</v>
          </cell>
          <cell r="C8083" t="str">
            <v>cây</v>
          </cell>
          <cell r="D8083">
            <v>474562</v>
          </cell>
        </row>
        <row r="8084">
          <cell r="B8084" t="str">
            <v>Trám trắng &gt;24-27 cm</v>
          </cell>
          <cell r="C8084" t="str">
            <v>cây</v>
          </cell>
          <cell r="D8084">
            <v>507268</v>
          </cell>
        </row>
        <row r="8085">
          <cell r="B8085" t="str">
            <v>Trám trắng &gt;27-30 cm</v>
          </cell>
          <cell r="C8085" t="str">
            <v>cây</v>
          </cell>
          <cell r="D8085">
            <v>542659</v>
          </cell>
        </row>
        <row r="8086">
          <cell r="B8086" t="str">
            <v>Trám trắng &gt;30-33 cm</v>
          </cell>
          <cell r="C8086" t="str">
            <v>cây</v>
          </cell>
          <cell r="D8086">
            <v>581110</v>
          </cell>
        </row>
        <row r="8087">
          <cell r="B8087" t="str">
            <v>Trám trắng &gt;33-36 cm</v>
          </cell>
          <cell r="C8087" t="str">
            <v>cây</v>
          </cell>
          <cell r="D8087">
            <v>623072</v>
          </cell>
        </row>
        <row r="8088">
          <cell r="B8088" t="str">
            <v>Trám trắng &gt;36-39 cm</v>
          </cell>
          <cell r="C8088" t="str">
            <v>cây</v>
          </cell>
          <cell r="D8088">
            <v>669023</v>
          </cell>
        </row>
        <row r="8089">
          <cell r="B8089" t="str">
            <v>Trám trắng &gt;39-42 cm</v>
          </cell>
          <cell r="C8089" t="str">
            <v>cây</v>
          </cell>
          <cell r="D8089">
            <v>719533</v>
          </cell>
        </row>
        <row r="8090">
          <cell r="B8090" t="str">
            <v>Trám trắng &gt;42 cm</v>
          </cell>
          <cell r="C8090" t="str">
            <v>cây</v>
          </cell>
          <cell r="D8090">
            <v>775248</v>
          </cell>
        </row>
        <row r="8091">
          <cell r="B8091" t="str">
            <v>Cà na ≤3 cm</v>
          </cell>
          <cell r="C8091" t="str">
            <v>cây</v>
          </cell>
          <cell r="D8091">
            <v>78170</v>
          </cell>
        </row>
        <row r="8092">
          <cell r="B8092" t="str">
            <v>Cà na &gt;3-6 cm</v>
          </cell>
          <cell r="C8092" t="str">
            <v>cây</v>
          </cell>
          <cell r="D8092">
            <v>102978</v>
          </cell>
        </row>
        <row r="8093">
          <cell r="B8093" t="str">
            <v>Cà na &gt;6-9 cm</v>
          </cell>
          <cell r="C8093" t="str">
            <v>cây</v>
          </cell>
          <cell r="D8093">
            <v>270948</v>
          </cell>
        </row>
        <row r="8094">
          <cell r="B8094" t="str">
            <v>Cà na &gt;9-12 cm</v>
          </cell>
          <cell r="C8094" t="str">
            <v>cây</v>
          </cell>
          <cell r="D8094">
            <v>364529</v>
          </cell>
        </row>
        <row r="8095">
          <cell r="B8095" t="str">
            <v>Cà na &gt;12-15 cm</v>
          </cell>
          <cell r="C8095" t="str">
            <v>cây</v>
          </cell>
          <cell r="D8095">
            <v>389433</v>
          </cell>
        </row>
        <row r="8096">
          <cell r="B8096" t="str">
            <v>Cà na &gt;15-18 cm</v>
          </cell>
          <cell r="C8096" t="str">
            <v>cây</v>
          </cell>
          <cell r="D8096">
            <v>415918</v>
          </cell>
        </row>
        <row r="8097">
          <cell r="B8097" t="str">
            <v>Cà na &gt;18-21 cm</v>
          </cell>
          <cell r="C8097" t="str">
            <v>cây</v>
          </cell>
          <cell r="D8097">
            <v>444210</v>
          </cell>
        </row>
        <row r="8098">
          <cell r="B8098" t="str">
            <v>Cà na &gt;21-24 cm</v>
          </cell>
          <cell r="C8098" t="str">
            <v>cây</v>
          </cell>
          <cell r="D8098">
            <v>474562</v>
          </cell>
        </row>
        <row r="8099">
          <cell r="B8099" t="str">
            <v>Cà na &gt;24-27 cm</v>
          </cell>
          <cell r="C8099" t="str">
            <v>cây</v>
          </cell>
          <cell r="D8099">
            <v>507268</v>
          </cell>
        </row>
        <row r="8100">
          <cell r="B8100" t="str">
            <v>Cà na &gt;27-30 cm</v>
          </cell>
          <cell r="C8100" t="str">
            <v>cây</v>
          </cell>
          <cell r="D8100">
            <v>542659</v>
          </cell>
        </row>
        <row r="8101">
          <cell r="B8101" t="str">
            <v>Cà na &gt;30-33 cm</v>
          </cell>
          <cell r="C8101" t="str">
            <v>cây</v>
          </cell>
          <cell r="D8101">
            <v>581110</v>
          </cell>
        </row>
        <row r="8102">
          <cell r="B8102" t="str">
            <v>Cà na &gt;33-36 cm</v>
          </cell>
          <cell r="C8102" t="str">
            <v>cây</v>
          </cell>
          <cell r="D8102">
            <v>623072</v>
          </cell>
        </row>
        <row r="8103">
          <cell r="B8103" t="str">
            <v>Cà na &gt;36-39 cm</v>
          </cell>
          <cell r="C8103" t="str">
            <v>cây</v>
          </cell>
          <cell r="D8103">
            <v>669023</v>
          </cell>
        </row>
        <row r="8104">
          <cell r="B8104" t="str">
            <v>Cà na &gt;39-42 cm</v>
          </cell>
          <cell r="C8104" t="str">
            <v>cây</v>
          </cell>
          <cell r="D8104">
            <v>719533</v>
          </cell>
        </row>
        <row r="8105">
          <cell r="B8105" t="str">
            <v>Cà na &gt;42 cm</v>
          </cell>
          <cell r="C8105" t="str">
            <v>cây</v>
          </cell>
          <cell r="D8105">
            <v>775248</v>
          </cell>
        </row>
        <row r="8106">
          <cell r="B8106" t="str">
            <v>Trám ba cạnh ≤3 cm</v>
          </cell>
          <cell r="C8106" t="str">
            <v>cây</v>
          </cell>
          <cell r="D8106">
            <v>78170</v>
          </cell>
        </row>
        <row r="8107">
          <cell r="B8107" t="str">
            <v>Trám ba cạnh &gt;3-6 cm</v>
          </cell>
          <cell r="C8107" t="str">
            <v>cây</v>
          </cell>
          <cell r="D8107">
            <v>102978</v>
          </cell>
        </row>
        <row r="8108">
          <cell r="B8108" t="str">
            <v>Trám ba cạnh &gt;6-9 cm</v>
          </cell>
          <cell r="C8108" t="str">
            <v>cây</v>
          </cell>
          <cell r="D8108">
            <v>270948</v>
          </cell>
        </row>
        <row r="8109">
          <cell r="B8109" t="str">
            <v>Trám ba cạnh &gt;9-12 cm</v>
          </cell>
          <cell r="C8109" t="str">
            <v>cây</v>
          </cell>
          <cell r="D8109">
            <v>364529</v>
          </cell>
        </row>
        <row r="8110">
          <cell r="B8110" t="str">
            <v>Trám ba cạnh &gt;12-15 cm</v>
          </cell>
          <cell r="C8110" t="str">
            <v>cây</v>
          </cell>
          <cell r="D8110">
            <v>389433</v>
          </cell>
        </row>
        <row r="8111">
          <cell r="B8111" t="str">
            <v>Trám ba cạnh &gt;15-18 cm</v>
          </cell>
          <cell r="C8111" t="str">
            <v>cây</v>
          </cell>
          <cell r="D8111">
            <v>415918</v>
          </cell>
        </row>
        <row r="8112">
          <cell r="B8112" t="str">
            <v>Trám ba cạnh &gt;18-21 cm</v>
          </cell>
          <cell r="C8112" t="str">
            <v>cây</v>
          </cell>
          <cell r="D8112">
            <v>444210</v>
          </cell>
        </row>
        <row r="8113">
          <cell r="B8113" t="str">
            <v>Trám ba cạnh &gt;21-24 cm</v>
          </cell>
          <cell r="C8113" t="str">
            <v>cây</v>
          </cell>
          <cell r="D8113">
            <v>474562</v>
          </cell>
        </row>
        <row r="8114">
          <cell r="B8114" t="str">
            <v>Trám ba cạnh &gt;24-27 cm</v>
          </cell>
          <cell r="C8114" t="str">
            <v>cây</v>
          </cell>
          <cell r="D8114">
            <v>507268</v>
          </cell>
        </row>
        <row r="8115">
          <cell r="B8115" t="str">
            <v>Trám ba cạnh &gt;27-30 cm</v>
          </cell>
          <cell r="C8115" t="str">
            <v>cây</v>
          </cell>
          <cell r="D8115">
            <v>542659</v>
          </cell>
        </row>
        <row r="8116">
          <cell r="B8116" t="str">
            <v>Trám ba cạnh &gt;30-33 cm</v>
          </cell>
          <cell r="C8116" t="str">
            <v>cây</v>
          </cell>
          <cell r="D8116">
            <v>581110</v>
          </cell>
        </row>
        <row r="8117">
          <cell r="B8117" t="str">
            <v>Trám ba cạnh &gt;33-36 cm</v>
          </cell>
          <cell r="C8117" t="str">
            <v>cây</v>
          </cell>
          <cell r="D8117">
            <v>623072</v>
          </cell>
        </row>
        <row r="8118">
          <cell r="B8118" t="str">
            <v>Trám ba cạnh &gt;36-39 cm</v>
          </cell>
          <cell r="C8118" t="str">
            <v>cây</v>
          </cell>
          <cell r="D8118">
            <v>669023</v>
          </cell>
        </row>
        <row r="8119">
          <cell r="B8119" t="str">
            <v>Trám ba cạnh &gt;39-42 cm</v>
          </cell>
          <cell r="C8119" t="str">
            <v>cây</v>
          </cell>
          <cell r="D8119">
            <v>719533</v>
          </cell>
        </row>
        <row r="8120">
          <cell r="B8120" t="str">
            <v>Trám ba cạnh &gt;42 cm</v>
          </cell>
          <cell r="C8120" t="str">
            <v>cây</v>
          </cell>
          <cell r="D8120">
            <v>775248</v>
          </cell>
        </row>
        <row r="8121">
          <cell r="B8121" t="str">
            <v>Trâm xám ≤3 cm</v>
          </cell>
          <cell r="C8121" t="str">
            <v>cây</v>
          </cell>
          <cell r="D8121">
            <v>78170</v>
          </cell>
        </row>
        <row r="8122">
          <cell r="B8122" t="str">
            <v>Trâm xám &gt;3-6 cm</v>
          </cell>
          <cell r="C8122" t="str">
            <v>cây</v>
          </cell>
          <cell r="D8122">
            <v>102978</v>
          </cell>
        </row>
        <row r="8123">
          <cell r="B8123" t="str">
            <v>Trâm xám &gt;6-9 cm</v>
          </cell>
          <cell r="C8123" t="str">
            <v>cây</v>
          </cell>
          <cell r="D8123">
            <v>270948</v>
          </cell>
        </row>
        <row r="8124">
          <cell r="B8124" t="str">
            <v>Trâm xám &gt;9-12 cm</v>
          </cell>
          <cell r="C8124" t="str">
            <v>cây</v>
          </cell>
          <cell r="D8124">
            <v>364529</v>
          </cell>
        </row>
        <row r="8125">
          <cell r="B8125" t="str">
            <v>Trâm xám &gt;12-15 cm</v>
          </cell>
          <cell r="C8125" t="str">
            <v>cây</v>
          </cell>
          <cell r="D8125">
            <v>389433</v>
          </cell>
        </row>
        <row r="8126">
          <cell r="B8126" t="str">
            <v>Trâm xám &gt;15-18 cm</v>
          </cell>
          <cell r="C8126" t="str">
            <v>cây</v>
          </cell>
          <cell r="D8126">
            <v>415918</v>
          </cell>
        </row>
        <row r="8127">
          <cell r="B8127" t="str">
            <v>Trâm xám &gt;18-21 cm</v>
          </cell>
          <cell r="C8127" t="str">
            <v>cây</v>
          </cell>
          <cell r="D8127">
            <v>444210</v>
          </cell>
        </row>
        <row r="8128">
          <cell r="B8128" t="str">
            <v>Trâm xám &gt;21-24 cm</v>
          </cell>
          <cell r="C8128" t="str">
            <v>cây</v>
          </cell>
          <cell r="D8128">
            <v>474562</v>
          </cell>
        </row>
        <row r="8129">
          <cell r="B8129" t="str">
            <v>Trâm xám &gt;24-27 cm</v>
          </cell>
          <cell r="C8129" t="str">
            <v>cây</v>
          </cell>
          <cell r="D8129">
            <v>507268</v>
          </cell>
        </row>
        <row r="8130">
          <cell r="B8130" t="str">
            <v>Trâm xám &gt;27-30 cm</v>
          </cell>
          <cell r="C8130" t="str">
            <v>cây</v>
          </cell>
          <cell r="D8130">
            <v>542659</v>
          </cell>
        </row>
        <row r="8131">
          <cell r="B8131" t="str">
            <v>Trâm xám &gt;30-33 cm</v>
          </cell>
          <cell r="C8131" t="str">
            <v>cây</v>
          </cell>
          <cell r="D8131">
            <v>581110</v>
          </cell>
        </row>
        <row r="8132">
          <cell r="B8132" t="str">
            <v>Trâm xám &gt;33-36 cm</v>
          </cell>
          <cell r="C8132" t="str">
            <v>cây</v>
          </cell>
          <cell r="D8132">
            <v>623072</v>
          </cell>
        </row>
        <row r="8133">
          <cell r="B8133" t="str">
            <v>Trâm xám &gt;36-39 cm</v>
          </cell>
          <cell r="C8133" t="str">
            <v>cây</v>
          </cell>
          <cell r="D8133">
            <v>669023</v>
          </cell>
        </row>
        <row r="8134">
          <cell r="B8134" t="str">
            <v>Trâm xám &gt;39-42 cm</v>
          </cell>
          <cell r="C8134" t="str">
            <v>cây</v>
          </cell>
          <cell r="D8134">
            <v>719533</v>
          </cell>
        </row>
        <row r="8135">
          <cell r="B8135" t="str">
            <v>Trâm xám &gt;42 cm</v>
          </cell>
          <cell r="C8135" t="str">
            <v>cây</v>
          </cell>
          <cell r="D8135">
            <v>775248</v>
          </cell>
        </row>
        <row r="8136">
          <cell r="B8136" t="str">
            <v>Trâm ≤3 cm</v>
          </cell>
          <cell r="C8136" t="str">
            <v>cây</v>
          </cell>
          <cell r="D8136">
            <v>78170</v>
          </cell>
        </row>
        <row r="8137">
          <cell r="B8137" t="str">
            <v>Trâm &gt;3-6 cm</v>
          </cell>
          <cell r="C8137" t="str">
            <v>cây</v>
          </cell>
          <cell r="D8137">
            <v>102978</v>
          </cell>
        </row>
        <row r="8138">
          <cell r="B8138" t="str">
            <v>Trâm &gt;6-9 cm</v>
          </cell>
          <cell r="C8138" t="str">
            <v>cây</v>
          </cell>
          <cell r="D8138">
            <v>270948</v>
          </cell>
        </row>
        <row r="8139">
          <cell r="B8139" t="str">
            <v>Trâm &gt;9-12 cm</v>
          </cell>
          <cell r="C8139" t="str">
            <v>cây</v>
          </cell>
          <cell r="D8139">
            <v>364529</v>
          </cell>
        </row>
        <row r="8140">
          <cell r="B8140" t="str">
            <v>Trâm &gt;12-15 cm</v>
          </cell>
          <cell r="C8140" t="str">
            <v>cây</v>
          </cell>
          <cell r="D8140">
            <v>389433</v>
          </cell>
        </row>
        <row r="8141">
          <cell r="B8141" t="str">
            <v>Trâm &gt;15-18 cm</v>
          </cell>
          <cell r="C8141" t="str">
            <v>cây</v>
          </cell>
          <cell r="D8141">
            <v>415918</v>
          </cell>
        </row>
        <row r="8142">
          <cell r="B8142" t="str">
            <v>Trâm &gt;18-21 cm</v>
          </cell>
          <cell r="C8142" t="str">
            <v>cây</v>
          </cell>
          <cell r="D8142">
            <v>444210</v>
          </cell>
        </row>
        <row r="8143">
          <cell r="B8143" t="str">
            <v>Trâm &gt;21-24 cm</v>
          </cell>
          <cell r="C8143" t="str">
            <v>cây</v>
          </cell>
          <cell r="D8143">
            <v>474562</v>
          </cell>
        </row>
        <row r="8144">
          <cell r="B8144" t="str">
            <v>Trâm &gt;24-27 cm</v>
          </cell>
          <cell r="C8144" t="str">
            <v>cây</v>
          </cell>
          <cell r="D8144">
            <v>507268</v>
          </cell>
        </row>
        <row r="8145">
          <cell r="B8145" t="str">
            <v>Trâm &gt;27-30 cm</v>
          </cell>
          <cell r="C8145" t="str">
            <v>cây</v>
          </cell>
          <cell r="D8145">
            <v>542659</v>
          </cell>
        </row>
        <row r="8146">
          <cell r="B8146" t="str">
            <v>Trâm &gt;30-33 cm</v>
          </cell>
          <cell r="C8146" t="str">
            <v>cây</v>
          </cell>
          <cell r="D8146">
            <v>581110</v>
          </cell>
        </row>
        <row r="8147">
          <cell r="B8147" t="str">
            <v>Trâm &gt;33-36 cm</v>
          </cell>
          <cell r="C8147" t="str">
            <v>cây</v>
          </cell>
          <cell r="D8147">
            <v>623072</v>
          </cell>
        </row>
        <row r="8148">
          <cell r="B8148" t="str">
            <v>Trâm &gt;36-39 cm</v>
          </cell>
          <cell r="C8148" t="str">
            <v>cây</v>
          </cell>
          <cell r="D8148">
            <v>669023</v>
          </cell>
        </row>
        <row r="8149">
          <cell r="B8149" t="str">
            <v>Trâm &gt;39-42 cm</v>
          </cell>
          <cell r="C8149" t="str">
            <v>cây</v>
          </cell>
          <cell r="D8149">
            <v>719533</v>
          </cell>
        </row>
        <row r="8150">
          <cell r="B8150" t="str">
            <v>Trâm &gt;42 cm</v>
          </cell>
          <cell r="C8150" t="str">
            <v>cây</v>
          </cell>
          <cell r="D8150">
            <v>775248</v>
          </cell>
        </row>
        <row r="8151">
          <cell r="B8151" t="str">
            <v>Vối thuốc ≤3 cm</v>
          </cell>
          <cell r="C8151" t="str">
            <v>cây</v>
          </cell>
          <cell r="D8151">
            <v>78170</v>
          </cell>
        </row>
        <row r="8152">
          <cell r="B8152" t="str">
            <v>Vối thuốc &gt;3-6 cm</v>
          </cell>
          <cell r="C8152" t="str">
            <v>cây</v>
          </cell>
          <cell r="D8152">
            <v>102978</v>
          </cell>
        </row>
        <row r="8153">
          <cell r="B8153" t="str">
            <v>Vối thuốc &gt;6-9 cm</v>
          </cell>
          <cell r="C8153" t="str">
            <v>cây</v>
          </cell>
          <cell r="D8153">
            <v>270948</v>
          </cell>
        </row>
        <row r="8154">
          <cell r="B8154" t="str">
            <v>Vối thuốc &gt;9-12 cm</v>
          </cell>
          <cell r="C8154" t="str">
            <v>cây</v>
          </cell>
          <cell r="D8154">
            <v>364529</v>
          </cell>
        </row>
        <row r="8155">
          <cell r="B8155" t="str">
            <v>Vối thuốc &gt;12-15 cm</v>
          </cell>
          <cell r="C8155" t="str">
            <v>cây</v>
          </cell>
          <cell r="D8155">
            <v>389433</v>
          </cell>
        </row>
        <row r="8156">
          <cell r="B8156" t="str">
            <v>Vối thuốc &gt;15-18 cm</v>
          </cell>
          <cell r="C8156" t="str">
            <v>cây</v>
          </cell>
          <cell r="D8156">
            <v>415918</v>
          </cell>
        </row>
        <row r="8157">
          <cell r="B8157" t="str">
            <v>Vối thuốc &gt;18-21 cm</v>
          </cell>
          <cell r="C8157" t="str">
            <v>cây</v>
          </cell>
          <cell r="D8157">
            <v>444210</v>
          </cell>
        </row>
        <row r="8158">
          <cell r="B8158" t="str">
            <v>Vối thuốc &gt;21-24 cm</v>
          </cell>
          <cell r="C8158" t="str">
            <v>cây</v>
          </cell>
          <cell r="D8158">
            <v>474562</v>
          </cell>
        </row>
        <row r="8159">
          <cell r="B8159" t="str">
            <v>Vối thuốc &gt;24-27 cm</v>
          </cell>
          <cell r="C8159" t="str">
            <v>cây</v>
          </cell>
          <cell r="D8159">
            <v>507268</v>
          </cell>
        </row>
        <row r="8160">
          <cell r="B8160" t="str">
            <v>Vối thuốc &gt;27-30 cm</v>
          </cell>
          <cell r="C8160" t="str">
            <v>cây</v>
          </cell>
          <cell r="D8160">
            <v>542659</v>
          </cell>
        </row>
        <row r="8161">
          <cell r="B8161" t="str">
            <v>Vối thuốc &gt;30-33 cm</v>
          </cell>
          <cell r="C8161" t="str">
            <v>cây</v>
          </cell>
          <cell r="D8161">
            <v>581110</v>
          </cell>
        </row>
        <row r="8162">
          <cell r="B8162" t="str">
            <v>Vối thuốc &gt;33-36 cm</v>
          </cell>
          <cell r="C8162" t="str">
            <v>cây</v>
          </cell>
          <cell r="D8162">
            <v>623072</v>
          </cell>
        </row>
        <row r="8163">
          <cell r="B8163" t="str">
            <v>Vối thuốc &gt;36-39 cm</v>
          </cell>
          <cell r="C8163" t="str">
            <v>cây</v>
          </cell>
          <cell r="D8163">
            <v>669023</v>
          </cell>
        </row>
        <row r="8164">
          <cell r="B8164" t="str">
            <v>Vối thuốc &gt;39-42 cm</v>
          </cell>
          <cell r="C8164" t="str">
            <v>cây</v>
          </cell>
          <cell r="D8164">
            <v>719533</v>
          </cell>
        </row>
        <row r="8165">
          <cell r="B8165" t="str">
            <v>Vối thuốc &gt;42 cm</v>
          </cell>
          <cell r="C8165" t="str">
            <v>cây</v>
          </cell>
          <cell r="D8165">
            <v>775248</v>
          </cell>
        </row>
        <row r="8166">
          <cell r="B8166" t="str">
            <v>Tử java ≤3 cm</v>
          </cell>
          <cell r="C8166" t="str">
            <v>cây</v>
          </cell>
          <cell r="D8166">
            <v>78170</v>
          </cell>
        </row>
        <row r="8167">
          <cell r="B8167" t="str">
            <v>Tử java &gt;3-6 cm</v>
          </cell>
          <cell r="C8167" t="str">
            <v>cây</v>
          </cell>
          <cell r="D8167">
            <v>102978</v>
          </cell>
        </row>
        <row r="8168">
          <cell r="B8168" t="str">
            <v>Tử java &gt;6-9 cm</v>
          </cell>
          <cell r="C8168" t="str">
            <v>cây</v>
          </cell>
          <cell r="D8168">
            <v>270948</v>
          </cell>
        </row>
        <row r="8169">
          <cell r="B8169" t="str">
            <v>Tử java &gt;9-12 cm</v>
          </cell>
          <cell r="C8169" t="str">
            <v>cây</v>
          </cell>
          <cell r="D8169">
            <v>364529</v>
          </cell>
        </row>
        <row r="8170">
          <cell r="B8170" t="str">
            <v>Tử java &gt;12-15 cm</v>
          </cell>
          <cell r="C8170" t="str">
            <v>cây</v>
          </cell>
          <cell r="D8170">
            <v>389433</v>
          </cell>
        </row>
        <row r="8171">
          <cell r="B8171" t="str">
            <v>Tử java &gt;15-18 cm</v>
          </cell>
          <cell r="C8171" t="str">
            <v>cây</v>
          </cell>
          <cell r="D8171">
            <v>415918</v>
          </cell>
        </row>
        <row r="8172">
          <cell r="B8172" t="str">
            <v>Tử java &gt;18-21 cm</v>
          </cell>
          <cell r="C8172" t="str">
            <v>cây</v>
          </cell>
          <cell r="D8172">
            <v>444210</v>
          </cell>
        </row>
        <row r="8173">
          <cell r="B8173" t="str">
            <v>Tử java &gt;21-24 cm</v>
          </cell>
          <cell r="C8173" t="str">
            <v>cây</v>
          </cell>
          <cell r="D8173">
            <v>474562</v>
          </cell>
        </row>
        <row r="8174">
          <cell r="B8174" t="str">
            <v>Tử java &gt;24-27 cm</v>
          </cell>
          <cell r="C8174" t="str">
            <v>cây</v>
          </cell>
          <cell r="D8174">
            <v>507268</v>
          </cell>
        </row>
        <row r="8175">
          <cell r="B8175" t="str">
            <v>Tử java &gt;27-30 cm</v>
          </cell>
          <cell r="C8175" t="str">
            <v>cây</v>
          </cell>
          <cell r="D8175">
            <v>542659</v>
          </cell>
        </row>
        <row r="8176">
          <cell r="B8176" t="str">
            <v>Tử java &gt;30-33 cm</v>
          </cell>
          <cell r="C8176" t="str">
            <v>cây</v>
          </cell>
          <cell r="D8176">
            <v>581110</v>
          </cell>
        </row>
        <row r="8177">
          <cell r="B8177" t="str">
            <v>Tử java &gt;33-36 cm</v>
          </cell>
          <cell r="C8177" t="str">
            <v>cây</v>
          </cell>
          <cell r="D8177">
            <v>623072</v>
          </cell>
        </row>
        <row r="8178">
          <cell r="B8178" t="str">
            <v>Tử java &gt;36-39 cm</v>
          </cell>
          <cell r="C8178" t="str">
            <v>cây</v>
          </cell>
          <cell r="D8178">
            <v>669023</v>
          </cell>
        </row>
        <row r="8179">
          <cell r="B8179" t="str">
            <v>Tử java &gt;39-42 cm</v>
          </cell>
          <cell r="C8179" t="str">
            <v>cây</v>
          </cell>
          <cell r="D8179">
            <v>719533</v>
          </cell>
        </row>
        <row r="8180">
          <cell r="B8180" t="str">
            <v>Tử java &gt;42 cm</v>
          </cell>
          <cell r="C8180" t="str">
            <v>cây</v>
          </cell>
          <cell r="D8180">
            <v>775248</v>
          </cell>
        </row>
        <row r="8181">
          <cell r="B8181" t="str">
            <v>Vải guốc ≤3 cm</v>
          </cell>
          <cell r="C8181" t="str">
            <v>cây</v>
          </cell>
          <cell r="D8181">
            <v>78170</v>
          </cell>
        </row>
        <row r="8182">
          <cell r="B8182" t="str">
            <v>Vải guốc &gt;3-6 cm</v>
          </cell>
          <cell r="C8182" t="str">
            <v>cây</v>
          </cell>
          <cell r="D8182">
            <v>102978</v>
          </cell>
        </row>
        <row r="8183">
          <cell r="B8183" t="str">
            <v>Vải guốc &gt;6-9 cm</v>
          </cell>
          <cell r="C8183" t="str">
            <v>cây</v>
          </cell>
          <cell r="D8183">
            <v>270948</v>
          </cell>
        </row>
        <row r="8184">
          <cell r="B8184" t="str">
            <v>Vải guốc &gt;9-12 cm</v>
          </cell>
          <cell r="C8184" t="str">
            <v>cây</v>
          </cell>
          <cell r="D8184">
            <v>364529</v>
          </cell>
        </row>
        <row r="8185">
          <cell r="B8185" t="str">
            <v>Vải guốc &gt;12-15 cm</v>
          </cell>
          <cell r="C8185" t="str">
            <v>cây</v>
          </cell>
          <cell r="D8185">
            <v>389433</v>
          </cell>
        </row>
        <row r="8186">
          <cell r="B8186" t="str">
            <v>Vải guốc &gt;15-18 cm</v>
          </cell>
          <cell r="C8186" t="str">
            <v>cây</v>
          </cell>
          <cell r="D8186">
            <v>415918</v>
          </cell>
        </row>
        <row r="8187">
          <cell r="B8187" t="str">
            <v>Vải guốc &gt;18-21 cm</v>
          </cell>
          <cell r="C8187" t="str">
            <v>cây</v>
          </cell>
          <cell r="D8187">
            <v>444210</v>
          </cell>
        </row>
        <row r="8188">
          <cell r="B8188" t="str">
            <v>Vải guốc &gt;21-24 cm</v>
          </cell>
          <cell r="C8188" t="str">
            <v>cây</v>
          </cell>
          <cell r="D8188">
            <v>474562</v>
          </cell>
        </row>
        <row r="8189">
          <cell r="B8189" t="str">
            <v>Vải guốc &gt;24-27 cm</v>
          </cell>
          <cell r="C8189" t="str">
            <v>cây</v>
          </cell>
          <cell r="D8189">
            <v>507268</v>
          </cell>
        </row>
        <row r="8190">
          <cell r="B8190" t="str">
            <v>Vải guốc &gt;27-30 cm</v>
          </cell>
          <cell r="C8190" t="str">
            <v>cây</v>
          </cell>
          <cell r="D8190">
            <v>542659</v>
          </cell>
        </row>
        <row r="8191">
          <cell r="B8191" t="str">
            <v>Vải guốc &gt;30-33 cm</v>
          </cell>
          <cell r="C8191" t="str">
            <v>cây</v>
          </cell>
          <cell r="D8191">
            <v>581110</v>
          </cell>
        </row>
        <row r="8192">
          <cell r="B8192" t="str">
            <v>Vải guốc &gt;33-36 cm</v>
          </cell>
          <cell r="C8192" t="str">
            <v>cây</v>
          </cell>
          <cell r="D8192">
            <v>623072</v>
          </cell>
        </row>
        <row r="8193">
          <cell r="B8193" t="str">
            <v>Vải guốc &gt;36-39 cm</v>
          </cell>
          <cell r="C8193" t="str">
            <v>cây</v>
          </cell>
          <cell r="D8193">
            <v>669023</v>
          </cell>
        </row>
        <row r="8194">
          <cell r="B8194" t="str">
            <v>Vải guốc &gt;39-42 cm</v>
          </cell>
          <cell r="C8194" t="str">
            <v>cây</v>
          </cell>
          <cell r="D8194">
            <v>719533</v>
          </cell>
        </row>
        <row r="8195">
          <cell r="B8195" t="str">
            <v>Vải guốc &gt;42 cm</v>
          </cell>
          <cell r="C8195" t="str">
            <v>cây</v>
          </cell>
          <cell r="D8195">
            <v>775248</v>
          </cell>
        </row>
        <row r="8196">
          <cell r="B8196" t="str">
            <v>Vạng ≤3 cm</v>
          </cell>
          <cell r="C8196" t="str">
            <v>cây</v>
          </cell>
          <cell r="D8196">
            <v>78170</v>
          </cell>
        </row>
        <row r="8197">
          <cell r="B8197" t="str">
            <v>Vạng &gt;3-6 cm</v>
          </cell>
          <cell r="C8197" t="str">
            <v>cây</v>
          </cell>
          <cell r="D8197">
            <v>102978</v>
          </cell>
        </row>
        <row r="8198">
          <cell r="B8198" t="str">
            <v>Vạng &gt;6-9 cm</v>
          </cell>
          <cell r="C8198" t="str">
            <v>cây</v>
          </cell>
          <cell r="D8198">
            <v>270948</v>
          </cell>
        </row>
        <row r="8199">
          <cell r="B8199" t="str">
            <v>Vạng &gt;9-12 cm</v>
          </cell>
          <cell r="C8199" t="str">
            <v>cây</v>
          </cell>
          <cell r="D8199">
            <v>364529</v>
          </cell>
        </row>
        <row r="8200">
          <cell r="B8200" t="str">
            <v>Vạng &gt;12-15 cm</v>
          </cell>
          <cell r="C8200" t="str">
            <v>cây</v>
          </cell>
          <cell r="D8200">
            <v>389433</v>
          </cell>
        </row>
        <row r="8201">
          <cell r="B8201" t="str">
            <v>Vạng &gt;15-18 cm</v>
          </cell>
          <cell r="C8201" t="str">
            <v>cây</v>
          </cell>
          <cell r="D8201">
            <v>415918</v>
          </cell>
        </row>
        <row r="8202">
          <cell r="B8202" t="str">
            <v>Vạng &gt;18-21 cm</v>
          </cell>
          <cell r="C8202" t="str">
            <v>cây</v>
          </cell>
          <cell r="D8202">
            <v>444210</v>
          </cell>
        </row>
        <row r="8203">
          <cell r="B8203" t="str">
            <v>Vạng &gt;21-24 cm</v>
          </cell>
          <cell r="C8203" t="str">
            <v>cây</v>
          </cell>
          <cell r="D8203">
            <v>474562</v>
          </cell>
        </row>
        <row r="8204">
          <cell r="B8204" t="str">
            <v>Vạng &gt;24-27 cm</v>
          </cell>
          <cell r="C8204" t="str">
            <v>cây</v>
          </cell>
          <cell r="D8204">
            <v>507268</v>
          </cell>
        </row>
        <row r="8205">
          <cell r="B8205" t="str">
            <v>Vạng &gt;27-30 cm</v>
          </cell>
          <cell r="C8205" t="str">
            <v>cây</v>
          </cell>
          <cell r="D8205">
            <v>542659</v>
          </cell>
        </row>
        <row r="8206">
          <cell r="B8206" t="str">
            <v>Vạng &gt;30-33 cm</v>
          </cell>
          <cell r="C8206" t="str">
            <v>cây</v>
          </cell>
          <cell r="D8206">
            <v>581110</v>
          </cell>
        </row>
        <row r="8207">
          <cell r="B8207" t="str">
            <v>Vạng &gt;33-36 cm</v>
          </cell>
          <cell r="C8207" t="str">
            <v>cây</v>
          </cell>
          <cell r="D8207">
            <v>623072</v>
          </cell>
        </row>
        <row r="8208">
          <cell r="B8208" t="str">
            <v>Vạng &gt;36-39 cm</v>
          </cell>
          <cell r="C8208" t="str">
            <v>cây</v>
          </cell>
          <cell r="D8208">
            <v>669023</v>
          </cell>
        </row>
        <row r="8209">
          <cell r="B8209" t="str">
            <v>Vạng &gt;39-42 cm</v>
          </cell>
          <cell r="C8209" t="str">
            <v>cây</v>
          </cell>
          <cell r="D8209">
            <v>719533</v>
          </cell>
        </row>
        <row r="8210">
          <cell r="B8210" t="str">
            <v>Vạng &gt;42 cm</v>
          </cell>
          <cell r="C8210" t="str">
            <v>cây</v>
          </cell>
          <cell r="D8210">
            <v>775248</v>
          </cell>
        </row>
        <row r="8211">
          <cell r="B8211" t="str">
            <v>Vạng trứng ≤3 cm</v>
          </cell>
          <cell r="C8211" t="str">
            <v>cây</v>
          </cell>
          <cell r="D8211">
            <v>78170</v>
          </cell>
        </row>
        <row r="8212">
          <cell r="B8212" t="str">
            <v>Vạng trứng &gt;3-6 cm</v>
          </cell>
          <cell r="C8212" t="str">
            <v>cây</v>
          </cell>
          <cell r="D8212">
            <v>102978</v>
          </cell>
        </row>
        <row r="8213">
          <cell r="B8213" t="str">
            <v>Vạng trứng &gt;6-9 cm</v>
          </cell>
          <cell r="C8213" t="str">
            <v>cây</v>
          </cell>
          <cell r="D8213">
            <v>270948</v>
          </cell>
        </row>
        <row r="8214">
          <cell r="B8214" t="str">
            <v>Vạng trứng &gt;9-12 cm</v>
          </cell>
          <cell r="C8214" t="str">
            <v>cây</v>
          </cell>
          <cell r="D8214">
            <v>364529</v>
          </cell>
        </row>
        <row r="8215">
          <cell r="B8215" t="str">
            <v>Vạng trứng &gt;12-15 cm</v>
          </cell>
          <cell r="C8215" t="str">
            <v>cây</v>
          </cell>
          <cell r="D8215">
            <v>389433</v>
          </cell>
        </row>
        <row r="8216">
          <cell r="B8216" t="str">
            <v>Vạng trứng &gt;15-18 cm</v>
          </cell>
          <cell r="C8216" t="str">
            <v>cây</v>
          </cell>
          <cell r="D8216">
            <v>415918</v>
          </cell>
        </row>
        <row r="8217">
          <cell r="B8217" t="str">
            <v>Vạng trứng &gt;18-21 cm</v>
          </cell>
          <cell r="C8217" t="str">
            <v>cây</v>
          </cell>
          <cell r="D8217">
            <v>444210</v>
          </cell>
        </row>
        <row r="8218">
          <cell r="B8218" t="str">
            <v>Vạng trứng &gt;21-24 cm</v>
          </cell>
          <cell r="C8218" t="str">
            <v>cây</v>
          </cell>
          <cell r="D8218">
            <v>474562</v>
          </cell>
        </row>
        <row r="8219">
          <cell r="B8219" t="str">
            <v>Vạng trứng &gt;24-27 cm</v>
          </cell>
          <cell r="C8219" t="str">
            <v>cây</v>
          </cell>
          <cell r="D8219">
            <v>507268</v>
          </cell>
        </row>
        <row r="8220">
          <cell r="B8220" t="str">
            <v>Vạng trứng &gt;27-30 cm</v>
          </cell>
          <cell r="C8220" t="str">
            <v>cây</v>
          </cell>
          <cell r="D8220">
            <v>542659</v>
          </cell>
        </row>
        <row r="8221">
          <cell r="B8221" t="str">
            <v>Vạng trứng &gt;30-33 cm</v>
          </cell>
          <cell r="C8221" t="str">
            <v>cây</v>
          </cell>
          <cell r="D8221">
            <v>581110</v>
          </cell>
        </row>
        <row r="8222">
          <cell r="B8222" t="str">
            <v>Vạng trứng &gt;33-36 cm</v>
          </cell>
          <cell r="C8222" t="str">
            <v>cây</v>
          </cell>
          <cell r="D8222">
            <v>623072</v>
          </cell>
        </row>
        <row r="8223">
          <cell r="B8223" t="str">
            <v>Vạng trứng &gt;36-39 cm</v>
          </cell>
          <cell r="C8223" t="str">
            <v>cây</v>
          </cell>
          <cell r="D8223">
            <v>669023</v>
          </cell>
        </row>
        <row r="8224">
          <cell r="B8224" t="str">
            <v>Vạng trứng &gt;39-42 cm</v>
          </cell>
          <cell r="C8224" t="str">
            <v>cây</v>
          </cell>
          <cell r="D8224">
            <v>719533</v>
          </cell>
        </row>
        <row r="8225">
          <cell r="B8225" t="str">
            <v>Vạng trứng &gt;42 cm</v>
          </cell>
          <cell r="C8225" t="str">
            <v>cây</v>
          </cell>
          <cell r="D8225">
            <v>775248</v>
          </cell>
        </row>
        <row r="8226">
          <cell r="B8226" t="str">
            <v>Vàng vè ≤3 cm</v>
          </cell>
          <cell r="C8226" t="str">
            <v>cây</v>
          </cell>
          <cell r="D8226">
            <v>78170</v>
          </cell>
        </row>
        <row r="8227">
          <cell r="B8227" t="str">
            <v>Vàng vè &gt;3-6 cm</v>
          </cell>
          <cell r="C8227" t="str">
            <v>cây</v>
          </cell>
          <cell r="D8227">
            <v>102978</v>
          </cell>
        </row>
        <row r="8228">
          <cell r="B8228" t="str">
            <v>Vàng vè &gt;6-9 cm</v>
          </cell>
          <cell r="C8228" t="str">
            <v>cây</v>
          </cell>
          <cell r="D8228">
            <v>270948</v>
          </cell>
        </row>
        <row r="8229">
          <cell r="B8229" t="str">
            <v>Vàng vè &gt;9-12 cm</v>
          </cell>
          <cell r="C8229" t="str">
            <v>cây</v>
          </cell>
          <cell r="D8229">
            <v>364529</v>
          </cell>
        </row>
        <row r="8230">
          <cell r="B8230" t="str">
            <v>Vàng vè &gt;12-15 cm</v>
          </cell>
          <cell r="C8230" t="str">
            <v>cây</v>
          </cell>
          <cell r="D8230">
            <v>389433</v>
          </cell>
        </row>
        <row r="8231">
          <cell r="B8231" t="str">
            <v>Vàng vè &gt;15-18 cm</v>
          </cell>
          <cell r="C8231" t="str">
            <v>cây</v>
          </cell>
          <cell r="D8231">
            <v>415918</v>
          </cell>
        </row>
        <row r="8232">
          <cell r="B8232" t="str">
            <v>Vàng vè &gt;18-21 cm</v>
          </cell>
          <cell r="C8232" t="str">
            <v>cây</v>
          </cell>
          <cell r="D8232">
            <v>444210</v>
          </cell>
        </row>
        <row r="8233">
          <cell r="B8233" t="str">
            <v>Vàng vè &gt;21-24 cm</v>
          </cell>
          <cell r="C8233" t="str">
            <v>cây</v>
          </cell>
          <cell r="D8233">
            <v>474562</v>
          </cell>
        </row>
        <row r="8234">
          <cell r="B8234" t="str">
            <v>Vàng vè &gt;24-27 cm</v>
          </cell>
          <cell r="C8234" t="str">
            <v>cây</v>
          </cell>
          <cell r="D8234">
            <v>507268</v>
          </cell>
        </row>
        <row r="8235">
          <cell r="B8235" t="str">
            <v>Vàng vè &gt;27-30 cm</v>
          </cell>
          <cell r="C8235" t="str">
            <v>cây</v>
          </cell>
          <cell r="D8235">
            <v>542659</v>
          </cell>
        </row>
        <row r="8236">
          <cell r="B8236" t="str">
            <v>Vàng vè &gt;30-33 cm</v>
          </cell>
          <cell r="C8236" t="str">
            <v>cây</v>
          </cell>
          <cell r="D8236">
            <v>581110</v>
          </cell>
        </row>
        <row r="8237">
          <cell r="B8237" t="str">
            <v>Vàng vè &gt;33-36 cm</v>
          </cell>
          <cell r="C8237" t="str">
            <v>cây</v>
          </cell>
          <cell r="D8237">
            <v>623072</v>
          </cell>
        </row>
        <row r="8238">
          <cell r="B8238" t="str">
            <v>Vàng vè &gt;36-39 cm</v>
          </cell>
          <cell r="C8238" t="str">
            <v>cây</v>
          </cell>
          <cell r="D8238">
            <v>669023</v>
          </cell>
        </row>
        <row r="8239">
          <cell r="B8239" t="str">
            <v>Vàng vè &gt;39-42 cm</v>
          </cell>
          <cell r="C8239" t="str">
            <v>cây</v>
          </cell>
          <cell r="D8239">
            <v>719533</v>
          </cell>
        </row>
        <row r="8240">
          <cell r="B8240" t="str">
            <v>Vàng vè &gt;42 cm</v>
          </cell>
          <cell r="C8240" t="str">
            <v>cây</v>
          </cell>
          <cell r="D8240">
            <v>775248</v>
          </cell>
        </row>
        <row r="8241">
          <cell r="B8241" t="str">
            <v>Gáo ≤3 cm</v>
          </cell>
          <cell r="C8241" t="str">
            <v>cây</v>
          </cell>
          <cell r="D8241">
            <v>78170</v>
          </cell>
        </row>
        <row r="8242">
          <cell r="B8242" t="str">
            <v>Gáo &gt;3-6 cm</v>
          </cell>
          <cell r="C8242" t="str">
            <v>cây</v>
          </cell>
          <cell r="D8242">
            <v>102978</v>
          </cell>
        </row>
        <row r="8243">
          <cell r="B8243" t="str">
            <v>Gáo &gt;6-9 cm</v>
          </cell>
          <cell r="C8243" t="str">
            <v>cây</v>
          </cell>
          <cell r="D8243">
            <v>270948</v>
          </cell>
        </row>
        <row r="8244">
          <cell r="B8244" t="str">
            <v>Gáo &gt;9-12 cm</v>
          </cell>
          <cell r="C8244" t="str">
            <v>cây</v>
          </cell>
          <cell r="D8244">
            <v>364529</v>
          </cell>
        </row>
        <row r="8245">
          <cell r="B8245" t="str">
            <v>Gáo &gt;12-15 cm</v>
          </cell>
          <cell r="C8245" t="str">
            <v>cây</v>
          </cell>
          <cell r="D8245">
            <v>389433</v>
          </cell>
        </row>
        <row r="8246">
          <cell r="B8246" t="str">
            <v>Gáo &gt;15-18 cm</v>
          </cell>
          <cell r="C8246" t="str">
            <v>cây</v>
          </cell>
          <cell r="D8246">
            <v>415918</v>
          </cell>
        </row>
        <row r="8247">
          <cell r="B8247" t="str">
            <v>Gáo &gt;18-21 cm</v>
          </cell>
          <cell r="C8247" t="str">
            <v>cây</v>
          </cell>
          <cell r="D8247">
            <v>444210</v>
          </cell>
        </row>
        <row r="8248">
          <cell r="B8248" t="str">
            <v>Gáo &gt;21-24 cm</v>
          </cell>
          <cell r="C8248" t="str">
            <v>cây</v>
          </cell>
          <cell r="D8248">
            <v>474562</v>
          </cell>
        </row>
        <row r="8249">
          <cell r="B8249" t="str">
            <v>Gáo &gt;24-27 cm</v>
          </cell>
          <cell r="C8249" t="str">
            <v>cây</v>
          </cell>
          <cell r="D8249">
            <v>507268</v>
          </cell>
        </row>
        <row r="8250">
          <cell r="B8250" t="str">
            <v>Gáo &gt;27-30 cm</v>
          </cell>
          <cell r="C8250" t="str">
            <v>cây</v>
          </cell>
          <cell r="D8250">
            <v>542659</v>
          </cell>
        </row>
        <row r="8251">
          <cell r="B8251" t="str">
            <v>Gáo &gt;30-33 cm</v>
          </cell>
          <cell r="C8251" t="str">
            <v>cây</v>
          </cell>
          <cell r="D8251">
            <v>581110</v>
          </cell>
        </row>
        <row r="8252">
          <cell r="B8252" t="str">
            <v>Gáo &gt;33-36 cm</v>
          </cell>
          <cell r="C8252" t="str">
            <v>cây</v>
          </cell>
          <cell r="D8252">
            <v>623072</v>
          </cell>
        </row>
        <row r="8253">
          <cell r="B8253" t="str">
            <v>Gáo &gt;36-39 cm</v>
          </cell>
          <cell r="C8253" t="str">
            <v>cây</v>
          </cell>
          <cell r="D8253">
            <v>669023</v>
          </cell>
        </row>
        <row r="8254">
          <cell r="B8254" t="str">
            <v>Gáo &gt;39-42 cm</v>
          </cell>
          <cell r="C8254" t="str">
            <v>cây</v>
          </cell>
          <cell r="D8254">
            <v>719533</v>
          </cell>
        </row>
        <row r="8255">
          <cell r="B8255" t="str">
            <v>Gáo &gt;42 cm</v>
          </cell>
          <cell r="C8255" t="str">
            <v>cây</v>
          </cell>
          <cell r="D8255">
            <v>775248</v>
          </cell>
        </row>
        <row r="8256">
          <cell r="B8256" t="str">
            <v>Vỏ khoai ≤3 cm</v>
          </cell>
          <cell r="C8256" t="str">
            <v>cây</v>
          </cell>
          <cell r="D8256">
            <v>78170</v>
          </cell>
        </row>
        <row r="8257">
          <cell r="B8257" t="str">
            <v>Vỏ khoai &gt;3-6 cm</v>
          </cell>
          <cell r="C8257" t="str">
            <v>cây</v>
          </cell>
          <cell r="D8257">
            <v>102978</v>
          </cell>
        </row>
        <row r="8258">
          <cell r="B8258" t="str">
            <v>Vỏ khoai &gt;6-9 cm</v>
          </cell>
          <cell r="C8258" t="str">
            <v>cây</v>
          </cell>
          <cell r="D8258">
            <v>270948</v>
          </cell>
        </row>
        <row r="8259">
          <cell r="B8259" t="str">
            <v>Vỏ khoai &gt;9-12 cm</v>
          </cell>
          <cell r="C8259" t="str">
            <v>cây</v>
          </cell>
          <cell r="D8259">
            <v>364529</v>
          </cell>
        </row>
        <row r="8260">
          <cell r="B8260" t="str">
            <v>Vỏ khoai &gt;12-15 cm</v>
          </cell>
          <cell r="C8260" t="str">
            <v>cây</v>
          </cell>
          <cell r="D8260">
            <v>389433</v>
          </cell>
        </row>
        <row r="8261">
          <cell r="B8261" t="str">
            <v>Vỏ khoai &gt;15-18 cm</v>
          </cell>
          <cell r="C8261" t="str">
            <v>cây</v>
          </cell>
          <cell r="D8261">
            <v>415918</v>
          </cell>
        </row>
        <row r="8262">
          <cell r="B8262" t="str">
            <v>Vỏ khoai &gt;18-21 cm</v>
          </cell>
          <cell r="C8262" t="str">
            <v>cây</v>
          </cell>
          <cell r="D8262">
            <v>444210</v>
          </cell>
        </row>
        <row r="8263">
          <cell r="B8263" t="str">
            <v>Vỏ khoai &gt;21-24 cm</v>
          </cell>
          <cell r="C8263" t="str">
            <v>cây</v>
          </cell>
          <cell r="D8263">
            <v>474562</v>
          </cell>
        </row>
        <row r="8264">
          <cell r="B8264" t="str">
            <v>Vỏ khoai &gt;24-27 cm</v>
          </cell>
          <cell r="C8264" t="str">
            <v>cây</v>
          </cell>
          <cell r="D8264">
            <v>507268</v>
          </cell>
        </row>
        <row r="8265">
          <cell r="B8265" t="str">
            <v>Vỏ khoai &gt;27-30 cm</v>
          </cell>
          <cell r="C8265" t="str">
            <v>cây</v>
          </cell>
          <cell r="D8265">
            <v>542659</v>
          </cell>
        </row>
        <row r="8266">
          <cell r="B8266" t="str">
            <v>Vỏ khoai &gt;30-33 cm</v>
          </cell>
          <cell r="C8266" t="str">
            <v>cây</v>
          </cell>
          <cell r="D8266">
            <v>581110</v>
          </cell>
        </row>
        <row r="8267">
          <cell r="B8267" t="str">
            <v>Vỏ khoai &gt;33-36 cm</v>
          </cell>
          <cell r="C8267" t="str">
            <v>cây</v>
          </cell>
          <cell r="D8267">
            <v>623072</v>
          </cell>
        </row>
        <row r="8268">
          <cell r="B8268" t="str">
            <v>Vỏ khoai &gt;36-39 cm</v>
          </cell>
          <cell r="C8268" t="str">
            <v>cây</v>
          </cell>
          <cell r="D8268">
            <v>669023</v>
          </cell>
        </row>
        <row r="8269">
          <cell r="B8269" t="str">
            <v>Vỏ khoai &gt;39-42 cm</v>
          </cell>
          <cell r="C8269" t="str">
            <v>cây</v>
          </cell>
          <cell r="D8269">
            <v>719533</v>
          </cell>
        </row>
        <row r="8270">
          <cell r="B8270" t="str">
            <v>Vỏ khoai &gt;42 cm</v>
          </cell>
          <cell r="C8270" t="str">
            <v>cây</v>
          </cell>
          <cell r="D8270">
            <v>775248</v>
          </cell>
        </row>
        <row r="8271">
          <cell r="B8271" t="str">
            <v>Vối thuốc ấn độ ≤3 cm</v>
          </cell>
          <cell r="C8271" t="str">
            <v>cây</v>
          </cell>
          <cell r="D8271">
            <v>78170</v>
          </cell>
        </row>
        <row r="8272">
          <cell r="B8272" t="str">
            <v>Vối thuốc ấn độ &gt;3-6 cm</v>
          </cell>
          <cell r="C8272" t="str">
            <v>cây</v>
          </cell>
          <cell r="D8272">
            <v>102978</v>
          </cell>
        </row>
        <row r="8273">
          <cell r="B8273" t="str">
            <v>Vối thuốc ấn độ &gt;6-9 cm</v>
          </cell>
          <cell r="C8273" t="str">
            <v>cây</v>
          </cell>
          <cell r="D8273">
            <v>270948</v>
          </cell>
        </row>
        <row r="8274">
          <cell r="B8274" t="str">
            <v>Vối thuốc ấn độ &gt;9-12 cm</v>
          </cell>
          <cell r="C8274" t="str">
            <v>cây</v>
          </cell>
          <cell r="D8274">
            <v>364529</v>
          </cell>
        </row>
        <row r="8275">
          <cell r="B8275" t="str">
            <v>Vối thuốc ấn độ &gt;12-15 cm</v>
          </cell>
          <cell r="C8275" t="str">
            <v>cây</v>
          </cell>
          <cell r="D8275">
            <v>389433</v>
          </cell>
        </row>
        <row r="8276">
          <cell r="B8276" t="str">
            <v>Vối thuốc ấn độ &gt;15-18 cm</v>
          </cell>
          <cell r="C8276" t="str">
            <v>cây</v>
          </cell>
          <cell r="D8276">
            <v>415918</v>
          </cell>
        </row>
        <row r="8277">
          <cell r="B8277" t="str">
            <v>Vối thuốc ấn độ &gt;18-21 cm</v>
          </cell>
          <cell r="C8277" t="str">
            <v>cây</v>
          </cell>
          <cell r="D8277">
            <v>444210</v>
          </cell>
        </row>
        <row r="8278">
          <cell r="B8278" t="str">
            <v>Vối thuốc ấn độ &gt;21-24 cm</v>
          </cell>
          <cell r="C8278" t="str">
            <v>cây</v>
          </cell>
          <cell r="D8278">
            <v>474562</v>
          </cell>
        </row>
        <row r="8279">
          <cell r="B8279" t="str">
            <v>Vối thuốc ấn độ &gt;24-27 cm</v>
          </cell>
          <cell r="C8279" t="str">
            <v>cây</v>
          </cell>
          <cell r="D8279">
            <v>507268</v>
          </cell>
        </row>
        <row r="8280">
          <cell r="B8280" t="str">
            <v>Vối thuốc ấn độ &gt;27-30 cm</v>
          </cell>
          <cell r="C8280" t="str">
            <v>cây</v>
          </cell>
          <cell r="D8280">
            <v>542659</v>
          </cell>
        </row>
        <row r="8281">
          <cell r="B8281" t="str">
            <v>Vối thuốc ấn độ &gt;30-33 cm</v>
          </cell>
          <cell r="C8281" t="str">
            <v>cây</v>
          </cell>
          <cell r="D8281">
            <v>581110</v>
          </cell>
        </row>
        <row r="8282">
          <cell r="B8282" t="str">
            <v>Vối thuốc ấn độ &gt;33-36 cm</v>
          </cell>
          <cell r="C8282" t="str">
            <v>cây</v>
          </cell>
          <cell r="D8282">
            <v>623072</v>
          </cell>
        </row>
        <row r="8283">
          <cell r="B8283" t="str">
            <v>Vối thuốc ấn độ &gt;36-39 cm</v>
          </cell>
          <cell r="C8283" t="str">
            <v>cây</v>
          </cell>
          <cell r="D8283">
            <v>669023</v>
          </cell>
        </row>
        <row r="8284">
          <cell r="B8284" t="str">
            <v>Vối thuốc ấn độ &gt;39-42 cm</v>
          </cell>
          <cell r="C8284" t="str">
            <v>cây</v>
          </cell>
          <cell r="D8284">
            <v>719533</v>
          </cell>
        </row>
        <row r="8285">
          <cell r="B8285" t="str">
            <v>Vối thuốc ấn độ &gt;42 cm</v>
          </cell>
          <cell r="C8285" t="str">
            <v>cây</v>
          </cell>
          <cell r="D8285">
            <v>775248</v>
          </cell>
        </row>
        <row r="8286">
          <cell r="B8286" t="str">
            <v>Chò xót ≤3 cm</v>
          </cell>
          <cell r="C8286" t="str">
            <v>cây</v>
          </cell>
          <cell r="D8286">
            <v>78170</v>
          </cell>
        </row>
        <row r="8287">
          <cell r="B8287" t="str">
            <v>Chò xót &gt;3-6 cm</v>
          </cell>
          <cell r="C8287" t="str">
            <v>cây</v>
          </cell>
          <cell r="D8287">
            <v>102978</v>
          </cell>
        </row>
        <row r="8288">
          <cell r="B8288" t="str">
            <v>Chò xót &gt;6-9 cm</v>
          </cell>
          <cell r="C8288" t="str">
            <v>cây</v>
          </cell>
          <cell r="D8288">
            <v>270948</v>
          </cell>
        </row>
        <row r="8289">
          <cell r="B8289" t="str">
            <v>Chò xót &gt;9-12 cm</v>
          </cell>
          <cell r="C8289" t="str">
            <v>cây</v>
          </cell>
          <cell r="D8289">
            <v>364529</v>
          </cell>
        </row>
        <row r="8290">
          <cell r="B8290" t="str">
            <v>Chò xót &gt;12-15 cm</v>
          </cell>
          <cell r="C8290" t="str">
            <v>cây</v>
          </cell>
          <cell r="D8290">
            <v>389433</v>
          </cell>
        </row>
        <row r="8291">
          <cell r="B8291" t="str">
            <v>Chò xót &gt;15-18 cm</v>
          </cell>
          <cell r="C8291" t="str">
            <v>cây</v>
          </cell>
          <cell r="D8291">
            <v>415918</v>
          </cell>
        </row>
        <row r="8292">
          <cell r="B8292" t="str">
            <v>Chò xót &gt;18-21 cm</v>
          </cell>
          <cell r="C8292" t="str">
            <v>cây</v>
          </cell>
          <cell r="D8292">
            <v>444210</v>
          </cell>
        </row>
        <row r="8293">
          <cell r="B8293" t="str">
            <v>Chò xót &gt;21-24 cm</v>
          </cell>
          <cell r="C8293" t="str">
            <v>cây</v>
          </cell>
          <cell r="D8293">
            <v>474562</v>
          </cell>
        </row>
        <row r="8294">
          <cell r="B8294" t="str">
            <v>Chò xót &gt;24-27 cm</v>
          </cell>
          <cell r="C8294" t="str">
            <v>cây</v>
          </cell>
          <cell r="D8294">
            <v>507268</v>
          </cell>
        </row>
        <row r="8295">
          <cell r="B8295" t="str">
            <v>Chò xót &gt;27-30 cm</v>
          </cell>
          <cell r="C8295" t="str">
            <v>cây</v>
          </cell>
          <cell r="D8295">
            <v>542659</v>
          </cell>
        </row>
        <row r="8296">
          <cell r="B8296" t="str">
            <v>Chò xót &gt;30-33 cm</v>
          </cell>
          <cell r="C8296" t="str">
            <v>cây</v>
          </cell>
          <cell r="D8296">
            <v>581110</v>
          </cell>
        </row>
        <row r="8297">
          <cell r="B8297" t="str">
            <v>Chò xót &gt;33-36 cm</v>
          </cell>
          <cell r="C8297" t="str">
            <v>cây</v>
          </cell>
          <cell r="D8297">
            <v>623072</v>
          </cell>
        </row>
        <row r="8298">
          <cell r="B8298" t="str">
            <v>Chò xót &gt;36-39 cm</v>
          </cell>
          <cell r="C8298" t="str">
            <v>cây</v>
          </cell>
          <cell r="D8298">
            <v>669023</v>
          </cell>
        </row>
        <row r="8299">
          <cell r="B8299" t="str">
            <v>Chò xót &gt;39-42 cm</v>
          </cell>
          <cell r="C8299" t="str">
            <v>cây</v>
          </cell>
          <cell r="D8299">
            <v>719533</v>
          </cell>
        </row>
        <row r="8300">
          <cell r="B8300" t="str">
            <v>Chò xót &gt;42 cm</v>
          </cell>
          <cell r="C8300" t="str">
            <v>cây</v>
          </cell>
          <cell r="D8300">
            <v>775248</v>
          </cell>
        </row>
        <row r="8301">
          <cell r="B8301" t="str">
            <v>Xăng mả ≤3 cm</v>
          </cell>
          <cell r="C8301" t="str">
            <v>cây</v>
          </cell>
          <cell r="D8301">
            <v>78170</v>
          </cell>
        </row>
        <row r="8302">
          <cell r="B8302" t="str">
            <v>Xăng mả &gt;3-6 cm</v>
          </cell>
          <cell r="C8302" t="str">
            <v>cây</v>
          </cell>
          <cell r="D8302">
            <v>102978</v>
          </cell>
        </row>
        <row r="8303">
          <cell r="B8303" t="str">
            <v>Xăng mả &gt;6-9 cm</v>
          </cell>
          <cell r="C8303" t="str">
            <v>cây</v>
          </cell>
          <cell r="D8303">
            <v>270948</v>
          </cell>
        </row>
        <row r="8304">
          <cell r="B8304" t="str">
            <v>Xăng mả &gt;9-12 cm</v>
          </cell>
          <cell r="C8304" t="str">
            <v>cây</v>
          </cell>
          <cell r="D8304">
            <v>364529</v>
          </cell>
        </row>
        <row r="8305">
          <cell r="B8305" t="str">
            <v>Xăng mả &gt;12-15 cm</v>
          </cell>
          <cell r="C8305" t="str">
            <v>cây</v>
          </cell>
          <cell r="D8305">
            <v>389433</v>
          </cell>
        </row>
        <row r="8306">
          <cell r="B8306" t="str">
            <v>Xăng mả &gt;15-18 cm</v>
          </cell>
          <cell r="C8306" t="str">
            <v>cây</v>
          </cell>
          <cell r="D8306">
            <v>415918</v>
          </cell>
        </row>
        <row r="8307">
          <cell r="B8307" t="str">
            <v>Xăng mả &gt;18-21 cm</v>
          </cell>
          <cell r="C8307" t="str">
            <v>cây</v>
          </cell>
          <cell r="D8307">
            <v>444210</v>
          </cell>
        </row>
        <row r="8308">
          <cell r="B8308" t="str">
            <v>Xăng mả &gt;21-24 cm</v>
          </cell>
          <cell r="C8308" t="str">
            <v>cây</v>
          </cell>
          <cell r="D8308">
            <v>474562</v>
          </cell>
        </row>
        <row r="8309">
          <cell r="B8309" t="str">
            <v>Xăng mả &gt;24-27 cm</v>
          </cell>
          <cell r="C8309" t="str">
            <v>cây</v>
          </cell>
          <cell r="D8309">
            <v>507268</v>
          </cell>
        </row>
        <row r="8310">
          <cell r="B8310" t="str">
            <v>Xăng mả &gt;27-30 cm</v>
          </cell>
          <cell r="C8310" t="str">
            <v>cây</v>
          </cell>
          <cell r="D8310">
            <v>542659</v>
          </cell>
        </row>
        <row r="8311">
          <cell r="B8311" t="str">
            <v>Xăng mả &gt;30-33 cm</v>
          </cell>
          <cell r="C8311" t="str">
            <v>cây</v>
          </cell>
          <cell r="D8311">
            <v>581110</v>
          </cell>
        </row>
        <row r="8312">
          <cell r="B8312" t="str">
            <v>Xăng mả &gt;33-36 cm</v>
          </cell>
          <cell r="C8312" t="str">
            <v>cây</v>
          </cell>
          <cell r="D8312">
            <v>623072</v>
          </cell>
        </row>
        <row r="8313">
          <cell r="B8313" t="str">
            <v>Xăng mả &gt;36-39 cm</v>
          </cell>
          <cell r="C8313" t="str">
            <v>cây</v>
          </cell>
          <cell r="D8313">
            <v>669023</v>
          </cell>
        </row>
        <row r="8314">
          <cell r="B8314" t="str">
            <v>Xăng mả &gt;39-42 cm</v>
          </cell>
          <cell r="C8314" t="str">
            <v>cây</v>
          </cell>
          <cell r="D8314">
            <v>719533</v>
          </cell>
        </row>
        <row r="8315">
          <cell r="B8315" t="str">
            <v>Xăng mả &gt;42 cm</v>
          </cell>
          <cell r="C8315" t="str">
            <v>cây</v>
          </cell>
          <cell r="D8315">
            <v>775248</v>
          </cell>
        </row>
        <row r="8316">
          <cell r="B8316" t="str">
            <v>Săng mã ≤3 cm</v>
          </cell>
          <cell r="C8316" t="str">
            <v>cây</v>
          </cell>
          <cell r="D8316">
            <v>78170</v>
          </cell>
        </row>
        <row r="8317">
          <cell r="B8317" t="str">
            <v>Săng mã &gt;3-6 cm</v>
          </cell>
          <cell r="C8317" t="str">
            <v>cây</v>
          </cell>
          <cell r="D8317">
            <v>102978</v>
          </cell>
        </row>
        <row r="8318">
          <cell r="B8318" t="str">
            <v>Săng mã &gt;6-9 cm</v>
          </cell>
          <cell r="C8318" t="str">
            <v>cây</v>
          </cell>
          <cell r="D8318">
            <v>270948</v>
          </cell>
        </row>
        <row r="8319">
          <cell r="B8319" t="str">
            <v>Săng mã &gt;9-12 cm</v>
          </cell>
          <cell r="C8319" t="str">
            <v>cây</v>
          </cell>
          <cell r="D8319">
            <v>364529</v>
          </cell>
        </row>
        <row r="8320">
          <cell r="B8320" t="str">
            <v>Săng mã &gt;12-15 cm</v>
          </cell>
          <cell r="C8320" t="str">
            <v>cây</v>
          </cell>
          <cell r="D8320">
            <v>389433</v>
          </cell>
        </row>
        <row r="8321">
          <cell r="B8321" t="str">
            <v>Săng mã &gt;15-18 cm</v>
          </cell>
          <cell r="C8321" t="str">
            <v>cây</v>
          </cell>
          <cell r="D8321">
            <v>415918</v>
          </cell>
        </row>
        <row r="8322">
          <cell r="B8322" t="str">
            <v>Săng mã &gt;18-21 cm</v>
          </cell>
          <cell r="C8322" t="str">
            <v>cây</v>
          </cell>
          <cell r="D8322">
            <v>444210</v>
          </cell>
        </row>
        <row r="8323">
          <cell r="B8323" t="str">
            <v>Săng mã &gt;21-24 cm</v>
          </cell>
          <cell r="C8323" t="str">
            <v>cây</v>
          </cell>
          <cell r="D8323">
            <v>474562</v>
          </cell>
        </row>
        <row r="8324">
          <cell r="B8324" t="str">
            <v>Săng mã &gt;24-27 cm</v>
          </cell>
          <cell r="C8324" t="str">
            <v>cây</v>
          </cell>
          <cell r="D8324">
            <v>507268</v>
          </cell>
        </row>
        <row r="8325">
          <cell r="B8325" t="str">
            <v>Săng mã &gt;27-30 cm</v>
          </cell>
          <cell r="C8325" t="str">
            <v>cây</v>
          </cell>
          <cell r="D8325">
            <v>542659</v>
          </cell>
        </row>
        <row r="8326">
          <cell r="B8326" t="str">
            <v>Săng mã &gt;30-33 cm</v>
          </cell>
          <cell r="C8326" t="str">
            <v>cây</v>
          </cell>
          <cell r="D8326">
            <v>581110</v>
          </cell>
        </row>
        <row r="8327">
          <cell r="B8327" t="str">
            <v>Săng mã &gt;33-36 cm</v>
          </cell>
          <cell r="C8327" t="str">
            <v>cây</v>
          </cell>
          <cell r="D8327">
            <v>623072</v>
          </cell>
        </row>
        <row r="8328">
          <cell r="B8328" t="str">
            <v>Săng mã &gt;36-39 cm</v>
          </cell>
          <cell r="C8328" t="str">
            <v>cây</v>
          </cell>
          <cell r="D8328">
            <v>669023</v>
          </cell>
        </row>
        <row r="8329">
          <cell r="B8329" t="str">
            <v>Săng mã &gt;39-42 cm</v>
          </cell>
          <cell r="C8329" t="str">
            <v>cây</v>
          </cell>
          <cell r="D8329">
            <v>719533</v>
          </cell>
        </row>
        <row r="8330">
          <cell r="B8330" t="str">
            <v>Săng mã &gt;42 cm</v>
          </cell>
          <cell r="C8330" t="str">
            <v>cây</v>
          </cell>
          <cell r="D8330">
            <v>775248</v>
          </cell>
        </row>
        <row r="8331">
          <cell r="B8331" t="str">
            <v>Muỗm ≤3 cm</v>
          </cell>
          <cell r="C8331" t="str">
            <v>cây</v>
          </cell>
          <cell r="D8331">
            <v>78170</v>
          </cell>
        </row>
        <row r="8332">
          <cell r="B8332" t="str">
            <v>Muỗm &gt;3-6 cm</v>
          </cell>
          <cell r="C8332" t="str">
            <v>cây</v>
          </cell>
          <cell r="D8332">
            <v>102978</v>
          </cell>
        </row>
        <row r="8333">
          <cell r="B8333" t="str">
            <v>Muỗm &gt;6-9 cm</v>
          </cell>
          <cell r="C8333" t="str">
            <v>cây</v>
          </cell>
          <cell r="D8333">
            <v>270948</v>
          </cell>
        </row>
        <row r="8334">
          <cell r="B8334" t="str">
            <v>Muỗm &gt;9-12 cm</v>
          </cell>
          <cell r="C8334" t="str">
            <v>cây</v>
          </cell>
          <cell r="D8334">
            <v>364529</v>
          </cell>
        </row>
        <row r="8335">
          <cell r="B8335" t="str">
            <v>Muỗm &gt;12-15 cm</v>
          </cell>
          <cell r="C8335" t="str">
            <v>cây</v>
          </cell>
          <cell r="D8335">
            <v>389433</v>
          </cell>
        </row>
        <row r="8336">
          <cell r="B8336" t="str">
            <v>Muỗm &gt;15-18 cm</v>
          </cell>
          <cell r="C8336" t="str">
            <v>cây</v>
          </cell>
          <cell r="D8336">
            <v>415918</v>
          </cell>
        </row>
        <row r="8337">
          <cell r="B8337" t="str">
            <v>Muỗm &gt;18-21 cm</v>
          </cell>
          <cell r="C8337" t="str">
            <v>cây</v>
          </cell>
          <cell r="D8337">
            <v>444210</v>
          </cell>
        </row>
        <row r="8338">
          <cell r="B8338" t="str">
            <v>Muỗm &gt;21-24 cm</v>
          </cell>
          <cell r="C8338" t="str">
            <v>cây</v>
          </cell>
          <cell r="D8338">
            <v>474562</v>
          </cell>
        </row>
        <row r="8339">
          <cell r="B8339" t="str">
            <v>Muỗm &gt;24-27 cm</v>
          </cell>
          <cell r="C8339" t="str">
            <v>cây</v>
          </cell>
          <cell r="D8339">
            <v>507268</v>
          </cell>
        </row>
        <row r="8340">
          <cell r="B8340" t="str">
            <v>Muỗm &gt;27-30 cm</v>
          </cell>
          <cell r="C8340" t="str">
            <v>cây</v>
          </cell>
          <cell r="D8340">
            <v>542659</v>
          </cell>
        </row>
        <row r="8341">
          <cell r="B8341" t="str">
            <v>Muỗm &gt;30-33 cm</v>
          </cell>
          <cell r="C8341" t="str">
            <v>cây</v>
          </cell>
          <cell r="D8341">
            <v>581110</v>
          </cell>
        </row>
        <row r="8342">
          <cell r="B8342" t="str">
            <v>Muỗm &gt;33-36 cm</v>
          </cell>
          <cell r="C8342" t="str">
            <v>cây</v>
          </cell>
          <cell r="D8342">
            <v>623072</v>
          </cell>
        </row>
        <row r="8343">
          <cell r="B8343" t="str">
            <v>Muỗm &gt;36-39 cm</v>
          </cell>
          <cell r="C8343" t="str">
            <v>cây</v>
          </cell>
          <cell r="D8343">
            <v>669023</v>
          </cell>
        </row>
        <row r="8344">
          <cell r="B8344" t="str">
            <v>Muỗm &gt;39-42 cm</v>
          </cell>
          <cell r="C8344" t="str">
            <v>cây</v>
          </cell>
          <cell r="D8344">
            <v>719533</v>
          </cell>
        </row>
        <row r="8345">
          <cell r="B8345" t="str">
            <v>Muỗm &gt;42 cm</v>
          </cell>
          <cell r="C8345" t="str">
            <v>cây</v>
          </cell>
          <cell r="D8345">
            <v>775248</v>
          </cell>
        </row>
        <row r="8346">
          <cell r="B8346" t="str">
            <v>Xoan ≤3 cm</v>
          </cell>
          <cell r="C8346" t="str">
            <v>cây</v>
          </cell>
          <cell r="D8346">
            <v>78170</v>
          </cell>
        </row>
        <row r="8347">
          <cell r="B8347" t="str">
            <v>Xoan &gt;3-6 cm</v>
          </cell>
          <cell r="C8347" t="str">
            <v>cây</v>
          </cell>
          <cell r="D8347">
            <v>102978</v>
          </cell>
        </row>
        <row r="8348">
          <cell r="B8348" t="str">
            <v>Xoan &gt;6-9 cm</v>
          </cell>
          <cell r="C8348" t="str">
            <v>cây</v>
          </cell>
          <cell r="D8348">
            <v>270948</v>
          </cell>
        </row>
        <row r="8349">
          <cell r="B8349" t="str">
            <v>Xoan &gt;9-12 cm</v>
          </cell>
          <cell r="C8349" t="str">
            <v>cây</v>
          </cell>
          <cell r="D8349">
            <v>364529</v>
          </cell>
        </row>
        <row r="8350">
          <cell r="B8350" t="str">
            <v>Xoan &gt;12-15 cm</v>
          </cell>
          <cell r="C8350" t="str">
            <v>cây</v>
          </cell>
          <cell r="D8350">
            <v>389433</v>
          </cell>
        </row>
        <row r="8351">
          <cell r="B8351" t="str">
            <v>Xoan &gt;15-18 cm</v>
          </cell>
          <cell r="C8351" t="str">
            <v>cây</v>
          </cell>
          <cell r="D8351">
            <v>415918</v>
          </cell>
        </row>
        <row r="8352">
          <cell r="B8352" t="str">
            <v>Xoan &gt;18-21 cm</v>
          </cell>
          <cell r="C8352" t="str">
            <v>cây</v>
          </cell>
          <cell r="D8352">
            <v>444210</v>
          </cell>
        </row>
        <row r="8353">
          <cell r="B8353" t="str">
            <v>Xoan &gt;21-24 cm</v>
          </cell>
          <cell r="C8353" t="str">
            <v>cây</v>
          </cell>
          <cell r="D8353">
            <v>474562</v>
          </cell>
        </row>
        <row r="8354">
          <cell r="B8354" t="str">
            <v>Xoan &gt;24-27 cm</v>
          </cell>
          <cell r="C8354" t="str">
            <v>cây</v>
          </cell>
          <cell r="D8354">
            <v>507268</v>
          </cell>
        </row>
        <row r="8355">
          <cell r="B8355" t="str">
            <v>Xoan &gt;27-30 cm</v>
          </cell>
          <cell r="C8355" t="str">
            <v>cây</v>
          </cell>
          <cell r="D8355">
            <v>542659</v>
          </cell>
        </row>
        <row r="8356">
          <cell r="B8356" t="str">
            <v>Xoan &gt;30-33 cm</v>
          </cell>
          <cell r="C8356" t="str">
            <v>cây</v>
          </cell>
          <cell r="D8356">
            <v>581110</v>
          </cell>
        </row>
        <row r="8357">
          <cell r="B8357" t="str">
            <v>Xoan &gt;33-36 cm</v>
          </cell>
          <cell r="C8357" t="str">
            <v>cây</v>
          </cell>
          <cell r="D8357">
            <v>623072</v>
          </cell>
        </row>
        <row r="8358">
          <cell r="B8358" t="str">
            <v>Xoan &gt;36-39 cm</v>
          </cell>
          <cell r="C8358" t="str">
            <v>cây</v>
          </cell>
          <cell r="D8358">
            <v>669023</v>
          </cell>
        </row>
        <row r="8359">
          <cell r="B8359" t="str">
            <v>Xoan &gt;39-42 cm</v>
          </cell>
          <cell r="C8359" t="str">
            <v>cây</v>
          </cell>
          <cell r="D8359">
            <v>719533</v>
          </cell>
        </row>
        <row r="8360">
          <cell r="B8360" t="str">
            <v>Xoan &gt;42 cm</v>
          </cell>
          <cell r="C8360" t="str">
            <v>cây</v>
          </cell>
          <cell r="D8360">
            <v>775248</v>
          </cell>
        </row>
        <row r="8361">
          <cell r="B8361" t="str">
            <v>Xoan ta ≤3 cm</v>
          </cell>
          <cell r="C8361" t="str">
            <v>cây</v>
          </cell>
          <cell r="D8361">
            <v>78170</v>
          </cell>
        </row>
        <row r="8362">
          <cell r="B8362" t="str">
            <v>Xoan ta &gt;3-6 cm</v>
          </cell>
          <cell r="C8362" t="str">
            <v>cây</v>
          </cell>
          <cell r="D8362">
            <v>102978</v>
          </cell>
        </row>
        <row r="8363">
          <cell r="B8363" t="str">
            <v>Xoan ta &gt;6-9 cm</v>
          </cell>
          <cell r="C8363" t="str">
            <v>cây</v>
          </cell>
          <cell r="D8363">
            <v>270948</v>
          </cell>
        </row>
        <row r="8364">
          <cell r="B8364" t="str">
            <v>Xoan ta &gt;9-12 cm</v>
          </cell>
          <cell r="C8364" t="str">
            <v>cây</v>
          </cell>
          <cell r="D8364">
            <v>364529</v>
          </cell>
        </row>
        <row r="8365">
          <cell r="B8365" t="str">
            <v>Xoan ta &gt;12-15 cm</v>
          </cell>
          <cell r="C8365" t="str">
            <v>cây</v>
          </cell>
          <cell r="D8365">
            <v>389433</v>
          </cell>
        </row>
        <row r="8366">
          <cell r="B8366" t="str">
            <v>Xoan ta &gt;15-18 cm</v>
          </cell>
          <cell r="C8366" t="str">
            <v>cây</v>
          </cell>
          <cell r="D8366">
            <v>415918</v>
          </cell>
        </row>
        <row r="8367">
          <cell r="B8367" t="str">
            <v>Xoan ta &gt;18-21 cm</v>
          </cell>
          <cell r="C8367" t="str">
            <v>cây</v>
          </cell>
          <cell r="D8367">
            <v>444210</v>
          </cell>
        </row>
        <row r="8368">
          <cell r="B8368" t="str">
            <v>Xoan ta &gt;21-24 cm</v>
          </cell>
          <cell r="C8368" t="str">
            <v>cây</v>
          </cell>
          <cell r="D8368">
            <v>474562</v>
          </cell>
        </row>
        <row r="8369">
          <cell r="B8369" t="str">
            <v>Xoan ta &gt;24-27 cm</v>
          </cell>
          <cell r="C8369" t="str">
            <v>cây</v>
          </cell>
          <cell r="D8369">
            <v>507268</v>
          </cell>
        </row>
        <row r="8370">
          <cell r="B8370" t="str">
            <v>Xoan ta &gt;27-30 cm</v>
          </cell>
          <cell r="C8370" t="str">
            <v>cây</v>
          </cell>
          <cell r="D8370">
            <v>542659</v>
          </cell>
        </row>
        <row r="8371">
          <cell r="B8371" t="str">
            <v>Xoan ta &gt;30-33 cm</v>
          </cell>
          <cell r="C8371" t="str">
            <v>cây</v>
          </cell>
          <cell r="D8371">
            <v>581110</v>
          </cell>
        </row>
        <row r="8372">
          <cell r="B8372" t="str">
            <v>Xoan ta &gt;33-36 cm</v>
          </cell>
          <cell r="C8372" t="str">
            <v>cây</v>
          </cell>
          <cell r="D8372">
            <v>623072</v>
          </cell>
        </row>
        <row r="8373">
          <cell r="B8373" t="str">
            <v>Xoan ta &gt;36-39 cm</v>
          </cell>
          <cell r="C8373" t="str">
            <v>cây</v>
          </cell>
          <cell r="D8373">
            <v>669023</v>
          </cell>
        </row>
        <row r="8374">
          <cell r="B8374" t="str">
            <v>Xoan ta &gt;39-42 cm</v>
          </cell>
          <cell r="C8374" t="str">
            <v>cây</v>
          </cell>
          <cell r="D8374">
            <v>719533</v>
          </cell>
        </row>
        <row r="8375">
          <cell r="B8375" t="str">
            <v>Xoan ta &gt;42 cm</v>
          </cell>
          <cell r="C8375" t="str">
            <v>cây</v>
          </cell>
          <cell r="D8375">
            <v>775248</v>
          </cell>
        </row>
        <row r="8376">
          <cell r="B8376" t="str">
            <v>Ba bét ≤3 cm</v>
          </cell>
          <cell r="C8376" t="str">
            <v>cây</v>
          </cell>
          <cell r="D8376">
            <v>65142</v>
          </cell>
        </row>
        <row r="8377">
          <cell r="B8377" t="str">
            <v>Ba bét &gt;3-6 cm</v>
          </cell>
          <cell r="C8377" t="str">
            <v>cây</v>
          </cell>
          <cell r="D8377">
            <v>85815</v>
          </cell>
        </row>
        <row r="8378">
          <cell r="B8378" t="str">
            <v>Ba bét &gt;6-9 cm</v>
          </cell>
          <cell r="C8378" t="str">
            <v>cây</v>
          </cell>
          <cell r="D8378">
            <v>225790</v>
          </cell>
        </row>
        <row r="8379">
          <cell r="B8379" t="str">
            <v>Ba bét &gt;9-12 cm</v>
          </cell>
          <cell r="C8379" t="str">
            <v>cây</v>
          </cell>
          <cell r="D8379">
            <v>303775</v>
          </cell>
        </row>
        <row r="8380">
          <cell r="B8380" t="str">
            <v>Ba bét &gt;12-15 cm</v>
          </cell>
          <cell r="C8380" t="str">
            <v>cây</v>
          </cell>
          <cell r="D8380">
            <v>324528</v>
          </cell>
        </row>
        <row r="8381">
          <cell r="B8381" t="str">
            <v>Ba bét &gt;15-18 cm</v>
          </cell>
          <cell r="C8381" t="str">
            <v>cây</v>
          </cell>
          <cell r="D8381">
            <v>346599</v>
          </cell>
        </row>
        <row r="8382">
          <cell r="B8382" t="str">
            <v>Ba bét &gt;18-21 cm</v>
          </cell>
          <cell r="C8382" t="str">
            <v>cây</v>
          </cell>
          <cell r="D8382">
            <v>370175</v>
          </cell>
        </row>
        <row r="8383">
          <cell r="B8383" t="str">
            <v>Ba bét &gt;21-24 cm</v>
          </cell>
          <cell r="C8383" t="str">
            <v>cây</v>
          </cell>
          <cell r="D8383">
            <v>395469</v>
          </cell>
        </row>
        <row r="8384">
          <cell r="B8384" t="str">
            <v>Ba bét &gt;24-27 cm</v>
          </cell>
          <cell r="C8384" t="str">
            <v>cây</v>
          </cell>
          <cell r="D8384">
            <v>422723</v>
          </cell>
        </row>
        <row r="8385">
          <cell r="B8385" t="str">
            <v>Ba bét &gt;27-30 cm</v>
          </cell>
          <cell r="C8385" t="str">
            <v>cây</v>
          </cell>
          <cell r="D8385">
            <v>452216</v>
          </cell>
        </row>
        <row r="8386">
          <cell r="B8386" t="str">
            <v>Ba bét &gt;30-33 cm</v>
          </cell>
          <cell r="C8386" t="str">
            <v>cây</v>
          </cell>
          <cell r="D8386">
            <v>484259</v>
          </cell>
        </row>
        <row r="8387">
          <cell r="B8387" t="str">
            <v>Ba bét &gt;33-36 cm</v>
          </cell>
          <cell r="C8387" t="str">
            <v>cây</v>
          </cell>
          <cell r="D8387">
            <v>519226</v>
          </cell>
        </row>
        <row r="8388">
          <cell r="B8388" t="str">
            <v>Ba bét &gt;36-39 cm</v>
          </cell>
          <cell r="C8388" t="str">
            <v>cây</v>
          </cell>
          <cell r="D8388">
            <v>557519</v>
          </cell>
        </row>
        <row r="8389">
          <cell r="B8389" t="str">
            <v>Ba bét &gt;39-42 cm</v>
          </cell>
          <cell r="C8389" t="str">
            <v>cây</v>
          </cell>
          <cell r="D8389">
            <v>599611</v>
          </cell>
        </row>
        <row r="8390">
          <cell r="B8390" t="str">
            <v>Ba bét &gt;42 cm</v>
          </cell>
          <cell r="C8390" t="str">
            <v>cây</v>
          </cell>
          <cell r="D8390">
            <v>646040</v>
          </cell>
        </row>
        <row r="8391">
          <cell r="B8391" t="str">
            <v>Vạng ≤3 cm</v>
          </cell>
          <cell r="C8391" t="str">
            <v>cây</v>
          </cell>
          <cell r="D8391">
            <v>65142</v>
          </cell>
        </row>
        <row r="8392">
          <cell r="B8392" t="str">
            <v>Vạng &gt;3-6 cm</v>
          </cell>
          <cell r="C8392" t="str">
            <v>cây</v>
          </cell>
          <cell r="D8392">
            <v>85815</v>
          </cell>
        </row>
        <row r="8393">
          <cell r="B8393" t="str">
            <v>Vạng &gt;6-9 cm</v>
          </cell>
          <cell r="C8393" t="str">
            <v>cây</v>
          </cell>
          <cell r="D8393">
            <v>225790</v>
          </cell>
        </row>
        <row r="8394">
          <cell r="B8394" t="str">
            <v>Vạng &gt;9-12 cm</v>
          </cell>
          <cell r="C8394" t="str">
            <v>cây</v>
          </cell>
          <cell r="D8394">
            <v>303775</v>
          </cell>
        </row>
        <row r="8395">
          <cell r="B8395" t="str">
            <v>Vạng &gt;12-15 cm</v>
          </cell>
          <cell r="C8395" t="str">
            <v>cây</v>
          </cell>
          <cell r="D8395">
            <v>324528</v>
          </cell>
        </row>
        <row r="8396">
          <cell r="B8396" t="str">
            <v>Vạng &gt;15-18 cm</v>
          </cell>
          <cell r="C8396" t="str">
            <v>cây</v>
          </cell>
          <cell r="D8396">
            <v>346599</v>
          </cell>
        </row>
        <row r="8397">
          <cell r="B8397" t="str">
            <v>Vạng &gt;18-21 cm</v>
          </cell>
          <cell r="C8397" t="str">
            <v>cây</v>
          </cell>
          <cell r="D8397">
            <v>370175</v>
          </cell>
        </row>
        <row r="8398">
          <cell r="B8398" t="str">
            <v>Vạng &gt;21-24 cm</v>
          </cell>
          <cell r="C8398" t="str">
            <v>cây</v>
          </cell>
          <cell r="D8398">
            <v>395469</v>
          </cell>
        </row>
        <row r="8399">
          <cell r="B8399" t="str">
            <v>Vạng &gt;24-27 cm</v>
          </cell>
          <cell r="C8399" t="str">
            <v>cây</v>
          </cell>
          <cell r="D8399">
            <v>422723</v>
          </cell>
        </row>
        <row r="8400">
          <cell r="B8400" t="str">
            <v>Vạng &gt;27-30 cm</v>
          </cell>
          <cell r="C8400" t="str">
            <v>cây</v>
          </cell>
          <cell r="D8400">
            <v>452216</v>
          </cell>
        </row>
        <row r="8401">
          <cell r="B8401" t="str">
            <v>Vạng &gt;30-33 cm</v>
          </cell>
          <cell r="C8401" t="str">
            <v>cây</v>
          </cell>
          <cell r="D8401">
            <v>484259</v>
          </cell>
        </row>
        <row r="8402">
          <cell r="B8402" t="str">
            <v>Vạng &gt;33-36 cm</v>
          </cell>
          <cell r="C8402" t="str">
            <v>cây</v>
          </cell>
          <cell r="D8402">
            <v>519226</v>
          </cell>
        </row>
        <row r="8403">
          <cell r="B8403" t="str">
            <v>Vạng &gt;36-39 cm</v>
          </cell>
          <cell r="C8403" t="str">
            <v>cây</v>
          </cell>
          <cell r="D8403">
            <v>557519</v>
          </cell>
        </row>
        <row r="8404">
          <cell r="B8404" t="str">
            <v>Vạng &gt;39-42 cm</v>
          </cell>
          <cell r="C8404" t="str">
            <v>cây</v>
          </cell>
          <cell r="D8404">
            <v>599611</v>
          </cell>
        </row>
        <row r="8405">
          <cell r="B8405" t="str">
            <v>Vạng &gt;42 cm</v>
          </cell>
          <cell r="C8405" t="str">
            <v>cây</v>
          </cell>
          <cell r="D8405">
            <v>646040</v>
          </cell>
        </row>
        <row r="8406">
          <cell r="B8406" t="str">
            <v>Ba bét đỏ ≤3 cm</v>
          </cell>
          <cell r="C8406" t="str">
            <v>cây</v>
          </cell>
          <cell r="D8406">
            <v>65142</v>
          </cell>
        </row>
        <row r="8407">
          <cell r="B8407" t="str">
            <v>Ba bét đỏ &gt;3-6 cm</v>
          </cell>
          <cell r="C8407" t="str">
            <v>cây</v>
          </cell>
          <cell r="D8407">
            <v>85815</v>
          </cell>
        </row>
        <row r="8408">
          <cell r="B8408" t="str">
            <v>Ba bét đỏ &gt;6-9 cm</v>
          </cell>
          <cell r="C8408" t="str">
            <v>cây</v>
          </cell>
          <cell r="D8408">
            <v>225790</v>
          </cell>
        </row>
        <row r="8409">
          <cell r="B8409" t="str">
            <v>Ba bét đỏ &gt;9-12 cm</v>
          </cell>
          <cell r="C8409" t="str">
            <v>cây</v>
          </cell>
          <cell r="D8409">
            <v>303775</v>
          </cell>
        </row>
        <row r="8410">
          <cell r="B8410" t="str">
            <v>Ba bét đỏ &gt;12-15 cm</v>
          </cell>
          <cell r="C8410" t="str">
            <v>cây</v>
          </cell>
          <cell r="D8410">
            <v>324528</v>
          </cell>
        </row>
        <row r="8411">
          <cell r="B8411" t="str">
            <v>Ba bét đỏ &gt;15-18 cm</v>
          </cell>
          <cell r="C8411" t="str">
            <v>cây</v>
          </cell>
          <cell r="D8411">
            <v>346599</v>
          </cell>
        </row>
        <row r="8412">
          <cell r="B8412" t="str">
            <v>Ba bét đỏ &gt;18-21 cm</v>
          </cell>
          <cell r="C8412" t="str">
            <v>cây</v>
          </cell>
          <cell r="D8412">
            <v>370175</v>
          </cell>
        </row>
        <row r="8413">
          <cell r="B8413" t="str">
            <v>Ba bét đỏ &gt;21-24 cm</v>
          </cell>
          <cell r="C8413" t="str">
            <v>cây</v>
          </cell>
          <cell r="D8413">
            <v>395469</v>
          </cell>
        </row>
        <row r="8414">
          <cell r="B8414" t="str">
            <v>Ba bét đỏ &gt;24-27 cm</v>
          </cell>
          <cell r="C8414" t="str">
            <v>cây</v>
          </cell>
          <cell r="D8414">
            <v>422723</v>
          </cell>
        </row>
        <row r="8415">
          <cell r="B8415" t="str">
            <v>Ba bét đỏ &gt;27-30 cm</v>
          </cell>
          <cell r="C8415" t="str">
            <v>cây</v>
          </cell>
          <cell r="D8415">
            <v>452216</v>
          </cell>
        </row>
        <row r="8416">
          <cell r="B8416" t="str">
            <v>Ba bét đỏ &gt;30-33 cm</v>
          </cell>
          <cell r="C8416" t="str">
            <v>cây</v>
          </cell>
          <cell r="D8416">
            <v>484259</v>
          </cell>
        </row>
        <row r="8417">
          <cell r="B8417" t="str">
            <v>Ba bét đỏ &gt;33-36 cm</v>
          </cell>
          <cell r="C8417" t="str">
            <v>cây</v>
          </cell>
          <cell r="D8417">
            <v>519226</v>
          </cell>
        </row>
        <row r="8418">
          <cell r="B8418" t="str">
            <v>Ba bét đỏ &gt;36-39 cm</v>
          </cell>
          <cell r="C8418" t="str">
            <v>cây</v>
          </cell>
          <cell r="D8418">
            <v>557519</v>
          </cell>
        </row>
        <row r="8419">
          <cell r="B8419" t="str">
            <v>Ba bét đỏ &gt;39-42 cm</v>
          </cell>
          <cell r="C8419" t="str">
            <v>cây</v>
          </cell>
          <cell r="D8419">
            <v>599611</v>
          </cell>
        </row>
        <row r="8420">
          <cell r="B8420" t="str">
            <v>Ba bét đỏ &gt;42 cm</v>
          </cell>
          <cell r="C8420" t="str">
            <v>cây</v>
          </cell>
          <cell r="D8420">
            <v>646040</v>
          </cell>
        </row>
        <row r="8421">
          <cell r="B8421" t="str">
            <v>Bồ đề ≤3 cm</v>
          </cell>
          <cell r="C8421" t="str">
            <v>cây</v>
          </cell>
          <cell r="D8421">
            <v>65142</v>
          </cell>
        </row>
        <row r="8422">
          <cell r="B8422" t="str">
            <v>Bồ đề &gt;3-6 cm</v>
          </cell>
          <cell r="C8422" t="str">
            <v>cây</v>
          </cell>
          <cell r="D8422">
            <v>85815</v>
          </cell>
        </row>
        <row r="8423">
          <cell r="B8423" t="str">
            <v>Bồ đề &gt;6-9 cm</v>
          </cell>
          <cell r="C8423" t="str">
            <v>cây</v>
          </cell>
          <cell r="D8423">
            <v>225790</v>
          </cell>
        </row>
        <row r="8424">
          <cell r="B8424" t="str">
            <v>Bồ đề &gt;9-12 cm</v>
          </cell>
          <cell r="C8424" t="str">
            <v>cây</v>
          </cell>
          <cell r="D8424">
            <v>303775</v>
          </cell>
        </row>
        <row r="8425">
          <cell r="B8425" t="str">
            <v>Bồ đề &gt;12-15 cm</v>
          </cell>
          <cell r="C8425" t="str">
            <v>cây</v>
          </cell>
          <cell r="D8425">
            <v>324528</v>
          </cell>
        </row>
        <row r="8426">
          <cell r="B8426" t="str">
            <v>Bồ đề &gt;15-18 cm</v>
          </cell>
          <cell r="C8426" t="str">
            <v>cây</v>
          </cell>
          <cell r="D8426">
            <v>346599</v>
          </cell>
        </row>
        <row r="8427">
          <cell r="B8427" t="str">
            <v>Bồ đề &gt;18-21 cm</v>
          </cell>
          <cell r="C8427" t="str">
            <v>cây</v>
          </cell>
          <cell r="D8427">
            <v>370175</v>
          </cell>
        </row>
        <row r="8428">
          <cell r="B8428" t="str">
            <v>Bồ đề &gt;21-24 cm</v>
          </cell>
          <cell r="C8428" t="str">
            <v>cây</v>
          </cell>
          <cell r="D8428">
            <v>395469</v>
          </cell>
        </row>
        <row r="8429">
          <cell r="B8429" t="str">
            <v>Bồ đề &gt;24-27 cm</v>
          </cell>
          <cell r="C8429" t="str">
            <v>cây</v>
          </cell>
          <cell r="D8429">
            <v>422723</v>
          </cell>
        </row>
        <row r="8430">
          <cell r="B8430" t="str">
            <v>Bồ đề &gt;27-30 cm</v>
          </cell>
          <cell r="C8430" t="str">
            <v>cây</v>
          </cell>
          <cell r="D8430">
            <v>452216</v>
          </cell>
        </row>
        <row r="8431">
          <cell r="B8431" t="str">
            <v>Bồ đề &gt;30-33 cm</v>
          </cell>
          <cell r="C8431" t="str">
            <v>cây</v>
          </cell>
          <cell r="D8431">
            <v>484259</v>
          </cell>
        </row>
        <row r="8432">
          <cell r="B8432" t="str">
            <v>Bồ đề &gt;33-36 cm</v>
          </cell>
          <cell r="C8432" t="str">
            <v>cây</v>
          </cell>
          <cell r="D8432">
            <v>519226</v>
          </cell>
        </row>
        <row r="8433">
          <cell r="B8433" t="str">
            <v>Bồ đề &gt;36-39 cm</v>
          </cell>
          <cell r="C8433" t="str">
            <v>cây</v>
          </cell>
          <cell r="D8433">
            <v>557519</v>
          </cell>
        </row>
        <row r="8434">
          <cell r="B8434" t="str">
            <v>Bồ đề &gt;39-42 cm</v>
          </cell>
          <cell r="C8434" t="str">
            <v>cây</v>
          </cell>
          <cell r="D8434">
            <v>599611</v>
          </cell>
        </row>
        <row r="8435">
          <cell r="B8435" t="str">
            <v>Bồ đề &gt;42 cm</v>
          </cell>
          <cell r="C8435" t="str">
            <v>cây</v>
          </cell>
          <cell r="D8435">
            <v>646040</v>
          </cell>
        </row>
        <row r="8436">
          <cell r="B8436" t="str">
            <v>Bồ kết ≤3 cm</v>
          </cell>
          <cell r="C8436" t="str">
            <v>cây</v>
          </cell>
          <cell r="D8436">
            <v>65142</v>
          </cell>
        </row>
        <row r="8437">
          <cell r="B8437" t="str">
            <v>Bồ kết &gt;3-6 cm</v>
          </cell>
          <cell r="C8437" t="str">
            <v>cây</v>
          </cell>
          <cell r="D8437">
            <v>85815</v>
          </cell>
        </row>
        <row r="8438">
          <cell r="B8438" t="str">
            <v>Bồ kết &gt;6-9 cm</v>
          </cell>
          <cell r="C8438" t="str">
            <v>cây</v>
          </cell>
          <cell r="D8438">
            <v>225790</v>
          </cell>
        </row>
        <row r="8439">
          <cell r="B8439" t="str">
            <v>Bồ kết &gt;9-12 cm</v>
          </cell>
          <cell r="C8439" t="str">
            <v>cây</v>
          </cell>
          <cell r="D8439">
            <v>303775</v>
          </cell>
        </row>
        <row r="8440">
          <cell r="B8440" t="str">
            <v>Bồ kết &gt;12-15 cm</v>
          </cell>
          <cell r="C8440" t="str">
            <v>cây</v>
          </cell>
          <cell r="D8440">
            <v>324528</v>
          </cell>
        </row>
        <row r="8441">
          <cell r="B8441" t="str">
            <v>Bồ kết &gt;15-18 cm</v>
          </cell>
          <cell r="C8441" t="str">
            <v>cây</v>
          </cell>
          <cell r="D8441">
            <v>346599</v>
          </cell>
        </row>
        <row r="8442">
          <cell r="B8442" t="str">
            <v>Bồ kết &gt;18-21 cm</v>
          </cell>
          <cell r="C8442" t="str">
            <v>cây</v>
          </cell>
          <cell r="D8442">
            <v>370175</v>
          </cell>
        </row>
        <row r="8443">
          <cell r="B8443" t="str">
            <v>Bồ kết &gt;21-24 cm</v>
          </cell>
          <cell r="C8443" t="str">
            <v>cây</v>
          </cell>
          <cell r="D8443">
            <v>395469</v>
          </cell>
        </row>
        <row r="8444">
          <cell r="B8444" t="str">
            <v>Bồ kết &gt;24-27 cm</v>
          </cell>
          <cell r="C8444" t="str">
            <v>cây</v>
          </cell>
          <cell r="D8444">
            <v>422723</v>
          </cell>
        </row>
        <row r="8445">
          <cell r="B8445" t="str">
            <v>Bồ kết &gt;27-30 cm</v>
          </cell>
          <cell r="C8445" t="str">
            <v>cây</v>
          </cell>
          <cell r="D8445">
            <v>452216</v>
          </cell>
        </row>
        <row r="8446">
          <cell r="B8446" t="str">
            <v>Bồ kết &gt;30-33 cm</v>
          </cell>
          <cell r="C8446" t="str">
            <v>cây</v>
          </cell>
          <cell r="D8446">
            <v>484259</v>
          </cell>
        </row>
        <row r="8447">
          <cell r="B8447" t="str">
            <v>Bồ kết &gt;33-36 cm</v>
          </cell>
          <cell r="C8447" t="str">
            <v>cây</v>
          </cell>
          <cell r="D8447">
            <v>519226</v>
          </cell>
        </row>
        <row r="8448">
          <cell r="B8448" t="str">
            <v>Bồ kết &gt;36-39 cm</v>
          </cell>
          <cell r="C8448" t="str">
            <v>cây</v>
          </cell>
          <cell r="D8448">
            <v>557519</v>
          </cell>
        </row>
        <row r="8449">
          <cell r="B8449" t="str">
            <v>Bồ kết &gt;39-42 cm</v>
          </cell>
          <cell r="C8449" t="str">
            <v>cây</v>
          </cell>
          <cell r="D8449">
            <v>599611</v>
          </cell>
        </row>
        <row r="8450">
          <cell r="B8450" t="str">
            <v>Bồ kết &gt;42 cm</v>
          </cell>
          <cell r="C8450" t="str">
            <v>cây</v>
          </cell>
          <cell r="D8450">
            <v>646040</v>
          </cell>
        </row>
        <row r="8451">
          <cell r="B8451" t="str">
            <v>Bồ kết nhỏ ≤3 cm</v>
          </cell>
          <cell r="C8451" t="str">
            <v>cây</v>
          </cell>
          <cell r="D8451">
            <v>65142</v>
          </cell>
        </row>
        <row r="8452">
          <cell r="B8452" t="str">
            <v>Bồ kết nhỏ &gt;3-6 cm</v>
          </cell>
          <cell r="C8452" t="str">
            <v>cây</v>
          </cell>
          <cell r="D8452">
            <v>85815</v>
          </cell>
        </row>
        <row r="8453">
          <cell r="B8453" t="str">
            <v>Bồ kết nhỏ &gt;6-9 cm</v>
          </cell>
          <cell r="C8453" t="str">
            <v>cây</v>
          </cell>
          <cell r="D8453">
            <v>225790</v>
          </cell>
        </row>
        <row r="8454">
          <cell r="B8454" t="str">
            <v>Bồ kết nhỏ &gt;9-12 cm</v>
          </cell>
          <cell r="C8454" t="str">
            <v>cây</v>
          </cell>
          <cell r="D8454">
            <v>303775</v>
          </cell>
        </row>
        <row r="8455">
          <cell r="B8455" t="str">
            <v>Bồ kết nhỏ &gt;12-15 cm</v>
          </cell>
          <cell r="C8455" t="str">
            <v>cây</v>
          </cell>
          <cell r="D8455">
            <v>324528</v>
          </cell>
        </row>
        <row r="8456">
          <cell r="B8456" t="str">
            <v>Bồ kết nhỏ &gt;15-18 cm</v>
          </cell>
          <cell r="C8456" t="str">
            <v>cây</v>
          </cell>
          <cell r="D8456">
            <v>346599</v>
          </cell>
        </row>
        <row r="8457">
          <cell r="B8457" t="str">
            <v>Bồ kết nhỏ &gt;18-21 cm</v>
          </cell>
          <cell r="C8457" t="str">
            <v>cây</v>
          </cell>
          <cell r="D8457">
            <v>370175</v>
          </cell>
        </row>
        <row r="8458">
          <cell r="B8458" t="str">
            <v>Bồ kết nhỏ &gt;21-24 cm</v>
          </cell>
          <cell r="C8458" t="str">
            <v>cây</v>
          </cell>
          <cell r="D8458">
            <v>395469</v>
          </cell>
        </row>
        <row r="8459">
          <cell r="B8459" t="str">
            <v>Bồ kết nhỏ &gt;24-27 cm</v>
          </cell>
          <cell r="C8459" t="str">
            <v>cây</v>
          </cell>
          <cell r="D8459">
            <v>422723</v>
          </cell>
        </row>
        <row r="8460">
          <cell r="B8460" t="str">
            <v>Bồ kết nhỏ &gt;27-30 cm</v>
          </cell>
          <cell r="C8460" t="str">
            <v>cây</v>
          </cell>
          <cell r="D8460">
            <v>452216</v>
          </cell>
        </row>
        <row r="8461">
          <cell r="B8461" t="str">
            <v>Bồ kết nhỏ &gt;30-33 cm</v>
          </cell>
          <cell r="C8461" t="str">
            <v>cây</v>
          </cell>
          <cell r="D8461">
            <v>484259</v>
          </cell>
        </row>
        <row r="8462">
          <cell r="B8462" t="str">
            <v>Bồ kết nhỏ &gt;33-36 cm</v>
          </cell>
          <cell r="C8462" t="str">
            <v>cây</v>
          </cell>
          <cell r="D8462">
            <v>519226</v>
          </cell>
        </row>
        <row r="8463">
          <cell r="B8463" t="str">
            <v>Bồ kết nhỏ &gt;36-39 cm</v>
          </cell>
          <cell r="C8463" t="str">
            <v>cây</v>
          </cell>
          <cell r="D8463">
            <v>557519</v>
          </cell>
        </row>
        <row r="8464">
          <cell r="B8464" t="str">
            <v>Bồ kết nhỏ &gt;39-42 cm</v>
          </cell>
          <cell r="C8464" t="str">
            <v>cây</v>
          </cell>
          <cell r="D8464">
            <v>599611</v>
          </cell>
        </row>
        <row r="8465">
          <cell r="B8465" t="str">
            <v>Bồ kết nhỏ &gt;42 cm</v>
          </cell>
          <cell r="C8465" t="str">
            <v>cây</v>
          </cell>
          <cell r="D8465">
            <v>646040</v>
          </cell>
        </row>
        <row r="8466">
          <cell r="B8466" t="str">
            <v>Tao giác ≤3 cm</v>
          </cell>
          <cell r="C8466" t="str">
            <v>cây</v>
          </cell>
          <cell r="D8466">
            <v>65142</v>
          </cell>
        </row>
        <row r="8467">
          <cell r="B8467" t="str">
            <v>Tao giác &gt;3-6 cm</v>
          </cell>
          <cell r="C8467" t="str">
            <v>cây</v>
          </cell>
          <cell r="D8467">
            <v>85815</v>
          </cell>
        </row>
        <row r="8468">
          <cell r="B8468" t="str">
            <v>Tao giác &gt;6-9 cm</v>
          </cell>
          <cell r="C8468" t="str">
            <v>cây</v>
          </cell>
          <cell r="D8468">
            <v>225790</v>
          </cell>
        </row>
        <row r="8469">
          <cell r="B8469" t="str">
            <v>Tao giác &gt;9-12 cm</v>
          </cell>
          <cell r="C8469" t="str">
            <v>cây</v>
          </cell>
          <cell r="D8469">
            <v>303775</v>
          </cell>
        </row>
        <row r="8470">
          <cell r="B8470" t="str">
            <v>Tao giác &gt;12-15 cm</v>
          </cell>
          <cell r="C8470" t="str">
            <v>cây</v>
          </cell>
          <cell r="D8470">
            <v>324528</v>
          </cell>
        </row>
        <row r="8471">
          <cell r="B8471" t="str">
            <v>Tao giác &gt;15-18 cm</v>
          </cell>
          <cell r="C8471" t="str">
            <v>cây</v>
          </cell>
          <cell r="D8471">
            <v>346599</v>
          </cell>
        </row>
        <row r="8472">
          <cell r="B8472" t="str">
            <v>Tao giác &gt;18-21 cm</v>
          </cell>
          <cell r="C8472" t="str">
            <v>cây</v>
          </cell>
          <cell r="D8472">
            <v>370175</v>
          </cell>
        </row>
        <row r="8473">
          <cell r="B8473" t="str">
            <v>Tao giác &gt;21-24 cm</v>
          </cell>
          <cell r="C8473" t="str">
            <v>cây</v>
          </cell>
          <cell r="D8473">
            <v>395469</v>
          </cell>
        </row>
        <row r="8474">
          <cell r="B8474" t="str">
            <v>Tao giác &gt;24-27 cm</v>
          </cell>
          <cell r="C8474" t="str">
            <v>cây</v>
          </cell>
          <cell r="D8474">
            <v>422723</v>
          </cell>
        </row>
        <row r="8475">
          <cell r="B8475" t="str">
            <v>Tao giác &gt;27-30 cm</v>
          </cell>
          <cell r="C8475" t="str">
            <v>cây</v>
          </cell>
          <cell r="D8475">
            <v>452216</v>
          </cell>
        </row>
        <row r="8476">
          <cell r="B8476" t="str">
            <v>Tao giác &gt;30-33 cm</v>
          </cell>
          <cell r="C8476" t="str">
            <v>cây</v>
          </cell>
          <cell r="D8476">
            <v>484259</v>
          </cell>
        </row>
        <row r="8477">
          <cell r="B8477" t="str">
            <v>Tao giác &gt;33-36 cm</v>
          </cell>
          <cell r="C8477" t="str">
            <v>cây</v>
          </cell>
          <cell r="D8477">
            <v>519226</v>
          </cell>
        </row>
        <row r="8478">
          <cell r="B8478" t="str">
            <v>Tao giác &gt;36-39 cm</v>
          </cell>
          <cell r="C8478" t="str">
            <v>cây</v>
          </cell>
          <cell r="D8478">
            <v>557519</v>
          </cell>
        </row>
        <row r="8479">
          <cell r="B8479" t="str">
            <v>Tao giác &gt;39-42 cm</v>
          </cell>
          <cell r="C8479" t="str">
            <v>cây</v>
          </cell>
          <cell r="D8479">
            <v>599611</v>
          </cell>
        </row>
        <row r="8480">
          <cell r="B8480" t="str">
            <v>Tao giác &gt;42 cm</v>
          </cell>
          <cell r="C8480" t="str">
            <v>cây</v>
          </cell>
          <cell r="D8480">
            <v>646040</v>
          </cell>
        </row>
        <row r="8481">
          <cell r="B8481" t="str">
            <v>Bông bạc ≤3 cm</v>
          </cell>
          <cell r="C8481" t="str">
            <v>cây</v>
          </cell>
          <cell r="D8481">
            <v>65142</v>
          </cell>
        </row>
        <row r="8482">
          <cell r="B8482" t="str">
            <v>Bông bạc &gt;3-6 cm</v>
          </cell>
          <cell r="C8482" t="str">
            <v>cây</v>
          </cell>
          <cell r="D8482">
            <v>85815</v>
          </cell>
        </row>
        <row r="8483">
          <cell r="B8483" t="str">
            <v>Bông bạc &gt;6-9 cm</v>
          </cell>
          <cell r="C8483" t="str">
            <v>cây</v>
          </cell>
          <cell r="D8483">
            <v>225790</v>
          </cell>
        </row>
        <row r="8484">
          <cell r="B8484" t="str">
            <v>Bông bạc &gt;9-12 cm</v>
          </cell>
          <cell r="C8484" t="str">
            <v>cây</v>
          </cell>
          <cell r="D8484">
            <v>303775</v>
          </cell>
        </row>
        <row r="8485">
          <cell r="B8485" t="str">
            <v>Bông bạc &gt;12-15 cm</v>
          </cell>
          <cell r="C8485" t="str">
            <v>cây</v>
          </cell>
          <cell r="D8485">
            <v>324528</v>
          </cell>
        </row>
        <row r="8486">
          <cell r="B8486" t="str">
            <v>Bông bạc &gt;15-18 cm</v>
          </cell>
          <cell r="C8486" t="str">
            <v>cây</v>
          </cell>
          <cell r="D8486">
            <v>346599</v>
          </cell>
        </row>
        <row r="8487">
          <cell r="B8487" t="str">
            <v>Bông bạc &gt;18-21 cm</v>
          </cell>
          <cell r="C8487" t="str">
            <v>cây</v>
          </cell>
          <cell r="D8487">
            <v>370175</v>
          </cell>
        </row>
        <row r="8488">
          <cell r="B8488" t="str">
            <v>Bông bạc &gt;21-24 cm</v>
          </cell>
          <cell r="C8488" t="str">
            <v>cây</v>
          </cell>
          <cell r="D8488">
            <v>395469</v>
          </cell>
        </row>
        <row r="8489">
          <cell r="B8489" t="str">
            <v>Bông bạc &gt;24-27 cm</v>
          </cell>
          <cell r="C8489" t="str">
            <v>cây</v>
          </cell>
          <cell r="D8489">
            <v>422723</v>
          </cell>
        </row>
        <row r="8490">
          <cell r="B8490" t="str">
            <v>Bông bạc &gt;27-30 cm</v>
          </cell>
          <cell r="C8490" t="str">
            <v>cây</v>
          </cell>
          <cell r="D8490">
            <v>452216</v>
          </cell>
        </row>
        <row r="8491">
          <cell r="B8491" t="str">
            <v>Bông bạc &gt;30-33 cm</v>
          </cell>
          <cell r="C8491" t="str">
            <v>cây</v>
          </cell>
          <cell r="D8491">
            <v>484259</v>
          </cell>
        </row>
        <row r="8492">
          <cell r="B8492" t="str">
            <v>Bông bạc &gt;33-36 cm</v>
          </cell>
          <cell r="C8492" t="str">
            <v>cây</v>
          </cell>
          <cell r="D8492">
            <v>519226</v>
          </cell>
        </row>
        <row r="8493">
          <cell r="B8493" t="str">
            <v>Bông bạc &gt;36-39 cm</v>
          </cell>
          <cell r="C8493" t="str">
            <v>cây</v>
          </cell>
          <cell r="D8493">
            <v>557519</v>
          </cell>
        </row>
        <row r="8494">
          <cell r="B8494" t="str">
            <v>Bông bạc &gt;39-42 cm</v>
          </cell>
          <cell r="C8494" t="str">
            <v>cây</v>
          </cell>
          <cell r="D8494">
            <v>599611</v>
          </cell>
        </row>
        <row r="8495">
          <cell r="B8495" t="str">
            <v>Bông bạc &gt;42 cm</v>
          </cell>
          <cell r="C8495" t="str">
            <v>cây</v>
          </cell>
          <cell r="D8495">
            <v>646040</v>
          </cell>
        </row>
        <row r="8496">
          <cell r="B8496" t="str">
            <v>Trẩu ≤3 cm</v>
          </cell>
          <cell r="C8496" t="str">
            <v>cây</v>
          </cell>
          <cell r="D8496">
            <v>65142</v>
          </cell>
        </row>
        <row r="8497">
          <cell r="B8497" t="str">
            <v>Trẩu &gt;3-6 cm</v>
          </cell>
          <cell r="C8497" t="str">
            <v>cây</v>
          </cell>
          <cell r="D8497">
            <v>85815</v>
          </cell>
        </row>
        <row r="8498">
          <cell r="B8498" t="str">
            <v>Trẩu &gt;6-9 cm</v>
          </cell>
          <cell r="C8498" t="str">
            <v>cây</v>
          </cell>
          <cell r="D8498">
            <v>225790</v>
          </cell>
        </row>
        <row r="8499">
          <cell r="B8499" t="str">
            <v>Trẩu &gt;9-12 cm</v>
          </cell>
          <cell r="C8499" t="str">
            <v>cây</v>
          </cell>
          <cell r="D8499">
            <v>303775</v>
          </cell>
        </row>
        <row r="8500">
          <cell r="B8500" t="str">
            <v>Trẩu &gt;12-15 cm</v>
          </cell>
          <cell r="C8500" t="str">
            <v>cây</v>
          </cell>
          <cell r="D8500">
            <v>324528</v>
          </cell>
        </row>
        <row r="8501">
          <cell r="B8501" t="str">
            <v>Trẩu &gt;15-18 cm</v>
          </cell>
          <cell r="C8501" t="str">
            <v>cây</v>
          </cell>
          <cell r="D8501">
            <v>346599</v>
          </cell>
        </row>
        <row r="8502">
          <cell r="B8502" t="str">
            <v>Trẩu &gt;18-21 cm</v>
          </cell>
          <cell r="C8502" t="str">
            <v>cây</v>
          </cell>
          <cell r="D8502">
            <v>370175</v>
          </cell>
        </row>
        <row r="8503">
          <cell r="B8503" t="str">
            <v>Trẩu &gt;21-24 cm</v>
          </cell>
          <cell r="C8503" t="str">
            <v>cây</v>
          </cell>
          <cell r="D8503">
            <v>395469</v>
          </cell>
        </row>
        <row r="8504">
          <cell r="B8504" t="str">
            <v>Trẩu &gt;24-27 cm</v>
          </cell>
          <cell r="C8504" t="str">
            <v>cây</v>
          </cell>
          <cell r="D8504">
            <v>422723</v>
          </cell>
        </row>
        <row r="8505">
          <cell r="B8505" t="str">
            <v>Trẩu &gt;27-30 cm</v>
          </cell>
          <cell r="C8505" t="str">
            <v>cây</v>
          </cell>
          <cell r="D8505">
            <v>452216</v>
          </cell>
        </row>
        <row r="8506">
          <cell r="B8506" t="str">
            <v>Trẩu &gt;30-33 cm</v>
          </cell>
          <cell r="C8506" t="str">
            <v>cây</v>
          </cell>
          <cell r="D8506">
            <v>484259</v>
          </cell>
        </row>
        <row r="8507">
          <cell r="B8507" t="str">
            <v>Trẩu &gt;33-36 cm</v>
          </cell>
          <cell r="C8507" t="str">
            <v>cây</v>
          </cell>
          <cell r="D8507">
            <v>519226</v>
          </cell>
        </row>
        <row r="8508">
          <cell r="B8508" t="str">
            <v>Trẩu &gt;36-39 cm</v>
          </cell>
          <cell r="C8508" t="str">
            <v>cây</v>
          </cell>
          <cell r="D8508">
            <v>557519</v>
          </cell>
        </row>
        <row r="8509">
          <cell r="B8509" t="str">
            <v>Trẩu &gt;39-42 cm</v>
          </cell>
          <cell r="C8509" t="str">
            <v>cây</v>
          </cell>
          <cell r="D8509">
            <v>599611</v>
          </cell>
        </row>
        <row r="8510">
          <cell r="B8510" t="str">
            <v>Trẩu &gt;42 cm</v>
          </cell>
          <cell r="C8510" t="str">
            <v>cây</v>
          </cell>
          <cell r="D8510">
            <v>646040</v>
          </cell>
        </row>
        <row r="8511">
          <cell r="B8511" t="str">
            <v>Bông tạp ≤3 cm</v>
          </cell>
          <cell r="C8511" t="str">
            <v>cây</v>
          </cell>
          <cell r="D8511">
            <v>65142</v>
          </cell>
        </row>
        <row r="8512">
          <cell r="B8512" t="str">
            <v>Bông tạp &gt;3-6 cm</v>
          </cell>
          <cell r="C8512" t="str">
            <v>cây</v>
          </cell>
          <cell r="D8512">
            <v>85815</v>
          </cell>
        </row>
        <row r="8513">
          <cell r="B8513" t="str">
            <v>Bông tạp &gt;6-9 cm</v>
          </cell>
          <cell r="C8513" t="str">
            <v>cây</v>
          </cell>
          <cell r="D8513">
            <v>225790</v>
          </cell>
        </row>
        <row r="8514">
          <cell r="B8514" t="str">
            <v>Bông tạp &gt;9-12 cm</v>
          </cell>
          <cell r="C8514" t="str">
            <v>cây</v>
          </cell>
          <cell r="D8514">
            <v>303775</v>
          </cell>
        </row>
        <row r="8515">
          <cell r="B8515" t="str">
            <v>Bông tạp &gt;12-15 cm</v>
          </cell>
          <cell r="C8515" t="str">
            <v>cây</v>
          </cell>
          <cell r="D8515">
            <v>324528</v>
          </cell>
        </row>
        <row r="8516">
          <cell r="B8516" t="str">
            <v>Bông tạp &gt;15-18 cm</v>
          </cell>
          <cell r="C8516" t="str">
            <v>cây</v>
          </cell>
          <cell r="D8516">
            <v>346599</v>
          </cell>
        </row>
        <row r="8517">
          <cell r="B8517" t="str">
            <v>Bông tạp &gt;18-21 cm</v>
          </cell>
          <cell r="C8517" t="str">
            <v>cây</v>
          </cell>
          <cell r="D8517">
            <v>370175</v>
          </cell>
        </row>
        <row r="8518">
          <cell r="B8518" t="str">
            <v>Bông tạp &gt;21-24 cm</v>
          </cell>
          <cell r="C8518" t="str">
            <v>cây</v>
          </cell>
          <cell r="D8518">
            <v>395469</v>
          </cell>
        </row>
        <row r="8519">
          <cell r="B8519" t="str">
            <v>Bông tạp &gt;24-27 cm</v>
          </cell>
          <cell r="C8519" t="str">
            <v>cây</v>
          </cell>
          <cell r="D8519">
            <v>422723</v>
          </cell>
        </row>
        <row r="8520">
          <cell r="B8520" t="str">
            <v>Bông tạp &gt;27-30 cm</v>
          </cell>
          <cell r="C8520" t="str">
            <v>cây</v>
          </cell>
          <cell r="D8520">
            <v>452216</v>
          </cell>
        </row>
        <row r="8521">
          <cell r="B8521" t="str">
            <v>Bông tạp &gt;30-33 cm</v>
          </cell>
          <cell r="C8521" t="str">
            <v>cây</v>
          </cell>
          <cell r="D8521">
            <v>484259</v>
          </cell>
        </row>
        <row r="8522">
          <cell r="B8522" t="str">
            <v>Bông tạp &gt;33-36 cm</v>
          </cell>
          <cell r="C8522" t="str">
            <v>cây</v>
          </cell>
          <cell r="D8522">
            <v>519226</v>
          </cell>
        </row>
        <row r="8523">
          <cell r="B8523" t="str">
            <v>Bông tạp &gt;36-39 cm</v>
          </cell>
          <cell r="C8523" t="str">
            <v>cây</v>
          </cell>
          <cell r="D8523">
            <v>557519</v>
          </cell>
        </row>
        <row r="8524">
          <cell r="B8524" t="str">
            <v>Bông tạp &gt;39-42 cm</v>
          </cell>
          <cell r="C8524" t="str">
            <v>cây</v>
          </cell>
          <cell r="D8524">
            <v>599611</v>
          </cell>
        </row>
        <row r="8525">
          <cell r="B8525" t="str">
            <v>Bông tạp &gt;42 cm</v>
          </cell>
          <cell r="C8525" t="str">
            <v>cây</v>
          </cell>
          <cell r="D8525">
            <v>646040</v>
          </cell>
        </row>
        <row r="8526">
          <cell r="B8526" t="str">
            <v>Bộp không cuống ≤3 cm</v>
          </cell>
          <cell r="C8526" t="str">
            <v>cây</v>
          </cell>
          <cell r="D8526">
            <v>65142</v>
          </cell>
        </row>
        <row r="8527">
          <cell r="B8527" t="str">
            <v>Bộp không cuống &gt;3-6 cm</v>
          </cell>
          <cell r="C8527" t="str">
            <v>cây</v>
          </cell>
          <cell r="D8527">
            <v>85815</v>
          </cell>
        </row>
        <row r="8528">
          <cell r="B8528" t="str">
            <v>Bộp không cuống &gt;6-9 cm</v>
          </cell>
          <cell r="C8528" t="str">
            <v>cây</v>
          </cell>
          <cell r="D8528">
            <v>225790</v>
          </cell>
        </row>
        <row r="8529">
          <cell r="B8529" t="str">
            <v>Bộp không cuống &gt;9-12 cm</v>
          </cell>
          <cell r="C8529" t="str">
            <v>cây</v>
          </cell>
          <cell r="D8529">
            <v>303775</v>
          </cell>
        </row>
        <row r="8530">
          <cell r="B8530" t="str">
            <v>Bộp không cuống &gt;12-15 cm</v>
          </cell>
          <cell r="C8530" t="str">
            <v>cây</v>
          </cell>
          <cell r="D8530">
            <v>324528</v>
          </cell>
        </row>
        <row r="8531">
          <cell r="B8531" t="str">
            <v>Bộp không cuống &gt;15-18 cm</v>
          </cell>
          <cell r="C8531" t="str">
            <v>cây</v>
          </cell>
          <cell r="D8531">
            <v>346599</v>
          </cell>
        </row>
        <row r="8532">
          <cell r="B8532" t="str">
            <v>Bộp không cuống &gt;18-21 cm</v>
          </cell>
          <cell r="C8532" t="str">
            <v>cây</v>
          </cell>
          <cell r="D8532">
            <v>370175</v>
          </cell>
        </row>
        <row r="8533">
          <cell r="B8533" t="str">
            <v>Bộp không cuống &gt;21-24 cm</v>
          </cell>
          <cell r="C8533" t="str">
            <v>cây</v>
          </cell>
          <cell r="D8533">
            <v>395469</v>
          </cell>
        </row>
        <row r="8534">
          <cell r="B8534" t="str">
            <v>Bộp không cuống &gt;24-27 cm</v>
          </cell>
          <cell r="C8534" t="str">
            <v>cây</v>
          </cell>
          <cell r="D8534">
            <v>422723</v>
          </cell>
        </row>
        <row r="8535">
          <cell r="B8535" t="str">
            <v>Bộp không cuống &gt;27-30 cm</v>
          </cell>
          <cell r="C8535" t="str">
            <v>cây</v>
          </cell>
          <cell r="D8535">
            <v>452216</v>
          </cell>
        </row>
        <row r="8536">
          <cell r="B8536" t="str">
            <v>Bộp không cuống &gt;30-33 cm</v>
          </cell>
          <cell r="C8536" t="str">
            <v>cây</v>
          </cell>
          <cell r="D8536">
            <v>484259</v>
          </cell>
        </row>
        <row r="8537">
          <cell r="B8537" t="str">
            <v>Bộp không cuống &gt;33-36 cm</v>
          </cell>
          <cell r="C8537" t="str">
            <v>cây</v>
          </cell>
          <cell r="D8537">
            <v>519226</v>
          </cell>
        </row>
        <row r="8538">
          <cell r="B8538" t="str">
            <v>Bộp không cuống &gt;36-39 cm</v>
          </cell>
          <cell r="C8538" t="str">
            <v>cây</v>
          </cell>
          <cell r="D8538">
            <v>557519</v>
          </cell>
        </row>
        <row r="8539">
          <cell r="B8539" t="str">
            <v>Bộp không cuống &gt;39-42 cm</v>
          </cell>
          <cell r="C8539" t="str">
            <v>cây</v>
          </cell>
          <cell r="D8539">
            <v>599611</v>
          </cell>
        </row>
        <row r="8540">
          <cell r="B8540" t="str">
            <v>Bộp không cuống &gt;42 cm</v>
          </cell>
          <cell r="C8540" t="str">
            <v>cây</v>
          </cell>
          <cell r="D8540">
            <v>646040</v>
          </cell>
        </row>
        <row r="8541">
          <cell r="B8541" t="str">
            <v>Bộp lá to ≤3 cm</v>
          </cell>
          <cell r="C8541" t="str">
            <v>cây</v>
          </cell>
          <cell r="D8541">
            <v>65142</v>
          </cell>
        </row>
        <row r="8542">
          <cell r="B8542" t="str">
            <v>Bộp lá to &gt;3-6 cm</v>
          </cell>
          <cell r="C8542" t="str">
            <v>cây</v>
          </cell>
          <cell r="D8542">
            <v>85815</v>
          </cell>
        </row>
        <row r="8543">
          <cell r="B8543" t="str">
            <v>Bộp lá to &gt;6-9 cm</v>
          </cell>
          <cell r="C8543" t="str">
            <v>cây</v>
          </cell>
          <cell r="D8543">
            <v>225790</v>
          </cell>
        </row>
        <row r="8544">
          <cell r="B8544" t="str">
            <v>Bộp lá to &gt;9-12 cm</v>
          </cell>
          <cell r="C8544" t="str">
            <v>cây</v>
          </cell>
          <cell r="D8544">
            <v>303775</v>
          </cell>
        </row>
        <row r="8545">
          <cell r="B8545" t="str">
            <v>Bộp lá to &gt;12-15 cm</v>
          </cell>
          <cell r="C8545" t="str">
            <v>cây</v>
          </cell>
          <cell r="D8545">
            <v>324528</v>
          </cell>
        </row>
        <row r="8546">
          <cell r="B8546" t="str">
            <v>Bộp lá to &gt;15-18 cm</v>
          </cell>
          <cell r="C8546" t="str">
            <v>cây</v>
          </cell>
          <cell r="D8546">
            <v>346599</v>
          </cell>
        </row>
        <row r="8547">
          <cell r="B8547" t="str">
            <v>Bộp lá to &gt;18-21 cm</v>
          </cell>
          <cell r="C8547" t="str">
            <v>cây</v>
          </cell>
          <cell r="D8547">
            <v>370175</v>
          </cell>
        </row>
        <row r="8548">
          <cell r="B8548" t="str">
            <v>Bộp lá to &gt;21-24 cm</v>
          </cell>
          <cell r="C8548" t="str">
            <v>cây</v>
          </cell>
          <cell r="D8548">
            <v>395469</v>
          </cell>
        </row>
        <row r="8549">
          <cell r="B8549" t="str">
            <v>Bộp lá to &gt;24-27 cm</v>
          </cell>
          <cell r="C8549" t="str">
            <v>cây</v>
          </cell>
          <cell r="D8549">
            <v>422723</v>
          </cell>
        </row>
        <row r="8550">
          <cell r="B8550" t="str">
            <v>Bộp lá to &gt;27-30 cm</v>
          </cell>
          <cell r="C8550" t="str">
            <v>cây</v>
          </cell>
          <cell r="D8550">
            <v>452216</v>
          </cell>
        </row>
        <row r="8551">
          <cell r="B8551" t="str">
            <v>Bộp lá to &gt;30-33 cm</v>
          </cell>
          <cell r="C8551" t="str">
            <v>cây</v>
          </cell>
          <cell r="D8551">
            <v>484259</v>
          </cell>
        </row>
        <row r="8552">
          <cell r="B8552" t="str">
            <v>Bộp lá to &gt;33-36 cm</v>
          </cell>
          <cell r="C8552" t="str">
            <v>cây</v>
          </cell>
          <cell r="D8552">
            <v>519226</v>
          </cell>
        </row>
        <row r="8553">
          <cell r="B8553" t="str">
            <v>Bộp lá to &gt;36-39 cm</v>
          </cell>
          <cell r="C8553" t="str">
            <v>cây</v>
          </cell>
          <cell r="D8553">
            <v>557519</v>
          </cell>
        </row>
        <row r="8554">
          <cell r="B8554" t="str">
            <v>Bộp lá to &gt;39-42 cm</v>
          </cell>
          <cell r="C8554" t="str">
            <v>cây</v>
          </cell>
          <cell r="D8554">
            <v>599611</v>
          </cell>
        </row>
        <row r="8555">
          <cell r="B8555" t="str">
            <v>Bộp lá to &gt;42 cm</v>
          </cell>
          <cell r="C8555" t="str">
            <v>cây</v>
          </cell>
          <cell r="D8555">
            <v>646040</v>
          </cell>
        </row>
        <row r="8556">
          <cell r="B8556" t="str">
            <v>Bộp lông ≤3 cm</v>
          </cell>
          <cell r="C8556" t="str">
            <v>cây</v>
          </cell>
          <cell r="D8556">
            <v>65142</v>
          </cell>
        </row>
        <row r="8557">
          <cell r="B8557" t="str">
            <v>Bộp lông &gt;3-6 cm</v>
          </cell>
          <cell r="C8557" t="str">
            <v>cây</v>
          </cell>
          <cell r="D8557">
            <v>85815</v>
          </cell>
        </row>
        <row r="8558">
          <cell r="B8558" t="str">
            <v>Bộp lông &gt;6-9 cm</v>
          </cell>
          <cell r="C8558" t="str">
            <v>cây</v>
          </cell>
          <cell r="D8558">
            <v>225790</v>
          </cell>
        </row>
        <row r="8559">
          <cell r="B8559" t="str">
            <v>Bộp lông &gt;9-12 cm</v>
          </cell>
          <cell r="C8559" t="str">
            <v>cây</v>
          </cell>
          <cell r="D8559">
            <v>303775</v>
          </cell>
        </row>
        <row r="8560">
          <cell r="B8560" t="str">
            <v>Bộp lông &gt;12-15 cm</v>
          </cell>
          <cell r="C8560" t="str">
            <v>cây</v>
          </cell>
          <cell r="D8560">
            <v>324528</v>
          </cell>
        </row>
        <row r="8561">
          <cell r="B8561" t="str">
            <v>Bộp lông &gt;15-18 cm</v>
          </cell>
          <cell r="C8561" t="str">
            <v>cây</v>
          </cell>
          <cell r="D8561">
            <v>346599</v>
          </cell>
        </row>
        <row r="8562">
          <cell r="B8562" t="str">
            <v>Bộp lông &gt;18-21 cm</v>
          </cell>
          <cell r="C8562" t="str">
            <v>cây</v>
          </cell>
          <cell r="D8562">
            <v>370175</v>
          </cell>
        </row>
        <row r="8563">
          <cell r="B8563" t="str">
            <v>Bộp lông &gt;21-24 cm</v>
          </cell>
          <cell r="C8563" t="str">
            <v>cây</v>
          </cell>
          <cell r="D8563">
            <v>395469</v>
          </cell>
        </row>
        <row r="8564">
          <cell r="B8564" t="str">
            <v>Bộp lông &gt;24-27 cm</v>
          </cell>
          <cell r="C8564" t="str">
            <v>cây</v>
          </cell>
          <cell r="D8564">
            <v>422723</v>
          </cell>
        </row>
        <row r="8565">
          <cell r="B8565" t="str">
            <v>Bộp lông &gt;27-30 cm</v>
          </cell>
          <cell r="C8565" t="str">
            <v>cây</v>
          </cell>
          <cell r="D8565">
            <v>452216</v>
          </cell>
        </row>
        <row r="8566">
          <cell r="B8566" t="str">
            <v>Bộp lông &gt;30-33 cm</v>
          </cell>
          <cell r="C8566" t="str">
            <v>cây</v>
          </cell>
          <cell r="D8566">
            <v>484259</v>
          </cell>
        </row>
        <row r="8567">
          <cell r="B8567" t="str">
            <v>Bộp lông &gt;33-36 cm</v>
          </cell>
          <cell r="C8567" t="str">
            <v>cây</v>
          </cell>
          <cell r="D8567">
            <v>519226</v>
          </cell>
        </row>
        <row r="8568">
          <cell r="B8568" t="str">
            <v>Bộp lông &gt;36-39 cm</v>
          </cell>
          <cell r="C8568" t="str">
            <v>cây</v>
          </cell>
          <cell r="D8568">
            <v>557519</v>
          </cell>
        </row>
        <row r="8569">
          <cell r="B8569" t="str">
            <v>Bộp lông &gt;39-42 cm</v>
          </cell>
          <cell r="C8569" t="str">
            <v>cây</v>
          </cell>
          <cell r="D8569">
            <v>599611</v>
          </cell>
        </row>
        <row r="8570">
          <cell r="B8570" t="str">
            <v>Bộp lông &gt;42 cm</v>
          </cell>
          <cell r="C8570" t="str">
            <v>cây</v>
          </cell>
          <cell r="D8570">
            <v>646040</v>
          </cell>
        </row>
        <row r="8571">
          <cell r="B8571" t="str">
            <v>Bù lột ≤3 cm</v>
          </cell>
          <cell r="C8571" t="str">
            <v>cây</v>
          </cell>
          <cell r="D8571">
            <v>65142</v>
          </cell>
        </row>
        <row r="8572">
          <cell r="B8572" t="str">
            <v>Bù lột &gt;3-6 cm</v>
          </cell>
          <cell r="C8572" t="str">
            <v>cây</v>
          </cell>
          <cell r="D8572">
            <v>85815</v>
          </cell>
        </row>
        <row r="8573">
          <cell r="B8573" t="str">
            <v>Bù lột &gt;6-9 cm</v>
          </cell>
          <cell r="C8573" t="str">
            <v>cây</v>
          </cell>
          <cell r="D8573">
            <v>225790</v>
          </cell>
        </row>
        <row r="8574">
          <cell r="B8574" t="str">
            <v>Bù lột &gt;9-12 cm</v>
          </cell>
          <cell r="C8574" t="str">
            <v>cây</v>
          </cell>
          <cell r="D8574">
            <v>303775</v>
          </cell>
        </row>
        <row r="8575">
          <cell r="B8575" t="str">
            <v>Bù lột &gt;12-15 cm</v>
          </cell>
          <cell r="C8575" t="str">
            <v>cây</v>
          </cell>
          <cell r="D8575">
            <v>324528</v>
          </cell>
        </row>
        <row r="8576">
          <cell r="B8576" t="str">
            <v>Bù lột &gt;15-18 cm</v>
          </cell>
          <cell r="C8576" t="str">
            <v>cây</v>
          </cell>
          <cell r="D8576">
            <v>346599</v>
          </cell>
        </row>
        <row r="8577">
          <cell r="B8577" t="str">
            <v>Bù lột &gt;18-21 cm</v>
          </cell>
          <cell r="C8577" t="str">
            <v>cây</v>
          </cell>
          <cell r="D8577">
            <v>370175</v>
          </cell>
        </row>
        <row r="8578">
          <cell r="B8578" t="str">
            <v>Bù lột &gt;21-24 cm</v>
          </cell>
          <cell r="C8578" t="str">
            <v>cây</v>
          </cell>
          <cell r="D8578">
            <v>395469</v>
          </cell>
        </row>
        <row r="8579">
          <cell r="B8579" t="str">
            <v>Bù lột &gt;24-27 cm</v>
          </cell>
          <cell r="C8579" t="str">
            <v>cây</v>
          </cell>
          <cell r="D8579">
            <v>422723</v>
          </cell>
        </row>
        <row r="8580">
          <cell r="B8580" t="str">
            <v>Bù lột &gt;27-30 cm</v>
          </cell>
          <cell r="C8580" t="str">
            <v>cây</v>
          </cell>
          <cell r="D8580">
            <v>452216</v>
          </cell>
        </row>
        <row r="8581">
          <cell r="B8581" t="str">
            <v>Bù lột &gt;30-33 cm</v>
          </cell>
          <cell r="C8581" t="str">
            <v>cây</v>
          </cell>
          <cell r="D8581">
            <v>484259</v>
          </cell>
        </row>
        <row r="8582">
          <cell r="B8582" t="str">
            <v>Bù lột &gt;33-36 cm</v>
          </cell>
          <cell r="C8582" t="str">
            <v>cây</v>
          </cell>
          <cell r="D8582">
            <v>519226</v>
          </cell>
        </row>
        <row r="8583">
          <cell r="B8583" t="str">
            <v>Bù lột &gt;36-39 cm</v>
          </cell>
          <cell r="C8583" t="str">
            <v>cây</v>
          </cell>
          <cell r="D8583">
            <v>557519</v>
          </cell>
        </row>
        <row r="8584">
          <cell r="B8584" t="str">
            <v>Bù lột &gt;39-42 cm</v>
          </cell>
          <cell r="C8584" t="str">
            <v>cây</v>
          </cell>
          <cell r="D8584">
            <v>599611</v>
          </cell>
        </row>
        <row r="8585">
          <cell r="B8585" t="str">
            <v>Bù lột &gt;42 cm</v>
          </cell>
          <cell r="C8585" t="str">
            <v>cây</v>
          </cell>
          <cell r="D8585">
            <v>646040</v>
          </cell>
        </row>
        <row r="8586">
          <cell r="B8586" t="str">
            <v>Cà lô bắc bộ ≤3 cm</v>
          </cell>
          <cell r="C8586" t="str">
            <v>cây</v>
          </cell>
          <cell r="D8586">
            <v>65142</v>
          </cell>
        </row>
        <row r="8587">
          <cell r="B8587" t="str">
            <v>Cà lô bắc bộ &gt;3-6 cm</v>
          </cell>
          <cell r="C8587" t="str">
            <v>cây</v>
          </cell>
          <cell r="D8587">
            <v>85815</v>
          </cell>
        </row>
        <row r="8588">
          <cell r="B8588" t="str">
            <v>Cà lô bắc bộ &gt;6-9 cm</v>
          </cell>
          <cell r="C8588" t="str">
            <v>cây</v>
          </cell>
          <cell r="D8588">
            <v>225790</v>
          </cell>
        </row>
        <row r="8589">
          <cell r="B8589" t="str">
            <v>Cà lô bắc bộ &gt;9-12 cm</v>
          </cell>
          <cell r="C8589" t="str">
            <v>cây</v>
          </cell>
          <cell r="D8589">
            <v>303775</v>
          </cell>
        </row>
        <row r="8590">
          <cell r="B8590" t="str">
            <v>Cà lô bắc bộ &gt;12-15 cm</v>
          </cell>
          <cell r="C8590" t="str">
            <v>cây</v>
          </cell>
          <cell r="D8590">
            <v>324528</v>
          </cell>
        </row>
        <row r="8591">
          <cell r="B8591" t="str">
            <v>Cà lô bắc bộ &gt;15-18 cm</v>
          </cell>
          <cell r="C8591" t="str">
            <v>cây</v>
          </cell>
          <cell r="D8591">
            <v>346599</v>
          </cell>
        </row>
        <row r="8592">
          <cell r="B8592" t="str">
            <v>Cà lô bắc bộ &gt;18-21 cm</v>
          </cell>
          <cell r="C8592" t="str">
            <v>cây</v>
          </cell>
          <cell r="D8592">
            <v>370175</v>
          </cell>
        </row>
        <row r="8593">
          <cell r="B8593" t="str">
            <v>Cà lô bắc bộ &gt;21-24 cm</v>
          </cell>
          <cell r="C8593" t="str">
            <v>cây</v>
          </cell>
          <cell r="D8593">
            <v>395469</v>
          </cell>
        </row>
        <row r="8594">
          <cell r="B8594" t="str">
            <v>Cà lô bắc bộ &gt;24-27 cm</v>
          </cell>
          <cell r="C8594" t="str">
            <v>cây</v>
          </cell>
          <cell r="D8594">
            <v>422723</v>
          </cell>
        </row>
        <row r="8595">
          <cell r="B8595" t="str">
            <v>Cà lô bắc bộ &gt;27-30 cm</v>
          </cell>
          <cell r="C8595" t="str">
            <v>cây</v>
          </cell>
          <cell r="D8595">
            <v>452216</v>
          </cell>
        </row>
        <row r="8596">
          <cell r="B8596" t="str">
            <v>Cà lô bắc bộ &gt;30-33 cm</v>
          </cell>
          <cell r="C8596" t="str">
            <v>cây</v>
          </cell>
          <cell r="D8596">
            <v>484259</v>
          </cell>
        </row>
        <row r="8597">
          <cell r="B8597" t="str">
            <v>Cà lô bắc bộ &gt;33-36 cm</v>
          </cell>
          <cell r="C8597" t="str">
            <v>cây</v>
          </cell>
          <cell r="D8597">
            <v>519226</v>
          </cell>
        </row>
        <row r="8598">
          <cell r="B8598" t="str">
            <v>Cà lô bắc bộ &gt;36-39 cm</v>
          </cell>
          <cell r="C8598" t="str">
            <v>cây</v>
          </cell>
          <cell r="D8598">
            <v>557519</v>
          </cell>
        </row>
        <row r="8599">
          <cell r="B8599" t="str">
            <v>Cà lô bắc bộ &gt;39-42 cm</v>
          </cell>
          <cell r="C8599" t="str">
            <v>cây</v>
          </cell>
          <cell r="D8599">
            <v>599611</v>
          </cell>
        </row>
        <row r="8600">
          <cell r="B8600" t="str">
            <v>Cà lô bắc bộ &gt;42 cm</v>
          </cell>
          <cell r="C8600" t="str">
            <v>cây</v>
          </cell>
          <cell r="D8600">
            <v>646040</v>
          </cell>
        </row>
        <row r="8601">
          <cell r="B8601" t="str">
            <v>Cám ≤3 cm</v>
          </cell>
          <cell r="C8601" t="str">
            <v>cây</v>
          </cell>
          <cell r="D8601">
            <v>65142</v>
          </cell>
        </row>
        <row r="8602">
          <cell r="B8602" t="str">
            <v>Cám &gt;3-6 cm</v>
          </cell>
          <cell r="C8602" t="str">
            <v>cây</v>
          </cell>
          <cell r="D8602">
            <v>85815</v>
          </cell>
        </row>
        <row r="8603">
          <cell r="B8603" t="str">
            <v>Cám &gt;6-9 cm</v>
          </cell>
          <cell r="C8603" t="str">
            <v>cây</v>
          </cell>
          <cell r="D8603">
            <v>225790</v>
          </cell>
        </row>
        <row r="8604">
          <cell r="B8604" t="str">
            <v>Cám &gt;9-12 cm</v>
          </cell>
          <cell r="C8604" t="str">
            <v>cây</v>
          </cell>
          <cell r="D8604">
            <v>303775</v>
          </cell>
        </row>
        <row r="8605">
          <cell r="B8605" t="str">
            <v>Cám &gt;12-15 cm</v>
          </cell>
          <cell r="C8605" t="str">
            <v>cây</v>
          </cell>
          <cell r="D8605">
            <v>324528</v>
          </cell>
        </row>
        <row r="8606">
          <cell r="B8606" t="str">
            <v>Cám &gt;15-18 cm</v>
          </cell>
          <cell r="C8606" t="str">
            <v>cây</v>
          </cell>
          <cell r="D8606">
            <v>346599</v>
          </cell>
        </row>
        <row r="8607">
          <cell r="B8607" t="str">
            <v>Cám &gt;18-21 cm</v>
          </cell>
          <cell r="C8607" t="str">
            <v>cây</v>
          </cell>
          <cell r="D8607">
            <v>370175</v>
          </cell>
        </row>
        <row r="8608">
          <cell r="B8608" t="str">
            <v>Cám &gt;21-24 cm</v>
          </cell>
          <cell r="C8608" t="str">
            <v>cây</v>
          </cell>
          <cell r="D8608">
            <v>395469</v>
          </cell>
        </row>
        <row r="8609">
          <cell r="B8609" t="str">
            <v>Cám &gt;24-27 cm</v>
          </cell>
          <cell r="C8609" t="str">
            <v>cây</v>
          </cell>
          <cell r="D8609">
            <v>422723</v>
          </cell>
        </row>
        <row r="8610">
          <cell r="B8610" t="str">
            <v>Cám &gt;27-30 cm</v>
          </cell>
          <cell r="C8610" t="str">
            <v>cây</v>
          </cell>
          <cell r="D8610">
            <v>452216</v>
          </cell>
        </row>
        <row r="8611">
          <cell r="B8611" t="str">
            <v>Cám &gt;30-33 cm</v>
          </cell>
          <cell r="C8611" t="str">
            <v>cây</v>
          </cell>
          <cell r="D8611">
            <v>484259</v>
          </cell>
        </row>
        <row r="8612">
          <cell r="B8612" t="str">
            <v>Cám &gt;33-36 cm</v>
          </cell>
          <cell r="C8612" t="str">
            <v>cây</v>
          </cell>
          <cell r="D8612">
            <v>519226</v>
          </cell>
        </row>
        <row r="8613">
          <cell r="B8613" t="str">
            <v>Cám &gt;36-39 cm</v>
          </cell>
          <cell r="C8613" t="str">
            <v>cây</v>
          </cell>
          <cell r="D8613">
            <v>557519</v>
          </cell>
        </row>
        <row r="8614">
          <cell r="B8614" t="str">
            <v>Cám &gt;39-42 cm</v>
          </cell>
          <cell r="C8614" t="str">
            <v>cây</v>
          </cell>
          <cell r="D8614">
            <v>599611</v>
          </cell>
        </row>
        <row r="8615">
          <cell r="B8615" t="str">
            <v>Cám &gt;42 cm</v>
          </cell>
          <cell r="C8615" t="str">
            <v>cây</v>
          </cell>
          <cell r="D8615">
            <v>646040</v>
          </cell>
        </row>
        <row r="8616">
          <cell r="B8616" t="str">
            <v>Cô nàng ≤3 cm</v>
          </cell>
          <cell r="C8616" t="str">
            <v>cây</v>
          </cell>
          <cell r="D8616">
            <v>65142</v>
          </cell>
        </row>
        <row r="8617">
          <cell r="B8617" t="str">
            <v>Cô nàng &gt;3-6 cm</v>
          </cell>
          <cell r="C8617" t="str">
            <v>cây</v>
          </cell>
          <cell r="D8617">
            <v>85815</v>
          </cell>
        </row>
        <row r="8618">
          <cell r="B8618" t="str">
            <v>Cô nàng &gt;6-9 cm</v>
          </cell>
          <cell r="C8618" t="str">
            <v>cây</v>
          </cell>
          <cell r="D8618">
            <v>225790</v>
          </cell>
        </row>
        <row r="8619">
          <cell r="B8619" t="str">
            <v>Cô nàng &gt;9-12 cm</v>
          </cell>
          <cell r="C8619" t="str">
            <v>cây</v>
          </cell>
          <cell r="D8619">
            <v>303775</v>
          </cell>
        </row>
        <row r="8620">
          <cell r="B8620" t="str">
            <v>Cô nàng &gt;12-15 cm</v>
          </cell>
          <cell r="C8620" t="str">
            <v>cây</v>
          </cell>
          <cell r="D8620">
            <v>324528</v>
          </cell>
        </row>
        <row r="8621">
          <cell r="B8621" t="str">
            <v>Cô nàng &gt;15-18 cm</v>
          </cell>
          <cell r="C8621" t="str">
            <v>cây</v>
          </cell>
          <cell r="D8621">
            <v>346599</v>
          </cell>
        </row>
        <row r="8622">
          <cell r="B8622" t="str">
            <v>Cô nàng &gt;18-21 cm</v>
          </cell>
          <cell r="C8622" t="str">
            <v>cây</v>
          </cell>
          <cell r="D8622">
            <v>370175</v>
          </cell>
        </row>
        <row r="8623">
          <cell r="B8623" t="str">
            <v>Cô nàng &gt;21-24 cm</v>
          </cell>
          <cell r="C8623" t="str">
            <v>cây</v>
          </cell>
          <cell r="D8623">
            <v>395469</v>
          </cell>
        </row>
        <row r="8624">
          <cell r="B8624" t="str">
            <v>Cô nàng &gt;24-27 cm</v>
          </cell>
          <cell r="C8624" t="str">
            <v>cây</v>
          </cell>
          <cell r="D8624">
            <v>422723</v>
          </cell>
        </row>
        <row r="8625">
          <cell r="B8625" t="str">
            <v>Cô nàng &gt;27-30 cm</v>
          </cell>
          <cell r="C8625" t="str">
            <v>cây</v>
          </cell>
          <cell r="D8625">
            <v>452216</v>
          </cell>
        </row>
        <row r="8626">
          <cell r="B8626" t="str">
            <v>Cô nàng &gt;30-33 cm</v>
          </cell>
          <cell r="C8626" t="str">
            <v>cây</v>
          </cell>
          <cell r="D8626">
            <v>484259</v>
          </cell>
        </row>
        <row r="8627">
          <cell r="B8627" t="str">
            <v>Cô nàng &gt;33-36 cm</v>
          </cell>
          <cell r="C8627" t="str">
            <v>cây</v>
          </cell>
          <cell r="D8627">
            <v>519226</v>
          </cell>
        </row>
        <row r="8628">
          <cell r="B8628" t="str">
            <v>Cô nàng &gt;36-39 cm</v>
          </cell>
          <cell r="C8628" t="str">
            <v>cây</v>
          </cell>
          <cell r="D8628">
            <v>557519</v>
          </cell>
        </row>
        <row r="8629">
          <cell r="B8629" t="str">
            <v>Cô nàng &gt;39-42 cm</v>
          </cell>
          <cell r="C8629" t="str">
            <v>cây</v>
          </cell>
          <cell r="D8629">
            <v>599611</v>
          </cell>
        </row>
        <row r="8630">
          <cell r="B8630" t="str">
            <v>Cô nàng &gt;42 cm</v>
          </cell>
          <cell r="C8630" t="str">
            <v>cây</v>
          </cell>
          <cell r="D8630">
            <v>646040</v>
          </cell>
        </row>
        <row r="8631">
          <cell r="B8631" t="str">
            <v>Sỏi ≤3 cm</v>
          </cell>
          <cell r="C8631" t="str">
            <v>cây</v>
          </cell>
          <cell r="D8631">
            <v>65142</v>
          </cell>
        </row>
        <row r="8632">
          <cell r="B8632" t="str">
            <v>Sỏi &gt;3-6 cm</v>
          </cell>
          <cell r="C8632" t="str">
            <v>cây</v>
          </cell>
          <cell r="D8632">
            <v>85815</v>
          </cell>
        </row>
        <row r="8633">
          <cell r="B8633" t="str">
            <v>Sỏi &gt;6-9 cm</v>
          </cell>
          <cell r="C8633" t="str">
            <v>cây</v>
          </cell>
          <cell r="D8633">
            <v>225790</v>
          </cell>
        </row>
        <row r="8634">
          <cell r="B8634" t="str">
            <v>Sỏi &gt;9-12 cm</v>
          </cell>
          <cell r="C8634" t="str">
            <v>cây</v>
          </cell>
          <cell r="D8634">
            <v>303775</v>
          </cell>
        </row>
        <row r="8635">
          <cell r="B8635" t="str">
            <v>Sỏi &gt;12-15 cm</v>
          </cell>
          <cell r="C8635" t="str">
            <v>cây</v>
          </cell>
          <cell r="D8635">
            <v>324528</v>
          </cell>
        </row>
        <row r="8636">
          <cell r="B8636" t="str">
            <v>Sỏi &gt;15-18 cm</v>
          </cell>
          <cell r="C8636" t="str">
            <v>cây</v>
          </cell>
          <cell r="D8636">
            <v>346599</v>
          </cell>
        </row>
        <row r="8637">
          <cell r="B8637" t="str">
            <v>Sỏi &gt;18-21 cm</v>
          </cell>
          <cell r="C8637" t="str">
            <v>cây</v>
          </cell>
          <cell r="D8637">
            <v>370175</v>
          </cell>
        </row>
        <row r="8638">
          <cell r="B8638" t="str">
            <v>Sỏi &gt;21-24 cm</v>
          </cell>
          <cell r="C8638" t="str">
            <v>cây</v>
          </cell>
          <cell r="D8638">
            <v>395469</v>
          </cell>
        </row>
        <row r="8639">
          <cell r="B8639" t="str">
            <v>Sỏi &gt;24-27 cm</v>
          </cell>
          <cell r="C8639" t="str">
            <v>cây</v>
          </cell>
          <cell r="D8639">
            <v>422723</v>
          </cell>
        </row>
        <row r="8640">
          <cell r="B8640" t="str">
            <v>Sỏi &gt;27-30 cm</v>
          </cell>
          <cell r="C8640" t="str">
            <v>cây</v>
          </cell>
          <cell r="D8640">
            <v>452216</v>
          </cell>
        </row>
        <row r="8641">
          <cell r="B8641" t="str">
            <v>Sỏi &gt;30-33 cm</v>
          </cell>
          <cell r="C8641" t="str">
            <v>cây</v>
          </cell>
          <cell r="D8641">
            <v>484259</v>
          </cell>
        </row>
        <row r="8642">
          <cell r="B8642" t="str">
            <v>Sỏi &gt;33-36 cm</v>
          </cell>
          <cell r="C8642" t="str">
            <v>cây</v>
          </cell>
          <cell r="D8642">
            <v>519226</v>
          </cell>
        </row>
        <row r="8643">
          <cell r="B8643" t="str">
            <v>Sỏi &gt;36-39 cm</v>
          </cell>
          <cell r="C8643" t="str">
            <v>cây</v>
          </cell>
          <cell r="D8643">
            <v>557519</v>
          </cell>
        </row>
        <row r="8644">
          <cell r="B8644" t="str">
            <v>Sỏi &gt;39-42 cm</v>
          </cell>
          <cell r="C8644" t="str">
            <v>cây</v>
          </cell>
          <cell r="D8644">
            <v>599611</v>
          </cell>
        </row>
        <row r="8645">
          <cell r="B8645" t="str">
            <v>Sỏi &gt;42 cm</v>
          </cell>
          <cell r="C8645" t="str">
            <v>cây</v>
          </cell>
          <cell r="D8645">
            <v>646040</v>
          </cell>
        </row>
        <row r="8646">
          <cell r="B8646" t="str">
            <v>Cơi ≤3 cm</v>
          </cell>
          <cell r="C8646" t="str">
            <v>cây</v>
          </cell>
          <cell r="D8646">
            <v>65142</v>
          </cell>
        </row>
        <row r="8647">
          <cell r="B8647" t="str">
            <v>Cơi &gt;3-6 cm</v>
          </cell>
          <cell r="C8647" t="str">
            <v>cây</v>
          </cell>
          <cell r="D8647">
            <v>85815</v>
          </cell>
        </row>
        <row r="8648">
          <cell r="B8648" t="str">
            <v>Cơi &gt;6-9 cm</v>
          </cell>
          <cell r="C8648" t="str">
            <v>cây</v>
          </cell>
          <cell r="D8648">
            <v>225790</v>
          </cell>
        </row>
        <row r="8649">
          <cell r="B8649" t="str">
            <v>Cơi &gt;9-12 cm</v>
          </cell>
          <cell r="C8649" t="str">
            <v>cây</v>
          </cell>
          <cell r="D8649">
            <v>303775</v>
          </cell>
        </row>
        <row r="8650">
          <cell r="B8650" t="str">
            <v>Cơi &gt;12-15 cm</v>
          </cell>
          <cell r="C8650" t="str">
            <v>cây</v>
          </cell>
          <cell r="D8650">
            <v>324528</v>
          </cell>
        </row>
        <row r="8651">
          <cell r="B8651" t="str">
            <v>Cơi &gt;15-18 cm</v>
          </cell>
          <cell r="C8651" t="str">
            <v>cây</v>
          </cell>
          <cell r="D8651">
            <v>346599</v>
          </cell>
        </row>
        <row r="8652">
          <cell r="B8652" t="str">
            <v>Cơi &gt;18-21 cm</v>
          </cell>
          <cell r="C8652" t="str">
            <v>cây</v>
          </cell>
          <cell r="D8652">
            <v>370175</v>
          </cell>
        </row>
        <row r="8653">
          <cell r="B8653" t="str">
            <v>Cơi &gt;21-24 cm</v>
          </cell>
          <cell r="C8653" t="str">
            <v>cây</v>
          </cell>
          <cell r="D8653">
            <v>395469</v>
          </cell>
        </row>
        <row r="8654">
          <cell r="B8654" t="str">
            <v>Cơi &gt;24-27 cm</v>
          </cell>
          <cell r="C8654" t="str">
            <v>cây</v>
          </cell>
          <cell r="D8654">
            <v>422723</v>
          </cell>
        </row>
        <row r="8655">
          <cell r="B8655" t="str">
            <v>Cơi &gt;27-30 cm</v>
          </cell>
          <cell r="C8655" t="str">
            <v>cây</v>
          </cell>
          <cell r="D8655">
            <v>452216</v>
          </cell>
        </row>
        <row r="8656">
          <cell r="B8656" t="str">
            <v>Cơi &gt;30-33 cm</v>
          </cell>
          <cell r="C8656" t="str">
            <v>cây</v>
          </cell>
          <cell r="D8656">
            <v>484259</v>
          </cell>
        </row>
        <row r="8657">
          <cell r="B8657" t="str">
            <v>Cơi &gt;33-36 cm</v>
          </cell>
          <cell r="C8657" t="str">
            <v>cây</v>
          </cell>
          <cell r="D8657">
            <v>519226</v>
          </cell>
        </row>
        <row r="8658">
          <cell r="B8658" t="str">
            <v>Cơi &gt;36-39 cm</v>
          </cell>
          <cell r="C8658" t="str">
            <v>cây</v>
          </cell>
          <cell r="D8658">
            <v>557519</v>
          </cell>
        </row>
        <row r="8659">
          <cell r="B8659" t="str">
            <v>Cơi &gt;39-42 cm</v>
          </cell>
          <cell r="C8659" t="str">
            <v>cây</v>
          </cell>
          <cell r="D8659">
            <v>599611</v>
          </cell>
        </row>
        <row r="8660">
          <cell r="B8660" t="str">
            <v>Cơi &gt;42 cm</v>
          </cell>
          <cell r="C8660" t="str">
            <v>cây</v>
          </cell>
          <cell r="D8660">
            <v>646040</v>
          </cell>
        </row>
        <row r="8661">
          <cell r="B8661" t="str">
            <v>Phong dương ≤3 cm</v>
          </cell>
          <cell r="C8661" t="str">
            <v>cây</v>
          </cell>
          <cell r="D8661">
            <v>65142</v>
          </cell>
        </row>
        <row r="8662">
          <cell r="B8662" t="str">
            <v>Phong dương &gt;3-6 cm</v>
          </cell>
          <cell r="C8662" t="str">
            <v>cây</v>
          </cell>
          <cell r="D8662">
            <v>85815</v>
          </cell>
        </row>
        <row r="8663">
          <cell r="B8663" t="str">
            <v>Phong dương &gt;6-9 cm</v>
          </cell>
          <cell r="C8663" t="str">
            <v>cây</v>
          </cell>
          <cell r="D8663">
            <v>225790</v>
          </cell>
        </row>
        <row r="8664">
          <cell r="B8664" t="str">
            <v>Phong dương &gt;9-12 cm</v>
          </cell>
          <cell r="C8664" t="str">
            <v>cây</v>
          </cell>
          <cell r="D8664">
            <v>303775</v>
          </cell>
        </row>
        <row r="8665">
          <cell r="B8665" t="str">
            <v>Phong dương &gt;12-15 cm</v>
          </cell>
          <cell r="C8665" t="str">
            <v>cây</v>
          </cell>
          <cell r="D8665">
            <v>324528</v>
          </cell>
        </row>
        <row r="8666">
          <cell r="B8666" t="str">
            <v>Phong dương &gt;15-18 cm</v>
          </cell>
          <cell r="C8666" t="str">
            <v>cây</v>
          </cell>
          <cell r="D8666">
            <v>346599</v>
          </cell>
        </row>
        <row r="8667">
          <cell r="B8667" t="str">
            <v>Phong dương &gt;18-21 cm</v>
          </cell>
          <cell r="C8667" t="str">
            <v>cây</v>
          </cell>
          <cell r="D8667">
            <v>370175</v>
          </cell>
        </row>
        <row r="8668">
          <cell r="B8668" t="str">
            <v>Phong dương &gt;21-24 cm</v>
          </cell>
          <cell r="C8668" t="str">
            <v>cây</v>
          </cell>
          <cell r="D8668">
            <v>395469</v>
          </cell>
        </row>
        <row r="8669">
          <cell r="B8669" t="str">
            <v>Phong dương &gt;24-27 cm</v>
          </cell>
          <cell r="C8669" t="str">
            <v>cây</v>
          </cell>
          <cell r="D8669">
            <v>422723</v>
          </cell>
        </row>
        <row r="8670">
          <cell r="B8670" t="str">
            <v>Phong dương &gt;27-30 cm</v>
          </cell>
          <cell r="C8670" t="str">
            <v>cây</v>
          </cell>
          <cell r="D8670">
            <v>452216</v>
          </cell>
        </row>
        <row r="8671">
          <cell r="B8671" t="str">
            <v>Phong dương &gt;30-33 cm</v>
          </cell>
          <cell r="C8671" t="str">
            <v>cây</v>
          </cell>
          <cell r="D8671">
            <v>484259</v>
          </cell>
        </row>
        <row r="8672">
          <cell r="B8672" t="str">
            <v>Phong dương &gt;33-36 cm</v>
          </cell>
          <cell r="C8672" t="str">
            <v>cây</v>
          </cell>
          <cell r="D8672">
            <v>519226</v>
          </cell>
        </row>
        <row r="8673">
          <cell r="B8673" t="str">
            <v>Phong dương &gt;36-39 cm</v>
          </cell>
          <cell r="C8673" t="str">
            <v>cây</v>
          </cell>
          <cell r="D8673">
            <v>557519</v>
          </cell>
        </row>
        <row r="8674">
          <cell r="B8674" t="str">
            <v>Phong dương &gt;39-42 cm</v>
          </cell>
          <cell r="C8674" t="str">
            <v>cây</v>
          </cell>
          <cell r="D8674">
            <v>599611</v>
          </cell>
        </row>
        <row r="8675">
          <cell r="B8675" t="str">
            <v>Phong dương &gt;42 cm</v>
          </cell>
          <cell r="C8675" t="str">
            <v>cây</v>
          </cell>
          <cell r="D8675">
            <v>646040</v>
          </cell>
        </row>
        <row r="8676">
          <cell r="B8676" t="str">
            <v>Côi rào ≤3 cm</v>
          </cell>
          <cell r="C8676" t="str">
            <v>cây</v>
          </cell>
          <cell r="D8676">
            <v>65142</v>
          </cell>
        </row>
        <row r="8677">
          <cell r="B8677" t="str">
            <v>Côi rào &gt;3-6 cm</v>
          </cell>
          <cell r="C8677" t="str">
            <v>cây</v>
          </cell>
          <cell r="D8677">
            <v>85815</v>
          </cell>
        </row>
        <row r="8678">
          <cell r="B8678" t="str">
            <v>Côi rào &gt;6-9 cm</v>
          </cell>
          <cell r="C8678" t="str">
            <v>cây</v>
          </cell>
          <cell r="D8678">
            <v>225790</v>
          </cell>
        </row>
        <row r="8679">
          <cell r="B8679" t="str">
            <v>Côi rào &gt;9-12 cm</v>
          </cell>
          <cell r="C8679" t="str">
            <v>cây</v>
          </cell>
          <cell r="D8679">
            <v>303775</v>
          </cell>
        </row>
        <row r="8680">
          <cell r="B8680" t="str">
            <v>Côi rào &gt;12-15 cm</v>
          </cell>
          <cell r="C8680" t="str">
            <v>cây</v>
          </cell>
          <cell r="D8680">
            <v>324528</v>
          </cell>
        </row>
        <row r="8681">
          <cell r="B8681" t="str">
            <v>Côi rào &gt;15-18 cm</v>
          </cell>
          <cell r="C8681" t="str">
            <v>cây</v>
          </cell>
          <cell r="D8681">
            <v>346599</v>
          </cell>
        </row>
        <row r="8682">
          <cell r="B8682" t="str">
            <v>Côi rào &gt;18-21 cm</v>
          </cell>
          <cell r="C8682" t="str">
            <v>cây</v>
          </cell>
          <cell r="D8682">
            <v>370175</v>
          </cell>
        </row>
        <row r="8683">
          <cell r="B8683" t="str">
            <v>Côi rào &gt;21-24 cm</v>
          </cell>
          <cell r="C8683" t="str">
            <v>cây</v>
          </cell>
          <cell r="D8683">
            <v>395469</v>
          </cell>
        </row>
        <row r="8684">
          <cell r="B8684" t="str">
            <v>Côi rào &gt;24-27 cm</v>
          </cell>
          <cell r="C8684" t="str">
            <v>cây</v>
          </cell>
          <cell r="D8684">
            <v>422723</v>
          </cell>
        </row>
        <row r="8685">
          <cell r="B8685" t="str">
            <v>Côi rào &gt;27-30 cm</v>
          </cell>
          <cell r="C8685" t="str">
            <v>cây</v>
          </cell>
          <cell r="D8685">
            <v>452216</v>
          </cell>
        </row>
        <row r="8686">
          <cell r="B8686" t="str">
            <v>Côi rào &gt;30-33 cm</v>
          </cell>
          <cell r="C8686" t="str">
            <v>cây</v>
          </cell>
          <cell r="D8686">
            <v>484259</v>
          </cell>
        </row>
        <row r="8687">
          <cell r="B8687" t="str">
            <v>Côi rào &gt;33-36 cm</v>
          </cell>
          <cell r="C8687" t="str">
            <v>cây</v>
          </cell>
          <cell r="D8687">
            <v>519226</v>
          </cell>
        </row>
        <row r="8688">
          <cell r="B8688" t="str">
            <v>Côi rào &gt;36-39 cm</v>
          </cell>
          <cell r="C8688" t="str">
            <v>cây</v>
          </cell>
          <cell r="D8688">
            <v>557519</v>
          </cell>
        </row>
        <row r="8689">
          <cell r="B8689" t="str">
            <v>Côi rào &gt;39-42 cm</v>
          </cell>
          <cell r="C8689" t="str">
            <v>cây</v>
          </cell>
          <cell r="D8689">
            <v>599611</v>
          </cell>
        </row>
        <row r="8690">
          <cell r="B8690" t="str">
            <v>Côi rào &gt;42 cm</v>
          </cell>
          <cell r="C8690" t="str">
            <v>cây</v>
          </cell>
          <cell r="D8690">
            <v>646040</v>
          </cell>
        </row>
        <row r="8691">
          <cell r="B8691" t="str">
            <v>Côi núi ≤3 cm</v>
          </cell>
          <cell r="C8691" t="str">
            <v>cây</v>
          </cell>
          <cell r="D8691">
            <v>65142</v>
          </cell>
        </row>
        <row r="8692">
          <cell r="B8692" t="str">
            <v>Côi núi &gt;3-6 cm</v>
          </cell>
          <cell r="C8692" t="str">
            <v>cây</v>
          </cell>
          <cell r="D8692">
            <v>85815</v>
          </cell>
        </row>
        <row r="8693">
          <cell r="B8693" t="str">
            <v>Côi núi &gt;6-9 cm</v>
          </cell>
          <cell r="C8693" t="str">
            <v>cây</v>
          </cell>
          <cell r="D8693">
            <v>225790</v>
          </cell>
        </row>
        <row r="8694">
          <cell r="B8694" t="str">
            <v>Côi núi &gt;9-12 cm</v>
          </cell>
          <cell r="C8694" t="str">
            <v>cây</v>
          </cell>
          <cell r="D8694">
            <v>303775</v>
          </cell>
        </row>
        <row r="8695">
          <cell r="B8695" t="str">
            <v>Côi núi &gt;12-15 cm</v>
          </cell>
          <cell r="C8695" t="str">
            <v>cây</v>
          </cell>
          <cell r="D8695">
            <v>324528</v>
          </cell>
        </row>
        <row r="8696">
          <cell r="B8696" t="str">
            <v>Côi núi &gt;15-18 cm</v>
          </cell>
          <cell r="C8696" t="str">
            <v>cây</v>
          </cell>
          <cell r="D8696">
            <v>346599</v>
          </cell>
        </row>
        <row r="8697">
          <cell r="B8697" t="str">
            <v>Côi núi &gt;18-21 cm</v>
          </cell>
          <cell r="C8697" t="str">
            <v>cây</v>
          </cell>
          <cell r="D8697">
            <v>370175</v>
          </cell>
        </row>
        <row r="8698">
          <cell r="B8698" t="str">
            <v>Côi núi &gt;21-24 cm</v>
          </cell>
          <cell r="C8698" t="str">
            <v>cây</v>
          </cell>
          <cell r="D8698">
            <v>395469</v>
          </cell>
        </row>
        <row r="8699">
          <cell r="B8699" t="str">
            <v>Côi núi &gt;24-27 cm</v>
          </cell>
          <cell r="C8699" t="str">
            <v>cây</v>
          </cell>
          <cell r="D8699">
            <v>422723</v>
          </cell>
        </row>
        <row r="8700">
          <cell r="B8700" t="str">
            <v>Côi núi &gt;27-30 cm</v>
          </cell>
          <cell r="C8700" t="str">
            <v>cây</v>
          </cell>
          <cell r="D8700">
            <v>452216</v>
          </cell>
        </row>
        <row r="8701">
          <cell r="B8701" t="str">
            <v>Côi núi &gt;30-33 cm</v>
          </cell>
          <cell r="C8701" t="str">
            <v>cây</v>
          </cell>
          <cell r="D8701">
            <v>484259</v>
          </cell>
        </row>
        <row r="8702">
          <cell r="B8702" t="str">
            <v>Côi núi &gt;33-36 cm</v>
          </cell>
          <cell r="C8702" t="str">
            <v>cây</v>
          </cell>
          <cell r="D8702">
            <v>519226</v>
          </cell>
        </row>
        <row r="8703">
          <cell r="B8703" t="str">
            <v>Côi núi &gt;36-39 cm</v>
          </cell>
          <cell r="C8703" t="str">
            <v>cây</v>
          </cell>
          <cell r="D8703">
            <v>557519</v>
          </cell>
        </row>
        <row r="8704">
          <cell r="B8704" t="str">
            <v>Côi núi &gt;39-42 cm</v>
          </cell>
          <cell r="C8704" t="str">
            <v>cây</v>
          </cell>
          <cell r="D8704">
            <v>599611</v>
          </cell>
        </row>
        <row r="8705">
          <cell r="B8705" t="str">
            <v>Côi núi &gt;42 cm</v>
          </cell>
          <cell r="C8705" t="str">
            <v>cây</v>
          </cell>
          <cell r="D8705">
            <v>646040</v>
          </cell>
        </row>
        <row r="8706">
          <cell r="B8706" t="str">
            <v>Côm lá bóng ≤3 cm</v>
          </cell>
          <cell r="C8706" t="str">
            <v>cây</v>
          </cell>
          <cell r="D8706">
            <v>65142</v>
          </cell>
        </row>
        <row r="8707">
          <cell r="B8707" t="str">
            <v>Côm lá bóng &gt;3-6 cm</v>
          </cell>
          <cell r="C8707" t="str">
            <v>cây</v>
          </cell>
          <cell r="D8707">
            <v>85815</v>
          </cell>
        </row>
        <row r="8708">
          <cell r="B8708" t="str">
            <v>Côm lá bóng &gt;6-9 cm</v>
          </cell>
          <cell r="C8708" t="str">
            <v>cây</v>
          </cell>
          <cell r="D8708">
            <v>225790</v>
          </cell>
        </row>
        <row r="8709">
          <cell r="B8709" t="str">
            <v>Côm lá bóng &gt;9-12 cm</v>
          </cell>
          <cell r="C8709" t="str">
            <v>cây</v>
          </cell>
          <cell r="D8709">
            <v>303775</v>
          </cell>
        </row>
        <row r="8710">
          <cell r="B8710" t="str">
            <v>Côm lá bóng &gt;12-15 cm</v>
          </cell>
          <cell r="C8710" t="str">
            <v>cây</v>
          </cell>
          <cell r="D8710">
            <v>324528</v>
          </cell>
        </row>
        <row r="8711">
          <cell r="B8711" t="str">
            <v>Côm lá bóng &gt;15-18 cm</v>
          </cell>
          <cell r="C8711" t="str">
            <v>cây</v>
          </cell>
          <cell r="D8711">
            <v>346599</v>
          </cell>
        </row>
        <row r="8712">
          <cell r="B8712" t="str">
            <v>Côm lá bóng &gt;18-21 cm</v>
          </cell>
          <cell r="C8712" t="str">
            <v>cây</v>
          </cell>
          <cell r="D8712">
            <v>370175</v>
          </cell>
        </row>
        <row r="8713">
          <cell r="B8713" t="str">
            <v>Côm lá bóng &gt;21-24 cm</v>
          </cell>
          <cell r="C8713" t="str">
            <v>cây</v>
          </cell>
          <cell r="D8713">
            <v>395469</v>
          </cell>
        </row>
        <row r="8714">
          <cell r="B8714" t="str">
            <v>Côm lá bóng &gt;24-27 cm</v>
          </cell>
          <cell r="C8714" t="str">
            <v>cây</v>
          </cell>
          <cell r="D8714">
            <v>422723</v>
          </cell>
        </row>
        <row r="8715">
          <cell r="B8715" t="str">
            <v>Côm lá bóng &gt;27-30 cm</v>
          </cell>
          <cell r="C8715" t="str">
            <v>cây</v>
          </cell>
          <cell r="D8715">
            <v>452216</v>
          </cell>
        </row>
        <row r="8716">
          <cell r="B8716" t="str">
            <v>Côm lá bóng &gt;30-33 cm</v>
          </cell>
          <cell r="C8716" t="str">
            <v>cây</v>
          </cell>
          <cell r="D8716">
            <v>484259</v>
          </cell>
        </row>
        <row r="8717">
          <cell r="B8717" t="str">
            <v>Côm lá bóng &gt;33-36 cm</v>
          </cell>
          <cell r="C8717" t="str">
            <v>cây</v>
          </cell>
          <cell r="D8717">
            <v>519226</v>
          </cell>
        </row>
        <row r="8718">
          <cell r="B8718" t="str">
            <v>Côm lá bóng &gt;36-39 cm</v>
          </cell>
          <cell r="C8718" t="str">
            <v>cây</v>
          </cell>
          <cell r="D8718">
            <v>557519</v>
          </cell>
        </row>
        <row r="8719">
          <cell r="B8719" t="str">
            <v>Côm lá bóng &gt;39-42 cm</v>
          </cell>
          <cell r="C8719" t="str">
            <v>cây</v>
          </cell>
          <cell r="D8719">
            <v>599611</v>
          </cell>
        </row>
        <row r="8720">
          <cell r="B8720" t="str">
            <v>Côm lá bóng &gt;42 cm</v>
          </cell>
          <cell r="C8720" t="str">
            <v>cây</v>
          </cell>
          <cell r="D8720">
            <v>646040</v>
          </cell>
        </row>
        <row r="8721">
          <cell r="B8721" t="str">
            <v>Côm lá bạc ≤3 cm</v>
          </cell>
          <cell r="C8721" t="str">
            <v>cây</v>
          </cell>
          <cell r="D8721">
            <v>65142</v>
          </cell>
        </row>
        <row r="8722">
          <cell r="B8722" t="str">
            <v>Côm lá bạc &gt;3-6 cm</v>
          </cell>
          <cell r="C8722" t="str">
            <v>cây</v>
          </cell>
          <cell r="D8722">
            <v>85815</v>
          </cell>
        </row>
        <row r="8723">
          <cell r="B8723" t="str">
            <v>Côm lá bạc &gt;6-9 cm</v>
          </cell>
          <cell r="C8723" t="str">
            <v>cây</v>
          </cell>
          <cell r="D8723">
            <v>225790</v>
          </cell>
        </row>
        <row r="8724">
          <cell r="B8724" t="str">
            <v>Côm lá bạc &gt;9-12 cm</v>
          </cell>
          <cell r="C8724" t="str">
            <v>cây</v>
          </cell>
          <cell r="D8724">
            <v>303775</v>
          </cell>
        </row>
        <row r="8725">
          <cell r="B8725" t="str">
            <v>Côm lá bạc &gt;12-15 cm</v>
          </cell>
          <cell r="C8725" t="str">
            <v>cây</v>
          </cell>
          <cell r="D8725">
            <v>324528</v>
          </cell>
        </row>
        <row r="8726">
          <cell r="B8726" t="str">
            <v>Côm lá bạc &gt;15-18 cm</v>
          </cell>
          <cell r="C8726" t="str">
            <v>cây</v>
          </cell>
          <cell r="D8726">
            <v>346599</v>
          </cell>
        </row>
        <row r="8727">
          <cell r="B8727" t="str">
            <v>Côm lá bạc &gt;18-21 cm</v>
          </cell>
          <cell r="C8727" t="str">
            <v>cây</v>
          </cell>
          <cell r="D8727">
            <v>370175</v>
          </cell>
        </row>
        <row r="8728">
          <cell r="B8728" t="str">
            <v>Côm lá bạc &gt;21-24 cm</v>
          </cell>
          <cell r="C8728" t="str">
            <v>cây</v>
          </cell>
          <cell r="D8728">
            <v>395469</v>
          </cell>
        </row>
        <row r="8729">
          <cell r="B8729" t="str">
            <v>Côm lá bạc &gt;24-27 cm</v>
          </cell>
          <cell r="C8729" t="str">
            <v>cây</v>
          </cell>
          <cell r="D8729">
            <v>422723</v>
          </cell>
        </row>
        <row r="8730">
          <cell r="B8730" t="str">
            <v>Côm lá bạc &gt;27-30 cm</v>
          </cell>
          <cell r="C8730" t="str">
            <v>cây</v>
          </cell>
          <cell r="D8730">
            <v>452216</v>
          </cell>
        </row>
        <row r="8731">
          <cell r="B8731" t="str">
            <v>Côm lá bạc &gt;30-33 cm</v>
          </cell>
          <cell r="C8731" t="str">
            <v>cây</v>
          </cell>
          <cell r="D8731">
            <v>484259</v>
          </cell>
        </row>
        <row r="8732">
          <cell r="B8732" t="str">
            <v>Côm lá bạc &gt;33-36 cm</v>
          </cell>
          <cell r="C8732" t="str">
            <v>cây</v>
          </cell>
          <cell r="D8732">
            <v>519226</v>
          </cell>
        </row>
        <row r="8733">
          <cell r="B8733" t="str">
            <v>Côm lá bạc &gt;36-39 cm</v>
          </cell>
          <cell r="C8733" t="str">
            <v>cây</v>
          </cell>
          <cell r="D8733">
            <v>557519</v>
          </cell>
        </row>
        <row r="8734">
          <cell r="B8734" t="str">
            <v>Côm lá bạc &gt;39-42 cm</v>
          </cell>
          <cell r="C8734" t="str">
            <v>cây</v>
          </cell>
          <cell r="D8734">
            <v>599611</v>
          </cell>
        </row>
        <row r="8735">
          <cell r="B8735" t="str">
            <v>Côm lá bạc &gt;42 cm</v>
          </cell>
          <cell r="C8735" t="str">
            <v>cây</v>
          </cell>
          <cell r="D8735">
            <v>646040</v>
          </cell>
        </row>
        <row r="8736">
          <cell r="B8736" t="str">
            <v>Côm nhật ≤3 cm</v>
          </cell>
          <cell r="C8736" t="str">
            <v>cây</v>
          </cell>
          <cell r="D8736">
            <v>65142</v>
          </cell>
        </row>
        <row r="8737">
          <cell r="B8737" t="str">
            <v>Côm nhật &gt;3-6 cm</v>
          </cell>
          <cell r="C8737" t="str">
            <v>cây</v>
          </cell>
          <cell r="D8737">
            <v>85815</v>
          </cell>
        </row>
        <row r="8738">
          <cell r="B8738" t="str">
            <v>Côm nhật &gt;6-9 cm</v>
          </cell>
          <cell r="C8738" t="str">
            <v>cây</v>
          </cell>
          <cell r="D8738">
            <v>225790</v>
          </cell>
        </row>
        <row r="8739">
          <cell r="B8739" t="str">
            <v>Côm nhật &gt;9-12 cm</v>
          </cell>
          <cell r="C8739" t="str">
            <v>cây</v>
          </cell>
          <cell r="D8739">
            <v>303775</v>
          </cell>
        </row>
        <row r="8740">
          <cell r="B8740" t="str">
            <v>Côm nhật &gt;12-15 cm</v>
          </cell>
          <cell r="C8740" t="str">
            <v>cây</v>
          </cell>
          <cell r="D8740">
            <v>324528</v>
          </cell>
        </row>
        <row r="8741">
          <cell r="B8741" t="str">
            <v>Côm nhật &gt;15-18 cm</v>
          </cell>
          <cell r="C8741" t="str">
            <v>cây</v>
          </cell>
          <cell r="D8741">
            <v>346599</v>
          </cell>
        </row>
        <row r="8742">
          <cell r="B8742" t="str">
            <v>Côm nhật &gt;18-21 cm</v>
          </cell>
          <cell r="C8742" t="str">
            <v>cây</v>
          </cell>
          <cell r="D8742">
            <v>370175</v>
          </cell>
        </row>
        <row r="8743">
          <cell r="B8743" t="str">
            <v>Côm nhật &gt;21-24 cm</v>
          </cell>
          <cell r="C8743" t="str">
            <v>cây</v>
          </cell>
          <cell r="D8743">
            <v>395469</v>
          </cell>
        </row>
        <row r="8744">
          <cell r="B8744" t="str">
            <v>Côm nhật &gt;24-27 cm</v>
          </cell>
          <cell r="C8744" t="str">
            <v>cây</v>
          </cell>
          <cell r="D8744">
            <v>422723</v>
          </cell>
        </row>
        <row r="8745">
          <cell r="B8745" t="str">
            <v>Côm nhật &gt;27-30 cm</v>
          </cell>
          <cell r="C8745" t="str">
            <v>cây</v>
          </cell>
          <cell r="D8745">
            <v>452216</v>
          </cell>
        </row>
        <row r="8746">
          <cell r="B8746" t="str">
            <v>Côm nhật &gt;30-33 cm</v>
          </cell>
          <cell r="C8746" t="str">
            <v>cây</v>
          </cell>
          <cell r="D8746">
            <v>484259</v>
          </cell>
        </row>
        <row r="8747">
          <cell r="B8747" t="str">
            <v>Côm nhật &gt;33-36 cm</v>
          </cell>
          <cell r="C8747" t="str">
            <v>cây</v>
          </cell>
          <cell r="D8747">
            <v>519226</v>
          </cell>
        </row>
        <row r="8748">
          <cell r="B8748" t="str">
            <v>Côm nhật &gt;36-39 cm</v>
          </cell>
          <cell r="C8748" t="str">
            <v>cây</v>
          </cell>
          <cell r="D8748">
            <v>557519</v>
          </cell>
        </row>
        <row r="8749">
          <cell r="B8749" t="str">
            <v>Côm nhật &gt;39-42 cm</v>
          </cell>
          <cell r="C8749" t="str">
            <v>cây</v>
          </cell>
          <cell r="D8749">
            <v>599611</v>
          </cell>
        </row>
        <row r="8750">
          <cell r="B8750" t="str">
            <v>Côm nhật &gt;42 cm</v>
          </cell>
          <cell r="C8750" t="str">
            <v>cây</v>
          </cell>
          <cell r="D8750">
            <v>646040</v>
          </cell>
        </row>
        <row r="8751">
          <cell r="B8751" t="str">
            <v>Côm cuống dài ≤3 cm</v>
          </cell>
          <cell r="C8751" t="str">
            <v>cây</v>
          </cell>
          <cell r="D8751">
            <v>65142</v>
          </cell>
        </row>
        <row r="8752">
          <cell r="B8752" t="str">
            <v>Côm cuống dài &gt;3-6 cm</v>
          </cell>
          <cell r="C8752" t="str">
            <v>cây</v>
          </cell>
          <cell r="D8752">
            <v>85815</v>
          </cell>
        </row>
        <row r="8753">
          <cell r="B8753" t="str">
            <v>Côm cuống dài &gt;6-9 cm</v>
          </cell>
          <cell r="C8753" t="str">
            <v>cây</v>
          </cell>
          <cell r="D8753">
            <v>225790</v>
          </cell>
        </row>
        <row r="8754">
          <cell r="B8754" t="str">
            <v>Côm cuống dài &gt;9-12 cm</v>
          </cell>
          <cell r="C8754" t="str">
            <v>cây</v>
          </cell>
          <cell r="D8754">
            <v>303775</v>
          </cell>
        </row>
        <row r="8755">
          <cell r="B8755" t="str">
            <v>Côm cuống dài &gt;12-15 cm</v>
          </cell>
          <cell r="C8755" t="str">
            <v>cây</v>
          </cell>
          <cell r="D8755">
            <v>324528</v>
          </cell>
        </row>
        <row r="8756">
          <cell r="B8756" t="str">
            <v>Côm cuống dài &gt;15-18 cm</v>
          </cell>
          <cell r="C8756" t="str">
            <v>cây</v>
          </cell>
          <cell r="D8756">
            <v>346599</v>
          </cell>
        </row>
        <row r="8757">
          <cell r="B8757" t="str">
            <v>Côm cuống dài &gt;18-21 cm</v>
          </cell>
          <cell r="C8757" t="str">
            <v>cây</v>
          </cell>
          <cell r="D8757">
            <v>370175</v>
          </cell>
        </row>
        <row r="8758">
          <cell r="B8758" t="str">
            <v>Côm cuống dài &gt;21-24 cm</v>
          </cell>
          <cell r="C8758" t="str">
            <v>cây</v>
          </cell>
          <cell r="D8758">
            <v>395469</v>
          </cell>
        </row>
        <row r="8759">
          <cell r="B8759" t="str">
            <v>Côm cuống dài &gt;24-27 cm</v>
          </cell>
          <cell r="C8759" t="str">
            <v>cây</v>
          </cell>
          <cell r="D8759">
            <v>422723</v>
          </cell>
        </row>
        <row r="8760">
          <cell r="B8760" t="str">
            <v>Côm cuống dài &gt;27-30 cm</v>
          </cell>
          <cell r="C8760" t="str">
            <v>cây</v>
          </cell>
          <cell r="D8760">
            <v>452216</v>
          </cell>
        </row>
        <row r="8761">
          <cell r="B8761" t="str">
            <v>Côm cuống dài &gt;30-33 cm</v>
          </cell>
          <cell r="C8761" t="str">
            <v>cây</v>
          </cell>
          <cell r="D8761">
            <v>484259</v>
          </cell>
        </row>
        <row r="8762">
          <cell r="B8762" t="str">
            <v>Côm cuống dài &gt;33-36 cm</v>
          </cell>
          <cell r="C8762" t="str">
            <v>cây</v>
          </cell>
          <cell r="D8762">
            <v>519226</v>
          </cell>
        </row>
        <row r="8763">
          <cell r="B8763" t="str">
            <v>Côm cuống dài &gt;36-39 cm</v>
          </cell>
          <cell r="C8763" t="str">
            <v>cây</v>
          </cell>
          <cell r="D8763">
            <v>557519</v>
          </cell>
        </row>
        <row r="8764">
          <cell r="B8764" t="str">
            <v>Côm cuống dài &gt;39-42 cm</v>
          </cell>
          <cell r="C8764" t="str">
            <v>cây</v>
          </cell>
          <cell r="D8764">
            <v>599611</v>
          </cell>
        </row>
        <row r="8765">
          <cell r="B8765" t="str">
            <v>Côm cuống dài &gt;42 cm</v>
          </cell>
          <cell r="C8765" t="str">
            <v>cây</v>
          </cell>
          <cell r="D8765">
            <v>646040</v>
          </cell>
        </row>
        <row r="8766">
          <cell r="B8766" t="str">
            <v>Côm tầng ≤3 cm</v>
          </cell>
          <cell r="C8766" t="str">
            <v>cây</v>
          </cell>
          <cell r="D8766">
            <v>65142</v>
          </cell>
        </row>
        <row r="8767">
          <cell r="B8767" t="str">
            <v>Côm tầng &gt;3-6 cm</v>
          </cell>
          <cell r="C8767" t="str">
            <v>cây</v>
          </cell>
          <cell r="D8767">
            <v>85815</v>
          </cell>
        </row>
        <row r="8768">
          <cell r="B8768" t="str">
            <v>Côm tầng &gt;6-9 cm</v>
          </cell>
          <cell r="C8768" t="str">
            <v>cây</v>
          </cell>
          <cell r="D8768">
            <v>225790</v>
          </cell>
        </row>
        <row r="8769">
          <cell r="B8769" t="str">
            <v>Côm tầng &gt;9-12 cm</v>
          </cell>
          <cell r="C8769" t="str">
            <v>cây</v>
          </cell>
          <cell r="D8769">
            <v>303775</v>
          </cell>
        </row>
        <row r="8770">
          <cell r="B8770" t="str">
            <v>Côm tầng &gt;12-15 cm</v>
          </cell>
          <cell r="C8770" t="str">
            <v>cây</v>
          </cell>
          <cell r="D8770">
            <v>324528</v>
          </cell>
        </row>
        <row r="8771">
          <cell r="B8771" t="str">
            <v>Côm tầng &gt;15-18 cm</v>
          </cell>
          <cell r="C8771" t="str">
            <v>cây</v>
          </cell>
          <cell r="D8771">
            <v>346599</v>
          </cell>
        </row>
        <row r="8772">
          <cell r="B8772" t="str">
            <v>Côm tầng &gt;18-21 cm</v>
          </cell>
          <cell r="C8772" t="str">
            <v>cây</v>
          </cell>
          <cell r="D8772">
            <v>370175</v>
          </cell>
        </row>
        <row r="8773">
          <cell r="B8773" t="str">
            <v>Côm tầng &gt;21-24 cm</v>
          </cell>
          <cell r="C8773" t="str">
            <v>cây</v>
          </cell>
          <cell r="D8773">
            <v>395469</v>
          </cell>
        </row>
        <row r="8774">
          <cell r="B8774" t="str">
            <v>Côm tầng &gt;24-27 cm</v>
          </cell>
          <cell r="C8774" t="str">
            <v>cây</v>
          </cell>
          <cell r="D8774">
            <v>422723</v>
          </cell>
        </row>
        <row r="8775">
          <cell r="B8775" t="str">
            <v>Côm tầng &gt;27-30 cm</v>
          </cell>
          <cell r="C8775" t="str">
            <v>cây</v>
          </cell>
          <cell r="D8775">
            <v>452216</v>
          </cell>
        </row>
        <row r="8776">
          <cell r="B8776" t="str">
            <v>Côm tầng &gt;30-33 cm</v>
          </cell>
          <cell r="C8776" t="str">
            <v>cây</v>
          </cell>
          <cell r="D8776">
            <v>484259</v>
          </cell>
        </row>
        <row r="8777">
          <cell r="B8777" t="str">
            <v>Côm tầng &gt;33-36 cm</v>
          </cell>
          <cell r="C8777" t="str">
            <v>cây</v>
          </cell>
          <cell r="D8777">
            <v>519226</v>
          </cell>
        </row>
        <row r="8778">
          <cell r="B8778" t="str">
            <v>Côm tầng &gt;36-39 cm</v>
          </cell>
          <cell r="C8778" t="str">
            <v>cây</v>
          </cell>
          <cell r="D8778">
            <v>557519</v>
          </cell>
        </row>
        <row r="8779">
          <cell r="B8779" t="str">
            <v>Côm tầng &gt;39-42 cm</v>
          </cell>
          <cell r="C8779" t="str">
            <v>cây</v>
          </cell>
          <cell r="D8779">
            <v>599611</v>
          </cell>
        </row>
        <row r="8780">
          <cell r="B8780" t="str">
            <v>Côm tầng &gt;42 cm</v>
          </cell>
          <cell r="C8780" t="str">
            <v>cây</v>
          </cell>
          <cell r="D8780">
            <v>646040</v>
          </cell>
        </row>
        <row r="8781">
          <cell r="B8781" t="str">
            <v>Đa bà ≤3 cm</v>
          </cell>
          <cell r="C8781" t="str">
            <v>cây</v>
          </cell>
          <cell r="D8781">
            <v>65142</v>
          </cell>
        </row>
        <row r="8782">
          <cell r="B8782" t="str">
            <v>Đa bà &gt;3-6 cm</v>
          </cell>
          <cell r="C8782" t="str">
            <v>cây</v>
          </cell>
          <cell r="D8782">
            <v>85815</v>
          </cell>
        </row>
        <row r="8783">
          <cell r="B8783" t="str">
            <v>Đa bà &gt;6-9 cm</v>
          </cell>
          <cell r="C8783" t="str">
            <v>cây</v>
          </cell>
          <cell r="D8783">
            <v>225790</v>
          </cell>
        </row>
        <row r="8784">
          <cell r="B8784" t="str">
            <v>Đa bà &gt;9-12 cm</v>
          </cell>
          <cell r="C8784" t="str">
            <v>cây</v>
          </cell>
          <cell r="D8784">
            <v>303775</v>
          </cell>
        </row>
        <row r="8785">
          <cell r="B8785" t="str">
            <v>Đa bà &gt;12-15 cm</v>
          </cell>
          <cell r="C8785" t="str">
            <v>cây</v>
          </cell>
          <cell r="D8785">
            <v>324528</v>
          </cell>
        </row>
        <row r="8786">
          <cell r="B8786" t="str">
            <v>Đa bà &gt;15-18 cm</v>
          </cell>
          <cell r="C8786" t="str">
            <v>cây</v>
          </cell>
          <cell r="D8786">
            <v>346599</v>
          </cell>
        </row>
        <row r="8787">
          <cell r="B8787" t="str">
            <v>Đa bà &gt;18-21 cm</v>
          </cell>
          <cell r="C8787" t="str">
            <v>cây</v>
          </cell>
          <cell r="D8787">
            <v>370175</v>
          </cell>
        </row>
        <row r="8788">
          <cell r="B8788" t="str">
            <v>Đa bà &gt;21-24 cm</v>
          </cell>
          <cell r="C8788" t="str">
            <v>cây</v>
          </cell>
          <cell r="D8788">
            <v>395469</v>
          </cell>
        </row>
        <row r="8789">
          <cell r="B8789" t="str">
            <v>Đa bà &gt;24-27 cm</v>
          </cell>
          <cell r="C8789" t="str">
            <v>cây</v>
          </cell>
          <cell r="D8789">
            <v>422723</v>
          </cell>
        </row>
        <row r="8790">
          <cell r="B8790" t="str">
            <v>Đa bà &gt;27-30 cm</v>
          </cell>
          <cell r="C8790" t="str">
            <v>cây</v>
          </cell>
          <cell r="D8790">
            <v>452216</v>
          </cell>
        </row>
        <row r="8791">
          <cell r="B8791" t="str">
            <v>Đa bà &gt;30-33 cm</v>
          </cell>
          <cell r="C8791" t="str">
            <v>cây</v>
          </cell>
          <cell r="D8791">
            <v>484259</v>
          </cell>
        </row>
        <row r="8792">
          <cell r="B8792" t="str">
            <v>Đa bà &gt;33-36 cm</v>
          </cell>
          <cell r="C8792" t="str">
            <v>cây</v>
          </cell>
          <cell r="D8792">
            <v>519226</v>
          </cell>
        </row>
        <row r="8793">
          <cell r="B8793" t="str">
            <v>Đa bà &gt;36-39 cm</v>
          </cell>
          <cell r="C8793" t="str">
            <v>cây</v>
          </cell>
          <cell r="D8793">
            <v>557519</v>
          </cell>
        </row>
        <row r="8794">
          <cell r="B8794" t="str">
            <v>Đa bà &gt;39-42 cm</v>
          </cell>
          <cell r="C8794" t="str">
            <v>cây</v>
          </cell>
          <cell r="D8794">
            <v>599611</v>
          </cell>
        </row>
        <row r="8795">
          <cell r="B8795" t="str">
            <v>Đa bà &gt;42 cm</v>
          </cell>
          <cell r="C8795" t="str">
            <v>cây</v>
          </cell>
          <cell r="D8795">
            <v>646040</v>
          </cell>
        </row>
        <row r="8796">
          <cell r="B8796" t="str">
            <v>Đa bắp bè ≤3 cm</v>
          </cell>
          <cell r="C8796" t="str">
            <v>cây</v>
          </cell>
          <cell r="D8796">
            <v>65142</v>
          </cell>
        </row>
        <row r="8797">
          <cell r="B8797" t="str">
            <v>Đa bắp bè &gt;3-6 cm</v>
          </cell>
          <cell r="C8797" t="str">
            <v>cây</v>
          </cell>
          <cell r="D8797">
            <v>85815</v>
          </cell>
        </row>
        <row r="8798">
          <cell r="B8798" t="str">
            <v>Đa bắp bè &gt;6-9 cm</v>
          </cell>
          <cell r="C8798" t="str">
            <v>cây</v>
          </cell>
          <cell r="D8798">
            <v>225790</v>
          </cell>
        </row>
        <row r="8799">
          <cell r="B8799" t="str">
            <v>Đa bắp bè &gt;9-12 cm</v>
          </cell>
          <cell r="C8799" t="str">
            <v>cây</v>
          </cell>
          <cell r="D8799">
            <v>303775</v>
          </cell>
        </row>
        <row r="8800">
          <cell r="B8800" t="str">
            <v>Đa bắp bè &gt;12-15 cm</v>
          </cell>
          <cell r="C8800" t="str">
            <v>cây</v>
          </cell>
          <cell r="D8800">
            <v>324528</v>
          </cell>
        </row>
        <row r="8801">
          <cell r="B8801" t="str">
            <v>Đa bắp bè &gt;15-18 cm</v>
          </cell>
          <cell r="C8801" t="str">
            <v>cây</v>
          </cell>
          <cell r="D8801">
            <v>346599</v>
          </cell>
        </row>
        <row r="8802">
          <cell r="B8802" t="str">
            <v>Đa bắp bè &gt;18-21 cm</v>
          </cell>
          <cell r="C8802" t="str">
            <v>cây</v>
          </cell>
          <cell r="D8802">
            <v>370175</v>
          </cell>
        </row>
        <row r="8803">
          <cell r="B8803" t="str">
            <v>Đa bắp bè &gt;21-24 cm</v>
          </cell>
          <cell r="C8803" t="str">
            <v>cây</v>
          </cell>
          <cell r="D8803">
            <v>395469</v>
          </cell>
        </row>
        <row r="8804">
          <cell r="B8804" t="str">
            <v>Đa bắp bè &gt;24-27 cm</v>
          </cell>
          <cell r="C8804" t="str">
            <v>cây</v>
          </cell>
          <cell r="D8804">
            <v>422723</v>
          </cell>
        </row>
        <row r="8805">
          <cell r="B8805" t="str">
            <v>Đa bắp bè &gt;27-30 cm</v>
          </cell>
          <cell r="C8805" t="str">
            <v>cây</v>
          </cell>
          <cell r="D8805">
            <v>452216</v>
          </cell>
        </row>
        <row r="8806">
          <cell r="B8806" t="str">
            <v>Đa bắp bè &gt;30-33 cm</v>
          </cell>
          <cell r="C8806" t="str">
            <v>cây</v>
          </cell>
          <cell r="D8806">
            <v>484259</v>
          </cell>
        </row>
        <row r="8807">
          <cell r="B8807" t="str">
            <v>Đa bắp bè &gt;33-36 cm</v>
          </cell>
          <cell r="C8807" t="str">
            <v>cây</v>
          </cell>
          <cell r="D8807">
            <v>519226</v>
          </cell>
        </row>
        <row r="8808">
          <cell r="B8808" t="str">
            <v>Đa bắp bè &gt;36-39 cm</v>
          </cell>
          <cell r="C8808" t="str">
            <v>cây</v>
          </cell>
          <cell r="D8808">
            <v>557519</v>
          </cell>
        </row>
        <row r="8809">
          <cell r="B8809" t="str">
            <v>Đa bắp bè &gt;39-42 cm</v>
          </cell>
          <cell r="C8809" t="str">
            <v>cây</v>
          </cell>
          <cell r="D8809">
            <v>599611</v>
          </cell>
        </row>
        <row r="8810">
          <cell r="B8810" t="str">
            <v>Đa bắp bè &gt;42 cm</v>
          </cell>
          <cell r="C8810" t="str">
            <v>cây</v>
          </cell>
          <cell r="D8810">
            <v>646040</v>
          </cell>
        </row>
        <row r="8811">
          <cell r="B8811" t="str">
            <v>Sung ngứa ≤3 cm</v>
          </cell>
          <cell r="C8811" t="str">
            <v>cây</v>
          </cell>
          <cell r="D8811">
            <v>65142</v>
          </cell>
        </row>
        <row r="8812">
          <cell r="B8812" t="str">
            <v>Sung ngứa &gt;3-6 cm</v>
          </cell>
          <cell r="C8812" t="str">
            <v>cây</v>
          </cell>
          <cell r="D8812">
            <v>85815</v>
          </cell>
        </row>
        <row r="8813">
          <cell r="B8813" t="str">
            <v>Vả trồng 2 năm</v>
          </cell>
          <cell r="C8813" t="str">
            <v>cây</v>
          </cell>
          <cell r="D8813">
            <v>85815</v>
          </cell>
        </row>
        <row r="8814">
          <cell r="B8814" t="str">
            <v>Sung ngứa &gt;6-9 cm</v>
          </cell>
          <cell r="C8814" t="str">
            <v>cây</v>
          </cell>
          <cell r="D8814">
            <v>225790</v>
          </cell>
        </row>
        <row r="8815">
          <cell r="B8815" t="str">
            <v>Sung ngứa &gt;9-12 cm</v>
          </cell>
          <cell r="C8815" t="str">
            <v>cây</v>
          </cell>
          <cell r="D8815">
            <v>303775</v>
          </cell>
        </row>
        <row r="8816">
          <cell r="B8816" t="str">
            <v>Sung ngứa &gt;12-15 cm</v>
          </cell>
          <cell r="C8816" t="str">
            <v>cây</v>
          </cell>
          <cell r="D8816">
            <v>324528</v>
          </cell>
        </row>
        <row r="8817">
          <cell r="B8817" t="str">
            <v>Sung ngứa &gt;15-18 cm</v>
          </cell>
          <cell r="C8817" t="str">
            <v>cây</v>
          </cell>
          <cell r="D8817">
            <v>346599</v>
          </cell>
        </row>
        <row r="8818">
          <cell r="B8818" t="str">
            <v>Sung ngứa &gt;18-21 cm</v>
          </cell>
          <cell r="C8818" t="str">
            <v>cây</v>
          </cell>
          <cell r="D8818">
            <v>370175</v>
          </cell>
        </row>
        <row r="8819">
          <cell r="B8819" t="str">
            <v>Sung ngứa &gt;21-24 cm</v>
          </cell>
          <cell r="C8819" t="str">
            <v>cây</v>
          </cell>
          <cell r="D8819">
            <v>395469</v>
          </cell>
        </row>
        <row r="8820">
          <cell r="B8820" t="str">
            <v>Sung ngứa &gt;24-27 cm</v>
          </cell>
          <cell r="C8820" t="str">
            <v>cây</v>
          </cell>
          <cell r="D8820">
            <v>422723</v>
          </cell>
        </row>
        <row r="8821">
          <cell r="B8821" t="str">
            <v>Sung ngứa &gt;27-30 cm</v>
          </cell>
          <cell r="C8821" t="str">
            <v>cây</v>
          </cell>
          <cell r="D8821">
            <v>452216</v>
          </cell>
        </row>
        <row r="8822">
          <cell r="B8822" t="str">
            <v>Sung ngứa &gt;30-33 cm</v>
          </cell>
          <cell r="C8822" t="str">
            <v>cây</v>
          </cell>
          <cell r="D8822">
            <v>484259</v>
          </cell>
        </row>
        <row r="8823">
          <cell r="B8823" t="str">
            <v>Sung ngứa &gt;33-36 cm</v>
          </cell>
          <cell r="C8823" t="str">
            <v>cây</v>
          </cell>
          <cell r="D8823">
            <v>519226</v>
          </cell>
        </row>
        <row r="8824">
          <cell r="B8824" t="str">
            <v>Sung ngứa &gt;36-39 cm</v>
          </cell>
          <cell r="C8824" t="str">
            <v>cây</v>
          </cell>
          <cell r="D8824">
            <v>557519</v>
          </cell>
        </row>
        <row r="8825">
          <cell r="B8825" t="str">
            <v>Sung ngứa &gt;39-42 cm</v>
          </cell>
          <cell r="C8825" t="str">
            <v>cây</v>
          </cell>
          <cell r="D8825">
            <v>599611</v>
          </cell>
        </row>
        <row r="8826">
          <cell r="B8826" t="str">
            <v>Sung ngứa &gt;42 cm</v>
          </cell>
          <cell r="C8826" t="str">
            <v>cây</v>
          </cell>
          <cell r="D8826">
            <v>646040</v>
          </cell>
        </row>
        <row r="8827">
          <cell r="B8827" t="str">
            <v>Bắp bè ≤3 cm</v>
          </cell>
          <cell r="C8827" t="str">
            <v>cây</v>
          </cell>
          <cell r="D8827">
            <v>65142</v>
          </cell>
        </row>
        <row r="8828">
          <cell r="B8828" t="str">
            <v>Bắp bè &gt;3-6 cm</v>
          </cell>
          <cell r="C8828" t="str">
            <v>cây</v>
          </cell>
          <cell r="D8828">
            <v>85815</v>
          </cell>
        </row>
        <row r="8829">
          <cell r="B8829" t="str">
            <v>Bắp bè &gt;6-9 cm</v>
          </cell>
          <cell r="C8829" t="str">
            <v>cây</v>
          </cell>
          <cell r="D8829">
            <v>225790</v>
          </cell>
        </row>
        <row r="8830">
          <cell r="B8830" t="str">
            <v>Bắp bè &gt;9-12 cm</v>
          </cell>
          <cell r="C8830" t="str">
            <v>cây</v>
          </cell>
          <cell r="D8830">
            <v>303775</v>
          </cell>
        </row>
        <row r="8831">
          <cell r="B8831" t="str">
            <v>Bắp bè &gt;12-15 cm</v>
          </cell>
          <cell r="C8831" t="str">
            <v>cây</v>
          </cell>
          <cell r="D8831">
            <v>324528</v>
          </cell>
        </row>
        <row r="8832">
          <cell r="B8832" t="str">
            <v>Bắp bè &gt;15-18 cm</v>
          </cell>
          <cell r="C8832" t="str">
            <v>cây</v>
          </cell>
          <cell r="D8832">
            <v>346599</v>
          </cell>
        </row>
        <row r="8833">
          <cell r="B8833" t="str">
            <v>Bắp bè &gt;18-21 cm</v>
          </cell>
          <cell r="C8833" t="str">
            <v>cây</v>
          </cell>
          <cell r="D8833">
            <v>370175</v>
          </cell>
        </row>
        <row r="8834">
          <cell r="B8834" t="str">
            <v>Bắp bè &gt;21-24 cm</v>
          </cell>
          <cell r="C8834" t="str">
            <v>cây</v>
          </cell>
          <cell r="D8834">
            <v>395469</v>
          </cell>
        </row>
        <row r="8835">
          <cell r="B8835" t="str">
            <v>Bắp bè &gt;24-27 cm</v>
          </cell>
          <cell r="C8835" t="str">
            <v>cây</v>
          </cell>
          <cell r="D8835">
            <v>422723</v>
          </cell>
        </row>
        <row r="8836">
          <cell r="B8836" t="str">
            <v>Bắp bè &gt;27-30 cm</v>
          </cell>
          <cell r="C8836" t="str">
            <v>cây</v>
          </cell>
          <cell r="D8836">
            <v>452216</v>
          </cell>
        </row>
        <row r="8837">
          <cell r="B8837" t="str">
            <v>Bắp bè &gt;30-33 cm</v>
          </cell>
          <cell r="C8837" t="str">
            <v>cây</v>
          </cell>
          <cell r="D8837">
            <v>484259</v>
          </cell>
        </row>
        <row r="8838">
          <cell r="B8838" t="str">
            <v>Bắp bè &gt;33-36 cm</v>
          </cell>
          <cell r="C8838" t="str">
            <v>cây</v>
          </cell>
          <cell r="D8838">
            <v>519226</v>
          </cell>
        </row>
        <row r="8839">
          <cell r="B8839" t="str">
            <v>Bắp bè &gt;36-39 cm</v>
          </cell>
          <cell r="C8839" t="str">
            <v>cây</v>
          </cell>
          <cell r="D8839">
            <v>557519</v>
          </cell>
        </row>
        <row r="8840">
          <cell r="B8840" t="str">
            <v>Bắp bè &gt;39-42 cm</v>
          </cell>
          <cell r="C8840" t="str">
            <v>cây</v>
          </cell>
          <cell r="D8840">
            <v>599611</v>
          </cell>
        </row>
        <row r="8841">
          <cell r="B8841" t="str">
            <v>Bắp bè &gt;42 cm</v>
          </cell>
          <cell r="C8841" t="str">
            <v>cây</v>
          </cell>
          <cell r="D8841">
            <v>646040</v>
          </cell>
        </row>
        <row r="8842">
          <cell r="B8842" t="str">
            <v>Đa quả xanh ≤3 cm</v>
          </cell>
          <cell r="C8842" t="str">
            <v>cây</v>
          </cell>
          <cell r="D8842">
            <v>65142</v>
          </cell>
        </row>
        <row r="8843">
          <cell r="B8843" t="str">
            <v>Đa quả xanh &gt;3-6 cm</v>
          </cell>
          <cell r="C8843" t="str">
            <v>cây</v>
          </cell>
          <cell r="D8843">
            <v>85815</v>
          </cell>
        </row>
        <row r="8844">
          <cell r="B8844" t="str">
            <v>Đa quả xanh &gt;6-9 cm</v>
          </cell>
          <cell r="C8844" t="str">
            <v>cây</v>
          </cell>
          <cell r="D8844">
            <v>225790</v>
          </cell>
        </row>
        <row r="8845">
          <cell r="B8845" t="str">
            <v>Đa quả xanh &gt;9-12 cm</v>
          </cell>
          <cell r="C8845" t="str">
            <v>cây</v>
          </cell>
          <cell r="D8845">
            <v>303775</v>
          </cell>
        </row>
        <row r="8846">
          <cell r="B8846" t="str">
            <v>Đa quả xanh &gt;12-15 cm</v>
          </cell>
          <cell r="C8846" t="str">
            <v>cây</v>
          </cell>
          <cell r="D8846">
            <v>324528</v>
          </cell>
        </row>
        <row r="8847">
          <cell r="B8847" t="str">
            <v>Đa quả xanh &gt;15-18 cm</v>
          </cell>
          <cell r="C8847" t="str">
            <v>cây</v>
          </cell>
          <cell r="D8847">
            <v>346599</v>
          </cell>
        </row>
        <row r="8848">
          <cell r="B8848" t="str">
            <v>Đa quả xanh &gt;18-21 cm</v>
          </cell>
          <cell r="C8848" t="str">
            <v>cây</v>
          </cell>
          <cell r="D8848">
            <v>370175</v>
          </cell>
        </row>
        <row r="8849">
          <cell r="B8849" t="str">
            <v>Đa quả xanh &gt;21-24 cm</v>
          </cell>
          <cell r="C8849" t="str">
            <v>cây</v>
          </cell>
          <cell r="D8849">
            <v>395469</v>
          </cell>
        </row>
        <row r="8850">
          <cell r="B8850" t="str">
            <v>Đa quả xanh &gt;24-27 cm</v>
          </cell>
          <cell r="C8850" t="str">
            <v>cây</v>
          </cell>
          <cell r="D8850">
            <v>422723</v>
          </cell>
        </row>
        <row r="8851">
          <cell r="B8851" t="str">
            <v>Đa quả xanh &gt;27-30 cm</v>
          </cell>
          <cell r="C8851" t="str">
            <v>cây</v>
          </cell>
          <cell r="D8851">
            <v>452216</v>
          </cell>
        </row>
        <row r="8852">
          <cell r="B8852" t="str">
            <v>Đa quả xanh &gt;30-33 cm</v>
          </cell>
          <cell r="C8852" t="str">
            <v>cây</v>
          </cell>
          <cell r="D8852">
            <v>484259</v>
          </cell>
        </row>
        <row r="8853">
          <cell r="B8853" t="str">
            <v>Đa quả xanh &gt;33-36 cm</v>
          </cell>
          <cell r="C8853" t="str">
            <v>cây</v>
          </cell>
          <cell r="D8853">
            <v>519226</v>
          </cell>
        </row>
        <row r="8854">
          <cell r="B8854" t="str">
            <v>Đa quả xanh &gt;36-39 cm</v>
          </cell>
          <cell r="C8854" t="str">
            <v>cây</v>
          </cell>
          <cell r="D8854">
            <v>557519</v>
          </cell>
        </row>
        <row r="8855">
          <cell r="B8855" t="str">
            <v>Đa quả xanh &gt;39-42 cm</v>
          </cell>
          <cell r="C8855" t="str">
            <v>cây</v>
          </cell>
          <cell r="D8855">
            <v>599611</v>
          </cell>
        </row>
        <row r="8856">
          <cell r="B8856" t="str">
            <v>Đa quả xanh &gt;42 cm</v>
          </cell>
          <cell r="C8856" t="str">
            <v>cây</v>
          </cell>
          <cell r="D8856">
            <v>646040</v>
          </cell>
        </row>
        <row r="8857">
          <cell r="B8857" t="str">
            <v>Dọc ≤3 cm</v>
          </cell>
          <cell r="C8857" t="str">
            <v>cây</v>
          </cell>
          <cell r="D8857">
            <v>65142</v>
          </cell>
        </row>
        <row r="8858">
          <cell r="B8858" t="str">
            <v>Dọc &gt;3-6 cm</v>
          </cell>
          <cell r="C8858" t="str">
            <v>cây</v>
          </cell>
          <cell r="D8858">
            <v>85815</v>
          </cell>
        </row>
        <row r="8859">
          <cell r="B8859" t="str">
            <v>Dọc &gt;6-9 cm</v>
          </cell>
          <cell r="C8859" t="str">
            <v>cây</v>
          </cell>
          <cell r="D8859">
            <v>225790</v>
          </cell>
        </row>
        <row r="8860">
          <cell r="B8860" t="str">
            <v>Dọc &gt;9-12 cm</v>
          </cell>
          <cell r="C8860" t="str">
            <v>cây</v>
          </cell>
          <cell r="D8860">
            <v>303775</v>
          </cell>
        </row>
        <row r="8861">
          <cell r="B8861" t="str">
            <v>Dọc &gt;12-15 cm</v>
          </cell>
          <cell r="C8861" t="str">
            <v>cây</v>
          </cell>
          <cell r="D8861">
            <v>324528</v>
          </cell>
        </row>
        <row r="8862">
          <cell r="B8862" t="str">
            <v>Dọc &gt;15-18 cm</v>
          </cell>
          <cell r="C8862" t="str">
            <v>cây</v>
          </cell>
          <cell r="D8862">
            <v>346599</v>
          </cell>
        </row>
        <row r="8863">
          <cell r="B8863" t="str">
            <v>Dọc &gt;18-21 cm</v>
          </cell>
          <cell r="C8863" t="str">
            <v>cây</v>
          </cell>
          <cell r="D8863">
            <v>370175</v>
          </cell>
        </row>
        <row r="8864">
          <cell r="B8864" t="str">
            <v>Dọc &gt;21-24 cm</v>
          </cell>
          <cell r="C8864" t="str">
            <v>cây</v>
          </cell>
          <cell r="D8864">
            <v>395469</v>
          </cell>
        </row>
        <row r="8865">
          <cell r="B8865" t="str">
            <v>Dọc &gt;24-27 cm</v>
          </cell>
          <cell r="C8865" t="str">
            <v>cây</v>
          </cell>
          <cell r="D8865">
            <v>422723</v>
          </cell>
        </row>
        <row r="8866">
          <cell r="B8866" t="str">
            <v>Dọc &gt;27-30 cm</v>
          </cell>
          <cell r="C8866" t="str">
            <v>cây</v>
          </cell>
          <cell r="D8866">
            <v>452216</v>
          </cell>
        </row>
        <row r="8867">
          <cell r="B8867" t="str">
            <v>Dọc &gt;30-33 cm</v>
          </cell>
          <cell r="C8867" t="str">
            <v>cây</v>
          </cell>
          <cell r="D8867">
            <v>484259</v>
          </cell>
        </row>
        <row r="8868">
          <cell r="B8868" t="str">
            <v>Dọc &gt;33-36 cm</v>
          </cell>
          <cell r="C8868" t="str">
            <v>cây</v>
          </cell>
          <cell r="D8868">
            <v>519226</v>
          </cell>
        </row>
        <row r="8869">
          <cell r="B8869" t="str">
            <v>Dọc &gt;36-39 cm</v>
          </cell>
          <cell r="C8869" t="str">
            <v>cây</v>
          </cell>
          <cell r="D8869">
            <v>557519</v>
          </cell>
        </row>
        <row r="8870">
          <cell r="B8870" t="str">
            <v>Dọc &gt;39-42 cm</v>
          </cell>
          <cell r="C8870" t="str">
            <v>cây</v>
          </cell>
          <cell r="D8870">
            <v>599611</v>
          </cell>
        </row>
        <row r="8871">
          <cell r="B8871" t="str">
            <v>Dọc &gt;42 cm</v>
          </cell>
          <cell r="C8871" t="str">
            <v>cây</v>
          </cell>
          <cell r="D8871">
            <v>646040</v>
          </cell>
        </row>
        <row r="8872">
          <cell r="B8872" t="str">
            <v>Dung giấy ≤3 cm</v>
          </cell>
          <cell r="C8872" t="str">
            <v>cây</v>
          </cell>
          <cell r="D8872">
            <v>65142</v>
          </cell>
        </row>
        <row r="8873">
          <cell r="B8873" t="str">
            <v>Dung giấy &gt;3-6 cm</v>
          </cell>
          <cell r="C8873" t="str">
            <v>cây</v>
          </cell>
          <cell r="D8873">
            <v>85815</v>
          </cell>
        </row>
        <row r="8874">
          <cell r="B8874" t="str">
            <v>Dung giấy &gt;6-9 cm</v>
          </cell>
          <cell r="C8874" t="str">
            <v>cây</v>
          </cell>
          <cell r="D8874">
            <v>225790</v>
          </cell>
        </row>
        <row r="8875">
          <cell r="B8875" t="str">
            <v>Dung giấy &gt;9-12 cm</v>
          </cell>
          <cell r="C8875" t="str">
            <v>cây</v>
          </cell>
          <cell r="D8875">
            <v>303775</v>
          </cell>
        </row>
        <row r="8876">
          <cell r="B8876" t="str">
            <v>Dung giấy &gt;12-15 cm</v>
          </cell>
          <cell r="C8876" t="str">
            <v>cây</v>
          </cell>
          <cell r="D8876">
            <v>324528</v>
          </cell>
        </row>
        <row r="8877">
          <cell r="B8877" t="str">
            <v>Dung giấy &gt;15-18 cm</v>
          </cell>
          <cell r="C8877" t="str">
            <v>cây</v>
          </cell>
          <cell r="D8877">
            <v>346599</v>
          </cell>
        </row>
        <row r="8878">
          <cell r="B8878" t="str">
            <v>Dung giấy &gt;18-21 cm</v>
          </cell>
          <cell r="C8878" t="str">
            <v>cây</v>
          </cell>
          <cell r="D8878">
            <v>370175</v>
          </cell>
        </row>
        <row r="8879">
          <cell r="B8879" t="str">
            <v>Dung giấy &gt;21-24 cm</v>
          </cell>
          <cell r="C8879" t="str">
            <v>cây</v>
          </cell>
          <cell r="D8879">
            <v>395469</v>
          </cell>
        </row>
        <row r="8880">
          <cell r="B8880" t="str">
            <v>Dung giấy &gt;24-27 cm</v>
          </cell>
          <cell r="C8880" t="str">
            <v>cây</v>
          </cell>
          <cell r="D8880">
            <v>422723</v>
          </cell>
        </row>
        <row r="8881">
          <cell r="B8881" t="str">
            <v>Dung giấy &gt;27-30 cm</v>
          </cell>
          <cell r="C8881" t="str">
            <v>cây</v>
          </cell>
          <cell r="D8881">
            <v>452216</v>
          </cell>
        </row>
        <row r="8882">
          <cell r="B8882" t="str">
            <v>Dung giấy &gt;30-33 cm</v>
          </cell>
          <cell r="C8882" t="str">
            <v>cây</v>
          </cell>
          <cell r="D8882">
            <v>484259</v>
          </cell>
        </row>
        <row r="8883">
          <cell r="B8883" t="str">
            <v>Dung giấy &gt;33-36 cm</v>
          </cell>
          <cell r="C8883" t="str">
            <v>cây</v>
          </cell>
          <cell r="D8883">
            <v>519226</v>
          </cell>
        </row>
        <row r="8884">
          <cell r="B8884" t="str">
            <v>Dung giấy &gt;36-39 cm</v>
          </cell>
          <cell r="C8884" t="str">
            <v>cây</v>
          </cell>
          <cell r="D8884">
            <v>557519</v>
          </cell>
        </row>
        <row r="8885">
          <cell r="B8885" t="str">
            <v>Dung giấy &gt;39-42 cm</v>
          </cell>
          <cell r="C8885" t="str">
            <v>cây</v>
          </cell>
          <cell r="D8885">
            <v>599611</v>
          </cell>
        </row>
        <row r="8886">
          <cell r="B8886" t="str">
            <v>Dung giấy &gt;42 cm</v>
          </cell>
          <cell r="C8886" t="str">
            <v>cây</v>
          </cell>
          <cell r="D8886">
            <v>646040</v>
          </cell>
        </row>
        <row r="8887">
          <cell r="B8887" t="str">
            <v>Dung lá trà ≤3 cm</v>
          </cell>
          <cell r="C8887" t="str">
            <v>cây</v>
          </cell>
          <cell r="D8887">
            <v>65142</v>
          </cell>
        </row>
        <row r="8888">
          <cell r="B8888" t="str">
            <v>Dung lá trà &gt;3-6 cm</v>
          </cell>
          <cell r="C8888" t="str">
            <v>cây</v>
          </cell>
          <cell r="D8888">
            <v>85815</v>
          </cell>
        </row>
        <row r="8889">
          <cell r="B8889" t="str">
            <v>Dung lá trà &gt;6-9 cm</v>
          </cell>
          <cell r="C8889" t="str">
            <v>cây</v>
          </cell>
          <cell r="D8889">
            <v>225790</v>
          </cell>
        </row>
        <row r="8890">
          <cell r="B8890" t="str">
            <v>Dung lá trà &gt;9-12 cm</v>
          </cell>
          <cell r="C8890" t="str">
            <v>cây</v>
          </cell>
          <cell r="D8890">
            <v>303775</v>
          </cell>
        </row>
        <row r="8891">
          <cell r="B8891" t="str">
            <v>Dung lá trà &gt;12-15 cm</v>
          </cell>
          <cell r="C8891" t="str">
            <v>cây</v>
          </cell>
          <cell r="D8891">
            <v>324528</v>
          </cell>
        </row>
        <row r="8892">
          <cell r="B8892" t="str">
            <v>Dung lá trà &gt;15-18 cm</v>
          </cell>
          <cell r="C8892" t="str">
            <v>cây</v>
          </cell>
          <cell r="D8892">
            <v>346599</v>
          </cell>
        </row>
        <row r="8893">
          <cell r="B8893" t="str">
            <v>Dung lá trà &gt;18-21 cm</v>
          </cell>
          <cell r="C8893" t="str">
            <v>cây</v>
          </cell>
          <cell r="D8893">
            <v>370175</v>
          </cell>
        </row>
        <row r="8894">
          <cell r="B8894" t="str">
            <v>Dung lá trà &gt;21-24 cm</v>
          </cell>
          <cell r="C8894" t="str">
            <v>cây</v>
          </cell>
          <cell r="D8894">
            <v>395469</v>
          </cell>
        </row>
        <row r="8895">
          <cell r="B8895" t="str">
            <v>Dung lá trà &gt;24-27 cm</v>
          </cell>
          <cell r="C8895" t="str">
            <v>cây</v>
          </cell>
          <cell r="D8895">
            <v>422723</v>
          </cell>
        </row>
        <row r="8896">
          <cell r="B8896" t="str">
            <v>Dung lá trà &gt;27-30 cm</v>
          </cell>
          <cell r="C8896" t="str">
            <v>cây</v>
          </cell>
          <cell r="D8896">
            <v>452216</v>
          </cell>
        </row>
        <row r="8897">
          <cell r="B8897" t="str">
            <v>Dung lá trà &gt;30-33 cm</v>
          </cell>
          <cell r="C8897" t="str">
            <v>cây</v>
          </cell>
          <cell r="D8897">
            <v>484259</v>
          </cell>
        </row>
        <row r="8898">
          <cell r="B8898" t="str">
            <v>Dung lá trà &gt;33-36 cm</v>
          </cell>
          <cell r="C8898" t="str">
            <v>cây</v>
          </cell>
          <cell r="D8898">
            <v>519226</v>
          </cell>
        </row>
        <row r="8899">
          <cell r="B8899" t="str">
            <v>Dung lá trà &gt;36-39 cm</v>
          </cell>
          <cell r="C8899" t="str">
            <v>cây</v>
          </cell>
          <cell r="D8899">
            <v>557519</v>
          </cell>
        </row>
        <row r="8900">
          <cell r="B8900" t="str">
            <v>Dung lá trà &gt;39-42 cm</v>
          </cell>
          <cell r="C8900" t="str">
            <v>cây</v>
          </cell>
          <cell r="D8900">
            <v>599611</v>
          </cell>
        </row>
        <row r="8901">
          <cell r="B8901" t="str">
            <v>Dung lá trà &gt;42 cm</v>
          </cell>
          <cell r="C8901" t="str">
            <v>cây</v>
          </cell>
          <cell r="D8901">
            <v>646040</v>
          </cell>
        </row>
        <row r="8902">
          <cell r="B8902" t="str">
            <v>Dung lông ≤3 cm</v>
          </cell>
          <cell r="C8902" t="str">
            <v>cây</v>
          </cell>
          <cell r="D8902">
            <v>65142</v>
          </cell>
        </row>
        <row r="8903">
          <cell r="B8903" t="str">
            <v>Dung lông &gt;3-6 cm</v>
          </cell>
          <cell r="C8903" t="str">
            <v>cây</v>
          </cell>
          <cell r="D8903">
            <v>85815</v>
          </cell>
        </row>
        <row r="8904">
          <cell r="B8904" t="str">
            <v>Dung lông &gt;6-9 cm</v>
          </cell>
          <cell r="C8904" t="str">
            <v>cây</v>
          </cell>
          <cell r="D8904">
            <v>225790</v>
          </cell>
        </row>
        <row r="8905">
          <cell r="B8905" t="str">
            <v>Dung lông &gt;9-12 cm</v>
          </cell>
          <cell r="C8905" t="str">
            <v>cây</v>
          </cell>
          <cell r="D8905">
            <v>303775</v>
          </cell>
        </row>
        <row r="8906">
          <cell r="B8906" t="str">
            <v>Dung lông &gt;12-15 cm</v>
          </cell>
          <cell r="C8906" t="str">
            <v>cây</v>
          </cell>
          <cell r="D8906">
            <v>324528</v>
          </cell>
        </row>
        <row r="8907">
          <cell r="B8907" t="str">
            <v>Dung lông &gt;15-18 cm</v>
          </cell>
          <cell r="C8907" t="str">
            <v>cây</v>
          </cell>
          <cell r="D8907">
            <v>346599</v>
          </cell>
        </row>
        <row r="8908">
          <cell r="B8908" t="str">
            <v>Dung lông &gt;18-21 cm</v>
          </cell>
          <cell r="C8908" t="str">
            <v>cây</v>
          </cell>
          <cell r="D8908">
            <v>370175</v>
          </cell>
        </row>
        <row r="8909">
          <cell r="B8909" t="str">
            <v>Dung lông &gt;21-24 cm</v>
          </cell>
          <cell r="C8909" t="str">
            <v>cây</v>
          </cell>
          <cell r="D8909">
            <v>395469</v>
          </cell>
        </row>
        <row r="8910">
          <cell r="B8910" t="str">
            <v>Dung lông &gt;24-27 cm</v>
          </cell>
          <cell r="C8910" t="str">
            <v>cây</v>
          </cell>
          <cell r="D8910">
            <v>422723</v>
          </cell>
        </row>
        <row r="8911">
          <cell r="B8911" t="str">
            <v>Dung lông &gt;27-30 cm</v>
          </cell>
          <cell r="C8911" t="str">
            <v>cây</v>
          </cell>
          <cell r="D8911">
            <v>452216</v>
          </cell>
        </row>
        <row r="8912">
          <cell r="B8912" t="str">
            <v>Dung lông &gt;30-33 cm</v>
          </cell>
          <cell r="C8912" t="str">
            <v>cây</v>
          </cell>
          <cell r="D8912">
            <v>484259</v>
          </cell>
        </row>
        <row r="8913">
          <cell r="B8913" t="str">
            <v>Dung lông &gt;33-36 cm</v>
          </cell>
          <cell r="C8913" t="str">
            <v>cây</v>
          </cell>
          <cell r="D8913">
            <v>519226</v>
          </cell>
        </row>
        <row r="8914">
          <cell r="B8914" t="str">
            <v>Dung lông &gt;36-39 cm</v>
          </cell>
          <cell r="C8914" t="str">
            <v>cây</v>
          </cell>
          <cell r="D8914">
            <v>557519</v>
          </cell>
        </row>
        <row r="8915">
          <cell r="B8915" t="str">
            <v>Dung lông &gt;39-42 cm</v>
          </cell>
          <cell r="C8915" t="str">
            <v>cây</v>
          </cell>
          <cell r="D8915">
            <v>599611</v>
          </cell>
        </row>
        <row r="8916">
          <cell r="B8916" t="str">
            <v>Dung lông &gt;42 cm</v>
          </cell>
          <cell r="C8916" t="str">
            <v>cây</v>
          </cell>
          <cell r="D8916">
            <v>646040</v>
          </cell>
        </row>
        <row r="8917">
          <cell r="B8917" t="str">
            <v>Dung lụa ≤3 cm</v>
          </cell>
          <cell r="C8917" t="str">
            <v>cây</v>
          </cell>
          <cell r="D8917">
            <v>65142</v>
          </cell>
        </row>
        <row r="8918">
          <cell r="B8918" t="str">
            <v>Dung lụa &gt;3-6 cm</v>
          </cell>
          <cell r="C8918" t="str">
            <v>cây</v>
          </cell>
          <cell r="D8918">
            <v>85815</v>
          </cell>
        </row>
        <row r="8919">
          <cell r="B8919" t="str">
            <v>Dung lụa &gt;6-9 cm</v>
          </cell>
          <cell r="C8919" t="str">
            <v>cây</v>
          </cell>
          <cell r="D8919">
            <v>225790</v>
          </cell>
        </row>
        <row r="8920">
          <cell r="B8920" t="str">
            <v>Dung lụa &gt;9-12 cm</v>
          </cell>
          <cell r="C8920" t="str">
            <v>cây</v>
          </cell>
          <cell r="D8920">
            <v>303775</v>
          </cell>
        </row>
        <row r="8921">
          <cell r="B8921" t="str">
            <v>Dung lụa &gt;12-15 cm</v>
          </cell>
          <cell r="C8921" t="str">
            <v>cây</v>
          </cell>
          <cell r="D8921">
            <v>324528</v>
          </cell>
        </row>
        <row r="8922">
          <cell r="B8922" t="str">
            <v>Dung lụa &gt;15-18 cm</v>
          </cell>
          <cell r="C8922" t="str">
            <v>cây</v>
          </cell>
          <cell r="D8922">
            <v>346599</v>
          </cell>
        </row>
        <row r="8923">
          <cell r="B8923" t="str">
            <v>Dung lụa &gt;18-21 cm</v>
          </cell>
          <cell r="C8923" t="str">
            <v>cây</v>
          </cell>
          <cell r="D8923">
            <v>370175</v>
          </cell>
        </row>
        <row r="8924">
          <cell r="B8924" t="str">
            <v>Dung lụa &gt;21-24 cm</v>
          </cell>
          <cell r="C8924" t="str">
            <v>cây</v>
          </cell>
          <cell r="D8924">
            <v>395469</v>
          </cell>
        </row>
        <row r="8925">
          <cell r="B8925" t="str">
            <v>Dung lụa &gt;24-27 cm</v>
          </cell>
          <cell r="C8925" t="str">
            <v>cây</v>
          </cell>
          <cell r="D8925">
            <v>422723</v>
          </cell>
        </row>
        <row r="8926">
          <cell r="B8926" t="str">
            <v>Dung lụa &gt;27-30 cm</v>
          </cell>
          <cell r="C8926" t="str">
            <v>cây</v>
          </cell>
          <cell r="D8926">
            <v>452216</v>
          </cell>
        </row>
        <row r="8927">
          <cell r="B8927" t="str">
            <v>Dung lụa &gt;30-33 cm</v>
          </cell>
          <cell r="C8927" t="str">
            <v>cây</v>
          </cell>
          <cell r="D8927">
            <v>484259</v>
          </cell>
        </row>
        <row r="8928">
          <cell r="B8928" t="str">
            <v>Dung lụa &gt;33-36 cm</v>
          </cell>
          <cell r="C8928" t="str">
            <v>cây</v>
          </cell>
          <cell r="D8928">
            <v>519226</v>
          </cell>
        </row>
        <row r="8929">
          <cell r="B8929" t="str">
            <v>Dung lụa &gt;36-39 cm</v>
          </cell>
          <cell r="C8929" t="str">
            <v>cây</v>
          </cell>
          <cell r="D8929">
            <v>557519</v>
          </cell>
        </row>
        <row r="8930">
          <cell r="B8930" t="str">
            <v>Dung lụa &gt;39-42 cm</v>
          </cell>
          <cell r="C8930" t="str">
            <v>cây</v>
          </cell>
          <cell r="D8930">
            <v>599611</v>
          </cell>
        </row>
        <row r="8931">
          <cell r="B8931" t="str">
            <v>Dung lụa &gt;42 cm</v>
          </cell>
          <cell r="C8931" t="str">
            <v>cây</v>
          </cell>
          <cell r="D8931">
            <v>646040</v>
          </cell>
        </row>
        <row r="8932">
          <cell r="B8932" t="str">
            <v>Dung nam bộ ≤3 cm</v>
          </cell>
          <cell r="C8932" t="str">
            <v>cây</v>
          </cell>
          <cell r="D8932">
            <v>65142</v>
          </cell>
        </row>
        <row r="8933">
          <cell r="B8933" t="str">
            <v>Dung nam bộ &gt;3-6 cm</v>
          </cell>
          <cell r="C8933" t="str">
            <v>cây</v>
          </cell>
          <cell r="D8933">
            <v>85815</v>
          </cell>
        </row>
        <row r="8934">
          <cell r="B8934" t="str">
            <v>Dung nam bộ &gt;6-9 cm</v>
          </cell>
          <cell r="C8934" t="str">
            <v>cây</v>
          </cell>
          <cell r="D8934">
            <v>225790</v>
          </cell>
        </row>
        <row r="8935">
          <cell r="B8935" t="str">
            <v>Dung nam bộ &gt;9-12 cm</v>
          </cell>
          <cell r="C8935" t="str">
            <v>cây</v>
          </cell>
          <cell r="D8935">
            <v>303775</v>
          </cell>
        </row>
        <row r="8936">
          <cell r="B8936" t="str">
            <v>Dung nam bộ &gt;12-15 cm</v>
          </cell>
          <cell r="C8936" t="str">
            <v>cây</v>
          </cell>
          <cell r="D8936">
            <v>324528</v>
          </cell>
        </row>
        <row r="8937">
          <cell r="B8937" t="str">
            <v>Dung nam bộ &gt;15-18 cm</v>
          </cell>
          <cell r="C8937" t="str">
            <v>cây</v>
          </cell>
          <cell r="D8937">
            <v>346599</v>
          </cell>
        </row>
        <row r="8938">
          <cell r="B8938" t="str">
            <v>Dung nam bộ &gt;18-21 cm</v>
          </cell>
          <cell r="C8938" t="str">
            <v>cây</v>
          </cell>
          <cell r="D8938">
            <v>370175</v>
          </cell>
        </row>
        <row r="8939">
          <cell r="B8939" t="str">
            <v>Dung nam bộ &gt;21-24 cm</v>
          </cell>
          <cell r="C8939" t="str">
            <v>cây</v>
          </cell>
          <cell r="D8939">
            <v>395469</v>
          </cell>
        </row>
        <row r="8940">
          <cell r="B8940" t="str">
            <v>Dung nam bộ &gt;24-27 cm</v>
          </cell>
          <cell r="C8940" t="str">
            <v>cây</v>
          </cell>
          <cell r="D8940">
            <v>422723</v>
          </cell>
        </row>
        <row r="8941">
          <cell r="B8941" t="str">
            <v>Dung nam bộ &gt;27-30 cm</v>
          </cell>
          <cell r="C8941" t="str">
            <v>cây</v>
          </cell>
          <cell r="D8941">
            <v>452216</v>
          </cell>
        </row>
        <row r="8942">
          <cell r="B8942" t="str">
            <v>Dung nam bộ &gt;30-33 cm</v>
          </cell>
          <cell r="C8942" t="str">
            <v>cây</v>
          </cell>
          <cell r="D8942">
            <v>484259</v>
          </cell>
        </row>
        <row r="8943">
          <cell r="B8943" t="str">
            <v>Dung nam bộ &gt;33-36 cm</v>
          </cell>
          <cell r="C8943" t="str">
            <v>cây</v>
          </cell>
          <cell r="D8943">
            <v>519226</v>
          </cell>
        </row>
        <row r="8944">
          <cell r="B8944" t="str">
            <v>Dung nam bộ &gt;36-39 cm</v>
          </cell>
          <cell r="C8944" t="str">
            <v>cây</v>
          </cell>
          <cell r="D8944">
            <v>557519</v>
          </cell>
        </row>
        <row r="8945">
          <cell r="B8945" t="str">
            <v>Dung nam bộ &gt;39-42 cm</v>
          </cell>
          <cell r="C8945" t="str">
            <v>cây</v>
          </cell>
          <cell r="D8945">
            <v>599611</v>
          </cell>
        </row>
        <row r="8946">
          <cell r="B8946" t="str">
            <v>Dung nam bộ &gt;42 cm</v>
          </cell>
          <cell r="C8946" t="str">
            <v>cây</v>
          </cell>
          <cell r="D8946">
            <v>646040</v>
          </cell>
        </row>
        <row r="8947">
          <cell r="B8947" t="str">
            <v>Gai lang trung quốc ≤3 cm</v>
          </cell>
          <cell r="C8947" t="str">
            <v>cây</v>
          </cell>
          <cell r="D8947">
            <v>65142</v>
          </cell>
        </row>
        <row r="8948">
          <cell r="B8948" t="str">
            <v>Gai lang trung quốc &gt;3-6 cm</v>
          </cell>
          <cell r="C8948" t="str">
            <v>cây</v>
          </cell>
          <cell r="D8948">
            <v>85815</v>
          </cell>
        </row>
        <row r="8949">
          <cell r="B8949" t="str">
            <v>Gai lang trung quốc &gt;6-9 cm</v>
          </cell>
          <cell r="C8949" t="str">
            <v>cây</v>
          </cell>
          <cell r="D8949">
            <v>225790</v>
          </cell>
        </row>
        <row r="8950">
          <cell r="B8950" t="str">
            <v>Gai lang trung quốc &gt;9-12 cm</v>
          </cell>
          <cell r="C8950" t="str">
            <v>cây</v>
          </cell>
          <cell r="D8950">
            <v>303775</v>
          </cell>
        </row>
        <row r="8951">
          <cell r="B8951" t="str">
            <v>Gai lang trung quốc &gt;12-15 cm</v>
          </cell>
          <cell r="C8951" t="str">
            <v>cây</v>
          </cell>
          <cell r="D8951">
            <v>324528</v>
          </cell>
        </row>
        <row r="8952">
          <cell r="B8952" t="str">
            <v>Gai lang trung quốc &gt;15-18 cm</v>
          </cell>
          <cell r="C8952" t="str">
            <v>cây</v>
          </cell>
          <cell r="D8952">
            <v>346599</v>
          </cell>
        </row>
        <row r="8953">
          <cell r="B8953" t="str">
            <v>Gai lang trung quốc &gt;18-21 cm</v>
          </cell>
          <cell r="C8953" t="str">
            <v>cây</v>
          </cell>
          <cell r="D8953">
            <v>370175</v>
          </cell>
        </row>
        <row r="8954">
          <cell r="B8954" t="str">
            <v>Gai lang trung quốc &gt;21-24 cm</v>
          </cell>
          <cell r="C8954" t="str">
            <v>cây</v>
          </cell>
          <cell r="D8954">
            <v>395469</v>
          </cell>
        </row>
        <row r="8955">
          <cell r="B8955" t="str">
            <v>Gai lang trung quốc &gt;24-27 cm</v>
          </cell>
          <cell r="C8955" t="str">
            <v>cây</v>
          </cell>
          <cell r="D8955">
            <v>422723</v>
          </cell>
        </row>
        <row r="8956">
          <cell r="B8956" t="str">
            <v>Gai lang trung quốc &gt;27-30 cm</v>
          </cell>
          <cell r="C8956" t="str">
            <v>cây</v>
          </cell>
          <cell r="D8956">
            <v>452216</v>
          </cell>
        </row>
        <row r="8957">
          <cell r="B8957" t="str">
            <v>Gai lang trung quốc &gt;30-33 cm</v>
          </cell>
          <cell r="C8957" t="str">
            <v>cây</v>
          </cell>
          <cell r="D8957">
            <v>484259</v>
          </cell>
        </row>
        <row r="8958">
          <cell r="B8958" t="str">
            <v>Gai lang trung quốc &gt;33-36 cm</v>
          </cell>
          <cell r="C8958" t="str">
            <v>cây</v>
          </cell>
          <cell r="D8958">
            <v>519226</v>
          </cell>
        </row>
        <row r="8959">
          <cell r="B8959" t="str">
            <v>Gai lang trung quốc &gt;36-39 cm</v>
          </cell>
          <cell r="C8959" t="str">
            <v>cây</v>
          </cell>
          <cell r="D8959">
            <v>557519</v>
          </cell>
        </row>
        <row r="8960">
          <cell r="B8960" t="str">
            <v>Gai lang trung quốc &gt;39-42 cm</v>
          </cell>
          <cell r="C8960" t="str">
            <v>cây</v>
          </cell>
          <cell r="D8960">
            <v>599611</v>
          </cell>
        </row>
        <row r="8961">
          <cell r="B8961" t="str">
            <v>Gai lang trung quốc &gt;42 cm</v>
          </cell>
          <cell r="C8961" t="str">
            <v>cây</v>
          </cell>
          <cell r="D8961">
            <v>646040</v>
          </cell>
        </row>
        <row r="8962">
          <cell r="B8962" t="str">
            <v>Gạo ≤3 cm</v>
          </cell>
          <cell r="C8962" t="str">
            <v>cây</v>
          </cell>
          <cell r="D8962">
            <v>65142</v>
          </cell>
        </row>
        <row r="8963">
          <cell r="B8963" t="str">
            <v>Gạo &gt;3-6 cm</v>
          </cell>
          <cell r="C8963" t="str">
            <v>cây</v>
          </cell>
          <cell r="D8963">
            <v>85815</v>
          </cell>
        </row>
        <row r="8964">
          <cell r="B8964" t="str">
            <v>Gạo &gt;6-9 cm</v>
          </cell>
          <cell r="C8964" t="str">
            <v>cây</v>
          </cell>
          <cell r="D8964">
            <v>225790</v>
          </cell>
        </row>
        <row r="8965">
          <cell r="B8965" t="str">
            <v>Gạo &gt;9-12 cm</v>
          </cell>
          <cell r="C8965" t="str">
            <v>cây</v>
          </cell>
          <cell r="D8965">
            <v>303775</v>
          </cell>
        </row>
        <row r="8966">
          <cell r="B8966" t="str">
            <v>Gạo &gt;12-15 cm</v>
          </cell>
          <cell r="C8966" t="str">
            <v>cây</v>
          </cell>
          <cell r="D8966">
            <v>324528</v>
          </cell>
        </row>
        <row r="8967">
          <cell r="B8967" t="str">
            <v>Gạo &gt;15-18 cm</v>
          </cell>
          <cell r="C8967" t="str">
            <v>cây</v>
          </cell>
          <cell r="D8967">
            <v>346599</v>
          </cell>
        </row>
        <row r="8968">
          <cell r="B8968" t="str">
            <v>Gạo &gt;18-21 cm</v>
          </cell>
          <cell r="C8968" t="str">
            <v>cây</v>
          </cell>
          <cell r="D8968">
            <v>370175</v>
          </cell>
        </row>
        <row r="8969">
          <cell r="B8969" t="str">
            <v>Gạo &gt;21-24 cm</v>
          </cell>
          <cell r="C8969" t="str">
            <v>cây</v>
          </cell>
          <cell r="D8969">
            <v>395469</v>
          </cell>
        </row>
        <row r="8970">
          <cell r="B8970" t="str">
            <v>Gạo &gt;24-27 cm</v>
          </cell>
          <cell r="C8970" t="str">
            <v>cây</v>
          </cell>
          <cell r="D8970">
            <v>422723</v>
          </cell>
        </row>
        <row r="8971">
          <cell r="B8971" t="str">
            <v>Gạo &gt;27-30 cm</v>
          </cell>
          <cell r="C8971" t="str">
            <v>cây</v>
          </cell>
          <cell r="D8971">
            <v>452216</v>
          </cell>
        </row>
        <row r="8972">
          <cell r="B8972" t="str">
            <v>Gạo &gt;30-33 cm</v>
          </cell>
          <cell r="C8972" t="str">
            <v>cây</v>
          </cell>
          <cell r="D8972">
            <v>484259</v>
          </cell>
        </row>
        <row r="8973">
          <cell r="B8973" t="str">
            <v>Gạo &gt;33-36 cm</v>
          </cell>
          <cell r="C8973" t="str">
            <v>cây</v>
          </cell>
          <cell r="D8973">
            <v>519226</v>
          </cell>
        </row>
        <row r="8974">
          <cell r="B8974" t="str">
            <v>Gạo &gt;36-39 cm</v>
          </cell>
          <cell r="C8974" t="str">
            <v>cây</v>
          </cell>
          <cell r="D8974">
            <v>557519</v>
          </cell>
        </row>
        <row r="8975">
          <cell r="B8975" t="str">
            <v>Gạo &gt;39-42 cm</v>
          </cell>
          <cell r="C8975" t="str">
            <v>cây</v>
          </cell>
          <cell r="D8975">
            <v>599611</v>
          </cell>
        </row>
        <row r="8976">
          <cell r="B8976" t="str">
            <v>Gạo &gt;42 cm</v>
          </cell>
          <cell r="C8976" t="str">
            <v>cây</v>
          </cell>
          <cell r="D8976">
            <v>646040</v>
          </cell>
        </row>
        <row r="8977">
          <cell r="B8977" t="str">
            <v>Mộc miên ≤3 cm</v>
          </cell>
          <cell r="C8977" t="str">
            <v>cây</v>
          </cell>
          <cell r="D8977">
            <v>65142</v>
          </cell>
        </row>
        <row r="8978">
          <cell r="B8978" t="str">
            <v>Mộc miên &gt;3-6 cm</v>
          </cell>
          <cell r="C8978" t="str">
            <v>cây</v>
          </cell>
          <cell r="D8978">
            <v>85815</v>
          </cell>
        </row>
        <row r="8979">
          <cell r="B8979" t="str">
            <v>Mộc miên &gt;6-9 cm</v>
          </cell>
          <cell r="C8979" t="str">
            <v>cây</v>
          </cell>
          <cell r="D8979">
            <v>225790</v>
          </cell>
        </row>
        <row r="8980">
          <cell r="B8980" t="str">
            <v>Mộc miên &gt;9-12 cm</v>
          </cell>
          <cell r="C8980" t="str">
            <v>cây</v>
          </cell>
          <cell r="D8980">
            <v>303775</v>
          </cell>
        </row>
        <row r="8981">
          <cell r="B8981" t="str">
            <v>Mộc miên &gt;12-15 cm</v>
          </cell>
          <cell r="C8981" t="str">
            <v>cây</v>
          </cell>
          <cell r="D8981">
            <v>324528</v>
          </cell>
        </row>
        <row r="8982">
          <cell r="B8982" t="str">
            <v>Mộc miên &gt;15-18 cm</v>
          </cell>
          <cell r="C8982" t="str">
            <v>cây</v>
          </cell>
          <cell r="D8982">
            <v>346599</v>
          </cell>
        </row>
        <row r="8983">
          <cell r="B8983" t="str">
            <v>Mộc miên &gt;18-21 cm</v>
          </cell>
          <cell r="C8983" t="str">
            <v>cây</v>
          </cell>
          <cell r="D8983">
            <v>370175</v>
          </cell>
        </row>
        <row r="8984">
          <cell r="B8984" t="str">
            <v>Mộc miên &gt;21-24 cm</v>
          </cell>
          <cell r="C8984" t="str">
            <v>cây</v>
          </cell>
          <cell r="D8984">
            <v>395469</v>
          </cell>
        </row>
        <row r="8985">
          <cell r="B8985" t="str">
            <v>Mộc miên &gt;24-27 cm</v>
          </cell>
          <cell r="C8985" t="str">
            <v>cây</v>
          </cell>
          <cell r="D8985">
            <v>422723</v>
          </cell>
        </row>
        <row r="8986">
          <cell r="B8986" t="str">
            <v>Mộc miên &gt;27-30 cm</v>
          </cell>
          <cell r="C8986" t="str">
            <v>cây</v>
          </cell>
          <cell r="D8986">
            <v>452216</v>
          </cell>
        </row>
        <row r="8987">
          <cell r="B8987" t="str">
            <v>Mộc miên &gt;30-33 cm</v>
          </cell>
          <cell r="C8987" t="str">
            <v>cây</v>
          </cell>
          <cell r="D8987">
            <v>484259</v>
          </cell>
        </row>
        <row r="8988">
          <cell r="B8988" t="str">
            <v>Mộc miên &gt;33-36 cm</v>
          </cell>
          <cell r="C8988" t="str">
            <v>cây</v>
          </cell>
          <cell r="D8988">
            <v>519226</v>
          </cell>
        </row>
        <row r="8989">
          <cell r="B8989" t="str">
            <v>Mộc miên &gt;36-39 cm</v>
          </cell>
          <cell r="C8989" t="str">
            <v>cây</v>
          </cell>
          <cell r="D8989">
            <v>557519</v>
          </cell>
        </row>
        <row r="8990">
          <cell r="B8990" t="str">
            <v>Mộc miên &gt;39-42 cm</v>
          </cell>
          <cell r="C8990" t="str">
            <v>cây</v>
          </cell>
          <cell r="D8990">
            <v>599611</v>
          </cell>
        </row>
        <row r="8991">
          <cell r="B8991" t="str">
            <v>Mộc miên &gt;42 cm</v>
          </cell>
          <cell r="C8991" t="str">
            <v>cây</v>
          </cell>
          <cell r="D8991">
            <v>646040</v>
          </cell>
        </row>
        <row r="8992">
          <cell r="B8992" t="str">
            <v>Giâu da xoan ≤3 cm</v>
          </cell>
          <cell r="C8992" t="str">
            <v>cây</v>
          </cell>
          <cell r="D8992">
            <v>65142</v>
          </cell>
        </row>
        <row r="8993">
          <cell r="B8993" t="str">
            <v>Giâu da xoan &gt;3-6 cm</v>
          </cell>
          <cell r="C8993" t="str">
            <v>cây</v>
          </cell>
          <cell r="D8993">
            <v>85815</v>
          </cell>
        </row>
        <row r="8994">
          <cell r="B8994" t="str">
            <v>Giâu da xoan &gt;6-9 cm</v>
          </cell>
          <cell r="C8994" t="str">
            <v>cây</v>
          </cell>
          <cell r="D8994">
            <v>225790</v>
          </cell>
        </row>
        <row r="8995">
          <cell r="B8995" t="str">
            <v>Giâu da xoan &gt;9-12 cm</v>
          </cell>
          <cell r="C8995" t="str">
            <v>cây</v>
          </cell>
          <cell r="D8995">
            <v>303775</v>
          </cell>
        </row>
        <row r="8996">
          <cell r="B8996" t="str">
            <v>Giâu da xoan &gt;12-15 cm</v>
          </cell>
          <cell r="C8996" t="str">
            <v>cây</v>
          </cell>
          <cell r="D8996">
            <v>324528</v>
          </cell>
        </row>
        <row r="8997">
          <cell r="B8997" t="str">
            <v>Giâu da xoan &gt;15-18 cm</v>
          </cell>
          <cell r="C8997" t="str">
            <v>cây</v>
          </cell>
          <cell r="D8997">
            <v>346599</v>
          </cell>
        </row>
        <row r="8998">
          <cell r="B8998" t="str">
            <v>Giâu da xoan &gt;18-21 cm</v>
          </cell>
          <cell r="C8998" t="str">
            <v>cây</v>
          </cell>
          <cell r="D8998">
            <v>370175</v>
          </cell>
        </row>
        <row r="8999">
          <cell r="B8999" t="str">
            <v>Giâu da xoan &gt;21-24 cm</v>
          </cell>
          <cell r="C8999" t="str">
            <v>cây</v>
          </cell>
          <cell r="D8999">
            <v>395469</v>
          </cell>
        </row>
        <row r="9000">
          <cell r="B9000" t="str">
            <v>Giâu da xoan &gt;24-27 cm</v>
          </cell>
          <cell r="C9000" t="str">
            <v>cây</v>
          </cell>
          <cell r="D9000">
            <v>422723</v>
          </cell>
        </row>
        <row r="9001">
          <cell r="B9001" t="str">
            <v>Giâu da xoan &gt;27-30 cm</v>
          </cell>
          <cell r="C9001" t="str">
            <v>cây</v>
          </cell>
          <cell r="D9001">
            <v>452216</v>
          </cell>
        </row>
        <row r="9002">
          <cell r="B9002" t="str">
            <v>Giâu da xoan &gt;30-33 cm</v>
          </cell>
          <cell r="C9002" t="str">
            <v>cây</v>
          </cell>
          <cell r="D9002">
            <v>484259</v>
          </cell>
        </row>
        <row r="9003">
          <cell r="B9003" t="str">
            <v>Giâu da xoan &gt;33-36 cm</v>
          </cell>
          <cell r="C9003" t="str">
            <v>cây</v>
          </cell>
          <cell r="D9003">
            <v>519226</v>
          </cell>
        </row>
        <row r="9004">
          <cell r="B9004" t="str">
            <v>Giâu da xoan &gt;36-39 cm</v>
          </cell>
          <cell r="C9004" t="str">
            <v>cây</v>
          </cell>
          <cell r="D9004">
            <v>557519</v>
          </cell>
        </row>
        <row r="9005">
          <cell r="B9005" t="str">
            <v>Giâu da xoan &gt;39-42 cm</v>
          </cell>
          <cell r="C9005" t="str">
            <v>cây</v>
          </cell>
          <cell r="D9005">
            <v>599611</v>
          </cell>
        </row>
        <row r="9006">
          <cell r="B9006" t="str">
            <v>Giâu da xoan &gt;42 cm</v>
          </cell>
          <cell r="C9006" t="str">
            <v>cây</v>
          </cell>
          <cell r="D9006">
            <v>646040</v>
          </cell>
        </row>
        <row r="9007">
          <cell r="B9007" t="str">
            <v>Gòn ≤3 cm</v>
          </cell>
          <cell r="C9007" t="str">
            <v>cây</v>
          </cell>
          <cell r="D9007">
            <v>65142</v>
          </cell>
        </row>
        <row r="9008">
          <cell r="B9008" t="str">
            <v>Gòn &gt;3-6 cm</v>
          </cell>
          <cell r="C9008" t="str">
            <v>cây</v>
          </cell>
          <cell r="D9008">
            <v>85815</v>
          </cell>
        </row>
        <row r="9009">
          <cell r="B9009" t="str">
            <v>Gòn &gt;6-9 cm</v>
          </cell>
          <cell r="C9009" t="str">
            <v>cây</v>
          </cell>
          <cell r="D9009">
            <v>225790</v>
          </cell>
        </row>
        <row r="9010">
          <cell r="B9010" t="str">
            <v>Gòn &gt;9-12 cm</v>
          </cell>
          <cell r="C9010" t="str">
            <v>cây</v>
          </cell>
          <cell r="D9010">
            <v>303775</v>
          </cell>
        </row>
        <row r="9011">
          <cell r="B9011" t="str">
            <v>Gòn &gt;12-15 cm</v>
          </cell>
          <cell r="C9011" t="str">
            <v>cây</v>
          </cell>
          <cell r="D9011">
            <v>324528</v>
          </cell>
        </row>
        <row r="9012">
          <cell r="B9012" t="str">
            <v>Gòn &gt;15-18 cm</v>
          </cell>
          <cell r="C9012" t="str">
            <v>cây</v>
          </cell>
          <cell r="D9012">
            <v>346599</v>
          </cell>
        </row>
        <row r="9013">
          <cell r="B9013" t="str">
            <v>Gòn &gt;18-21 cm</v>
          </cell>
          <cell r="C9013" t="str">
            <v>cây</v>
          </cell>
          <cell r="D9013">
            <v>370175</v>
          </cell>
        </row>
        <row r="9014">
          <cell r="B9014" t="str">
            <v>Gòn &gt;21-24 cm</v>
          </cell>
          <cell r="C9014" t="str">
            <v>cây</v>
          </cell>
          <cell r="D9014">
            <v>395469</v>
          </cell>
        </row>
        <row r="9015">
          <cell r="B9015" t="str">
            <v>Gòn &gt;24-27 cm</v>
          </cell>
          <cell r="C9015" t="str">
            <v>cây</v>
          </cell>
          <cell r="D9015">
            <v>422723</v>
          </cell>
        </row>
        <row r="9016">
          <cell r="B9016" t="str">
            <v>Gòn &gt;27-30 cm</v>
          </cell>
          <cell r="C9016" t="str">
            <v>cây</v>
          </cell>
          <cell r="D9016">
            <v>452216</v>
          </cell>
        </row>
        <row r="9017">
          <cell r="B9017" t="str">
            <v>Gòn &gt;30-33 cm</v>
          </cell>
          <cell r="C9017" t="str">
            <v>cây</v>
          </cell>
          <cell r="D9017">
            <v>484259</v>
          </cell>
        </row>
        <row r="9018">
          <cell r="B9018" t="str">
            <v>Gòn &gt;33-36 cm</v>
          </cell>
          <cell r="C9018" t="str">
            <v>cây</v>
          </cell>
          <cell r="D9018">
            <v>519226</v>
          </cell>
        </row>
        <row r="9019">
          <cell r="B9019" t="str">
            <v>Gòn &gt;36-39 cm</v>
          </cell>
          <cell r="C9019" t="str">
            <v>cây</v>
          </cell>
          <cell r="D9019">
            <v>557519</v>
          </cell>
        </row>
        <row r="9020">
          <cell r="B9020" t="str">
            <v>Gòn &gt;39-42 cm</v>
          </cell>
          <cell r="C9020" t="str">
            <v>cây</v>
          </cell>
          <cell r="D9020">
            <v>599611</v>
          </cell>
        </row>
        <row r="9021">
          <cell r="B9021" t="str">
            <v>Gòn &gt;42 cm</v>
          </cell>
          <cell r="C9021" t="str">
            <v>cây</v>
          </cell>
          <cell r="D9021">
            <v>646040</v>
          </cell>
        </row>
        <row r="9022">
          <cell r="B9022" t="str">
            <v>Bông gòn ≤3 cm</v>
          </cell>
          <cell r="C9022" t="str">
            <v>cây</v>
          </cell>
          <cell r="D9022">
            <v>65142</v>
          </cell>
        </row>
        <row r="9023">
          <cell r="B9023" t="str">
            <v>Bông gòn &gt;3-6 cm</v>
          </cell>
          <cell r="C9023" t="str">
            <v>cây</v>
          </cell>
          <cell r="D9023">
            <v>85815</v>
          </cell>
        </row>
        <row r="9024">
          <cell r="B9024" t="str">
            <v>Bông gòn &gt;6-9 cm</v>
          </cell>
          <cell r="C9024" t="str">
            <v>cây</v>
          </cell>
          <cell r="D9024">
            <v>225790</v>
          </cell>
        </row>
        <row r="9025">
          <cell r="B9025" t="str">
            <v>Bông gòn &gt;9-12 cm</v>
          </cell>
          <cell r="C9025" t="str">
            <v>cây</v>
          </cell>
          <cell r="D9025">
            <v>303775</v>
          </cell>
        </row>
        <row r="9026">
          <cell r="B9026" t="str">
            <v>Bông gòn &gt;12-15 cm</v>
          </cell>
          <cell r="C9026" t="str">
            <v>cây</v>
          </cell>
          <cell r="D9026">
            <v>324528</v>
          </cell>
        </row>
        <row r="9027">
          <cell r="B9027" t="str">
            <v>Bông gòn &gt;15-18 cm</v>
          </cell>
          <cell r="C9027" t="str">
            <v>cây</v>
          </cell>
          <cell r="D9027">
            <v>346599</v>
          </cell>
        </row>
        <row r="9028">
          <cell r="B9028" t="str">
            <v>Bông gòn &gt;18-21 cm</v>
          </cell>
          <cell r="C9028" t="str">
            <v>cây</v>
          </cell>
          <cell r="D9028">
            <v>370175</v>
          </cell>
        </row>
        <row r="9029">
          <cell r="B9029" t="str">
            <v>Bông gòn &gt;21-24 cm</v>
          </cell>
          <cell r="C9029" t="str">
            <v>cây</v>
          </cell>
          <cell r="D9029">
            <v>395469</v>
          </cell>
        </row>
        <row r="9030">
          <cell r="B9030" t="str">
            <v>Bông gòn &gt;24-27 cm</v>
          </cell>
          <cell r="C9030" t="str">
            <v>cây</v>
          </cell>
          <cell r="D9030">
            <v>422723</v>
          </cell>
        </row>
        <row r="9031">
          <cell r="B9031" t="str">
            <v>Bông gòn &gt;27-30 cm</v>
          </cell>
          <cell r="C9031" t="str">
            <v>cây</v>
          </cell>
          <cell r="D9031">
            <v>452216</v>
          </cell>
        </row>
        <row r="9032">
          <cell r="B9032" t="str">
            <v>Bông gòn &gt;30-33 cm</v>
          </cell>
          <cell r="C9032" t="str">
            <v>cây</v>
          </cell>
          <cell r="D9032">
            <v>484259</v>
          </cell>
        </row>
        <row r="9033">
          <cell r="B9033" t="str">
            <v>Bông gòn &gt;33-36 cm</v>
          </cell>
          <cell r="C9033" t="str">
            <v>cây</v>
          </cell>
          <cell r="D9033">
            <v>519226</v>
          </cell>
        </row>
        <row r="9034">
          <cell r="B9034" t="str">
            <v>Bông gòn &gt;36-39 cm</v>
          </cell>
          <cell r="C9034" t="str">
            <v>cây</v>
          </cell>
          <cell r="D9034">
            <v>557519</v>
          </cell>
        </row>
        <row r="9035">
          <cell r="B9035" t="str">
            <v>Bông gòn &gt;39-42 cm</v>
          </cell>
          <cell r="C9035" t="str">
            <v>cây</v>
          </cell>
          <cell r="D9035">
            <v>599611</v>
          </cell>
        </row>
        <row r="9036">
          <cell r="B9036" t="str">
            <v>Bông gòn &gt;42 cm</v>
          </cell>
          <cell r="C9036" t="str">
            <v>cây</v>
          </cell>
          <cell r="D9036">
            <v>646040</v>
          </cell>
        </row>
        <row r="9037">
          <cell r="B9037" t="str">
            <v>Ngọc lan ≤3 cm</v>
          </cell>
          <cell r="C9037" t="str">
            <v>cây</v>
          </cell>
          <cell r="D9037">
            <v>65142</v>
          </cell>
        </row>
        <row r="9038">
          <cell r="B9038" t="str">
            <v>Ngọc lan &gt;3-6 cm</v>
          </cell>
          <cell r="C9038" t="str">
            <v>cây</v>
          </cell>
          <cell r="D9038">
            <v>85815</v>
          </cell>
        </row>
        <row r="9039">
          <cell r="B9039" t="str">
            <v>Ngọc lan &gt;6-9 cm</v>
          </cell>
          <cell r="C9039" t="str">
            <v>cây</v>
          </cell>
          <cell r="D9039">
            <v>225790</v>
          </cell>
        </row>
        <row r="9040">
          <cell r="B9040" t="str">
            <v>Ngọc lan &gt;9-12 cm</v>
          </cell>
          <cell r="C9040" t="str">
            <v>cây</v>
          </cell>
          <cell r="D9040">
            <v>303775</v>
          </cell>
        </row>
        <row r="9041">
          <cell r="B9041" t="str">
            <v>Ngọc lan &gt;12-15 cm</v>
          </cell>
          <cell r="C9041" t="str">
            <v>cây</v>
          </cell>
          <cell r="D9041">
            <v>324528</v>
          </cell>
        </row>
        <row r="9042">
          <cell r="B9042" t="str">
            <v>Ngọc lan &gt;15-18 cm</v>
          </cell>
          <cell r="C9042" t="str">
            <v>cây</v>
          </cell>
          <cell r="D9042">
            <v>346599</v>
          </cell>
        </row>
        <row r="9043">
          <cell r="B9043" t="str">
            <v>Ngọc lan &gt;18-21 cm</v>
          </cell>
          <cell r="C9043" t="str">
            <v>cây</v>
          </cell>
          <cell r="D9043">
            <v>370175</v>
          </cell>
        </row>
        <row r="9044">
          <cell r="B9044" t="str">
            <v>Ngọc lan &gt;21-24 cm</v>
          </cell>
          <cell r="C9044" t="str">
            <v>cây</v>
          </cell>
          <cell r="D9044">
            <v>395469</v>
          </cell>
        </row>
        <row r="9045">
          <cell r="B9045" t="str">
            <v>Ngọc lan &gt;24-27 cm</v>
          </cell>
          <cell r="C9045" t="str">
            <v>cây</v>
          </cell>
          <cell r="D9045">
            <v>422723</v>
          </cell>
        </row>
        <row r="9046">
          <cell r="B9046" t="str">
            <v>Ngọc lan &gt;27-30 cm</v>
          </cell>
          <cell r="C9046" t="str">
            <v>cây</v>
          </cell>
          <cell r="D9046">
            <v>452216</v>
          </cell>
        </row>
        <row r="9047">
          <cell r="B9047" t="str">
            <v>Ngọc lan &gt;30-33 cm</v>
          </cell>
          <cell r="C9047" t="str">
            <v>cây</v>
          </cell>
          <cell r="D9047">
            <v>484259</v>
          </cell>
        </row>
        <row r="9048">
          <cell r="B9048" t="str">
            <v>Ngọc lan &gt;33-36 cm</v>
          </cell>
          <cell r="C9048" t="str">
            <v>cây</v>
          </cell>
          <cell r="D9048">
            <v>519226</v>
          </cell>
        </row>
        <row r="9049">
          <cell r="B9049" t="str">
            <v>Ngọc lan &gt;36-39 cm</v>
          </cell>
          <cell r="C9049" t="str">
            <v>cây</v>
          </cell>
          <cell r="D9049">
            <v>557519</v>
          </cell>
        </row>
        <row r="9050">
          <cell r="B9050" t="str">
            <v>Ngọc lan &gt;39-42 cm</v>
          </cell>
          <cell r="C9050" t="str">
            <v>cây</v>
          </cell>
          <cell r="D9050">
            <v>599611</v>
          </cell>
        </row>
        <row r="9051">
          <cell r="B9051" t="str">
            <v>Ngọc lan &gt;42 cm</v>
          </cell>
          <cell r="C9051" t="str">
            <v>cây</v>
          </cell>
          <cell r="D9051">
            <v>646040</v>
          </cell>
        </row>
        <row r="9052">
          <cell r="B9052" t="str">
            <v>So đũa ≤3 cm</v>
          </cell>
          <cell r="C9052" t="str">
            <v>cây</v>
          </cell>
          <cell r="D9052">
            <v>65142</v>
          </cell>
        </row>
        <row r="9053">
          <cell r="B9053" t="str">
            <v>So đũa &gt;3-6 cm</v>
          </cell>
          <cell r="C9053" t="str">
            <v>cây</v>
          </cell>
          <cell r="D9053">
            <v>85815</v>
          </cell>
        </row>
        <row r="9054">
          <cell r="B9054" t="str">
            <v>So đũa &gt;6-9 cm</v>
          </cell>
          <cell r="C9054" t="str">
            <v>cây</v>
          </cell>
          <cell r="D9054">
            <v>225790</v>
          </cell>
        </row>
        <row r="9055">
          <cell r="B9055" t="str">
            <v>So đũa &gt;9-12 cm</v>
          </cell>
          <cell r="C9055" t="str">
            <v>cây</v>
          </cell>
          <cell r="D9055">
            <v>303775</v>
          </cell>
        </row>
        <row r="9056">
          <cell r="B9056" t="str">
            <v>So đũa &gt;12-15 cm</v>
          </cell>
          <cell r="C9056" t="str">
            <v>cây</v>
          </cell>
          <cell r="D9056">
            <v>324528</v>
          </cell>
        </row>
        <row r="9057">
          <cell r="B9057" t="str">
            <v>So đũa &gt;15-18 cm</v>
          </cell>
          <cell r="C9057" t="str">
            <v>cây</v>
          </cell>
          <cell r="D9057">
            <v>346599</v>
          </cell>
        </row>
        <row r="9058">
          <cell r="B9058" t="str">
            <v>So đũa &gt;18-21 cm</v>
          </cell>
          <cell r="C9058" t="str">
            <v>cây</v>
          </cell>
          <cell r="D9058">
            <v>370175</v>
          </cell>
        </row>
        <row r="9059">
          <cell r="B9059" t="str">
            <v>So đũa &gt;21-24 cm</v>
          </cell>
          <cell r="C9059" t="str">
            <v>cây</v>
          </cell>
          <cell r="D9059">
            <v>395469</v>
          </cell>
        </row>
        <row r="9060">
          <cell r="B9060" t="str">
            <v>So đũa &gt;24-27 cm</v>
          </cell>
          <cell r="C9060" t="str">
            <v>cây</v>
          </cell>
          <cell r="D9060">
            <v>422723</v>
          </cell>
        </row>
        <row r="9061">
          <cell r="B9061" t="str">
            <v>So đũa &gt;27-30 cm</v>
          </cell>
          <cell r="C9061" t="str">
            <v>cây</v>
          </cell>
          <cell r="D9061">
            <v>452216</v>
          </cell>
        </row>
        <row r="9062">
          <cell r="B9062" t="str">
            <v>So đũa &gt;30-33 cm</v>
          </cell>
          <cell r="C9062" t="str">
            <v>cây</v>
          </cell>
          <cell r="D9062">
            <v>484259</v>
          </cell>
        </row>
        <row r="9063">
          <cell r="B9063" t="str">
            <v>So đũa &gt;33-36 cm</v>
          </cell>
          <cell r="C9063" t="str">
            <v>cây</v>
          </cell>
          <cell r="D9063">
            <v>519226</v>
          </cell>
        </row>
        <row r="9064">
          <cell r="B9064" t="str">
            <v>So đũa &gt;36-39 cm</v>
          </cell>
          <cell r="C9064" t="str">
            <v>cây</v>
          </cell>
          <cell r="D9064">
            <v>557519</v>
          </cell>
        </row>
        <row r="9065">
          <cell r="B9065" t="str">
            <v>So đũa &gt;39-42 cm</v>
          </cell>
          <cell r="C9065" t="str">
            <v>cây</v>
          </cell>
          <cell r="D9065">
            <v>599611</v>
          </cell>
        </row>
        <row r="9066">
          <cell r="B9066" t="str">
            <v>So đũa &gt;42 cm</v>
          </cell>
          <cell r="C9066" t="str">
            <v>cây</v>
          </cell>
          <cell r="D9066">
            <v>646040</v>
          </cell>
        </row>
        <row r="9067">
          <cell r="B9067" t="str">
            <v>Chay ≤3 cm</v>
          </cell>
          <cell r="C9067" t="str">
            <v>cây</v>
          </cell>
          <cell r="D9067">
            <v>65142</v>
          </cell>
        </row>
        <row r="9068">
          <cell r="B9068" t="str">
            <v>Chay &gt;3-6 cm</v>
          </cell>
          <cell r="C9068" t="str">
            <v>cây</v>
          </cell>
          <cell r="D9068">
            <v>85815</v>
          </cell>
        </row>
        <row r="9069">
          <cell r="B9069" t="str">
            <v>Chay &gt;6-9 cm</v>
          </cell>
          <cell r="C9069" t="str">
            <v>cây</v>
          </cell>
          <cell r="D9069">
            <v>225790</v>
          </cell>
        </row>
        <row r="9070">
          <cell r="B9070" t="str">
            <v>Chay &gt;9-12 cm</v>
          </cell>
          <cell r="C9070" t="str">
            <v>cây</v>
          </cell>
          <cell r="D9070">
            <v>303775</v>
          </cell>
        </row>
        <row r="9071">
          <cell r="B9071" t="str">
            <v>Chay &gt;12-15 cm</v>
          </cell>
          <cell r="C9071" t="str">
            <v>cây</v>
          </cell>
          <cell r="D9071">
            <v>324528</v>
          </cell>
        </row>
        <row r="9072">
          <cell r="B9072" t="str">
            <v>Chay &gt;15-18 cm</v>
          </cell>
          <cell r="C9072" t="str">
            <v>cây</v>
          </cell>
          <cell r="D9072">
            <v>346599</v>
          </cell>
        </row>
        <row r="9073">
          <cell r="B9073" t="str">
            <v>Chay &gt;18-21 cm</v>
          </cell>
          <cell r="C9073" t="str">
            <v>cây</v>
          </cell>
          <cell r="D9073">
            <v>370175</v>
          </cell>
        </row>
        <row r="9074">
          <cell r="B9074" t="str">
            <v>Chay &gt;21-24 cm</v>
          </cell>
          <cell r="C9074" t="str">
            <v>cây</v>
          </cell>
          <cell r="D9074">
            <v>395469</v>
          </cell>
        </row>
        <row r="9075">
          <cell r="B9075" t="str">
            <v>Chay &gt;24-27 cm</v>
          </cell>
          <cell r="C9075" t="str">
            <v>cây</v>
          </cell>
          <cell r="D9075">
            <v>422723</v>
          </cell>
        </row>
        <row r="9076">
          <cell r="B9076" t="str">
            <v>Chay &gt;27-30 cm</v>
          </cell>
          <cell r="C9076" t="str">
            <v>cây</v>
          </cell>
          <cell r="D9076">
            <v>452216</v>
          </cell>
        </row>
        <row r="9077">
          <cell r="B9077" t="str">
            <v>Chay &gt;30-33 cm</v>
          </cell>
          <cell r="C9077" t="str">
            <v>cây</v>
          </cell>
          <cell r="D9077">
            <v>484259</v>
          </cell>
        </row>
        <row r="9078">
          <cell r="B9078" t="str">
            <v>Chay &gt;33-36 cm</v>
          </cell>
          <cell r="C9078" t="str">
            <v>cây</v>
          </cell>
          <cell r="D9078">
            <v>519226</v>
          </cell>
        </row>
        <row r="9079">
          <cell r="B9079" t="str">
            <v>Chay &gt;36-39 cm</v>
          </cell>
          <cell r="C9079" t="str">
            <v>cây</v>
          </cell>
          <cell r="D9079">
            <v>557519</v>
          </cell>
        </row>
        <row r="9080">
          <cell r="B9080" t="str">
            <v>Chay &gt;39-42 cm</v>
          </cell>
          <cell r="C9080" t="str">
            <v>cây</v>
          </cell>
          <cell r="D9080">
            <v>599611</v>
          </cell>
        </row>
        <row r="9081">
          <cell r="B9081" t="str">
            <v>Chay &gt;42 cm</v>
          </cell>
          <cell r="C9081" t="str">
            <v>cây</v>
          </cell>
          <cell r="D9081">
            <v>646040</v>
          </cell>
        </row>
        <row r="9082">
          <cell r="B9082" t="str">
            <v>Gừa ≤3 cm</v>
          </cell>
          <cell r="C9082" t="str">
            <v>cây</v>
          </cell>
          <cell r="D9082">
            <v>65142</v>
          </cell>
        </row>
        <row r="9083">
          <cell r="B9083" t="str">
            <v>Gừa &gt;3-6 cm</v>
          </cell>
          <cell r="C9083" t="str">
            <v>cây</v>
          </cell>
          <cell r="D9083">
            <v>85815</v>
          </cell>
        </row>
        <row r="9084">
          <cell r="B9084" t="str">
            <v>Gừa &gt;6-9 cm</v>
          </cell>
          <cell r="C9084" t="str">
            <v>cây</v>
          </cell>
          <cell r="D9084">
            <v>225790</v>
          </cell>
        </row>
        <row r="9085">
          <cell r="B9085" t="str">
            <v>Gừa &gt;9-12 cm</v>
          </cell>
          <cell r="C9085" t="str">
            <v>cây</v>
          </cell>
          <cell r="D9085">
            <v>303775</v>
          </cell>
        </row>
        <row r="9086">
          <cell r="B9086" t="str">
            <v>Gừa &gt;12-15 cm</v>
          </cell>
          <cell r="C9086" t="str">
            <v>cây</v>
          </cell>
          <cell r="D9086">
            <v>324528</v>
          </cell>
        </row>
        <row r="9087">
          <cell r="B9087" t="str">
            <v>Gừa &gt;15-18 cm</v>
          </cell>
          <cell r="C9087" t="str">
            <v>cây</v>
          </cell>
          <cell r="D9087">
            <v>346599</v>
          </cell>
        </row>
        <row r="9088">
          <cell r="B9088" t="str">
            <v>Gừa &gt;18-21 cm</v>
          </cell>
          <cell r="C9088" t="str">
            <v>cây</v>
          </cell>
          <cell r="D9088">
            <v>370175</v>
          </cell>
        </row>
        <row r="9089">
          <cell r="B9089" t="str">
            <v>Gừa &gt;21-24 cm</v>
          </cell>
          <cell r="C9089" t="str">
            <v>cây</v>
          </cell>
          <cell r="D9089">
            <v>395469</v>
          </cell>
        </row>
        <row r="9090">
          <cell r="B9090" t="str">
            <v>Gừa &gt;24-27 cm</v>
          </cell>
          <cell r="C9090" t="str">
            <v>cây</v>
          </cell>
          <cell r="D9090">
            <v>422723</v>
          </cell>
        </row>
        <row r="9091">
          <cell r="B9091" t="str">
            <v>Gừa &gt;27-30 cm</v>
          </cell>
          <cell r="C9091" t="str">
            <v>cây</v>
          </cell>
          <cell r="D9091">
            <v>452216</v>
          </cell>
        </row>
        <row r="9092">
          <cell r="B9092" t="str">
            <v>Gừa &gt;30-33 cm</v>
          </cell>
          <cell r="C9092" t="str">
            <v>cây</v>
          </cell>
          <cell r="D9092">
            <v>484259</v>
          </cell>
        </row>
        <row r="9093">
          <cell r="B9093" t="str">
            <v>Gừa &gt;33-36 cm</v>
          </cell>
          <cell r="C9093" t="str">
            <v>cây</v>
          </cell>
          <cell r="D9093">
            <v>519226</v>
          </cell>
        </row>
        <row r="9094">
          <cell r="B9094" t="str">
            <v>Gừa &gt;36-39 cm</v>
          </cell>
          <cell r="C9094" t="str">
            <v>cây</v>
          </cell>
          <cell r="D9094">
            <v>557519</v>
          </cell>
        </row>
        <row r="9095">
          <cell r="B9095" t="str">
            <v>Gừa &gt;39-42 cm</v>
          </cell>
          <cell r="C9095" t="str">
            <v>cây</v>
          </cell>
          <cell r="D9095">
            <v>599611</v>
          </cell>
        </row>
        <row r="9096">
          <cell r="B9096" t="str">
            <v>Gừa &gt;42 cm</v>
          </cell>
          <cell r="C9096" t="str">
            <v>cây</v>
          </cell>
          <cell r="D9096">
            <v>646040</v>
          </cell>
        </row>
        <row r="9097">
          <cell r="B9097" t="str">
            <v>Hải mộc ≤3 cm</v>
          </cell>
          <cell r="C9097" t="str">
            <v>cây</v>
          </cell>
          <cell r="D9097">
            <v>65142</v>
          </cell>
        </row>
        <row r="9098">
          <cell r="B9098" t="str">
            <v>Hải mộc &gt;3-6 cm</v>
          </cell>
          <cell r="C9098" t="str">
            <v>cây</v>
          </cell>
          <cell r="D9098">
            <v>85815</v>
          </cell>
        </row>
        <row r="9099">
          <cell r="B9099" t="str">
            <v>Hải mộc &gt;6-9 cm</v>
          </cell>
          <cell r="C9099" t="str">
            <v>cây</v>
          </cell>
          <cell r="D9099">
            <v>225790</v>
          </cell>
        </row>
        <row r="9100">
          <cell r="B9100" t="str">
            <v>Hải mộc &gt;9-12 cm</v>
          </cell>
          <cell r="C9100" t="str">
            <v>cây</v>
          </cell>
          <cell r="D9100">
            <v>303775</v>
          </cell>
        </row>
        <row r="9101">
          <cell r="B9101" t="str">
            <v>Hải mộc &gt;12-15 cm</v>
          </cell>
          <cell r="C9101" t="str">
            <v>cây</v>
          </cell>
          <cell r="D9101">
            <v>324528</v>
          </cell>
        </row>
        <row r="9102">
          <cell r="B9102" t="str">
            <v>Hải mộc &gt;15-18 cm</v>
          </cell>
          <cell r="C9102" t="str">
            <v>cây</v>
          </cell>
          <cell r="D9102">
            <v>346599</v>
          </cell>
        </row>
        <row r="9103">
          <cell r="B9103" t="str">
            <v>Hải mộc &gt;18-21 cm</v>
          </cell>
          <cell r="C9103" t="str">
            <v>cây</v>
          </cell>
          <cell r="D9103">
            <v>370175</v>
          </cell>
        </row>
        <row r="9104">
          <cell r="B9104" t="str">
            <v>Hải mộc &gt;21-24 cm</v>
          </cell>
          <cell r="C9104" t="str">
            <v>cây</v>
          </cell>
          <cell r="D9104">
            <v>395469</v>
          </cell>
        </row>
        <row r="9105">
          <cell r="B9105" t="str">
            <v>Hải mộc &gt;24-27 cm</v>
          </cell>
          <cell r="C9105" t="str">
            <v>cây</v>
          </cell>
          <cell r="D9105">
            <v>422723</v>
          </cell>
        </row>
        <row r="9106">
          <cell r="B9106" t="str">
            <v>Hải mộc &gt;27-30 cm</v>
          </cell>
          <cell r="C9106" t="str">
            <v>cây</v>
          </cell>
          <cell r="D9106">
            <v>452216</v>
          </cell>
        </row>
        <row r="9107">
          <cell r="B9107" t="str">
            <v>Hải mộc &gt;30-33 cm</v>
          </cell>
          <cell r="C9107" t="str">
            <v>cây</v>
          </cell>
          <cell r="D9107">
            <v>484259</v>
          </cell>
        </row>
        <row r="9108">
          <cell r="B9108" t="str">
            <v>Hải mộc &gt;33-36 cm</v>
          </cell>
          <cell r="C9108" t="str">
            <v>cây</v>
          </cell>
          <cell r="D9108">
            <v>519226</v>
          </cell>
        </row>
        <row r="9109">
          <cell r="B9109" t="str">
            <v>Hải mộc &gt;36-39 cm</v>
          </cell>
          <cell r="C9109" t="str">
            <v>cây</v>
          </cell>
          <cell r="D9109">
            <v>557519</v>
          </cell>
        </row>
        <row r="9110">
          <cell r="B9110" t="str">
            <v>Hải mộc &gt;39-42 cm</v>
          </cell>
          <cell r="C9110" t="str">
            <v>cây</v>
          </cell>
          <cell r="D9110">
            <v>599611</v>
          </cell>
        </row>
        <row r="9111">
          <cell r="B9111" t="str">
            <v>Hải mộc &gt;42 cm</v>
          </cell>
          <cell r="C9111" t="str">
            <v>cây</v>
          </cell>
          <cell r="D9111">
            <v>646040</v>
          </cell>
        </row>
        <row r="9112">
          <cell r="B9112" t="str">
            <v>Hồ ≤3 cm</v>
          </cell>
          <cell r="C9112" t="str">
            <v>cây</v>
          </cell>
          <cell r="D9112">
            <v>65142</v>
          </cell>
        </row>
        <row r="9113">
          <cell r="B9113" t="str">
            <v>Hồ &gt;3-6 cm</v>
          </cell>
          <cell r="C9113" t="str">
            <v>cây</v>
          </cell>
          <cell r="D9113">
            <v>85815</v>
          </cell>
        </row>
        <row r="9114">
          <cell r="B9114" t="str">
            <v>Hồ &gt;6-9 cm</v>
          </cell>
          <cell r="C9114" t="str">
            <v>cây</v>
          </cell>
          <cell r="D9114">
            <v>225790</v>
          </cell>
        </row>
        <row r="9115">
          <cell r="B9115" t="str">
            <v>Hồ &gt;9-12 cm</v>
          </cell>
          <cell r="C9115" t="str">
            <v>cây</v>
          </cell>
          <cell r="D9115">
            <v>303775</v>
          </cell>
        </row>
        <row r="9116">
          <cell r="B9116" t="str">
            <v>Hồ &gt;12-15 cm</v>
          </cell>
          <cell r="C9116" t="str">
            <v>cây</v>
          </cell>
          <cell r="D9116">
            <v>324528</v>
          </cell>
        </row>
        <row r="9117">
          <cell r="B9117" t="str">
            <v>Hồ &gt;15-18 cm</v>
          </cell>
          <cell r="C9117" t="str">
            <v>cây</v>
          </cell>
          <cell r="D9117">
            <v>346599</v>
          </cell>
        </row>
        <row r="9118">
          <cell r="B9118" t="str">
            <v>Hồ &gt;18-21 cm</v>
          </cell>
          <cell r="C9118" t="str">
            <v>cây</v>
          </cell>
          <cell r="D9118">
            <v>370175</v>
          </cell>
        </row>
        <row r="9119">
          <cell r="B9119" t="str">
            <v>Hồ &gt;21-24 cm</v>
          </cell>
          <cell r="C9119" t="str">
            <v>cây</v>
          </cell>
          <cell r="D9119">
            <v>395469</v>
          </cell>
        </row>
        <row r="9120">
          <cell r="B9120" t="str">
            <v>Hồ &gt;24-27 cm</v>
          </cell>
          <cell r="C9120" t="str">
            <v>cây</v>
          </cell>
          <cell r="D9120">
            <v>422723</v>
          </cell>
        </row>
        <row r="9121">
          <cell r="B9121" t="str">
            <v>Hồ &gt;27-30 cm</v>
          </cell>
          <cell r="C9121" t="str">
            <v>cây</v>
          </cell>
          <cell r="D9121">
            <v>452216</v>
          </cell>
        </row>
        <row r="9122">
          <cell r="B9122" t="str">
            <v>Hồ &gt;30-33 cm</v>
          </cell>
          <cell r="C9122" t="str">
            <v>cây</v>
          </cell>
          <cell r="D9122">
            <v>484259</v>
          </cell>
        </row>
        <row r="9123">
          <cell r="B9123" t="str">
            <v>Hồ &gt;33-36 cm</v>
          </cell>
          <cell r="C9123" t="str">
            <v>cây</v>
          </cell>
          <cell r="D9123">
            <v>519226</v>
          </cell>
        </row>
        <row r="9124">
          <cell r="B9124" t="str">
            <v>Hồ &gt;36-39 cm</v>
          </cell>
          <cell r="C9124" t="str">
            <v>cây</v>
          </cell>
          <cell r="D9124">
            <v>557519</v>
          </cell>
        </row>
        <row r="9125">
          <cell r="B9125" t="str">
            <v>Hồ &gt;39-42 cm</v>
          </cell>
          <cell r="C9125" t="str">
            <v>cây</v>
          </cell>
          <cell r="D9125">
            <v>599611</v>
          </cell>
        </row>
        <row r="9126">
          <cell r="B9126" t="str">
            <v>Hồ &gt;42 cm</v>
          </cell>
          <cell r="C9126" t="str">
            <v>cây</v>
          </cell>
          <cell r="D9126">
            <v>646040</v>
          </cell>
        </row>
        <row r="9127">
          <cell r="B9127" t="str">
            <v>Ngát ≤3 cm</v>
          </cell>
          <cell r="C9127" t="str">
            <v>cây</v>
          </cell>
          <cell r="D9127">
            <v>65142</v>
          </cell>
        </row>
        <row r="9128">
          <cell r="B9128" t="str">
            <v>Ngát &gt;3-6 cm</v>
          </cell>
          <cell r="C9128" t="str">
            <v>cây</v>
          </cell>
          <cell r="D9128">
            <v>85815</v>
          </cell>
        </row>
        <row r="9129">
          <cell r="B9129" t="str">
            <v>Ngát &gt;6-9 cm</v>
          </cell>
          <cell r="C9129" t="str">
            <v>cây</v>
          </cell>
          <cell r="D9129">
            <v>225790</v>
          </cell>
        </row>
        <row r="9130">
          <cell r="B9130" t="str">
            <v>Ngát &gt;9-12 cm</v>
          </cell>
          <cell r="C9130" t="str">
            <v>cây</v>
          </cell>
          <cell r="D9130">
            <v>303775</v>
          </cell>
        </row>
        <row r="9131">
          <cell r="B9131" t="str">
            <v>Ngát &gt;12-15 cm</v>
          </cell>
          <cell r="C9131" t="str">
            <v>cây</v>
          </cell>
          <cell r="D9131">
            <v>324528</v>
          </cell>
        </row>
        <row r="9132">
          <cell r="B9132" t="str">
            <v>Ngát &gt;15-18 cm</v>
          </cell>
          <cell r="C9132" t="str">
            <v>cây</v>
          </cell>
          <cell r="D9132">
            <v>346599</v>
          </cell>
        </row>
        <row r="9133">
          <cell r="B9133" t="str">
            <v>Ngát &gt;18-21 cm</v>
          </cell>
          <cell r="C9133" t="str">
            <v>cây</v>
          </cell>
          <cell r="D9133">
            <v>370175</v>
          </cell>
        </row>
        <row r="9134">
          <cell r="B9134" t="str">
            <v>Ngát &gt;21-24 cm</v>
          </cell>
          <cell r="C9134" t="str">
            <v>cây</v>
          </cell>
          <cell r="D9134">
            <v>395469</v>
          </cell>
        </row>
        <row r="9135">
          <cell r="B9135" t="str">
            <v>Ngát &gt;24-27 cm</v>
          </cell>
          <cell r="C9135" t="str">
            <v>cây</v>
          </cell>
          <cell r="D9135">
            <v>422723</v>
          </cell>
        </row>
        <row r="9136">
          <cell r="B9136" t="str">
            <v>Ngát &gt;27-30 cm</v>
          </cell>
          <cell r="C9136" t="str">
            <v>cây</v>
          </cell>
          <cell r="D9136">
            <v>452216</v>
          </cell>
        </row>
        <row r="9137">
          <cell r="B9137" t="str">
            <v>Ngát &gt;30-33 cm</v>
          </cell>
          <cell r="C9137" t="str">
            <v>cây</v>
          </cell>
          <cell r="D9137">
            <v>484259</v>
          </cell>
        </row>
        <row r="9138">
          <cell r="B9138" t="str">
            <v>Ngát &gt;33-36 cm</v>
          </cell>
          <cell r="C9138" t="str">
            <v>cây</v>
          </cell>
          <cell r="D9138">
            <v>519226</v>
          </cell>
        </row>
        <row r="9139">
          <cell r="B9139" t="str">
            <v>Ngát &gt;36-39 cm</v>
          </cell>
          <cell r="C9139" t="str">
            <v>cây</v>
          </cell>
          <cell r="D9139">
            <v>557519</v>
          </cell>
        </row>
        <row r="9140">
          <cell r="B9140" t="str">
            <v>Ngát &gt;39-42 cm</v>
          </cell>
          <cell r="C9140" t="str">
            <v>cây</v>
          </cell>
          <cell r="D9140">
            <v>599611</v>
          </cell>
        </row>
        <row r="9141">
          <cell r="B9141" t="str">
            <v>Ngát &gt;42 cm</v>
          </cell>
          <cell r="C9141" t="str">
            <v>cây</v>
          </cell>
          <cell r="D9141">
            <v>646040</v>
          </cell>
        </row>
        <row r="9142">
          <cell r="B9142" t="str">
            <v>Ong bù ≤3 cm</v>
          </cell>
          <cell r="C9142" t="str">
            <v>cây</v>
          </cell>
          <cell r="D9142">
            <v>65142</v>
          </cell>
        </row>
        <row r="9143">
          <cell r="B9143" t="str">
            <v>Ong bù &gt;3-6 cm</v>
          </cell>
          <cell r="C9143" t="str">
            <v>cây</v>
          </cell>
          <cell r="D9143">
            <v>85815</v>
          </cell>
        </row>
        <row r="9144">
          <cell r="B9144" t="str">
            <v>Ong bù &gt;6-9 cm</v>
          </cell>
          <cell r="C9144" t="str">
            <v>cây</v>
          </cell>
          <cell r="D9144">
            <v>225790</v>
          </cell>
        </row>
        <row r="9145">
          <cell r="B9145" t="str">
            <v>Ong bù &gt;9-12 cm</v>
          </cell>
          <cell r="C9145" t="str">
            <v>cây</v>
          </cell>
          <cell r="D9145">
            <v>303775</v>
          </cell>
        </row>
        <row r="9146">
          <cell r="B9146" t="str">
            <v>Ong bù &gt;12-15 cm</v>
          </cell>
          <cell r="C9146" t="str">
            <v>cây</v>
          </cell>
          <cell r="D9146">
            <v>324528</v>
          </cell>
        </row>
        <row r="9147">
          <cell r="B9147" t="str">
            <v>Ong bù &gt;15-18 cm</v>
          </cell>
          <cell r="C9147" t="str">
            <v>cây</v>
          </cell>
          <cell r="D9147">
            <v>346599</v>
          </cell>
        </row>
        <row r="9148">
          <cell r="B9148" t="str">
            <v>Ong bù &gt;18-21 cm</v>
          </cell>
          <cell r="C9148" t="str">
            <v>cây</v>
          </cell>
          <cell r="D9148">
            <v>370175</v>
          </cell>
        </row>
        <row r="9149">
          <cell r="B9149" t="str">
            <v>Ong bù &gt;21-24 cm</v>
          </cell>
          <cell r="C9149" t="str">
            <v>cây</v>
          </cell>
          <cell r="D9149">
            <v>395469</v>
          </cell>
        </row>
        <row r="9150">
          <cell r="B9150" t="str">
            <v>Ong bù &gt;24-27 cm</v>
          </cell>
          <cell r="C9150" t="str">
            <v>cây</v>
          </cell>
          <cell r="D9150">
            <v>422723</v>
          </cell>
        </row>
        <row r="9151">
          <cell r="B9151" t="str">
            <v>Ong bù &gt;27-30 cm</v>
          </cell>
          <cell r="C9151" t="str">
            <v>cây</v>
          </cell>
          <cell r="D9151">
            <v>452216</v>
          </cell>
        </row>
        <row r="9152">
          <cell r="B9152" t="str">
            <v>Ong bù &gt;30-33 cm</v>
          </cell>
          <cell r="C9152" t="str">
            <v>cây</v>
          </cell>
          <cell r="D9152">
            <v>484259</v>
          </cell>
        </row>
        <row r="9153">
          <cell r="B9153" t="str">
            <v>Ong bù &gt;33-36 cm</v>
          </cell>
          <cell r="C9153" t="str">
            <v>cây</v>
          </cell>
          <cell r="D9153">
            <v>519226</v>
          </cell>
        </row>
        <row r="9154">
          <cell r="B9154" t="str">
            <v>Ong bù &gt;36-39 cm</v>
          </cell>
          <cell r="C9154" t="str">
            <v>cây</v>
          </cell>
          <cell r="D9154">
            <v>557519</v>
          </cell>
        </row>
        <row r="9155">
          <cell r="B9155" t="str">
            <v>Ong bù &gt;39-42 cm</v>
          </cell>
          <cell r="C9155" t="str">
            <v>cây</v>
          </cell>
          <cell r="D9155">
            <v>599611</v>
          </cell>
        </row>
        <row r="9156">
          <cell r="B9156" t="str">
            <v>Ong bù &gt;42 cm</v>
          </cell>
          <cell r="C9156" t="str">
            <v>cây</v>
          </cell>
          <cell r="D9156">
            <v>646040</v>
          </cell>
        </row>
        <row r="9157">
          <cell r="B9157" t="str">
            <v>Hồng đạm đồng nai ≤3 cm</v>
          </cell>
          <cell r="C9157" t="str">
            <v>cây</v>
          </cell>
          <cell r="D9157">
            <v>65142</v>
          </cell>
        </row>
        <row r="9158">
          <cell r="B9158" t="str">
            <v>Hồng đạm đồng nai &gt;3-6 cm</v>
          </cell>
          <cell r="C9158" t="str">
            <v>cây</v>
          </cell>
          <cell r="D9158">
            <v>85815</v>
          </cell>
        </row>
        <row r="9159">
          <cell r="B9159" t="str">
            <v>Hồng đạm đồng nai &gt;6-9 cm</v>
          </cell>
          <cell r="C9159" t="str">
            <v>cây</v>
          </cell>
          <cell r="D9159">
            <v>225790</v>
          </cell>
        </row>
        <row r="9160">
          <cell r="B9160" t="str">
            <v>Hồng đạm đồng nai &gt;9-12 cm</v>
          </cell>
          <cell r="C9160" t="str">
            <v>cây</v>
          </cell>
          <cell r="D9160">
            <v>303775</v>
          </cell>
        </row>
        <row r="9161">
          <cell r="B9161" t="str">
            <v>Hồng đạm đồng nai &gt;12-15 cm</v>
          </cell>
          <cell r="C9161" t="str">
            <v>cây</v>
          </cell>
          <cell r="D9161">
            <v>324528</v>
          </cell>
        </row>
        <row r="9162">
          <cell r="B9162" t="str">
            <v>Hồng đạm đồng nai &gt;15-18 cm</v>
          </cell>
          <cell r="C9162" t="str">
            <v>cây</v>
          </cell>
          <cell r="D9162">
            <v>346599</v>
          </cell>
        </row>
        <row r="9163">
          <cell r="B9163" t="str">
            <v>Hồng đạm đồng nai &gt;18-21 cm</v>
          </cell>
          <cell r="C9163" t="str">
            <v>cây</v>
          </cell>
          <cell r="D9163">
            <v>370175</v>
          </cell>
        </row>
        <row r="9164">
          <cell r="B9164" t="str">
            <v>Hồng đạm đồng nai &gt;21-24 cm</v>
          </cell>
          <cell r="C9164" t="str">
            <v>cây</v>
          </cell>
          <cell r="D9164">
            <v>395469</v>
          </cell>
        </row>
        <row r="9165">
          <cell r="B9165" t="str">
            <v>Hồng đạm đồng nai &gt;24-27 cm</v>
          </cell>
          <cell r="C9165" t="str">
            <v>cây</v>
          </cell>
          <cell r="D9165">
            <v>422723</v>
          </cell>
        </row>
        <row r="9166">
          <cell r="B9166" t="str">
            <v>Hồng đạm đồng nai &gt;27-30 cm</v>
          </cell>
          <cell r="C9166" t="str">
            <v>cây</v>
          </cell>
          <cell r="D9166">
            <v>452216</v>
          </cell>
        </row>
        <row r="9167">
          <cell r="B9167" t="str">
            <v>Hồng đạm đồng nai &gt;30-33 cm</v>
          </cell>
          <cell r="C9167" t="str">
            <v>cây</v>
          </cell>
          <cell r="D9167">
            <v>484259</v>
          </cell>
        </row>
        <row r="9168">
          <cell r="B9168" t="str">
            <v>Hồng đạm đồng nai &gt;33-36 cm</v>
          </cell>
          <cell r="C9168" t="str">
            <v>cây</v>
          </cell>
          <cell r="D9168">
            <v>519226</v>
          </cell>
        </row>
        <row r="9169">
          <cell r="B9169" t="str">
            <v>Hồng đạm đồng nai &gt;36-39 cm</v>
          </cell>
          <cell r="C9169" t="str">
            <v>cây</v>
          </cell>
          <cell r="D9169">
            <v>557519</v>
          </cell>
        </row>
        <row r="9170">
          <cell r="B9170" t="str">
            <v>Hồng đạm đồng nai &gt;39-42 cm</v>
          </cell>
          <cell r="C9170" t="str">
            <v>cây</v>
          </cell>
          <cell r="D9170">
            <v>599611</v>
          </cell>
        </row>
        <row r="9171">
          <cell r="B9171" t="str">
            <v>Hồng đạm đồng nai &gt;42 cm</v>
          </cell>
          <cell r="C9171" t="str">
            <v>cây</v>
          </cell>
          <cell r="D9171">
            <v>646040</v>
          </cell>
        </row>
        <row r="9172">
          <cell r="B9172" t="str">
            <v>Súm lông ≤3 cm</v>
          </cell>
          <cell r="C9172" t="str">
            <v>cây</v>
          </cell>
          <cell r="D9172">
            <v>65142</v>
          </cell>
        </row>
        <row r="9173">
          <cell r="B9173" t="str">
            <v>Súm lông &gt;3-6 cm</v>
          </cell>
          <cell r="C9173" t="str">
            <v>cây</v>
          </cell>
          <cell r="D9173">
            <v>85815</v>
          </cell>
        </row>
        <row r="9174">
          <cell r="B9174" t="str">
            <v>Súm lông &gt;6-9 cm</v>
          </cell>
          <cell r="C9174" t="str">
            <v>cây</v>
          </cell>
          <cell r="D9174">
            <v>225790</v>
          </cell>
        </row>
        <row r="9175">
          <cell r="B9175" t="str">
            <v>Súm lông &gt;9-12 cm</v>
          </cell>
          <cell r="C9175" t="str">
            <v>cây</v>
          </cell>
          <cell r="D9175">
            <v>303775</v>
          </cell>
        </row>
        <row r="9176">
          <cell r="B9176" t="str">
            <v>Súm lông &gt;12-15 cm</v>
          </cell>
          <cell r="C9176" t="str">
            <v>cây</v>
          </cell>
          <cell r="D9176">
            <v>324528</v>
          </cell>
        </row>
        <row r="9177">
          <cell r="B9177" t="str">
            <v>Súm lông &gt;15-18 cm</v>
          </cell>
          <cell r="C9177" t="str">
            <v>cây</v>
          </cell>
          <cell r="D9177">
            <v>346599</v>
          </cell>
        </row>
        <row r="9178">
          <cell r="B9178" t="str">
            <v>Súm lông &gt;18-21 cm</v>
          </cell>
          <cell r="C9178" t="str">
            <v>cây</v>
          </cell>
          <cell r="D9178">
            <v>370175</v>
          </cell>
        </row>
        <row r="9179">
          <cell r="B9179" t="str">
            <v>Súm lông &gt;21-24 cm</v>
          </cell>
          <cell r="C9179" t="str">
            <v>cây</v>
          </cell>
          <cell r="D9179">
            <v>395469</v>
          </cell>
        </row>
        <row r="9180">
          <cell r="B9180" t="str">
            <v>Súm lông &gt;24-27 cm</v>
          </cell>
          <cell r="C9180" t="str">
            <v>cây</v>
          </cell>
          <cell r="D9180">
            <v>422723</v>
          </cell>
        </row>
        <row r="9181">
          <cell r="B9181" t="str">
            <v>Súm lông &gt;27-30 cm</v>
          </cell>
          <cell r="C9181" t="str">
            <v>cây</v>
          </cell>
          <cell r="D9181">
            <v>452216</v>
          </cell>
        </row>
        <row r="9182">
          <cell r="B9182" t="str">
            <v>Súm lông &gt;30-33 cm</v>
          </cell>
          <cell r="C9182" t="str">
            <v>cây</v>
          </cell>
          <cell r="D9182">
            <v>484259</v>
          </cell>
        </row>
        <row r="9183">
          <cell r="B9183" t="str">
            <v>Súm lông &gt;33-36 cm</v>
          </cell>
          <cell r="C9183" t="str">
            <v>cây</v>
          </cell>
          <cell r="D9183">
            <v>519226</v>
          </cell>
        </row>
        <row r="9184">
          <cell r="B9184" t="str">
            <v>Súm lông &gt;36-39 cm</v>
          </cell>
          <cell r="C9184" t="str">
            <v>cây</v>
          </cell>
          <cell r="D9184">
            <v>557519</v>
          </cell>
        </row>
        <row r="9185">
          <cell r="B9185" t="str">
            <v>Súm lông &gt;39-42 cm</v>
          </cell>
          <cell r="C9185" t="str">
            <v>cây</v>
          </cell>
          <cell r="D9185">
            <v>599611</v>
          </cell>
        </row>
        <row r="9186">
          <cell r="B9186" t="str">
            <v>Súm lông &gt;42 cm</v>
          </cell>
          <cell r="C9186" t="str">
            <v>cây</v>
          </cell>
          <cell r="D9186">
            <v>646040</v>
          </cell>
        </row>
        <row r="9187">
          <cell r="B9187" t="str">
            <v>Hu đen ≤3 cm</v>
          </cell>
          <cell r="C9187" t="str">
            <v>cây</v>
          </cell>
          <cell r="D9187">
            <v>65142</v>
          </cell>
        </row>
        <row r="9188">
          <cell r="B9188" t="str">
            <v>Hu đen &gt;3-6 cm</v>
          </cell>
          <cell r="C9188" t="str">
            <v>cây</v>
          </cell>
          <cell r="D9188">
            <v>85815</v>
          </cell>
        </row>
        <row r="9189">
          <cell r="B9189" t="str">
            <v>Hu đen &gt;6-9 cm</v>
          </cell>
          <cell r="C9189" t="str">
            <v>cây</v>
          </cell>
          <cell r="D9189">
            <v>225790</v>
          </cell>
        </row>
        <row r="9190">
          <cell r="B9190" t="str">
            <v>Hu đen &gt;9-12 cm</v>
          </cell>
          <cell r="C9190" t="str">
            <v>cây</v>
          </cell>
          <cell r="D9190">
            <v>303775</v>
          </cell>
        </row>
        <row r="9191">
          <cell r="B9191" t="str">
            <v>Hu đen &gt;12-15 cm</v>
          </cell>
          <cell r="C9191" t="str">
            <v>cây</v>
          </cell>
          <cell r="D9191">
            <v>324528</v>
          </cell>
        </row>
        <row r="9192">
          <cell r="B9192" t="str">
            <v>Hu đen &gt;15-18 cm</v>
          </cell>
          <cell r="C9192" t="str">
            <v>cây</v>
          </cell>
          <cell r="D9192">
            <v>346599</v>
          </cell>
        </row>
        <row r="9193">
          <cell r="B9193" t="str">
            <v>Hu đen &gt;18-21 cm</v>
          </cell>
          <cell r="C9193" t="str">
            <v>cây</v>
          </cell>
          <cell r="D9193">
            <v>370175</v>
          </cell>
        </row>
        <row r="9194">
          <cell r="B9194" t="str">
            <v>Hu đen &gt;21-24 cm</v>
          </cell>
          <cell r="C9194" t="str">
            <v>cây</v>
          </cell>
          <cell r="D9194">
            <v>395469</v>
          </cell>
        </row>
        <row r="9195">
          <cell r="B9195" t="str">
            <v>Hu đen &gt;24-27 cm</v>
          </cell>
          <cell r="C9195" t="str">
            <v>cây</v>
          </cell>
          <cell r="D9195">
            <v>422723</v>
          </cell>
        </row>
        <row r="9196">
          <cell r="B9196" t="str">
            <v>Hu đen &gt;27-30 cm</v>
          </cell>
          <cell r="C9196" t="str">
            <v>cây</v>
          </cell>
          <cell r="D9196">
            <v>452216</v>
          </cell>
        </row>
        <row r="9197">
          <cell r="B9197" t="str">
            <v>Hu đen &gt;30-33 cm</v>
          </cell>
          <cell r="C9197" t="str">
            <v>cây</v>
          </cell>
          <cell r="D9197">
            <v>484259</v>
          </cell>
        </row>
        <row r="9198">
          <cell r="B9198" t="str">
            <v>Hu đen &gt;33-36 cm</v>
          </cell>
          <cell r="C9198" t="str">
            <v>cây</v>
          </cell>
          <cell r="D9198">
            <v>519226</v>
          </cell>
        </row>
        <row r="9199">
          <cell r="B9199" t="str">
            <v>Hu đen &gt;36-39 cm</v>
          </cell>
          <cell r="C9199" t="str">
            <v>cây</v>
          </cell>
          <cell r="D9199">
            <v>557519</v>
          </cell>
        </row>
        <row r="9200">
          <cell r="B9200" t="str">
            <v>Hu đen &gt;39-42 cm</v>
          </cell>
          <cell r="C9200" t="str">
            <v>cây</v>
          </cell>
          <cell r="D9200">
            <v>599611</v>
          </cell>
        </row>
        <row r="9201">
          <cell r="B9201" t="str">
            <v>Hu đen &gt;42 cm</v>
          </cell>
          <cell r="C9201" t="str">
            <v>cây</v>
          </cell>
          <cell r="D9201">
            <v>646040</v>
          </cell>
        </row>
        <row r="9202">
          <cell r="B9202" t="str">
            <v>Thung ≤3 cm</v>
          </cell>
          <cell r="C9202" t="str">
            <v>cây</v>
          </cell>
          <cell r="D9202">
            <v>65142</v>
          </cell>
        </row>
        <row r="9203">
          <cell r="B9203" t="str">
            <v>Thung &gt;3-6 cm</v>
          </cell>
          <cell r="C9203" t="str">
            <v>cây</v>
          </cell>
          <cell r="D9203">
            <v>85815</v>
          </cell>
        </row>
        <row r="9204">
          <cell r="B9204" t="str">
            <v>Thung &gt;6-9 cm</v>
          </cell>
          <cell r="C9204" t="str">
            <v>cây</v>
          </cell>
          <cell r="D9204">
            <v>225790</v>
          </cell>
        </row>
        <row r="9205">
          <cell r="B9205" t="str">
            <v>Thung &gt;9-12 cm</v>
          </cell>
          <cell r="C9205" t="str">
            <v>cây</v>
          </cell>
          <cell r="D9205">
            <v>303775</v>
          </cell>
        </row>
        <row r="9206">
          <cell r="B9206" t="str">
            <v>Thung &gt;12-15 cm</v>
          </cell>
          <cell r="C9206" t="str">
            <v>cây</v>
          </cell>
          <cell r="D9206">
            <v>324528</v>
          </cell>
        </row>
        <row r="9207">
          <cell r="B9207" t="str">
            <v>Thung &gt;15-18 cm</v>
          </cell>
          <cell r="C9207" t="str">
            <v>cây</v>
          </cell>
          <cell r="D9207">
            <v>346599</v>
          </cell>
        </row>
        <row r="9208">
          <cell r="B9208" t="str">
            <v>Thung &gt;18-21 cm</v>
          </cell>
          <cell r="C9208" t="str">
            <v>cây</v>
          </cell>
          <cell r="D9208">
            <v>370175</v>
          </cell>
        </row>
        <row r="9209">
          <cell r="B9209" t="str">
            <v>Thung &gt;21-24 cm</v>
          </cell>
          <cell r="C9209" t="str">
            <v>cây</v>
          </cell>
          <cell r="D9209">
            <v>395469</v>
          </cell>
        </row>
        <row r="9210">
          <cell r="B9210" t="str">
            <v>Thung &gt;24-27 cm</v>
          </cell>
          <cell r="C9210" t="str">
            <v>cây</v>
          </cell>
          <cell r="D9210">
            <v>422723</v>
          </cell>
        </row>
        <row r="9211">
          <cell r="B9211" t="str">
            <v>Thung &gt;27-30 cm</v>
          </cell>
          <cell r="C9211" t="str">
            <v>cây</v>
          </cell>
          <cell r="D9211">
            <v>452216</v>
          </cell>
        </row>
        <row r="9212">
          <cell r="B9212" t="str">
            <v>Thung &gt;30-33 cm</v>
          </cell>
          <cell r="C9212" t="str">
            <v>cây</v>
          </cell>
          <cell r="D9212">
            <v>484259</v>
          </cell>
        </row>
        <row r="9213">
          <cell r="B9213" t="str">
            <v>Thung &gt;33-36 cm</v>
          </cell>
          <cell r="C9213" t="str">
            <v>cây</v>
          </cell>
          <cell r="D9213">
            <v>519226</v>
          </cell>
        </row>
        <row r="9214">
          <cell r="B9214" t="str">
            <v>Thung &gt;36-39 cm</v>
          </cell>
          <cell r="C9214" t="str">
            <v>cây</v>
          </cell>
          <cell r="D9214">
            <v>557519</v>
          </cell>
        </row>
        <row r="9215">
          <cell r="B9215" t="str">
            <v>Thung &gt;39-42 cm</v>
          </cell>
          <cell r="C9215" t="str">
            <v>cây</v>
          </cell>
          <cell r="D9215">
            <v>599611</v>
          </cell>
        </row>
        <row r="9216">
          <cell r="B9216" t="str">
            <v>Thung &gt;42 cm</v>
          </cell>
          <cell r="C9216" t="str">
            <v>cây</v>
          </cell>
          <cell r="D9216">
            <v>646040</v>
          </cell>
        </row>
        <row r="9217">
          <cell r="B9217" t="str">
            <v>Lá nến ≤3 cm</v>
          </cell>
          <cell r="C9217" t="str">
            <v>cây</v>
          </cell>
          <cell r="D9217">
            <v>65142</v>
          </cell>
        </row>
        <row r="9218">
          <cell r="B9218" t="str">
            <v>Lá nến &gt;3-6 cm</v>
          </cell>
          <cell r="C9218" t="str">
            <v>cây</v>
          </cell>
          <cell r="D9218">
            <v>85815</v>
          </cell>
        </row>
        <row r="9219">
          <cell r="B9219" t="str">
            <v>Lá nến &gt;6-9 cm</v>
          </cell>
          <cell r="C9219" t="str">
            <v>cây</v>
          </cell>
          <cell r="D9219">
            <v>225790</v>
          </cell>
        </row>
        <row r="9220">
          <cell r="B9220" t="str">
            <v>Lá nến &gt;9-12 cm</v>
          </cell>
          <cell r="C9220" t="str">
            <v>cây</v>
          </cell>
          <cell r="D9220">
            <v>303775</v>
          </cell>
        </row>
        <row r="9221">
          <cell r="B9221" t="str">
            <v>Lá nến &gt;12-15 cm</v>
          </cell>
          <cell r="C9221" t="str">
            <v>cây</v>
          </cell>
          <cell r="D9221">
            <v>324528</v>
          </cell>
        </row>
        <row r="9222">
          <cell r="B9222" t="str">
            <v>Lá nến &gt;15-18 cm</v>
          </cell>
          <cell r="C9222" t="str">
            <v>cây</v>
          </cell>
          <cell r="D9222">
            <v>346599</v>
          </cell>
        </row>
        <row r="9223">
          <cell r="B9223" t="str">
            <v>Lá nến &gt;18-21 cm</v>
          </cell>
          <cell r="C9223" t="str">
            <v>cây</v>
          </cell>
          <cell r="D9223">
            <v>370175</v>
          </cell>
        </row>
        <row r="9224">
          <cell r="B9224" t="str">
            <v>Lá nến &gt;21-24 cm</v>
          </cell>
          <cell r="C9224" t="str">
            <v>cây</v>
          </cell>
          <cell r="D9224">
            <v>395469</v>
          </cell>
        </row>
        <row r="9225">
          <cell r="B9225" t="str">
            <v>Lá nến &gt;24-27 cm</v>
          </cell>
          <cell r="C9225" t="str">
            <v>cây</v>
          </cell>
          <cell r="D9225">
            <v>422723</v>
          </cell>
        </row>
        <row r="9226">
          <cell r="B9226" t="str">
            <v>Lá nến &gt;27-30 cm</v>
          </cell>
          <cell r="C9226" t="str">
            <v>cây</v>
          </cell>
          <cell r="D9226">
            <v>452216</v>
          </cell>
        </row>
        <row r="9227">
          <cell r="B9227" t="str">
            <v>Lá nến &gt;30-33 cm</v>
          </cell>
          <cell r="C9227" t="str">
            <v>cây</v>
          </cell>
          <cell r="D9227">
            <v>484259</v>
          </cell>
        </row>
        <row r="9228">
          <cell r="B9228" t="str">
            <v>Lá nến &gt;33-36 cm</v>
          </cell>
          <cell r="C9228" t="str">
            <v>cây</v>
          </cell>
          <cell r="D9228">
            <v>519226</v>
          </cell>
        </row>
        <row r="9229">
          <cell r="B9229" t="str">
            <v>Lá nến &gt;36-39 cm</v>
          </cell>
          <cell r="C9229" t="str">
            <v>cây</v>
          </cell>
          <cell r="D9229">
            <v>557519</v>
          </cell>
        </row>
        <row r="9230">
          <cell r="B9230" t="str">
            <v>Lá nến &gt;39-42 cm</v>
          </cell>
          <cell r="C9230" t="str">
            <v>cây</v>
          </cell>
          <cell r="D9230">
            <v>599611</v>
          </cell>
        </row>
        <row r="9231">
          <cell r="B9231" t="str">
            <v>Lá nến &gt;42 cm</v>
          </cell>
          <cell r="C9231" t="str">
            <v>cây</v>
          </cell>
          <cell r="D9231">
            <v>646040</v>
          </cell>
        </row>
        <row r="9232">
          <cell r="B9232" t="str">
            <v>Ba soi ≤3 cm</v>
          </cell>
          <cell r="C9232" t="str">
            <v>cây</v>
          </cell>
          <cell r="D9232">
            <v>65142</v>
          </cell>
        </row>
        <row r="9233">
          <cell r="B9233" t="str">
            <v>Ba soi &gt;3-6 cm</v>
          </cell>
          <cell r="C9233" t="str">
            <v>cây</v>
          </cell>
          <cell r="D9233">
            <v>85815</v>
          </cell>
        </row>
        <row r="9234">
          <cell r="B9234" t="str">
            <v>Ba soi &gt;6-9 cm</v>
          </cell>
          <cell r="C9234" t="str">
            <v>cây</v>
          </cell>
          <cell r="D9234">
            <v>225790</v>
          </cell>
        </row>
        <row r="9235">
          <cell r="B9235" t="str">
            <v>Ba soi &gt;9-12 cm</v>
          </cell>
          <cell r="C9235" t="str">
            <v>cây</v>
          </cell>
          <cell r="D9235">
            <v>303775</v>
          </cell>
        </row>
        <row r="9236">
          <cell r="B9236" t="str">
            <v>Ba soi &gt;12-15 cm</v>
          </cell>
          <cell r="C9236" t="str">
            <v>cây</v>
          </cell>
          <cell r="D9236">
            <v>324528</v>
          </cell>
        </row>
        <row r="9237">
          <cell r="B9237" t="str">
            <v>Ba soi &gt;15-18 cm</v>
          </cell>
          <cell r="C9237" t="str">
            <v>cây</v>
          </cell>
          <cell r="D9237">
            <v>346599</v>
          </cell>
        </row>
        <row r="9238">
          <cell r="B9238" t="str">
            <v>Ba soi &gt;18-21 cm</v>
          </cell>
          <cell r="C9238" t="str">
            <v>cây</v>
          </cell>
          <cell r="D9238">
            <v>370175</v>
          </cell>
        </row>
        <row r="9239">
          <cell r="B9239" t="str">
            <v>Ba soi &gt;21-24 cm</v>
          </cell>
          <cell r="C9239" t="str">
            <v>cây</v>
          </cell>
          <cell r="D9239">
            <v>395469</v>
          </cell>
        </row>
        <row r="9240">
          <cell r="B9240" t="str">
            <v>Ba soi &gt;24-27 cm</v>
          </cell>
          <cell r="C9240" t="str">
            <v>cây</v>
          </cell>
          <cell r="D9240">
            <v>422723</v>
          </cell>
        </row>
        <row r="9241">
          <cell r="B9241" t="str">
            <v>Ba soi &gt;27-30 cm</v>
          </cell>
          <cell r="C9241" t="str">
            <v>cây</v>
          </cell>
          <cell r="D9241">
            <v>452216</v>
          </cell>
        </row>
        <row r="9242">
          <cell r="B9242" t="str">
            <v>Ba soi &gt;30-33 cm</v>
          </cell>
          <cell r="C9242" t="str">
            <v>cây</v>
          </cell>
          <cell r="D9242">
            <v>484259</v>
          </cell>
        </row>
        <row r="9243">
          <cell r="B9243" t="str">
            <v>Ba soi &gt;33-36 cm</v>
          </cell>
          <cell r="C9243" t="str">
            <v>cây</v>
          </cell>
          <cell r="D9243">
            <v>519226</v>
          </cell>
        </row>
        <row r="9244">
          <cell r="B9244" t="str">
            <v>Ba soi &gt;36-39 cm</v>
          </cell>
          <cell r="C9244" t="str">
            <v>cây</v>
          </cell>
          <cell r="D9244">
            <v>557519</v>
          </cell>
        </row>
        <row r="9245">
          <cell r="B9245" t="str">
            <v>Ba soi &gt;39-42 cm</v>
          </cell>
          <cell r="C9245" t="str">
            <v>cây</v>
          </cell>
          <cell r="D9245">
            <v>599611</v>
          </cell>
        </row>
        <row r="9246">
          <cell r="B9246" t="str">
            <v>Ba soi &gt;42 cm</v>
          </cell>
          <cell r="C9246" t="str">
            <v>cây</v>
          </cell>
          <cell r="D9246">
            <v>646040</v>
          </cell>
        </row>
        <row r="9247">
          <cell r="B9247" t="str">
            <v>Lai ≤3 cm</v>
          </cell>
          <cell r="C9247" t="str">
            <v>cây</v>
          </cell>
          <cell r="D9247">
            <v>65142</v>
          </cell>
        </row>
        <row r="9248">
          <cell r="B9248" t="str">
            <v>Lai &gt;3-6 cm</v>
          </cell>
          <cell r="C9248" t="str">
            <v>cây</v>
          </cell>
          <cell r="D9248">
            <v>85815</v>
          </cell>
        </row>
        <row r="9249">
          <cell r="B9249" t="str">
            <v>Lai &gt;6-9 cm</v>
          </cell>
          <cell r="C9249" t="str">
            <v>cây</v>
          </cell>
          <cell r="D9249">
            <v>225790</v>
          </cell>
        </row>
        <row r="9250">
          <cell r="B9250" t="str">
            <v>Lai &gt;9-12 cm</v>
          </cell>
          <cell r="C9250" t="str">
            <v>cây</v>
          </cell>
          <cell r="D9250">
            <v>303775</v>
          </cell>
        </row>
        <row r="9251">
          <cell r="B9251" t="str">
            <v>Lai &gt;12-15 cm</v>
          </cell>
          <cell r="C9251" t="str">
            <v>cây</v>
          </cell>
          <cell r="D9251">
            <v>324528</v>
          </cell>
        </row>
        <row r="9252">
          <cell r="B9252" t="str">
            <v>Lai &gt;15-18 cm</v>
          </cell>
          <cell r="C9252" t="str">
            <v>cây</v>
          </cell>
          <cell r="D9252">
            <v>346599</v>
          </cell>
        </row>
        <row r="9253">
          <cell r="B9253" t="str">
            <v>Lai &gt;18-21 cm</v>
          </cell>
          <cell r="C9253" t="str">
            <v>cây</v>
          </cell>
          <cell r="D9253">
            <v>370175</v>
          </cell>
        </row>
        <row r="9254">
          <cell r="B9254" t="str">
            <v>Lai &gt;21-24 cm</v>
          </cell>
          <cell r="C9254" t="str">
            <v>cây</v>
          </cell>
          <cell r="D9254">
            <v>395469</v>
          </cell>
        </row>
        <row r="9255">
          <cell r="B9255" t="str">
            <v>Lai &gt;24-27 cm</v>
          </cell>
          <cell r="C9255" t="str">
            <v>cây</v>
          </cell>
          <cell r="D9255">
            <v>422723</v>
          </cell>
        </row>
        <row r="9256">
          <cell r="B9256" t="str">
            <v>Lai &gt;27-30 cm</v>
          </cell>
          <cell r="C9256" t="str">
            <v>cây</v>
          </cell>
          <cell r="D9256">
            <v>452216</v>
          </cell>
        </row>
        <row r="9257">
          <cell r="B9257" t="str">
            <v>Lai &gt;30-33 cm</v>
          </cell>
          <cell r="C9257" t="str">
            <v>cây</v>
          </cell>
          <cell r="D9257">
            <v>484259</v>
          </cell>
        </row>
        <row r="9258">
          <cell r="B9258" t="str">
            <v>Lai &gt;33-36 cm</v>
          </cell>
          <cell r="C9258" t="str">
            <v>cây</v>
          </cell>
          <cell r="D9258">
            <v>519226</v>
          </cell>
        </row>
        <row r="9259">
          <cell r="B9259" t="str">
            <v>Lai &gt;36-39 cm</v>
          </cell>
          <cell r="C9259" t="str">
            <v>cây</v>
          </cell>
          <cell r="D9259">
            <v>557519</v>
          </cell>
        </row>
        <row r="9260">
          <cell r="B9260" t="str">
            <v>Lai &gt;39-42 cm</v>
          </cell>
          <cell r="C9260" t="str">
            <v>cây</v>
          </cell>
          <cell r="D9260">
            <v>599611</v>
          </cell>
        </row>
        <row r="9261">
          <cell r="B9261" t="str">
            <v>Lai &gt;42 cm</v>
          </cell>
          <cell r="C9261" t="str">
            <v>cây</v>
          </cell>
          <cell r="D9261">
            <v>646040</v>
          </cell>
        </row>
        <row r="9262">
          <cell r="B9262" t="str">
            <v>Lọng bàng ≤3 cm</v>
          </cell>
          <cell r="C9262" t="str">
            <v>cây</v>
          </cell>
          <cell r="D9262">
            <v>65142</v>
          </cell>
        </row>
        <row r="9263">
          <cell r="B9263" t="str">
            <v>Lọng bàng &gt;3-6 cm</v>
          </cell>
          <cell r="C9263" t="str">
            <v>cây</v>
          </cell>
          <cell r="D9263">
            <v>85815</v>
          </cell>
        </row>
        <row r="9264">
          <cell r="B9264" t="str">
            <v>Lọng bàng &gt;6-9 cm</v>
          </cell>
          <cell r="C9264" t="str">
            <v>cây</v>
          </cell>
          <cell r="D9264">
            <v>225790</v>
          </cell>
        </row>
        <row r="9265">
          <cell r="B9265" t="str">
            <v>Lọng bàng &gt;9-12 cm</v>
          </cell>
          <cell r="C9265" t="str">
            <v>cây</v>
          </cell>
          <cell r="D9265">
            <v>303775</v>
          </cell>
        </row>
        <row r="9266">
          <cell r="B9266" t="str">
            <v>Lọng bàng &gt;12-15 cm</v>
          </cell>
          <cell r="C9266" t="str">
            <v>cây</v>
          </cell>
          <cell r="D9266">
            <v>324528</v>
          </cell>
        </row>
        <row r="9267">
          <cell r="B9267" t="str">
            <v>Lọng bàng &gt;15-18 cm</v>
          </cell>
          <cell r="C9267" t="str">
            <v>cây</v>
          </cell>
          <cell r="D9267">
            <v>346599</v>
          </cell>
        </row>
        <row r="9268">
          <cell r="B9268" t="str">
            <v>Lọng bàng &gt;18-21 cm</v>
          </cell>
          <cell r="C9268" t="str">
            <v>cây</v>
          </cell>
          <cell r="D9268">
            <v>370175</v>
          </cell>
        </row>
        <row r="9269">
          <cell r="B9269" t="str">
            <v>Lọng bàng &gt;21-24 cm</v>
          </cell>
          <cell r="C9269" t="str">
            <v>cây</v>
          </cell>
          <cell r="D9269">
            <v>395469</v>
          </cell>
        </row>
        <row r="9270">
          <cell r="B9270" t="str">
            <v>Lọng bàng &gt;24-27 cm</v>
          </cell>
          <cell r="C9270" t="str">
            <v>cây</v>
          </cell>
          <cell r="D9270">
            <v>422723</v>
          </cell>
        </row>
        <row r="9271">
          <cell r="B9271" t="str">
            <v>Lọng bàng &gt;27-30 cm</v>
          </cell>
          <cell r="C9271" t="str">
            <v>cây</v>
          </cell>
          <cell r="D9271">
            <v>452216</v>
          </cell>
        </row>
        <row r="9272">
          <cell r="B9272" t="str">
            <v>Lọng bàng &gt;30-33 cm</v>
          </cell>
          <cell r="C9272" t="str">
            <v>cây</v>
          </cell>
          <cell r="D9272">
            <v>484259</v>
          </cell>
        </row>
        <row r="9273">
          <cell r="B9273" t="str">
            <v>Lọng bàng &gt;33-36 cm</v>
          </cell>
          <cell r="C9273" t="str">
            <v>cây</v>
          </cell>
          <cell r="D9273">
            <v>519226</v>
          </cell>
        </row>
        <row r="9274">
          <cell r="B9274" t="str">
            <v>Lọng bàng &gt;36-39 cm</v>
          </cell>
          <cell r="C9274" t="str">
            <v>cây</v>
          </cell>
          <cell r="D9274">
            <v>557519</v>
          </cell>
        </row>
        <row r="9275">
          <cell r="B9275" t="str">
            <v>Lọng bàng &gt;39-42 cm</v>
          </cell>
          <cell r="C9275" t="str">
            <v>cây</v>
          </cell>
          <cell r="D9275">
            <v>599611</v>
          </cell>
        </row>
        <row r="9276">
          <cell r="B9276" t="str">
            <v>Lọng bàng &gt;42 cm</v>
          </cell>
          <cell r="C9276" t="str">
            <v>cây</v>
          </cell>
          <cell r="D9276">
            <v>646040</v>
          </cell>
        </row>
        <row r="9277">
          <cell r="B9277" t="str">
            <v>Lòng mức trung bộ ≤3 cm</v>
          </cell>
          <cell r="C9277" t="str">
            <v>cây</v>
          </cell>
          <cell r="D9277">
            <v>65142</v>
          </cell>
        </row>
        <row r="9278">
          <cell r="B9278" t="str">
            <v>Lòng mức trung bộ &gt;3-6 cm</v>
          </cell>
          <cell r="C9278" t="str">
            <v>cây</v>
          </cell>
          <cell r="D9278">
            <v>85815</v>
          </cell>
        </row>
        <row r="9279">
          <cell r="B9279" t="str">
            <v>Lòng mức trung bộ &gt;6-9 cm</v>
          </cell>
          <cell r="C9279" t="str">
            <v>cây</v>
          </cell>
          <cell r="D9279">
            <v>225790</v>
          </cell>
        </row>
        <row r="9280">
          <cell r="B9280" t="str">
            <v>Lòng mức trung bộ &gt;9-12 cm</v>
          </cell>
          <cell r="C9280" t="str">
            <v>cây</v>
          </cell>
          <cell r="D9280">
            <v>303775</v>
          </cell>
        </row>
        <row r="9281">
          <cell r="B9281" t="str">
            <v>Lòng mức trung bộ &gt;12-15 cm</v>
          </cell>
          <cell r="C9281" t="str">
            <v>cây</v>
          </cell>
          <cell r="D9281">
            <v>324528</v>
          </cell>
        </row>
        <row r="9282">
          <cell r="B9282" t="str">
            <v>Lòng mức trung bộ &gt;15-18 cm</v>
          </cell>
          <cell r="C9282" t="str">
            <v>cây</v>
          </cell>
          <cell r="D9282">
            <v>346599</v>
          </cell>
        </row>
        <row r="9283">
          <cell r="B9283" t="str">
            <v>Lòng mức trung bộ &gt;18-21 cm</v>
          </cell>
          <cell r="C9283" t="str">
            <v>cây</v>
          </cell>
          <cell r="D9283">
            <v>370175</v>
          </cell>
        </row>
        <row r="9284">
          <cell r="B9284" t="str">
            <v>Lòng mức trung bộ &gt;21-24 cm</v>
          </cell>
          <cell r="C9284" t="str">
            <v>cây</v>
          </cell>
          <cell r="D9284">
            <v>395469</v>
          </cell>
        </row>
        <row r="9285">
          <cell r="B9285" t="str">
            <v>Lòng mức trung bộ &gt;24-27 cm</v>
          </cell>
          <cell r="C9285" t="str">
            <v>cây</v>
          </cell>
          <cell r="D9285">
            <v>422723</v>
          </cell>
        </row>
        <row r="9286">
          <cell r="B9286" t="str">
            <v>Lòng mức trung bộ &gt;27-30 cm</v>
          </cell>
          <cell r="C9286" t="str">
            <v>cây</v>
          </cell>
          <cell r="D9286">
            <v>452216</v>
          </cell>
        </row>
        <row r="9287">
          <cell r="B9287" t="str">
            <v>Lòng mức trung bộ &gt;30-33 cm</v>
          </cell>
          <cell r="C9287" t="str">
            <v>cây</v>
          </cell>
          <cell r="D9287">
            <v>484259</v>
          </cell>
        </row>
        <row r="9288">
          <cell r="B9288" t="str">
            <v>Lòng mức trung bộ &gt;33-36 cm</v>
          </cell>
          <cell r="C9288" t="str">
            <v>cây</v>
          </cell>
          <cell r="D9288">
            <v>519226</v>
          </cell>
        </row>
        <row r="9289">
          <cell r="B9289" t="str">
            <v>Lòng mức trung bộ &gt;36-39 cm</v>
          </cell>
          <cell r="C9289" t="str">
            <v>cây</v>
          </cell>
          <cell r="D9289">
            <v>557519</v>
          </cell>
        </row>
        <row r="9290">
          <cell r="B9290" t="str">
            <v>Lòng mức trung bộ &gt;39-42 cm</v>
          </cell>
          <cell r="C9290" t="str">
            <v>cây</v>
          </cell>
          <cell r="D9290">
            <v>599611</v>
          </cell>
        </row>
        <row r="9291">
          <cell r="B9291" t="str">
            <v>Lòng mức trung bộ &gt;42 cm</v>
          </cell>
          <cell r="C9291" t="str">
            <v>cây</v>
          </cell>
          <cell r="D9291">
            <v>646040</v>
          </cell>
        </row>
        <row r="9292">
          <cell r="B9292" t="str">
            <v>Thừng mực ≤3 cm</v>
          </cell>
          <cell r="C9292" t="str">
            <v>cây</v>
          </cell>
          <cell r="D9292">
            <v>65142</v>
          </cell>
        </row>
        <row r="9293">
          <cell r="B9293" t="str">
            <v>Thừng mực &gt;3-6 cm</v>
          </cell>
          <cell r="C9293" t="str">
            <v>cây</v>
          </cell>
          <cell r="D9293">
            <v>85815</v>
          </cell>
        </row>
        <row r="9294">
          <cell r="B9294" t="str">
            <v>Thừng mực &gt;6-9 cm</v>
          </cell>
          <cell r="C9294" t="str">
            <v>cây</v>
          </cell>
          <cell r="D9294">
            <v>225790</v>
          </cell>
        </row>
        <row r="9295">
          <cell r="B9295" t="str">
            <v>Thừng mực &gt;9-12 cm</v>
          </cell>
          <cell r="C9295" t="str">
            <v>cây</v>
          </cell>
          <cell r="D9295">
            <v>303775</v>
          </cell>
        </row>
        <row r="9296">
          <cell r="B9296" t="str">
            <v>Thừng mực &gt;12-15 cm</v>
          </cell>
          <cell r="C9296" t="str">
            <v>cây</v>
          </cell>
          <cell r="D9296">
            <v>324528</v>
          </cell>
        </row>
        <row r="9297">
          <cell r="B9297" t="str">
            <v>Thừng mực &gt;15-18 cm</v>
          </cell>
          <cell r="C9297" t="str">
            <v>cây</v>
          </cell>
          <cell r="D9297">
            <v>346599</v>
          </cell>
        </row>
        <row r="9298">
          <cell r="B9298" t="str">
            <v>Thừng mực &gt;18-21 cm</v>
          </cell>
          <cell r="C9298" t="str">
            <v>cây</v>
          </cell>
          <cell r="D9298">
            <v>370175</v>
          </cell>
        </row>
        <row r="9299">
          <cell r="B9299" t="str">
            <v>Thừng mực &gt;21-24 cm</v>
          </cell>
          <cell r="C9299" t="str">
            <v>cây</v>
          </cell>
          <cell r="D9299">
            <v>395469</v>
          </cell>
        </row>
        <row r="9300">
          <cell r="B9300" t="str">
            <v>Thừng mực &gt;24-27 cm</v>
          </cell>
          <cell r="C9300" t="str">
            <v>cây</v>
          </cell>
          <cell r="D9300">
            <v>422723</v>
          </cell>
        </row>
        <row r="9301">
          <cell r="B9301" t="str">
            <v>Thừng mực &gt;27-30 cm</v>
          </cell>
          <cell r="C9301" t="str">
            <v>cây</v>
          </cell>
          <cell r="D9301">
            <v>452216</v>
          </cell>
        </row>
        <row r="9302">
          <cell r="B9302" t="str">
            <v>Thừng mực &gt;30-33 cm</v>
          </cell>
          <cell r="C9302" t="str">
            <v>cây</v>
          </cell>
          <cell r="D9302">
            <v>484259</v>
          </cell>
        </row>
        <row r="9303">
          <cell r="B9303" t="str">
            <v>Thừng mực &gt;33-36 cm</v>
          </cell>
          <cell r="C9303" t="str">
            <v>cây</v>
          </cell>
          <cell r="D9303">
            <v>519226</v>
          </cell>
        </row>
        <row r="9304">
          <cell r="B9304" t="str">
            <v>Thừng mực &gt;36-39 cm</v>
          </cell>
          <cell r="C9304" t="str">
            <v>cây</v>
          </cell>
          <cell r="D9304">
            <v>557519</v>
          </cell>
        </row>
        <row r="9305">
          <cell r="B9305" t="str">
            <v>Thừng mực &gt;39-42 cm</v>
          </cell>
          <cell r="C9305" t="str">
            <v>cây</v>
          </cell>
          <cell r="D9305">
            <v>599611</v>
          </cell>
        </row>
        <row r="9306">
          <cell r="B9306" t="str">
            <v>Thừng mực &gt;42 cm</v>
          </cell>
          <cell r="C9306" t="str">
            <v>cây</v>
          </cell>
          <cell r="D9306">
            <v>646040</v>
          </cell>
        </row>
        <row r="9307">
          <cell r="B9307" t="str">
            <v>Mùng quân trắng ≤3 cm</v>
          </cell>
          <cell r="C9307" t="str">
            <v>cây</v>
          </cell>
          <cell r="D9307">
            <v>65142</v>
          </cell>
        </row>
        <row r="9308">
          <cell r="B9308" t="str">
            <v>Mùng quân trắng &gt;3-6 cm</v>
          </cell>
          <cell r="C9308" t="str">
            <v>cây</v>
          </cell>
          <cell r="D9308">
            <v>85815</v>
          </cell>
        </row>
        <row r="9309">
          <cell r="B9309" t="str">
            <v>Mùng quân trắng &gt;6-9 cm</v>
          </cell>
          <cell r="C9309" t="str">
            <v>cây</v>
          </cell>
          <cell r="D9309">
            <v>225790</v>
          </cell>
        </row>
        <row r="9310">
          <cell r="B9310" t="str">
            <v>Mùng quân trắng &gt;9-12 cm</v>
          </cell>
          <cell r="C9310" t="str">
            <v>cây</v>
          </cell>
          <cell r="D9310">
            <v>303775</v>
          </cell>
        </row>
        <row r="9311">
          <cell r="B9311" t="str">
            <v>Mùng quân trắng &gt;12-15 cm</v>
          </cell>
          <cell r="C9311" t="str">
            <v>cây</v>
          </cell>
          <cell r="D9311">
            <v>324528</v>
          </cell>
        </row>
        <row r="9312">
          <cell r="B9312" t="str">
            <v>Mùng quân trắng &gt;15-18 cm</v>
          </cell>
          <cell r="C9312" t="str">
            <v>cây</v>
          </cell>
          <cell r="D9312">
            <v>346599</v>
          </cell>
        </row>
        <row r="9313">
          <cell r="B9313" t="str">
            <v>Mùng quân trắng &gt;18-21 cm</v>
          </cell>
          <cell r="C9313" t="str">
            <v>cây</v>
          </cell>
          <cell r="D9313">
            <v>370175</v>
          </cell>
        </row>
        <row r="9314">
          <cell r="B9314" t="str">
            <v>Mùng quân trắng &gt;21-24 cm</v>
          </cell>
          <cell r="C9314" t="str">
            <v>cây</v>
          </cell>
          <cell r="D9314">
            <v>395469</v>
          </cell>
        </row>
        <row r="9315">
          <cell r="B9315" t="str">
            <v>Mùng quân trắng &gt;24-27 cm</v>
          </cell>
          <cell r="C9315" t="str">
            <v>cây</v>
          </cell>
          <cell r="D9315">
            <v>422723</v>
          </cell>
        </row>
        <row r="9316">
          <cell r="B9316" t="str">
            <v>Mùng quân trắng &gt;27-30 cm</v>
          </cell>
          <cell r="C9316" t="str">
            <v>cây</v>
          </cell>
          <cell r="D9316">
            <v>452216</v>
          </cell>
        </row>
        <row r="9317">
          <cell r="B9317" t="str">
            <v>Mùng quân trắng &gt;30-33 cm</v>
          </cell>
          <cell r="C9317" t="str">
            <v>cây</v>
          </cell>
          <cell r="D9317">
            <v>484259</v>
          </cell>
        </row>
        <row r="9318">
          <cell r="B9318" t="str">
            <v>Mùng quân trắng &gt;33-36 cm</v>
          </cell>
          <cell r="C9318" t="str">
            <v>cây</v>
          </cell>
          <cell r="D9318">
            <v>519226</v>
          </cell>
        </row>
        <row r="9319">
          <cell r="B9319" t="str">
            <v>Mùng quân trắng &gt;36-39 cm</v>
          </cell>
          <cell r="C9319" t="str">
            <v>cây</v>
          </cell>
          <cell r="D9319">
            <v>557519</v>
          </cell>
        </row>
        <row r="9320">
          <cell r="B9320" t="str">
            <v>Mùng quân trắng &gt;39-42 cm</v>
          </cell>
          <cell r="C9320" t="str">
            <v>cây</v>
          </cell>
          <cell r="D9320">
            <v>599611</v>
          </cell>
        </row>
        <row r="9321">
          <cell r="B9321" t="str">
            <v>Mùng quân trắng &gt;42 cm</v>
          </cell>
          <cell r="C9321" t="str">
            <v>cây</v>
          </cell>
          <cell r="D9321">
            <v>646040</v>
          </cell>
        </row>
        <row r="9322">
          <cell r="B9322" t="str">
            <v>Hồng quân ≤3 cm</v>
          </cell>
          <cell r="C9322" t="str">
            <v>cây</v>
          </cell>
          <cell r="D9322">
            <v>65142</v>
          </cell>
        </row>
        <row r="9323">
          <cell r="B9323" t="str">
            <v>Hồng quân &gt;3-6 cm</v>
          </cell>
          <cell r="C9323" t="str">
            <v>cây</v>
          </cell>
          <cell r="D9323">
            <v>85815</v>
          </cell>
        </row>
        <row r="9324">
          <cell r="B9324" t="str">
            <v>Hồng quân &gt;6-9 cm</v>
          </cell>
          <cell r="C9324" t="str">
            <v>cây</v>
          </cell>
          <cell r="D9324">
            <v>225790</v>
          </cell>
        </row>
        <row r="9325">
          <cell r="B9325" t="str">
            <v>Hồng quân &gt;9-12 cm</v>
          </cell>
          <cell r="C9325" t="str">
            <v>cây</v>
          </cell>
          <cell r="D9325">
            <v>303775</v>
          </cell>
        </row>
        <row r="9326">
          <cell r="B9326" t="str">
            <v>Hồng quân &gt;12-15 cm</v>
          </cell>
          <cell r="C9326" t="str">
            <v>cây</v>
          </cell>
          <cell r="D9326">
            <v>324528</v>
          </cell>
        </row>
        <row r="9327">
          <cell r="B9327" t="str">
            <v>Hồng quân &gt;15-18 cm</v>
          </cell>
          <cell r="C9327" t="str">
            <v>cây</v>
          </cell>
          <cell r="D9327">
            <v>346599</v>
          </cell>
        </row>
        <row r="9328">
          <cell r="B9328" t="str">
            <v>Hồng quân &gt;18-21 cm</v>
          </cell>
          <cell r="C9328" t="str">
            <v>cây</v>
          </cell>
          <cell r="D9328">
            <v>370175</v>
          </cell>
        </row>
        <row r="9329">
          <cell r="B9329" t="str">
            <v>Hồng quân &gt;21-24 cm</v>
          </cell>
          <cell r="C9329" t="str">
            <v>cây</v>
          </cell>
          <cell r="D9329">
            <v>395469</v>
          </cell>
        </row>
        <row r="9330">
          <cell r="B9330" t="str">
            <v>Hồng quân &gt;24-27 cm</v>
          </cell>
          <cell r="C9330" t="str">
            <v>cây</v>
          </cell>
          <cell r="D9330">
            <v>422723</v>
          </cell>
        </row>
        <row r="9331">
          <cell r="B9331" t="str">
            <v>Hồng quân &gt;27-30 cm</v>
          </cell>
          <cell r="C9331" t="str">
            <v>cây</v>
          </cell>
          <cell r="D9331">
            <v>452216</v>
          </cell>
        </row>
        <row r="9332">
          <cell r="B9332" t="str">
            <v>Hồng quân &gt;30-33 cm</v>
          </cell>
          <cell r="C9332" t="str">
            <v>cây</v>
          </cell>
          <cell r="D9332">
            <v>484259</v>
          </cell>
        </row>
        <row r="9333">
          <cell r="B9333" t="str">
            <v>Hồng quân &gt;33-36 cm</v>
          </cell>
          <cell r="C9333" t="str">
            <v>cây</v>
          </cell>
          <cell r="D9333">
            <v>519226</v>
          </cell>
        </row>
        <row r="9334">
          <cell r="B9334" t="str">
            <v>Hồng quân &gt;36-39 cm</v>
          </cell>
          <cell r="C9334" t="str">
            <v>cây</v>
          </cell>
          <cell r="D9334">
            <v>557519</v>
          </cell>
        </row>
        <row r="9335">
          <cell r="B9335" t="str">
            <v>Hồng quân &gt;39-42 cm</v>
          </cell>
          <cell r="C9335" t="str">
            <v>cây</v>
          </cell>
          <cell r="D9335">
            <v>599611</v>
          </cell>
        </row>
        <row r="9336">
          <cell r="B9336" t="str">
            <v>Hồng quân &gt;42 cm</v>
          </cell>
          <cell r="C9336" t="str">
            <v>cây</v>
          </cell>
          <cell r="D9336">
            <v>646040</v>
          </cell>
        </row>
        <row r="9337">
          <cell r="B9337" t="str">
            <v>Bồ quân ≤3 cm</v>
          </cell>
          <cell r="C9337" t="str">
            <v>cây</v>
          </cell>
          <cell r="D9337">
            <v>65142</v>
          </cell>
        </row>
        <row r="9338">
          <cell r="B9338" t="str">
            <v>Bồ quân &gt;3-6 cm</v>
          </cell>
          <cell r="C9338" t="str">
            <v>cây</v>
          </cell>
          <cell r="D9338">
            <v>85815</v>
          </cell>
        </row>
        <row r="9339">
          <cell r="B9339" t="str">
            <v>Bồ quân &gt;6-9 cm</v>
          </cell>
          <cell r="C9339" t="str">
            <v>cây</v>
          </cell>
          <cell r="D9339">
            <v>225790</v>
          </cell>
        </row>
        <row r="9340">
          <cell r="B9340" t="str">
            <v>Bồ quân &gt;9-12 cm</v>
          </cell>
          <cell r="C9340" t="str">
            <v>cây</v>
          </cell>
          <cell r="D9340">
            <v>303775</v>
          </cell>
        </row>
        <row r="9341">
          <cell r="B9341" t="str">
            <v>Bồ quân &gt;12-15 cm</v>
          </cell>
          <cell r="C9341" t="str">
            <v>cây</v>
          </cell>
          <cell r="D9341">
            <v>324528</v>
          </cell>
        </row>
        <row r="9342">
          <cell r="B9342" t="str">
            <v>Bồ quân &gt;15-18 cm</v>
          </cell>
          <cell r="C9342" t="str">
            <v>cây</v>
          </cell>
          <cell r="D9342">
            <v>346599</v>
          </cell>
        </row>
        <row r="9343">
          <cell r="B9343" t="str">
            <v>Bồ quân &gt;18-21 cm</v>
          </cell>
          <cell r="C9343" t="str">
            <v>cây</v>
          </cell>
          <cell r="D9343">
            <v>370175</v>
          </cell>
        </row>
        <row r="9344">
          <cell r="B9344" t="str">
            <v>Bồ quân &gt;21-24 cm</v>
          </cell>
          <cell r="C9344" t="str">
            <v>cây</v>
          </cell>
          <cell r="D9344">
            <v>395469</v>
          </cell>
        </row>
        <row r="9345">
          <cell r="B9345" t="str">
            <v>Bồ quân &gt;24-27 cm</v>
          </cell>
          <cell r="C9345" t="str">
            <v>cây</v>
          </cell>
          <cell r="D9345">
            <v>422723</v>
          </cell>
        </row>
        <row r="9346">
          <cell r="B9346" t="str">
            <v>Bồ quân &gt;27-30 cm</v>
          </cell>
          <cell r="C9346" t="str">
            <v>cây</v>
          </cell>
          <cell r="D9346">
            <v>452216</v>
          </cell>
        </row>
        <row r="9347">
          <cell r="B9347" t="str">
            <v>Bồ quân &gt;30-33 cm</v>
          </cell>
          <cell r="C9347" t="str">
            <v>cây</v>
          </cell>
          <cell r="D9347">
            <v>484259</v>
          </cell>
        </row>
        <row r="9348">
          <cell r="B9348" t="str">
            <v>Bồ quân &gt;33-36 cm</v>
          </cell>
          <cell r="C9348" t="str">
            <v>cây</v>
          </cell>
          <cell r="D9348">
            <v>519226</v>
          </cell>
        </row>
        <row r="9349">
          <cell r="B9349" t="str">
            <v>Bồ quân &gt;36-39 cm</v>
          </cell>
          <cell r="C9349" t="str">
            <v>cây</v>
          </cell>
          <cell r="D9349">
            <v>557519</v>
          </cell>
        </row>
        <row r="9350">
          <cell r="B9350" t="str">
            <v>Bồ quân &gt;39-42 cm</v>
          </cell>
          <cell r="C9350" t="str">
            <v>cây</v>
          </cell>
          <cell r="D9350">
            <v>599611</v>
          </cell>
        </row>
        <row r="9351">
          <cell r="B9351" t="str">
            <v>Bồ quân &gt;42 cm</v>
          </cell>
          <cell r="C9351" t="str">
            <v>cây</v>
          </cell>
          <cell r="D9351">
            <v>646040</v>
          </cell>
        </row>
        <row r="9352">
          <cell r="B9352" t="str">
            <v>Muồng truổng ≤3 cm</v>
          </cell>
          <cell r="C9352" t="str">
            <v>cây</v>
          </cell>
          <cell r="D9352">
            <v>65142</v>
          </cell>
        </row>
        <row r="9353">
          <cell r="B9353" t="str">
            <v>Muồng truổng &gt;3-6 cm</v>
          </cell>
          <cell r="C9353" t="str">
            <v>cây</v>
          </cell>
          <cell r="D9353">
            <v>85815</v>
          </cell>
        </row>
        <row r="9354">
          <cell r="B9354" t="str">
            <v>Muồng truổng &gt;6-9 cm</v>
          </cell>
          <cell r="C9354" t="str">
            <v>cây</v>
          </cell>
          <cell r="D9354">
            <v>225790</v>
          </cell>
        </row>
        <row r="9355">
          <cell r="B9355" t="str">
            <v>Muồng truổng &gt;9-12 cm</v>
          </cell>
          <cell r="C9355" t="str">
            <v>cây</v>
          </cell>
          <cell r="D9355">
            <v>303775</v>
          </cell>
        </row>
        <row r="9356">
          <cell r="B9356" t="str">
            <v>Muồng truổng &gt;12-15 cm</v>
          </cell>
          <cell r="C9356" t="str">
            <v>cây</v>
          </cell>
          <cell r="D9356">
            <v>324528</v>
          </cell>
        </row>
        <row r="9357">
          <cell r="B9357" t="str">
            <v>Muồng truổng &gt;15-18 cm</v>
          </cell>
          <cell r="C9357" t="str">
            <v>cây</v>
          </cell>
          <cell r="D9357">
            <v>346599</v>
          </cell>
        </row>
        <row r="9358">
          <cell r="B9358" t="str">
            <v>Muồng truổng &gt;18-21 cm</v>
          </cell>
          <cell r="C9358" t="str">
            <v>cây</v>
          </cell>
          <cell r="D9358">
            <v>370175</v>
          </cell>
        </row>
        <row r="9359">
          <cell r="B9359" t="str">
            <v>Muồng truổng &gt;21-24 cm</v>
          </cell>
          <cell r="C9359" t="str">
            <v>cây</v>
          </cell>
          <cell r="D9359">
            <v>395469</v>
          </cell>
        </row>
        <row r="9360">
          <cell r="B9360" t="str">
            <v>Muồng truổng &gt;24-27 cm</v>
          </cell>
          <cell r="C9360" t="str">
            <v>cây</v>
          </cell>
          <cell r="D9360">
            <v>422723</v>
          </cell>
        </row>
        <row r="9361">
          <cell r="B9361" t="str">
            <v>Muồng truổng &gt;27-30 cm</v>
          </cell>
          <cell r="C9361" t="str">
            <v>cây</v>
          </cell>
          <cell r="D9361">
            <v>452216</v>
          </cell>
        </row>
        <row r="9362">
          <cell r="B9362" t="str">
            <v>Muồng truổng &gt;30-33 cm</v>
          </cell>
          <cell r="C9362" t="str">
            <v>cây</v>
          </cell>
          <cell r="D9362">
            <v>484259</v>
          </cell>
        </row>
        <row r="9363">
          <cell r="B9363" t="str">
            <v>Muồng truổng &gt;33-36 cm</v>
          </cell>
          <cell r="C9363" t="str">
            <v>cây</v>
          </cell>
          <cell r="D9363">
            <v>519226</v>
          </cell>
        </row>
        <row r="9364">
          <cell r="B9364" t="str">
            <v>Muồng truổng &gt;36-39 cm</v>
          </cell>
          <cell r="C9364" t="str">
            <v>cây</v>
          </cell>
          <cell r="D9364">
            <v>557519</v>
          </cell>
        </row>
        <row r="9365">
          <cell r="B9365" t="str">
            <v>Muồng truổng &gt;39-42 cm</v>
          </cell>
          <cell r="C9365" t="str">
            <v>cây</v>
          </cell>
          <cell r="D9365">
            <v>599611</v>
          </cell>
        </row>
        <row r="9366">
          <cell r="B9366" t="str">
            <v>Muồng truổng &gt;42 cm</v>
          </cell>
          <cell r="C9366" t="str">
            <v>cây</v>
          </cell>
          <cell r="D9366">
            <v>646040</v>
          </cell>
        </row>
        <row r="9367">
          <cell r="B9367" t="str">
            <v>Tóc tiên ≤3 cm</v>
          </cell>
          <cell r="C9367" t="str">
            <v>cây</v>
          </cell>
          <cell r="D9367">
            <v>65142</v>
          </cell>
        </row>
        <row r="9368">
          <cell r="B9368" t="str">
            <v>Tóc tiên &gt;3-6 cm</v>
          </cell>
          <cell r="C9368" t="str">
            <v>cây</v>
          </cell>
          <cell r="D9368">
            <v>85815</v>
          </cell>
        </row>
        <row r="9369">
          <cell r="B9369" t="str">
            <v>Tóc tiên &gt;6-9 cm</v>
          </cell>
          <cell r="C9369" t="str">
            <v>cây</v>
          </cell>
          <cell r="D9369">
            <v>225790</v>
          </cell>
        </row>
        <row r="9370">
          <cell r="B9370" t="str">
            <v>Tóc tiên &gt;9-12 cm</v>
          </cell>
          <cell r="C9370" t="str">
            <v>cây</v>
          </cell>
          <cell r="D9370">
            <v>303775</v>
          </cell>
        </row>
        <row r="9371">
          <cell r="B9371" t="str">
            <v>Tóc tiên &gt;12-15 cm</v>
          </cell>
          <cell r="C9371" t="str">
            <v>cây</v>
          </cell>
          <cell r="D9371">
            <v>324528</v>
          </cell>
        </row>
        <row r="9372">
          <cell r="B9372" t="str">
            <v>Tóc tiên &gt;15-18 cm</v>
          </cell>
          <cell r="C9372" t="str">
            <v>cây</v>
          </cell>
          <cell r="D9372">
            <v>346599</v>
          </cell>
        </row>
        <row r="9373">
          <cell r="B9373" t="str">
            <v>Tóc tiên &gt;18-21 cm</v>
          </cell>
          <cell r="C9373" t="str">
            <v>cây</v>
          </cell>
          <cell r="D9373">
            <v>370175</v>
          </cell>
        </row>
        <row r="9374">
          <cell r="B9374" t="str">
            <v>Tóc tiên &gt;21-24 cm</v>
          </cell>
          <cell r="C9374" t="str">
            <v>cây</v>
          </cell>
          <cell r="D9374">
            <v>395469</v>
          </cell>
        </row>
        <row r="9375">
          <cell r="B9375" t="str">
            <v>Tóc tiên &gt;24-27 cm</v>
          </cell>
          <cell r="C9375" t="str">
            <v>cây</v>
          </cell>
          <cell r="D9375">
            <v>422723</v>
          </cell>
        </row>
        <row r="9376">
          <cell r="B9376" t="str">
            <v>Tóc tiên &gt;27-30 cm</v>
          </cell>
          <cell r="C9376" t="str">
            <v>cây</v>
          </cell>
          <cell r="D9376">
            <v>452216</v>
          </cell>
        </row>
        <row r="9377">
          <cell r="B9377" t="str">
            <v>Tóc tiên &gt;30-33 cm</v>
          </cell>
          <cell r="C9377" t="str">
            <v>cây</v>
          </cell>
          <cell r="D9377">
            <v>484259</v>
          </cell>
        </row>
        <row r="9378">
          <cell r="B9378" t="str">
            <v>Tóc tiên &gt;33-36 cm</v>
          </cell>
          <cell r="C9378" t="str">
            <v>cây</v>
          </cell>
          <cell r="D9378">
            <v>519226</v>
          </cell>
        </row>
        <row r="9379">
          <cell r="B9379" t="str">
            <v>Tóc tiên &gt;36-39 cm</v>
          </cell>
          <cell r="C9379" t="str">
            <v>cây</v>
          </cell>
          <cell r="D9379">
            <v>557519</v>
          </cell>
        </row>
        <row r="9380">
          <cell r="B9380" t="str">
            <v>Tóc tiên &gt;39-42 cm</v>
          </cell>
          <cell r="C9380" t="str">
            <v>cây</v>
          </cell>
          <cell r="D9380">
            <v>599611</v>
          </cell>
        </row>
        <row r="9381">
          <cell r="B9381" t="str">
            <v>Tóc tiên &gt;42 cm</v>
          </cell>
          <cell r="C9381" t="str">
            <v>cây</v>
          </cell>
          <cell r="D9381">
            <v>646040</v>
          </cell>
        </row>
        <row r="9382">
          <cell r="B9382" t="str">
            <v>Mý ≤3 cm</v>
          </cell>
          <cell r="C9382" t="str">
            <v>cây</v>
          </cell>
          <cell r="D9382">
            <v>65142</v>
          </cell>
        </row>
        <row r="9383">
          <cell r="B9383" t="str">
            <v>Mý &gt;3-6 cm</v>
          </cell>
          <cell r="C9383" t="str">
            <v>cây</v>
          </cell>
          <cell r="D9383">
            <v>85815</v>
          </cell>
        </row>
        <row r="9384">
          <cell r="B9384" t="str">
            <v>Mý &gt;6-9 cm</v>
          </cell>
          <cell r="C9384" t="str">
            <v>cây</v>
          </cell>
          <cell r="D9384">
            <v>225790</v>
          </cell>
        </row>
        <row r="9385">
          <cell r="B9385" t="str">
            <v>Mý &gt;9-12 cm</v>
          </cell>
          <cell r="C9385" t="str">
            <v>cây</v>
          </cell>
          <cell r="D9385">
            <v>303775</v>
          </cell>
        </row>
        <row r="9386">
          <cell r="B9386" t="str">
            <v>Mý &gt;12-15 cm</v>
          </cell>
          <cell r="C9386" t="str">
            <v>cây</v>
          </cell>
          <cell r="D9386">
            <v>324528</v>
          </cell>
        </row>
        <row r="9387">
          <cell r="B9387" t="str">
            <v>Mý &gt;15-18 cm</v>
          </cell>
          <cell r="C9387" t="str">
            <v>cây</v>
          </cell>
          <cell r="D9387">
            <v>346599</v>
          </cell>
        </row>
        <row r="9388">
          <cell r="B9388" t="str">
            <v>Mý &gt;18-21 cm</v>
          </cell>
          <cell r="C9388" t="str">
            <v>cây</v>
          </cell>
          <cell r="D9388">
            <v>370175</v>
          </cell>
        </row>
        <row r="9389">
          <cell r="B9389" t="str">
            <v>Mý &gt;21-24 cm</v>
          </cell>
          <cell r="C9389" t="str">
            <v>cây</v>
          </cell>
          <cell r="D9389">
            <v>395469</v>
          </cell>
        </row>
        <row r="9390">
          <cell r="B9390" t="str">
            <v>Mý &gt;24-27 cm</v>
          </cell>
          <cell r="C9390" t="str">
            <v>cây</v>
          </cell>
          <cell r="D9390">
            <v>422723</v>
          </cell>
        </row>
        <row r="9391">
          <cell r="B9391" t="str">
            <v>Mý &gt;27-30 cm</v>
          </cell>
          <cell r="C9391" t="str">
            <v>cây</v>
          </cell>
          <cell r="D9391">
            <v>452216</v>
          </cell>
        </row>
        <row r="9392">
          <cell r="B9392" t="str">
            <v>Mý &gt;30-33 cm</v>
          </cell>
          <cell r="C9392" t="str">
            <v>cây</v>
          </cell>
          <cell r="D9392">
            <v>484259</v>
          </cell>
        </row>
        <row r="9393">
          <cell r="B9393" t="str">
            <v>Mý &gt;33-36 cm</v>
          </cell>
          <cell r="C9393" t="str">
            <v>cây</v>
          </cell>
          <cell r="D9393">
            <v>519226</v>
          </cell>
        </row>
        <row r="9394">
          <cell r="B9394" t="str">
            <v>Mý &gt;36-39 cm</v>
          </cell>
          <cell r="C9394" t="str">
            <v>cây</v>
          </cell>
          <cell r="D9394">
            <v>557519</v>
          </cell>
        </row>
        <row r="9395">
          <cell r="B9395" t="str">
            <v>Mý &gt;39-42 cm</v>
          </cell>
          <cell r="C9395" t="str">
            <v>cây</v>
          </cell>
          <cell r="D9395">
            <v>599611</v>
          </cell>
        </row>
        <row r="9396">
          <cell r="B9396" t="str">
            <v>Mý &gt;42 cm</v>
          </cell>
          <cell r="C9396" t="str">
            <v>cây</v>
          </cell>
          <cell r="D9396">
            <v>646040</v>
          </cell>
        </row>
        <row r="9397">
          <cell r="B9397" t="str">
            <v>Ngát ≤3 cm</v>
          </cell>
          <cell r="C9397" t="str">
            <v>cây</v>
          </cell>
          <cell r="D9397">
            <v>65142</v>
          </cell>
        </row>
        <row r="9398">
          <cell r="B9398" t="str">
            <v>Ngát &gt;3-6 cm</v>
          </cell>
          <cell r="C9398" t="str">
            <v>cây</v>
          </cell>
          <cell r="D9398">
            <v>85815</v>
          </cell>
        </row>
        <row r="9399">
          <cell r="B9399" t="str">
            <v>Ngát &gt;6-9 cm</v>
          </cell>
          <cell r="C9399" t="str">
            <v>cây</v>
          </cell>
          <cell r="D9399">
            <v>225790</v>
          </cell>
        </row>
        <row r="9400">
          <cell r="B9400" t="str">
            <v>Ngát &gt;9-12 cm</v>
          </cell>
          <cell r="C9400" t="str">
            <v>cây</v>
          </cell>
          <cell r="D9400">
            <v>303775</v>
          </cell>
        </row>
        <row r="9401">
          <cell r="B9401" t="str">
            <v>Ngát &gt;12-15 cm</v>
          </cell>
          <cell r="C9401" t="str">
            <v>cây</v>
          </cell>
          <cell r="D9401">
            <v>324528</v>
          </cell>
        </row>
        <row r="9402">
          <cell r="B9402" t="str">
            <v>Ngát &gt;15-18 cm</v>
          </cell>
          <cell r="C9402" t="str">
            <v>cây</v>
          </cell>
          <cell r="D9402">
            <v>346599</v>
          </cell>
        </row>
        <row r="9403">
          <cell r="B9403" t="str">
            <v>Ngát &gt;18-21 cm</v>
          </cell>
          <cell r="C9403" t="str">
            <v>cây</v>
          </cell>
          <cell r="D9403">
            <v>370175</v>
          </cell>
        </row>
        <row r="9404">
          <cell r="B9404" t="str">
            <v>Ngát &gt;21-24 cm</v>
          </cell>
          <cell r="C9404" t="str">
            <v>cây</v>
          </cell>
          <cell r="D9404">
            <v>395469</v>
          </cell>
        </row>
        <row r="9405">
          <cell r="B9405" t="str">
            <v>Ngát &gt;24-27 cm</v>
          </cell>
          <cell r="C9405" t="str">
            <v>cây</v>
          </cell>
          <cell r="D9405">
            <v>422723</v>
          </cell>
        </row>
        <row r="9406">
          <cell r="B9406" t="str">
            <v>Ngát &gt;27-30 cm</v>
          </cell>
          <cell r="C9406" t="str">
            <v>cây</v>
          </cell>
          <cell r="D9406">
            <v>452216</v>
          </cell>
        </row>
        <row r="9407">
          <cell r="B9407" t="str">
            <v>Ngát &gt;30-33 cm</v>
          </cell>
          <cell r="C9407" t="str">
            <v>cây</v>
          </cell>
          <cell r="D9407">
            <v>484259</v>
          </cell>
        </row>
        <row r="9408">
          <cell r="B9408" t="str">
            <v>Ngát &gt;33-36 cm</v>
          </cell>
          <cell r="C9408" t="str">
            <v>cây</v>
          </cell>
          <cell r="D9408">
            <v>519226</v>
          </cell>
        </row>
        <row r="9409">
          <cell r="B9409" t="str">
            <v>Ngát &gt;36-39 cm</v>
          </cell>
          <cell r="C9409" t="str">
            <v>cây</v>
          </cell>
          <cell r="D9409">
            <v>557519</v>
          </cell>
        </row>
        <row r="9410">
          <cell r="B9410" t="str">
            <v>Ngát &gt;39-42 cm</v>
          </cell>
          <cell r="C9410" t="str">
            <v>cây</v>
          </cell>
          <cell r="D9410">
            <v>599611</v>
          </cell>
        </row>
        <row r="9411">
          <cell r="B9411" t="str">
            <v>Ngát &gt;42 cm</v>
          </cell>
          <cell r="C9411" t="str">
            <v>cây</v>
          </cell>
          <cell r="D9411">
            <v>646040</v>
          </cell>
        </row>
        <row r="9412">
          <cell r="B9412" t="str">
            <v>Nhàu nhuộm ≤3 cm</v>
          </cell>
          <cell r="C9412" t="str">
            <v>cây</v>
          </cell>
          <cell r="D9412">
            <v>65142</v>
          </cell>
        </row>
        <row r="9413">
          <cell r="B9413" t="str">
            <v>Nhàu nhuộm &gt;3-6 cm</v>
          </cell>
          <cell r="C9413" t="str">
            <v>cây</v>
          </cell>
          <cell r="D9413">
            <v>85815</v>
          </cell>
        </row>
        <row r="9414">
          <cell r="B9414" t="str">
            <v>Nhàu nhuộm &gt;6-9 cm</v>
          </cell>
          <cell r="C9414" t="str">
            <v>cây</v>
          </cell>
          <cell r="D9414">
            <v>225790</v>
          </cell>
        </row>
        <row r="9415">
          <cell r="B9415" t="str">
            <v>Nhàu nhuộm &gt;9-12 cm</v>
          </cell>
          <cell r="C9415" t="str">
            <v>cây</v>
          </cell>
          <cell r="D9415">
            <v>303775</v>
          </cell>
        </row>
        <row r="9416">
          <cell r="B9416" t="str">
            <v>Nhàu nhuộm &gt;12-15 cm</v>
          </cell>
          <cell r="C9416" t="str">
            <v>cây</v>
          </cell>
          <cell r="D9416">
            <v>324528</v>
          </cell>
        </row>
        <row r="9417">
          <cell r="B9417" t="str">
            <v>Nhàu nhuộm &gt;15-18 cm</v>
          </cell>
          <cell r="C9417" t="str">
            <v>cây</v>
          </cell>
          <cell r="D9417">
            <v>346599</v>
          </cell>
        </row>
        <row r="9418">
          <cell r="B9418" t="str">
            <v>Nhàu nhuộm &gt;18-21 cm</v>
          </cell>
          <cell r="C9418" t="str">
            <v>cây</v>
          </cell>
          <cell r="D9418">
            <v>370175</v>
          </cell>
        </row>
        <row r="9419">
          <cell r="B9419" t="str">
            <v>Nhàu nhuộm &gt;21-24 cm</v>
          </cell>
          <cell r="C9419" t="str">
            <v>cây</v>
          </cell>
          <cell r="D9419">
            <v>395469</v>
          </cell>
        </row>
        <row r="9420">
          <cell r="B9420" t="str">
            <v>Nhàu nhuộm &gt;24-27 cm</v>
          </cell>
          <cell r="C9420" t="str">
            <v>cây</v>
          </cell>
          <cell r="D9420">
            <v>422723</v>
          </cell>
        </row>
        <row r="9421">
          <cell r="B9421" t="str">
            <v>Nhàu nhuộm &gt;27-30 cm</v>
          </cell>
          <cell r="C9421" t="str">
            <v>cây</v>
          </cell>
          <cell r="D9421">
            <v>452216</v>
          </cell>
        </row>
        <row r="9422">
          <cell r="B9422" t="str">
            <v>Nhàu nhuộm &gt;30-33 cm</v>
          </cell>
          <cell r="C9422" t="str">
            <v>cây</v>
          </cell>
          <cell r="D9422">
            <v>484259</v>
          </cell>
        </row>
        <row r="9423">
          <cell r="B9423" t="str">
            <v>Nhàu nhuộm &gt;33-36 cm</v>
          </cell>
          <cell r="C9423" t="str">
            <v>cây</v>
          </cell>
          <cell r="D9423">
            <v>519226</v>
          </cell>
        </row>
        <row r="9424">
          <cell r="B9424" t="str">
            <v>Nhàu nhuộm &gt;36-39 cm</v>
          </cell>
          <cell r="C9424" t="str">
            <v>cây</v>
          </cell>
          <cell r="D9424">
            <v>557519</v>
          </cell>
        </row>
        <row r="9425">
          <cell r="B9425" t="str">
            <v>Nhàu nhuộm &gt;39-42 cm</v>
          </cell>
          <cell r="C9425" t="str">
            <v>cây</v>
          </cell>
          <cell r="D9425">
            <v>599611</v>
          </cell>
        </row>
        <row r="9426">
          <cell r="B9426" t="str">
            <v>Nhàu nhuộm &gt;42 cm</v>
          </cell>
          <cell r="C9426" t="str">
            <v>cây</v>
          </cell>
          <cell r="D9426">
            <v>646040</v>
          </cell>
        </row>
        <row r="9427">
          <cell r="B9427" t="str">
            <v>Nóng ≤3 cm</v>
          </cell>
          <cell r="C9427" t="str">
            <v>cây</v>
          </cell>
          <cell r="D9427">
            <v>65142</v>
          </cell>
        </row>
        <row r="9428">
          <cell r="B9428" t="str">
            <v>Nóng &gt;3-6 cm</v>
          </cell>
          <cell r="C9428" t="str">
            <v>cây</v>
          </cell>
          <cell r="D9428">
            <v>85815</v>
          </cell>
        </row>
        <row r="9429">
          <cell r="B9429" t="str">
            <v>Nóng &gt;6-9 cm</v>
          </cell>
          <cell r="C9429" t="str">
            <v>cây</v>
          </cell>
          <cell r="D9429">
            <v>225790</v>
          </cell>
        </row>
        <row r="9430">
          <cell r="B9430" t="str">
            <v>Nóng &gt;9-12 cm</v>
          </cell>
          <cell r="C9430" t="str">
            <v>cây</v>
          </cell>
          <cell r="D9430">
            <v>303775</v>
          </cell>
        </row>
        <row r="9431">
          <cell r="B9431" t="str">
            <v>Nóng &gt;12-15 cm</v>
          </cell>
          <cell r="C9431" t="str">
            <v>cây</v>
          </cell>
          <cell r="D9431">
            <v>324528</v>
          </cell>
        </row>
        <row r="9432">
          <cell r="B9432" t="str">
            <v>Nóng &gt;15-18 cm</v>
          </cell>
          <cell r="C9432" t="str">
            <v>cây</v>
          </cell>
          <cell r="D9432">
            <v>346599</v>
          </cell>
        </row>
        <row r="9433">
          <cell r="B9433" t="str">
            <v>Nóng &gt;18-21 cm</v>
          </cell>
          <cell r="C9433" t="str">
            <v>cây</v>
          </cell>
          <cell r="D9433">
            <v>370175</v>
          </cell>
        </row>
        <row r="9434">
          <cell r="B9434" t="str">
            <v>Nóng &gt;21-24 cm</v>
          </cell>
          <cell r="C9434" t="str">
            <v>cây</v>
          </cell>
          <cell r="D9434">
            <v>395469</v>
          </cell>
        </row>
        <row r="9435">
          <cell r="B9435" t="str">
            <v>Nóng &gt;24-27 cm</v>
          </cell>
          <cell r="C9435" t="str">
            <v>cây</v>
          </cell>
          <cell r="D9435">
            <v>422723</v>
          </cell>
        </row>
        <row r="9436">
          <cell r="B9436" t="str">
            <v>Nóng &gt;27-30 cm</v>
          </cell>
          <cell r="C9436" t="str">
            <v>cây</v>
          </cell>
          <cell r="D9436">
            <v>452216</v>
          </cell>
        </row>
        <row r="9437">
          <cell r="B9437" t="str">
            <v>Nóng &gt;30-33 cm</v>
          </cell>
          <cell r="C9437" t="str">
            <v>cây</v>
          </cell>
          <cell r="D9437">
            <v>484259</v>
          </cell>
        </row>
        <row r="9438">
          <cell r="B9438" t="str">
            <v>Nóng &gt;33-36 cm</v>
          </cell>
          <cell r="C9438" t="str">
            <v>cây</v>
          </cell>
          <cell r="D9438">
            <v>519226</v>
          </cell>
        </row>
        <row r="9439">
          <cell r="B9439" t="str">
            <v>Nóng &gt;36-39 cm</v>
          </cell>
          <cell r="C9439" t="str">
            <v>cây</v>
          </cell>
          <cell r="D9439">
            <v>557519</v>
          </cell>
        </row>
        <row r="9440">
          <cell r="B9440" t="str">
            <v>Nóng &gt;39-42 cm</v>
          </cell>
          <cell r="C9440" t="str">
            <v>cây</v>
          </cell>
          <cell r="D9440">
            <v>599611</v>
          </cell>
        </row>
        <row r="9441">
          <cell r="B9441" t="str">
            <v>Nóng &gt;42 cm</v>
          </cell>
          <cell r="C9441" t="str">
            <v>cây</v>
          </cell>
          <cell r="D9441">
            <v>646040</v>
          </cell>
        </row>
        <row r="9442">
          <cell r="B9442" t="str">
            <v>Núc nác ≤3 cm</v>
          </cell>
          <cell r="C9442" t="str">
            <v>cây</v>
          </cell>
          <cell r="D9442">
            <v>65142</v>
          </cell>
        </row>
        <row r="9443">
          <cell r="B9443" t="str">
            <v>Núc nác &gt;3-6 cm</v>
          </cell>
          <cell r="C9443" t="str">
            <v>cây</v>
          </cell>
          <cell r="D9443">
            <v>85815</v>
          </cell>
        </row>
        <row r="9444">
          <cell r="B9444" t="str">
            <v>Núc nác &gt;6-9 cm</v>
          </cell>
          <cell r="C9444" t="str">
            <v>cây</v>
          </cell>
          <cell r="D9444">
            <v>225790</v>
          </cell>
        </row>
        <row r="9445">
          <cell r="B9445" t="str">
            <v>Núc nác &gt;9-12 cm</v>
          </cell>
          <cell r="C9445" t="str">
            <v>cây</v>
          </cell>
          <cell r="D9445">
            <v>303775</v>
          </cell>
        </row>
        <row r="9446">
          <cell r="B9446" t="str">
            <v>Núc nác &gt;12-15 cm</v>
          </cell>
          <cell r="C9446" t="str">
            <v>cây</v>
          </cell>
          <cell r="D9446">
            <v>324528</v>
          </cell>
        </row>
        <row r="9447">
          <cell r="B9447" t="str">
            <v>Núc nác &gt;15-18 cm</v>
          </cell>
          <cell r="C9447" t="str">
            <v>cây</v>
          </cell>
          <cell r="D9447">
            <v>346599</v>
          </cell>
        </row>
        <row r="9448">
          <cell r="B9448" t="str">
            <v>Núc nác &gt;18-21 cm</v>
          </cell>
          <cell r="C9448" t="str">
            <v>cây</v>
          </cell>
          <cell r="D9448">
            <v>370175</v>
          </cell>
        </row>
        <row r="9449">
          <cell r="B9449" t="str">
            <v>Núc nác &gt;21-24 cm</v>
          </cell>
          <cell r="C9449" t="str">
            <v>cây</v>
          </cell>
          <cell r="D9449">
            <v>395469</v>
          </cell>
        </row>
        <row r="9450">
          <cell r="B9450" t="str">
            <v>Núc nác &gt;24-27 cm</v>
          </cell>
          <cell r="C9450" t="str">
            <v>cây</v>
          </cell>
          <cell r="D9450">
            <v>422723</v>
          </cell>
        </row>
        <row r="9451">
          <cell r="B9451" t="str">
            <v>Núc nác &gt;27-30 cm</v>
          </cell>
          <cell r="C9451" t="str">
            <v>cây</v>
          </cell>
          <cell r="D9451">
            <v>452216</v>
          </cell>
        </row>
        <row r="9452">
          <cell r="B9452" t="str">
            <v>Núc nác &gt;30-33 cm</v>
          </cell>
          <cell r="C9452" t="str">
            <v>cây</v>
          </cell>
          <cell r="D9452">
            <v>484259</v>
          </cell>
        </row>
        <row r="9453">
          <cell r="B9453" t="str">
            <v>Núc nác &gt;33-36 cm</v>
          </cell>
          <cell r="C9453" t="str">
            <v>cây</v>
          </cell>
          <cell r="D9453">
            <v>519226</v>
          </cell>
        </row>
        <row r="9454">
          <cell r="B9454" t="str">
            <v>Núc nác &gt;36-39 cm</v>
          </cell>
          <cell r="C9454" t="str">
            <v>cây</v>
          </cell>
          <cell r="D9454">
            <v>557519</v>
          </cell>
        </row>
        <row r="9455">
          <cell r="B9455" t="str">
            <v>Núc nác &gt;39-42 cm</v>
          </cell>
          <cell r="C9455" t="str">
            <v>cây</v>
          </cell>
          <cell r="D9455">
            <v>599611</v>
          </cell>
        </row>
        <row r="9456">
          <cell r="B9456" t="str">
            <v>Núc nác &gt;42 cm</v>
          </cell>
          <cell r="C9456" t="str">
            <v>cây</v>
          </cell>
          <cell r="D9456">
            <v>646040</v>
          </cell>
        </row>
        <row r="9457">
          <cell r="B9457" t="str">
            <v>Ô nếp ≤3 cm</v>
          </cell>
          <cell r="C9457" t="str">
            <v>cây</v>
          </cell>
          <cell r="D9457">
            <v>65142</v>
          </cell>
        </row>
        <row r="9458">
          <cell r="B9458" t="str">
            <v>Ô nếp &gt;3-6 cm</v>
          </cell>
          <cell r="C9458" t="str">
            <v>cây</v>
          </cell>
          <cell r="D9458">
            <v>85815</v>
          </cell>
        </row>
        <row r="9459">
          <cell r="B9459" t="str">
            <v>Ô nếp &gt;6-9 cm</v>
          </cell>
          <cell r="C9459" t="str">
            <v>cây</v>
          </cell>
          <cell r="D9459">
            <v>225790</v>
          </cell>
        </row>
        <row r="9460">
          <cell r="B9460" t="str">
            <v>Ô nếp &gt;9-12 cm</v>
          </cell>
          <cell r="C9460" t="str">
            <v>cây</v>
          </cell>
          <cell r="D9460">
            <v>303775</v>
          </cell>
        </row>
        <row r="9461">
          <cell r="B9461" t="str">
            <v>Ô nếp &gt;12-15 cm</v>
          </cell>
          <cell r="C9461" t="str">
            <v>cây</v>
          </cell>
          <cell r="D9461">
            <v>324528</v>
          </cell>
        </row>
        <row r="9462">
          <cell r="B9462" t="str">
            <v>Ô nếp &gt;15-18 cm</v>
          </cell>
          <cell r="C9462" t="str">
            <v>cây</v>
          </cell>
          <cell r="D9462">
            <v>346599</v>
          </cell>
        </row>
        <row r="9463">
          <cell r="B9463" t="str">
            <v>Ô nếp &gt;18-21 cm</v>
          </cell>
          <cell r="C9463" t="str">
            <v>cây</v>
          </cell>
          <cell r="D9463">
            <v>370175</v>
          </cell>
        </row>
        <row r="9464">
          <cell r="B9464" t="str">
            <v>Ô nếp &gt;21-24 cm</v>
          </cell>
          <cell r="C9464" t="str">
            <v>cây</v>
          </cell>
          <cell r="D9464">
            <v>395469</v>
          </cell>
        </row>
        <row r="9465">
          <cell r="B9465" t="str">
            <v>Ô nếp &gt;24-27 cm</v>
          </cell>
          <cell r="C9465" t="str">
            <v>cây</v>
          </cell>
          <cell r="D9465">
            <v>422723</v>
          </cell>
        </row>
        <row r="9466">
          <cell r="B9466" t="str">
            <v>Ô nếp &gt;27-30 cm</v>
          </cell>
          <cell r="C9466" t="str">
            <v>cây</v>
          </cell>
          <cell r="D9466">
            <v>452216</v>
          </cell>
        </row>
        <row r="9467">
          <cell r="B9467" t="str">
            <v>Ô nếp &gt;30-33 cm</v>
          </cell>
          <cell r="C9467" t="str">
            <v>cây</v>
          </cell>
          <cell r="D9467">
            <v>484259</v>
          </cell>
        </row>
        <row r="9468">
          <cell r="B9468" t="str">
            <v>Ô nếp &gt;33-36 cm</v>
          </cell>
          <cell r="C9468" t="str">
            <v>cây</v>
          </cell>
          <cell r="D9468">
            <v>519226</v>
          </cell>
        </row>
        <row r="9469">
          <cell r="B9469" t="str">
            <v>Ô nếp &gt;36-39 cm</v>
          </cell>
          <cell r="C9469" t="str">
            <v>cây</v>
          </cell>
          <cell r="D9469">
            <v>557519</v>
          </cell>
        </row>
        <row r="9470">
          <cell r="B9470" t="str">
            <v>Ô nếp &gt;39-42 cm</v>
          </cell>
          <cell r="C9470" t="str">
            <v>cây</v>
          </cell>
          <cell r="D9470">
            <v>599611</v>
          </cell>
        </row>
        <row r="9471">
          <cell r="B9471" t="str">
            <v>Ô nếp &gt;42 cm</v>
          </cell>
          <cell r="C9471" t="str">
            <v>cây</v>
          </cell>
          <cell r="D9471">
            <v>646040</v>
          </cell>
        </row>
        <row r="9472">
          <cell r="B9472" t="str">
            <v>Ruối ≤3 cm</v>
          </cell>
          <cell r="C9472" t="str">
            <v>cây</v>
          </cell>
          <cell r="D9472">
            <v>65142</v>
          </cell>
        </row>
        <row r="9473">
          <cell r="B9473" t="str">
            <v>Ruối &gt;3-6 cm</v>
          </cell>
          <cell r="C9473" t="str">
            <v>cây</v>
          </cell>
          <cell r="D9473">
            <v>85815</v>
          </cell>
        </row>
        <row r="9474">
          <cell r="B9474" t="str">
            <v>Ruối &gt;6-9 cm</v>
          </cell>
          <cell r="C9474" t="str">
            <v>cây</v>
          </cell>
          <cell r="D9474">
            <v>225790</v>
          </cell>
        </row>
        <row r="9475">
          <cell r="B9475" t="str">
            <v>Ruối &gt;9-12 cm</v>
          </cell>
          <cell r="C9475" t="str">
            <v>cây</v>
          </cell>
          <cell r="D9475">
            <v>303775</v>
          </cell>
        </row>
        <row r="9476">
          <cell r="B9476" t="str">
            <v>Ruối &gt;12-15 cm</v>
          </cell>
          <cell r="C9476" t="str">
            <v>cây</v>
          </cell>
          <cell r="D9476">
            <v>324528</v>
          </cell>
        </row>
        <row r="9477">
          <cell r="B9477" t="str">
            <v>Ruối &gt;15-18 cm</v>
          </cell>
          <cell r="C9477" t="str">
            <v>cây</v>
          </cell>
          <cell r="D9477">
            <v>346599</v>
          </cell>
        </row>
        <row r="9478">
          <cell r="B9478" t="str">
            <v>Ruối &gt;18-21 cm</v>
          </cell>
          <cell r="C9478" t="str">
            <v>cây</v>
          </cell>
          <cell r="D9478">
            <v>370175</v>
          </cell>
        </row>
        <row r="9479">
          <cell r="B9479" t="str">
            <v>Ruối &gt;21-24 cm</v>
          </cell>
          <cell r="C9479" t="str">
            <v>cây</v>
          </cell>
          <cell r="D9479">
            <v>395469</v>
          </cell>
        </row>
        <row r="9480">
          <cell r="B9480" t="str">
            <v>Ruối &gt;24-27 cm</v>
          </cell>
          <cell r="C9480" t="str">
            <v>cây</v>
          </cell>
          <cell r="D9480">
            <v>422723</v>
          </cell>
        </row>
        <row r="9481">
          <cell r="B9481" t="str">
            <v>Ruối &gt;27-30 cm</v>
          </cell>
          <cell r="C9481" t="str">
            <v>cây</v>
          </cell>
          <cell r="D9481">
            <v>452216</v>
          </cell>
        </row>
        <row r="9482">
          <cell r="B9482" t="str">
            <v>Ruối &gt;30-33 cm</v>
          </cell>
          <cell r="C9482" t="str">
            <v>cây</v>
          </cell>
          <cell r="D9482">
            <v>484259</v>
          </cell>
        </row>
        <row r="9483">
          <cell r="B9483" t="str">
            <v>Ruối &gt;33-36 cm</v>
          </cell>
          <cell r="C9483" t="str">
            <v>cây</v>
          </cell>
          <cell r="D9483">
            <v>519226</v>
          </cell>
        </row>
        <row r="9484">
          <cell r="B9484" t="str">
            <v>Ruối &gt;36-39 cm</v>
          </cell>
          <cell r="C9484" t="str">
            <v>cây</v>
          </cell>
          <cell r="D9484">
            <v>557519</v>
          </cell>
        </row>
        <row r="9485">
          <cell r="B9485" t="str">
            <v>Ruối &gt;39-42 cm</v>
          </cell>
          <cell r="C9485" t="str">
            <v>cây</v>
          </cell>
          <cell r="D9485">
            <v>599611</v>
          </cell>
        </row>
        <row r="9486">
          <cell r="B9486" t="str">
            <v>Ruối &gt;42 cm</v>
          </cell>
          <cell r="C9486" t="str">
            <v>cây</v>
          </cell>
          <cell r="D9486">
            <v>646040</v>
          </cell>
        </row>
        <row r="9487">
          <cell r="B9487" t="str">
            <v>Sảnh cánh ≤3 cm</v>
          </cell>
          <cell r="C9487" t="str">
            <v>cây</v>
          </cell>
          <cell r="D9487">
            <v>65142</v>
          </cell>
        </row>
        <row r="9488">
          <cell r="B9488" t="str">
            <v>Sảnh cánh &gt;3-6 cm</v>
          </cell>
          <cell r="C9488" t="str">
            <v>cây</v>
          </cell>
          <cell r="D9488">
            <v>85815</v>
          </cell>
        </row>
        <row r="9489">
          <cell r="B9489" t="str">
            <v>Sảnh cánh &gt;6-9 cm</v>
          </cell>
          <cell r="C9489" t="str">
            <v>cây</v>
          </cell>
          <cell r="D9489">
            <v>225790</v>
          </cell>
        </row>
        <row r="9490">
          <cell r="B9490" t="str">
            <v>Sảnh cánh &gt;9-12 cm</v>
          </cell>
          <cell r="C9490" t="str">
            <v>cây</v>
          </cell>
          <cell r="D9490">
            <v>303775</v>
          </cell>
        </row>
        <row r="9491">
          <cell r="B9491" t="str">
            <v>Sảnh cánh &gt;12-15 cm</v>
          </cell>
          <cell r="C9491" t="str">
            <v>cây</v>
          </cell>
          <cell r="D9491">
            <v>324528</v>
          </cell>
        </row>
        <row r="9492">
          <cell r="B9492" t="str">
            <v>Sảnh cánh &gt;15-18 cm</v>
          </cell>
          <cell r="C9492" t="str">
            <v>cây</v>
          </cell>
          <cell r="D9492">
            <v>346599</v>
          </cell>
        </row>
        <row r="9493">
          <cell r="B9493" t="str">
            <v>Sảnh cánh &gt;18-21 cm</v>
          </cell>
          <cell r="C9493" t="str">
            <v>cây</v>
          </cell>
          <cell r="D9493">
            <v>370175</v>
          </cell>
        </row>
        <row r="9494">
          <cell r="B9494" t="str">
            <v>Sảnh cánh &gt;21-24 cm</v>
          </cell>
          <cell r="C9494" t="str">
            <v>cây</v>
          </cell>
          <cell r="D9494">
            <v>395469</v>
          </cell>
        </row>
        <row r="9495">
          <cell r="B9495" t="str">
            <v>Sảnh cánh &gt;24-27 cm</v>
          </cell>
          <cell r="C9495" t="str">
            <v>cây</v>
          </cell>
          <cell r="D9495">
            <v>422723</v>
          </cell>
        </row>
        <row r="9496">
          <cell r="B9496" t="str">
            <v>Sảnh cánh &gt;27-30 cm</v>
          </cell>
          <cell r="C9496" t="str">
            <v>cây</v>
          </cell>
          <cell r="D9496">
            <v>452216</v>
          </cell>
        </row>
        <row r="9497">
          <cell r="B9497" t="str">
            <v>Sảnh cánh &gt;30-33 cm</v>
          </cell>
          <cell r="C9497" t="str">
            <v>cây</v>
          </cell>
          <cell r="D9497">
            <v>484259</v>
          </cell>
        </row>
        <row r="9498">
          <cell r="B9498" t="str">
            <v>Sảnh cánh &gt;33-36 cm</v>
          </cell>
          <cell r="C9498" t="str">
            <v>cây</v>
          </cell>
          <cell r="D9498">
            <v>519226</v>
          </cell>
        </row>
        <row r="9499">
          <cell r="B9499" t="str">
            <v>Sảnh cánh &gt;36-39 cm</v>
          </cell>
          <cell r="C9499" t="str">
            <v>cây</v>
          </cell>
          <cell r="D9499">
            <v>557519</v>
          </cell>
        </row>
        <row r="9500">
          <cell r="B9500" t="str">
            <v>Sảnh cánh &gt;39-42 cm</v>
          </cell>
          <cell r="C9500" t="str">
            <v>cây</v>
          </cell>
          <cell r="D9500">
            <v>599611</v>
          </cell>
        </row>
        <row r="9501">
          <cell r="B9501" t="str">
            <v>Sảnh cánh &gt;42 cm</v>
          </cell>
          <cell r="C9501" t="str">
            <v>cây</v>
          </cell>
          <cell r="D9501">
            <v>646040</v>
          </cell>
        </row>
        <row r="9502">
          <cell r="B9502" t="str">
            <v>Sảng ≤3 cm</v>
          </cell>
          <cell r="C9502" t="str">
            <v>cây</v>
          </cell>
          <cell r="D9502">
            <v>65142</v>
          </cell>
        </row>
        <row r="9503">
          <cell r="B9503" t="str">
            <v>Sảng &gt;3-6 cm</v>
          </cell>
          <cell r="C9503" t="str">
            <v>cây</v>
          </cell>
          <cell r="D9503">
            <v>85815</v>
          </cell>
        </row>
        <row r="9504">
          <cell r="B9504" t="str">
            <v>Sảng &gt;6-9 cm</v>
          </cell>
          <cell r="C9504" t="str">
            <v>cây</v>
          </cell>
          <cell r="D9504">
            <v>225790</v>
          </cell>
        </row>
        <row r="9505">
          <cell r="B9505" t="str">
            <v>Sảng &gt;9-12 cm</v>
          </cell>
          <cell r="C9505" t="str">
            <v>cây</v>
          </cell>
          <cell r="D9505">
            <v>303775</v>
          </cell>
        </row>
        <row r="9506">
          <cell r="B9506" t="str">
            <v>Sảng &gt;12-15 cm</v>
          </cell>
          <cell r="C9506" t="str">
            <v>cây</v>
          </cell>
          <cell r="D9506">
            <v>324528</v>
          </cell>
        </row>
        <row r="9507">
          <cell r="B9507" t="str">
            <v>Sảng &gt;15-18 cm</v>
          </cell>
          <cell r="C9507" t="str">
            <v>cây</v>
          </cell>
          <cell r="D9507">
            <v>346599</v>
          </cell>
        </row>
        <row r="9508">
          <cell r="B9508" t="str">
            <v>Sảng &gt;18-21 cm</v>
          </cell>
          <cell r="C9508" t="str">
            <v>cây</v>
          </cell>
          <cell r="D9508">
            <v>370175</v>
          </cell>
        </row>
        <row r="9509">
          <cell r="B9509" t="str">
            <v>Sảng &gt;21-24 cm</v>
          </cell>
          <cell r="C9509" t="str">
            <v>cây</v>
          </cell>
          <cell r="D9509">
            <v>395469</v>
          </cell>
        </row>
        <row r="9510">
          <cell r="B9510" t="str">
            <v>Sảng &gt;24-27 cm</v>
          </cell>
          <cell r="C9510" t="str">
            <v>cây</v>
          </cell>
          <cell r="D9510">
            <v>422723</v>
          </cell>
        </row>
        <row r="9511">
          <cell r="B9511" t="str">
            <v>Sảng &gt;27-30 cm</v>
          </cell>
          <cell r="C9511" t="str">
            <v>cây</v>
          </cell>
          <cell r="D9511">
            <v>452216</v>
          </cell>
        </row>
        <row r="9512">
          <cell r="B9512" t="str">
            <v>Sảng &gt;30-33 cm</v>
          </cell>
          <cell r="C9512" t="str">
            <v>cây</v>
          </cell>
          <cell r="D9512">
            <v>484259</v>
          </cell>
        </row>
        <row r="9513">
          <cell r="B9513" t="str">
            <v>Sảng &gt;33-36 cm</v>
          </cell>
          <cell r="C9513" t="str">
            <v>cây</v>
          </cell>
          <cell r="D9513">
            <v>519226</v>
          </cell>
        </row>
        <row r="9514">
          <cell r="B9514" t="str">
            <v>Sảng &gt;36-39 cm</v>
          </cell>
          <cell r="C9514" t="str">
            <v>cây</v>
          </cell>
          <cell r="D9514">
            <v>557519</v>
          </cell>
        </row>
        <row r="9515">
          <cell r="B9515" t="str">
            <v>Sảng &gt;39-42 cm</v>
          </cell>
          <cell r="C9515" t="str">
            <v>cây</v>
          </cell>
          <cell r="D9515">
            <v>599611</v>
          </cell>
        </row>
        <row r="9516">
          <cell r="B9516" t="str">
            <v>Sảng &gt;42 cm</v>
          </cell>
          <cell r="C9516" t="str">
            <v>cây</v>
          </cell>
          <cell r="D9516">
            <v>646040</v>
          </cell>
        </row>
        <row r="9517">
          <cell r="B9517" t="str">
            <v>Trôm cước ≤3 cm</v>
          </cell>
          <cell r="C9517" t="str">
            <v>cây</v>
          </cell>
          <cell r="D9517">
            <v>65142</v>
          </cell>
        </row>
        <row r="9518">
          <cell r="B9518" t="str">
            <v>Trôm cước &gt;3-6 cm</v>
          </cell>
          <cell r="C9518" t="str">
            <v>cây</v>
          </cell>
          <cell r="D9518">
            <v>85815</v>
          </cell>
        </row>
        <row r="9519">
          <cell r="B9519" t="str">
            <v>Trôm cước &gt;6-9 cm</v>
          </cell>
          <cell r="C9519" t="str">
            <v>cây</v>
          </cell>
          <cell r="D9519">
            <v>225790</v>
          </cell>
        </row>
        <row r="9520">
          <cell r="B9520" t="str">
            <v>Trôm cước &gt;9-12 cm</v>
          </cell>
          <cell r="C9520" t="str">
            <v>cây</v>
          </cell>
          <cell r="D9520">
            <v>303775</v>
          </cell>
        </row>
        <row r="9521">
          <cell r="B9521" t="str">
            <v>Trôm cước &gt;12-15 cm</v>
          </cell>
          <cell r="C9521" t="str">
            <v>cây</v>
          </cell>
          <cell r="D9521">
            <v>324528</v>
          </cell>
        </row>
        <row r="9522">
          <cell r="B9522" t="str">
            <v>Trôm cước &gt;15-18 cm</v>
          </cell>
          <cell r="C9522" t="str">
            <v>cây</v>
          </cell>
          <cell r="D9522">
            <v>346599</v>
          </cell>
        </row>
        <row r="9523">
          <cell r="B9523" t="str">
            <v>Trôm cước &gt;18-21 cm</v>
          </cell>
          <cell r="C9523" t="str">
            <v>cây</v>
          </cell>
          <cell r="D9523">
            <v>370175</v>
          </cell>
        </row>
        <row r="9524">
          <cell r="B9524" t="str">
            <v>Trôm cước &gt;21-24 cm</v>
          </cell>
          <cell r="C9524" t="str">
            <v>cây</v>
          </cell>
          <cell r="D9524">
            <v>395469</v>
          </cell>
        </row>
        <row r="9525">
          <cell r="B9525" t="str">
            <v>Trôm cước &gt;24-27 cm</v>
          </cell>
          <cell r="C9525" t="str">
            <v>cây</v>
          </cell>
          <cell r="D9525">
            <v>422723</v>
          </cell>
        </row>
        <row r="9526">
          <cell r="B9526" t="str">
            <v>Trôm cước &gt;27-30 cm</v>
          </cell>
          <cell r="C9526" t="str">
            <v>cây</v>
          </cell>
          <cell r="D9526">
            <v>452216</v>
          </cell>
        </row>
        <row r="9527">
          <cell r="B9527" t="str">
            <v>Trôm cước &gt;30-33 cm</v>
          </cell>
          <cell r="C9527" t="str">
            <v>cây</v>
          </cell>
          <cell r="D9527">
            <v>484259</v>
          </cell>
        </row>
        <row r="9528">
          <cell r="B9528" t="str">
            <v>Trôm cước &gt;33-36 cm</v>
          </cell>
          <cell r="C9528" t="str">
            <v>cây</v>
          </cell>
          <cell r="D9528">
            <v>519226</v>
          </cell>
        </row>
        <row r="9529">
          <cell r="B9529" t="str">
            <v>Trôm cước &gt;36-39 cm</v>
          </cell>
          <cell r="C9529" t="str">
            <v>cây</v>
          </cell>
          <cell r="D9529">
            <v>557519</v>
          </cell>
        </row>
        <row r="9530">
          <cell r="B9530" t="str">
            <v>Trôm cước &gt;39-42 cm</v>
          </cell>
          <cell r="C9530" t="str">
            <v>cây</v>
          </cell>
          <cell r="D9530">
            <v>599611</v>
          </cell>
        </row>
        <row r="9531">
          <cell r="B9531" t="str">
            <v>Trôm cước &gt;42 cm</v>
          </cell>
          <cell r="C9531" t="str">
            <v>cây</v>
          </cell>
          <cell r="D9531">
            <v>646040</v>
          </cell>
        </row>
        <row r="9532">
          <cell r="B9532" t="str">
            <v>Săng máu ≤3 cm</v>
          </cell>
          <cell r="C9532" t="str">
            <v>cây</v>
          </cell>
          <cell r="D9532">
            <v>65142</v>
          </cell>
        </row>
        <row r="9533">
          <cell r="B9533" t="str">
            <v>Săng máu &gt;3-6 cm</v>
          </cell>
          <cell r="C9533" t="str">
            <v>cây</v>
          </cell>
          <cell r="D9533">
            <v>85815</v>
          </cell>
        </row>
        <row r="9534">
          <cell r="B9534" t="str">
            <v>Săng máu &gt;6-9 cm</v>
          </cell>
          <cell r="C9534" t="str">
            <v>cây</v>
          </cell>
          <cell r="D9534">
            <v>225790</v>
          </cell>
        </row>
        <row r="9535">
          <cell r="B9535" t="str">
            <v>Săng máu &gt;9-12 cm</v>
          </cell>
          <cell r="C9535" t="str">
            <v>cây</v>
          </cell>
          <cell r="D9535">
            <v>303775</v>
          </cell>
        </row>
        <row r="9536">
          <cell r="B9536" t="str">
            <v>Săng máu &gt;12-15 cm</v>
          </cell>
          <cell r="C9536" t="str">
            <v>cây</v>
          </cell>
          <cell r="D9536">
            <v>324528</v>
          </cell>
        </row>
        <row r="9537">
          <cell r="B9537" t="str">
            <v>Săng máu &gt;15-18 cm</v>
          </cell>
          <cell r="C9537" t="str">
            <v>cây</v>
          </cell>
          <cell r="D9537">
            <v>346599</v>
          </cell>
        </row>
        <row r="9538">
          <cell r="B9538" t="str">
            <v>Săng máu &gt;18-21 cm</v>
          </cell>
          <cell r="C9538" t="str">
            <v>cây</v>
          </cell>
          <cell r="D9538">
            <v>370175</v>
          </cell>
        </row>
        <row r="9539">
          <cell r="B9539" t="str">
            <v>Săng máu &gt;21-24 cm</v>
          </cell>
          <cell r="C9539" t="str">
            <v>cây</v>
          </cell>
          <cell r="D9539">
            <v>395469</v>
          </cell>
        </row>
        <row r="9540">
          <cell r="B9540" t="str">
            <v>Săng máu &gt;24-27 cm</v>
          </cell>
          <cell r="C9540" t="str">
            <v>cây</v>
          </cell>
          <cell r="D9540">
            <v>422723</v>
          </cell>
        </row>
        <row r="9541">
          <cell r="B9541" t="str">
            <v>Săng máu &gt;27-30 cm</v>
          </cell>
          <cell r="C9541" t="str">
            <v>cây</v>
          </cell>
          <cell r="D9541">
            <v>452216</v>
          </cell>
        </row>
        <row r="9542">
          <cell r="B9542" t="str">
            <v>Săng máu &gt;30-33 cm</v>
          </cell>
          <cell r="C9542" t="str">
            <v>cây</v>
          </cell>
          <cell r="D9542">
            <v>484259</v>
          </cell>
        </row>
        <row r="9543">
          <cell r="B9543" t="str">
            <v>Săng máu &gt;33-36 cm</v>
          </cell>
          <cell r="C9543" t="str">
            <v>cây</v>
          </cell>
          <cell r="D9543">
            <v>519226</v>
          </cell>
        </row>
        <row r="9544">
          <cell r="B9544" t="str">
            <v>Săng máu &gt;36-39 cm</v>
          </cell>
          <cell r="C9544" t="str">
            <v>cây</v>
          </cell>
          <cell r="D9544">
            <v>557519</v>
          </cell>
        </row>
        <row r="9545">
          <cell r="B9545" t="str">
            <v>Săng máu &gt;39-42 cm</v>
          </cell>
          <cell r="C9545" t="str">
            <v>cây</v>
          </cell>
          <cell r="D9545">
            <v>599611</v>
          </cell>
        </row>
        <row r="9546">
          <cell r="B9546" t="str">
            <v>Săng máu &gt;42 cm</v>
          </cell>
          <cell r="C9546" t="str">
            <v>cây</v>
          </cell>
          <cell r="D9546">
            <v>646040</v>
          </cell>
        </row>
        <row r="9547">
          <cell r="B9547" t="str">
            <v>Sữa ≤3 cm</v>
          </cell>
          <cell r="C9547" t="str">
            <v>cây</v>
          </cell>
          <cell r="D9547">
            <v>65142</v>
          </cell>
        </row>
        <row r="9548">
          <cell r="B9548" t="str">
            <v>Sữa &gt;3-6 cm</v>
          </cell>
          <cell r="C9548" t="str">
            <v>cây</v>
          </cell>
          <cell r="D9548">
            <v>85815</v>
          </cell>
        </row>
        <row r="9549">
          <cell r="B9549" t="str">
            <v>Sữa &gt;6-9 cm</v>
          </cell>
          <cell r="C9549" t="str">
            <v>cây</v>
          </cell>
          <cell r="D9549">
            <v>225790</v>
          </cell>
        </row>
        <row r="9550">
          <cell r="B9550" t="str">
            <v>Sữa &gt;9-12 cm</v>
          </cell>
          <cell r="C9550" t="str">
            <v>cây</v>
          </cell>
          <cell r="D9550">
            <v>303775</v>
          </cell>
        </row>
        <row r="9551">
          <cell r="B9551" t="str">
            <v>Sữa &gt;12-15 cm</v>
          </cell>
          <cell r="C9551" t="str">
            <v>cây</v>
          </cell>
          <cell r="D9551">
            <v>324528</v>
          </cell>
        </row>
        <row r="9552">
          <cell r="B9552" t="str">
            <v>Sữa &gt;15-18 cm</v>
          </cell>
          <cell r="C9552" t="str">
            <v>cây</v>
          </cell>
          <cell r="D9552">
            <v>346599</v>
          </cell>
        </row>
        <row r="9553">
          <cell r="B9553" t="str">
            <v>Sữa &gt;18-21 cm</v>
          </cell>
          <cell r="C9553" t="str">
            <v>cây</v>
          </cell>
          <cell r="D9553">
            <v>370175</v>
          </cell>
        </row>
        <row r="9554">
          <cell r="B9554" t="str">
            <v>Sữa &gt;21-24 cm</v>
          </cell>
          <cell r="C9554" t="str">
            <v>cây</v>
          </cell>
          <cell r="D9554">
            <v>395469</v>
          </cell>
        </row>
        <row r="9555">
          <cell r="B9555" t="str">
            <v>Sữa &gt;24-27 cm</v>
          </cell>
          <cell r="C9555" t="str">
            <v>cây</v>
          </cell>
          <cell r="D9555">
            <v>422723</v>
          </cell>
        </row>
        <row r="9556">
          <cell r="B9556" t="str">
            <v>Sữa &gt;27-30 cm</v>
          </cell>
          <cell r="C9556" t="str">
            <v>cây</v>
          </cell>
          <cell r="D9556">
            <v>452216</v>
          </cell>
        </row>
        <row r="9557">
          <cell r="B9557" t="str">
            <v>Sữa &gt;30-33 cm</v>
          </cell>
          <cell r="C9557" t="str">
            <v>cây</v>
          </cell>
          <cell r="D9557">
            <v>484259</v>
          </cell>
        </row>
        <row r="9558">
          <cell r="B9558" t="str">
            <v>Sữa &gt;33-36 cm</v>
          </cell>
          <cell r="C9558" t="str">
            <v>cây</v>
          </cell>
          <cell r="D9558">
            <v>519226</v>
          </cell>
        </row>
        <row r="9559">
          <cell r="B9559" t="str">
            <v>Sữa &gt;36-39 cm</v>
          </cell>
          <cell r="C9559" t="str">
            <v>cây</v>
          </cell>
          <cell r="D9559">
            <v>557519</v>
          </cell>
        </row>
        <row r="9560">
          <cell r="B9560" t="str">
            <v>Sữa &gt;39-42 cm</v>
          </cell>
          <cell r="C9560" t="str">
            <v>cây</v>
          </cell>
          <cell r="D9560">
            <v>599611</v>
          </cell>
        </row>
        <row r="9561">
          <cell r="B9561" t="str">
            <v>Sữa &gt;42 cm</v>
          </cell>
          <cell r="C9561" t="str">
            <v>cây</v>
          </cell>
          <cell r="D9561">
            <v>646040</v>
          </cell>
        </row>
        <row r="9562">
          <cell r="B9562" t="str">
            <v>Mò cua ≤3 cm</v>
          </cell>
          <cell r="C9562" t="str">
            <v>cây</v>
          </cell>
          <cell r="D9562">
            <v>65142</v>
          </cell>
        </row>
        <row r="9563">
          <cell r="B9563" t="str">
            <v>Mò cua &gt;3-6 cm</v>
          </cell>
          <cell r="C9563" t="str">
            <v>cây</v>
          </cell>
          <cell r="D9563">
            <v>85815</v>
          </cell>
        </row>
        <row r="9564">
          <cell r="B9564" t="str">
            <v>Mò cua &gt;6-9 cm</v>
          </cell>
          <cell r="C9564" t="str">
            <v>cây</v>
          </cell>
          <cell r="D9564">
            <v>225790</v>
          </cell>
        </row>
        <row r="9565">
          <cell r="B9565" t="str">
            <v>Mò cua &gt;9-12 cm</v>
          </cell>
          <cell r="C9565" t="str">
            <v>cây</v>
          </cell>
          <cell r="D9565">
            <v>303775</v>
          </cell>
        </row>
        <row r="9566">
          <cell r="B9566" t="str">
            <v>Mò cua &gt;12-15 cm</v>
          </cell>
          <cell r="C9566" t="str">
            <v>cây</v>
          </cell>
          <cell r="D9566">
            <v>324528</v>
          </cell>
        </row>
        <row r="9567">
          <cell r="B9567" t="str">
            <v>Mò cua &gt;15-18 cm</v>
          </cell>
          <cell r="C9567" t="str">
            <v>cây</v>
          </cell>
          <cell r="D9567">
            <v>346599</v>
          </cell>
        </row>
        <row r="9568">
          <cell r="B9568" t="str">
            <v>Mò cua &gt;18-21 cm</v>
          </cell>
          <cell r="C9568" t="str">
            <v>cây</v>
          </cell>
          <cell r="D9568">
            <v>370175</v>
          </cell>
        </row>
        <row r="9569">
          <cell r="B9569" t="str">
            <v>Mò cua &gt;21-24 cm</v>
          </cell>
          <cell r="C9569" t="str">
            <v>cây</v>
          </cell>
          <cell r="D9569">
            <v>395469</v>
          </cell>
        </row>
        <row r="9570">
          <cell r="B9570" t="str">
            <v>Mò cua &gt;24-27 cm</v>
          </cell>
          <cell r="C9570" t="str">
            <v>cây</v>
          </cell>
          <cell r="D9570">
            <v>422723</v>
          </cell>
        </row>
        <row r="9571">
          <cell r="B9571" t="str">
            <v>Mò cua &gt;27-30 cm</v>
          </cell>
          <cell r="C9571" t="str">
            <v>cây</v>
          </cell>
          <cell r="D9571">
            <v>452216</v>
          </cell>
        </row>
        <row r="9572">
          <cell r="B9572" t="str">
            <v>Mò cua &gt;30-33 cm</v>
          </cell>
          <cell r="C9572" t="str">
            <v>cây</v>
          </cell>
          <cell r="D9572">
            <v>484259</v>
          </cell>
        </row>
        <row r="9573">
          <cell r="B9573" t="str">
            <v>Mò cua &gt;33-36 cm</v>
          </cell>
          <cell r="C9573" t="str">
            <v>cây</v>
          </cell>
          <cell r="D9573">
            <v>519226</v>
          </cell>
        </row>
        <row r="9574">
          <cell r="B9574" t="str">
            <v>Mò cua &gt;36-39 cm</v>
          </cell>
          <cell r="C9574" t="str">
            <v>cây</v>
          </cell>
          <cell r="D9574">
            <v>557519</v>
          </cell>
        </row>
        <row r="9575">
          <cell r="B9575" t="str">
            <v>Mò cua &gt;39-42 cm</v>
          </cell>
          <cell r="C9575" t="str">
            <v>cây</v>
          </cell>
          <cell r="D9575">
            <v>599611</v>
          </cell>
        </row>
        <row r="9576">
          <cell r="B9576" t="str">
            <v>Mò cua &gt;42 cm</v>
          </cell>
          <cell r="C9576" t="str">
            <v>cây</v>
          </cell>
          <cell r="D9576">
            <v>646040</v>
          </cell>
        </row>
        <row r="9577">
          <cell r="B9577" t="str">
            <v>Sữa lá nhỏ ≤3 cm</v>
          </cell>
          <cell r="C9577" t="str">
            <v>cây</v>
          </cell>
          <cell r="D9577">
            <v>65142</v>
          </cell>
        </row>
        <row r="9578">
          <cell r="B9578" t="str">
            <v>Sữa lá nhỏ &gt;3-6 cm</v>
          </cell>
          <cell r="C9578" t="str">
            <v>cây</v>
          </cell>
          <cell r="D9578">
            <v>85815</v>
          </cell>
        </row>
        <row r="9579">
          <cell r="B9579" t="str">
            <v>Sữa lá nhỏ &gt;6-9 cm</v>
          </cell>
          <cell r="C9579" t="str">
            <v>cây</v>
          </cell>
          <cell r="D9579">
            <v>225790</v>
          </cell>
        </row>
        <row r="9580">
          <cell r="B9580" t="str">
            <v>Sữa lá nhỏ &gt;9-12 cm</v>
          </cell>
          <cell r="C9580" t="str">
            <v>cây</v>
          </cell>
          <cell r="D9580">
            <v>303775</v>
          </cell>
        </row>
        <row r="9581">
          <cell r="B9581" t="str">
            <v>Sữa lá nhỏ &gt;12-15 cm</v>
          </cell>
          <cell r="C9581" t="str">
            <v>cây</v>
          </cell>
          <cell r="D9581">
            <v>324528</v>
          </cell>
        </row>
        <row r="9582">
          <cell r="B9582" t="str">
            <v>Sữa lá nhỏ &gt;15-18 cm</v>
          </cell>
          <cell r="C9582" t="str">
            <v>cây</v>
          </cell>
          <cell r="D9582">
            <v>346599</v>
          </cell>
        </row>
        <row r="9583">
          <cell r="B9583" t="str">
            <v>Sữa lá nhỏ &gt;18-21 cm</v>
          </cell>
          <cell r="C9583" t="str">
            <v>cây</v>
          </cell>
          <cell r="D9583">
            <v>370175</v>
          </cell>
        </row>
        <row r="9584">
          <cell r="B9584" t="str">
            <v>Sữa lá nhỏ &gt;21-24 cm</v>
          </cell>
          <cell r="C9584" t="str">
            <v>cây</v>
          </cell>
          <cell r="D9584">
            <v>395469</v>
          </cell>
        </row>
        <row r="9585">
          <cell r="B9585" t="str">
            <v>Sữa lá nhỏ &gt;24-27 cm</v>
          </cell>
          <cell r="C9585" t="str">
            <v>cây</v>
          </cell>
          <cell r="D9585">
            <v>422723</v>
          </cell>
        </row>
        <row r="9586">
          <cell r="B9586" t="str">
            <v>Sữa lá nhỏ &gt;27-30 cm</v>
          </cell>
          <cell r="C9586" t="str">
            <v>cây</v>
          </cell>
          <cell r="D9586">
            <v>452216</v>
          </cell>
        </row>
        <row r="9587">
          <cell r="B9587" t="str">
            <v>Sữa lá nhỏ &gt;30-33 cm</v>
          </cell>
          <cell r="C9587" t="str">
            <v>cây</v>
          </cell>
          <cell r="D9587">
            <v>484259</v>
          </cell>
        </row>
        <row r="9588">
          <cell r="B9588" t="str">
            <v>Sữa lá nhỏ &gt;33-36 cm</v>
          </cell>
          <cell r="C9588" t="str">
            <v>cây</v>
          </cell>
          <cell r="D9588">
            <v>519226</v>
          </cell>
        </row>
        <row r="9589">
          <cell r="B9589" t="str">
            <v>Sữa lá nhỏ &gt;36-39 cm</v>
          </cell>
          <cell r="C9589" t="str">
            <v>cây</v>
          </cell>
          <cell r="D9589">
            <v>557519</v>
          </cell>
        </row>
        <row r="9590">
          <cell r="B9590" t="str">
            <v>Sữa lá nhỏ &gt;39-42 cm</v>
          </cell>
          <cell r="C9590" t="str">
            <v>cây</v>
          </cell>
          <cell r="D9590">
            <v>599611</v>
          </cell>
        </row>
        <row r="9591">
          <cell r="B9591" t="str">
            <v>Sữa lá nhỏ &gt;42 cm</v>
          </cell>
          <cell r="C9591" t="str">
            <v>cây</v>
          </cell>
          <cell r="D9591">
            <v>646040</v>
          </cell>
        </row>
        <row r="9592">
          <cell r="B9592" t="str">
            <v>Sui ≤3 cm</v>
          </cell>
          <cell r="C9592" t="str">
            <v>cây</v>
          </cell>
          <cell r="D9592">
            <v>65142</v>
          </cell>
        </row>
        <row r="9593">
          <cell r="B9593" t="str">
            <v>Sui &gt;3-6 cm</v>
          </cell>
          <cell r="C9593" t="str">
            <v>cây</v>
          </cell>
          <cell r="D9593">
            <v>85815</v>
          </cell>
        </row>
        <row r="9594">
          <cell r="B9594" t="str">
            <v>Sui &gt;6-9 cm</v>
          </cell>
          <cell r="C9594" t="str">
            <v>cây</v>
          </cell>
          <cell r="D9594">
            <v>225790</v>
          </cell>
        </row>
        <row r="9595">
          <cell r="B9595" t="str">
            <v>Sui &gt;9-12 cm</v>
          </cell>
          <cell r="C9595" t="str">
            <v>cây</v>
          </cell>
          <cell r="D9595">
            <v>303775</v>
          </cell>
        </row>
        <row r="9596">
          <cell r="B9596" t="str">
            <v>Sui &gt;12-15 cm</v>
          </cell>
          <cell r="C9596" t="str">
            <v>cây</v>
          </cell>
          <cell r="D9596">
            <v>324528</v>
          </cell>
        </row>
        <row r="9597">
          <cell r="B9597" t="str">
            <v>Sui &gt;15-18 cm</v>
          </cell>
          <cell r="C9597" t="str">
            <v>cây</v>
          </cell>
          <cell r="D9597">
            <v>346599</v>
          </cell>
        </row>
        <row r="9598">
          <cell r="B9598" t="str">
            <v>Sui &gt;18-21 cm</v>
          </cell>
          <cell r="C9598" t="str">
            <v>cây</v>
          </cell>
          <cell r="D9598">
            <v>370175</v>
          </cell>
        </row>
        <row r="9599">
          <cell r="B9599" t="str">
            <v>Sui &gt;21-24 cm</v>
          </cell>
          <cell r="C9599" t="str">
            <v>cây</v>
          </cell>
          <cell r="D9599">
            <v>395469</v>
          </cell>
        </row>
        <row r="9600">
          <cell r="B9600" t="str">
            <v>Sui &gt;24-27 cm</v>
          </cell>
          <cell r="C9600" t="str">
            <v>cây</v>
          </cell>
          <cell r="D9600">
            <v>422723</v>
          </cell>
        </row>
        <row r="9601">
          <cell r="B9601" t="str">
            <v>Sui &gt;27-30 cm</v>
          </cell>
          <cell r="C9601" t="str">
            <v>cây</v>
          </cell>
          <cell r="D9601">
            <v>452216</v>
          </cell>
        </row>
        <row r="9602">
          <cell r="B9602" t="str">
            <v>Sui &gt;30-33 cm</v>
          </cell>
          <cell r="C9602" t="str">
            <v>cây</v>
          </cell>
          <cell r="D9602">
            <v>484259</v>
          </cell>
        </row>
        <row r="9603">
          <cell r="B9603" t="str">
            <v>Sui &gt;33-36 cm</v>
          </cell>
          <cell r="C9603" t="str">
            <v>cây</v>
          </cell>
          <cell r="D9603">
            <v>519226</v>
          </cell>
        </row>
        <row r="9604">
          <cell r="B9604" t="str">
            <v>Sui &gt;36-39 cm</v>
          </cell>
          <cell r="C9604" t="str">
            <v>cây</v>
          </cell>
          <cell r="D9604">
            <v>557519</v>
          </cell>
        </row>
        <row r="9605">
          <cell r="B9605" t="str">
            <v>Sui &gt;39-42 cm</v>
          </cell>
          <cell r="C9605" t="str">
            <v>cây</v>
          </cell>
          <cell r="D9605">
            <v>599611</v>
          </cell>
        </row>
        <row r="9606">
          <cell r="B9606" t="str">
            <v>Sui &gt;42 cm</v>
          </cell>
          <cell r="C9606" t="str">
            <v>cây</v>
          </cell>
          <cell r="D9606">
            <v>646040</v>
          </cell>
        </row>
        <row r="9607">
          <cell r="B9607" t="str">
            <v>Sung ≤3 cm</v>
          </cell>
          <cell r="C9607" t="str">
            <v>cây</v>
          </cell>
          <cell r="D9607">
            <v>65142</v>
          </cell>
        </row>
        <row r="9608">
          <cell r="B9608" t="str">
            <v>Sung &gt;3-6 cm</v>
          </cell>
          <cell r="C9608" t="str">
            <v>cây</v>
          </cell>
          <cell r="D9608">
            <v>85815</v>
          </cell>
        </row>
        <row r="9609">
          <cell r="B9609" t="str">
            <v>Sung &gt;6-9 cm</v>
          </cell>
          <cell r="C9609" t="str">
            <v>cây</v>
          </cell>
          <cell r="D9609">
            <v>225790</v>
          </cell>
        </row>
        <row r="9610">
          <cell r="B9610" t="str">
            <v>Sung &gt;9-12 cm</v>
          </cell>
          <cell r="C9610" t="str">
            <v>cây</v>
          </cell>
          <cell r="D9610">
            <v>303775</v>
          </cell>
        </row>
        <row r="9611">
          <cell r="B9611" t="str">
            <v>Sung &gt;12-15 cm</v>
          </cell>
          <cell r="C9611" t="str">
            <v>cây</v>
          </cell>
          <cell r="D9611">
            <v>324528</v>
          </cell>
        </row>
        <row r="9612">
          <cell r="B9612" t="str">
            <v>Sung &gt;15-18 cm</v>
          </cell>
          <cell r="C9612" t="str">
            <v>cây</v>
          </cell>
          <cell r="D9612">
            <v>346599</v>
          </cell>
        </row>
        <row r="9613">
          <cell r="B9613" t="str">
            <v>Sung &gt;18-21 cm</v>
          </cell>
          <cell r="C9613" t="str">
            <v>cây</v>
          </cell>
          <cell r="D9613">
            <v>370175</v>
          </cell>
        </row>
        <row r="9614">
          <cell r="B9614" t="str">
            <v>Sung &gt;21-24 cm</v>
          </cell>
          <cell r="C9614" t="str">
            <v>cây</v>
          </cell>
          <cell r="D9614">
            <v>395469</v>
          </cell>
        </row>
        <row r="9615">
          <cell r="B9615" t="str">
            <v>Sung &gt;24-27 cm</v>
          </cell>
          <cell r="C9615" t="str">
            <v>cây</v>
          </cell>
          <cell r="D9615">
            <v>422723</v>
          </cell>
        </row>
        <row r="9616">
          <cell r="B9616" t="str">
            <v>Sung &gt;27-30 cm</v>
          </cell>
          <cell r="C9616" t="str">
            <v>cây</v>
          </cell>
          <cell r="D9616">
            <v>452216</v>
          </cell>
        </row>
        <row r="9617">
          <cell r="B9617" t="str">
            <v>Sung &gt;30-33 cm</v>
          </cell>
          <cell r="C9617" t="str">
            <v>cây</v>
          </cell>
          <cell r="D9617">
            <v>484259</v>
          </cell>
        </row>
        <row r="9618">
          <cell r="B9618" t="str">
            <v>Sung &gt;33-36 cm</v>
          </cell>
          <cell r="C9618" t="str">
            <v>cây</v>
          </cell>
          <cell r="D9618">
            <v>519226</v>
          </cell>
        </row>
        <row r="9619">
          <cell r="B9619" t="str">
            <v>Sung &gt;36-39 cm</v>
          </cell>
          <cell r="C9619" t="str">
            <v>cây</v>
          </cell>
          <cell r="D9619">
            <v>557519</v>
          </cell>
        </row>
        <row r="9620">
          <cell r="B9620" t="str">
            <v>Sung &gt;39-42 cm</v>
          </cell>
          <cell r="C9620" t="str">
            <v>cây</v>
          </cell>
          <cell r="D9620">
            <v>599611</v>
          </cell>
        </row>
        <row r="9621">
          <cell r="B9621" t="str">
            <v>Sung &gt;42 cm</v>
          </cell>
          <cell r="C9621" t="str">
            <v>cây</v>
          </cell>
          <cell r="D9621">
            <v>646040</v>
          </cell>
        </row>
        <row r="9622">
          <cell r="B9622" t="str">
            <v>Sung quả to ≤3 cm</v>
          </cell>
          <cell r="C9622" t="str">
            <v>cây</v>
          </cell>
          <cell r="D9622">
            <v>65142</v>
          </cell>
        </row>
        <row r="9623">
          <cell r="B9623" t="str">
            <v>Sung quả to &gt;3-6 cm</v>
          </cell>
          <cell r="C9623" t="str">
            <v>cây</v>
          </cell>
          <cell r="D9623">
            <v>85815</v>
          </cell>
        </row>
        <row r="9624">
          <cell r="B9624" t="str">
            <v>Sung quả to &gt;6-9 cm</v>
          </cell>
          <cell r="C9624" t="str">
            <v>cây</v>
          </cell>
          <cell r="D9624">
            <v>225790</v>
          </cell>
        </row>
        <row r="9625">
          <cell r="B9625" t="str">
            <v>Sung quả to &gt;9-12 cm</v>
          </cell>
          <cell r="C9625" t="str">
            <v>cây</v>
          </cell>
          <cell r="D9625">
            <v>303775</v>
          </cell>
        </row>
        <row r="9626">
          <cell r="B9626" t="str">
            <v>Sung quả to &gt;12-15 cm</v>
          </cell>
          <cell r="C9626" t="str">
            <v>cây</v>
          </cell>
          <cell r="D9626">
            <v>324528</v>
          </cell>
        </row>
        <row r="9627">
          <cell r="B9627" t="str">
            <v>Sung quả to &gt;15-18 cm</v>
          </cell>
          <cell r="C9627" t="str">
            <v>cây</v>
          </cell>
          <cell r="D9627">
            <v>346599</v>
          </cell>
        </row>
        <row r="9628">
          <cell r="B9628" t="str">
            <v>Sung quả to &gt;18-21 cm</v>
          </cell>
          <cell r="C9628" t="str">
            <v>cây</v>
          </cell>
          <cell r="D9628">
            <v>370175</v>
          </cell>
        </row>
        <row r="9629">
          <cell r="B9629" t="str">
            <v>Sung quả to &gt;21-24 cm</v>
          </cell>
          <cell r="C9629" t="str">
            <v>cây</v>
          </cell>
          <cell r="D9629">
            <v>395469</v>
          </cell>
        </row>
        <row r="9630">
          <cell r="B9630" t="str">
            <v>Sung quả to &gt;24-27 cm</v>
          </cell>
          <cell r="C9630" t="str">
            <v>cây</v>
          </cell>
          <cell r="D9630">
            <v>422723</v>
          </cell>
        </row>
        <row r="9631">
          <cell r="B9631" t="str">
            <v>Sung quả to &gt;27-30 cm</v>
          </cell>
          <cell r="C9631" t="str">
            <v>cây</v>
          </cell>
          <cell r="D9631">
            <v>452216</v>
          </cell>
        </row>
        <row r="9632">
          <cell r="B9632" t="str">
            <v>Sung quả to &gt;30-33 cm</v>
          </cell>
          <cell r="C9632" t="str">
            <v>cây</v>
          </cell>
          <cell r="D9632">
            <v>484259</v>
          </cell>
        </row>
        <row r="9633">
          <cell r="B9633" t="str">
            <v>Sung quả to &gt;33-36 cm</v>
          </cell>
          <cell r="C9633" t="str">
            <v>cây</v>
          </cell>
          <cell r="D9633">
            <v>519226</v>
          </cell>
        </row>
        <row r="9634">
          <cell r="B9634" t="str">
            <v>Sung quả to &gt;36-39 cm</v>
          </cell>
          <cell r="C9634" t="str">
            <v>cây</v>
          </cell>
          <cell r="D9634">
            <v>557519</v>
          </cell>
        </row>
        <row r="9635">
          <cell r="B9635" t="str">
            <v>Sung quả to &gt;39-42 cm</v>
          </cell>
          <cell r="C9635" t="str">
            <v>cây</v>
          </cell>
          <cell r="D9635">
            <v>599611</v>
          </cell>
        </row>
        <row r="9636">
          <cell r="B9636" t="str">
            <v>Sung quả to &gt;42 cm</v>
          </cell>
          <cell r="C9636" t="str">
            <v>cây</v>
          </cell>
          <cell r="D9636">
            <v>646040</v>
          </cell>
        </row>
        <row r="9637">
          <cell r="B9637" t="str">
            <v>Sung vàng ≤3 cm</v>
          </cell>
          <cell r="C9637" t="str">
            <v>cây</v>
          </cell>
          <cell r="D9637">
            <v>65142</v>
          </cell>
        </row>
        <row r="9638">
          <cell r="B9638" t="str">
            <v>Sung vàng &gt;3-6 cm</v>
          </cell>
          <cell r="C9638" t="str">
            <v>cây</v>
          </cell>
          <cell r="D9638">
            <v>85815</v>
          </cell>
        </row>
        <row r="9639">
          <cell r="B9639" t="str">
            <v>Sung vàng &gt;6-9 cm</v>
          </cell>
          <cell r="C9639" t="str">
            <v>cây</v>
          </cell>
          <cell r="D9639">
            <v>225790</v>
          </cell>
        </row>
        <row r="9640">
          <cell r="B9640" t="str">
            <v>Sung vàng &gt;9-12 cm</v>
          </cell>
          <cell r="C9640" t="str">
            <v>cây</v>
          </cell>
          <cell r="D9640">
            <v>303775</v>
          </cell>
        </row>
        <row r="9641">
          <cell r="B9641" t="str">
            <v>Sung vàng &gt;12-15 cm</v>
          </cell>
          <cell r="C9641" t="str">
            <v>cây</v>
          </cell>
          <cell r="D9641">
            <v>324528</v>
          </cell>
        </row>
        <row r="9642">
          <cell r="B9642" t="str">
            <v>Sung vàng &gt;15-18 cm</v>
          </cell>
          <cell r="C9642" t="str">
            <v>cây</v>
          </cell>
          <cell r="D9642">
            <v>346599</v>
          </cell>
        </row>
        <row r="9643">
          <cell r="B9643" t="str">
            <v>Sung vàng &gt;18-21 cm</v>
          </cell>
          <cell r="C9643" t="str">
            <v>cây</v>
          </cell>
          <cell r="D9643">
            <v>370175</v>
          </cell>
        </row>
        <row r="9644">
          <cell r="B9644" t="str">
            <v>Sung vàng &gt;21-24 cm</v>
          </cell>
          <cell r="C9644" t="str">
            <v>cây</v>
          </cell>
          <cell r="D9644">
            <v>395469</v>
          </cell>
        </row>
        <row r="9645">
          <cell r="B9645" t="str">
            <v>Sung vàng &gt;24-27 cm</v>
          </cell>
          <cell r="C9645" t="str">
            <v>cây</v>
          </cell>
          <cell r="D9645">
            <v>422723</v>
          </cell>
        </row>
        <row r="9646">
          <cell r="B9646" t="str">
            <v>Sung vàng &gt;27-30 cm</v>
          </cell>
          <cell r="C9646" t="str">
            <v>cây</v>
          </cell>
          <cell r="D9646">
            <v>452216</v>
          </cell>
        </row>
        <row r="9647">
          <cell r="B9647" t="str">
            <v>Sung vàng &gt;30-33 cm</v>
          </cell>
          <cell r="C9647" t="str">
            <v>cây</v>
          </cell>
          <cell r="D9647">
            <v>484259</v>
          </cell>
        </row>
        <row r="9648">
          <cell r="B9648" t="str">
            <v>Sung vàng &gt;33-36 cm</v>
          </cell>
          <cell r="C9648" t="str">
            <v>cây</v>
          </cell>
          <cell r="D9648">
            <v>519226</v>
          </cell>
        </row>
        <row r="9649">
          <cell r="B9649" t="str">
            <v>Sung vàng &gt;36-39 cm</v>
          </cell>
          <cell r="C9649" t="str">
            <v>cây</v>
          </cell>
          <cell r="D9649">
            <v>557519</v>
          </cell>
        </row>
        <row r="9650">
          <cell r="B9650" t="str">
            <v>Sung vàng &gt;39-42 cm</v>
          </cell>
          <cell r="C9650" t="str">
            <v>cây</v>
          </cell>
          <cell r="D9650">
            <v>599611</v>
          </cell>
        </row>
        <row r="9651">
          <cell r="B9651" t="str">
            <v>Sung vàng &gt;42 cm</v>
          </cell>
          <cell r="C9651" t="str">
            <v>cây</v>
          </cell>
          <cell r="D9651">
            <v>646040</v>
          </cell>
        </row>
        <row r="9652">
          <cell r="B9652" t="str">
            <v>Sung vè ≤3 cm</v>
          </cell>
          <cell r="C9652" t="str">
            <v>cây</v>
          </cell>
          <cell r="D9652">
            <v>65142</v>
          </cell>
        </row>
        <row r="9653">
          <cell r="B9653" t="str">
            <v>Sung vè &gt;3-6 cm</v>
          </cell>
          <cell r="C9653" t="str">
            <v>cây</v>
          </cell>
          <cell r="D9653">
            <v>85815</v>
          </cell>
        </row>
        <row r="9654">
          <cell r="B9654" t="str">
            <v>Sung vè &gt;6-9 cm</v>
          </cell>
          <cell r="C9654" t="str">
            <v>cây</v>
          </cell>
          <cell r="D9654">
            <v>225790</v>
          </cell>
        </row>
        <row r="9655">
          <cell r="B9655" t="str">
            <v>Sung vè &gt;9-12 cm</v>
          </cell>
          <cell r="C9655" t="str">
            <v>cây</v>
          </cell>
          <cell r="D9655">
            <v>303775</v>
          </cell>
        </row>
        <row r="9656">
          <cell r="B9656" t="str">
            <v>Sung vè &gt;12-15 cm</v>
          </cell>
          <cell r="C9656" t="str">
            <v>cây</v>
          </cell>
          <cell r="D9656">
            <v>324528</v>
          </cell>
        </row>
        <row r="9657">
          <cell r="B9657" t="str">
            <v>Sung vè &gt;15-18 cm</v>
          </cell>
          <cell r="C9657" t="str">
            <v>cây</v>
          </cell>
          <cell r="D9657">
            <v>346599</v>
          </cell>
        </row>
        <row r="9658">
          <cell r="B9658" t="str">
            <v>Sung vè &gt;18-21 cm</v>
          </cell>
          <cell r="C9658" t="str">
            <v>cây</v>
          </cell>
          <cell r="D9658">
            <v>370175</v>
          </cell>
        </row>
        <row r="9659">
          <cell r="B9659" t="str">
            <v>Sung vè &gt;21-24 cm</v>
          </cell>
          <cell r="C9659" t="str">
            <v>cây</v>
          </cell>
          <cell r="D9659">
            <v>395469</v>
          </cell>
        </row>
        <row r="9660">
          <cell r="B9660" t="str">
            <v>Sung vè &gt;24-27 cm</v>
          </cell>
          <cell r="C9660" t="str">
            <v>cây</v>
          </cell>
          <cell r="D9660">
            <v>422723</v>
          </cell>
        </row>
        <row r="9661">
          <cell r="B9661" t="str">
            <v>Sung vè &gt;27-30 cm</v>
          </cell>
          <cell r="C9661" t="str">
            <v>cây</v>
          </cell>
          <cell r="D9661">
            <v>452216</v>
          </cell>
        </row>
        <row r="9662">
          <cell r="B9662" t="str">
            <v>Sung vè &gt;30-33 cm</v>
          </cell>
          <cell r="C9662" t="str">
            <v>cây</v>
          </cell>
          <cell r="D9662">
            <v>484259</v>
          </cell>
        </row>
        <row r="9663">
          <cell r="B9663" t="str">
            <v>Sung vè &gt;33-36 cm</v>
          </cell>
          <cell r="C9663" t="str">
            <v>cây</v>
          </cell>
          <cell r="D9663">
            <v>519226</v>
          </cell>
        </row>
        <row r="9664">
          <cell r="B9664" t="str">
            <v>Sung vè &gt;36-39 cm</v>
          </cell>
          <cell r="C9664" t="str">
            <v>cây</v>
          </cell>
          <cell r="D9664">
            <v>557519</v>
          </cell>
        </row>
        <row r="9665">
          <cell r="B9665" t="str">
            <v>Sung vè &gt;39-42 cm</v>
          </cell>
          <cell r="C9665" t="str">
            <v>cây</v>
          </cell>
          <cell r="D9665">
            <v>599611</v>
          </cell>
        </row>
        <row r="9666">
          <cell r="B9666" t="str">
            <v>Sung vè &gt;42 cm</v>
          </cell>
          <cell r="C9666" t="str">
            <v>cây</v>
          </cell>
          <cell r="D9666">
            <v>646040</v>
          </cell>
        </row>
        <row r="9667">
          <cell r="B9667" t="str">
            <v>Thanh thất ≤3 cm</v>
          </cell>
          <cell r="C9667" t="str">
            <v>cây</v>
          </cell>
          <cell r="D9667">
            <v>65142</v>
          </cell>
        </row>
        <row r="9668">
          <cell r="B9668" t="str">
            <v>Thanh thất &gt;3-6 cm</v>
          </cell>
          <cell r="C9668" t="str">
            <v>cây</v>
          </cell>
          <cell r="D9668">
            <v>85815</v>
          </cell>
        </row>
        <row r="9669">
          <cell r="B9669" t="str">
            <v>Thanh thất &gt;6-9 cm</v>
          </cell>
          <cell r="C9669" t="str">
            <v>cây</v>
          </cell>
          <cell r="D9669">
            <v>225790</v>
          </cell>
        </row>
        <row r="9670">
          <cell r="B9670" t="str">
            <v>Thanh thất &gt;9-12 cm</v>
          </cell>
          <cell r="C9670" t="str">
            <v>cây</v>
          </cell>
          <cell r="D9670">
            <v>303775</v>
          </cell>
        </row>
        <row r="9671">
          <cell r="B9671" t="str">
            <v>Thanh thất &gt;12-15 cm</v>
          </cell>
          <cell r="C9671" t="str">
            <v>cây</v>
          </cell>
          <cell r="D9671">
            <v>324528</v>
          </cell>
        </row>
        <row r="9672">
          <cell r="B9672" t="str">
            <v>Thanh thất &gt;15-18 cm</v>
          </cell>
          <cell r="C9672" t="str">
            <v>cây</v>
          </cell>
          <cell r="D9672">
            <v>346599</v>
          </cell>
        </row>
        <row r="9673">
          <cell r="B9673" t="str">
            <v>Thanh thất &gt;18-21 cm</v>
          </cell>
          <cell r="C9673" t="str">
            <v>cây</v>
          </cell>
          <cell r="D9673">
            <v>370175</v>
          </cell>
        </row>
        <row r="9674">
          <cell r="B9674" t="str">
            <v>Thanh thất &gt;21-24 cm</v>
          </cell>
          <cell r="C9674" t="str">
            <v>cây</v>
          </cell>
          <cell r="D9674">
            <v>395469</v>
          </cell>
        </row>
        <row r="9675">
          <cell r="B9675" t="str">
            <v>Thanh thất &gt;24-27 cm</v>
          </cell>
          <cell r="C9675" t="str">
            <v>cây</v>
          </cell>
          <cell r="D9675">
            <v>422723</v>
          </cell>
        </row>
        <row r="9676">
          <cell r="B9676" t="str">
            <v>Thanh thất &gt;27-30 cm</v>
          </cell>
          <cell r="C9676" t="str">
            <v>cây</v>
          </cell>
          <cell r="D9676">
            <v>452216</v>
          </cell>
        </row>
        <row r="9677">
          <cell r="B9677" t="str">
            <v>Thanh thất &gt;30-33 cm</v>
          </cell>
          <cell r="C9677" t="str">
            <v>cây</v>
          </cell>
          <cell r="D9677">
            <v>484259</v>
          </cell>
        </row>
        <row r="9678">
          <cell r="B9678" t="str">
            <v>Thanh thất &gt;33-36 cm</v>
          </cell>
          <cell r="C9678" t="str">
            <v>cây</v>
          </cell>
          <cell r="D9678">
            <v>519226</v>
          </cell>
        </row>
        <row r="9679">
          <cell r="B9679" t="str">
            <v>Thanh thất &gt;36-39 cm</v>
          </cell>
          <cell r="C9679" t="str">
            <v>cây</v>
          </cell>
          <cell r="D9679">
            <v>557519</v>
          </cell>
        </row>
        <row r="9680">
          <cell r="B9680" t="str">
            <v>Thanh thất &gt;39-42 cm</v>
          </cell>
          <cell r="C9680" t="str">
            <v>cây</v>
          </cell>
          <cell r="D9680">
            <v>599611</v>
          </cell>
        </row>
        <row r="9681">
          <cell r="B9681" t="str">
            <v>Thanh thất &gt;42 cm</v>
          </cell>
          <cell r="C9681" t="str">
            <v>cây</v>
          </cell>
          <cell r="D9681">
            <v>646040</v>
          </cell>
        </row>
        <row r="9682">
          <cell r="B9682" t="str">
            <v>Thung ≤3 cm</v>
          </cell>
          <cell r="C9682" t="str">
            <v>cây</v>
          </cell>
          <cell r="D9682">
            <v>65142</v>
          </cell>
        </row>
        <row r="9683">
          <cell r="B9683" t="str">
            <v>Thung &gt;3-6 cm</v>
          </cell>
          <cell r="C9683" t="str">
            <v>cây</v>
          </cell>
          <cell r="D9683">
            <v>85815</v>
          </cell>
        </row>
        <row r="9684">
          <cell r="B9684" t="str">
            <v>Thung &gt;6-9 cm</v>
          </cell>
          <cell r="C9684" t="str">
            <v>cây</v>
          </cell>
          <cell r="D9684">
            <v>225790</v>
          </cell>
        </row>
        <row r="9685">
          <cell r="B9685" t="str">
            <v>Thung &gt;9-12 cm</v>
          </cell>
          <cell r="C9685" t="str">
            <v>cây</v>
          </cell>
          <cell r="D9685">
            <v>303775</v>
          </cell>
        </row>
        <row r="9686">
          <cell r="B9686" t="str">
            <v>Thung &gt;12-15 cm</v>
          </cell>
          <cell r="C9686" t="str">
            <v>cây</v>
          </cell>
          <cell r="D9686">
            <v>324528</v>
          </cell>
        </row>
        <row r="9687">
          <cell r="B9687" t="str">
            <v>Thung &gt;15-18 cm</v>
          </cell>
          <cell r="C9687" t="str">
            <v>cây</v>
          </cell>
          <cell r="D9687">
            <v>346599</v>
          </cell>
        </row>
        <row r="9688">
          <cell r="B9688" t="str">
            <v>Thung &gt;18-21 cm</v>
          </cell>
          <cell r="C9688" t="str">
            <v>cây</v>
          </cell>
          <cell r="D9688">
            <v>370175</v>
          </cell>
        </row>
        <row r="9689">
          <cell r="B9689" t="str">
            <v>Thung &gt;21-24 cm</v>
          </cell>
          <cell r="C9689" t="str">
            <v>cây</v>
          </cell>
          <cell r="D9689">
            <v>395469</v>
          </cell>
        </row>
        <row r="9690">
          <cell r="B9690" t="str">
            <v>Thung &gt;24-27 cm</v>
          </cell>
          <cell r="C9690" t="str">
            <v>cây</v>
          </cell>
          <cell r="D9690">
            <v>422723</v>
          </cell>
        </row>
        <row r="9691">
          <cell r="B9691" t="str">
            <v>Thung &gt;27-30 cm</v>
          </cell>
          <cell r="C9691" t="str">
            <v>cây</v>
          </cell>
          <cell r="D9691">
            <v>452216</v>
          </cell>
        </row>
        <row r="9692">
          <cell r="B9692" t="str">
            <v>Thung &gt;30-33 cm</v>
          </cell>
          <cell r="C9692" t="str">
            <v>cây</v>
          </cell>
          <cell r="D9692">
            <v>484259</v>
          </cell>
        </row>
        <row r="9693">
          <cell r="B9693" t="str">
            <v>Thung &gt;33-36 cm</v>
          </cell>
          <cell r="C9693" t="str">
            <v>cây</v>
          </cell>
          <cell r="D9693">
            <v>519226</v>
          </cell>
        </row>
        <row r="9694">
          <cell r="B9694" t="str">
            <v>Thung &gt;36-39 cm</v>
          </cell>
          <cell r="C9694" t="str">
            <v>cây</v>
          </cell>
          <cell r="D9694">
            <v>557519</v>
          </cell>
        </row>
        <row r="9695">
          <cell r="B9695" t="str">
            <v>Thung &gt;39-42 cm</v>
          </cell>
          <cell r="C9695" t="str">
            <v>cây</v>
          </cell>
          <cell r="D9695">
            <v>599611</v>
          </cell>
        </row>
        <row r="9696">
          <cell r="B9696" t="str">
            <v>Thung &gt;42 cm</v>
          </cell>
          <cell r="C9696" t="str">
            <v>cây</v>
          </cell>
          <cell r="D9696">
            <v>646040</v>
          </cell>
        </row>
        <row r="9697">
          <cell r="B9697" t="str">
            <v>Đáng ≤3 cm</v>
          </cell>
          <cell r="C9697" t="str">
            <v>cây</v>
          </cell>
          <cell r="D9697">
            <v>65142</v>
          </cell>
        </row>
        <row r="9698">
          <cell r="B9698" t="str">
            <v>Đáng &gt;3-6 cm</v>
          </cell>
          <cell r="C9698" t="str">
            <v>cây</v>
          </cell>
          <cell r="D9698">
            <v>85815</v>
          </cell>
        </row>
        <row r="9699">
          <cell r="B9699" t="str">
            <v>Đáng &gt;6-9 cm</v>
          </cell>
          <cell r="C9699" t="str">
            <v>cây</v>
          </cell>
          <cell r="D9699">
            <v>225790</v>
          </cell>
        </row>
        <row r="9700">
          <cell r="B9700" t="str">
            <v>Đáng &gt;9-12 cm</v>
          </cell>
          <cell r="C9700" t="str">
            <v>cây</v>
          </cell>
          <cell r="D9700">
            <v>303775</v>
          </cell>
        </row>
        <row r="9701">
          <cell r="B9701" t="str">
            <v>Đáng &gt;12-15 cm</v>
          </cell>
          <cell r="C9701" t="str">
            <v>cây</v>
          </cell>
          <cell r="D9701">
            <v>324528</v>
          </cell>
        </row>
        <row r="9702">
          <cell r="B9702" t="str">
            <v>Đáng &gt;15-18 cm</v>
          </cell>
          <cell r="C9702" t="str">
            <v>cây</v>
          </cell>
          <cell r="D9702">
            <v>346599</v>
          </cell>
        </row>
        <row r="9703">
          <cell r="B9703" t="str">
            <v>Đáng &gt;18-21 cm</v>
          </cell>
          <cell r="C9703" t="str">
            <v>cây</v>
          </cell>
          <cell r="D9703">
            <v>370175</v>
          </cell>
        </row>
        <row r="9704">
          <cell r="B9704" t="str">
            <v>Đáng &gt;21-24 cm</v>
          </cell>
          <cell r="C9704" t="str">
            <v>cây</v>
          </cell>
          <cell r="D9704">
            <v>395469</v>
          </cell>
        </row>
        <row r="9705">
          <cell r="B9705" t="str">
            <v>Đáng &gt;24-27 cm</v>
          </cell>
          <cell r="C9705" t="str">
            <v>cây</v>
          </cell>
          <cell r="D9705">
            <v>422723</v>
          </cell>
        </row>
        <row r="9706">
          <cell r="B9706" t="str">
            <v>Đáng &gt;27-30 cm</v>
          </cell>
          <cell r="C9706" t="str">
            <v>cây</v>
          </cell>
          <cell r="D9706">
            <v>452216</v>
          </cell>
        </row>
        <row r="9707">
          <cell r="B9707" t="str">
            <v>Đáng &gt;30-33 cm</v>
          </cell>
          <cell r="C9707" t="str">
            <v>cây</v>
          </cell>
          <cell r="D9707">
            <v>484259</v>
          </cell>
        </row>
        <row r="9708">
          <cell r="B9708" t="str">
            <v>Đáng &gt;33-36 cm</v>
          </cell>
          <cell r="C9708" t="str">
            <v>cây</v>
          </cell>
          <cell r="D9708">
            <v>519226</v>
          </cell>
        </row>
        <row r="9709">
          <cell r="B9709" t="str">
            <v>Đáng &gt;36-39 cm</v>
          </cell>
          <cell r="C9709" t="str">
            <v>cây</v>
          </cell>
          <cell r="D9709">
            <v>557519</v>
          </cell>
        </row>
        <row r="9710">
          <cell r="B9710" t="str">
            <v>Đáng &gt;39-42 cm</v>
          </cell>
          <cell r="C9710" t="str">
            <v>cây</v>
          </cell>
          <cell r="D9710">
            <v>599611</v>
          </cell>
        </row>
        <row r="9711">
          <cell r="B9711" t="str">
            <v>Đáng &gt;42 cm</v>
          </cell>
          <cell r="C9711" t="str">
            <v>cây</v>
          </cell>
          <cell r="D9711">
            <v>646040</v>
          </cell>
        </row>
        <row r="9712">
          <cell r="B9712" t="str">
            <v>Tung ≤3 cm</v>
          </cell>
          <cell r="C9712" t="str">
            <v>cây</v>
          </cell>
          <cell r="D9712">
            <v>65142</v>
          </cell>
        </row>
        <row r="9713">
          <cell r="B9713" t="str">
            <v>Tung &gt;3-6 cm</v>
          </cell>
          <cell r="C9713" t="str">
            <v>cây</v>
          </cell>
          <cell r="D9713">
            <v>85815</v>
          </cell>
        </row>
        <row r="9714">
          <cell r="B9714" t="str">
            <v>Tung &gt;6-9 cm</v>
          </cell>
          <cell r="C9714" t="str">
            <v>cây</v>
          </cell>
          <cell r="D9714">
            <v>225790</v>
          </cell>
        </row>
        <row r="9715">
          <cell r="B9715" t="str">
            <v>Tung &gt;9-12 cm</v>
          </cell>
          <cell r="C9715" t="str">
            <v>cây</v>
          </cell>
          <cell r="D9715">
            <v>303775</v>
          </cell>
        </row>
        <row r="9716">
          <cell r="B9716" t="str">
            <v>Tung &gt;12-15 cm</v>
          </cell>
          <cell r="C9716" t="str">
            <v>cây</v>
          </cell>
          <cell r="D9716">
            <v>324528</v>
          </cell>
        </row>
        <row r="9717">
          <cell r="B9717" t="str">
            <v>Tung &gt;15-18 cm</v>
          </cell>
          <cell r="C9717" t="str">
            <v>cây</v>
          </cell>
          <cell r="D9717">
            <v>346599</v>
          </cell>
        </row>
        <row r="9718">
          <cell r="B9718" t="str">
            <v>Tung &gt;18-21 cm</v>
          </cell>
          <cell r="C9718" t="str">
            <v>cây</v>
          </cell>
          <cell r="D9718">
            <v>370175</v>
          </cell>
        </row>
        <row r="9719">
          <cell r="B9719" t="str">
            <v>Tung &gt;21-24 cm</v>
          </cell>
          <cell r="C9719" t="str">
            <v>cây</v>
          </cell>
          <cell r="D9719">
            <v>395469</v>
          </cell>
        </row>
        <row r="9720">
          <cell r="B9720" t="str">
            <v>Tung &gt;24-27 cm</v>
          </cell>
          <cell r="C9720" t="str">
            <v>cây</v>
          </cell>
          <cell r="D9720">
            <v>422723</v>
          </cell>
        </row>
        <row r="9721">
          <cell r="B9721" t="str">
            <v>Tung &gt;27-30 cm</v>
          </cell>
          <cell r="C9721" t="str">
            <v>cây</v>
          </cell>
          <cell r="D9721">
            <v>452216</v>
          </cell>
        </row>
        <row r="9722">
          <cell r="B9722" t="str">
            <v>Tung &gt;30-33 cm</v>
          </cell>
          <cell r="C9722" t="str">
            <v>cây</v>
          </cell>
          <cell r="D9722">
            <v>484259</v>
          </cell>
        </row>
        <row r="9723">
          <cell r="B9723" t="str">
            <v>Tung &gt;33-36 cm</v>
          </cell>
          <cell r="C9723" t="str">
            <v>cây</v>
          </cell>
          <cell r="D9723">
            <v>519226</v>
          </cell>
        </row>
        <row r="9724">
          <cell r="B9724" t="str">
            <v>Tung &gt;36-39 cm</v>
          </cell>
          <cell r="C9724" t="str">
            <v>cây</v>
          </cell>
          <cell r="D9724">
            <v>557519</v>
          </cell>
        </row>
        <row r="9725">
          <cell r="B9725" t="str">
            <v>Tung &gt;39-42 cm</v>
          </cell>
          <cell r="C9725" t="str">
            <v>cây</v>
          </cell>
          <cell r="D9725">
            <v>599611</v>
          </cell>
        </row>
        <row r="9726">
          <cell r="B9726" t="str">
            <v>Tung &gt;42 cm</v>
          </cell>
          <cell r="C9726" t="str">
            <v>cây</v>
          </cell>
          <cell r="D9726">
            <v>646040</v>
          </cell>
        </row>
        <row r="9727">
          <cell r="B9727" t="str">
            <v>Trẩu ≤3 cm</v>
          </cell>
          <cell r="C9727" t="str">
            <v>cây</v>
          </cell>
          <cell r="D9727">
            <v>65142</v>
          </cell>
        </row>
        <row r="9728">
          <cell r="B9728" t="str">
            <v>Trẩu &gt;3-6 cm</v>
          </cell>
          <cell r="C9728" t="str">
            <v>cây</v>
          </cell>
          <cell r="D9728">
            <v>85815</v>
          </cell>
        </row>
        <row r="9729">
          <cell r="B9729" t="str">
            <v>Trẩu &gt;6-9 cm</v>
          </cell>
          <cell r="C9729" t="str">
            <v>cây</v>
          </cell>
          <cell r="D9729">
            <v>225790</v>
          </cell>
        </row>
        <row r="9730">
          <cell r="B9730" t="str">
            <v>Trẩu &gt;9-12 cm</v>
          </cell>
          <cell r="C9730" t="str">
            <v>cây</v>
          </cell>
          <cell r="D9730">
            <v>303775</v>
          </cell>
        </row>
        <row r="9731">
          <cell r="B9731" t="str">
            <v>Trẩu &gt;12-15 cm</v>
          </cell>
          <cell r="C9731" t="str">
            <v>cây</v>
          </cell>
          <cell r="D9731">
            <v>324528</v>
          </cell>
        </row>
        <row r="9732">
          <cell r="B9732" t="str">
            <v>Trẩu &gt;15-18 cm</v>
          </cell>
          <cell r="C9732" t="str">
            <v>cây</v>
          </cell>
          <cell r="D9732">
            <v>346599</v>
          </cell>
        </row>
        <row r="9733">
          <cell r="B9733" t="str">
            <v>Trẩu &gt;18-21 cm</v>
          </cell>
          <cell r="C9733" t="str">
            <v>cây</v>
          </cell>
          <cell r="D9733">
            <v>370175</v>
          </cell>
        </row>
        <row r="9734">
          <cell r="B9734" t="str">
            <v>Trẩu &gt;21-24 cm</v>
          </cell>
          <cell r="C9734" t="str">
            <v>cây</v>
          </cell>
          <cell r="D9734">
            <v>395469</v>
          </cell>
        </row>
        <row r="9735">
          <cell r="B9735" t="str">
            <v>Trẩu &gt;24-27 cm</v>
          </cell>
          <cell r="C9735" t="str">
            <v>cây</v>
          </cell>
          <cell r="D9735">
            <v>422723</v>
          </cell>
        </row>
        <row r="9736">
          <cell r="B9736" t="str">
            <v>Trẩu &gt;27-30 cm</v>
          </cell>
          <cell r="C9736" t="str">
            <v>cây</v>
          </cell>
          <cell r="D9736">
            <v>452216</v>
          </cell>
        </row>
        <row r="9737">
          <cell r="B9737" t="str">
            <v>Trẩu &gt;30-33 cm</v>
          </cell>
          <cell r="C9737" t="str">
            <v>cây</v>
          </cell>
          <cell r="D9737">
            <v>484259</v>
          </cell>
        </row>
        <row r="9738">
          <cell r="B9738" t="str">
            <v>Trẩu &gt;33-36 cm</v>
          </cell>
          <cell r="C9738" t="str">
            <v>cây</v>
          </cell>
          <cell r="D9738">
            <v>519226</v>
          </cell>
        </row>
        <row r="9739">
          <cell r="B9739" t="str">
            <v>Trẩu &gt;36-39 cm</v>
          </cell>
          <cell r="C9739" t="str">
            <v>cây</v>
          </cell>
          <cell r="D9739">
            <v>557519</v>
          </cell>
        </row>
        <row r="9740">
          <cell r="B9740" t="str">
            <v>Trẩu &gt;39-42 cm</v>
          </cell>
          <cell r="C9740" t="str">
            <v>cây</v>
          </cell>
          <cell r="D9740">
            <v>599611</v>
          </cell>
        </row>
        <row r="9741">
          <cell r="B9741" t="str">
            <v>Trẩu &gt;42 cm</v>
          </cell>
          <cell r="C9741" t="str">
            <v>cây</v>
          </cell>
          <cell r="D9741">
            <v>646040</v>
          </cell>
        </row>
        <row r="9742">
          <cell r="B9742" t="str">
            <v>Trẩu trơn ≤3 cm</v>
          </cell>
          <cell r="C9742" t="str">
            <v>cây</v>
          </cell>
          <cell r="D9742">
            <v>65142</v>
          </cell>
        </row>
        <row r="9743">
          <cell r="B9743" t="str">
            <v>Trẩu trơn &gt;3-6 cm</v>
          </cell>
          <cell r="C9743" t="str">
            <v>cây</v>
          </cell>
          <cell r="D9743">
            <v>85815</v>
          </cell>
        </row>
        <row r="9744">
          <cell r="B9744" t="str">
            <v>Trẩu trơn &gt;6-9 cm</v>
          </cell>
          <cell r="C9744" t="str">
            <v>cây</v>
          </cell>
          <cell r="D9744">
            <v>225790</v>
          </cell>
        </row>
        <row r="9745">
          <cell r="B9745" t="str">
            <v>Trẩu trơn &gt;9-12 cm</v>
          </cell>
          <cell r="C9745" t="str">
            <v>cây</v>
          </cell>
          <cell r="D9745">
            <v>303775</v>
          </cell>
        </row>
        <row r="9746">
          <cell r="B9746" t="str">
            <v>Trẩu trơn &gt;12-15 cm</v>
          </cell>
          <cell r="C9746" t="str">
            <v>cây</v>
          </cell>
          <cell r="D9746">
            <v>324528</v>
          </cell>
        </row>
        <row r="9747">
          <cell r="B9747" t="str">
            <v>Trẩu trơn &gt;15-18 cm</v>
          </cell>
          <cell r="C9747" t="str">
            <v>cây</v>
          </cell>
          <cell r="D9747">
            <v>346599</v>
          </cell>
        </row>
        <row r="9748">
          <cell r="B9748" t="str">
            <v>Trẩu trơn &gt;18-21 cm</v>
          </cell>
          <cell r="C9748" t="str">
            <v>cây</v>
          </cell>
          <cell r="D9748">
            <v>370175</v>
          </cell>
        </row>
        <row r="9749">
          <cell r="B9749" t="str">
            <v>Trẩu trơn &gt;21-24 cm</v>
          </cell>
          <cell r="C9749" t="str">
            <v>cây</v>
          </cell>
          <cell r="D9749">
            <v>395469</v>
          </cell>
        </row>
        <row r="9750">
          <cell r="B9750" t="str">
            <v>Trẩu trơn &gt;24-27 cm</v>
          </cell>
          <cell r="C9750" t="str">
            <v>cây</v>
          </cell>
          <cell r="D9750">
            <v>422723</v>
          </cell>
        </row>
        <row r="9751">
          <cell r="B9751" t="str">
            <v>Trẩu trơn &gt;27-30 cm</v>
          </cell>
          <cell r="C9751" t="str">
            <v>cây</v>
          </cell>
          <cell r="D9751">
            <v>452216</v>
          </cell>
        </row>
        <row r="9752">
          <cell r="B9752" t="str">
            <v>Trẩu trơn &gt;30-33 cm</v>
          </cell>
          <cell r="C9752" t="str">
            <v>cây</v>
          </cell>
          <cell r="D9752">
            <v>484259</v>
          </cell>
        </row>
        <row r="9753">
          <cell r="B9753" t="str">
            <v>Trẩu trơn &gt;33-36 cm</v>
          </cell>
          <cell r="C9753" t="str">
            <v>cây</v>
          </cell>
          <cell r="D9753">
            <v>519226</v>
          </cell>
        </row>
        <row r="9754">
          <cell r="B9754" t="str">
            <v>Trẩu trơn &gt;36-39 cm</v>
          </cell>
          <cell r="C9754" t="str">
            <v>cây</v>
          </cell>
          <cell r="D9754">
            <v>557519</v>
          </cell>
        </row>
        <row r="9755">
          <cell r="B9755" t="str">
            <v>Trẩu trơn &gt;39-42 cm</v>
          </cell>
          <cell r="C9755" t="str">
            <v>cây</v>
          </cell>
          <cell r="D9755">
            <v>599611</v>
          </cell>
        </row>
        <row r="9756">
          <cell r="B9756" t="str">
            <v>Trẩu trơn &gt;42 cm</v>
          </cell>
          <cell r="C9756" t="str">
            <v>cây</v>
          </cell>
          <cell r="D9756">
            <v>646040</v>
          </cell>
        </row>
        <row r="9757">
          <cell r="B9757" t="str">
            <v>Lai ≤3 cm</v>
          </cell>
          <cell r="C9757" t="str">
            <v>cây</v>
          </cell>
          <cell r="D9757">
            <v>65142</v>
          </cell>
        </row>
        <row r="9758">
          <cell r="B9758" t="str">
            <v>Lai &gt;3-6 cm</v>
          </cell>
          <cell r="C9758" t="str">
            <v>cây</v>
          </cell>
          <cell r="D9758">
            <v>85815</v>
          </cell>
        </row>
        <row r="9759">
          <cell r="B9759" t="str">
            <v>Lai &gt;6-9 cm</v>
          </cell>
          <cell r="C9759" t="str">
            <v>cây</v>
          </cell>
          <cell r="D9759">
            <v>225790</v>
          </cell>
        </row>
        <row r="9760">
          <cell r="B9760" t="str">
            <v>Lai &gt;9-12 cm</v>
          </cell>
          <cell r="C9760" t="str">
            <v>cây</v>
          </cell>
          <cell r="D9760">
            <v>303775</v>
          </cell>
        </row>
        <row r="9761">
          <cell r="B9761" t="str">
            <v>Lai &gt;12-15 cm</v>
          </cell>
          <cell r="C9761" t="str">
            <v>cây</v>
          </cell>
          <cell r="D9761">
            <v>324528</v>
          </cell>
        </row>
        <row r="9762">
          <cell r="B9762" t="str">
            <v>Lai &gt;15-18 cm</v>
          </cell>
          <cell r="C9762" t="str">
            <v>cây</v>
          </cell>
          <cell r="D9762">
            <v>346599</v>
          </cell>
        </row>
        <row r="9763">
          <cell r="B9763" t="str">
            <v>Lai &gt;18-21 cm</v>
          </cell>
          <cell r="C9763" t="str">
            <v>cây</v>
          </cell>
          <cell r="D9763">
            <v>370175</v>
          </cell>
        </row>
        <row r="9764">
          <cell r="B9764" t="str">
            <v>Lai &gt;21-24 cm</v>
          </cell>
          <cell r="C9764" t="str">
            <v>cây</v>
          </cell>
          <cell r="D9764">
            <v>395469</v>
          </cell>
        </row>
        <row r="9765">
          <cell r="B9765" t="str">
            <v>Lai &gt;24-27 cm</v>
          </cell>
          <cell r="C9765" t="str">
            <v>cây</v>
          </cell>
          <cell r="D9765">
            <v>422723</v>
          </cell>
        </row>
        <row r="9766">
          <cell r="B9766" t="str">
            <v>Lai &gt;27-30 cm</v>
          </cell>
          <cell r="C9766" t="str">
            <v>cây</v>
          </cell>
          <cell r="D9766">
            <v>452216</v>
          </cell>
        </row>
        <row r="9767">
          <cell r="B9767" t="str">
            <v>Lai &gt;30-33 cm</v>
          </cell>
          <cell r="C9767" t="str">
            <v>cây</v>
          </cell>
          <cell r="D9767">
            <v>484259</v>
          </cell>
        </row>
        <row r="9768">
          <cell r="B9768" t="str">
            <v>Lai &gt;33-36 cm</v>
          </cell>
          <cell r="C9768" t="str">
            <v>cây</v>
          </cell>
          <cell r="D9768">
            <v>519226</v>
          </cell>
        </row>
        <row r="9769">
          <cell r="B9769" t="str">
            <v>Lai &gt;36-39 cm</v>
          </cell>
          <cell r="C9769" t="str">
            <v>cây</v>
          </cell>
          <cell r="D9769">
            <v>557519</v>
          </cell>
        </row>
        <row r="9770">
          <cell r="B9770" t="str">
            <v>Lai &gt;39-42 cm</v>
          </cell>
          <cell r="C9770" t="str">
            <v>cây</v>
          </cell>
          <cell r="D9770">
            <v>599611</v>
          </cell>
        </row>
        <row r="9771">
          <cell r="B9771" t="str">
            <v>Lai &gt;42 cm</v>
          </cell>
          <cell r="C9771" t="str">
            <v>cây</v>
          </cell>
          <cell r="D9771">
            <v>646040</v>
          </cell>
        </row>
        <row r="9772">
          <cell r="B9772" t="str">
            <v>Trôm ≤3 cm</v>
          </cell>
          <cell r="C9772" t="str">
            <v>cây</v>
          </cell>
          <cell r="D9772">
            <v>65142</v>
          </cell>
        </row>
        <row r="9773">
          <cell r="B9773" t="str">
            <v>Trôm &gt;3-6 cm</v>
          </cell>
          <cell r="C9773" t="str">
            <v>cây</v>
          </cell>
          <cell r="D9773">
            <v>85815</v>
          </cell>
        </row>
        <row r="9774">
          <cell r="B9774" t="str">
            <v>Trôm &gt;6-9 cm</v>
          </cell>
          <cell r="C9774" t="str">
            <v>cây</v>
          </cell>
          <cell r="D9774">
            <v>225790</v>
          </cell>
        </row>
        <row r="9775">
          <cell r="B9775" t="str">
            <v>Trôm &gt;9-12 cm</v>
          </cell>
          <cell r="C9775" t="str">
            <v>cây</v>
          </cell>
          <cell r="D9775">
            <v>303775</v>
          </cell>
        </row>
        <row r="9776">
          <cell r="B9776" t="str">
            <v>Trôm &gt;12-15 cm</v>
          </cell>
          <cell r="C9776" t="str">
            <v>cây</v>
          </cell>
          <cell r="D9776">
            <v>324528</v>
          </cell>
        </row>
        <row r="9777">
          <cell r="B9777" t="str">
            <v>Trôm &gt;15-18 cm</v>
          </cell>
          <cell r="C9777" t="str">
            <v>cây</v>
          </cell>
          <cell r="D9777">
            <v>346599</v>
          </cell>
        </row>
        <row r="9778">
          <cell r="B9778" t="str">
            <v>Trôm &gt;18-21 cm</v>
          </cell>
          <cell r="C9778" t="str">
            <v>cây</v>
          </cell>
          <cell r="D9778">
            <v>370175</v>
          </cell>
        </row>
        <row r="9779">
          <cell r="B9779" t="str">
            <v>Trôm &gt;21-24 cm</v>
          </cell>
          <cell r="C9779" t="str">
            <v>cây</v>
          </cell>
          <cell r="D9779">
            <v>395469</v>
          </cell>
        </row>
        <row r="9780">
          <cell r="B9780" t="str">
            <v>Trôm &gt;24-27 cm</v>
          </cell>
          <cell r="C9780" t="str">
            <v>cây</v>
          </cell>
          <cell r="D9780">
            <v>422723</v>
          </cell>
        </row>
        <row r="9781">
          <cell r="B9781" t="str">
            <v>Trôm &gt;27-30 cm</v>
          </cell>
          <cell r="C9781" t="str">
            <v>cây</v>
          </cell>
          <cell r="D9781">
            <v>452216</v>
          </cell>
        </row>
        <row r="9782">
          <cell r="B9782" t="str">
            <v>Trôm &gt;30-33 cm</v>
          </cell>
          <cell r="C9782" t="str">
            <v>cây</v>
          </cell>
          <cell r="D9782">
            <v>484259</v>
          </cell>
        </row>
        <row r="9783">
          <cell r="B9783" t="str">
            <v>Trôm &gt;33-36 cm</v>
          </cell>
          <cell r="C9783" t="str">
            <v>cây</v>
          </cell>
          <cell r="D9783">
            <v>519226</v>
          </cell>
        </row>
        <row r="9784">
          <cell r="B9784" t="str">
            <v>Trôm &gt;36-39 cm</v>
          </cell>
          <cell r="C9784" t="str">
            <v>cây</v>
          </cell>
          <cell r="D9784">
            <v>557519</v>
          </cell>
        </row>
        <row r="9785">
          <cell r="B9785" t="str">
            <v>Trôm &gt;39-42 cm</v>
          </cell>
          <cell r="C9785" t="str">
            <v>cây</v>
          </cell>
          <cell r="D9785">
            <v>599611</v>
          </cell>
        </row>
        <row r="9786">
          <cell r="B9786" t="str">
            <v>Trôm &gt;42 cm</v>
          </cell>
          <cell r="C9786" t="str">
            <v>cây</v>
          </cell>
          <cell r="D9786">
            <v>646040</v>
          </cell>
        </row>
        <row r="9787">
          <cell r="B9787" t="str">
            <v>Ươi ≤3 cm</v>
          </cell>
          <cell r="C9787" t="str">
            <v>cây</v>
          </cell>
          <cell r="D9787">
            <v>65142</v>
          </cell>
        </row>
        <row r="9788">
          <cell r="B9788" t="str">
            <v>Ươi &gt;3-6 cm</v>
          </cell>
          <cell r="C9788" t="str">
            <v>cây</v>
          </cell>
          <cell r="D9788">
            <v>85815</v>
          </cell>
        </row>
        <row r="9789">
          <cell r="B9789" t="str">
            <v>Ươi &gt;6-9 cm</v>
          </cell>
          <cell r="C9789" t="str">
            <v>cây</v>
          </cell>
          <cell r="D9789">
            <v>225790</v>
          </cell>
        </row>
        <row r="9790">
          <cell r="B9790" t="str">
            <v>Ươi &gt;9-12 cm</v>
          </cell>
          <cell r="C9790" t="str">
            <v>cây</v>
          </cell>
          <cell r="D9790">
            <v>303775</v>
          </cell>
        </row>
        <row r="9791">
          <cell r="B9791" t="str">
            <v>Ươi &gt;12-15 cm</v>
          </cell>
          <cell r="C9791" t="str">
            <v>cây</v>
          </cell>
          <cell r="D9791">
            <v>324528</v>
          </cell>
        </row>
        <row r="9792">
          <cell r="B9792" t="str">
            <v>Ươi &gt;15-18 cm</v>
          </cell>
          <cell r="C9792" t="str">
            <v>cây</v>
          </cell>
          <cell r="D9792">
            <v>346599</v>
          </cell>
        </row>
        <row r="9793">
          <cell r="B9793" t="str">
            <v>Ươi &gt;18-21 cm</v>
          </cell>
          <cell r="C9793" t="str">
            <v>cây</v>
          </cell>
          <cell r="D9793">
            <v>370175</v>
          </cell>
        </row>
        <row r="9794">
          <cell r="B9794" t="str">
            <v>Ươi &gt;21-24 cm</v>
          </cell>
          <cell r="C9794" t="str">
            <v>cây</v>
          </cell>
          <cell r="D9794">
            <v>395469</v>
          </cell>
        </row>
        <row r="9795">
          <cell r="B9795" t="str">
            <v>Ươi &gt;24-27 cm</v>
          </cell>
          <cell r="C9795" t="str">
            <v>cây</v>
          </cell>
          <cell r="D9795">
            <v>422723</v>
          </cell>
        </row>
        <row r="9796">
          <cell r="B9796" t="str">
            <v>Ươi &gt;27-30 cm</v>
          </cell>
          <cell r="C9796" t="str">
            <v>cây</v>
          </cell>
          <cell r="D9796">
            <v>452216</v>
          </cell>
        </row>
        <row r="9797">
          <cell r="B9797" t="str">
            <v>Ươi &gt;30-33 cm</v>
          </cell>
          <cell r="C9797" t="str">
            <v>cây</v>
          </cell>
          <cell r="D9797">
            <v>484259</v>
          </cell>
        </row>
        <row r="9798">
          <cell r="B9798" t="str">
            <v>Ươi &gt;33-36 cm</v>
          </cell>
          <cell r="C9798" t="str">
            <v>cây</v>
          </cell>
          <cell r="D9798">
            <v>519226</v>
          </cell>
        </row>
        <row r="9799">
          <cell r="B9799" t="str">
            <v>Ươi &gt;36-39 cm</v>
          </cell>
          <cell r="C9799" t="str">
            <v>cây</v>
          </cell>
          <cell r="D9799">
            <v>557519</v>
          </cell>
        </row>
        <row r="9800">
          <cell r="B9800" t="str">
            <v>Ươi &gt;39-42 cm</v>
          </cell>
          <cell r="C9800" t="str">
            <v>cây</v>
          </cell>
          <cell r="D9800">
            <v>599611</v>
          </cell>
        </row>
        <row r="9801">
          <cell r="B9801" t="str">
            <v>Ươi &gt;42 cm</v>
          </cell>
          <cell r="C9801" t="str">
            <v>cây</v>
          </cell>
          <cell r="D9801">
            <v>646040</v>
          </cell>
        </row>
        <row r="9802">
          <cell r="B9802" t="str">
            <v>Vông nem ≤3 cm</v>
          </cell>
          <cell r="C9802" t="str">
            <v>cây</v>
          </cell>
          <cell r="D9802">
            <v>65142</v>
          </cell>
        </row>
        <row r="9803">
          <cell r="B9803" t="str">
            <v>Vông nem &gt;3-6 cm</v>
          </cell>
          <cell r="C9803" t="str">
            <v>cây</v>
          </cell>
          <cell r="D9803">
            <v>85815</v>
          </cell>
        </row>
        <row r="9804">
          <cell r="B9804" t="str">
            <v>Vông nem &gt;6-9 cm</v>
          </cell>
          <cell r="C9804" t="str">
            <v>cây</v>
          </cell>
          <cell r="D9804">
            <v>225790</v>
          </cell>
        </row>
        <row r="9805">
          <cell r="B9805" t="str">
            <v>Vông nem &gt;9-12 cm</v>
          </cell>
          <cell r="C9805" t="str">
            <v>cây</v>
          </cell>
          <cell r="D9805">
            <v>303775</v>
          </cell>
        </row>
        <row r="9806">
          <cell r="B9806" t="str">
            <v>Vông nem &gt;12-15 cm</v>
          </cell>
          <cell r="C9806" t="str">
            <v>cây</v>
          </cell>
          <cell r="D9806">
            <v>324528</v>
          </cell>
        </row>
        <row r="9807">
          <cell r="B9807" t="str">
            <v>Vông nem &gt;15-18 cm</v>
          </cell>
          <cell r="C9807" t="str">
            <v>cây</v>
          </cell>
          <cell r="D9807">
            <v>346599</v>
          </cell>
        </row>
        <row r="9808">
          <cell r="B9808" t="str">
            <v>Vông nem &gt;18-21 cm</v>
          </cell>
          <cell r="C9808" t="str">
            <v>cây</v>
          </cell>
          <cell r="D9808">
            <v>370175</v>
          </cell>
        </row>
        <row r="9809">
          <cell r="B9809" t="str">
            <v>Vông nem &gt;21-24 cm</v>
          </cell>
          <cell r="C9809" t="str">
            <v>cây</v>
          </cell>
          <cell r="D9809">
            <v>395469</v>
          </cell>
        </row>
        <row r="9810">
          <cell r="B9810" t="str">
            <v>Vông nem &gt;24-27 cm</v>
          </cell>
          <cell r="C9810" t="str">
            <v>cây</v>
          </cell>
          <cell r="D9810">
            <v>422723</v>
          </cell>
        </row>
        <row r="9811">
          <cell r="B9811" t="str">
            <v>Vông nem &gt;27-30 cm</v>
          </cell>
          <cell r="C9811" t="str">
            <v>cây</v>
          </cell>
          <cell r="D9811">
            <v>452216</v>
          </cell>
        </row>
        <row r="9812">
          <cell r="B9812" t="str">
            <v>Vông nem &gt;30-33 cm</v>
          </cell>
          <cell r="C9812" t="str">
            <v>cây</v>
          </cell>
          <cell r="D9812">
            <v>484259</v>
          </cell>
        </row>
        <row r="9813">
          <cell r="B9813" t="str">
            <v>Vông nem &gt;33-36 cm</v>
          </cell>
          <cell r="C9813" t="str">
            <v>cây</v>
          </cell>
          <cell r="D9813">
            <v>519226</v>
          </cell>
        </row>
        <row r="9814">
          <cell r="B9814" t="str">
            <v>Vông nem &gt;36-39 cm</v>
          </cell>
          <cell r="C9814" t="str">
            <v>cây</v>
          </cell>
          <cell r="D9814">
            <v>557519</v>
          </cell>
        </row>
        <row r="9815">
          <cell r="B9815" t="str">
            <v>Vông nem &gt;39-42 cm</v>
          </cell>
          <cell r="C9815" t="str">
            <v>cây</v>
          </cell>
          <cell r="D9815">
            <v>599611</v>
          </cell>
        </row>
        <row r="9816">
          <cell r="B9816" t="str">
            <v>Vông nem &gt;42 cm</v>
          </cell>
          <cell r="C9816" t="str">
            <v>cây</v>
          </cell>
          <cell r="D9816">
            <v>646040</v>
          </cell>
        </row>
        <row r="9817">
          <cell r="B9817" t="str">
            <v>Vông ≤3 cm</v>
          </cell>
          <cell r="C9817" t="str">
            <v>cây</v>
          </cell>
          <cell r="D9817">
            <v>65142</v>
          </cell>
        </row>
        <row r="9818">
          <cell r="B9818" t="str">
            <v>Vông &gt;3-6 cm</v>
          </cell>
          <cell r="C9818" t="str">
            <v>cây</v>
          </cell>
          <cell r="D9818">
            <v>85815</v>
          </cell>
        </row>
        <row r="9819">
          <cell r="B9819" t="str">
            <v>Vông &gt;6-9 cm</v>
          </cell>
          <cell r="C9819" t="str">
            <v>cây</v>
          </cell>
          <cell r="D9819">
            <v>225790</v>
          </cell>
        </row>
        <row r="9820">
          <cell r="B9820" t="str">
            <v>Vông &gt;9-12 cm</v>
          </cell>
          <cell r="C9820" t="str">
            <v>cây</v>
          </cell>
          <cell r="D9820">
            <v>303775</v>
          </cell>
        </row>
        <row r="9821">
          <cell r="B9821" t="str">
            <v>Vông &gt;12-15 cm</v>
          </cell>
          <cell r="C9821" t="str">
            <v>cây</v>
          </cell>
          <cell r="D9821">
            <v>324528</v>
          </cell>
        </row>
        <row r="9822">
          <cell r="B9822" t="str">
            <v>Vông &gt;15-18 cm</v>
          </cell>
          <cell r="C9822" t="str">
            <v>cây</v>
          </cell>
          <cell r="D9822">
            <v>346599</v>
          </cell>
        </row>
        <row r="9823">
          <cell r="B9823" t="str">
            <v>Vông &gt;18-21 cm</v>
          </cell>
          <cell r="C9823" t="str">
            <v>cây</v>
          </cell>
          <cell r="D9823">
            <v>370175</v>
          </cell>
        </row>
        <row r="9824">
          <cell r="B9824" t="str">
            <v>Vông &gt;21-24 cm</v>
          </cell>
          <cell r="C9824" t="str">
            <v>cây</v>
          </cell>
          <cell r="D9824">
            <v>395469</v>
          </cell>
        </row>
        <row r="9825">
          <cell r="B9825" t="str">
            <v>Vông &gt;24-27 cm</v>
          </cell>
          <cell r="C9825" t="str">
            <v>cây</v>
          </cell>
          <cell r="D9825">
            <v>422723</v>
          </cell>
        </row>
        <row r="9826">
          <cell r="B9826" t="str">
            <v>Vông &gt;27-30 cm</v>
          </cell>
          <cell r="C9826" t="str">
            <v>cây</v>
          </cell>
          <cell r="D9826">
            <v>452216</v>
          </cell>
        </row>
        <row r="9827">
          <cell r="B9827" t="str">
            <v>Vông &gt;30-33 cm</v>
          </cell>
          <cell r="C9827" t="str">
            <v>cây</v>
          </cell>
          <cell r="D9827">
            <v>484259</v>
          </cell>
        </row>
        <row r="9828">
          <cell r="B9828" t="str">
            <v>Vông &gt;33-36 cm</v>
          </cell>
          <cell r="C9828" t="str">
            <v>cây</v>
          </cell>
          <cell r="D9828">
            <v>519226</v>
          </cell>
        </row>
        <row r="9829">
          <cell r="B9829" t="str">
            <v>Vông &gt;36-39 cm</v>
          </cell>
          <cell r="C9829" t="str">
            <v>cây</v>
          </cell>
          <cell r="D9829">
            <v>557519</v>
          </cell>
        </row>
        <row r="9830">
          <cell r="B9830" t="str">
            <v>Vông &gt;39-42 cm</v>
          </cell>
          <cell r="C9830" t="str">
            <v>cây</v>
          </cell>
          <cell r="D9830">
            <v>599611</v>
          </cell>
        </row>
        <row r="9831">
          <cell r="B9831" t="str">
            <v>Vông &gt;42 cm</v>
          </cell>
          <cell r="C9831" t="str">
            <v>cây</v>
          </cell>
          <cell r="D9831">
            <v>646040</v>
          </cell>
        </row>
        <row r="9832">
          <cell r="B9832" t="str">
            <v>Keo lai ≤5 cm</v>
          </cell>
          <cell r="C9832" t="str">
            <v>cây</v>
          </cell>
          <cell r="D9832">
            <v>15384</v>
          </cell>
        </row>
        <row r="9833">
          <cell r="B9833" t="str">
            <v>Keo lai &gt;5-10 cm</v>
          </cell>
          <cell r="C9833" t="str">
            <v>cây</v>
          </cell>
          <cell r="D9833">
            <v>22043</v>
          </cell>
        </row>
        <row r="9834">
          <cell r="B9834" t="str">
            <v>Keo lai &gt;10-15 cm</v>
          </cell>
          <cell r="C9834" t="str">
            <v>cây</v>
          </cell>
          <cell r="D9834">
            <v>100410</v>
          </cell>
        </row>
        <row r="9835">
          <cell r="B9835" t="str">
            <v>Keo lai &gt;15-20 cm</v>
          </cell>
          <cell r="C9835" t="str">
            <v>cây</v>
          </cell>
          <cell r="D9835">
            <v>146733</v>
          </cell>
        </row>
        <row r="9836">
          <cell r="B9836" t="str">
            <v>Keo lai &gt;20-25 cm</v>
          </cell>
          <cell r="C9836" t="str">
            <v>cây</v>
          </cell>
          <cell r="D9836">
            <v>163247</v>
          </cell>
        </row>
        <row r="9837">
          <cell r="B9837" t="str">
            <v>Keo lai &gt;25 cm</v>
          </cell>
          <cell r="C9837" t="str">
            <v>cây</v>
          </cell>
          <cell r="D9837">
            <v>172153</v>
          </cell>
        </row>
        <row r="9838">
          <cell r="B9838" t="str">
            <v>Keo tai tượng ≤5 cm</v>
          </cell>
          <cell r="C9838" t="str">
            <v>cây</v>
          </cell>
          <cell r="D9838">
            <v>15384</v>
          </cell>
        </row>
        <row r="9839">
          <cell r="B9839" t="str">
            <v>Keo tai tượng &gt;5-10 cm</v>
          </cell>
          <cell r="C9839" t="str">
            <v>cây</v>
          </cell>
          <cell r="D9839">
            <v>22043</v>
          </cell>
        </row>
        <row r="9840">
          <cell r="B9840" t="str">
            <v>Keo tai tượng &gt;10-15 cm</v>
          </cell>
          <cell r="C9840" t="str">
            <v>cây</v>
          </cell>
          <cell r="D9840">
            <v>100410</v>
          </cell>
        </row>
        <row r="9841">
          <cell r="B9841" t="str">
            <v>Keo tai tượng &gt;15-20 cm</v>
          </cell>
          <cell r="C9841" t="str">
            <v>cây</v>
          </cell>
          <cell r="D9841">
            <v>146733</v>
          </cell>
        </row>
        <row r="9842">
          <cell r="B9842" t="str">
            <v>Keo tai tượng &gt;20-25 cm</v>
          </cell>
          <cell r="C9842" t="str">
            <v>cây</v>
          </cell>
          <cell r="D9842">
            <v>163247</v>
          </cell>
        </row>
        <row r="9843">
          <cell r="B9843" t="str">
            <v>Keo tai tượng &gt;25 cm</v>
          </cell>
          <cell r="C9843" t="str">
            <v>cây</v>
          </cell>
          <cell r="D9843">
            <v>172153</v>
          </cell>
        </row>
        <row r="9844">
          <cell r="B9844" t="str">
            <v>Keo lá tràm ≤5 cm</v>
          </cell>
          <cell r="C9844" t="str">
            <v>cây</v>
          </cell>
          <cell r="D9844">
            <v>15384</v>
          </cell>
        </row>
        <row r="9845">
          <cell r="B9845" t="str">
            <v>Keo lá tràm &gt;5-10 cm</v>
          </cell>
          <cell r="C9845" t="str">
            <v>cây</v>
          </cell>
          <cell r="D9845">
            <v>22043</v>
          </cell>
        </row>
        <row r="9846">
          <cell r="B9846" t="str">
            <v>Keo lá tràm &gt;10-15 cm</v>
          </cell>
          <cell r="C9846" t="str">
            <v>cây</v>
          </cell>
          <cell r="D9846">
            <v>100410</v>
          </cell>
        </row>
        <row r="9847">
          <cell r="B9847" t="str">
            <v>Keo lá tràm &gt;15-20 cm</v>
          </cell>
          <cell r="C9847" t="str">
            <v>cây</v>
          </cell>
          <cell r="D9847">
            <v>146733</v>
          </cell>
        </row>
        <row r="9848">
          <cell r="B9848" t="str">
            <v>Keo lá tràm &gt;20-25 cm</v>
          </cell>
          <cell r="C9848" t="str">
            <v>cây</v>
          </cell>
          <cell r="D9848">
            <v>163247</v>
          </cell>
        </row>
        <row r="9849">
          <cell r="B9849" t="str">
            <v>Keo lá tràm &gt;25 cm</v>
          </cell>
          <cell r="C9849" t="str">
            <v>cây</v>
          </cell>
          <cell r="D9849">
            <v>172153</v>
          </cell>
        </row>
        <row r="9850">
          <cell r="B9850" t="str">
            <v>Keo lưỡi liềm ≤5 cm</v>
          </cell>
          <cell r="C9850" t="str">
            <v>cây</v>
          </cell>
          <cell r="D9850">
            <v>15384</v>
          </cell>
        </row>
        <row r="9851">
          <cell r="B9851" t="str">
            <v>Keo lưỡi liềm &gt;5-10 cm</v>
          </cell>
          <cell r="C9851" t="str">
            <v>cây</v>
          </cell>
          <cell r="D9851">
            <v>22043</v>
          </cell>
        </row>
        <row r="9852">
          <cell r="B9852" t="str">
            <v>Keo lưỡi liềm &gt;10-15 cm</v>
          </cell>
          <cell r="C9852" t="str">
            <v>cây</v>
          </cell>
          <cell r="D9852">
            <v>100410</v>
          </cell>
        </row>
        <row r="9853">
          <cell r="B9853" t="str">
            <v>Keo lưỡi liềm &gt;15-20 cm</v>
          </cell>
          <cell r="C9853" t="str">
            <v>cây</v>
          </cell>
          <cell r="D9853">
            <v>146733</v>
          </cell>
        </row>
        <row r="9854">
          <cell r="B9854" t="str">
            <v>Keo lưỡi liềm &gt;20-25 cm</v>
          </cell>
          <cell r="C9854" t="str">
            <v>cây</v>
          </cell>
          <cell r="D9854">
            <v>163247</v>
          </cell>
        </row>
        <row r="9855">
          <cell r="B9855" t="str">
            <v>Keo lưỡi liềm &gt;25 cm</v>
          </cell>
          <cell r="C9855" t="str">
            <v>cây</v>
          </cell>
          <cell r="D9855">
            <v>172153</v>
          </cell>
        </row>
        <row r="9856">
          <cell r="B9856" t="str">
            <v>Bạch đàn camal ≤5 cm</v>
          </cell>
          <cell r="C9856" t="str">
            <v>cây</v>
          </cell>
          <cell r="D9856">
            <v>15384</v>
          </cell>
        </row>
        <row r="9857">
          <cell r="B9857" t="str">
            <v>Bạch đàn camal &gt;5-10 cm</v>
          </cell>
          <cell r="C9857" t="str">
            <v>cây</v>
          </cell>
          <cell r="D9857">
            <v>22043</v>
          </cell>
        </row>
        <row r="9858">
          <cell r="B9858" t="str">
            <v>Bạch đàn camal &gt;10-15 cm</v>
          </cell>
          <cell r="C9858" t="str">
            <v>cây</v>
          </cell>
          <cell r="D9858">
            <v>100410</v>
          </cell>
        </row>
        <row r="9859">
          <cell r="B9859" t="str">
            <v>Bạch đàn camal &gt;15-20 cm</v>
          </cell>
          <cell r="C9859" t="str">
            <v>cây</v>
          </cell>
          <cell r="D9859">
            <v>146733</v>
          </cell>
        </row>
        <row r="9860">
          <cell r="B9860" t="str">
            <v>Bạch đàn camal &gt;20-25 cm</v>
          </cell>
          <cell r="C9860" t="str">
            <v>cây</v>
          </cell>
          <cell r="D9860">
            <v>163247</v>
          </cell>
        </row>
        <row r="9861">
          <cell r="B9861" t="str">
            <v>Bạch đàn camal &gt;25 cm</v>
          </cell>
          <cell r="C9861" t="str">
            <v>cây</v>
          </cell>
          <cell r="D9861">
            <v>172153</v>
          </cell>
        </row>
        <row r="9862">
          <cell r="B9862" t="str">
            <v>Bạch đàn lai ≤5 cm</v>
          </cell>
          <cell r="C9862" t="str">
            <v>cây</v>
          </cell>
          <cell r="D9862">
            <v>15384</v>
          </cell>
        </row>
        <row r="9863">
          <cell r="B9863" t="str">
            <v>Bạch đàn lai &gt;5-10 cm</v>
          </cell>
          <cell r="C9863" t="str">
            <v>cây</v>
          </cell>
          <cell r="D9863">
            <v>22043</v>
          </cell>
        </row>
        <row r="9864">
          <cell r="B9864" t="str">
            <v>Bạch đàn lai &gt;10-15 cm</v>
          </cell>
          <cell r="C9864" t="str">
            <v>cây</v>
          </cell>
          <cell r="D9864">
            <v>100410</v>
          </cell>
        </row>
        <row r="9865">
          <cell r="B9865" t="str">
            <v>Bạch đàn lai &gt;15-20 cm</v>
          </cell>
          <cell r="C9865" t="str">
            <v>cây</v>
          </cell>
          <cell r="D9865">
            <v>146733</v>
          </cell>
        </row>
        <row r="9866">
          <cell r="B9866" t="str">
            <v>Bạch đàn lai &gt;20-25 cm</v>
          </cell>
          <cell r="C9866" t="str">
            <v>cây</v>
          </cell>
          <cell r="D9866">
            <v>163247</v>
          </cell>
        </row>
        <row r="9867">
          <cell r="B9867" t="str">
            <v>Bạch đàn lai &gt;25 cm</v>
          </cell>
          <cell r="C9867" t="str">
            <v>cây</v>
          </cell>
          <cell r="D9867">
            <v>172153</v>
          </cell>
        </row>
        <row r="9868">
          <cell r="B9868" t="str">
            <v>Bạch đàn uro ≤5 cm</v>
          </cell>
          <cell r="C9868" t="str">
            <v>cây</v>
          </cell>
          <cell r="D9868">
            <v>15384</v>
          </cell>
        </row>
        <row r="9869">
          <cell r="B9869" t="str">
            <v>Bạch đàn uro &gt;5-10 cm</v>
          </cell>
          <cell r="C9869" t="str">
            <v>cây</v>
          </cell>
          <cell r="D9869">
            <v>22043</v>
          </cell>
        </row>
        <row r="9870">
          <cell r="B9870" t="str">
            <v>Bạch đàn uro &gt;10-15 cm</v>
          </cell>
          <cell r="C9870" t="str">
            <v>cây</v>
          </cell>
          <cell r="D9870">
            <v>100410</v>
          </cell>
        </row>
        <row r="9871">
          <cell r="B9871" t="str">
            <v>Bạch đàn uro &gt;15-20 cm</v>
          </cell>
          <cell r="C9871" t="str">
            <v>cây</v>
          </cell>
          <cell r="D9871">
            <v>146733</v>
          </cell>
        </row>
        <row r="9872">
          <cell r="B9872" t="str">
            <v>Bạch đàn uro &gt;20-25 cm</v>
          </cell>
          <cell r="C9872" t="str">
            <v>cây</v>
          </cell>
          <cell r="D9872">
            <v>163247</v>
          </cell>
        </row>
        <row r="9873">
          <cell r="B9873" t="str">
            <v>Bạch đàn uro &gt;25 cm</v>
          </cell>
          <cell r="C9873" t="str">
            <v>cây</v>
          </cell>
          <cell r="D9873">
            <v>172153</v>
          </cell>
        </row>
        <row r="9874">
          <cell r="B9874" t="str">
            <v>Mấm trắng ≤2</v>
          </cell>
          <cell r="C9874" t="str">
            <v>cây</v>
          </cell>
          <cell r="D9874">
            <v>51163</v>
          </cell>
        </row>
        <row r="9875">
          <cell r="B9875" t="str">
            <v>Mấm trắng &gt;2-4</v>
          </cell>
          <cell r="C9875" t="str">
            <v>cây</v>
          </cell>
          <cell r="D9875">
            <v>95756</v>
          </cell>
        </row>
        <row r="9876">
          <cell r="B9876" t="str">
            <v>Mấm trắng &gt;4-6</v>
          </cell>
          <cell r="C9876" t="str">
            <v>cây</v>
          </cell>
          <cell r="D9876">
            <v>143841</v>
          </cell>
        </row>
        <row r="9877">
          <cell r="B9877" t="str">
            <v>Mấm trắng &gt;6-8</v>
          </cell>
          <cell r="C9877" t="str">
            <v>cây</v>
          </cell>
          <cell r="D9877">
            <v>154152</v>
          </cell>
        </row>
        <row r="9878">
          <cell r="B9878" t="str">
            <v>Mấm trắng &gt;8-10</v>
          </cell>
          <cell r="C9878" t="str">
            <v>cây</v>
          </cell>
          <cell r="D9878">
            <v>165836</v>
          </cell>
        </row>
        <row r="9879">
          <cell r="B9879" t="str">
            <v>Mấm trắng &gt;10-12</v>
          </cell>
          <cell r="C9879" t="str">
            <v>cây</v>
          </cell>
          <cell r="D9879">
            <v>176774</v>
          </cell>
        </row>
        <row r="9880">
          <cell r="B9880" t="str">
            <v>Mấm trắng &gt;12-14</v>
          </cell>
          <cell r="C9880" t="str">
            <v>cây</v>
          </cell>
          <cell r="D9880">
            <v>189211</v>
          </cell>
        </row>
        <row r="9881">
          <cell r="B9881" t="str">
            <v>Mấm trắng &gt;14-16</v>
          </cell>
          <cell r="C9881" t="str">
            <v>cây</v>
          </cell>
          <cell r="D9881">
            <v>206218</v>
          </cell>
        </row>
        <row r="9882">
          <cell r="B9882" t="str">
            <v>Mấm trắng &gt;16-18</v>
          </cell>
          <cell r="C9882" t="str">
            <v>cây</v>
          </cell>
          <cell r="D9882">
            <v>226070</v>
          </cell>
        </row>
        <row r="9883">
          <cell r="B9883" t="str">
            <v>Mấm trắng &gt;18-20</v>
          </cell>
          <cell r="C9883" t="str">
            <v>cây</v>
          </cell>
          <cell r="D9883">
            <v>249389</v>
          </cell>
        </row>
        <row r="9884">
          <cell r="B9884" t="str">
            <v>Mấm trắng &gt;20</v>
          </cell>
          <cell r="C9884" t="str">
            <v>cây</v>
          </cell>
          <cell r="D9884">
            <v>262259</v>
          </cell>
        </row>
        <row r="9885">
          <cell r="B9885" t="str">
            <v>Mấm đen ≤2</v>
          </cell>
          <cell r="C9885" t="str">
            <v>cây</v>
          </cell>
          <cell r="D9885">
            <v>51163</v>
          </cell>
        </row>
        <row r="9886">
          <cell r="B9886" t="str">
            <v>Mấm đen &gt;2-4</v>
          </cell>
          <cell r="C9886" t="str">
            <v>cây</v>
          </cell>
          <cell r="D9886">
            <v>95756</v>
          </cell>
        </row>
        <row r="9887">
          <cell r="B9887" t="str">
            <v>Mấm đen &gt;4-6</v>
          </cell>
          <cell r="C9887" t="str">
            <v>cây</v>
          </cell>
          <cell r="D9887">
            <v>143841</v>
          </cell>
        </row>
        <row r="9888">
          <cell r="B9888" t="str">
            <v>Mấm đen &gt;6-8</v>
          </cell>
          <cell r="C9888" t="str">
            <v>cây</v>
          </cell>
          <cell r="D9888">
            <v>154152</v>
          </cell>
        </row>
        <row r="9889">
          <cell r="B9889" t="str">
            <v>Mấm đen &gt;8-10</v>
          </cell>
          <cell r="C9889" t="str">
            <v>cây</v>
          </cell>
          <cell r="D9889">
            <v>165836</v>
          </cell>
        </row>
        <row r="9890">
          <cell r="B9890" t="str">
            <v>Mấm đen &gt;10-12</v>
          </cell>
          <cell r="C9890" t="str">
            <v>cây</v>
          </cell>
          <cell r="D9890">
            <v>176774</v>
          </cell>
        </row>
        <row r="9891">
          <cell r="B9891" t="str">
            <v>Mấm đen &gt;12-14</v>
          </cell>
          <cell r="C9891" t="str">
            <v>cây</v>
          </cell>
          <cell r="D9891">
            <v>189211</v>
          </cell>
        </row>
        <row r="9892">
          <cell r="B9892" t="str">
            <v>Mấm đen &gt;14-16</v>
          </cell>
          <cell r="C9892" t="str">
            <v>cây</v>
          </cell>
          <cell r="D9892">
            <v>206218</v>
          </cell>
        </row>
        <row r="9893">
          <cell r="B9893" t="str">
            <v>Mấm đen &gt;16-18</v>
          </cell>
          <cell r="C9893" t="str">
            <v>cây</v>
          </cell>
          <cell r="D9893">
            <v>226070</v>
          </cell>
        </row>
        <row r="9894">
          <cell r="B9894" t="str">
            <v>Mấm đen &gt;18-20</v>
          </cell>
          <cell r="C9894" t="str">
            <v>cây</v>
          </cell>
          <cell r="D9894">
            <v>249389</v>
          </cell>
        </row>
        <row r="9895">
          <cell r="B9895" t="str">
            <v>Mấm đen &gt;20</v>
          </cell>
          <cell r="C9895" t="str">
            <v>cây</v>
          </cell>
          <cell r="D9895">
            <v>262259</v>
          </cell>
        </row>
        <row r="9896">
          <cell r="B9896" t="str">
            <v>Sú ≤2</v>
          </cell>
          <cell r="C9896" t="str">
            <v>cây</v>
          </cell>
          <cell r="D9896">
            <v>51163</v>
          </cell>
        </row>
        <row r="9897">
          <cell r="B9897" t="str">
            <v>Sú &gt;2-4</v>
          </cell>
          <cell r="C9897" t="str">
            <v>cây</v>
          </cell>
          <cell r="D9897">
            <v>95756</v>
          </cell>
        </row>
        <row r="9898">
          <cell r="B9898" t="str">
            <v>Sú &gt;4-6</v>
          </cell>
          <cell r="C9898" t="str">
            <v>cây</v>
          </cell>
          <cell r="D9898">
            <v>143841</v>
          </cell>
        </row>
        <row r="9899">
          <cell r="B9899" t="str">
            <v>Sú &gt;6-8</v>
          </cell>
          <cell r="C9899" t="str">
            <v>cây</v>
          </cell>
          <cell r="D9899">
            <v>154152</v>
          </cell>
        </row>
        <row r="9900">
          <cell r="B9900" t="str">
            <v>Sú &gt;8-10</v>
          </cell>
          <cell r="C9900" t="str">
            <v>cây</v>
          </cell>
          <cell r="D9900">
            <v>165836</v>
          </cell>
        </row>
        <row r="9901">
          <cell r="B9901" t="str">
            <v>Sú &gt;10-12</v>
          </cell>
          <cell r="C9901" t="str">
            <v>cây</v>
          </cell>
          <cell r="D9901">
            <v>176774</v>
          </cell>
        </row>
        <row r="9902">
          <cell r="B9902" t="str">
            <v>Sú &gt;12-14</v>
          </cell>
          <cell r="C9902" t="str">
            <v>cây</v>
          </cell>
          <cell r="D9902">
            <v>189211</v>
          </cell>
        </row>
        <row r="9903">
          <cell r="B9903" t="str">
            <v>Sú &gt;14-16</v>
          </cell>
          <cell r="C9903" t="str">
            <v>cây</v>
          </cell>
          <cell r="D9903">
            <v>206218</v>
          </cell>
        </row>
        <row r="9904">
          <cell r="B9904" t="str">
            <v>Sú &gt;16-18</v>
          </cell>
          <cell r="C9904" t="str">
            <v>cây</v>
          </cell>
          <cell r="D9904">
            <v>226070</v>
          </cell>
        </row>
        <row r="9905">
          <cell r="B9905" t="str">
            <v>Sú &gt;18-20</v>
          </cell>
          <cell r="C9905" t="str">
            <v>cây</v>
          </cell>
          <cell r="D9905">
            <v>249389</v>
          </cell>
        </row>
        <row r="9906">
          <cell r="B9906" t="str">
            <v>Sú &gt;20</v>
          </cell>
          <cell r="C9906" t="str">
            <v>cây</v>
          </cell>
          <cell r="D9906">
            <v>262259</v>
          </cell>
        </row>
        <row r="9907">
          <cell r="B9907" t="str">
            <v>Vẹt dù ≤2</v>
          </cell>
          <cell r="C9907" t="str">
            <v>cây</v>
          </cell>
          <cell r="D9907">
            <v>51163</v>
          </cell>
        </row>
        <row r="9908">
          <cell r="B9908" t="str">
            <v>Vẹt dù &gt;2-4</v>
          </cell>
          <cell r="C9908" t="str">
            <v>cây</v>
          </cell>
          <cell r="D9908">
            <v>95756</v>
          </cell>
        </row>
        <row r="9909">
          <cell r="B9909" t="str">
            <v>Vẹt dù &gt;4-6</v>
          </cell>
          <cell r="C9909" t="str">
            <v>cây</v>
          </cell>
          <cell r="D9909">
            <v>143841</v>
          </cell>
        </row>
        <row r="9910">
          <cell r="B9910" t="str">
            <v>Vẹt dù &gt;6-8</v>
          </cell>
          <cell r="C9910" t="str">
            <v>cây</v>
          </cell>
          <cell r="D9910">
            <v>154152</v>
          </cell>
        </row>
        <row r="9911">
          <cell r="B9911" t="str">
            <v>Vẹt dù &gt;8-10</v>
          </cell>
          <cell r="C9911" t="str">
            <v>cây</v>
          </cell>
          <cell r="D9911">
            <v>165836</v>
          </cell>
        </row>
        <row r="9912">
          <cell r="B9912" t="str">
            <v>Vẹt dù &gt;10-12</v>
          </cell>
          <cell r="C9912" t="str">
            <v>cây</v>
          </cell>
          <cell r="D9912">
            <v>176774</v>
          </cell>
        </row>
        <row r="9913">
          <cell r="B9913" t="str">
            <v>Vẹt dù &gt;12-14</v>
          </cell>
          <cell r="C9913" t="str">
            <v>cây</v>
          </cell>
          <cell r="D9913">
            <v>189211</v>
          </cell>
        </row>
        <row r="9914">
          <cell r="B9914" t="str">
            <v>Vẹt dù &gt;14-16</v>
          </cell>
          <cell r="C9914" t="str">
            <v>cây</v>
          </cell>
          <cell r="D9914">
            <v>206218</v>
          </cell>
        </row>
        <row r="9915">
          <cell r="B9915" t="str">
            <v>Vẹt dù &gt;16-18</v>
          </cell>
          <cell r="C9915" t="str">
            <v>cây</v>
          </cell>
          <cell r="D9915">
            <v>226070</v>
          </cell>
        </row>
        <row r="9916">
          <cell r="B9916" t="str">
            <v>Vẹt dù &gt;18-20</v>
          </cell>
          <cell r="C9916" t="str">
            <v>cây</v>
          </cell>
          <cell r="D9916">
            <v>249389</v>
          </cell>
        </row>
        <row r="9917">
          <cell r="B9917" t="str">
            <v>Vẹt dù &gt;20</v>
          </cell>
          <cell r="C9917" t="str">
            <v>cây</v>
          </cell>
          <cell r="D9917">
            <v>262259</v>
          </cell>
        </row>
        <row r="9918">
          <cell r="B9918" t="str">
            <v>Vẹt trụ ≤2</v>
          </cell>
          <cell r="C9918" t="str">
            <v>cây</v>
          </cell>
          <cell r="D9918">
            <v>51163</v>
          </cell>
        </row>
        <row r="9919">
          <cell r="B9919" t="str">
            <v>Vẹt trụ &gt;2-4</v>
          </cell>
          <cell r="C9919" t="str">
            <v>cây</v>
          </cell>
          <cell r="D9919">
            <v>95756</v>
          </cell>
        </row>
        <row r="9920">
          <cell r="B9920" t="str">
            <v>Vẹt trụ &gt;4-6</v>
          </cell>
          <cell r="C9920" t="str">
            <v>cây</v>
          </cell>
          <cell r="D9920">
            <v>143841</v>
          </cell>
        </row>
        <row r="9921">
          <cell r="B9921" t="str">
            <v>Vẹt trụ &gt;6-8</v>
          </cell>
          <cell r="C9921" t="str">
            <v>cây</v>
          </cell>
          <cell r="D9921">
            <v>154152</v>
          </cell>
        </row>
        <row r="9922">
          <cell r="B9922" t="str">
            <v>Vẹt trụ &gt;8-10</v>
          </cell>
          <cell r="C9922" t="str">
            <v>cây</v>
          </cell>
          <cell r="D9922">
            <v>165836</v>
          </cell>
        </row>
        <row r="9923">
          <cell r="B9923" t="str">
            <v>Vẹt trụ &gt;10-12</v>
          </cell>
          <cell r="C9923" t="str">
            <v>cây</v>
          </cell>
          <cell r="D9923">
            <v>176774</v>
          </cell>
        </row>
        <row r="9924">
          <cell r="B9924" t="str">
            <v>Vẹt trụ &gt;12-14</v>
          </cell>
          <cell r="C9924" t="str">
            <v>cây</v>
          </cell>
          <cell r="D9924">
            <v>189211</v>
          </cell>
        </row>
        <row r="9925">
          <cell r="B9925" t="str">
            <v>Vẹt trụ &gt;14-16</v>
          </cell>
          <cell r="C9925" t="str">
            <v>cây</v>
          </cell>
          <cell r="D9925">
            <v>206218</v>
          </cell>
        </row>
        <row r="9926">
          <cell r="B9926" t="str">
            <v>Vẹt trụ &gt;16-18</v>
          </cell>
          <cell r="C9926" t="str">
            <v>cây</v>
          </cell>
          <cell r="D9926">
            <v>226070</v>
          </cell>
        </row>
        <row r="9927">
          <cell r="B9927" t="str">
            <v>Vẹt trụ &gt;18-20</v>
          </cell>
          <cell r="C9927" t="str">
            <v>cây</v>
          </cell>
          <cell r="D9927">
            <v>249389</v>
          </cell>
        </row>
        <row r="9928">
          <cell r="B9928" t="str">
            <v>Vẹt trụ &gt;20</v>
          </cell>
          <cell r="C9928" t="str">
            <v>cây</v>
          </cell>
          <cell r="D9928">
            <v>262259</v>
          </cell>
        </row>
        <row r="9929">
          <cell r="B9929" t="str">
            <v>Đưng ≤2</v>
          </cell>
          <cell r="C9929" t="str">
            <v>cây</v>
          </cell>
          <cell r="D9929">
            <v>51163</v>
          </cell>
        </row>
        <row r="9930">
          <cell r="B9930" t="str">
            <v>Đưng &gt;2-4</v>
          </cell>
          <cell r="C9930" t="str">
            <v>cây</v>
          </cell>
          <cell r="D9930">
            <v>95756</v>
          </cell>
        </row>
        <row r="9931">
          <cell r="B9931" t="str">
            <v>Đưng &gt;4-6</v>
          </cell>
          <cell r="C9931" t="str">
            <v>cây</v>
          </cell>
          <cell r="D9931">
            <v>143841</v>
          </cell>
        </row>
        <row r="9932">
          <cell r="B9932" t="str">
            <v>Đưng &gt;6-8</v>
          </cell>
          <cell r="C9932" t="str">
            <v>cây</v>
          </cell>
          <cell r="D9932">
            <v>154152</v>
          </cell>
        </row>
        <row r="9933">
          <cell r="B9933" t="str">
            <v>Đưng &gt;8-10</v>
          </cell>
          <cell r="C9933" t="str">
            <v>cây</v>
          </cell>
          <cell r="D9933">
            <v>165836</v>
          </cell>
        </row>
        <row r="9934">
          <cell r="B9934" t="str">
            <v>Đưng &gt;10-12</v>
          </cell>
          <cell r="C9934" t="str">
            <v>cây</v>
          </cell>
          <cell r="D9934">
            <v>176774</v>
          </cell>
        </row>
        <row r="9935">
          <cell r="B9935" t="str">
            <v>Đưng &gt;12-14</v>
          </cell>
          <cell r="C9935" t="str">
            <v>cây</v>
          </cell>
          <cell r="D9935">
            <v>189211</v>
          </cell>
        </row>
        <row r="9936">
          <cell r="B9936" t="str">
            <v>Đưng &gt;14-16</v>
          </cell>
          <cell r="C9936" t="str">
            <v>cây</v>
          </cell>
          <cell r="D9936">
            <v>206218</v>
          </cell>
        </row>
        <row r="9937">
          <cell r="B9937" t="str">
            <v>Đưng &gt;16-18</v>
          </cell>
          <cell r="C9937" t="str">
            <v>cây</v>
          </cell>
          <cell r="D9937">
            <v>226070</v>
          </cell>
        </row>
        <row r="9938">
          <cell r="B9938" t="str">
            <v>Đưng &gt;18-20</v>
          </cell>
          <cell r="C9938" t="str">
            <v>cây</v>
          </cell>
          <cell r="D9938">
            <v>249389</v>
          </cell>
        </row>
        <row r="9939">
          <cell r="B9939" t="str">
            <v>Đưng &gt;20</v>
          </cell>
          <cell r="C9939" t="str">
            <v>cây</v>
          </cell>
          <cell r="D9939">
            <v>262259</v>
          </cell>
        </row>
        <row r="9940">
          <cell r="B9940" t="str">
            <v>Bần trắng ≤2</v>
          </cell>
          <cell r="C9940" t="str">
            <v>cây</v>
          </cell>
          <cell r="D9940">
            <v>51163</v>
          </cell>
        </row>
        <row r="9941">
          <cell r="B9941" t="str">
            <v>Bần trắng &gt;2-4</v>
          </cell>
          <cell r="C9941" t="str">
            <v>cây</v>
          </cell>
          <cell r="D9941">
            <v>95756</v>
          </cell>
        </row>
        <row r="9942">
          <cell r="B9942" t="str">
            <v>Bần trắng &gt;4-6</v>
          </cell>
          <cell r="C9942" t="str">
            <v>cây</v>
          </cell>
          <cell r="D9942">
            <v>143841</v>
          </cell>
        </row>
        <row r="9943">
          <cell r="B9943" t="str">
            <v>Bần trắng &gt;6-8</v>
          </cell>
          <cell r="C9943" t="str">
            <v>cây</v>
          </cell>
          <cell r="D9943">
            <v>154152</v>
          </cell>
        </row>
        <row r="9944">
          <cell r="B9944" t="str">
            <v>Bần trắng &gt;8-10</v>
          </cell>
          <cell r="C9944" t="str">
            <v>cây</v>
          </cell>
          <cell r="D9944">
            <v>165836</v>
          </cell>
        </row>
        <row r="9945">
          <cell r="B9945" t="str">
            <v>Bần trắng &gt;10-12</v>
          </cell>
          <cell r="C9945" t="str">
            <v>cây</v>
          </cell>
          <cell r="D9945">
            <v>176774</v>
          </cell>
        </row>
        <row r="9946">
          <cell r="B9946" t="str">
            <v>Bần trắng &gt;12-14</v>
          </cell>
          <cell r="C9946" t="str">
            <v>cây</v>
          </cell>
          <cell r="D9946">
            <v>189211</v>
          </cell>
        </row>
        <row r="9947">
          <cell r="B9947" t="str">
            <v>Bần trắng &gt;14-16</v>
          </cell>
          <cell r="C9947" t="str">
            <v>cây</v>
          </cell>
          <cell r="D9947">
            <v>206218</v>
          </cell>
        </row>
        <row r="9948">
          <cell r="B9948" t="str">
            <v>Bần trắng &gt;16-18</v>
          </cell>
          <cell r="C9948" t="str">
            <v>cây</v>
          </cell>
          <cell r="D9948">
            <v>226070</v>
          </cell>
        </row>
        <row r="9949">
          <cell r="B9949" t="str">
            <v>Bần trắng &gt;18-20</v>
          </cell>
          <cell r="C9949" t="str">
            <v>cây</v>
          </cell>
          <cell r="D9949">
            <v>249389</v>
          </cell>
        </row>
        <row r="9950">
          <cell r="B9950" t="str">
            <v>Bần trắng &gt;20</v>
          </cell>
          <cell r="C9950" t="str">
            <v>cây</v>
          </cell>
          <cell r="D9950">
            <v>262259</v>
          </cell>
        </row>
        <row r="9951">
          <cell r="B9951" t="str">
            <v>Bần ổi ≤2</v>
          </cell>
          <cell r="C9951" t="str">
            <v>cây</v>
          </cell>
          <cell r="D9951">
            <v>51163</v>
          </cell>
        </row>
        <row r="9952">
          <cell r="B9952" t="str">
            <v>Bần ổi &gt;2-4</v>
          </cell>
          <cell r="C9952" t="str">
            <v>cây</v>
          </cell>
          <cell r="D9952">
            <v>95756</v>
          </cell>
        </row>
        <row r="9953">
          <cell r="B9953" t="str">
            <v>Bần ổi &gt;4-6</v>
          </cell>
          <cell r="C9953" t="str">
            <v>cây</v>
          </cell>
          <cell r="D9953">
            <v>143841</v>
          </cell>
        </row>
        <row r="9954">
          <cell r="B9954" t="str">
            <v>Bần ổi &gt;6-8</v>
          </cell>
          <cell r="C9954" t="str">
            <v>cây</v>
          </cell>
          <cell r="D9954">
            <v>154152</v>
          </cell>
        </row>
        <row r="9955">
          <cell r="B9955" t="str">
            <v>Bần ổi &gt;8-10</v>
          </cell>
          <cell r="C9955" t="str">
            <v>cây</v>
          </cell>
          <cell r="D9955">
            <v>165836</v>
          </cell>
        </row>
        <row r="9956">
          <cell r="B9956" t="str">
            <v>Bần ổi &gt;10-12</v>
          </cell>
          <cell r="C9956" t="str">
            <v>cây</v>
          </cell>
          <cell r="D9956">
            <v>176774</v>
          </cell>
        </row>
        <row r="9957">
          <cell r="B9957" t="str">
            <v>Bần ổi &gt;12-14</v>
          </cell>
          <cell r="C9957" t="str">
            <v>cây</v>
          </cell>
          <cell r="D9957">
            <v>189211</v>
          </cell>
        </row>
        <row r="9958">
          <cell r="B9958" t="str">
            <v>Bần ổi &gt;14-16</v>
          </cell>
          <cell r="C9958" t="str">
            <v>cây</v>
          </cell>
          <cell r="D9958">
            <v>206218</v>
          </cell>
        </row>
        <row r="9959">
          <cell r="B9959" t="str">
            <v>Bần ổi &gt;16-18</v>
          </cell>
          <cell r="C9959" t="str">
            <v>cây</v>
          </cell>
          <cell r="D9959">
            <v>226070</v>
          </cell>
        </row>
        <row r="9960">
          <cell r="B9960" t="str">
            <v>Bần ổi &gt;18-20</v>
          </cell>
          <cell r="C9960" t="str">
            <v>cây</v>
          </cell>
          <cell r="D9960">
            <v>249389</v>
          </cell>
        </row>
        <row r="9961">
          <cell r="B9961" t="str">
            <v>Bần ổi &gt;20</v>
          </cell>
          <cell r="C9961" t="str">
            <v>cây</v>
          </cell>
          <cell r="D9961">
            <v>262259</v>
          </cell>
        </row>
        <row r="9962">
          <cell r="B9962" t="str">
            <v>Gõ biển ≤2</v>
          </cell>
          <cell r="C9962" t="str">
            <v>cây</v>
          </cell>
          <cell r="D9962">
            <v>51163</v>
          </cell>
        </row>
        <row r="9963">
          <cell r="B9963" t="str">
            <v>Gõ biển &gt;2-4</v>
          </cell>
          <cell r="C9963" t="str">
            <v>cây</v>
          </cell>
          <cell r="D9963">
            <v>95756</v>
          </cell>
        </row>
        <row r="9964">
          <cell r="B9964" t="str">
            <v>Gõ biển &gt;4-6</v>
          </cell>
          <cell r="C9964" t="str">
            <v>cây</v>
          </cell>
          <cell r="D9964">
            <v>143841</v>
          </cell>
        </row>
        <row r="9965">
          <cell r="B9965" t="str">
            <v>Gõ biển &gt;6-8</v>
          </cell>
          <cell r="C9965" t="str">
            <v>cây</v>
          </cell>
          <cell r="D9965">
            <v>154152</v>
          </cell>
        </row>
        <row r="9966">
          <cell r="B9966" t="str">
            <v>Gõ biển &gt;8-10</v>
          </cell>
          <cell r="C9966" t="str">
            <v>cây</v>
          </cell>
          <cell r="D9966">
            <v>165836</v>
          </cell>
        </row>
        <row r="9967">
          <cell r="B9967" t="str">
            <v>Gõ biển &gt;10-12</v>
          </cell>
          <cell r="C9967" t="str">
            <v>cây</v>
          </cell>
          <cell r="D9967">
            <v>176774</v>
          </cell>
        </row>
        <row r="9968">
          <cell r="B9968" t="str">
            <v>Gõ biển &gt;12-14</v>
          </cell>
          <cell r="C9968" t="str">
            <v>cây</v>
          </cell>
          <cell r="D9968">
            <v>189211</v>
          </cell>
        </row>
        <row r="9969">
          <cell r="B9969" t="str">
            <v>Gõ biển &gt;14-16</v>
          </cell>
          <cell r="C9969" t="str">
            <v>cây</v>
          </cell>
          <cell r="D9969">
            <v>206218</v>
          </cell>
        </row>
        <row r="9970">
          <cell r="B9970" t="str">
            <v>Gõ biển &gt;16-18</v>
          </cell>
          <cell r="C9970" t="str">
            <v>cây</v>
          </cell>
          <cell r="D9970">
            <v>226070</v>
          </cell>
        </row>
        <row r="9971">
          <cell r="B9971" t="str">
            <v>Gõ biển &gt;18-20</v>
          </cell>
          <cell r="C9971" t="str">
            <v>cây</v>
          </cell>
          <cell r="D9971">
            <v>249389</v>
          </cell>
        </row>
        <row r="9972">
          <cell r="B9972" t="str">
            <v>Gõ biển &gt;20</v>
          </cell>
          <cell r="C9972" t="str">
            <v>cây</v>
          </cell>
          <cell r="D9972">
            <v>262259</v>
          </cell>
        </row>
        <row r="9973">
          <cell r="B9973" t="str">
            <v>Gõ nước ≤2</v>
          </cell>
          <cell r="C9973" t="str">
            <v>cây</v>
          </cell>
          <cell r="D9973">
            <v>51163</v>
          </cell>
        </row>
        <row r="9974">
          <cell r="B9974" t="str">
            <v>Gõ nước &gt;2-4</v>
          </cell>
          <cell r="C9974" t="str">
            <v>cây</v>
          </cell>
          <cell r="D9974">
            <v>95756</v>
          </cell>
        </row>
        <row r="9975">
          <cell r="B9975" t="str">
            <v>Gõ nước &gt;4-6</v>
          </cell>
          <cell r="C9975" t="str">
            <v>cây</v>
          </cell>
          <cell r="D9975">
            <v>143841</v>
          </cell>
        </row>
        <row r="9976">
          <cell r="B9976" t="str">
            <v>Gõ nước &gt;6-8</v>
          </cell>
          <cell r="C9976" t="str">
            <v>cây</v>
          </cell>
          <cell r="D9976">
            <v>154152</v>
          </cell>
        </row>
        <row r="9977">
          <cell r="B9977" t="str">
            <v>Gõ nước &gt;8-10</v>
          </cell>
          <cell r="C9977" t="str">
            <v>cây</v>
          </cell>
          <cell r="D9977">
            <v>165836</v>
          </cell>
        </row>
        <row r="9978">
          <cell r="B9978" t="str">
            <v>Gõ nước &gt;10-12</v>
          </cell>
          <cell r="C9978" t="str">
            <v>cây</v>
          </cell>
          <cell r="D9978">
            <v>176774</v>
          </cell>
        </row>
        <row r="9979">
          <cell r="B9979" t="str">
            <v>Gõ nước &gt;12-14</v>
          </cell>
          <cell r="C9979" t="str">
            <v>cây</v>
          </cell>
          <cell r="D9979">
            <v>189211</v>
          </cell>
        </row>
        <row r="9980">
          <cell r="B9980" t="str">
            <v>Gõ nước &gt;14-16</v>
          </cell>
          <cell r="C9980" t="str">
            <v>cây</v>
          </cell>
          <cell r="D9980">
            <v>206218</v>
          </cell>
        </row>
        <row r="9981">
          <cell r="B9981" t="str">
            <v>Gõ nước &gt;16-18</v>
          </cell>
          <cell r="C9981" t="str">
            <v>cây</v>
          </cell>
          <cell r="D9981">
            <v>226070</v>
          </cell>
        </row>
        <row r="9982">
          <cell r="B9982" t="str">
            <v>Gõ nước &gt;18-20</v>
          </cell>
          <cell r="C9982" t="str">
            <v>cây</v>
          </cell>
          <cell r="D9982">
            <v>249389</v>
          </cell>
        </row>
        <row r="9983">
          <cell r="B9983" t="str">
            <v>Gõ nước &gt;20</v>
          </cell>
          <cell r="C9983" t="str">
            <v>cây</v>
          </cell>
          <cell r="D9983">
            <v>262259</v>
          </cell>
        </row>
        <row r="9984">
          <cell r="B9984" t="str">
            <v>Xu ổi ≤2</v>
          </cell>
          <cell r="C9984" t="str">
            <v>cây</v>
          </cell>
          <cell r="D9984">
            <v>51163</v>
          </cell>
        </row>
        <row r="9985">
          <cell r="B9985" t="str">
            <v>Xu ổi &gt;2-4</v>
          </cell>
          <cell r="C9985" t="str">
            <v>cây</v>
          </cell>
          <cell r="D9985">
            <v>95756</v>
          </cell>
        </row>
        <row r="9986">
          <cell r="B9986" t="str">
            <v>Xu ổi &gt;4-6</v>
          </cell>
          <cell r="C9986" t="str">
            <v>cây</v>
          </cell>
          <cell r="D9986">
            <v>143841</v>
          </cell>
        </row>
        <row r="9987">
          <cell r="B9987" t="str">
            <v>Xu ổi &gt;6-8</v>
          </cell>
          <cell r="C9987" t="str">
            <v>cây</v>
          </cell>
          <cell r="D9987">
            <v>154152</v>
          </cell>
        </row>
        <row r="9988">
          <cell r="B9988" t="str">
            <v>Xu ổi &gt;8-10</v>
          </cell>
          <cell r="C9988" t="str">
            <v>cây</v>
          </cell>
          <cell r="D9988">
            <v>165836</v>
          </cell>
        </row>
        <row r="9989">
          <cell r="B9989" t="str">
            <v>Xu ổi &gt;10-12</v>
          </cell>
          <cell r="C9989" t="str">
            <v>cây</v>
          </cell>
          <cell r="D9989">
            <v>176774</v>
          </cell>
        </row>
        <row r="9990">
          <cell r="B9990" t="str">
            <v>Xu ổi &gt;12-14</v>
          </cell>
          <cell r="C9990" t="str">
            <v>cây</v>
          </cell>
          <cell r="D9990">
            <v>189211</v>
          </cell>
        </row>
        <row r="9991">
          <cell r="B9991" t="str">
            <v>Xu ổi &gt;14-16</v>
          </cell>
          <cell r="C9991" t="str">
            <v>cây</v>
          </cell>
          <cell r="D9991">
            <v>206218</v>
          </cell>
        </row>
        <row r="9992">
          <cell r="B9992" t="str">
            <v>Xu ổi &gt;16-18</v>
          </cell>
          <cell r="C9992" t="str">
            <v>cây</v>
          </cell>
          <cell r="D9992">
            <v>226070</v>
          </cell>
        </row>
        <row r="9993">
          <cell r="B9993" t="str">
            <v>Xu ổi &gt;18-20</v>
          </cell>
          <cell r="C9993" t="str">
            <v>cây</v>
          </cell>
          <cell r="D9993">
            <v>249389</v>
          </cell>
        </row>
        <row r="9994">
          <cell r="B9994" t="str">
            <v>Xu ổi &gt;20</v>
          </cell>
          <cell r="C9994" t="str">
            <v>cây</v>
          </cell>
          <cell r="D9994">
            <v>262259</v>
          </cell>
        </row>
        <row r="9995">
          <cell r="B9995" t="str">
            <v>Cóc đỏ ≤2</v>
          </cell>
          <cell r="C9995" t="str">
            <v>cây</v>
          </cell>
          <cell r="D9995">
            <v>51163</v>
          </cell>
        </row>
        <row r="9996">
          <cell r="B9996" t="str">
            <v>Cóc đỏ &gt;2-4</v>
          </cell>
          <cell r="C9996" t="str">
            <v>cây</v>
          </cell>
          <cell r="D9996">
            <v>95756</v>
          </cell>
        </row>
        <row r="9997">
          <cell r="B9997" t="str">
            <v>Cóc đỏ &gt;4-6</v>
          </cell>
          <cell r="C9997" t="str">
            <v>cây</v>
          </cell>
          <cell r="D9997">
            <v>143841</v>
          </cell>
        </row>
        <row r="9998">
          <cell r="B9998" t="str">
            <v>Cóc đỏ &gt;6-8</v>
          </cell>
          <cell r="C9998" t="str">
            <v>cây</v>
          </cell>
          <cell r="D9998">
            <v>154152</v>
          </cell>
        </row>
        <row r="9999">
          <cell r="B9999" t="str">
            <v>Cóc đỏ &gt;8-10</v>
          </cell>
          <cell r="C9999" t="str">
            <v>cây</v>
          </cell>
          <cell r="D9999">
            <v>165836</v>
          </cell>
        </row>
        <row r="10000">
          <cell r="B10000" t="str">
            <v>Cóc đỏ &gt;10-12</v>
          </cell>
          <cell r="C10000" t="str">
            <v>cây</v>
          </cell>
          <cell r="D10000">
            <v>176774</v>
          </cell>
        </row>
        <row r="10001">
          <cell r="B10001" t="str">
            <v>Cóc đỏ &gt;12-14</v>
          </cell>
          <cell r="C10001" t="str">
            <v>cây</v>
          </cell>
          <cell r="D10001">
            <v>189211</v>
          </cell>
        </row>
        <row r="10002">
          <cell r="B10002" t="str">
            <v>Cóc đỏ &gt;14-16</v>
          </cell>
          <cell r="C10002" t="str">
            <v>cây</v>
          </cell>
          <cell r="D10002">
            <v>206218</v>
          </cell>
        </row>
        <row r="10003">
          <cell r="B10003" t="str">
            <v>Cóc đỏ &gt;16-18</v>
          </cell>
          <cell r="C10003" t="str">
            <v>cây</v>
          </cell>
          <cell r="D10003">
            <v>226070</v>
          </cell>
        </row>
        <row r="10004">
          <cell r="B10004" t="str">
            <v>Cóc đỏ &gt;18-20</v>
          </cell>
          <cell r="C10004" t="str">
            <v>cây</v>
          </cell>
          <cell r="D10004">
            <v>249389</v>
          </cell>
        </row>
        <row r="10005">
          <cell r="B10005" t="str">
            <v>Cóc đỏ &gt;20</v>
          </cell>
          <cell r="C10005" t="str">
            <v>cây</v>
          </cell>
          <cell r="D10005">
            <v>262259</v>
          </cell>
        </row>
        <row r="10006">
          <cell r="B10006" t="str">
            <v>Cóc vàng ≤2</v>
          </cell>
          <cell r="C10006" t="str">
            <v>cây</v>
          </cell>
          <cell r="D10006">
            <v>51163</v>
          </cell>
        </row>
        <row r="10007">
          <cell r="B10007" t="str">
            <v>Cóc vàng &gt;2-4</v>
          </cell>
          <cell r="C10007" t="str">
            <v>cây</v>
          </cell>
          <cell r="D10007">
            <v>95756</v>
          </cell>
        </row>
        <row r="10008">
          <cell r="B10008" t="str">
            <v>Cóc vàng &gt;4-6</v>
          </cell>
          <cell r="C10008" t="str">
            <v>cây</v>
          </cell>
          <cell r="D10008">
            <v>143841</v>
          </cell>
        </row>
        <row r="10009">
          <cell r="B10009" t="str">
            <v>Cóc vàng &gt;6-8</v>
          </cell>
          <cell r="C10009" t="str">
            <v>cây</v>
          </cell>
          <cell r="D10009">
            <v>154152</v>
          </cell>
        </row>
        <row r="10010">
          <cell r="B10010" t="str">
            <v>Cóc vàng &gt;8-10</v>
          </cell>
          <cell r="C10010" t="str">
            <v>cây</v>
          </cell>
          <cell r="D10010">
            <v>165836</v>
          </cell>
        </row>
        <row r="10011">
          <cell r="B10011" t="str">
            <v>Cóc vàng &gt;10-12</v>
          </cell>
          <cell r="C10011" t="str">
            <v>cây</v>
          </cell>
          <cell r="D10011">
            <v>176774</v>
          </cell>
        </row>
        <row r="10012">
          <cell r="B10012" t="str">
            <v>Cóc vàng &gt;12-14</v>
          </cell>
          <cell r="C10012" t="str">
            <v>cây</v>
          </cell>
          <cell r="D10012">
            <v>189211</v>
          </cell>
        </row>
        <row r="10013">
          <cell r="B10013" t="str">
            <v>Cóc vàng &gt;14-16</v>
          </cell>
          <cell r="C10013" t="str">
            <v>cây</v>
          </cell>
          <cell r="D10013">
            <v>206218</v>
          </cell>
        </row>
        <row r="10014">
          <cell r="B10014" t="str">
            <v>Cóc vàng &gt;16-18</v>
          </cell>
          <cell r="C10014" t="str">
            <v>cây</v>
          </cell>
          <cell r="D10014">
            <v>226070</v>
          </cell>
        </row>
        <row r="10015">
          <cell r="B10015" t="str">
            <v>Cóc vàng &gt;18-20</v>
          </cell>
          <cell r="C10015" t="str">
            <v>cây</v>
          </cell>
          <cell r="D10015">
            <v>249389</v>
          </cell>
        </row>
        <row r="10016">
          <cell r="B10016" t="str">
            <v>Cóc vàng &gt;20</v>
          </cell>
          <cell r="C10016" t="str">
            <v>cây</v>
          </cell>
          <cell r="D10016">
            <v>262259</v>
          </cell>
        </row>
        <row r="10017">
          <cell r="B10017" t="str">
            <v>Cóc trắng ≤2</v>
          </cell>
          <cell r="C10017" t="str">
            <v>cây</v>
          </cell>
          <cell r="D10017">
            <v>51163</v>
          </cell>
        </row>
        <row r="10018">
          <cell r="B10018" t="str">
            <v>Cóc trắng &gt;2-4</v>
          </cell>
          <cell r="C10018" t="str">
            <v>cây</v>
          </cell>
          <cell r="D10018">
            <v>95756</v>
          </cell>
        </row>
        <row r="10019">
          <cell r="B10019" t="str">
            <v>Cóc trắng &gt;4-6</v>
          </cell>
          <cell r="C10019" t="str">
            <v>cây</v>
          </cell>
          <cell r="D10019">
            <v>143841</v>
          </cell>
        </row>
        <row r="10020">
          <cell r="B10020" t="str">
            <v>Cóc trắng &gt;6-8</v>
          </cell>
          <cell r="C10020" t="str">
            <v>cây</v>
          </cell>
          <cell r="D10020">
            <v>154152</v>
          </cell>
        </row>
        <row r="10021">
          <cell r="B10021" t="str">
            <v>Cóc trắng &gt;8-10</v>
          </cell>
          <cell r="C10021" t="str">
            <v>cây</v>
          </cell>
          <cell r="D10021">
            <v>165836</v>
          </cell>
        </row>
        <row r="10022">
          <cell r="B10022" t="str">
            <v>Cóc trắng &gt;10-12</v>
          </cell>
          <cell r="C10022" t="str">
            <v>cây</v>
          </cell>
          <cell r="D10022">
            <v>176774</v>
          </cell>
        </row>
        <row r="10023">
          <cell r="B10023" t="str">
            <v>Cóc trắng &gt;12-14</v>
          </cell>
          <cell r="C10023" t="str">
            <v>cây</v>
          </cell>
          <cell r="D10023">
            <v>189211</v>
          </cell>
        </row>
        <row r="10024">
          <cell r="B10024" t="str">
            <v>Cóc trắng &gt;14-16</v>
          </cell>
          <cell r="C10024" t="str">
            <v>cây</v>
          </cell>
          <cell r="D10024">
            <v>206218</v>
          </cell>
        </row>
        <row r="10025">
          <cell r="B10025" t="str">
            <v>Cóc trắng &gt;16-18</v>
          </cell>
          <cell r="C10025" t="str">
            <v>cây</v>
          </cell>
          <cell r="D10025">
            <v>226070</v>
          </cell>
        </row>
        <row r="10026">
          <cell r="B10026" t="str">
            <v>Cóc trắng &gt;18-20</v>
          </cell>
          <cell r="C10026" t="str">
            <v>cây</v>
          </cell>
          <cell r="D10026">
            <v>249389</v>
          </cell>
        </row>
        <row r="10027">
          <cell r="B10027" t="str">
            <v>Cóc trắng &gt;20</v>
          </cell>
          <cell r="C10027" t="str">
            <v>cây</v>
          </cell>
          <cell r="D10027">
            <v>262259</v>
          </cell>
        </row>
        <row r="10028">
          <cell r="B10028" t="str">
            <v>Đước đôi ≤2</v>
          </cell>
          <cell r="C10028" t="str">
            <v>cây</v>
          </cell>
          <cell r="D10028">
            <v>51163</v>
          </cell>
        </row>
        <row r="10029">
          <cell r="B10029" t="str">
            <v>Đước đôi &gt;2-4</v>
          </cell>
          <cell r="C10029" t="str">
            <v>cây</v>
          </cell>
          <cell r="D10029">
            <v>95756</v>
          </cell>
        </row>
        <row r="10030">
          <cell r="B10030" t="str">
            <v>Đước đôi &gt;4-6</v>
          </cell>
          <cell r="C10030" t="str">
            <v>cây</v>
          </cell>
          <cell r="D10030">
            <v>143841</v>
          </cell>
        </row>
        <row r="10031">
          <cell r="B10031" t="str">
            <v>Đước đôi &gt;6-8</v>
          </cell>
          <cell r="C10031" t="str">
            <v>cây</v>
          </cell>
          <cell r="D10031">
            <v>154152</v>
          </cell>
        </row>
        <row r="10032">
          <cell r="B10032" t="str">
            <v>Đước đôi &gt;8-10</v>
          </cell>
          <cell r="C10032" t="str">
            <v>cây</v>
          </cell>
          <cell r="D10032">
            <v>165836</v>
          </cell>
        </row>
        <row r="10033">
          <cell r="B10033" t="str">
            <v>Đước đôi &gt;10-12</v>
          </cell>
          <cell r="C10033" t="str">
            <v>cây</v>
          </cell>
          <cell r="D10033">
            <v>176774</v>
          </cell>
        </row>
        <row r="10034">
          <cell r="B10034" t="str">
            <v>Đước đôi &gt;12-14</v>
          </cell>
          <cell r="C10034" t="str">
            <v>cây</v>
          </cell>
          <cell r="D10034">
            <v>189211</v>
          </cell>
        </row>
        <row r="10035">
          <cell r="B10035" t="str">
            <v>Đước đôi &gt;14-16</v>
          </cell>
          <cell r="C10035" t="str">
            <v>cây</v>
          </cell>
          <cell r="D10035">
            <v>206218</v>
          </cell>
        </row>
        <row r="10036">
          <cell r="B10036" t="str">
            <v>Đước đôi &gt;16-18</v>
          </cell>
          <cell r="C10036" t="str">
            <v>cây</v>
          </cell>
          <cell r="D10036">
            <v>226070</v>
          </cell>
        </row>
        <row r="10037">
          <cell r="B10037" t="str">
            <v>Đước đôi &gt;18-20</v>
          </cell>
          <cell r="C10037" t="str">
            <v>cây</v>
          </cell>
          <cell r="D10037">
            <v>249389</v>
          </cell>
        </row>
        <row r="10038">
          <cell r="B10038" t="str">
            <v>Đước đôi &gt;20</v>
          </cell>
          <cell r="C10038" t="str">
            <v>cây</v>
          </cell>
          <cell r="D10038">
            <v>262259</v>
          </cell>
        </row>
        <row r="10039">
          <cell r="B10039" t="str">
            <v>Bần chua ≤2</v>
          </cell>
          <cell r="C10039" t="str">
            <v>cây</v>
          </cell>
          <cell r="D10039">
            <v>51163</v>
          </cell>
        </row>
        <row r="10040">
          <cell r="B10040" t="str">
            <v>Bần chua &gt;2-4</v>
          </cell>
          <cell r="C10040" t="str">
            <v>cây</v>
          </cell>
          <cell r="D10040">
            <v>95756</v>
          </cell>
        </row>
        <row r="10041">
          <cell r="B10041" t="str">
            <v>Bần chua &gt;4-6</v>
          </cell>
          <cell r="C10041" t="str">
            <v>cây</v>
          </cell>
          <cell r="D10041">
            <v>143841</v>
          </cell>
        </row>
        <row r="10042">
          <cell r="B10042" t="str">
            <v>Bần chua &gt;6-8</v>
          </cell>
          <cell r="C10042" t="str">
            <v>cây</v>
          </cell>
          <cell r="D10042">
            <v>154152</v>
          </cell>
        </row>
        <row r="10043">
          <cell r="B10043" t="str">
            <v>Bần chua &gt;8-10</v>
          </cell>
          <cell r="C10043" t="str">
            <v>cây</v>
          </cell>
          <cell r="D10043">
            <v>165836</v>
          </cell>
        </row>
        <row r="10044">
          <cell r="B10044" t="str">
            <v>Bần chua &gt;10-12</v>
          </cell>
          <cell r="C10044" t="str">
            <v>cây</v>
          </cell>
          <cell r="D10044">
            <v>176774</v>
          </cell>
        </row>
        <row r="10045">
          <cell r="B10045" t="str">
            <v>Bần chua &gt;12-14</v>
          </cell>
          <cell r="C10045" t="str">
            <v>cây</v>
          </cell>
          <cell r="D10045">
            <v>189211</v>
          </cell>
        </row>
        <row r="10046">
          <cell r="B10046" t="str">
            <v>Bần chua &gt;14-16</v>
          </cell>
          <cell r="C10046" t="str">
            <v>cây</v>
          </cell>
          <cell r="D10046">
            <v>206218</v>
          </cell>
        </row>
        <row r="10047">
          <cell r="B10047" t="str">
            <v>Bần chua &gt;16-18</v>
          </cell>
          <cell r="C10047" t="str">
            <v>cây</v>
          </cell>
          <cell r="D10047">
            <v>226070</v>
          </cell>
        </row>
        <row r="10048">
          <cell r="B10048" t="str">
            <v>Bần chua &gt;18-20</v>
          </cell>
          <cell r="C10048" t="str">
            <v>cây</v>
          </cell>
          <cell r="D10048">
            <v>249389</v>
          </cell>
        </row>
        <row r="10049">
          <cell r="B10049" t="str">
            <v>Bần chua &gt;20</v>
          </cell>
          <cell r="C10049" t="str">
            <v>cây</v>
          </cell>
          <cell r="D10049">
            <v>262259</v>
          </cell>
        </row>
        <row r="10050">
          <cell r="B10050" t="str">
            <v>Dà vôi ≤2</v>
          </cell>
          <cell r="C10050" t="str">
            <v>cây</v>
          </cell>
          <cell r="D10050">
            <v>51163</v>
          </cell>
        </row>
        <row r="10051">
          <cell r="B10051" t="str">
            <v>Dà vôi &gt;2-4</v>
          </cell>
          <cell r="C10051" t="str">
            <v>cây</v>
          </cell>
          <cell r="D10051">
            <v>95756</v>
          </cell>
        </row>
        <row r="10052">
          <cell r="B10052" t="str">
            <v>Dà vôi &gt;4-6</v>
          </cell>
          <cell r="C10052" t="str">
            <v>cây</v>
          </cell>
          <cell r="D10052">
            <v>143841</v>
          </cell>
        </row>
        <row r="10053">
          <cell r="B10053" t="str">
            <v>Dà vôi &gt;6-8</v>
          </cell>
          <cell r="C10053" t="str">
            <v>cây</v>
          </cell>
          <cell r="D10053">
            <v>154152</v>
          </cell>
        </row>
        <row r="10054">
          <cell r="B10054" t="str">
            <v>Dà vôi &gt;8-10</v>
          </cell>
          <cell r="C10054" t="str">
            <v>cây</v>
          </cell>
          <cell r="D10054">
            <v>165836</v>
          </cell>
        </row>
        <row r="10055">
          <cell r="B10055" t="str">
            <v>Dà vôi &gt;10-12</v>
          </cell>
          <cell r="C10055" t="str">
            <v>cây</v>
          </cell>
          <cell r="D10055">
            <v>176774</v>
          </cell>
        </row>
        <row r="10056">
          <cell r="B10056" t="str">
            <v>Dà vôi &gt;12-14</v>
          </cell>
          <cell r="C10056" t="str">
            <v>cây</v>
          </cell>
          <cell r="D10056">
            <v>189211</v>
          </cell>
        </row>
        <row r="10057">
          <cell r="B10057" t="str">
            <v>Dà vôi &gt;14-16</v>
          </cell>
          <cell r="C10057" t="str">
            <v>cây</v>
          </cell>
          <cell r="D10057">
            <v>206218</v>
          </cell>
        </row>
        <row r="10058">
          <cell r="B10058" t="str">
            <v>Dà vôi &gt;16-18</v>
          </cell>
          <cell r="C10058" t="str">
            <v>cây</v>
          </cell>
          <cell r="D10058">
            <v>226070</v>
          </cell>
        </row>
        <row r="10059">
          <cell r="B10059" t="str">
            <v>Dà vôi &gt;18-20</v>
          </cell>
          <cell r="C10059" t="str">
            <v>cây</v>
          </cell>
          <cell r="D10059">
            <v>249389</v>
          </cell>
        </row>
        <row r="10060">
          <cell r="B10060" t="str">
            <v>Dà vôi &gt;20</v>
          </cell>
          <cell r="C10060" t="str">
            <v>cây</v>
          </cell>
          <cell r="D10060">
            <v>262259</v>
          </cell>
        </row>
        <row r="10061">
          <cell r="B10061" t="str">
            <v>Tre tàu Cây mới trồng dưới 1 năm tuổi</v>
          </cell>
          <cell r="C10061" t="str">
            <v>đồng/bụi</v>
          </cell>
          <cell r="D10061">
            <v>34000</v>
          </cell>
        </row>
        <row r="10062">
          <cell r="B10062" t="str">
            <v>Tre tàu Cây từ 1 năm tuổi trở lên</v>
          </cell>
          <cell r="C10062" t="str">
            <v>đồng/bụi</v>
          </cell>
          <cell r="D10062">
            <v>42000</v>
          </cell>
        </row>
        <row r="10063">
          <cell r="B10063" t="str">
            <v>Tre năm thu hoạch thứ 10</v>
          </cell>
          <cell r="C10063" t="str">
            <v>đồng/bụi</v>
          </cell>
          <cell r="D10063">
            <v>42000</v>
          </cell>
        </row>
        <row r="10064">
          <cell r="B10064" t="str">
            <v>Tre gai Cây từ 1 năm tuổi trở lên</v>
          </cell>
          <cell r="C10064" t="str">
            <v>đồng/bụi</v>
          </cell>
          <cell r="D10064">
            <v>42000</v>
          </cell>
        </row>
        <row r="10065">
          <cell r="B10065" t="str">
            <v>Tre gai Cây mới trồng dưới 1 năm tuổi</v>
          </cell>
          <cell r="C10065" t="str">
            <v>đồng/bụi</v>
          </cell>
          <cell r="D10065">
            <v>34000</v>
          </cell>
        </row>
        <row r="10066">
          <cell r="B10066" t="str">
            <v>Tre gai Cây từ 1 năm tuổi trở lên</v>
          </cell>
          <cell r="C10066" t="str">
            <v>đồng/bụi</v>
          </cell>
          <cell r="D10066">
            <v>42000</v>
          </cell>
        </row>
        <row r="10067">
          <cell r="B10067" t="str">
            <v>Tre Mạnh tông Cây mới trồng dưới 1 năm tuổi</v>
          </cell>
          <cell r="C10067" t="str">
            <v>đồng/bụi</v>
          </cell>
          <cell r="D10067">
            <v>34000</v>
          </cell>
        </row>
        <row r="10068">
          <cell r="B10068" t="str">
            <v>Tre Mạnh tông Cây từ 1 năm tuổi trở lên</v>
          </cell>
          <cell r="C10068" t="str">
            <v>đồng/bụi</v>
          </cell>
          <cell r="D10068">
            <v>42000</v>
          </cell>
        </row>
        <row r="10069">
          <cell r="B10069" t="str">
            <v>Tre mỡ Cây mới trồng dưới 1 năm tuổi</v>
          </cell>
          <cell r="C10069" t="str">
            <v>đồng/cây</v>
          </cell>
          <cell r="D10069">
            <v>13000</v>
          </cell>
        </row>
        <row r="10070">
          <cell r="B10070" t="str">
            <v>Tre mỡ Cây từ 1 năm tuổi trở lên</v>
          </cell>
          <cell r="C10070" t="str">
            <v>đồng/cây</v>
          </cell>
          <cell r="D10070">
            <v>22000</v>
          </cell>
        </row>
        <row r="10071">
          <cell r="B10071" t="str">
            <v>Tre Tầm vông Cây mới trồng dưới 1 năm tuổi</v>
          </cell>
          <cell r="C10071" t="str">
            <v>đồng/cây</v>
          </cell>
          <cell r="D10071">
            <v>13000</v>
          </cell>
        </row>
        <row r="10072">
          <cell r="B10072" t="str">
            <v>Tre Tầm vông Cây từ 1 năm tuổi trở lên</v>
          </cell>
          <cell r="C10072" t="str">
            <v>đồng/cây</v>
          </cell>
          <cell r="D10072">
            <v>22000</v>
          </cell>
        </row>
        <row r="10073">
          <cell r="B10073" t="str">
            <v>Tre Lồ ô Cây mới trồng dưới 1 năm tuổi</v>
          </cell>
          <cell r="C10073" t="str">
            <v>đồng/cây</v>
          </cell>
          <cell r="D10073">
            <v>13000</v>
          </cell>
        </row>
        <row r="10074">
          <cell r="B10074" t="str">
            <v>Tre Lồ ô Cây từ 1 năm tuổi trở lên</v>
          </cell>
          <cell r="C10074" t="str">
            <v>đồng/cây</v>
          </cell>
          <cell r="D10074">
            <v>22000</v>
          </cell>
        </row>
        <row r="10075">
          <cell r="B10075" t="str">
            <v>Trúc Cây mới trồng dưới 1 năm tuổi</v>
          </cell>
          <cell r="C10075" t="str">
            <v>đồng/cây</v>
          </cell>
          <cell r="D10075">
            <v>8000</v>
          </cell>
        </row>
        <row r="10076">
          <cell r="B10076" t="str">
            <v>Trúc Cây từ 1 năm tuổi trở lên</v>
          </cell>
          <cell r="C10076" t="str">
            <v>đồng/cây</v>
          </cell>
          <cell r="D10076">
            <v>11000</v>
          </cell>
        </row>
        <row r="10077">
          <cell r="B10077" t="str">
            <v>Dừa nước</v>
          </cell>
          <cell r="C10077" t="str">
            <v>đồng/m2</v>
          </cell>
          <cell r="D10077">
            <v>12000</v>
          </cell>
        </row>
        <row r="10078">
          <cell r="B10078" t="str">
            <v>Bình bát</v>
          </cell>
          <cell r="C10078" t="str">
            <v>đồng/cây</v>
          </cell>
          <cell r="D10078">
            <v>35000</v>
          </cell>
        </row>
        <row r="10079">
          <cell r="B10079" t="str">
            <v>Lá Cách</v>
          </cell>
          <cell r="C10079" t="str">
            <v>đồng/cây</v>
          </cell>
          <cell r="D10079">
            <v>35000</v>
          </cell>
        </row>
        <row r="10080">
          <cell r="B10080" t="str">
            <v>Cò ke</v>
          </cell>
          <cell r="C10080" t="str">
            <v>đồng/cây</v>
          </cell>
          <cell r="D10080">
            <v>35000</v>
          </cell>
        </row>
        <row r="10081">
          <cell r="B10081" t="str">
            <v>So đũa</v>
          </cell>
          <cell r="C10081" t="str">
            <v>đồng/cây</v>
          </cell>
          <cell r="D10081">
            <v>35000</v>
          </cell>
        </row>
        <row r="10082">
          <cell r="B10082" t="str">
            <v>Lồng mức</v>
          </cell>
          <cell r="C10082" t="str">
            <v>đồng/cây</v>
          </cell>
          <cell r="D10082">
            <v>35000</v>
          </cell>
        </row>
        <row r="10083">
          <cell r="B10083" t="str">
            <v>Chòi mòi</v>
          </cell>
          <cell r="C10083" t="str">
            <v>đồng/cây</v>
          </cell>
          <cell r="D10083">
            <v>35000</v>
          </cell>
        </row>
        <row r="10084">
          <cell r="B10084" t="str">
            <v>Dừng</v>
          </cell>
          <cell r="C10084" t="str">
            <v>đồng/cây</v>
          </cell>
          <cell r="D10084">
            <v>35000</v>
          </cell>
        </row>
        <row r="10085">
          <cell r="B10085" t="str">
            <v>Bần</v>
          </cell>
          <cell r="C10085" t="str">
            <v>đồng/cây</v>
          </cell>
          <cell r="D10085">
            <v>35000</v>
          </cell>
        </row>
        <row r="10086">
          <cell r="B10086" t="str">
            <v>Vườn cây đầu dòng nhóm loài keo Năm 1</v>
          </cell>
          <cell r="C10086" t="str">
            <v>Đồng/ ha</v>
          </cell>
          <cell r="D10086">
            <v>424862450</v>
          </cell>
        </row>
        <row r="10087">
          <cell r="B10087" t="str">
            <v>Vườn cây đầu dòng nhóm loài keo Năm 2</v>
          </cell>
          <cell r="C10087" t="str">
            <v>Đồng/ ha</v>
          </cell>
          <cell r="D10087">
            <v>424862450</v>
          </cell>
        </row>
        <row r="10088">
          <cell r="B10088" t="str">
            <v>Vườn cây đầu dòng nhóm loài keo Năm 3</v>
          </cell>
          <cell r="C10088" t="str">
            <v>Đồng/ ha</v>
          </cell>
          <cell r="D10088">
            <v>424862450</v>
          </cell>
        </row>
        <row r="10089">
          <cell r="B10089" t="str">
            <v>Vườn cây đầu dòng nhóm Bạch đàn Năm 1</v>
          </cell>
          <cell r="C10089" t="str">
            <v>Đồng/ ha</v>
          </cell>
          <cell r="D10089">
            <v>424862450</v>
          </cell>
        </row>
        <row r="10090">
          <cell r="B10090" t="str">
            <v>Vườn cây đầu dòng nhóm Bạch đàn Năm 2</v>
          </cell>
          <cell r="C10090" t="str">
            <v>Đồng/ ha</v>
          </cell>
          <cell r="D10090">
            <v>424862450</v>
          </cell>
        </row>
        <row r="10091">
          <cell r="B10091" t="str">
            <v>Vườn cây đầu dòng nhóm Bạch đàn Năm 3</v>
          </cell>
          <cell r="C10091" t="str">
            <v>Đồng/ ha</v>
          </cell>
          <cell r="D10091">
            <v>424862450</v>
          </cell>
        </row>
      </sheetData>
      <sheetData sheetId="16" refreshError="1">
        <row r="2">
          <cell r="B2" t="str">
            <v>Tên tài sản</v>
          </cell>
          <cell r="C2" t="str">
            <v>ĐVT</v>
          </cell>
          <cell r="D2" t="str">
            <v>Đơn giá</v>
          </cell>
        </row>
        <row r="3">
          <cell r="B3" t="str">
            <v>Giếng nước Ф0,8 : 1m, sâu &lt;10m</v>
          </cell>
          <cell r="C3" t="str">
            <v>mét</v>
          </cell>
          <cell r="D3">
            <v>283000</v>
          </cell>
        </row>
        <row r="4">
          <cell r="B4" t="str">
            <v>Giếng đào đất Ф1m</v>
          </cell>
          <cell r="C4" t="str">
            <v>mét</v>
          </cell>
          <cell r="D4">
            <v>283000</v>
          </cell>
        </row>
        <row r="5">
          <cell r="B5" t="str">
            <v>Giếng đào đất Ø90</v>
          </cell>
          <cell r="C5" t="str">
            <v>mét</v>
          </cell>
          <cell r="D5">
            <v>283000</v>
          </cell>
        </row>
        <row r="6">
          <cell r="B6" t="str">
            <v>Giếng đào đất Ø80</v>
          </cell>
          <cell r="C6" t="str">
            <v>mét</v>
          </cell>
          <cell r="D6">
            <v>283000</v>
          </cell>
        </row>
        <row r="7">
          <cell r="B7" t="str">
            <v>Giếng đào đất Ø70</v>
          </cell>
          <cell r="C7" t="str">
            <v>mét</v>
          </cell>
          <cell r="D7">
            <v>198100</v>
          </cell>
        </row>
        <row r="8">
          <cell r="B8" t="str">
            <v>Giếng đào đất Ø70</v>
          </cell>
          <cell r="C8" t="str">
            <v>mét</v>
          </cell>
          <cell r="D8">
            <v>198100</v>
          </cell>
        </row>
        <row r="9">
          <cell r="B9" t="str">
            <v>Giếng đào đất Ø1.8 m</v>
          </cell>
          <cell r="C9" t="str">
            <v>mét</v>
          </cell>
          <cell r="D9">
            <v>509400</v>
          </cell>
        </row>
        <row r="10">
          <cell r="B10" t="str">
            <v>Giếng đào đất Ø1.3 m</v>
          </cell>
          <cell r="C10" t="str">
            <v>mét</v>
          </cell>
          <cell r="D10">
            <v>367900</v>
          </cell>
        </row>
        <row r="11">
          <cell r="B11" t="str">
            <v>Giếng đào đất Ø 2,0 m</v>
          </cell>
          <cell r="C11" t="str">
            <v>mét</v>
          </cell>
          <cell r="D11">
            <v>566000</v>
          </cell>
        </row>
        <row r="12">
          <cell r="B12" t="str">
            <v xml:space="preserve">  - Giếng sâu trên 10 mét thì mét thứ 10 trở đi được tính thêm 50% mức giá trên</v>
          </cell>
          <cell r="C12" t="str">
            <v>mét</v>
          </cell>
        </row>
        <row r="13">
          <cell r="B13" t="str">
            <v xml:space="preserve"> Giếng đào thủ công (đất khó đào, có đá)  Ф1m</v>
          </cell>
          <cell r="C13" t="str">
            <v>mét</v>
          </cell>
          <cell r="D13">
            <v>382000</v>
          </cell>
        </row>
        <row r="14">
          <cell r="B14" t="str">
            <v xml:space="preserve"> 1.Giếng đào thủ công (đất khó đào, có đá)  Ф1,9m</v>
          </cell>
          <cell r="C14" t="str">
            <v>mét</v>
          </cell>
          <cell r="D14">
            <v>725800</v>
          </cell>
        </row>
        <row r="15">
          <cell r="B15" t="str">
            <v xml:space="preserve"> 1.Giếng đào thủ công (đất khó đào, có đá)  Ф1,3m</v>
          </cell>
          <cell r="C15" t="str">
            <v>mét</v>
          </cell>
          <cell r="D15">
            <v>496600</v>
          </cell>
        </row>
        <row r="16">
          <cell r="B16" t="str">
            <v xml:space="preserve"> 1.Giếng đào thủ công (đất khó đào, có đá)  Ф1,1m</v>
          </cell>
          <cell r="C16" t="str">
            <v>mét</v>
          </cell>
          <cell r="D16">
            <v>420200.00000000006</v>
          </cell>
        </row>
        <row r="17">
          <cell r="B17" t="str">
            <v xml:space="preserve"> 1.Giếng đào thủ công (đất khó đào, có đá)  Ф1,2m</v>
          </cell>
          <cell r="C17" t="str">
            <v>mét</v>
          </cell>
          <cell r="D17">
            <v>458400</v>
          </cell>
        </row>
        <row r="18">
          <cell r="B18" t="str">
            <v>2.Giếng sâu trên 10 mét thì mét thứ 10 trở đi được tính thêm 50% mức giá trên</v>
          </cell>
          <cell r="C18" t="str">
            <v>mét</v>
          </cell>
          <cell r="D18">
            <v>573000</v>
          </cell>
        </row>
        <row r="19">
          <cell r="B19" t="str">
            <v>Giếng thả ống ciment (kể cả lắp đặt)</v>
          </cell>
        </row>
        <row r="20">
          <cell r="B20" t="str">
            <v>Giếng thả ống ciment Ống 1m Ф1,2m</v>
          </cell>
          <cell r="C20" t="str">
            <v>cái</v>
          </cell>
          <cell r="D20">
            <v>485000</v>
          </cell>
        </row>
        <row r="21">
          <cell r="B21" t="str">
            <v xml:space="preserve"> Ống 1m Ф1,2m</v>
          </cell>
          <cell r="C21" t="str">
            <v>cái</v>
          </cell>
          <cell r="D21">
            <v>485000</v>
          </cell>
        </row>
        <row r="22">
          <cell r="B22" t="str">
            <v>Ống 1m Ф1m</v>
          </cell>
          <cell r="C22" t="str">
            <v>cái</v>
          </cell>
          <cell r="D22">
            <v>432000</v>
          </cell>
        </row>
        <row r="23">
          <cell r="B23" t="str">
            <v>Thả ống ciment 1m Ø1m</v>
          </cell>
          <cell r="C23" t="str">
            <v>cái</v>
          </cell>
          <cell r="D23">
            <v>432000</v>
          </cell>
        </row>
        <row r="24">
          <cell r="B24" t="str">
            <v>Thả ống ciment 1m Ø0,9m</v>
          </cell>
          <cell r="C24" t="str">
            <v>cái</v>
          </cell>
          <cell r="D24">
            <v>388800</v>
          </cell>
        </row>
        <row r="25">
          <cell r="B25" t="str">
            <v>Thả ống ciment 1m Ø0,8m</v>
          </cell>
          <cell r="C25" t="str">
            <v>cái</v>
          </cell>
          <cell r="D25">
            <v>345600</v>
          </cell>
        </row>
        <row r="26">
          <cell r="B26" t="str">
            <v>Thả ống ciment 1m Ø1,9m</v>
          </cell>
          <cell r="C26" t="str">
            <v>cái</v>
          </cell>
          <cell r="D26">
            <v>820800</v>
          </cell>
        </row>
        <row r="27">
          <cell r="B27" t="str">
            <v>Ống 1m Ф0,8m</v>
          </cell>
          <cell r="C27" t="str">
            <v>cái</v>
          </cell>
          <cell r="D27">
            <v>355000</v>
          </cell>
        </row>
        <row r="28">
          <cell r="B28" t="str">
            <v>Giếng khoan thủ công Ф60</v>
          </cell>
          <cell r="C28" t="str">
            <v>mét</v>
          </cell>
          <cell r="D28" t="str">
            <v>97.000 - 163.000</v>
          </cell>
        </row>
        <row r="29">
          <cell r="B29" t="str">
            <v>Giếng khoan thủ công Ф90</v>
          </cell>
          <cell r="C29" t="str">
            <v>mét</v>
          </cell>
          <cell r="D29">
            <v>193000</v>
          </cell>
        </row>
        <row r="30">
          <cell r="B30" t="str">
            <v>Giếng khoan công nghiệp (có dàn khoan):</v>
          </cell>
          <cell r="J30" t="str">
            <v>- Mái: Ngói.</v>
          </cell>
        </row>
        <row r="31">
          <cell r="B31" t="str">
            <v xml:space="preserve"> - Ống nhựa, ống sắt Ф49 - Ф60</v>
          </cell>
          <cell r="C31" t="str">
            <v>mét</v>
          </cell>
          <cell r="D31">
            <v>389000</v>
          </cell>
          <cell r="J31" t="str">
            <v>- Trần: Lưới thép tô vữa.</v>
          </cell>
        </row>
        <row r="32">
          <cell r="B32" t="str">
            <v xml:space="preserve"> - Ống nhựa, ống sắt Ф90 - Ф114</v>
          </cell>
          <cell r="C32" t="str">
            <v>mét</v>
          </cell>
          <cell r="D32">
            <v>648000</v>
          </cell>
          <cell r="J32" t="str">
            <v>- Cửa đi: Nhôm kính.</v>
          </cell>
        </row>
        <row r="33">
          <cell r="B33" t="str">
            <v xml:space="preserve"> - Ống nhựa, ống sắt từ Ф114mm trở lên</v>
          </cell>
          <cell r="C33" t="str">
            <v>mét</v>
          </cell>
          <cell r="D33">
            <v>864000</v>
          </cell>
          <cell r="J33" t="str">
            <v>- Khu vệ sinh: Xí, tiểu, tắm loại thường; có ít nhất mỗi tầng một khu.</v>
          </cell>
        </row>
        <row r="34">
          <cell r="B34" t="str">
            <v xml:space="preserve"> Giếng khoan có Ống nhựa, ống sắt từ Ф114mm trở lên</v>
          </cell>
          <cell r="C34" t="str">
            <v>mét</v>
          </cell>
          <cell r="D34">
            <v>864000</v>
          </cell>
          <cell r="J34" t="str">
            <v>- Điện: Chiếu sáng trực tiếp, đèn chùm, dây điện đi ngầm + nổi.</v>
          </cell>
        </row>
        <row r="35">
          <cell r="B35" t="str">
            <v>Giếng khoan Ф 140, ống chống nhựa</v>
          </cell>
          <cell r="C35" t="str">
            <v>mét</v>
          </cell>
          <cell r="D35">
            <v>864000</v>
          </cell>
          <cell r="J35" t="str">
            <v>- Nước: Hệ thống cấp, thoát nước hoàn chỉnh.</v>
          </cell>
        </row>
        <row r="36">
          <cell r="B36" t="str">
            <v>Giếng khoan Ф 130, ống chống nhựa</v>
          </cell>
          <cell r="C36" t="str">
            <v>mét</v>
          </cell>
          <cell r="D36">
            <v>864000</v>
          </cell>
          <cell r="I36" t="str">
            <v>1.4</v>
          </cell>
          <cell r="J36" t="str">
            <v>* Kết cấu loại 4:</v>
          </cell>
          <cell r="K36" t="str">
            <v>Đồng/m2 sàn</v>
          </cell>
          <cell r="L36">
            <v>6612000</v>
          </cell>
        </row>
        <row r="37">
          <cell r="B37" t="str">
            <v>Bể nước xây gạch, tô ciment, có tấm đan nắp đậy, xây nổi</v>
          </cell>
          <cell r="C37" t="str">
            <v>m3</v>
          </cell>
          <cell r="D37" t="str">
            <v>553.000 - 810.000</v>
          </cell>
          <cell r="J37" t="str">
            <v>- Khung cột: Thép hình chịu lực</v>
          </cell>
        </row>
        <row r="38">
          <cell r="B38" t="str">
            <v>Hồ nước xây gạch, tô ciment, có tấm đan nắp đậy, xây nổi</v>
          </cell>
          <cell r="C38" t="str">
            <v>m3</v>
          </cell>
          <cell r="D38">
            <v>810000</v>
          </cell>
        </row>
        <row r="39">
          <cell r="B39" t="str">
            <v>Bể nước xây gạch, tô ciment, có tấm đan nắp đậy, xây nổi</v>
          </cell>
          <cell r="C39" t="str">
            <v>m3</v>
          </cell>
          <cell r="D39">
            <v>810000</v>
          </cell>
          <cell r="J39" t="str">
            <v>- Tường: sơn nước hoặc quét vôi</v>
          </cell>
        </row>
        <row r="40">
          <cell r="B40" t="str">
            <v>Bể nước xây gạch, tô ciment, có nắp đậy, xây nổi, lát đáy</v>
          </cell>
          <cell r="C40" t="str">
            <v>m3</v>
          </cell>
          <cell r="D40">
            <v>810000</v>
          </cell>
          <cell r="J40" t="str">
            <v>- Sàn bê tông cốt thép, nền lát gạch bông</v>
          </cell>
        </row>
        <row r="41">
          <cell r="B41" t="str">
            <v>Bể nước xây gạch, tô ciment, lát đáy</v>
          </cell>
          <cell r="C41" t="str">
            <v>m3</v>
          </cell>
          <cell r="D41">
            <v>553000</v>
          </cell>
          <cell r="J41" t="str">
            <v>- Mái: Tôn.</v>
          </cell>
        </row>
        <row r="42">
          <cell r="B42" t="str">
            <v>Bể nước xây gạch, tô ciment, lát đáy, không nắp đậy</v>
          </cell>
          <cell r="C42" t="str">
            <v>m3</v>
          </cell>
          <cell r="D42">
            <v>553000</v>
          </cell>
          <cell r="J42" t="str">
            <v>- Trần: Tôn lạnh</v>
          </cell>
        </row>
        <row r="43">
          <cell r="B43" t="str">
            <v>Bể nước xây gạch, xây nổi, lát đáy, không nắp đậy</v>
          </cell>
          <cell r="C43" t="str">
            <v>m3</v>
          </cell>
          <cell r="D43">
            <v>553000</v>
          </cell>
          <cell r="J43" t="str">
            <v>- Cửa đi: Sắt kính</v>
          </cell>
        </row>
        <row r="44">
          <cell r="B44" t="str">
            <v>Bể nước xây nổi, lát đáy, ốp ceramic, không nắp đậy</v>
          </cell>
          <cell r="C44" t="str">
            <v>m3</v>
          </cell>
          <cell r="D44">
            <v>553000</v>
          </cell>
          <cell r="J44" t="str">
            <v>- Khu vệ sinh: Xí, tiểu, tắm loại thường; có không đủ mỗi tầng một khu</v>
          </cell>
        </row>
        <row r="45">
          <cell r="B45" t="str">
            <v>Bể nước xây gạch</v>
          </cell>
          <cell r="C45" t="str">
            <v>m3</v>
          </cell>
          <cell r="D45">
            <v>553000</v>
          </cell>
          <cell r="J45" t="str">
            <v>- Điện: Chiếu sáng trực tiếp, đèn chùm, dây điện đi ngầm + nổi</v>
          </cell>
        </row>
        <row r="46">
          <cell r="B46" t="str">
            <v>Bể cá xây nổi</v>
          </cell>
          <cell r="C46" t="str">
            <v>m3</v>
          </cell>
          <cell r="D46">
            <v>553000</v>
          </cell>
          <cell r="E46" t="str">
            <v>áp bằng giá bể nước xây gạch</v>
          </cell>
          <cell r="J46" t="str">
            <v>- Nước: Hệ thống cấp, thoát nước hoàn chỉnh</v>
          </cell>
        </row>
        <row r="47">
          <cell r="B47" t="str">
            <v>Hồ cá ốp gạch ceramic, không nắp đậy, xây nổi</v>
          </cell>
          <cell r="C47" t="str">
            <v>m3</v>
          </cell>
          <cell r="D47">
            <v>553000</v>
          </cell>
          <cell r="E47" t="str">
            <v>áp bằng giá bể nước xây gạch</v>
          </cell>
        </row>
        <row r="48">
          <cell r="B48" t="str">
            <v>Hồ chứa (hố phân, hầm cầu...) xây gạch, lát đáy</v>
          </cell>
          <cell r="C48" t="str">
            <v>m3</v>
          </cell>
          <cell r="D48" t="str">
            <v>259.000 - 576.000</v>
          </cell>
          <cell r="I48">
            <v>2</v>
          </cell>
          <cell r="J48" t="str">
            <v>Nhà từ 03 tầng đến 04 tầng.</v>
          </cell>
        </row>
        <row r="49">
          <cell r="B49" t="str">
            <v>Hồ chứa (hố phân, hầm cầu...) xây gạch, lát đáy.</v>
          </cell>
          <cell r="C49" t="str">
            <v>m3</v>
          </cell>
          <cell r="D49">
            <v>576000</v>
          </cell>
        </row>
        <row r="50">
          <cell r="B50" t="str">
            <v>Hố ga cây đá, lát đáy, không tô, có nắp đậy</v>
          </cell>
          <cell r="C50" t="str">
            <v>m3</v>
          </cell>
          <cell r="D50">
            <v>576000</v>
          </cell>
          <cell r="E50" t="str">
            <v>áp bằng Hồ chứa (hố phân, hầm cầu...) xây gạch, lát đáy</v>
          </cell>
          <cell r="I50" t="str">
            <v>2.1</v>
          </cell>
          <cell r="J50" t="str">
            <v>* Kết cấu loại 1:</v>
          </cell>
          <cell r="K50" t="str">
            <v>Đồng/m2 sàn</v>
          </cell>
          <cell r="L50">
            <v>7760000</v>
          </cell>
        </row>
        <row r="51">
          <cell r="B51" t="str">
            <v>Hầm ga</v>
          </cell>
          <cell r="C51" t="str">
            <v>m3</v>
          </cell>
          <cell r="D51">
            <v>576000</v>
          </cell>
          <cell r="E51" t="str">
            <v>áp bằng Hồ chứa (hố phân, hầm cầu...) xây gạch, lát đáy</v>
          </cell>
        </row>
        <row r="52">
          <cell r="B52" t="str">
            <v>Hầm ga xây gạch, lát đáy, có nắp đậy</v>
          </cell>
          <cell r="C52" t="str">
            <v>m3</v>
          </cell>
          <cell r="D52">
            <v>576000</v>
          </cell>
          <cell r="E52" t="str">
            <v>áp bằng Hồ chứa (hố phân, hầm cầu...) xây gạch, lát đáy</v>
          </cell>
        </row>
        <row r="53">
          <cell r="B53" t="str">
            <v>Hầm tự hoại bê tông xi măng có nắp đậy</v>
          </cell>
          <cell r="C53" t="str">
            <v>m3</v>
          </cell>
          <cell r="D53">
            <v>576000</v>
          </cell>
          <cell r="E53" t="str">
            <v>áp bằng Hồ chứa (hố phân, hầm cầu...) xây gạch, lát đáy</v>
          </cell>
          <cell r="J53" t="str">
            <v>- Khung cột: Bê tông cốt thép chịu lực</v>
          </cell>
        </row>
        <row r="54">
          <cell r="B54" t="str">
            <v>Hầm tự hoại xây gạch lát đáy, có nắp đậy</v>
          </cell>
          <cell r="C54" t="str">
            <v>m3</v>
          </cell>
          <cell r="D54">
            <v>576000</v>
          </cell>
          <cell r="E54" t="str">
            <v>áp bằng Hồ chứa (hố phân, hầm cầu...) xây gạch, lát đáy</v>
          </cell>
        </row>
        <row r="55">
          <cell r="B55" t="str">
            <v>Hầm chứa nước xây gạch, lát đáy, có nắp đậy</v>
          </cell>
          <cell r="C55" t="str">
            <v>m3</v>
          </cell>
          <cell r="D55">
            <v>576000</v>
          </cell>
          <cell r="E55" t="str">
            <v>áp bằng Hồ chứa (hố phân, hầm cầu...) xây gạch, lát đáy</v>
          </cell>
        </row>
        <row r="56">
          <cell r="B56" t="str">
            <v>Hầm chứa nước: xây gạch, nắp bê tông, không lát đáy Ø1,0 m</v>
          </cell>
          <cell r="C56" t="str">
            <v>m3</v>
          </cell>
          <cell r="D56">
            <v>576000</v>
          </cell>
          <cell r="E56" t="str">
            <v>áp bằng Hồ chứa (hố phân, hầm cầu...) xây gạch, lát đáy</v>
          </cell>
          <cell r="J56" t="str">
            <v>- Tường: Sơn nước + ốp gạch</v>
          </cell>
        </row>
        <row r="57">
          <cell r="B57" t="str">
            <v>Hố ga: nắp đan bê tông cốt thép, thành xây gạch, lát đáy</v>
          </cell>
          <cell r="C57" t="str">
            <v>m3</v>
          </cell>
          <cell r="D57">
            <v>576000</v>
          </cell>
          <cell r="E57" t="str">
            <v>áp bằng Hồ chứa (hố phân, hầm cầu...) xây gạch, lát đáy</v>
          </cell>
          <cell r="J57" t="str">
            <v>- Sàn bê tông cốt thép, nền lát gạch đá granite</v>
          </cell>
        </row>
        <row r="58">
          <cell r="B58" t="str">
            <v>Hầm chứa thả bi phi 1m, lát đáy</v>
          </cell>
          <cell r="C58" t="str">
            <v>m3</v>
          </cell>
          <cell r="D58">
            <v>576000</v>
          </cell>
          <cell r="E58" t="str">
            <v>áp bằng Hồ chứa (hố phân, hầm cầu...) xây gạch, lát đáy</v>
          </cell>
        </row>
        <row r="59">
          <cell r="B59" t="str">
            <v>Hầm chứa xây gạch, không lát đáy</v>
          </cell>
          <cell r="C59" t="str">
            <v>m3</v>
          </cell>
          <cell r="D59">
            <v>259000</v>
          </cell>
          <cell r="E59" t="str">
            <v>áp bằng Hồ chứa (hố phân, hầm cầu...) xây gạch, lát đáy</v>
          </cell>
        </row>
        <row r="60">
          <cell r="B60" t="str">
            <v>Hầm phân xây gạch, lát đáy</v>
          </cell>
          <cell r="C60" t="str">
            <v>m3</v>
          </cell>
          <cell r="D60">
            <v>259000</v>
          </cell>
          <cell r="J60" t="str">
            <v>- Mái: Bê tông cốt thép trên lợp ngói, tôn màu</v>
          </cell>
        </row>
        <row r="61">
          <cell r="B61" t="str">
            <v>Hồ nuôi cá</v>
          </cell>
          <cell r="C61" t="str">
            <v>m3</v>
          </cell>
          <cell r="D61">
            <v>259000</v>
          </cell>
          <cell r="E61" t="str">
            <v>áp Hồ chứa (hố phân, hầm cầu...) xây gạch, lát đáy</v>
          </cell>
        </row>
        <row r="62">
          <cell r="B62" t="str">
            <v>Ao chứa nước có lát đáy, xây tô</v>
          </cell>
          <cell r="C62" t="str">
            <v>m3</v>
          </cell>
          <cell r="D62">
            <v>259000</v>
          </cell>
          <cell r="E62" t="str">
            <v>áp Hồ chứa (hố phân, hầm cầu...) xây gạch, lát đáy</v>
          </cell>
        </row>
        <row r="63">
          <cell r="B63" t="str">
            <v>Ao nuôi cá có lát đáy, xây tô</v>
          </cell>
          <cell r="C63" t="str">
            <v>m3</v>
          </cell>
          <cell r="D63">
            <v>259000</v>
          </cell>
          <cell r="E63" t="str">
            <v>áp Hồ chứa (hố phân, hầm cầu...) xây gạch, lát đáy</v>
          </cell>
        </row>
        <row r="64">
          <cell r="B64" t="str">
            <v>Nền xi măng dày 5cm</v>
          </cell>
          <cell r="C64" t="str">
            <v>m2</v>
          </cell>
          <cell r="D64">
            <v>80000</v>
          </cell>
          <cell r="J64" t="str">
            <v>- Trần: Trang trí gỗ cao cấp</v>
          </cell>
        </row>
        <row r="65">
          <cell r="B65" t="str">
            <v>Nền ciment dày 5cm</v>
          </cell>
          <cell r="C65" t="str">
            <v>m2</v>
          </cell>
          <cell r="D65">
            <v>80000</v>
          </cell>
          <cell r="J65" t="str">
            <v>- Cửa đi: Gỗ cao cấp, nhôm cao cấp</v>
          </cell>
        </row>
        <row r="66">
          <cell r="B66" t="str">
            <v>Nền xi măng dày 5cm</v>
          </cell>
          <cell r="C66" t="str">
            <v>m2</v>
          </cell>
          <cell r="D66">
            <v>80000</v>
          </cell>
          <cell r="J66" t="str">
            <v>- Khu vệ sinh: xí, tiểu, tắm cao cấp; có ít nhất mỗi tầng một khu</v>
          </cell>
        </row>
        <row r="67">
          <cell r="B67" t="str">
            <v>Nền xi măng dày 3cm</v>
          </cell>
          <cell r="C67" t="str">
            <v>m2</v>
          </cell>
          <cell r="D67">
            <v>48000</v>
          </cell>
          <cell r="E67" t="str">
            <v>tính tam suất Nền ciment dày 5cm</v>
          </cell>
          <cell r="J67" t="str">
            <v>- Điện: Chiếu sáng trực tiếp, dây điện đi ngầm + nổi</v>
          </cell>
        </row>
        <row r="68">
          <cell r="B68" t="str">
            <v>Nền xi măng dày 7cm</v>
          </cell>
          <cell r="C68" t="str">
            <v>m2</v>
          </cell>
          <cell r="D68">
            <v>112000</v>
          </cell>
          <cell r="E68" t="str">
            <v>tính tam suất Nền ciment dày 5cm</v>
          </cell>
          <cell r="J68" t="str">
            <v>- Nước: Hệ thống cấp, thoát nước hoàn chỉnh</v>
          </cell>
        </row>
        <row r="69">
          <cell r="B69" t="str">
            <v>Nền xi măng dày 10cm</v>
          </cell>
          <cell r="C69" t="str">
            <v>m2</v>
          </cell>
          <cell r="D69">
            <v>160000</v>
          </cell>
          <cell r="E69" t="str">
            <v>tính tam suất Nền ciment dày 5cm</v>
          </cell>
          <cell r="I69" t="str">
            <v>2.2</v>
          </cell>
          <cell r="J69" t="str">
            <v>* Kết cấu loại 2:</v>
          </cell>
          <cell r="K69" t="str">
            <v>Đồng/m2 sàn</v>
          </cell>
          <cell r="L69">
            <v>6983000</v>
          </cell>
        </row>
        <row r="70">
          <cell r="B70" t="str">
            <v>Nền xi măng dày 15cm</v>
          </cell>
          <cell r="C70" t="str">
            <v>m2</v>
          </cell>
          <cell r="D70">
            <v>240000</v>
          </cell>
          <cell r="E70" t="str">
            <v>tính tam suất Nền ciment dày 5cm</v>
          </cell>
        </row>
        <row r="71">
          <cell r="B71" t="str">
            <v>Nền xi măng đá dăm dày 5cm</v>
          </cell>
          <cell r="C71" t="str">
            <v>m2</v>
          </cell>
          <cell r="D71">
            <v>80000</v>
          </cell>
          <cell r="E71" t="str">
            <v>áp bằng bằng nền ciment dày 5cm</v>
          </cell>
          <cell r="J71" t="str">
            <v>- Khung cột: Bê tông cốt thép chịu lực</v>
          </cell>
        </row>
        <row r="72">
          <cell r="B72" t="str">
            <v>Nền lát gạch tàu</v>
          </cell>
          <cell r="C72" t="str">
            <v>m2</v>
          </cell>
          <cell r="D72">
            <v>156000</v>
          </cell>
          <cell r="J72" t="str">
            <v>- Tường: sơn nước</v>
          </cell>
        </row>
        <row r="73">
          <cell r="B73" t="str">
            <v>Nền ciment đá dăm dày 10cm</v>
          </cell>
          <cell r="C73" t="str">
            <v>m2</v>
          </cell>
          <cell r="D73">
            <v>163000</v>
          </cell>
          <cell r="J73" t="str">
            <v>- Sàn bê tông cốt thép, nền lát gạch đá granite</v>
          </cell>
        </row>
        <row r="74">
          <cell r="B74" t="str">
            <v>Nền ciment đá dăm dày 55cm</v>
          </cell>
          <cell r="C74" t="str">
            <v>m2</v>
          </cell>
          <cell r="D74">
            <v>244500</v>
          </cell>
          <cell r="E74" t="str">
            <v>tính tam suất của nền ciment đá dăm dày 10 cm</v>
          </cell>
        </row>
        <row r="75">
          <cell r="B75" t="str">
            <v>Nền xi măng đá dăm dày 3cm</v>
          </cell>
          <cell r="C75" t="str">
            <v>m2</v>
          </cell>
          <cell r="D75">
            <v>81500</v>
          </cell>
          <cell r="E75" t="str">
            <v>tính tam suất của nền ciment đá dăm dày 10 cm</v>
          </cell>
          <cell r="J75" t="str">
            <v>- Cửa đi: Gỗ thường, nhôm kính, sắt kính</v>
          </cell>
        </row>
        <row r="76">
          <cell r="B76" t="str">
            <v>Nền lát gạch ceramic</v>
          </cell>
          <cell r="C76" t="str">
            <v>m2</v>
          </cell>
          <cell r="D76">
            <v>202000</v>
          </cell>
          <cell r="J76" t="str">
            <v>- Khu vệ sinh: Xí, tiểu, tắm loại cao cấp; có không đủ mỗi tầng một khu</v>
          </cell>
        </row>
        <row r="77">
          <cell r="B77" t="str">
            <v>Nền lát gạch bông</v>
          </cell>
          <cell r="C77" t="str">
            <v>m2</v>
          </cell>
          <cell r="D77">
            <v>202000</v>
          </cell>
          <cell r="E77" t="str">
            <v>áp bằng nền lát gạch ceramic</v>
          </cell>
          <cell r="J77" t="str">
            <v>- Điện: Chiếu sáng trực tiếp, dây điện đi ngầm + nổi.</v>
          </cell>
        </row>
        <row r="78">
          <cell r="B78" t="str">
            <v>Ốp ceramic</v>
          </cell>
          <cell r="C78" t="str">
            <v>m2</v>
          </cell>
          <cell r="D78">
            <v>202000</v>
          </cell>
          <cell r="J78" t="str">
            <v>- Nước: Hệ thống cấp, thoát nước hoàn chỉnh</v>
          </cell>
        </row>
        <row r="79">
          <cell r="B79" t="str">
            <v>Gạch ceramic ốp cổng</v>
          </cell>
          <cell r="C79" t="str">
            <v>m2</v>
          </cell>
          <cell r="D79">
            <v>202000</v>
          </cell>
          <cell r="I79" t="str">
            <v>2.3</v>
          </cell>
          <cell r="J79" t="str">
            <v>* Kết cấu loại 3:</v>
          </cell>
          <cell r="K79" t="str">
            <v>Đồng/m2 sàn</v>
          </cell>
          <cell r="L79">
            <v>6208000</v>
          </cell>
        </row>
        <row r="80">
          <cell r="B80" t="str">
            <v>Ốp đá 1 mặt</v>
          </cell>
          <cell r="C80" t="str">
            <v>m2</v>
          </cell>
          <cell r="D80">
            <v>202000</v>
          </cell>
          <cell r="E80" t="str">
            <v>áp bằng nền lát gạch ceramic</v>
          </cell>
          <cell r="J80" t="str">
            <v>- Khung cột: Thép hình chịu lực.</v>
          </cell>
        </row>
        <row r="81">
          <cell r="B81" t="str">
            <v>Ốp đá</v>
          </cell>
          <cell r="C81" t="str">
            <v>m2</v>
          </cell>
          <cell r="D81">
            <v>202000</v>
          </cell>
          <cell r="E81" t="str">
            <v>áp bằng nền lát gạch ceramic</v>
          </cell>
          <cell r="J81" t="str">
            <v>- Tường: sơn nước + quét vôi.</v>
          </cell>
        </row>
        <row r="82">
          <cell r="B82" t="str">
            <v>Đá ốp hàng rào</v>
          </cell>
          <cell r="C82" t="str">
            <v>m2</v>
          </cell>
          <cell r="D82">
            <v>202000</v>
          </cell>
          <cell r="E82" t="str">
            <v>áp bằng nền lát gạch ceramic</v>
          </cell>
          <cell r="J82" t="str">
            <v>- Sàn bê tông cốt thép, nền lát gạch đá granite.</v>
          </cell>
        </row>
        <row r="83">
          <cell r="B83" t="str">
            <v>Đá ốp</v>
          </cell>
          <cell r="C83" t="str">
            <v>m2</v>
          </cell>
          <cell r="D83">
            <v>202000</v>
          </cell>
          <cell r="E83" t="str">
            <v>áp bằng nền lát gạch ceramic</v>
          </cell>
          <cell r="J83" t="str">
            <v>- Mái: Ngói.</v>
          </cell>
        </row>
        <row r="84">
          <cell r="B84" t="str">
            <v>Ốp 1 mặt</v>
          </cell>
          <cell r="C84" t="str">
            <v>m2</v>
          </cell>
          <cell r="D84">
            <v>202000</v>
          </cell>
          <cell r="E84" t="str">
            <v>áp bằng nền lát gạch ceramic</v>
          </cell>
          <cell r="J84" t="str">
            <v>- Trần: Lưới thép tô vữa.</v>
          </cell>
        </row>
        <row r="85">
          <cell r="B85" t="str">
            <v>Ốp đá 3 mặt</v>
          </cell>
          <cell r="C85" t="str">
            <v>m2</v>
          </cell>
          <cell r="D85">
            <v>202000</v>
          </cell>
          <cell r="E85" t="str">
            <v>áp bằng nền lát gạch ceramic</v>
          </cell>
          <cell r="J85" t="str">
            <v>- Cửa đi: Nhôm kính.</v>
          </cell>
        </row>
        <row r="86">
          <cell r="B86" t="str">
            <v>Trụ ốp đá, gạch Ceramic</v>
          </cell>
          <cell r="C86" t="str">
            <v>m2</v>
          </cell>
          <cell r="D86">
            <v>202000</v>
          </cell>
          <cell r="E86" t="str">
            <v>áp bằng nền lát gạch ceramic</v>
          </cell>
          <cell r="J86" t="str">
            <v>- Khu vệ sinh: Xí, tiểu, tắm loại thường; có ít nhất mỗi tầng một khu</v>
          </cell>
        </row>
        <row r="87">
          <cell r="B87" t="str">
            <v>Nền lát gạch con sâu, gạch Terrazzo</v>
          </cell>
          <cell r="C87" t="str">
            <v>m2</v>
          </cell>
          <cell r="D87">
            <v>288000</v>
          </cell>
          <cell r="J87" t="str">
            <v>- Điện: Chiếu sáng trực tiếp, dây điện đi ngầm + nổi</v>
          </cell>
        </row>
        <row r="88">
          <cell r="B88" t="str">
            <v>Đá da</v>
          </cell>
          <cell r="C88" t="str">
            <v>m2</v>
          </cell>
          <cell r="D88">
            <v>202000</v>
          </cell>
          <cell r="E88" t="str">
            <v>áp bằng nền lát gạch ceramic</v>
          </cell>
          <cell r="J88" t="str">
            <v>- Nước: Hệ thống cấp, thoát nước hoàn chỉnh</v>
          </cell>
        </row>
        <row r="89">
          <cell r="B89" t="str">
            <v>Nền đá chẻ</v>
          </cell>
          <cell r="C89" t="str">
            <v>m2</v>
          </cell>
          <cell r="D89">
            <v>202000</v>
          </cell>
          <cell r="E89" t="str">
            <v>áp bằng nền lát gạch ceramic</v>
          </cell>
          <cell r="I89" t="str">
            <v>2.4</v>
          </cell>
          <cell r="J89" t="str">
            <v>* Kết cấu loại 4:</v>
          </cell>
          <cell r="K89" t="str">
            <v>Đồng/m2 sàn</v>
          </cell>
          <cell r="L89">
            <v>5432000</v>
          </cell>
        </row>
        <row r="90">
          <cell r="B90" t="str">
            <v xml:space="preserve">Đá granite </v>
          </cell>
          <cell r="C90" t="str">
            <v>m2</v>
          </cell>
          <cell r="D90">
            <v>1250000</v>
          </cell>
          <cell r="E90" t="str">
            <v>CÔNG BỐ GIÁ VẬT LIỆU XÂY DỰNG TRÊN ĐỊA BÀN TỈNH ĐỒNG NAI THÁNG 03/2025
Đá Granite tự nhiên (khu vực Xuân Lộc)</v>
          </cell>
          <cell r="J90" t="str">
            <v>- Khung cột: Thép hình chịu lực</v>
          </cell>
        </row>
        <row r="91">
          <cell r="B91" t="str">
            <v>Đá hoa cương</v>
          </cell>
          <cell r="C91" t="str">
            <v>m2</v>
          </cell>
          <cell r="D91">
            <v>1250000</v>
          </cell>
          <cell r="E91" t="str">
            <v>CÔNG BỐ GIÁ VẬT LIỆU XÂY DỰNG TRÊN ĐỊA BÀN TỈNH ĐỒNG NAI THÁNG 03/2025
Đá Granite tự nhiên (khu vực Xuân Lộc)</v>
          </cell>
          <cell r="J91" t="str">
            <v>- Tường: sơn nước + quét vôi</v>
          </cell>
        </row>
        <row r="92">
          <cell r="B92" t="str">
            <v>Mái che, mái hiên</v>
          </cell>
          <cell r="C92" t="str">
            <v>m2</v>
          </cell>
          <cell r="D92" t="str">
            <v>259.000 - 720.000</v>
          </cell>
          <cell r="J92" t="str">
            <v>- Sàn bê tông cốt thép, nền lát gạch bông, gạch ceramic</v>
          </cell>
        </row>
        <row r="93">
          <cell r="B93" t="str">
            <v>Mái che: mái tôn, khung cột sắt</v>
          </cell>
          <cell r="C93" t="str">
            <v>m2</v>
          </cell>
          <cell r="D93">
            <v>720000</v>
          </cell>
          <cell r="J93" t="str">
            <v>- Mái: Tôn</v>
          </cell>
        </row>
        <row r="94">
          <cell r="B94" t="str">
            <v>Mái che: mái tôn, khung cột sắt</v>
          </cell>
          <cell r="C94" t="str">
            <v>m2</v>
          </cell>
          <cell r="D94">
            <v>720000</v>
          </cell>
          <cell r="J94" t="str">
            <v>- Trần: Tôn lạnh</v>
          </cell>
        </row>
        <row r="95">
          <cell r="B95" t="str">
            <v>Mái che: mái ngói, khung cột sắt</v>
          </cell>
          <cell r="C95" t="str">
            <v>m2</v>
          </cell>
          <cell r="D95">
            <v>720000</v>
          </cell>
          <cell r="J95" t="str">
            <v>- Cửa đi: Sắt kính</v>
          </cell>
        </row>
        <row r="96">
          <cell r="B96" t="str">
            <v>Mái che: mái ngói, khung cột sắt</v>
          </cell>
          <cell r="C96" t="str">
            <v>m2</v>
          </cell>
          <cell r="D96">
            <v>720000</v>
          </cell>
          <cell r="J96" t="str">
            <v>- Khu vệ sinh: Xí, tiểu, tắm loại thường; có không đủ mỗi tầng một khu</v>
          </cell>
        </row>
        <row r="97">
          <cell r="B97" t="str">
            <v>Mái che: mái tôn, khung cột BTCT</v>
          </cell>
          <cell r="C97" t="str">
            <v>m2</v>
          </cell>
          <cell r="D97">
            <v>720000</v>
          </cell>
          <cell r="J97" t="str">
            <v>- Điện: Chiếu sáng trực tiếp, dây điện đi ngầm + nổi</v>
          </cell>
        </row>
        <row r="98">
          <cell r="B98" t="str">
            <v>Mái che: mái ngói, khung cột BTCT</v>
          </cell>
          <cell r="C98" t="str">
            <v>m2</v>
          </cell>
          <cell r="D98">
            <v>720000</v>
          </cell>
          <cell r="J98" t="str">
            <v>- Nước: Hệ thống cấp, thoát nước hoàn chỉnh</v>
          </cell>
        </row>
        <row r="99">
          <cell r="B99" t="str">
            <v>Mái che: Mái tôn, khung cây + sắt, cột gạch</v>
          </cell>
          <cell r="C99" t="str">
            <v>m2</v>
          </cell>
          <cell r="D99">
            <v>720000</v>
          </cell>
          <cell r="I99">
            <v>3</v>
          </cell>
          <cell r="J99" t="str">
            <v>Nhà 01 tầng đến 02 tầng</v>
          </cell>
        </row>
        <row r="100">
          <cell r="B100" t="str">
            <v>Mái che: Mái tôn, khung gỗ, cột xây gạch</v>
          </cell>
          <cell r="C100" t="str">
            <v>m2</v>
          </cell>
          <cell r="D100">
            <v>720000</v>
          </cell>
          <cell r="I100" t="str">
            <v>3.1</v>
          </cell>
          <cell r="J100" t="str">
            <v>* Kết cấu loại 1:</v>
          </cell>
          <cell r="K100" t="str">
            <v>Đồng/m2 sàn</v>
          </cell>
          <cell r="L100">
            <v>7107000</v>
          </cell>
        </row>
        <row r="101">
          <cell r="B101" t="str">
            <v>Mái che: mái tôn, khung cột  sắt + cây</v>
          </cell>
          <cell r="C101" t="str">
            <v>m2</v>
          </cell>
          <cell r="D101">
            <v>720000</v>
          </cell>
          <cell r="J101" t="str">
            <v>- Khung cột: Bê tông cốt thép chịu lực</v>
          </cell>
        </row>
        <row r="102">
          <cell r="B102" t="str">
            <v>Mái che: mái tôn, khung sắt, cột gạch</v>
          </cell>
          <cell r="C102" t="str">
            <v>m2</v>
          </cell>
          <cell r="D102">
            <v>720000</v>
          </cell>
          <cell r="J102" t="str">
            <v>- Tường: sơn nước + ốp gạch</v>
          </cell>
        </row>
        <row r="103">
          <cell r="B103" t="str">
            <v>Mái che: mái tôn, khung cột gạch</v>
          </cell>
          <cell r="C103" t="str">
            <v>m2</v>
          </cell>
          <cell r="D103">
            <v>720000</v>
          </cell>
          <cell r="J103" t="str">
            <v>- Sàn: Bê tông cốt thép</v>
          </cell>
        </row>
        <row r="104">
          <cell r="B104" t="str">
            <v>Mái che: mái tôn, khung cây, cột Bê tông cốt thép</v>
          </cell>
          <cell r="C104" t="str">
            <v>m2</v>
          </cell>
          <cell r="D104">
            <v>720000</v>
          </cell>
          <cell r="J104" t="str">
            <v>- Mái: Ngói, tôn có sê nô hoặc ô văng bê tông cốt thép</v>
          </cell>
        </row>
        <row r="105">
          <cell r="B105" t="str">
            <v>Mái che: khung cột sắt, mái ngói, trụ BTCT</v>
          </cell>
          <cell r="C105" t="str">
            <v>m2</v>
          </cell>
          <cell r="D105">
            <v>720000</v>
          </cell>
          <cell r="J105" t="str">
            <v>- Trần: Thạch cao</v>
          </cell>
        </row>
        <row r="106">
          <cell r="B106" t="str">
            <v>Mái che: khung cột sắt, mái ngói</v>
          </cell>
          <cell r="C106" t="str">
            <v>m2</v>
          </cell>
          <cell r="D106">
            <v>720000</v>
          </cell>
          <cell r="J106" t="str">
            <v>- Nền: Lát gạch đá granite</v>
          </cell>
        </row>
        <row r="107">
          <cell r="B107" t="str">
            <v>Mái che: mái tôn, khung cột cây</v>
          </cell>
          <cell r="C107" t="str">
            <v>m2</v>
          </cell>
          <cell r="D107">
            <v>259000</v>
          </cell>
          <cell r="J107" t="str">
            <v>- Cửa đi: Cửa gỗ nhóm 4 trở lên</v>
          </cell>
        </row>
        <row r="108">
          <cell r="B108" t="str">
            <v>Mái che: mái lưới nhựa đen, khung cột sắt</v>
          </cell>
          <cell r="C108" t="str">
            <v>m2</v>
          </cell>
          <cell r="D108">
            <v>259000</v>
          </cell>
          <cell r="J108" t="str">
            <v>- Khu vệ sinh: Xí, tiểu, tắm cao cấp; có ít nhất mỗi tầng một khu</v>
          </cell>
        </row>
        <row r="109">
          <cell r="B109" t="str">
            <v>Mái che: mái tôn, khung cột gỗ</v>
          </cell>
          <cell r="C109" t="str">
            <v>m2</v>
          </cell>
          <cell r="D109">
            <v>259000</v>
          </cell>
          <cell r="J109" t="str">
            <v>- Điện: Chiếu sáng trực tiếp, dây điện đi âm + nổi</v>
          </cell>
        </row>
        <row r="110">
          <cell r="B110" t="str">
            <v>Mái che: mái tôn, khung cây</v>
          </cell>
          <cell r="C110" t="str">
            <v>m2</v>
          </cell>
          <cell r="D110">
            <v>259000</v>
          </cell>
          <cell r="J110" t="str">
            <v>- Nước: Hệ thống cấp, thoát nước hoàn chỉnh</v>
          </cell>
        </row>
        <row r="111">
          <cell r="B111" t="str">
            <v>Mái che: mái tôn, khung cây, cột sắt</v>
          </cell>
          <cell r="C111" t="str">
            <v>m2</v>
          </cell>
          <cell r="D111">
            <v>259000</v>
          </cell>
          <cell r="I111" t="str">
            <v>3.2</v>
          </cell>
          <cell r="J111" t="str">
            <v>* Kết cấu loại 2:</v>
          </cell>
          <cell r="K111" t="str">
            <v>Đồng/m2 sàn</v>
          </cell>
          <cell r="L111">
            <v>6396000</v>
          </cell>
        </row>
        <row r="112">
          <cell r="B112" t="str">
            <v>Mái che: mái tôn firo ciment, khung cột gỗ</v>
          </cell>
          <cell r="C112" t="str">
            <v>m2</v>
          </cell>
          <cell r="D112">
            <v>259000</v>
          </cell>
          <cell r="J112" t="str">
            <v>- Khung cột: Bê tông cốt thép chịu lực</v>
          </cell>
        </row>
        <row r="113">
          <cell r="B113" t="str">
            <v>Mái che: mái bạt, khung cây</v>
          </cell>
          <cell r="C113" t="str">
            <v>m2</v>
          </cell>
          <cell r="D113">
            <v>259000</v>
          </cell>
          <cell r="J113" t="str">
            <v>- Tường: sơn nước</v>
          </cell>
        </row>
        <row r="114">
          <cell r="B114" t="str">
            <v>Mái che: mái bạt, khung cột sắt</v>
          </cell>
          <cell r="C114" t="str">
            <v>m2</v>
          </cell>
          <cell r="D114">
            <v>259000</v>
          </cell>
          <cell r="J114" t="str">
            <v>- Sàn bê tông cốt thép</v>
          </cell>
        </row>
        <row r="115">
          <cell r="B115" t="str">
            <v>Mái bạt di động</v>
          </cell>
          <cell r="C115" t="str">
            <v>m2</v>
          </cell>
          <cell r="D115">
            <v>259000</v>
          </cell>
          <cell r="E115" t="str">
            <v>áp bằng mái che</v>
          </cell>
          <cell r="J115" t="str">
            <v>- Mái: Ngói, tôn</v>
          </cell>
        </row>
        <row r="116">
          <cell r="B116" t="str">
            <v>Mái bạt quay</v>
          </cell>
          <cell r="C116" t="str">
            <v>m2</v>
          </cell>
          <cell r="D116">
            <v>259000</v>
          </cell>
          <cell r="E116" t="str">
            <v>áp bằng mái che</v>
          </cell>
          <cell r="J116" t="str">
            <v>- Trần: Tôn lạnh, thạch cao</v>
          </cell>
        </row>
        <row r="117">
          <cell r="B117" t="str">
            <v>Mái hiên di động</v>
          </cell>
          <cell r="C117" t="str">
            <v>m2</v>
          </cell>
          <cell r="D117">
            <v>259000</v>
          </cell>
          <cell r="E117" t="str">
            <v>áp bằng mái che</v>
          </cell>
          <cell r="J117" t="str">
            <v>- Nền: Lát gạch ceramic</v>
          </cell>
        </row>
        <row r="118">
          <cell r="B118" t="str">
            <v>Mái che di động</v>
          </cell>
          <cell r="C118" t="str">
            <v>m2</v>
          </cell>
          <cell r="D118">
            <v>259000</v>
          </cell>
          <cell r="E118" t="str">
            <v>áp bằng mái che</v>
          </cell>
        </row>
        <row r="119">
          <cell r="B119" t="str">
            <v>Vách tôn</v>
          </cell>
          <cell r="C119" t="str">
            <v>m2</v>
          </cell>
          <cell r="D119">
            <v>259000</v>
          </cell>
          <cell r="E119" t="str">
            <v>áp bằng mái che</v>
          </cell>
          <cell r="J119" t="str">
            <v>- Cửa đi: Nhôm kính</v>
          </cell>
        </row>
        <row r="120">
          <cell r="B120" t="str">
            <v>Vách tôn + thép</v>
          </cell>
          <cell r="C120" t="str">
            <v>m2</v>
          </cell>
          <cell r="D120">
            <v>259000</v>
          </cell>
          <cell r="E120" t="str">
            <v>áp bằng mái che</v>
          </cell>
        </row>
        <row r="121">
          <cell r="B121" t="str">
            <v>Vách tôn + khung sắt</v>
          </cell>
          <cell r="C121" t="str">
            <v>m2</v>
          </cell>
          <cell r="D121">
            <v>259000</v>
          </cell>
          <cell r="E121" t="str">
            <v>áp bằng mái che</v>
          </cell>
        </row>
        <row r="122">
          <cell r="B122" t="str">
            <v>Khung sắt + Vách tôn</v>
          </cell>
          <cell r="C122" t="str">
            <v>m2</v>
          </cell>
          <cell r="D122">
            <v>259000</v>
          </cell>
          <cell r="E122" t="str">
            <v>áp bằng mái che</v>
          </cell>
        </row>
        <row r="123">
          <cell r="B123" t="str">
            <v>Khung sắt + tôn kẽm</v>
          </cell>
          <cell r="C123" t="str">
            <v>m2</v>
          </cell>
          <cell r="D123">
            <v>259000</v>
          </cell>
          <cell r="E123" t="str">
            <v>áp bằng mái che</v>
          </cell>
        </row>
        <row r="124">
          <cell r="B124" t="str">
            <v>Khung sắt  bọc tôn</v>
          </cell>
          <cell r="C124" t="str">
            <v>m2</v>
          </cell>
          <cell r="D124">
            <v>259000</v>
          </cell>
          <cell r="E124" t="str">
            <v>áp bằng mái che</v>
          </cell>
        </row>
        <row r="125">
          <cell r="B125" t="str">
            <v>Vách ngăn: Khung sắt + tôn</v>
          </cell>
          <cell r="C125" t="str">
            <v>m2</v>
          </cell>
          <cell r="D125">
            <v>259000</v>
          </cell>
          <cell r="E125" t="str">
            <v>áp bằng mái che</v>
          </cell>
        </row>
        <row r="126">
          <cell r="B126" t="str">
            <v>Tường rào có móng đá chẻ (hoặc móng gạch), cột gạch (hoặc BTCT), giằng bằng BTCT, tường xây gạch dày 10cm có tô trát</v>
          </cell>
          <cell r="C126" t="str">
            <v>đồng/m2</v>
          </cell>
          <cell r="D126">
            <v>532000</v>
          </cell>
          <cell r="J126" t="str">
            <v>- Khu vệ sinh: Xí, tiểu, tắm loại cao cấp; có không đủ mỗi tầng một khu</v>
          </cell>
        </row>
        <row r="127">
          <cell r="B127" t="str">
            <v>Tường xây gạch dày 10cm không tô, có móng đá chẻ, có bờ kè đá chẻ, cột gạch</v>
          </cell>
          <cell r="C127" t="str">
            <v>đồng/m2</v>
          </cell>
          <cell r="D127">
            <v>532000</v>
          </cell>
          <cell r="E127" t="str">
            <v>áp Tường rào có móng đá chẻ (hoặc móng gạch), cột gạch (hoặc BTCT), giằng bằng BTCT, tường xây gạch dày 10cm có tô trát</v>
          </cell>
          <cell r="J127" t="str">
            <v>- Nước: Hệ thống cấp, thoát nước hoàn chỉnh</v>
          </cell>
        </row>
        <row r="128">
          <cell r="B128" t="str">
            <v>Tường rào có móng đá chẻ, cột gạch, khung bao song sắt</v>
          </cell>
          <cell r="C128" t="str">
            <v>đồng/m2</v>
          </cell>
          <cell r="D128">
            <v>481000</v>
          </cell>
          <cell r="J128" t="str">
            <v>- Điện: Chiếu sáng trực tiếp, dây điện đi âm + nổi</v>
          </cell>
        </row>
        <row r="129">
          <cell r="B129" t="str">
            <v>Tường rào xây gạch, khung cột song sắt</v>
          </cell>
          <cell r="C129" t="str">
            <v>đồng/m2</v>
          </cell>
          <cell r="D129">
            <v>481000</v>
          </cell>
          <cell r="E129" t="str">
            <v>áp Tường rào có móng đá chẻ, cột gạch, khung bao song sắt</v>
          </cell>
        </row>
        <row r="130">
          <cell r="B130" t="str">
            <v>Tường rào có móng, cột, đà bằng BTCT; tường xây gạch dày 10cm có tô trát</v>
          </cell>
          <cell r="C130" t="str">
            <v>đồng/m2</v>
          </cell>
          <cell r="D130">
            <v>581000</v>
          </cell>
          <cell r="J130" t="str">
            <v>- Nước: Hệ thống cấp, thoát nước hoàn chỉnh</v>
          </cell>
        </row>
        <row r="131">
          <cell r="B131" t="str">
            <v>Tường rào có móng đá chẻ, cột gạch, đà bằng BTCT; tường xây gạch dày 10cm không có tô trát</v>
          </cell>
          <cell r="C131" t="str">
            <v>đồng/m2</v>
          </cell>
          <cell r="D131">
            <v>581000</v>
          </cell>
          <cell r="E131" t="str">
            <v>áp Tường rào có móng, cột, đà bằng BTCT; tường xây gạch dày 10cm có tô trát</v>
          </cell>
          <cell r="J131" t="str">
            <v>- Nước: Hệ thống cấp, thoát nước hoàn chỉnh</v>
          </cell>
        </row>
        <row r="132">
          <cell r="B132" t="str">
            <v>Tường rào có móng, cột, đà bằng BTCT; tường xây gạch dày 20cm có tô trát</v>
          </cell>
          <cell r="C132" t="str">
            <v>đồng/m2</v>
          </cell>
          <cell r="D132">
            <v>673000</v>
          </cell>
          <cell r="I132" t="str">
            <v>3.3</v>
          </cell>
          <cell r="J132" t="str">
            <v>* Kết cấu loại 3:</v>
          </cell>
          <cell r="K132" t="str">
            <v>Đồng/m2 sàn</v>
          </cell>
          <cell r="L132">
            <v>5685000</v>
          </cell>
        </row>
        <row r="133">
          <cell r="B133" t="str">
            <v>Tường rào có móng, cột, đà bằng BTCT; tường xây gạch dày 20cm không tô trát</v>
          </cell>
          <cell r="C133" t="str">
            <v>đồng/m2</v>
          </cell>
          <cell r="D133">
            <v>673000</v>
          </cell>
          <cell r="E133" t="str">
            <v>áp Tường rào có móng, cột, đà bằng BTCT; tường xây gạch dày 20cm có tô trát</v>
          </cell>
        </row>
        <row r="134">
          <cell r="B134" t="str">
            <v>Tường rào xây gạch hoặc xây gạch có khung lưới B40 (có tô, trát)</v>
          </cell>
          <cell r="C134" t="str">
            <v>đồng/m2</v>
          </cell>
          <cell r="D134">
            <v>382000</v>
          </cell>
          <cell r="J134" t="str">
            <v>- Khung cột: Thép hình chịu lực</v>
          </cell>
        </row>
        <row r="135">
          <cell r="B135" t="str">
            <v>Tường rào xây gạch có khung lưới B40 (không có tô, trát)</v>
          </cell>
          <cell r="C135" t="str">
            <v>đồng/m2</v>
          </cell>
          <cell r="D135">
            <v>382000</v>
          </cell>
          <cell r="E135" t="str">
            <v>áp Tường rào xây gạch hoặc xây gạch có khung lưới B40 (có tô, trát)</v>
          </cell>
        </row>
        <row r="136">
          <cell r="B136" t="str">
            <v>Tường rào xây gạch cao trên 1,6m</v>
          </cell>
          <cell r="C136" t="str">
            <v>đồng/m2</v>
          </cell>
          <cell r="D136">
            <v>382000</v>
          </cell>
          <cell r="E136" t="str">
            <v>áp Tường rào xây gạch hoặc xây gạch có khung lưới B40 (có tô, trát)</v>
          </cell>
        </row>
        <row r="137">
          <cell r="B137" t="str">
            <v>Tường rào xây gạch cao dưới 1,6m</v>
          </cell>
          <cell r="C137" t="str">
            <v>đồng/m2</v>
          </cell>
          <cell r="D137">
            <v>382000</v>
          </cell>
          <cell r="E137" t="str">
            <v>áp Tường rào xây gạch hoặc xây gạch có khung lưới B40 (có tô, trát)</v>
          </cell>
        </row>
        <row r="138">
          <cell r="B138" t="str">
            <v>Tường rào xây gạch cao</v>
          </cell>
          <cell r="C138" t="str">
            <v>đồng/m2</v>
          </cell>
          <cell r="D138">
            <v>382000</v>
          </cell>
          <cell r="E138" t="str">
            <v>áp Tường rào xây gạch hoặc xây gạch có khung lưới B40 (có tô, trát)</v>
          </cell>
        </row>
        <row r="139">
          <cell r="B139" t="str">
            <v>Tường trang trí đẹp ốp gạch Ceramic</v>
          </cell>
          <cell r="C139" t="str">
            <v>đồng/m2</v>
          </cell>
          <cell r="D139">
            <v>382000</v>
          </cell>
          <cell r="E139" t="str">
            <v>áp Tường rào xây gạch hoặc xây gạch có khung lưới B40 (có tô, trát)</v>
          </cell>
        </row>
        <row r="140">
          <cell r="B140" t="str">
            <v>Tường rào xây gạch lưới B40, cột gạch (có tô trát), móng xây gạch dày 10cm</v>
          </cell>
          <cell r="C140" t="str">
            <v>đồng/m2</v>
          </cell>
          <cell r="D140">
            <v>382000</v>
          </cell>
          <cell r="E140" t="str">
            <v>áp Tường rào xây gạch hoặc xây gạch có khung lưới B40 (có tô, trát)</v>
          </cell>
        </row>
        <row r="141">
          <cell r="B141" t="str">
            <v>Tường rào có móng đá chẻ, cột gạch, không tô trát</v>
          </cell>
          <cell r="C141" t="str">
            <v>đồng/m2</v>
          </cell>
          <cell r="D141">
            <v>382000</v>
          </cell>
          <cell r="E141" t="str">
            <v>áp Tường rào xây gạch hoặc xây gạch có khung lưới B40 (có tô, trát)</v>
          </cell>
        </row>
        <row r="142">
          <cell r="B142" t="str">
            <v>Tường rào xây gạch không tô trát hoặc rào khung lưới B40, trụ các loại có khung</v>
          </cell>
          <cell r="C142" t="str">
            <v>đồng/m2</v>
          </cell>
          <cell r="D142">
            <v>221000</v>
          </cell>
          <cell r="J142" t="str">
            <v>- Tường: sơn nước hoặc quét vôi</v>
          </cell>
        </row>
        <row r="143">
          <cell r="B143" t="str">
            <v xml:space="preserve">Tường  xây gạch không tô </v>
          </cell>
          <cell r="C143" t="str">
            <v>đồng/m2</v>
          </cell>
          <cell r="D143">
            <v>221000</v>
          </cell>
          <cell r="E143" t="str">
            <v>áp Tường rào xây gạch không tô trát hoặc rào khung lưới B40, trụ các loại có khung</v>
          </cell>
        </row>
        <row r="144">
          <cell r="B144" t="str">
            <v xml:space="preserve">Hàng rào xây gạch không tô </v>
          </cell>
          <cell r="C144" t="str">
            <v>đồng/m2</v>
          </cell>
          <cell r="D144">
            <v>221000</v>
          </cell>
          <cell r="E144" t="str">
            <v>áp Tường rào xây gạch không tô trát hoặc rào khung lưới B40, trụ các loại có khung</v>
          </cell>
        </row>
        <row r="145">
          <cell r="B145" t="str">
            <v>Trụ cổng, bờ kè và các loại tài sản khác có kết cấu:</v>
          </cell>
          <cell r="J145" t="str">
            <v>- Khung cột: Thép hình chịu lực</v>
          </cell>
        </row>
        <row r="146">
          <cell r="B146" t="str">
            <v>- Bằng bê tông không có cốt thép</v>
          </cell>
          <cell r="C146" t="str">
            <v>m3</v>
          </cell>
          <cell r="D146">
            <v>2246000</v>
          </cell>
          <cell r="J146" t="str">
            <v>- Tường: sơn nước hoặc quét vôi</v>
          </cell>
        </row>
        <row r="147">
          <cell r="B147" t="str">
            <v>Nền bê tông không cốt thép</v>
          </cell>
          <cell r="C147" t="str">
            <v>m3</v>
          </cell>
          <cell r="D147">
            <v>2246000</v>
          </cell>
          <cell r="J147" t="str">
            <v>- Sàn: Sàn gỗ sườn thép hình</v>
          </cell>
        </row>
        <row r="148">
          <cell r="B148" t="str">
            <v>Móng trụ cổng BTKT</v>
          </cell>
          <cell r="C148" t="str">
            <v>m3</v>
          </cell>
          <cell r="D148">
            <v>2246000</v>
          </cell>
          <cell r="J148" t="str">
            <v>- Mái: Tôn fibro xi măng, tôn màu</v>
          </cell>
        </row>
        <row r="149">
          <cell r="B149" t="str">
            <v>Nền bê tông không cốt thép dày 0,1m</v>
          </cell>
          <cell r="C149" t="str">
            <v>m3</v>
          </cell>
          <cell r="D149">
            <v>2246000</v>
          </cell>
          <cell r="J149" t="str">
            <v>- Trần: Ván ép</v>
          </cell>
        </row>
        <row r="150">
          <cell r="B150" t="str">
            <v>Nền bê tông không cốt thép</v>
          </cell>
          <cell r="C150" t="str">
            <v>m3</v>
          </cell>
          <cell r="D150">
            <v>2246000</v>
          </cell>
        </row>
        <row r="151">
          <cell r="B151" t="str">
            <v>Nền bê tông không cốt thép dày 0,15m</v>
          </cell>
          <cell r="C151" t="str">
            <v>m3</v>
          </cell>
          <cell r="D151">
            <v>2246000</v>
          </cell>
          <cell r="J151" t="str">
            <v>- Nền: Lát gạch tàu</v>
          </cell>
        </row>
        <row r="152">
          <cell r="B152" t="str">
            <v>Nền bê tông không cốt thép dày 0,2m</v>
          </cell>
          <cell r="C152" t="str">
            <v>m3</v>
          </cell>
          <cell r="D152">
            <v>2246000</v>
          </cell>
          <cell r="J152" t="str">
            <v>- Cửa đi: Sắt kính</v>
          </cell>
        </row>
        <row r="153">
          <cell r="B153" t="str">
            <v>Sân bê tông không cốt thép dày 0,2m</v>
          </cell>
          <cell r="C153" t="str">
            <v>m3</v>
          </cell>
          <cell r="D153">
            <v>2246000</v>
          </cell>
          <cell r="J153" t="str">
            <v>- Khu vệ sinh: Xí, tiểu, tắm loại thường; có không đủ mỗi tầng một khu</v>
          </cell>
        </row>
        <row r="154">
          <cell r="B154" t="str">
            <v>Nền bê tông không cốt thép dày 0,3m</v>
          </cell>
          <cell r="C154" t="str">
            <v>m3</v>
          </cell>
          <cell r="D154">
            <v>2246000</v>
          </cell>
          <cell r="J154" t="str">
            <v>- Điện: Chiếu sáng trực tiếp, dây điện đi âm + nổi</v>
          </cell>
        </row>
        <row r="155">
          <cell r="B155" t="str">
            <v>Nền bê tông không cốt thép dày 0,13m</v>
          </cell>
          <cell r="C155" t="str">
            <v>m3</v>
          </cell>
          <cell r="D155">
            <v>2246000</v>
          </cell>
          <cell r="J155" t="str">
            <v>- Nước: Hệ thống cấp, thoát nước hoàn chỉnh</v>
          </cell>
        </row>
        <row r="156">
          <cell r="B156" t="str">
            <v>Nền bê tông không cốt thép dày 0,03m</v>
          </cell>
          <cell r="C156" t="str">
            <v>m3</v>
          </cell>
          <cell r="D156">
            <v>2246000</v>
          </cell>
          <cell r="I156">
            <v>4</v>
          </cell>
          <cell r="J156" t="str">
            <v>Nhà 01 tầng</v>
          </cell>
        </row>
        <row r="157">
          <cell r="B157" t="str">
            <v>Nền bê tông không cốt thép dày 0,07m</v>
          </cell>
          <cell r="C157" t="str">
            <v>m3</v>
          </cell>
          <cell r="D157">
            <v>2246000</v>
          </cell>
          <cell r="I157" t="str">
            <v>4.1</v>
          </cell>
          <cell r="J157" t="str">
            <v>* Kết cấu loại 1:</v>
          </cell>
          <cell r="K157" t="str">
            <v>Đồng/m2 sàn</v>
          </cell>
          <cell r="L157">
            <v>4363000</v>
          </cell>
        </row>
        <row r="158">
          <cell r="B158" t="str">
            <v>Nền bê tông không cốt thép dày 0,08m</v>
          </cell>
          <cell r="C158" t="str">
            <v>m3</v>
          </cell>
          <cell r="D158">
            <v>2246000</v>
          </cell>
          <cell r="J158" t="str">
            <v>- Cột, tường gạch chịu lực (có cột bê tông cốt thép đỡ sảnh đón, mái hiên)</v>
          </cell>
        </row>
        <row r="159">
          <cell r="B159" t="str">
            <v>Nền bê tông không cốt thép dày 0,09m</v>
          </cell>
          <cell r="C159" t="str">
            <v>m3</v>
          </cell>
          <cell r="D159">
            <v>2246000</v>
          </cell>
          <cell r="J159" t="str">
            <v>- Tường: sơn nước + ốp gạch</v>
          </cell>
        </row>
        <row r="160">
          <cell r="B160" t="str">
            <v>Nền bê tông cốt không thép dày 0,06m</v>
          </cell>
          <cell r="C160" t="str">
            <v>m3</v>
          </cell>
          <cell r="D160">
            <v>2246000</v>
          </cell>
          <cell r="J160" t="str">
            <v>- Mái: Ngói, tôn, tôn fibro xi măng có sênô hoặc ô văng bê tông cốt thép</v>
          </cell>
        </row>
        <row r="161">
          <cell r="B161" t="str">
            <v>Nền bê tông không cốt thép dày 0,05m</v>
          </cell>
          <cell r="C161" t="str">
            <v>m3</v>
          </cell>
          <cell r="D161">
            <v>2246000</v>
          </cell>
          <cell r="J161" t="str">
            <v>- Trần: Tôn lạnh, thạch cao</v>
          </cell>
        </row>
        <row r="162">
          <cell r="B162" t="str">
            <v>Trụ bê tông không thép</v>
          </cell>
          <cell r="C162" t="str">
            <v>m3</v>
          </cell>
          <cell r="D162">
            <v>2246000</v>
          </cell>
          <cell r="J162" t="str">
            <v>- Nền: Lát gạch ceramic</v>
          </cell>
        </row>
        <row r="163">
          <cell r="B163" t="str">
            <v>Trụ bê tông xây gạch Block không cốt thép</v>
          </cell>
          <cell r="C163" t="str">
            <v>m3</v>
          </cell>
          <cell r="D163">
            <v>2246000</v>
          </cell>
          <cell r="J163" t="str">
            <v>- Cửa đi: Nhôm kính.</v>
          </cell>
        </row>
        <row r="164">
          <cell r="B164" t="str">
            <v>- Bằng bê tông cốt thép</v>
          </cell>
          <cell r="C164" t="str">
            <v>m3</v>
          </cell>
          <cell r="D164">
            <v>4493000</v>
          </cell>
          <cell r="J164" t="str">
            <v>- Điện: Chiếu sáng trực tiếp, dây điện ngầm + nổi</v>
          </cell>
        </row>
        <row r="165">
          <cell r="B165" t="str">
            <v>Thanh bê tông cốt thép</v>
          </cell>
          <cell r="C165" t="str">
            <v>m3</v>
          </cell>
          <cell r="D165">
            <v>4493000</v>
          </cell>
          <cell r="J165" t="str">
            <v>- Nước: Hệ thống cấp, thoát nước hoàn chỉnh nhà riêng biệt</v>
          </cell>
        </row>
        <row r="166">
          <cell r="B166" t="str">
            <v>Nền bê tông cốt thép</v>
          </cell>
          <cell r="C166" t="str">
            <v>m3</v>
          </cell>
          <cell r="D166">
            <v>4493000</v>
          </cell>
          <cell r="I166" t="str">
            <v>4.2</v>
          </cell>
          <cell r="J166" t="str">
            <v>* Kết cấu loại 2:</v>
          </cell>
          <cell r="K166" t="str">
            <v>Đồng/m2 sàn</v>
          </cell>
          <cell r="L166">
            <v>3925000</v>
          </cell>
        </row>
        <row r="167">
          <cell r="B167" t="str">
            <v>trong đó bê tông cốt thép</v>
          </cell>
          <cell r="C167" t="str">
            <v>m3</v>
          </cell>
          <cell r="D167">
            <v>4493000</v>
          </cell>
          <cell r="J167" t="str">
            <v>- Cột, tường gạch chịu lực (có cột bê tông cốt thép đỡ sảnh đón, mái hiên)</v>
          </cell>
        </row>
        <row r="168">
          <cell r="B168" t="str">
            <v>Tấm bê tông cốt thép</v>
          </cell>
          <cell r="C168" t="str">
            <v>m3</v>
          </cell>
          <cell r="D168">
            <v>4493000</v>
          </cell>
          <cell r="J168" t="str">
            <v>- Tường: sơn nước</v>
          </cell>
        </row>
        <row r="169">
          <cell r="B169" t="str">
            <v>Trụ cổng xây gạch (chứa BTCT)</v>
          </cell>
          <cell r="C169" t="str">
            <v>m3</v>
          </cell>
          <cell r="D169">
            <v>4493000</v>
          </cell>
          <cell r="J169" t="str">
            <v>- Mái: Ngói</v>
          </cell>
        </row>
        <row r="170">
          <cell r="B170" t="str">
            <v xml:space="preserve">Tấm đan bê tông cốt thép </v>
          </cell>
          <cell r="C170" t="str">
            <v>m3</v>
          </cell>
          <cell r="D170">
            <v>4493000</v>
          </cell>
          <cell r="J170" t="str">
            <v>- Trần: Trần nhựa, thạch cao</v>
          </cell>
        </row>
        <row r="171">
          <cell r="B171" t="str">
            <v xml:space="preserve">Tấm bê tông cốt thép </v>
          </cell>
          <cell r="C171" t="str">
            <v>m3</v>
          </cell>
          <cell r="D171">
            <v>4493000</v>
          </cell>
          <cell r="J171" t="str">
            <v>- Nền: Lát gạch bông</v>
          </cell>
        </row>
        <row r="172">
          <cell r="B172" t="str">
            <v>Đà bê tông cốt thép</v>
          </cell>
          <cell r="C172" t="str">
            <v>m3</v>
          </cell>
          <cell r="D172">
            <v>4493000</v>
          </cell>
          <cell r="J172" t="str">
            <v>- Cửa đi: Sắt kính</v>
          </cell>
        </row>
        <row r="173">
          <cell r="B173" t="str">
            <v>Đà kiềng bê tông cốt thép</v>
          </cell>
          <cell r="C173" t="str">
            <v>m3</v>
          </cell>
          <cell r="D173">
            <v>4493000</v>
          </cell>
          <cell r="J173" t="str">
            <v>- Điện: Chiếu sáng trực tiếp, dây điện ngầm + nổi</v>
          </cell>
        </row>
        <row r="174">
          <cell r="B174" t="str">
            <v>Trụ  BTCT+ ốp ceramic 4 mặt</v>
          </cell>
          <cell r="C174" t="str">
            <v>m3</v>
          </cell>
          <cell r="D174">
            <v>4493000</v>
          </cell>
          <cell r="J174" t="str">
            <v>- Nước: Hệ thống cấp, thoát nước hoàn chỉnh</v>
          </cell>
        </row>
        <row r="175">
          <cell r="B175" t="str">
            <v>Trụ  BTCT</v>
          </cell>
          <cell r="C175" t="str">
            <v>m3</v>
          </cell>
          <cell r="D175">
            <v>4493000</v>
          </cell>
          <cell r="I175" t="str">
            <v>4.3</v>
          </cell>
          <cell r="J175" t="str">
            <v>* Kết cấu loại 3:</v>
          </cell>
          <cell r="K175" t="str">
            <v>Đồng/m2 sàn</v>
          </cell>
          <cell r="L175">
            <v>3489000</v>
          </cell>
        </row>
        <row r="176">
          <cell r="B176" t="str">
            <v>Trụ cổng BTCT</v>
          </cell>
          <cell r="C176" t="str">
            <v>m3</v>
          </cell>
          <cell r="D176">
            <v>4493000</v>
          </cell>
          <cell r="J176" t="str">
            <v>- Cột gạch chịu lực</v>
          </cell>
        </row>
        <row r="177">
          <cell r="B177" t="str">
            <v>Trụ cổng BTCT + xây gạch</v>
          </cell>
          <cell r="C177" t="str">
            <v>m3</v>
          </cell>
          <cell r="D177">
            <v>4493000</v>
          </cell>
          <cell r="E177" t="str">
            <v>áp bằng các loại tài sản có kết cấu bằng BTCT</v>
          </cell>
          <cell r="J177" t="str">
            <v>- Tường: sơn nước hoặc quét vôi</v>
          </cell>
        </row>
        <row r="178">
          <cell r="B178" t="str">
            <v>Trụ BTCT + xây gạch</v>
          </cell>
          <cell r="C178" t="str">
            <v>m3</v>
          </cell>
          <cell r="D178">
            <v>4493000</v>
          </cell>
          <cell r="E178" t="str">
            <v>áp bằng các loại tài sản có kết cấu bằng BTCT</v>
          </cell>
        </row>
        <row r="179">
          <cell r="B179" t="str">
            <v>Trụ cổng BTCT + ốp đá</v>
          </cell>
          <cell r="C179" t="str">
            <v>m3</v>
          </cell>
          <cell r="D179">
            <v>4493000</v>
          </cell>
          <cell r="E179" t="str">
            <v>áp bằng các loại tài sản có kết cấu bằng BTCT</v>
          </cell>
          <cell r="J179" t="str">
            <v>- Mái: Tôn</v>
          </cell>
        </row>
        <row r="180">
          <cell r="B180" t="str">
            <v>Trụ cổng BTCT + ốp ceramic</v>
          </cell>
          <cell r="C180" t="str">
            <v>m3</v>
          </cell>
          <cell r="D180">
            <v>4493000</v>
          </cell>
          <cell r="E180" t="str">
            <v>áp bằng các loại tài sản có kết cấu bằng BTCT</v>
          </cell>
          <cell r="J180" t="str">
            <v>- Trần: Trần ván ép, thạch cao, tôn lạnh.</v>
          </cell>
        </row>
        <row r="181">
          <cell r="B181" t="str">
            <v>Trụ xây gạch bê tông cốt thép</v>
          </cell>
          <cell r="C181" t="str">
            <v>m3</v>
          </cell>
          <cell r="D181">
            <v>4493000</v>
          </cell>
        </row>
        <row r="182">
          <cell r="B182" t="str">
            <v>Dầm BTCT</v>
          </cell>
          <cell r="C182" t="str">
            <v>m3</v>
          </cell>
          <cell r="D182">
            <v>4493000</v>
          </cell>
          <cell r="J182" t="str">
            <v>- Nền: Lát gạch tàu</v>
          </cell>
        </row>
        <row r="183">
          <cell r="B183" t="str">
            <v>Đà dằn BTCT</v>
          </cell>
          <cell r="C183" t="str">
            <v>m3</v>
          </cell>
          <cell r="D183">
            <v>4493000</v>
          </cell>
          <cell r="J183" t="str">
            <v>- Cửa đi: Sắt kính</v>
          </cell>
        </row>
        <row r="184">
          <cell r="B184" t="str">
            <v>Lam BTCT</v>
          </cell>
          <cell r="C184" t="str">
            <v>m3</v>
          </cell>
          <cell r="D184">
            <v>4493000</v>
          </cell>
          <cell r="J184" t="str">
            <v>- Điện: Chiếu sáng trực tiếp, dây điện ngầm + nổi</v>
          </cell>
        </row>
        <row r="185">
          <cell r="B185" t="str">
            <v>Đá chân cột BTCT</v>
          </cell>
          <cell r="C185" t="str">
            <v>m3</v>
          </cell>
          <cell r="D185">
            <v>4493000</v>
          </cell>
          <cell r="J185" t="str">
            <v>- Nước: Hệ thống cấp, thoát nước hoàn chỉnh</v>
          </cell>
        </row>
        <row r="186">
          <cell r="B186" t="str">
            <v>- Bằng gạch xây tô, xây đá</v>
          </cell>
          <cell r="C186" t="str">
            <v>m3</v>
          </cell>
          <cell r="D186">
            <v>1798000</v>
          </cell>
          <cell r="I186" t="str">
            <v>4.4</v>
          </cell>
          <cell r="J186" t="str">
            <v>* Kết cấu loại 4:</v>
          </cell>
          <cell r="K186" t="str">
            <v>Đồng/m2 sàn</v>
          </cell>
          <cell r="L186">
            <v>3054000</v>
          </cell>
        </row>
        <row r="187">
          <cell r="B187" t="str">
            <v>Tường gạch xây tô, xây đá</v>
          </cell>
          <cell r="C187" t="str">
            <v>m3</v>
          </cell>
          <cell r="D187">
            <v>1798000</v>
          </cell>
          <cell r="J187" t="str">
            <v>- Cột gạch chịu lực</v>
          </cell>
        </row>
        <row r="188">
          <cell r="B188" t="str">
            <v>Tường xây gạch</v>
          </cell>
          <cell r="C188" t="str">
            <v>m3</v>
          </cell>
          <cell r="D188">
            <v>1798000</v>
          </cell>
          <cell r="J188" t="str">
            <v>- Tường: quét vôi</v>
          </cell>
        </row>
        <row r="189">
          <cell r="B189" t="str">
            <v>Cột xây gạch</v>
          </cell>
          <cell r="C189" t="str">
            <v>m3</v>
          </cell>
          <cell r="D189">
            <v>1798000</v>
          </cell>
          <cell r="J189" t="str">
            <v>- Mái: Tôn fibro xi măng, tôn</v>
          </cell>
        </row>
        <row r="190">
          <cell r="B190" t="str">
            <v>Bờ kè xây đá chẻ</v>
          </cell>
          <cell r="C190" t="str">
            <v>m3</v>
          </cell>
          <cell r="D190">
            <v>1798000</v>
          </cell>
          <cell r="J190" t="str">
            <v>- Trần: Không trần</v>
          </cell>
        </row>
        <row r="191">
          <cell r="B191" t="str">
            <v>Bờ kè xây gạch</v>
          </cell>
          <cell r="C191" t="str">
            <v>m3</v>
          </cell>
          <cell r="D191">
            <v>1798000</v>
          </cell>
          <cell r="J191" t="str">
            <v>- Nền: Láng vữa xi măng</v>
          </cell>
        </row>
        <row r="192">
          <cell r="B192" t="str">
            <v>Bờ kè xây đá</v>
          </cell>
          <cell r="C192" t="str">
            <v>m3</v>
          </cell>
          <cell r="D192">
            <v>1798000</v>
          </cell>
          <cell r="J192" t="str">
            <v>- Cửa đi: Sắt, gỗ tạp</v>
          </cell>
        </row>
        <row r="193">
          <cell r="B193" t="str">
            <v xml:space="preserve">Đá chẻ xây quanh giếng </v>
          </cell>
          <cell r="C193" t="str">
            <v>m3</v>
          </cell>
          <cell r="D193">
            <v>1798000</v>
          </cell>
          <cell r="J193" t="str">
            <v>- Điện: Chiếu sáng trực tiếp, dây điện ngầm + nổi</v>
          </cell>
        </row>
        <row r="194">
          <cell r="B194" t="str">
            <v>Bờ kè xây gạch</v>
          </cell>
          <cell r="C194" t="str">
            <v>m3</v>
          </cell>
          <cell r="D194">
            <v>1798000</v>
          </cell>
          <cell r="J194">
            <v>0</v>
          </cell>
        </row>
        <row r="195">
          <cell r="B195" t="str">
            <v>Trụ cổng xây gạch + BTCT</v>
          </cell>
          <cell r="C195" t="str">
            <v>m3</v>
          </cell>
          <cell r="D195">
            <v>1798000</v>
          </cell>
          <cell r="E195" t="str">
            <v>áp bằng các loại TS có kết cấu = gạch xây tô, xây đá</v>
          </cell>
          <cell r="I195">
            <v>5</v>
          </cell>
          <cell r="J195" t="str">
            <v>Nhà bán kiên cố</v>
          </cell>
        </row>
        <row r="196">
          <cell r="B196" t="str">
            <v>Trụ cổng  BTCT + xây gạch.</v>
          </cell>
          <cell r="C196" t="str">
            <v>m3</v>
          </cell>
          <cell r="D196">
            <v>1798000</v>
          </cell>
          <cell r="E196" t="str">
            <v>áp bằng các loại TS có kết cấu = gạch xây tô, xây đá</v>
          </cell>
          <cell r="J196" t="str">
            <v>Kết cấu:</v>
          </cell>
          <cell r="K196" t="str">
            <v>Đồng/m2 sàn</v>
          </cell>
          <cell r="L196">
            <v>1854000</v>
          </cell>
        </row>
        <row r="197">
          <cell r="B197" t="str">
            <v>Trụ xây gạch + BTCT</v>
          </cell>
          <cell r="C197" t="str">
            <v>m3</v>
          </cell>
          <cell r="D197">
            <v>1798000</v>
          </cell>
          <cell r="E197" t="str">
            <v>áp bằng các loại TS có kết cấu = gạch xây tô, xây đá</v>
          </cell>
          <cell r="J197" t="str">
            <v>- Khung cột: Sắt, gạch</v>
          </cell>
        </row>
        <row r="198">
          <cell r="B198" t="str">
            <v>Trụ cổng xây gạch + BTCT+ sơn nước</v>
          </cell>
          <cell r="C198" t="str">
            <v>m3</v>
          </cell>
          <cell r="D198">
            <v>1798000</v>
          </cell>
          <cell r="E198" t="str">
            <v>áp bằng các loại TS có kết cấu = gạch xây tô, xây đá</v>
          </cell>
          <cell r="J198" t="str">
            <v>- Tường: Gạch xây không tô, tôn, gỗ</v>
          </cell>
        </row>
        <row r="199">
          <cell r="B199" t="str">
            <v>Trụ cổng xây đá + BTCT</v>
          </cell>
          <cell r="C199" t="str">
            <v>m3</v>
          </cell>
          <cell r="D199">
            <v>1798000</v>
          </cell>
          <cell r="E199" t="str">
            <v>áp bằng các loại TS có kết cấu = gạch xây tô, xây đá</v>
          </cell>
          <cell r="J199" t="str">
            <v>- Mái: Tôn, Tôn Fibro xi măng</v>
          </cell>
        </row>
        <row r="200">
          <cell r="B200" t="str">
            <v>Trụ cổng xây gạch</v>
          </cell>
          <cell r="C200" t="str">
            <v>m3</v>
          </cell>
          <cell r="D200">
            <v>1798000</v>
          </cell>
          <cell r="J200" t="str">
            <v>- Nền: Lát gạch bông, gạch tàu, láng vữa xi măng</v>
          </cell>
        </row>
        <row r="201">
          <cell r="B201" t="str">
            <v>Trụ xây gạch + BTCT ốp ceramic 4 mặt</v>
          </cell>
          <cell r="C201" t="str">
            <v>m3</v>
          </cell>
          <cell r="D201">
            <v>1798000</v>
          </cell>
          <cell r="E201" t="str">
            <v>áp bằng các loại TS có kết cấu = gạch xây tô, xây đá</v>
          </cell>
          <cell r="I201">
            <v>6</v>
          </cell>
          <cell r="J201" t="str">
            <v>Nhà tạm</v>
          </cell>
        </row>
        <row r="202">
          <cell r="B202" t="str">
            <v>Trụ xây gạch ốp ceramic 4 mặt</v>
          </cell>
          <cell r="C202" t="str">
            <v>m3</v>
          </cell>
          <cell r="D202">
            <v>1798000</v>
          </cell>
          <cell r="E202" t="str">
            <v>áp bằng các loại TS có kết cấu = gạch xây tô, xây đá</v>
          </cell>
          <cell r="J202" t="str">
            <v>Kết cấu:</v>
          </cell>
          <cell r="K202" t="str">
            <v>Đồng/m2 sàn</v>
          </cell>
          <cell r="L202">
            <v>576000</v>
          </cell>
        </row>
        <row r="203">
          <cell r="B203" t="str">
            <v>Trụ xây gạch + BTCT</v>
          </cell>
          <cell r="C203" t="str">
            <v>m3</v>
          </cell>
          <cell r="D203">
            <v>1798000</v>
          </cell>
          <cell r="E203" t="str">
            <v>áp bằng các loại TS có kết cấu = gạch xây tô, xây đá</v>
          </cell>
          <cell r="J203" t="str">
            <v>Cột kèo gỗ, tre; vách bằng vật liệu dễ cháy; mái tranh tre, nứa, lá</v>
          </cell>
        </row>
        <row r="204">
          <cell r="B204" t="str">
            <v>Trụ BTCT + xây gạch.</v>
          </cell>
          <cell r="C204" t="str">
            <v>m3</v>
          </cell>
          <cell r="D204">
            <v>1798000</v>
          </cell>
          <cell r="E204" t="str">
            <v>áp bằng các loại TS có kết cấu = gạch xây tô, xây đá</v>
          </cell>
        </row>
        <row r="205">
          <cell r="B205" t="str">
            <v>Trụ xây đá + BTCT</v>
          </cell>
          <cell r="C205" t="str">
            <v>m3</v>
          </cell>
          <cell r="D205">
            <v>1798000</v>
          </cell>
          <cell r="E205" t="str">
            <v>áp bằng các loại TS có kết cấu = gạch xây tô, xây đá</v>
          </cell>
          <cell r="I205" t="str">
            <v>PHỤ LỤC Ib</v>
          </cell>
        </row>
        <row r="206">
          <cell r="B206" t="str">
            <v>Trụ xây đá</v>
          </cell>
          <cell r="C206" t="str">
            <v>m3</v>
          </cell>
          <cell r="D206">
            <v>1798000</v>
          </cell>
          <cell r="I206" t="str">
            <v>ĐƠN GIÁ NHÀ BIỆT THỰ</v>
          </cell>
        </row>
        <row r="207">
          <cell r="B207" t="str">
            <v>Móng xây đá</v>
          </cell>
          <cell r="C207" t="str">
            <v>m3</v>
          </cell>
          <cell r="D207">
            <v>1798000</v>
          </cell>
          <cell r="I207" t="str">
            <v>(Ban hành kèm theo Quyết định số 18/2026/QĐ-UBND)</v>
          </cell>
        </row>
        <row r="208">
          <cell r="B208" t="str">
            <v>Tường xây đá</v>
          </cell>
          <cell r="C208" t="str">
            <v>m3</v>
          </cell>
          <cell r="D208">
            <v>1798000</v>
          </cell>
          <cell r="I208" t="str">
            <v>STT</v>
          </cell>
          <cell r="J208" t="str">
            <v>Loại biệt thự</v>
          </cell>
          <cell r="K208" t="str">
            <v>Đơn giá (đồng/m2 sàn)</v>
          </cell>
        </row>
        <row r="209">
          <cell r="B209" t="str">
            <v>Trụ xây gạch</v>
          </cell>
          <cell r="C209" t="str">
            <v>m3</v>
          </cell>
          <cell r="D209">
            <v>1798000</v>
          </cell>
          <cell r="I209">
            <v>1</v>
          </cell>
          <cell r="J209" t="str">
            <v>Song lập</v>
          </cell>
          <cell r="K209">
            <v>8024000</v>
          </cell>
        </row>
        <row r="210">
          <cell r="B210" t="str">
            <v>Trụ xây gạch Block không BTCT</v>
          </cell>
          <cell r="C210" t="str">
            <v>m3</v>
          </cell>
          <cell r="D210">
            <v>1798000</v>
          </cell>
          <cell r="I210">
            <v>2</v>
          </cell>
          <cell r="J210" t="str">
            <v>Đơn lập</v>
          </cell>
          <cell r="K210">
            <v>9440000</v>
          </cell>
        </row>
        <row r="211">
          <cell r="B211" t="str">
            <v>Trụ xây gạch Block</v>
          </cell>
          <cell r="C211" t="str">
            <v>m3</v>
          </cell>
          <cell r="D211">
            <v>1798000</v>
          </cell>
          <cell r="E211" t="str">
            <v>áp bằng các loại TS có kết cấu = gạch xây tô, xây đá</v>
          </cell>
          <cell r="I211">
            <v>3</v>
          </cell>
          <cell r="J211" t="str">
            <v>Cao cấp</v>
          </cell>
          <cell r="K211">
            <v>10856000</v>
          </cell>
        </row>
        <row r="212">
          <cell r="B212" t="str">
            <v>Tường  xây gạch</v>
          </cell>
          <cell r="C212" t="str">
            <v>m3</v>
          </cell>
          <cell r="D212">
            <v>1798000</v>
          </cell>
          <cell r="E212" t="str">
            <v>áp bằng các loại TS có kết cấu = gạch xây tô, xây đá</v>
          </cell>
          <cell r="I212">
            <v>4</v>
          </cell>
          <cell r="J212" t="str">
            <v>Du lịch</v>
          </cell>
          <cell r="K212">
            <v>12272000</v>
          </cell>
        </row>
        <row r="213">
          <cell r="B213" t="str">
            <v>Tam cấp xây gạch</v>
          </cell>
          <cell r="C213" t="str">
            <v>m3</v>
          </cell>
          <cell r="D213">
            <v>1798000</v>
          </cell>
          <cell r="E213" t="str">
            <v>áp bằng các loại TS có kết cấu = gạch xây tô, xây đá</v>
          </cell>
          <cell r="I213" t="str">
            <v>Ghi chú:</v>
          </cell>
        </row>
        <row r="214">
          <cell r="B214" t="str">
            <v>Trụ cổng xây gạch, ốp ceramic 4 mặt</v>
          </cell>
          <cell r="C214" t="str">
            <v>m3</v>
          </cell>
          <cell r="D214">
            <v>1798000</v>
          </cell>
          <cell r="E214" t="str">
            <v>áp bằng các loại TS có kết cấu = gạch xây tô, xây đá</v>
          </cell>
          <cell r="I214" t="str">
            <v>Kết cấu chính và chất lượng hoàn thiện 04 loại biệt thự: Nhà có kết cấu khung chịu lực bê tông cốt thép; tường bao xây gạch; sàn bê tông cốt thép, mái bê tông cốt thép hoặc mái ngói (sử dụng các loại vật tư, vật liệu dùng để xây dựng và hoàn thiện, trang thiết bị có chất lượng tốt tại thời điểm xây dựng).</v>
          </cell>
        </row>
        <row r="215">
          <cell r="B215" t="str">
            <v>Trụ cổng xây gạch + BTCT+ ốp đá</v>
          </cell>
          <cell r="C215" t="str">
            <v>m3</v>
          </cell>
          <cell r="D215">
            <v>1798000</v>
          </cell>
          <cell r="E215" t="str">
            <v>áp bằng các loại TS có kết cấu = gạch xây tô, xây đá</v>
          </cell>
        </row>
        <row r="216">
          <cell r="B216" t="str">
            <v>Trụ cổng xây gạch + BTCT+ ốp gạch</v>
          </cell>
          <cell r="C216" t="str">
            <v>m3</v>
          </cell>
          <cell r="D216">
            <v>1798000</v>
          </cell>
          <cell r="E216" t="str">
            <v>áp bằng các loại TS có kết cấu = gạch xây tô, xây đá</v>
          </cell>
        </row>
        <row r="217">
          <cell r="B217" t="str">
            <v>Trụ cổng xây gạch + ốp đá</v>
          </cell>
          <cell r="C217" t="str">
            <v>m3</v>
          </cell>
          <cell r="D217">
            <v>1798000</v>
          </cell>
        </row>
        <row r="218">
          <cell r="B218" t="str">
            <v>Trụ cổng xây gạch + BTCT+ ốp ceramic</v>
          </cell>
          <cell r="C218" t="str">
            <v>m3</v>
          </cell>
          <cell r="D218">
            <v>1798000</v>
          </cell>
          <cell r="E218" t="str">
            <v>áp bằng các loại TS có kết cấu = gạch xây tô, xây đá</v>
          </cell>
        </row>
        <row r="219">
          <cell r="B219" t="str">
            <v>Trụ xây gạch + BTCT+ ốp ceramic</v>
          </cell>
          <cell r="C219" t="str">
            <v>m3</v>
          </cell>
          <cell r="D219">
            <v>1798000</v>
          </cell>
          <cell r="E219" t="str">
            <v>áp bằng các loại TS có kết cấu = gạch xây tô, xây đá</v>
          </cell>
        </row>
        <row r="220">
          <cell r="B220" t="str">
            <v>Trụ xây gạch + BTCT+ ốp đá</v>
          </cell>
          <cell r="C220" t="str">
            <v>m3</v>
          </cell>
          <cell r="D220">
            <v>1798000</v>
          </cell>
          <cell r="E220" t="str">
            <v>áp bằng các loại TS có kết cấu = gạch xây tô, xây đá</v>
          </cell>
        </row>
        <row r="221">
          <cell r="B221" t="str">
            <v>Trụ cổng xây gạch + BTCT+ ốp ceramic</v>
          </cell>
          <cell r="C221" t="str">
            <v>m3</v>
          </cell>
          <cell r="D221">
            <v>1798000</v>
          </cell>
          <cell r="E221" t="str">
            <v>áp bằng các loại TS có kết cấu = gạch xây tô, xây đá</v>
          </cell>
        </row>
        <row r="222">
          <cell r="B222" t="str">
            <v>Trụ cổng xây gạch + ốp ceramic</v>
          </cell>
          <cell r="C222" t="str">
            <v>m3</v>
          </cell>
          <cell r="D222">
            <v>1798000</v>
          </cell>
          <cell r="E222" t="str">
            <v>áp bằng các loại TS có kết cấu = gạch xây tô, xây đá</v>
          </cell>
        </row>
        <row r="223">
          <cell r="B223" t="str">
            <v>Trụ cổng xây gạch + BTCT</v>
          </cell>
          <cell r="C223" t="str">
            <v>m3</v>
          </cell>
          <cell r="D223">
            <v>1798000</v>
          </cell>
          <cell r="E223" t="str">
            <v>áp bằng các loại TS có kết cấu = gạch xây tô, xây đá</v>
          </cell>
        </row>
        <row r="224">
          <cell r="B224" t="str">
            <v>Trụ cổng xây gạch</v>
          </cell>
          <cell r="C224" t="str">
            <v>m3</v>
          </cell>
          <cell r="D224">
            <v>1798000</v>
          </cell>
        </row>
        <row r="225">
          <cell r="B225" t="str">
            <v>Trụ cổng xây đá</v>
          </cell>
          <cell r="C225" t="str">
            <v>m3</v>
          </cell>
          <cell r="D225">
            <v>1798000</v>
          </cell>
        </row>
        <row r="226">
          <cell r="B226" t="str">
            <v>Trụ xây gạch + ốp đả chẻ</v>
          </cell>
          <cell r="C226" t="str">
            <v>m3</v>
          </cell>
          <cell r="D226">
            <v>1798000</v>
          </cell>
        </row>
        <row r="227">
          <cell r="B227" t="str">
            <v>Bậc tam cấp xây gạch</v>
          </cell>
          <cell r="C227" t="str">
            <v>m3</v>
          </cell>
          <cell r="D227">
            <v>1798000</v>
          </cell>
        </row>
        <row r="228">
          <cell r="B228" t="str">
            <v>Móng xây đá chẻ</v>
          </cell>
          <cell r="C228" t="str">
            <v>m3</v>
          </cell>
          <cell r="D228">
            <v>1798000</v>
          </cell>
        </row>
        <row r="229">
          <cell r="B229" t="str">
            <v>Móng xây gạch</v>
          </cell>
          <cell r="C229" t="str">
            <v>m3</v>
          </cell>
          <cell r="D229">
            <v>1798000</v>
          </cell>
        </row>
        <row r="230">
          <cell r="B230" t="str">
            <v>Móng xây gạch + đá chẻ</v>
          </cell>
          <cell r="C230" t="str">
            <v>m3</v>
          </cell>
          <cell r="D230">
            <v>1798000</v>
          </cell>
        </row>
        <row r="231">
          <cell r="B231" t="str">
            <v>Bếp xây gạch</v>
          </cell>
          <cell r="C231" t="str">
            <v>m3</v>
          </cell>
          <cell r="D231">
            <v>1798000</v>
          </cell>
        </row>
        <row r="232">
          <cell r="B232" t="str">
            <v>Bồn tiêu xây gạch</v>
          </cell>
          <cell r="C232" t="str">
            <v>m3</v>
          </cell>
          <cell r="D232">
            <v>1798000</v>
          </cell>
        </row>
        <row r="233">
          <cell r="B233" t="str">
            <v>Thành giếng xây gạch Ø1.3 m</v>
          </cell>
          <cell r="C233" t="str">
            <v>m3</v>
          </cell>
          <cell r="D233">
            <v>1798000</v>
          </cell>
        </row>
        <row r="234">
          <cell r="B234" t="str">
            <v>Trụ bê tông cắm ranh hàng rào cao 1,2 đến 2,2m</v>
          </cell>
          <cell r="C234" t="str">
            <v>trụ</v>
          </cell>
          <cell r="D234">
            <v>58000</v>
          </cell>
        </row>
        <row r="235">
          <cell r="B235" t="str">
            <v>Trụ cổng khung sắt kẽm</v>
          </cell>
          <cell r="C235" t="str">
            <v>trụ</v>
          </cell>
          <cell r="D235">
            <v>58000</v>
          </cell>
          <cell r="E235" t="str">
            <v xml:space="preserve"> áp bằng Trụ bê tông cắm ranh hàng rào cao 1,2 đến 2,2m</v>
          </cell>
        </row>
        <row r="236">
          <cell r="B236" t="str">
            <v>Trụ bê tông cắm ranh</v>
          </cell>
          <cell r="C236" t="str">
            <v>trụ</v>
          </cell>
          <cell r="D236">
            <v>58000</v>
          </cell>
          <cell r="E236" t="str">
            <v xml:space="preserve"> áp bằng Trụ bê tông cắm ranh hàng rào cao 1,2 đến 2,2m</v>
          </cell>
        </row>
        <row r="237">
          <cell r="B237" t="str">
            <v>Trụ bê tông cắm ranh hàng rào cao 2,2m</v>
          </cell>
          <cell r="C237" t="str">
            <v>trụ</v>
          </cell>
          <cell r="D237">
            <v>58000</v>
          </cell>
          <cell r="E237" t="str">
            <v xml:space="preserve"> áp bằng Trụ bê tông cắm ranh hàng rào cao 1,2 đến 2,2m</v>
          </cell>
        </row>
        <row r="238">
          <cell r="B238" t="str">
            <v>Trụ bê tông cắm ranh hàng rào cao 2,5m</v>
          </cell>
          <cell r="C238" t="str">
            <v>trụ</v>
          </cell>
          <cell r="D238">
            <v>65909.090909090897</v>
          </cell>
          <cell r="E238" t="str">
            <v>tính tam suất Trụ bê tông cắm ranh hàng rào cao 1,2 đến 2,2m</v>
          </cell>
        </row>
        <row r="239">
          <cell r="B239" t="str">
            <v>Trụ bê tông cắm ranh hàng rào cao 1,2m - 2,2m</v>
          </cell>
          <cell r="C239" t="str">
            <v>trụ</v>
          </cell>
          <cell r="D239">
            <v>58000</v>
          </cell>
        </row>
        <row r="240">
          <cell r="B240" t="str">
            <v>Mảng rào dây kẽm gai</v>
          </cell>
          <cell r="C240" t="str">
            <v>mét/sợi</v>
          </cell>
          <cell r="D240">
            <v>4000</v>
          </cell>
        </row>
        <row r="241">
          <cell r="B241" t="str">
            <v>Hàng rào lưới B40</v>
          </cell>
          <cell r="C241" t="str">
            <v>m2</v>
          </cell>
          <cell r="D241">
            <v>101000</v>
          </cell>
        </row>
        <row r="242">
          <cell r="B242" t="str">
            <v>Khung sắt + lưới b40</v>
          </cell>
          <cell r="C242" t="str">
            <v>m2</v>
          </cell>
          <cell r="D242">
            <v>221000</v>
          </cell>
          <cell r="E242" t="str">
            <v>áp bằng Tường rào xây gạch không tô trát hoặc rào khung lưới B40, trụ các loại có khung</v>
          </cell>
        </row>
        <row r="243">
          <cell r="B243" t="str">
            <v>Hàng rào khung sắt + lưới b40</v>
          </cell>
          <cell r="C243" t="str">
            <v>m2</v>
          </cell>
          <cell r="D243">
            <v>221000</v>
          </cell>
          <cell r="E243" t="str">
            <v>Tường rào xây gạch không tô trát hoặc rào khung lưới B40, trụ các loại có khung</v>
          </cell>
        </row>
        <row r="244">
          <cell r="B244" t="str">
            <v>Di dời hàng rào khung sắt</v>
          </cell>
          <cell r="C244" t="str">
            <v>m</v>
          </cell>
          <cell r="D244">
            <v>26000</v>
          </cell>
        </row>
        <row r="245">
          <cell r="B245" t="str">
            <v>Di dời kính khung nhôm</v>
          </cell>
          <cell r="C245" t="str">
            <v>m</v>
          </cell>
          <cell r="D245">
            <v>26000</v>
          </cell>
          <cell r="E245" t="str">
            <v>áp bằng Hàng rào lưới B40</v>
          </cell>
        </row>
        <row r="246">
          <cell r="B246" t="str">
            <v>Di dời cổng sắt (rộng 2-5 mét, cao trên 2 mét)</v>
          </cell>
          <cell r="C246" t="str">
            <v>cánh</v>
          </cell>
          <cell r="D246">
            <v>173000</v>
          </cell>
        </row>
        <row r="247">
          <cell r="B247" t="str">
            <v>Di dời cánh cổng sắt cao 1,65 m x ngang 1,2 m</v>
          </cell>
          <cell r="C247" t="str">
            <v>cánh</v>
          </cell>
          <cell r="D247">
            <v>173000</v>
          </cell>
          <cell r="E247" t="str">
            <v>áp Di dời cổng sắt (rộng 2-5 mét, cao trên 2 mét)</v>
          </cell>
        </row>
        <row r="248">
          <cell r="B248" t="str">
            <v>Di dời trụ cổng khung sắt kẽm</v>
          </cell>
          <cell r="C248" t="str">
            <v>cánh</v>
          </cell>
          <cell r="D248">
            <v>173000</v>
          </cell>
          <cell r="E248" t="str">
            <v xml:space="preserve"> áp bằng di dời cổng sắt (rộng 2-5 mét, cao trên 2 mét)</v>
          </cell>
          <cell r="F248" t="e">
            <v>#REF!</v>
          </cell>
        </row>
        <row r="249">
          <cell r="B249" t="str">
            <v>Di dời bảng hiệu</v>
          </cell>
          <cell r="C249" t="str">
            <v>cái</v>
          </cell>
          <cell r="D249">
            <v>173000</v>
          </cell>
          <cell r="E249" t="str">
            <v xml:space="preserve"> áp bằng di dời cổng sắt (rộng 2-5 mét, cao trên 2 mét)</v>
          </cell>
          <cell r="F249" t="e">
            <v>#REF!</v>
          </cell>
        </row>
        <row r="250">
          <cell r="B250" t="str">
            <v>Bông sắt hàng rào trên đầu tường</v>
          </cell>
          <cell r="C250" t="str">
            <v>m2</v>
          </cell>
          <cell r="D250">
            <v>432000</v>
          </cell>
        </row>
        <row r="251">
          <cell r="B251" t="str">
            <v>Hàng rào khung sắt kiên cố</v>
          </cell>
          <cell r="C251" t="str">
            <v>m2</v>
          </cell>
          <cell r="D251">
            <v>1008000</v>
          </cell>
          <cell r="E251" t="str">
            <v>áp bằng cổng sắt kiên cố</v>
          </cell>
        </row>
        <row r="252">
          <cell r="B252" t="str">
            <v>Khung sắt kiên cố</v>
          </cell>
          <cell r="C252" t="str">
            <v>m2</v>
          </cell>
          <cell r="D252">
            <v>1008000</v>
          </cell>
          <cell r="E252" t="str">
            <v>áp bằng cổng sắt kiên cố</v>
          </cell>
        </row>
        <row r="253">
          <cell r="B253" t="str">
            <v>Trụ cổng sắt hộp cao 2,7m</v>
          </cell>
          <cell r="C253" t="str">
            <v>m2</v>
          </cell>
          <cell r="D253">
            <v>1008000</v>
          </cell>
          <cell r="E253" t="str">
            <v>áp bằng cổng sắt kiên cố</v>
          </cell>
        </row>
        <row r="254">
          <cell r="B254" t="str">
            <v>Cổng sắt kiên cố</v>
          </cell>
          <cell r="C254" t="str">
            <v>m2</v>
          </cell>
          <cell r="D254">
            <v>1008000</v>
          </cell>
        </row>
        <row r="255">
          <cell r="B255" t="str">
            <v>Cánh cổng khung sắt + lưới B40</v>
          </cell>
          <cell r="C255" t="str">
            <v>m2</v>
          </cell>
          <cell r="D255">
            <v>1008000</v>
          </cell>
          <cell r="E255" t="str">
            <v>áp bằng cổng sắt kiên cố</v>
          </cell>
        </row>
        <row r="256">
          <cell r="B256" t="str">
            <v>Cánh cổng khung sắt</v>
          </cell>
          <cell r="C256" t="str">
            <v>m2</v>
          </cell>
          <cell r="D256">
            <v>1008000</v>
          </cell>
          <cell r="E256" t="str">
            <v>áp bằng cổng sắt kiên cố</v>
          </cell>
        </row>
        <row r="257">
          <cell r="B257" t="str">
            <v>Hàng rào khung sắt</v>
          </cell>
          <cell r="C257" t="str">
            <v>m2</v>
          </cell>
          <cell r="D257">
            <v>1008000</v>
          </cell>
          <cell r="E257" t="str">
            <v>áp bằng cổng sắt kiên cố</v>
          </cell>
        </row>
        <row r="258">
          <cell r="B258" t="str">
            <v>Song sắt hộp</v>
          </cell>
          <cell r="C258" t="str">
            <v>m2</v>
          </cell>
          <cell r="D258">
            <v>1008000</v>
          </cell>
          <cell r="E258" t="str">
            <v>áp bằng cổng sắt kiên cố</v>
          </cell>
        </row>
        <row r="259">
          <cell r="B259" t="str">
            <v>Khung sắt + Vách kính</v>
          </cell>
          <cell r="C259" t="str">
            <v>m2</v>
          </cell>
          <cell r="D259">
            <v>1008000</v>
          </cell>
          <cell r="E259" t="str">
            <v>áp bằng cổng sắt kiên cố</v>
          </cell>
        </row>
        <row r="260">
          <cell r="B260" t="str">
            <v>Khung sắt bọc nhôm kính</v>
          </cell>
          <cell r="C260" t="str">
            <v>m2</v>
          </cell>
          <cell r="D260">
            <v>1008000</v>
          </cell>
          <cell r="E260" t="str">
            <v>áp bằng cổng sắt kiên cố</v>
          </cell>
        </row>
        <row r="261">
          <cell r="B261" t="str">
            <v>Cánh cổng sắt</v>
          </cell>
          <cell r="C261" t="str">
            <v>m2</v>
          </cell>
          <cell r="D261">
            <v>1008000</v>
          </cell>
          <cell r="E261" t="str">
            <v>áp bằng cổng sắt kiên cố</v>
          </cell>
        </row>
        <row r="262">
          <cell r="B262" t="str">
            <v>Cửa sắt cuốn</v>
          </cell>
          <cell r="C262" t="str">
            <v>m2</v>
          </cell>
          <cell r="D262">
            <v>1008000</v>
          </cell>
          <cell r="E262" t="str">
            <v>áp bằng cổng sắt kiên cố</v>
          </cell>
        </row>
        <row r="263">
          <cell r="B263" t="str">
            <v>Cửa sắt</v>
          </cell>
          <cell r="C263" t="str">
            <v>m2</v>
          </cell>
          <cell r="D263">
            <v>1008000</v>
          </cell>
          <cell r="E263" t="str">
            <v>áp bằng cổng sắt kiên cố</v>
          </cell>
        </row>
        <row r="264">
          <cell r="B264" t="str">
            <v>Cửa sắt xếp</v>
          </cell>
          <cell r="C264" t="str">
            <v>m2</v>
          </cell>
          <cell r="D264">
            <v>1008000</v>
          </cell>
          <cell r="E264" t="str">
            <v>áp bằng cổng sắt kiên cố</v>
          </cell>
        </row>
        <row r="265">
          <cell r="B265" t="str">
            <v>Hộp quảng cáo Alu + khung sắt trang trí đèn</v>
          </cell>
          <cell r="C265" t="str">
            <v>m2</v>
          </cell>
          <cell r="D265">
            <v>1008000</v>
          </cell>
          <cell r="E265" t="str">
            <v>áp bằng cổng sắt kiên cố</v>
          </cell>
        </row>
        <row r="266">
          <cell r="B266" t="str">
            <v>Bảng hiệu Alu</v>
          </cell>
          <cell r="C266" t="str">
            <v>m2</v>
          </cell>
          <cell r="D266">
            <v>1008000</v>
          </cell>
          <cell r="E266" t="str">
            <v>áp bằng cổng sắt kiên cố</v>
          </cell>
        </row>
        <row r="267">
          <cell r="B267" t="str">
            <v>Bảng hiệu hộp đèn</v>
          </cell>
          <cell r="C267" t="str">
            <v>m2</v>
          </cell>
          <cell r="D267">
            <v>1008000</v>
          </cell>
          <cell r="E267" t="str">
            <v>áp bằng cổng sắt kiên cố</v>
          </cell>
        </row>
        <row r="268">
          <cell r="B268" t="str">
            <v>Bảng hiệu khung sắt + tôn</v>
          </cell>
          <cell r="C268" t="str">
            <v>m2</v>
          </cell>
          <cell r="D268">
            <v>720000</v>
          </cell>
          <cell r="E268" t="str">
            <v>áp bằng mái che</v>
          </cell>
        </row>
        <row r="269">
          <cell r="B269" t="str">
            <v>Bảng hiệu kiên cố</v>
          </cell>
          <cell r="C269" t="str">
            <v>m2</v>
          </cell>
          <cell r="D269">
            <v>720000</v>
          </cell>
          <cell r="E269" t="str">
            <v>áp bằng mái che</v>
          </cell>
        </row>
        <row r="270">
          <cell r="B270" t="str">
            <v>Bảng hiệu khung sắt</v>
          </cell>
          <cell r="C270" t="str">
            <v>m2</v>
          </cell>
          <cell r="D270">
            <v>720000</v>
          </cell>
          <cell r="E270" t="str">
            <v>áp bằng mái che</v>
          </cell>
        </row>
        <row r="271">
          <cell r="B271" t="str">
            <v>Bảng hiệu (khung sắt + bạt)</v>
          </cell>
          <cell r="C271" t="str">
            <v>m2</v>
          </cell>
          <cell r="D271">
            <v>259000</v>
          </cell>
          <cell r="E271" t="str">
            <v>áp bằng mái che</v>
          </cell>
        </row>
        <row r="272">
          <cell r="B272" t="str">
            <v>Trụ điện bê tông cao 5-7 mét</v>
          </cell>
          <cell r="C272" t="str">
            <v>cái</v>
          </cell>
          <cell r="D272">
            <v>1296000</v>
          </cell>
        </row>
        <row r="273">
          <cell r="B273" t="str">
            <v>Trụ điện bê tông cao 9 mét</v>
          </cell>
          <cell r="C273" t="str">
            <v>cái</v>
          </cell>
          <cell r="D273">
            <v>1666285.7142857143</v>
          </cell>
          <cell r="E273" t="str">
            <v>tính tam suất Trụ điện bê tông cao 5-7 mét</v>
          </cell>
        </row>
        <row r="274">
          <cell r="B274" t="str">
            <v>Cột bê tông D0,2 cao 4,4 mét</v>
          </cell>
          <cell r="C274" t="str">
            <v>cột</v>
          </cell>
          <cell r="D274">
            <v>814628.57142857148</v>
          </cell>
          <cell r="E274" t="str">
            <v>tính tam suất Trụ điện bê tông cao 5-7 mét</v>
          </cell>
        </row>
        <row r="275">
          <cell r="B275" t="str">
            <v>Trụ điện bê tông cao 8 mét</v>
          </cell>
          <cell r="C275" t="str">
            <v>cái</v>
          </cell>
          <cell r="D275">
            <v>1481142.857142857</v>
          </cell>
          <cell r="E275" t="str">
            <v>tính tam suất Trụ điện bê tông cao 5-7 mét</v>
          </cell>
        </row>
        <row r="276">
          <cell r="B276" t="str">
            <v>Trụ điện bằng ống sắt tráng kẽm D90</v>
          </cell>
          <cell r="C276" t="str">
            <v>cái</v>
          </cell>
          <cell r="D276">
            <v>864000</v>
          </cell>
        </row>
        <row r="277">
          <cell r="B277" t="str">
            <v>Trụ sắt tráng kẽm D90 cao 6m</v>
          </cell>
          <cell r="C277" t="str">
            <v>trụ</v>
          </cell>
          <cell r="D277">
            <v>864000</v>
          </cell>
          <cell r="E277" t="str">
            <v>áp bằng trụ điện bằng ống sắt tráng kẽm D90</v>
          </cell>
        </row>
        <row r="278">
          <cell r="B278" t="str">
            <v>Trụ sắt tráng kẽm D91 cao 6m</v>
          </cell>
          <cell r="C278" t="str">
            <v>trụ</v>
          </cell>
          <cell r="D278">
            <v>864000</v>
          </cell>
          <cell r="E278" t="str">
            <v>áp bằng trụ điện bằng ống sắt tráng kẽm D90</v>
          </cell>
        </row>
        <row r="279">
          <cell r="B279" t="str">
            <v>Trụ sắt tráng kẽm D90 cao 10m</v>
          </cell>
          <cell r="C279" t="str">
            <v>trụ</v>
          </cell>
          <cell r="D279">
            <v>1440000</v>
          </cell>
          <cell r="E279" t="str">
            <v>tính tam suất trụ điện bằng ống sắt tráng kẽm D90</v>
          </cell>
        </row>
        <row r="280">
          <cell r="B280" t="str">
            <v>Trụ sắt tráng kẽm D114 cao 6m</v>
          </cell>
          <cell r="C280" t="str">
            <v>trụ</v>
          </cell>
          <cell r="D280">
            <v>1094400</v>
          </cell>
          <cell r="E280" t="str">
            <v>tính tam suất trụ điện bằng ống sắt tráng kẽm D90</v>
          </cell>
        </row>
        <row r="281">
          <cell r="B281" t="str">
            <v>Trụ sắt tráng kẽm D49 cao 6m</v>
          </cell>
          <cell r="C281" t="str">
            <v>trụ</v>
          </cell>
          <cell r="D281">
            <v>470400</v>
          </cell>
          <cell r="E281" t="str">
            <v>tính tam suất trụ điện bằng ống sắt tráng kẽm D90</v>
          </cell>
        </row>
        <row r="282">
          <cell r="B282" t="str">
            <v>Trụ sắt tráng kẽm D42 cao 6m</v>
          </cell>
          <cell r="C282" t="str">
            <v>trụ</v>
          </cell>
          <cell r="D282">
            <v>403200</v>
          </cell>
          <cell r="E282" t="str">
            <v>tính tam suất trụ điện bằng ống sắt tráng kẽm D90</v>
          </cell>
        </row>
        <row r="283">
          <cell r="B283" t="str">
            <v>Trụ sắt tráng kẽm D90 cao 3m</v>
          </cell>
          <cell r="C283" t="str">
            <v>trụ</v>
          </cell>
          <cell r="D283">
            <v>432000</v>
          </cell>
          <cell r="E283" t="str">
            <v>tính tam suất trụ điện bằng ống sắt tráng kẽm D90</v>
          </cell>
        </row>
        <row r="284">
          <cell r="B284" t="str">
            <v>Sắt hộp 50x100 cao 3m</v>
          </cell>
          <cell r="C284" t="str">
            <v>trụ</v>
          </cell>
          <cell r="D284">
            <v>432000</v>
          </cell>
          <cell r="E284" t="str">
            <v>tính tam suất trụ điện bằng ống sắt tráng kẽm D90</v>
          </cell>
        </row>
        <row r="285">
          <cell r="B285" t="str">
            <v>Trụ sắt tráng kẽm D60 cao 3m</v>
          </cell>
          <cell r="C285" t="str">
            <v>trụ</v>
          </cell>
          <cell r="D285">
            <v>288000</v>
          </cell>
          <cell r="E285" t="str">
            <v>tính tam suất trụ điện bằng ống sắt tráng kẽm D90</v>
          </cell>
        </row>
        <row r="286">
          <cell r="B286" t="str">
            <v>Trụ sắt tráng kẽm D60 cao 1,5m</v>
          </cell>
          <cell r="C286" t="str">
            <v>trụ</v>
          </cell>
          <cell r="D286">
            <v>144000</v>
          </cell>
          <cell r="E286" t="str">
            <v>tính tam suất trụ điện bằng ống sắt tráng kẽm D90</v>
          </cell>
        </row>
        <row r="287">
          <cell r="B287" t="str">
            <v>Trụ sắt tráng kẽm D60 cao 2m</v>
          </cell>
          <cell r="C287" t="str">
            <v>trụ</v>
          </cell>
          <cell r="D287">
            <v>192000</v>
          </cell>
          <cell r="E287" t="str">
            <v>tính tam suất trụ điện bằng ống sắt tráng kẽm D90</v>
          </cell>
        </row>
        <row r="288">
          <cell r="B288" t="str">
            <v>Trụ sắt tráng kẽm D60 cao 2,2m</v>
          </cell>
          <cell r="C288" t="str">
            <v>trụ</v>
          </cell>
          <cell r="D288">
            <v>352000.00000000012</v>
          </cell>
          <cell r="E288" t="str">
            <v>tính tam suất trụ điện bằng ống sắt tráng kẽm D90</v>
          </cell>
        </row>
        <row r="289">
          <cell r="B289" t="str">
            <v>Trụ sắt tráng kẽm D60 cao 6m</v>
          </cell>
          <cell r="C289" t="str">
            <v>trụ</v>
          </cell>
          <cell r="D289">
            <v>576000</v>
          </cell>
          <cell r="E289" t="str">
            <v>tính tam suất trụ điện bằng ống sắt tráng kẽm D90</v>
          </cell>
        </row>
        <row r="290">
          <cell r="B290" t="str">
            <v>Trụ sắt tráng kẽm D76 cao 6m</v>
          </cell>
          <cell r="C290" t="str">
            <v>trụ</v>
          </cell>
          <cell r="D290">
            <v>729600</v>
          </cell>
          <cell r="E290" t="str">
            <v>tính tam suất trụ điện bằng ống sắt tráng kẽm D90</v>
          </cell>
        </row>
        <row r="291">
          <cell r="B291" t="str">
            <v>Trụ sắt tráng kẽm D76 cao 3,5m</v>
          </cell>
          <cell r="C291" t="str">
            <v>trụ</v>
          </cell>
          <cell r="D291">
            <v>425600</v>
          </cell>
          <cell r="E291" t="str">
            <v>tính tam suất trụ điện bằng ống sắt tráng kẽm D90</v>
          </cell>
        </row>
        <row r="292">
          <cell r="B292" t="str">
            <v>Trụ sắt tráng kẽm D90 cao 4m</v>
          </cell>
          <cell r="C292" t="str">
            <v>trụ</v>
          </cell>
          <cell r="D292">
            <v>576000</v>
          </cell>
          <cell r="E292" t="str">
            <v>tính tam suất trụ điện bằng ống sắt tráng kẽm D90</v>
          </cell>
        </row>
        <row r="293">
          <cell r="B293" t="str">
            <v>Trụ sắt tráng kẽm D60 cao 4m</v>
          </cell>
          <cell r="C293" t="str">
            <v>trụ</v>
          </cell>
          <cell r="D293">
            <v>384000</v>
          </cell>
          <cell r="E293" t="str">
            <v>tính tam suất trụ điện bằng ống sắt tráng kẽm D90</v>
          </cell>
        </row>
        <row r="294">
          <cell r="B294" t="str">
            <v>Trụ sắt tráng kẽm D90 cao 2m</v>
          </cell>
          <cell r="C294" t="str">
            <v>trụ</v>
          </cell>
          <cell r="D294">
            <v>288000</v>
          </cell>
          <cell r="E294" t="str">
            <v>tính tam suất trụ điện bằng ống sắt tráng kẽm D90</v>
          </cell>
        </row>
        <row r="295">
          <cell r="B295" t="str">
            <v>Trụ sắt tráng kẽm D90 cao 2,5m</v>
          </cell>
          <cell r="C295" t="str">
            <v>trụ</v>
          </cell>
          <cell r="D295">
            <v>360000</v>
          </cell>
          <cell r="E295" t="str">
            <v>tính tam suất trụ điện bằng ống sắt tráng kẽm D90</v>
          </cell>
        </row>
        <row r="296">
          <cell r="B296" t="str">
            <v>Trụ sắt tráng kẽm D110 cao 3,5m</v>
          </cell>
          <cell r="C296" t="str">
            <v>trụ</v>
          </cell>
          <cell r="D296">
            <v>616000</v>
          </cell>
          <cell r="E296" t="str">
            <v>tính tam suất trụ điện bằng ống sắt tráng kẽm D90</v>
          </cell>
        </row>
        <row r="297">
          <cell r="B297" t="str">
            <v>Trụ sắt tráng kẽm D110 cao 3,0m</v>
          </cell>
          <cell r="C297" t="str">
            <v>trụ</v>
          </cell>
          <cell r="D297">
            <v>528000</v>
          </cell>
          <cell r="E297" t="str">
            <v>tính tam suất trụ điện bằng ống sắt tráng kẽm D90</v>
          </cell>
        </row>
        <row r="298">
          <cell r="B298" t="str">
            <v>Trụ sắt tráng kẽm C40x80 cao 2m</v>
          </cell>
          <cell r="C298" t="str">
            <v>trụ</v>
          </cell>
          <cell r="D298">
            <v>288000</v>
          </cell>
          <cell r="E298" t="str">
            <v>tính tam suất trụ điện bằng ống sắt tráng kẽm D90</v>
          </cell>
        </row>
        <row r="299">
          <cell r="B299" t="str">
            <v>Trụ sắt tráng kẽm D90 cao 1,7m</v>
          </cell>
          <cell r="C299" t="str">
            <v>trụ</v>
          </cell>
          <cell r="D299">
            <v>244800</v>
          </cell>
          <cell r="E299" t="str">
            <v>tính tam suất trụ điện bằng ống sắt tráng kẽm D90</v>
          </cell>
        </row>
        <row r="300">
          <cell r="B300" t="str">
            <v>Trụ sắt tráng kẽm D80 cao 2m</v>
          </cell>
          <cell r="C300" t="str">
            <v>trụ</v>
          </cell>
          <cell r="D300">
            <v>256000</v>
          </cell>
          <cell r="E300" t="str">
            <v>tính tam suất trụ điện bằng ống sắt tráng kẽm D90</v>
          </cell>
        </row>
        <row r="301">
          <cell r="B301" t="str">
            <v>Trụ sắt tráng kẽm D90 cao 2,5m</v>
          </cell>
          <cell r="C301" t="str">
            <v>trụ</v>
          </cell>
          <cell r="D301">
            <v>360000</v>
          </cell>
          <cell r="E301" t="str">
            <v>tính tam suất trụ điện bằng ống sắt tráng kẽm D90</v>
          </cell>
        </row>
        <row r="302">
          <cell r="B302" t="str">
            <v>Trụ sắt tráng kẽm D90 cao 2,7m</v>
          </cell>
          <cell r="C302" t="str">
            <v>trụ</v>
          </cell>
          <cell r="D302">
            <v>388800</v>
          </cell>
          <cell r="E302" t="str">
            <v>tính tam suất trụ điện bằng ống sắt tráng kẽm D90</v>
          </cell>
        </row>
        <row r="303">
          <cell r="B303" t="str">
            <v>ống sắt tráng kẽm D90</v>
          </cell>
          <cell r="C303" t="str">
            <v>cái</v>
          </cell>
          <cell r="D303">
            <v>864000</v>
          </cell>
          <cell r="E303" t="str">
            <v>tham khảo giá thị trường áp bằng trụ điện bằng ống sắt tráng kẽm D90</v>
          </cell>
        </row>
        <row r="304">
          <cell r="B304" t="str">
            <v>ống sắt tráng kẽm D90 cao 3m</v>
          </cell>
          <cell r="C304" t="str">
            <v>cái</v>
          </cell>
          <cell r="D304">
            <v>432000</v>
          </cell>
          <cell r="E304" t="str">
            <v>tính tam suất trụ điện bằng ống sắt tráng kẽm D90</v>
          </cell>
        </row>
        <row r="305">
          <cell r="B305" t="str">
            <v>ống sắt tráng kẽm D39 cao 3m</v>
          </cell>
          <cell r="C305" t="str">
            <v>cái</v>
          </cell>
          <cell r="D305">
            <v>187200</v>
          </cell>
          <cell r="E305" t="str">
            <v>tính tam suất trụ điện bằng ống sắt tráng kẽm D90</v>
          </cell>
        </row>
        <row r="306">
          <cell r="B306" t="str">
            <v>Trụ sắt tráng kẽm D76 cao 2,2m</v>
          </cell>
          <cell r="C306" t="str">
            <v>cái</v>
          </cell>
          <cell r="D306">
            <v>267520.00000000006</v>
          </cell>
          <cell r="E306" t="str">
            <v>tính tam suất trụ điện bằng ống sắt tráng kẽm D90</v>
          </cell>
        </row>
        <row r="307">
          <cell r="B307" t="str">
            <v>Trụ sắt tráng kẽm D76 cao 3m</v>
          </cell>
          <cell r="C307" t="str">
            <v>cái</v>
          </cell>
          <cell r="D307">
            <v>364800</v>
          </cell>
          <cell r="E307" t="str">
            <v>tính tam suất trụ điện bằng ống sắt tráng kẽm D90</v>
          </cell>
        </row>
        <row r="308">
          <cell r="B308" t="str">
            <v>Ống sắt mạ kẽm ø90 x3m</v>
          </cell>
          <cell r="C308" t="str">
            <v>cái</v>
          </cell>
          <cell r="D308">
            <v>432000</v>
          </cell>
          <cell r="E308" t="str">
            <v>tính tam suất trụ điện bằng ống sắt tráng kẽm D90</v>
          </cell>
        </row>
        <row r="309">
          <cell r="B309" t="str">
            <v>Ống sắt mạ kẽm ø60 x6m</v>
          </cell>
          <cell r="C309" t="str">
            <v>cái</v>
          </cell>
          <cell r="D309">
            <v>576000</v>
          </cell>
          <cell r="E309" t="str">
            <v>tính tam suất trụ điện bằng ống sắt tráng kẽm D90</v>
          </cell>
        </row>
        <row r="310">
          <cell r="B310" t="str">
            <v>Ống sắt mạ kẽm ø60 x1,8m</v>
          </cell>
          <cell r="C310" t="str">
            <v>cái</v>
          </cell>
          <cell r="D310">
            <v>172800</v>
          </cell>
          <cell r="E310" t="str">
            <v>tính tam suất trụ điện bằng ống sắt tráng kẽm D90</v>
          </cell>
        </row>
        <row r="311">
          <cell r="B311" t="str">
            <v>Ống sắt mạ kẽm ø60 x1,5m</v>
          </cell>
          <cell r="C311" t="str">
            <v>cái</v>
          </cell>
          <cell r="D311">
            <v>144000</v>
          </cell>
          <cell r="E311" t="str">
            <v>tính tam suất trụ điện bằng ống sắt tráng kẽm D90</v>
          </cell>
        </row>
        <row r="312">
          <cell r="B312" t="str">
            <v>Trụ sắt tráng kẽm ø60 cao 1,5m</v>
          </cell>
          <cell r="C312" t="str">
            <v>Trụ</v>
          </cell>
          <cell r="D312">
            <v>144000</v>
          </cell>
          <cell r="E312" t="str">
            <v>tính tam suất trụ điện bằng ống sắt tráng kẽm D90</v>
          </cell>
        </row>
        <row r="313">
          <cell r="B313" t="str">
            <v>Bồn hoa xây gạch</v>
          </cell>
          <cell r="C313" t="str">
            <v>m3</v>
          </cell>
          <cell r="D313">
            <v>432000</v>
          </cell>
        </row>
        <row r="314">
          <cell r="B314" t="str">
            <v>Hòn non bộ</v>
          </cell>
          <cell r="C314" t="str">
            <v>m3</v>
          </cell>
          <cell r="D314">
            <v>1440000</v>
          </cell>
        </row>
        <row r="315">
          <cell r="B315" t="str">
            <v>Đá nguyên Khối</v>
          </cell>
          <cell r="C315" t="str">
            <v>m3</v>
          </cell>
          <cell r="D315">
            <v>1440000</v>
          </cell>
          <cell r="E315" t="str">
            <v>tham khảo giá thị trường áp bằng bằng hòn non bộ</v>
          </cell>
        </row>
        <row r="316">
          <cell r="B316" t="str">
            <v>Đất san nền</v>
          </cell>
          <cell r="C316" t="str">
            <v>m3</v>
          </cell>
          <cell r="D316">
            <v>68000</v>
          </cell>
        </row>
        <row r="317">
          <cell r="B317" t="str">
            <v>Công đào (ao nuôi trồng thủy sản hoặc làm hầm chứa nước, ao do cải tạo từ lòng suối, từ đầm phá, từ hố bom để thành ao nuôi trồng thủy sản hoặc làm hầm chứa nước tưới)</v>
          </cell>
          <cell r="C317" t="str">
            <v>đồng/m3</v>
          </cell>
          <cell r="D317">
            <v>42000</v>
          </cell>
        </row>
        <row r="318">
          <cell r="B318" t="str">
            <v>Hố đào đất</v>
          </cell>
          <cell r="C318" t="str">
            <v>đồng/m3</v>
          </cell>
          <cell r="D318">
            <v>42000</v>
          </cell>
        </row>
        <row r="319">
          <cell r="B319" t="str">
            <v>Chuồng heo, chuồng bò, gà, vịt:</v>
          </cell>
        </row>
        <row r="320">
          <cell r="B320" t="str">
            <v>Chuồng heo Xây cao 1m, nền bê tông kiên cố, lợp ngói hoặc tole fibro ciment</v>
          </cell>
          <cell r="C320" t="str">
            <v>m2</v>
          </cell>
          <cell r="D320">
            <v>961000</v>
          </cell>
        </row>
        <row r="321">
          <cell r="B321" t="str">
            <v>Chuồng bò kiên cố, mái tôn, khung cột bê tông, nền bê tông</v>
          </cell>
          <cell r="C321" t="str">
            <v>m2</v>
          </cell>
          <cell r="D321">
            <v>961000</v>
          </cell>
        </row>
        <row r="322">
          <cell r="B322" t="str">
            <v>Chuồng bò khung cột sắt, mái tôn, nền bê tông, tường xây gạch  + tôn</v>
          </cell>
          <cell r="C322" t="str">
            <v>m2</v>
          </cell>
          <cell r="D322">
            <v>961000</v>
          </cell>
        </row>
        <row r="323">
          <cell r="B323" t="str">
            <v>Chuồng bò  mái tôn, khung cột sắt + bê tông, nền bê tông xi măng</v>
          </cell>
          <cell r="C323" t="str">
            <v>m2</v>
          </cell>
          <cell r="D323">
            <v>961000</v>
          </cell>
        </row>
        <row r="324">
          <cell r="B324" t="str">
            <v>Chuồng heo xây gạch cao 1 m, nền bê tông, lợp tole fibro ciment</v>
          </cell>
          <cell r="C324" t="str">
            <v>m2</v>
          </cell>
          <cell r="D324">
            <v>961000</v>
          </cell>
        </row>
        <row r="325">
          <cell r="B325" t="str">
            <v>Chuồng dê: khung cột gạch, mái tôn, nền bê tông, tường xây gạch cao 1m, lưới B40</v>
          </cell>
          <cell r="C325" t="str">
            <v>m2</v>
          </cell>
          <cell r="D325">
            <v>961000</v>
          </cell>
        </row>
        <row r="326">
          <cell r="B326" t="str">
            <v>Xây cao 1m, bán kiên cố, lợp ngói hoặc tole fibro ciment</v>
          </cell>
          <cell r="C326" t="str">
            <v>m2</v>
          </cell>
          <cell r="D326">
            <v>598000</v>
          </cell>
        </row>
        <row r="327">
          <cell r="B327" t="str">
            <v>Chuồng heo bán kiên cố, nền bê tông, xây gạch cao 1m, không mái</v>
          </cell>
          <cell r="C327" t="str">
            <v>m2</v>
          </cell>
          <cell r="D327">
            <v>598000</v>
          </cell>
          <cell r="E327" t="str">
            <v>áp Xây cao 1m, bán kiên cố, lợp ngói hoặc tole fibro ciment</v>
          </cell>
        </row>
        <row r="328">
          <cell r="B328" t="str">
            <v>Chuồng heo, bò lợp lá, bán kiên cố</v>
          </cell>
          <cell r="C328" t="str">
            <v>m2</v>
          </cell>
          <cell r="D328" t="str">
            <v>259.000 - 598.000</v>
          </cell>
        </row>
        <row r="329">
          <cell r="B329" t="str">
            <v>Chuồng gà: mái tôn, khung sắt, nền đất, vách lưới B40</v>
          </cell>
          <cell r="C329" t="str">
            <v>m2</v>
          </cell>
          <cell r="D329">
            <v>598000</v>
          </cell>
          <cell r="E329" t="str">
            <v>áp Chuồng bán kiên cố</v>
          </cell>
        </row>
        <row r="330">
          <cell r="B330" t="str">
            <v>Chuồng trại: không trần, sàn gỗ, khung cột cây, vách cây</v>
          </cell>
          <cell r="C330" t="str">
            <v>m2</v>
          </cell>
          <cell r="D330">
            <v>259000</v>
          </cell>
          <cell r="E330" t="str">
            <v>áp Chuồng heo, bò lợp lá, bán kiên cố</v>
          </cell>
        </row>
        <row r="331">
          <cell r="B331" t="str">
            <v>Chuồng chim: khung sắt lưới mắt cáo, mái tôn, nền ciment</v>
          </cell>
          <cell r="C331" t="str">
            <v>m2</v>
          </cell>
          <cell r="D331">
            <v>598000</v>
          </cell>
          <cell r="E331" t="str">
            <v>áp bằng chuồng heo, chuồng bò, gà, vịt ... bán kiên cố</v>
          </cell>
        </row>
        <row r="332">
          <cell r="B332" t="str">
            <v>Chuồng gà khung cột gạch, mái tôn, nền ciment, tường xây gạch</v>
          </cell>
          <cell r="C332" t="str">
            <v>m2</v>
          </cell>
          <cell r="D332">
            <v>598000</v>
          </cell>
          <cell r="E332" t="str">
            <v>áp bằng chuồng heo, chuồng bò, gà, vịt ... bán kiên cố</v>
          </cell>
        </row>
        <row r="333">
          <cell r="B333" t="str">
            <v>Chuồng gà: khung cột cây, mái tôn, nền bê tông, vách bạt</v>
          </cell>
          <cell r="C333" t="str">
            <v>m2</v>
          </cell>
          <cell r="D333">
            <v>598000</v>
          </cell>
          <cell r="E333" t="str">
            <v>áp bằng chuồng heo, chuồng bò, gà, vịt ... bán kiên cố</v>
          </cell>
        </row>
        <row r="334">
          <cell r="B334" t="str">
            <v>Chuồng gà: khung cột sắt, mái tôn, nền sắt lưới, vách tôn</v>
          </cell>
          <cell r="C334" t="str">
            <v>m2</v>
          </cell>
          <cell r="D334">
            <v>598000</v>
          </cell>
          <cell r="E334" t="str">
            <v>áp bằng chuồng heo, chuồng bò, gà, vịt ... bán kiên cố</v>
          </cell>
        </row>
        <row r="335">
          <cell r="B335" t="str">
            <v>Chuồng chim: khung cột cây, mái tôn, vách lưới + phủ bạt nhựa bên ngoài</v>
          </cell>
          <cell r="C335" t="str">
            <v>m2</v>
          </cell>
          <cell r="D335">
            <v>598000</v>
          </cell>
          <cell r="E335" t="str">
            <v>áp bằng chuồng heo, chuồng bò, gà, vịt ... bán kiên cố</v>
          </cell>
        </row>
        <row r="336">
          <cell r="B336" t="str">
            <v>Chuồng chó: mái tôn, khung sắt, nền bê tông, vách sắt, cửa sắt</v>
          </cell>
          <cell r="C336" t="str">
            <v>m2</v>
          </cell>
          <cell r="D336">
            <v>598000</v>
          </cell>
          <cell r="E336" t="str">
            <v>áp bằng chuồng heo, chuồng bò, gà, vịt ... bán kiên cố</v>
          </cell>
        </row>
        <row r="337">
          <cell r="B337" t="str">
            <v>Chuồng chó: mái tôn, khung sắt, nền đất, vách tôn + lưới B40, cửa sắt</v>
          </cell>
          <cell r="C337" t="str">
            <v>m2</v>
          </cell>
          <cell r="D337">
            <v>598000</v>
          </cell>
          <cell r="E337" t="str">
            <v>áp bằng chuồng heo, chuồng bò, gà, vịt ... bán kiên cố</v>
          </cell>
        </row>
        <row r="338">
          <cell r="B338" t="str">
            <v>Chuồng chó: mái tôn, khung sắt, vách lưới</v>
          </cell>
          <cell r="C338" t="str">
            <v>m2</v>
          </cell>
          <cell r="D338">
            <v>598000</v>
          </cell>
          <cell r="E338" t="str">
            <v>áp bằng chuồng heo, chuồng bò, gà, vịt ... bán kiên cố</v>
          </cell>
        </row>
        <row r="339">
          <cell r="B339" t="str">
            <v>Chuồng dê: mái tôn, khung gỗ, vách lưới B40, sàn gỗ, nền xi măng</v>
          </cell>
          <cell r="C339" t="str">
            <v>m2</v>
          </cell>
          <cell r="D339">
            <v>598000</v>
          </cell>
          <cell r="E339" t="str">
            <v>áp bằng chuồng heo, chuồng bò, gà, vịt ... bán kiên cố</v>
          </cell>
        </row>
        <row r="340">
          <cell r="B340" t="str">
            <v>Chuồng chim: mái tôn, khung sắt, nền bê tông, vách sắt, cửa sắt, trần không</v>
          </cell>
          <cell r="C340" t="str">
            <v>m2</v>
          </cell>
          <cell r="D340">
            <v>598000</v>
          </cell>
          <cell r="E340" t="str">
            <v>áp bằng chuồng heo, chuồng bò, gà, vịt ... bán kiên cố</v>
          </cell>
        </row>
        <row r="341">
          <cell r="B341" t="str">
            <v>Chuồng gà, vịt thô sơ</v>
          </cell>
          <cell r="C341" t="str">
            <v>m2</v>
          </cell>
          <cell r="D341" t="str">
            <v>138.000 - 259.000</v>
          </cell>
        </row>
        <row r="342">
          <cell r="B342" t="str">
            <v>Khung cây, mái lá, nền đất</v>
          </cell>
          <cell r="C342" t="str">
            <v>m2</v>
          </cell>
          <cell r="D342">
            <v>337000</v>
          </cell>
        </row>
        <row r="343">
          <cell r="B343" t="str">
            <v>Khung cây, mái tôn, nền đất</v>
          </cell>
          <cell r="C343" t="str">
            <v>m2</v>
          </cell>
          <cell r="D343">
            <v>508000</v>
          </cell>
        </row>
        <row r="344">
          <cell r="B344" t="str">
            <v>Chuồng gà: khung cột cây, mái tôn, lưới B40, nền đất</v>
          </cell>
          <cell r="C344" t="str">
            <v>m2</v>
          </cell>
          <cell r="D344">
            <v>508000</v>
          </cell>
          <cell r="E344" t="str">
            <v>áp bằng chuồng gà khung cây, mái tôn, nền đất</v>
          </cell>
        </row>
        <row r="345">
          <cell r="B345" t="str">
            <v>Chuồng gà: khung cột gỗ, nền đất, vách tôn, mái tôn</v>
          </cell>
          <cell r="C345" t="str">
            <v>m2</v>
          </cell>
          <cell r="D345">
            <v>508000</v>
          </cell>
          <cell r="E345" t="str">
            <v>áp bằng chuồng gà khung cây, mái tôn, nền đất</v>
          </cell>
        </row>
        <row r="346">
          <cell r="B346" t="str">
            <v>Chuồng gà: vách tôn, mái tôn, nền đất</v>
          </cell>
          <cell r="C346" t="str">
            <v>m2</v>
          </cell>
          <cell r="D346">
            <v>508000</v>
          </cell>
          <cell r="E346" t="str">
            <v>áp bằng chuồng gà khung cây, mái tôn, nền đất</v>
          </cell>
        </row>
        <row r="347">
          <cell r="B347" t="str">
            <v>Chuồng gà: mái tôn, vách lưới, nền đất</v>
          </cell>
          <cell r="C347" t="str">
            <v>m2</v>
          </cell>
          <cell r="D347">
            <v>508000</v>
          </cell>
          <cell r="E347" t="str">
            <v>áp bằng chuồng gà khung cây, mái tôn, nền đất</v>
          </cell>
        </row>
        <row r="348">
          <cell r="B348" t="str">
            <v>Chuồng dê: khung cột cây, mái tôn, nền đất</v>
          </cell>
          <cell r="C348" t="str">
            <v>m2</v>
          </cell>
          <cell r="D348">
            <v>508000</v>
          </cell>
        </row>
        <row r="349">
          <cell r="B349" t="str">
            <v>Chuồng dê: mái tôn, khung cột gỗ, sàn gỗ tạp, vách tre + lưới B40</v>
          </cell>
          <cell r="C349" t="str">
            <v>m2</v>
          </cell>
          <cell r="D349">
            <v>508000</v>
          </cell>
        </row>
        <row r="350">
          <cell r="B350" t="str">
            <v>Khung đỡ bồn nước cao dưới 3 mét</v>
          </cell>
          <cell r="C350" t="str">
            <v>Cái</v>
          </cell>
          <cell r="D350">
            <v>1440000</v>
          </cell>
        </row>
        <row r="351">
          <cell r="B351" t="str">
            <v>Khung đỡ bồn nước cao trên 3 mét</v>
          </cell>
          <cell r="C351" t="str">
            <v>Cái</v>
          </cell>
          <cell r="D351">
            <v>2160000</v>
          </cell>
        </row>
        <row r="352">
          <cell r="B352" t="str">
            <v>Ống thoát nước Amiăng:</v>
          </cell>
        </row>
        <row r="353">
          <cell r="B353" t="str">
            <v>Ф200 mm</v>
          </cell>
          <cell r="C353" t="str">
            <v>mét</v>
          </cell>
          <cell r="D353">
            <v>53000</v>
          </cell>
        </row>
        <row r="354">
          <cell r="B354" t="str">
            <v>Ф250 mm</v>
          </cell>
          <cell r="C354" t="str">
            <v>mét</v>
          </cell>
          <cell r="D354">
            <v>61000</v>
          </cell>
        </row>
        <row r="355">
          <cell r="B355" t="str">
            <v>Ф300 mm</v>
          </cell>
          <cell r="C355" t="str">
            <v>mét</v>
          </cell>
          <cell r="D355">
            <v>70000</v>
          </cell>
        </row>
        <row r="356">
          <cell r="B356" t="str">
            <v>Ống thoát nước sành:</v>
          </cell>
          <cell r="C356" t="str">
            <v>mét</v>
          </cell>
        </row>
        <row r="357">
          <cell r="B357" t="str">
            <v>Ф200 mm</v>
          </cell>
          <cell r="C357" t="str">
            <v>mét</v>
          </cell>
          <cell r="D357">
            <v>26000</v>
          </cell>
        </row>
        <row r="358">
          <cell r="B358" t="str">
            <v>Ф250 mm</v>
          </cell>
          <cell r="C358" t="str">
            <v>mét</v>
          </cell>
          <cell r="D358">
            <v>35000</v>
          </cell>
        </row>
        <row r="359">
          <cell r="B359" t="str">
            <v>Ф300 mm</v>
          </cell>
          <cell r="C359" t="str">
            <v>mét</v>
          </cell>
          <cell r="D359">
            <v>43000</v>
          </cell>
        </row>
        <row r="360">
          <cell r="B360" t="str">
            <v>Ống cống bê tông:</v>
          </cell>
        </row>
        <row r="361">
          <cell r="B361" t="str">
            <v>Ống cống bê tông Ф1,2m</v>
          </cell>
          <cell r="C361" t="str">
            <v>mét</v>
          </cell>
          <cell r="D361">
            <v>518000</v>
          </cell>
        </row>
        <row r="362">
          <cell r="B362" t="str">
            <v>Bi xi măng đựng nước Ф1,2m</v>
          </cell>
          <cell r="C362" t="str">
            <v>mét</v>
          </cell>
          <cell r="D362">
            <v>518000</v>
          </cell>
        </row>
        <row r="363">
          <cell r="B363" t="str">
            <v>Ống cống bê tông Ф1,0m</v>
          </cell>
          <cell r="C363" t="str">
            <v>mét</v>
          </cell>
          <cell r="D363">
            <v>432000</v>
          </cell>
        </row>
        <row r="364">
          <cell r="B364" t="str">
            <v>Bi đựng nước bằng bê tông Ф1,0m</v>
          </cell>
          <cell r="C364" t="str">
            <v>mét</v>
          </cell>
          <cell r="D364">
            <v>432000</v>
          </cell>
        </row>
        <row r="365">
          <cell r="B365" t="str">
            <v>Ống cống bê tông 1m Ø90</v>
          </cell>
          <cell r="C365" t="str">
            <v>mét</v>
          </cell>
          <cell r="D365">
            <v>388800</v>
          </cell>
          <cell r="E365" t="str">
            <v>tính tam suất Ống cống bê tông 1m Ø1m</v>
          </cell>
        </row>
        <row r="366">
          <cell r="B366" t="str">
            <v>Phi chứa nước BTCT có Đóng BTCT Φ1,1m cao 1,0m</v>
          </cell>
          <cell r="C366" t="str">
            <v>mét</v>
          </cell>
          <cell r="D366">
            <v>475200.00000000006</v>
          </cell>
          <cell r="E366" t="str">
            <v>tính tam suất Ống cống bê tông 1m Ø1m</v>
          </cell>
        </row>
        <row r="367">
          <cell r="B367" t="str">
            <v>Phi chứa nước BTCT có Đóng BTCT Φ1,4m cao 0,95m</v>
          </cell>
          <cell r="C367" t="str">
            <v>mét</v>
          </cell>
          <cell r="D367">
            <v>604800</v>
          </cell>
          <cell r="E367" t="str">
            <v>tính tam suất Ống cống bê tông 1m Ø1m</v>
          </cell>
        </row>
        <row r="368">
          <cell r="B368" t="str">
            <v>Cống bi đựng nước Φ1,4m</v>
          </cell>
          <cell r="C368" t="str">
            <v>mét</v>
          </cell>
          <cell r="D368">
            <v>604800</v>
          </cell>
          <cell r="E368" t="str">
            <v>tính tam suất Ống cống bê tông 1m Ø1m</v>
          </cell>
        </row>
        <row r="369">
          <cell r="B369" t="str">
            <v>Cống bê tông Ф80</v>
          </cell>
          <cell r="C369" t="str">
            <v>mét</v>
          </cell>
          <cell r="D369">
            <v>346000</v>
          </cell>
        </row>
        <row r="370">
          <cell r="B370" t="str">
            <v>Cống bê tông Ф70</v>
          </cell>
          <cell r="C370" t="str">
            <v>mét</v>
          </cell>
          <cell r="D370">
            <v>302750</v>
          </cell>
          <cell r="E370" t="str">
            <v>tính tam suất Ống cống bê tông 1m Ø0,8m</v>
          </cell>
        </row>
        <row r="371">
          <cell r="B371" t="str">
            <v>Cống Bê tông Ф0,6m</v>
          </cell>
          <cell r="C371" t="str">
            <v>mét</v>
          </cell>
          <cell r="D371">
            <v>259000</v>
          </cell>
        </row>
        <row r="372">
          <cell r="B372" t="str">
            <v>Ống cống Bê tông ø50</v>
          </cell>
          <cell r="C372" t="str">
            <v>mét</v>
          </cell>
          <cell r="D372">
            <v>191000</v>
          </cell>
        </row>
        <row r="373">
          <cell r="B373" t="str">
            <v>Ống cống Bê tông Ф0,4m</v>
          </cell>
          <cell r="C373" t="str">
            <v>mét</v>
          </cell>
          <cell r="D373">
            <v>139000</v>
          </cell>
        </row>
        <row r="374">
          <cell r="B374" t="str">
            <v>Ống cống Bê tông Ф0,3m</v>
          </cell>
          <cell r="C374" t="str">
            <v>mét</v>
          </cell>
          <cell r="D374">
            <v>96000</v>
          </cell>
        </row>
        <row r="375">
          <cell r="B375" t="str">
            <v>Di dời bồn nước</v>
          </cell>
        </row>
        <row r="376">
          <cell r="B376" t="str">
            <v>a) Bồn nhựa</v>
          </cell>
        </row>
        <row r="377">
          <cell r="B377" t="str">
            <v>- Dưới 1.000 lít</v>
          </cell>
          <cell r="C377" t="str">
            <v>cái</v>
          </cell>
          <cell r="D377">
            <v>173000</v>
          </cell>
        </row>
        <row r="378">
          <cell r="B378" t="str">
            <v>Từ 1.000 lít - 2.000 lít</v>
          </cell>
          <cell r="C378" t="str">
            <v>cái</v>
          </cell>
          <cell r="D378">
            <v>346000</v>
          </cell>
        </row>
        <row r="379">
          <cell r="B379" t="str">
            <v>di dời bồn nước nhựa 2.000 lít</v>
          </cell>
          <cell r="C379" t="str">
            <v>cái</v>
          </cell>
          <cell r="D379">
            <v>346000</v>
          </cell>
        </row>
        <row r="380">
          <cell r="B380" t="str">
            <v>- Trên 2.000 lít</v>
          </cell>
          <cell r="C380" t="str">
            <v>cái</v>
          </cell>
          <cell r="D380">
            <v>518000</v>
          </cell>
        </row>
        <row r="381">
          <cell r="B381" t="str">
            <v>di dời bồn nước nhựa Trên 2.000 lít</v>
          </cell>
          <cell r="C381" t="str">
            <v>cái</v>
          </cell>
          <cell r="D381">
            <v>518000</v>
          </cell>
        </row>
        <row r="382">
          <cell r="B382" t="str">
            <v>b) Bồn inox</v>
          </cell>
        </row>
        <row r="383">
          <cell r="B383" t="str">
            <v>- Dưới 1.000 lít</v>
          </cell>
          <cell r="C383" t="str">
            <v>cái</v>
          </cell>
          <cell r="D383">
            <v>259000</v>
          </cell>
        </row>
        <row r="384">
          <cell r="B384" t="str">
            <v>Di dời Bồn nước sắt 200lít</v>
          </cell>
          <cell r="C384" t="str">
            <v>cái</v>
          </cell>
          <cell r="D384">
            <v>259000</v>
          </cell>
          <cell r="E384" t="str">
            <v>áp bằng di dời bồn nước inox dưới 1000 lít</v>
          </cell>
        </row>
        <row r="385">
          <cell r="B385" t="str">
            <v>Di dời Bồn nước inox 500lít</v>
          </cell>
          <cell r="C385" t="str">
            <v>cái</v>
          </cell>
          <cell r="D385">
            <v>259000</v>
          </cell>
          <cell r="E385" t="str">
            <v>áp bằng di dời bồn nước inox dưới 1000 lít</v>
          </cell>
        </row>
        <row r="386">
          <cell r="B386" t="str">
            <v>- Từ 1.000 lít - 2.000 lít</v>
          </cell>
          <cell r="C386" t="str">
            <v>cái</v>
          </cell>
          <cell r="D386">
            <v>518000</v>
          </cell>
        </row>
        <row r="387">
          <cell r="B387" t="str">
            <v xml:space="preserve"> Di dời Bồn nước inox 1000 lít</v>
          </cell>
          <cell r="C387" t="str">
            <v>cái</v>
          </cell>
          <cell r="D387">
            <v>518000</v>
          </cell>
        </row>
        <row r="388">
          <cell r="B388" t="str">
            <v xml:space="preserve"> Di dời Bồn nước inox 1500 lít</v>
          </cell>
          <cell r="C388" t="str">
            <v>cái</v>
          </cell>
          <cell r="D388">
            <v>518000</v>
          </cell>
        </row>
        <row r="389">
          <cell r="B389" t="str">
            <v xml:space="preserve"> Di dời Bồn nước inox 2000 lít</v>
          </cell>
          <cell r="C389" t="str">
            <v>cái</v>
          </cell>
          <cell r="D389">
            <v>518000</v>
          </cell>
        </row>
        <row r="390">
          <cell r="B390" t="str">
            <v xml:space="preserve"> Di dời Bồn nước sắt 28000 lít</v>
          </cell>
          <cell r="C390" t="str">
            <v>cái</v>
          </cell>
          <cell r="D390">
            <v>778000</v>
          </cell>
          <cell r="E390" t="str">
            <v>áp bằng di dời bồn nước inox trên 2000 lít</v>
          </cell>
        </row>
        <row r="391">
          <cell r="B391" t="str">
            <v xml:space="preserve"> Di dời Bồn nước sắt 6600 lít</v>
          </cell>
          <cell r="C391" t="str">
            <v>cái</v>
          </cell>
          <cell r="D391">
            <v>778000</v>
          </cell>
          <cell r="E391" t="str">
            <v>áp bằng di dời bồn nước inox trên 2000 lít</v>
          </cell>
        </row>
        <row r="392">
          <cell r="B392" t="str">
            <v xml:space="preserve"> Di dời Bồn nước sắt 5000 lít</v>
          </cell>
          <cell r="C392" t="str">
            <v>cái</v>
          </cell>
          <cell r="D392">
            <v>778000</v>
          </cell>
          <cell r="E392" t="str">
            <v>áp bằng di dời bồn nước inox trên 2000 lít</v>
          </cell>
        </row>
        <row r="393">
          <cell r="B393" t="str">
            <v>- Trên 2.000 lít</v>
          </cell>
          <cell r="C393" t="str">
            <v>cái</v>
          </cell>
          <cell r="D393">
            <v>778000</v>
          </cell>
        </row>
        <row r="395">
          <cell r="B395" t="str">
            <v>Mộ xây ốp đá hoa cương</v>
          </cell>
          <cell r="C395" t="str">
            <v>đồng/mộ</v>
          </cell>
          <cell r="D395">
            <v>36700000</v>
          </cell>
        </row>
        <row r="396">
          <cell r="B396" t="str">
            <v>Mộ xây ốp gạch ceramic</v>
          </cell>
          <cell r="C396" t="str">
            <v>đồng/mộ</v>
          </cell>
          <cell r="D396">
            <v>21200000</v>
          </cell>
        </row>
        <row r="397">
          <cell r="B397" t="str">
            <v>Mộ đất</v>
          </cell>
          <cell r="C397" t="str">
            <v>đồng/mộ</v>
          </cell>
          <cell r="D397">
            <v>12000000</v>
          </cell>
        </row>
        <row r="398">
          <cell r="B398" t="str">
            <v>Mộ đá ong hoặc mộ xây đơn giản</v>
          </cell>
          <cell r="C398" t="str">
            <v>đồng/mộ</v>
          </cell>
          <cell r="D398">
            <v>20000000</v>
          </cell>
        </row>
        <row r="399">
          <cell r="B399" t="str">
            <v>Miếu thờ dọc đường, bàn thiên</v>
          </cell>
          <cell r="C399" t="str">
            <v>đồng/cái</v>
          </cell>
          <cell r="D399">
            <v>950000</v>
          </cell>
        </row>
        <row r="400">
          <cell r="B400" t="str">
            <v>Bàn thiên</v>
          </cell>
          <cell r="C400" t="str">
            <v>đồng/cái</v>
          </cell>
          <cell r="D400">
            <v>950000</v>
          </cell>
        </row>
        <row r="402">
          <cell r="B402" t="str">
            <v>Mức bồi thường, hỗ trợ chi phí di dời, xây dựng mới mồ mả trong trường hợp tự thu xếp việc di chuyển mồ mả ngoài khu vực được bố trí trong nghĩa trang theo quy hoạch Mộ xây ốp đá hoa cương</v>
          </cell>
          <cell r="C402" t="str">
            <v>đồng/mộ</v>
          </cell>
          <cell r="D402">
            <v>31700000</v>
          </cell>
        </row>
        <row r="403">
          <cell r="B403" t="str">
            <v>Mức bồi thường, hỗ trợ chi phí di dời, xây dựng mới mồ mả trong trường hợp tự thu xếp việc di chuyển mồ mả ngoài khu vực được bố trí trong nghĩa trang theo quy hoạch Mộ xây ốp gạch ceramic</v>
          </cell>
          <cell r="C403" t="str">
            <v>đồng/mộ</v>
          </cell>
          <cell r="D403">
            <v>16200000</v>
          </cell>
        </row>
        <row r="404">
          <cell r="B404" t="str">
            <v>Mức bồi thường, hỗ trợ chi phí di dời, xây dựng mới mồ mả trong trường hợp tự thu xếp việc di chuyển mồ mả ngoài khu vực được bố trí trong nghĩa trang theo quy hoạch Mộ đất</v>
          </cell>
          <cell r="C404" t="str">
            <v>đồng/mộ</v>
          </cell>
          <cell r="D404">
            <v>8000000</v>
          </cell>
        </row>
        <row r="405">
          <cell r="B405" t="str">
            <v>Mức bồi thường, hỗ trợ chi phí di dời, xây dựng mới mồ mả trong trường hợp tự thu xếp việc di chuyển mồ mả ngoài khu vực được bố trí trong nghĩa trang theo quy hoạch Mộ đá ong hoặc mộ xây đơn giản</v>
          </cell>
          <cell r="C405" t="str">
            <v>đồng/mộ</v>
          </cell>
          <cell r="D405">
            <v>15850000</v>
          </cell>
        </row>
        <row r="406">
          <cell r="B406" t="str">
            <v>Miếu thờ dọc đường, bàn thiên</v>
          </cell>
          <cell r="C406" t="str">
            <v>đồng/cái</v>
          </cell>
          <cell r="D406">
            <v>950000</v>
          </cell>
        </row>
        <row r="407">
          <cell r="B407" t="str">
            <v>Tuợng phật</v>
          </cell>
          <cell r="C407" t="str">
            <v>tượng</v>
          </cell>
          <cell r="D407">
            <v>950000</v>
          </cell>
          <cell r="E407" t="str">
            <v>áp bằng bằng miếu thờ</v>
          </cell>
        </row>
        <row r="408">
          <cell r="B408" t="str">
            <v>Nhà từ 05 tầng trở lên kết cấu loại 1</v>
          </cell>
          <cell r="C408" t="str">
            <v>đồng/m2 sàn</v>
          </cell>
          <cell r="D408">
            <v>9445000</v>
          </cell>
        </row>
        <row r="409">
          <cell r="B409" t="str">
            <v>Nhà từ 05 tầng trở lên kết cấu loại 2</v>
          </cell>
          <cell r="C409" t="str">
            <v>đồng/m2
 sàn</v>
          </cell>
          <cell r="D409">
            <v>8501000</v>
          </cell>
        </row>
        <row r="410">
          <cell r="B410" t="str">
            <v>Nhà từ 05 tầng trở lên kết cấu loại 3</v>
          </cell>
          <cell r="C410" t="str">
            <v>đồng/m2
 sàn</v>
          </cell>
          <cell r="D410">
            <v>7556000</v>
          </cell>
        </row>
        <row r="411">
          <cell r="B411" t="str">
            <v>Nhà từ 05 tầng trở lên kết cấu loại 4</v>
          </cell>
          <cell r="C411" t="str">
            <v>đồng/m2
 sàn</v>
          </cell>
          <cell r="D411">
            <v>6612000</v>
          </cell>
        </row>
        <row r="412">
          <cell r="B412" t="str">
            <v>Nhà từ 03 tầng đến 04 tầng kết cấu loại 1</v>
          </cell>
          <cell r="C412" t="str">
            <v>đồng/m2
 sàn</v>
          </cell>
          <cell r="D412">
            <v>7760000</v>
          </cell>
        </row>
        <row r="413">
          <cell r="B413" t="str">
            <v>Nhà từ 03 tầng đến 04 tầng kết cấu loại 2</v>
          </cell>
          <cell r="C413" t="str">
            <v>đồng/m2
 sàn</v>
          </cell>
          <cell r="D413">
            <v>6983000</v>
          </cell>
        </row>
        <row r="414">
          <cell r="B414" t="str">
            <v>Nhà từ 03 tầng đến 04 tầng kết cấu loại 3</v>
          </cell>
          <cell r="C414" t="str">
            <v>đồng/m2
 sàn</v>
          </cell>
          <cell r="D414">
            <v>6208000</v>
          </cell>
        </row>
        <row r="415">
          <cell r="B415" t="str">
            <v>Nhà từ 03 tầng đến 04 tầng kết cấu loại 4</v>
          </cell>
          <cell r="C415" t="str">
            <v>đồng/m2
 sàn</v>
          </cell>
          <cell r="D415">
            <v>5432000</v>
          </cell>
        </row>
        <row r="416">
          <cell r="B416" t="str">
            <v>Nhà 01 tầng đến 02 tầng kết cấu loại 1</v>
          </cell>
          <cell r="C416" t="str">
            <v>đồng/m2
 sàn</v>
          </cell>
          <cell r="D416">
            <v>7107000</v>
          </cell>
        </row>
        <row r="417">
          <cell r="B417" t="str">
            <v>Nhà 01 tầng đến 02 tầng kết cấu loại 2</v>
          </cell>
          <cell r="C417" t="str">
            <v>đồng/m2
 sàn</v>
          </cell>
          <cell r="D417">
            <v>6396000</v>
          </cell>
        </row>
        <row r="418">
          <cell r="B418" t="str">
            <v>Nhà 01 tầng đến 02 tầng kết cấu loại 3</v>
          </cell>
          <cell r="C418" t="str">
            <v>đồng/m2
 sàn</v>
          </cell>
          <cell r="D418">
            <v>5685000</v>
          </cell>
        </row>
        <row r="419">
          <cell r="B419" t="str">
            <v>Nhà 01 tầng đến 02 tầng kết cấu loại 4</v>
          </cell>
          <cell r="C419" t="str">
            <v>đồng/m2
 sàn</v>
          </cell>
          <cell r="D419">
            <v>4975000</v>
          </cell>
        </row>
        <row r="420">
          <cell r="B420" t="str">
            <v>Nhà 01 tầng kết cấu loại 1</v>
          </cell>
          <cell r="C420" t="str">
            <v>đồng/m2
 sàn</v>
          </cell>
          <cell r="D420">
            <v>4363000</v>
          </cell>
        </row>
        <row r="421">
          <cell r="B421" t="str">
            <v>Nhà 01 tầng kết cấu loại 2</v>
          </cell>
          <cell r="C421" t="str">
            <v>đồng/m2
 sàn</v>
          </cell>
          <cell r="D421">
            <v>3925000</v>
          </cell>
        </row>
        <row r="422">
          <cell r="B422" t="str">
            <v>Nhà 01 tầng kết cấu loại 3</v>
          </cell>
          <cell r="C422" t="str">
            <v>đồng/m2
 sàn</v>
          </cell>
          <cell r="D422">
            <v>3489000</v>
          </cell>
        </row>
        <row r="423">
          <cell r="B423" t="str">
            <v>Nhà 01 tầng kết cấu loại 4</v>
          </cell>
          <cell r="C423" t="str">
            <v>đồng/m2
 sàn</v>
          </cell>
          <cell r="D423">
            <v>3054000</v>
          </cell>
        </row>
        <row r="424">
          <cell r="B424" t="str">
            <v>Nhà 01 tầng kết cấu loại 4 (bếp)</v>
          </cell>
          <cell r="C424" t="str">
            <v>đồng/m2
 sàn</v>
          </cell>
          <cell r="D424">
            <v>3054000</v>
          </cell>
        </row>
        <row r="425">
          <cell r="B425" t="str">
            <v>Nhà 01 tầng kết cấu loại 4 (nhà vệ sinh)</v>
          </cell>
          <cell r="C425" t="str">
            <v>đồng/m2
 sàn</v>
          </cell>
          <cell r="D425">
            <v>3054000</v>
          </cell>
        </row>
        <row r="426">
          <cell r="B426" t="str">
            <v>Nhà bán kiên cố</v>
          </cell>
          <cell r="C426" t="str">
            <v>đồng/m2
 sàn</v>
          </cell>
          <cell r="D426">
            <v>1854000</v>
          </cell>
        </row>
        <row r="427">
          <cell r="B427" t="str">
            <v>Nhà</v>
          </cell>
          <cell r="C427" t="str">
            <v>đồng/m2
 sàn</v>
          </cell>
          <cell r="D427">
            <v>1854000</v>
          </cell>
        </row>
        <row r="428">
          <cell r="B428" t="str">
            <v>Nhà tắm</v>
          </cell>
          <cell r="C428" t="str">
            <v>đồng/m2
 sàn</v>
          </cell>
          <cell r="D428">
            <v>1854000</v>
          </cell>
        </row>
        <row r="429">
          <cell r="B429" t="str">
            <v>Nhà Vệ sinh</v>
          </cell>
          <cell r="C429" t="str">
            <v>đồng/m2
 sàn</v>
          </cell>
          <cell r="D429">
            <v>1854000</v>
          </cell>
        </row>
        <row r="430">
          <cell r="B430" t="str">
            <v>Nhà kho</v>
          </cell>
          <cell r="C430" t="str">
            <v>đồng/m2
 sàn</v>
          </cell>
          <cell r="D430">
            <v>1854000</v>
          </cell>
        </row>
        <row r="431">
          <cell r="B431" t="str">
            <v>Nhà tạm</v>
          </cell>
          <cell r="C431" t="str">
            <v>m2</v>
          </cell>
          <cell r="D431">
            <v>576000</v>
          </cell>
        </row>
        <row r="432">
          <cell r="B432" t="str">
            <v xml:space="preserve">Nhà chòi </v>
          </cell>
          <cell r="C432" t="str">
            <v>m2</v>
          </cell>
          <cell r="D432">
            <v>576000</v>
          </cell>
          <cell r="E432" t="str">
            <v>áp nhà tạm</v>
          </cell>
        </row>
        <row r="433">
          <cell r="B433" t="str">
            <v>Nhà (kho)</v>
          </cell>
          <cell r="C433" t="str">
            <v>m2</v>
          </cell>
          <cell r="D433">
            <v>576000</v>
          </cell>
          <cell r="E433" t="str">
            <v>áp nhà tạm</v>
          </cell>
        </row>
        <row r="434">
          <cell r="B434" t="str">
            <v>Trần gỗ trong nhà</v>
          </cell>
          <cell r="C434" t="str">
            <v>đồng/m2</v>
          </cell>
          <cell r="D434">
            <v>615000</v>
          </cell>
          <cell r="E434" t="str">
            <v>PHỤ LỤC IIb
ĐƠN GIÁ CÔNG TRÌNH XÂY DỰNG
(Ban hành kèm theo Quyết định số 18/2026/QĐ-UBND)</v>
          </cell>
          <cell r="G434" t="str">
            <v>theo Văn bản 218/KQTĐ-KTHT ngày 03/11/2020</v>
          </cell>
        </row>
        <row r="435">
          <cell r="B435" t="str">
            <v>Trần thạch cao hoặc nhựa</v>
          </cell>
          <cell r="C435" t="str">
            <v>đồng/m2</v>
          </cell>
          <cell r="D435">
            <v>154000</v>
          </cell>
          <cell r="E435" t="str">
            <v>PHỤ LỤC IIb
ĐƠN GIÁ CÔNG TRÌNH XÂY DỰNG
(Ban hành kèm theo Quyết định số 18/2026/QĐ-UBND)</v>
          </cell>
          <cell r="G435" t="str">
            <v>theo Văn bản 218/KQTĐ-KTHT ngày 03/11/2020</v>
          </cell>
        </row>
        <row r="436">
          <cell r="B436" t="str">
            <v>Trần nhựa la phông</v>
          </cell>
          <cell r="C436" t="str">
            <v>đồng/m2</v>
          </cell>
          <cell r="D436">
            <v>154000</v>
          </cell>
          <cell r="E436" t="str">
            <v>PHỤ LỤC IIb
ĐƠN GIÁ CÔNG TRÌNH XÂY DỰNG
(Ban hành kèm theo Quyết định số 18/2026/QĐ-UBND)</v>
          </cell>
          <cell r="G436" t="str">
            <v>theo Văn bản 218/KQTĐ-KTHT ngày 03/11/2020</v>
          </cell>
        </row>
        <row r="437">
          <cell r="B437" t="str">
            <v>Trần tôn</v>
          </cell>
          <cell r="C437" t="str">
            <v>đồng/m2</v>
          </cell>
          <cell r="D437">
            <v>170000</v>
          </cell>
          <cell r="E437" t="str">
            <v>PHỤ LỤC IIb
ĐƠN GIÁ CÔNG TRÌNH XÂY DỰNG
(Ban hành kèm theo Quyết định số 18/2026/QĐ-UBND)</v>
          </cell>
          <cell r="G437" t="str">
            <v>theo Văn bản 218/KQTĐ-KTHT ngày 03/11/2020</v>
          </cell>
        </row>
        <row r="438">
          <cell r="B438" t="str">
            <v>Đồng hồ điện chính</v>
          </cell>
          <cell r="C438" t="str">
            <v>cái</v>
          </cell>
          <cell r="D438">
            <v>1500000</v>
          </cell>
        </row>
        <row r="439">
          <cell r="B439" t="str">
            <v>Đồng hồ điện phụ</v>
          </cell>
          <cell r="C439" t="str">
            <v>cái</v>
          </cell>
          <cell r="D439">
            <v>750000</v>
          </cell>
        </row>
        <row r="440">
          <cell r="B440" t="str">
            <v>Đồng hồ nước chính</v>
          </cell>
          <cell r="C440" t="str">
            <v>cái</v>
          </cell>
          <cell r="D440">
            <v>3600000</v>
          </cell>
        </row>
        <row r="441">
          <cell r="B441" t="str">
            <v>Đồng hồ nước phụ</v>
          </cell>
          <cell r="C441" t="str">
            <v>cái</v>
          </cell>
          <cell r="D441">
            <v>1150000</v>
          </cell>
        </row>
        <row r="442">
          <cell r="B442" t="str">
            <v>Điện thoại bàn hữu tuyến thuê bao</v>
          </cell>
          <cell r="C442" t="str">
            <v>cái</v>
          </cell>
          <cell r="D442">
            <v>320000</v>
          </cell>
        </row>
        <row r="443">
          <cell r="B443" t="str">
            <v>Ống nhựa PVC D34</v>
          </cell>
          <cell r="C443" t="str">
            <v>m</v>
          </cell>
          <cell r="D443">
            <v>14200</v>
          </cell>
          <cell r="E443" t="str">
            <v>áp Ống nhựa uPVC D34x2.0mm
(924) Phụ lục 2- BÁO GIÁ VẬT LIỆU XÂY DỰNG TRÊN ĐỊA BÀN TỈNH ĐỒNG NAI THÁNG 1, THÁNG 2 NĂM 2026</v>
          </cell>
        </row>
        <row r="444">
          <cell r="B444" t="str">
            <v>Ống nhựa PVC D60</v>
          </cell>
          <cell r="C444" t="str">
            <v>m</v>
          </cell>
          <cell r="D444">
            <v>25900</v>
          </cell>
          <cell r="E444" t="str">
            <v>áp Ống nhựa uPVC D60x2.0mm
(929) Phụ lục 2- BÁO GIÁ VẬT LIỆU XÂY DỰNG TRÊN ĐỊA BÀN TỈNH ĐỒNG NAI THÁNG 1, THÁNG 2 NĂM 2026</v>
          </cell>
        </row>
        <row r="445">
          <cell r="B445" t="str">
            <v>Ống nhựa PVC D21</v>
          </cell>
          <cell r="C445" t="str">
            <v>m</v>
          </cell>
          <cell r="D445">
            <v>7100</v>
          </cell>
          <cell r="E445" t="str">
            <v>áp Ống nhựa uPVC D21x1.6mm
(922) Phụ lục 2- BÁO GIÁ VẬT LIỆU XÂY DỰNG TRÊN ĐỊA BÀN TỈNH ĐỒNG NAI THÁNG 1, THÁNG 2 NĂM 2026</v>
          </cell>
        </row>
        <row r="446">
          <cell r="B446" t="str">
            <v>Ống nhựa PVC D27</v>
          </cell>
          <cell r="C446" t="str">
            <v>m</v>
          </cell>
          <cell r="D446">
            <v>10100</v>
          </cell>
          <cell r="E446" t="str">
            <v>áp Ống nhựa uPVC D27x1.8mm
(923) Phụ lục 2- BÁO GIÁ VẬT LIỆU XÂY DỰNG TRÊN ĐỊA BÀN TỈNH ĐỒNG NAI THÁNG 1, THÁNG 2 NĂM 2026</v>
          </cell>
        </row>
        <row r="447">
          <cell r="B447" t="str">
            <v>Ống nhựa PVC D42</v>
          </cell>
          <cell r="C447" t="str">
            <v>m</v>
          </cell>
          <cell r="D447">
            <v>18800</v>
          </cell>
          <cell r="E447" t="str">
            <v>áp Ống nhựa uPVC D42x2.1m
(925) Phụ lục 2- BÁO GIÁ VẬT LIỆU XÂY DỰNG TRÊN ĐỊA BÀN TỈNH ĐỒNG NAI THÁNG 1, THÁNG 2 NĂM 2026</v>
          </cell>
        </row>
        <row r="448">
          <cell r="B448" t="str">
            <v>Ống nhựa PVC D49</v>
          </cell>
          <cell r="C448" t="str">
            <v>m</v>
          </cell>
          <cell r="D448">
            <v>24500</v>
          </cell>
          <cell r="E448" t="str">
            <v>áp Ống nhựa uPVC D49x2.4m
(927) Phụ lục 2- BÁO GIÁ VẬT LIỆU XÂY DỰNG TRÊN ĐỊA BÀN TỈNH ĐỒNG NAI THÁNG 1, THÁNG 2 NĂM 2026</v>
          </cell>
        </row>
        <row r="449">
          <cell r="B449" t="str">
            <v>Ống nhựa PVC D76</v>
          </cell>
          <cell r="C449" t="str">
            <v>m</v>
          </cell>
          <cell r="D449">
            <v>36200</v>
          </cell>
          <cell r="E449" t="str">
            <v>áp Ống nhựa uPVC D76x2.2mm
(932) Phụ lục 2- BÁO GIÁ VẬT LIỆU XÂY DỰNG TRÊN ĐỊA BÀN TỈNH ĐỒNG NAI THÁNG 1, THÁNG 2 NĂM 2026</v>
          </cell>
        </row>
        <row r="450">
          <cell r="B450" t="str">
            <v>Ống nhựa PVC D90</v>
          </cell>
          <cell r="C450" t="str">
            <v>m</v>
          </cell>
          <cell r="D450">
            <v>55900</v>
          </cell>
          <cell r="E450" t="str">
            <v>áp Ống nhựa uPVC D90x2.9mm
(934) Phụ lục 2- BÁO GIÁ VẬT LIỆU XÂY DỰNG TRÊN ĐỊA BÀN TỈNH ĐỒNG NAI THÁNG 1, THÁNG 2 NĂM 2026</v>
          </cell>
        </row>
        <row r="451">
          <cell r="B451" t="str">
            <v>Ống nhựa PVC D114</v>
          </cell>
          <cell r="C451" t="str">
            <v>m</v>
          </cell>
          <cell r="D451">
            <v>78800</v>
          </cell>
          <cell r="E451" t="str">
            <v>áp Ống nhựa uPVC D114x3.2mm
(936) Phụ lục 2- BÁO GIÁ VẬT LIỆU XÂY DỰNG TRÊN ĐỊA BÀN TỈNH ĐỒNG NAI THÁNG 1, THÁNG 2 NĂM 2026</v>
          </cell>
        </row>
        <row r="452">
          <cell r="B452" t="str">
            <v>Ống nhựa PVC D 140</v>
          </cell>
          <cell r="C452" t="str">
            <v>m</v>
          </cell>
          <cell r="D452">
            <v>78800</v>
          </cell>
          <cell r="E452" t="str">
            <v>áp Ống nhựa uPVC D114x3.2mm
(936) Phụ lục 2- BÁO GIÁ VẬT LIỆU XÂY DỰNG TRÊN ĐỊA BÀN TỈNH ĐỒNG NAI THÁNG 1, THÁNG 2 NĂM 2026</v>
          </cell>
        </row>
        <row r="453">
          <cell r="B453" t="str">
            <v>Ống nhựa PVC D168</v>
          </cell>
          <cell r="C453" t="str">
            <v>m</v>
          </cell>
          <cell r="D453">
            <v>155600</v>
          </cell>
          <cell r="E453" t="str">
            <v>áp Ống nhựa uPVC D168x4.3mm
(939) Phụ lục 2- BÁO GIÁ VẬT LIỆU XÂY DỰNG TRÊN ĐỊA BÀN TỈNH ĐỒNG NAI THÁNG 1, THÁNG 2 NĂM 2026</v>
          </cell>
        </row>
        <row r="454">
          <cell r="B454" t="str">
            <v xml:space="preserve">Dây điện nhôm 3.5mm2 </v>
          </cell>
          <cell r="C454" t="str">
            <v>m</v>
          </cell>
          <cell r="D454">
            <v>45610</v>
          </cell>
          <cell r="E454" t="str">
            <v>áp Dây điện LV-ABC - 3x35mm2 (0.6/1kV) 
(445) Phụ lục 2- BÁO GIÁ VẬT LIỆU XÂY DỰNG TRÊN ĐỊA BÀN TỈNH ĐỒNG NAI THÁNG 1, THÁNG 2 NĂM 2026</v>
          </cell>
        </row>
        <row r="455">
          <cell r="B455" t="str">
            <v xml:space="preserve">Dây điện nhôm 2.5mm2 </v>
          </cell>
          <cell r="C455" t="str">
            <v>m</v>
          </cell>
          <cell r="D455">
            <v>29150</v>
          </cell>
          <cell r="E455" t="str">
            <v>áp Dây điện VCmt 3x2.5mm2 300/500V
(492) Phụ lục 2- BÁO GIÁ VẬT LIỆU XÂY DỰNG TRÊN ĐỊA BÀN TỈNH ĐỒNG NAI THÁNG 1, THÁNG 2 NĂM 2026</v>
          </cell>
        </row>
        <row r="456">
          <cell r="B456" t="str">
            <v>Dây điện D 2.5 lõi thép</v>
          </cell>
          <cell r="C456" t="str">
            <v>m</v>
          </cell>
          <cell r="D456">
            <v>29150</v>
          </cell>
          <cell r="E456" t="str">
            <v>áp Dây điện VCmt 3x2.5mm2 300/500V
(492) Phụ lục 2- BÁO GIÁ VẬT LIỆU XÂY DỰNG TRÊN ĐỊA BÀN TỈNH ĐỒNG NAI THÁNG 1, THÁNG 2 NĂM 2026</v>
          </cell>
        </row>
        <row r="457">
          <cell r="B457" t="str">
            <v xml:space="preserve">Bồn Nước Nhựa 500L </v>
          </cell>
          <cell r="C457" t="str">
            <v>bồn</v>
          </cell>
          <cell r="D457">
            <v>1580000</v>
          </cell>
          <cell r="E457" t="str">
            <v>tham khảo giá thị trường Bồn Nước Nhựa Đại Thành Gold 500L Ngang
https://www.tdm.vn/bon-nuoc-nhua-dai-thanh-500l-ngang.html</v>
          </cell>
        </row>
        <row r="458">
          <cell r="B458" t="str">
            <v xml:space="preserve">Bồn Nước inox 500L </v>
          </cell>
          <cell r="C458" t="str">
            <v>bồn</v>
          </cell>
          <cell r="D458">
            <v>2850000</v>
          </cell>
          <cell r="E458" t="str">
            <v>tham khảo giá thị trường https://www.tdm.vn/bon-nuoc-inox-dai-thanh-500l-ngang.html</v>
          </cell>
        </row>
        <row r="459">
          <cell r="B459" t="str">
            <v xml:space="preserve">Bồn Nước inox 700L </v>
          </cell>
          <cell r="C459" t="str">
            <v>bồn</v>
          </cell>
          <cell r="D459">
            <v>3430000</v>
          </cell>
          <cell r="E459" t="str">
            <v>tham khảo giá thị trường https://www.tdm.vn/bon-nuoc-inox-dai-thanh-700l-ngang.html</v>
          </cell>
        </row>
        <row r="460">
          <cell r="B460" t="str">
            <v xml:space="preserve">Bồn Nước inox 1000L </v>
          </cell>
          <cell r="C460" t="str">
            <v>bồn</v>
          </cell>
          <cell r="D460">
            <v>4318000</v>
          </cell>
          <cell r="E460" t="str">
            <v>tham khảo giá thị trường https://bonnuocdaithanh.vn/bon-nuoc-inox-dai-thanh/bon-inox-dai-thanh-gold-ngang/bon-nuoc-inox-dai-thanh-gold-1000l-ngang.html</v>
          </cell>
        </row>
        <row r="461">
          <cell r="B461" t="str">
            <v xml:space="preserve">Bồn Nước Nhựa 700L </v>
          </cell>
          <cell r="C461" t="str">
            <v>bồn</v>
          </cell>
          <cell r="D461">
            <v>2010000</v>
          </cell>
          <cell r="E461" t="str">
            <v xml:space="preserve"> tham khảo giá thị trường https://www.tdm.vn/bon-nuoc-nhua-dai-thanh-the-he-moi-700l-ngang.html</v>
          </cell>
        </row>
        <row r="462">
          <cell r="B462" t="str">
            <v>Béc tưới</v>
          </cell>
          <cell r="C462" t="str">
            <v>cái</v>
          </cell>
          <cell r="D462">
            <v>5000</v>
          </cell>
          <cell r="E462" t="str">
            <v>tham khảo giá thị trường</v>
          </cell>
        </row>
        <row r="463">
          <cell r="B463" t="str">
            <v xml:space="preserve">
Van Nước PVC Ø42 Bình Minh</v>
          </cell>
          <cell r="C463" t="str">
            <v>cái</v>
          </cell>
          <cell r="D463">
            <v>85000</v>
          </cell>
          <cell r="E463" t="str">
            <v>tham khảo giá thị trường
https://phuongnamco.vn/van-nuoc-pvc-42-binh-minh-p38120425.html</v>
          </cell>
        </row>
        <row r="464">
          <cell r="B464" t="str">
            <v xml:space="preserve">
Van Nước PVC Ø21 Bình Minh</v>
          </cell>
          <cell r="C464" t="str">
            <v>cái</v>
          </cell>
          <cell r="D464">
            <v>21000</v>
          </cell>
          <cell r="E464" t="str">
            <v>tham khảo giá thị trường
https://ongnuocbinhminh.net/van-21-binh-minh</v>
          </cell>
        </row>
        <row r="465">
          <cell r="B465" t="str">
            <v xml:space="preserve">Hàng rào lưới nhựa </v>
          </cell>
          <cell r="C465" t="str">
            <v>m</v>
          </cell>
          <cell r="D465">
            <v>26000</v>
          </cell>
          <cell r="E465" t="str">
            <v>tham khảo thị trường
https://www.lazada.vn/products/kho-cao-1m-12m15m-x-dai-1m-luoi-nhua-deo-nguyen-sinh-rao-vuon-lam-chuong-trai-chan-nuoi-ga-vit-i2654626400-s12963156476.html?</v>
          </cell>
        </row>
        <row r="466">
          <cell r="B466" t="str">
            <v>CP điện</v>
          </cell>
          <cell r="C466" t="str">
            <v>cái</v>
          </cell>
          <cell r="D466">
            <v>818300</v>
          </cell>
          <cell r="E466" t="str">
            <v>Tham khảo giá thị trường https://thietbidiennanoco.vn/rccb-panasonic-25a-2p-bbdr22530hv/</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row r="8">
          <cell r="E8" t="str">
            <v>Hộ ông Đàm Doãn Bích và bà Trần Thị Phụng</v>
          </cell>
        </row>
        <row r="9">
          <cell r="E9" t="str">
            <v>001062022963 - 046161000503</v>
          </cell>
        </row>
        <row r="10">
          <cell r="E10" t="str">
            <v>Ấp Xuân Tâm 4, xã Xuân Hoà, thành phố Đồng Nai</v>
          </cell>
        </row>
        <row r="11">
          <cell r="E11" t="str">
            <v>03.76.883.482 (Bích) - 09.89.760.506 (Tuấn)</v>
          </cell>
        </row>
        <row r="15">
          <cell r="E15" t="str">
            <v>Thửa 49 tờ 180 tờ bản đồ xã Xuân Tâm 14F 37cũ đã được cấp giấy CNQSDĐ cho Hộ ông Đàm Doãn Bích và bà Trần Thị Phụng số V 272933 cấp ngày 01/11/1998, mục đích sử dụng RSX. Hiện sử dụng ổn định không tranh chấp. Trong phạm vi thu hồi đất không có công trình vật kiến trúc.</v>
          </cell>
        </row>
        <row r="19">
          <cell r="B19">
            <v>49</v>
          </cell>
          <cell r="C19">
            <v>180</v>
          </cell>
          <cell r="G19">
            <v>200000</v>
          </cell>
          <cell r="H19">
            <v>643.20000000000005</v>
          </cell>
          <cell r="K19" t="str">
            <v>DT trong phạm vi từ ranh mét thứ 100 đến ranh mét thứ 200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0">
          <cell r="B20">
            <v>49</v>
          </cell>
          <cell r="C20">
            <v>180</v>
          </cell>
          <cell r="G20">
            <v>150000</v>
          </cell>
          <cell r="H20">
            <v>332.29999999999995</v>
          </cell>
          <cell r="K20" t="str">
            <v>DT trong phạm vi từ trên 200m trên lên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7">
          <cell r="H27">
            <v>975.5</v>
          </cell>
          <cell r="J27">
            <v>267727500</v>
          </cell>
        </row>
        <row r="30">
          <cell r="B30" t="str">
            <v>dưới 30%</v>
          </cell>
          <cell r="J30">
            <v>3600000</v>
          </cell>
        </row>
        <row r="46">
          <cell r="J46">
            <v>16000000</v>
          </cell>
        </row>
      </sheetData>
      <sheetData sheetId="32" refreshError="1">
        <row r="8">
          <cell r="E8" t="str">
            <v>Ông Võ Văn Lịch và bà Hồ Thị Lệ Thu</v>
          </cell>
        </row>
        <row r="9">
          <cell r="E9" t="str">
            <v>051088003665-045164002327</v>
          </cell>
        </row>
        <row r="10">
          <cell r="E10" t="str">
            <v>Ấp Xuân Tâm 6, xã Xuân Hoà, Tp Đồng Nai</v>
          </cell>
        </row>
        <row r="11">
          <cell r="E11" t="str">
            <v>0853916416</v>
          </cell>
        </row>
        <row r="15">
          <cell r="E15" t="str">
            <v>Thửa đất số 231, tờ bản đồ số 205( tờ bản đồ 94 xã Xuân Tâm cũ), mục đích sử dụng: đất rừng sản xuất(RSX), được Văn phòng đăng ký đất đai tỉnh Đồng Nai cấp giấy chứng nhận quyền sử dụng đất số DM 488307 cấp ngày 23/10/2023 cho ông Võ Văn Lịch. Đất sử dụng ổn định, không tranh chấp.Thửa đất số 189, tờ bản đồ số 205 (tờ bản đồ 94 xã Xuân Tâm cũ), mục dịch sử dụng đât: đât trồng cây lâu năm (CLN) được Văn phòng đăng ky đất đai tỉnh Đồng Nai cấp giấy chứng nhận quyền sử dụng đất sô DA 777117 ngay 08/4/2021 cho ông Võ Văn Lịch và bà Hồ Thị Lệ Thu. Đất sử dụng ổn định, không tranh chấp.</v>
          </cell>
        </row>
        <row r="19">
          <cell r="B19">
            <v>231</v>
          </cell>
          <cell r="C19">
            <v>205</v>
          </cell>
          <cell r="G19">
            <v>140000</v>
          </cell>
          <cell r="H19">
            <v>380.4</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0">
          <cell r="B20">
            <v>189</v>
          </cell>
          <cell r="C20">
            <v>205</v>
          </cell>
          <cell r="G20">
            <v>159000</v>
          </cell>
          <cell r="H20">
            <v>370</v>
          </cell>
          <cell r="K20" t="str">
            <v>Quốc lộ 1 đoạn từ Giáp Trường Mầm non ấp 6 đến Hết chùa Quảng Long
(vị trí 2)</v>
          </cell>
        </row>
        <row r="27">
          <cell r="H27">
            <v>750.4</v>
          </cell>
          <cell r="J27">
            <v>168129000</v>
          </cell>
        </row>
        <row r="30">
          <cell r="B30" t="str">
            <v>dưới 30%</v>
          </cell>
          <cell r="J30">
            <v>3600000</v>
          </cell>
        </row>
        <row r="46">
          <cell r="J46">
            <v>16000000</v>
          </cell>
        </row>
      </sheetData>
      <sheetData sheetId="33" refreshError="1">
        <row r="8">
          <cell r="E8" t="str">
            <v>Bà Đinh Thị Chuyện</v>
          </cell>
        </row>
        <row r="9">
          <cell r="E9" t="str">
            <v>049155008197</v>
          </cell>
        </row>
        <row r="10">
          <cell r="E10" t="str">
            <v>Ấp Xuân Tâm 6, xã Xuân Hoà, Tp Đồng Nai</v>
          </cell>
        </row>
        <row r="11">
          <cell r="E11" t="str">
            <v>0905852530</v>
          </cell>
        </row>
        <row r="15">
          <cell r="E15" t="str">
            <v>Thửa đất số 49, tờ bản đồ số 205 mới. Thuộc thửa đất số 779, 736, 780, 781, 784, 785, 786 tờ bản đồ 15 xã Xuân Tâm cũ, diện tích 2.169,5m2, mục đích sử dụng đất: trồng cây lâu năm (CLN). Trong đó thửa đất số 779, 736, 780, 781, 784, 785, tờ bản đồ 15  do UBND huyện Xuân Lộc cấp giấy chứng nhận quyền sử dụng đất số AK 678790 và AK 678791 ngày 28/12/2007 cho hộ bà Đinh Thị Chuyện; thửa đất số 786, tờ bản đồ 15 chưa được cấp giấy CNQSD đất, có nguồn gốc do bà Chuyện khai phá năm 1986. Đất sử dụng ổn định, không tranh chấp.Thửa đất số 188, tờ bản đồ số 205 mới, mục đích sử dụng: đất trồng lúa (LUK). Thuộc thửa đất số 735 tờ bản đồ 15 xã Xuân Tâm (cũ) do UBND huyện Xuân Lộc cấp giấy chứng nhận quyền sử dụng đất số AK 678791 ngày 28/12/2007 cho hộ bà Đinh Thị Chuyện. Đất sử dụng ổn định, không tranh chấp.</v>
          </cell>
        </row>
        <row r="19">
          <cell r="B19">
            <v>49</v>
          </cell>
          <cell r="C19">
            <v>205</v>
          </cell>
          <cell r="D19" t="str">
            <v>m²</v>
          </cell>
          <cell r="G19">
            <v>159000</v>
          </cell>
          <cell r="H19">
            <v>2169.5</v>
          </cell>
          <cell r="K19" t="str">
            <v>Quốc lộ 1 đoạn từ Giáp Trường Mầm non ấp 6 đến Hết chùa Quảng Long
(vị trí 2)</v>
          </cell>
        </row>
        <row r="20">
          <cell r="B20">
            <v>188</v>
          </cell>
          <cell r="C20">
            <v>205</v>
          </cell>
          <cell r="D20" t="str">
            <v>m²</v>
          </cell>
          <cell r="G20">
            <v>159000</v>
          </cell>
          <cell r="H20">
            <v>35.700000000000003</v>
          </cell>
        </row>
        <row r="24">
          <cell r="D24" t="str">
            <v>ĐVT
(m2)</v>
          </cell>
        </row>
        <row r="25">
          <cell r="D25" t="str">
            <v>m²</v>
          </cell>
        </row>
        <row r="26">
          <cell r="D26" t="str">
            <v>m²</v>
          </cell>
        </row>
        <row r="27">
          <cell r="H27">
            <v>2205.1999999999998</v>
          </cell>
          <cell r="J27">
            <v>525940200</v>
          </cell>
        </row>
        <row r="29">
          <cell r="D29" t="str">
            <v>Có di chuyển
chổ ở</v>
          </cell>
        </row>
        <row r="30">
          <cell r="B30" t="str">
            <v>trên 30%</v>
          </cell>
          <cell r="J30">
            <v>3600000</v>
          </cell>
        </row>
        <row r="45">
          <cell r="J45">
            <v>20000000</v>
          </cell>
        </row>
      </sheetData>
      <sheetData sheetId="34" refreshError="1">
        <row r="8">
          <cell r="E8" t="str">
            <v>Bà Nguyễn Thị Mỹ</v>
          </cell>
        </row>
        <row r="9">
          <cell r="E9" t="str">
            <v>079163024717</v>
          </cell>
        </row>
        <row r="10">
          <cell r="E10" t="str">
            <v xml:space="preserve">Ấp Xuân Tâm 6, xã Xuân Hoà, Tp. Đồng Nai </v>
          </cell>
        </row>
        <row r="11">
          <cell r="E11" t="str">
            <v>0984156662</v>
          </cell>
        </row>
        <row r="15">
          <cell r="E15" t="str">
            <v>Thửa đất số 58, tờ bản đồ số 205 (tờ bản đồ 94 xã Xuân Tâm cũ), diện tích 9949,6m2, mục đích sử dụng đất: trồng cây lâu năm (CLN) được Văn phòng đăng ký đất đai tỉnh Đồng Nai cấp giấy chứng nhận quyền sử dụng đất số DI 231403 ngày 10/02/2023 cho bàn Nguyễn Thị Mỹ. Đất sử dụng ổn định, không tranh chấp. Trong phạm vi thu hồi đất có công trình và vật kiến trúc xây dựng tháng 01/2004.</v>
          </cell>
        </row>
        <row r="19">
          <cell r="B19">
            <v>58</v>
          </cell>
          <cell r="C19">
            <v>205</v>
          </cell>
          <cell r="G19">
            <v>220000</v>
          </cell>
          <cell r="H19">
            <v>3068</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5">
          <cell r="H25">
            <v>2850.2817</v>
          </cell>
          <cell r="J25">
            <v>940592961</v>
          </cell>
        </row>
        <row r="28">
          <cell r="B28" t="str">
            <v>trên 30%</v>
          </cell>
          <cell r="J28">
            <v>3600000</v>
          </cell>
        </row>
        <row r="30">
          <cell r="A30" t="str">
            <v xml:space="preserve">III. NHÀ, VẬT KIẾN TRÚC: (Công trình và vật kiến trúc xây dựng tháng 01/2004) </v>
          </cell>
        </row>
        <row r="32">
          <cell r="B32" t="str">
            <v>Nhà 01 tầng kết cấu loại 1</v>
          </cell>
          <cell r="F32" t="str">
            <v>đồng/m2
 sàn</v>
          </cell>
          <cell r="G32">
            <v>4363000</v>
          </cell>
          <cell r="H32">
            <v>62.665000000000006</v>
          </cell>
          <cell r="I32">
            <v>1</v>
          </cell>
          <cell r="K32">
            <v>0</v>
          </cell>
        </row>
        <row r="33">
          <cell r="B33" t="str">
            <v>Nhà 01 tầng kết cấu loại 1</v>
          </cell>
          <cell r="F33" t="str">
            <v>đồng/m2
 sàn</v>
          </cell>
          <cell r="G33">
            <v>4363000</v>
          </cell>
          <cell r="H33">
            <v>109.47239999999999</v>
          </cell>
          <cell r="I33">
            <v>1</v>
          </cell>
          <cell r="K33">
            <v>0</v>
          </cell>
        </row>
        <row r="34">
          <cell r="B34" t="str">
            <v>Mái che: mái tôn, khung cột sắt</v>
          </cell>
          <cell r="F34" t="str">
            <v>m2</v>
          </cell>
          <cell r="G34">
            <v>720000</v>
          </cell>
          <cell r="H34">
            <v>116.99600000000001</v>
          </cell>
          <cell r="I34">
            <v>1</v>
          </cell>
        </row>
        <row r="35">
          <cell r="B35" t="str">
            <v>Nền bê tông không cốt thép dày 0,1m</v>
          </cell>
          <cell r="F35" t="str">
            <v>m3</v>
          </cell>
          <cell r="G35">
            <v>2246000</v>
          </cell>
          <cell r="H35">
            <v>11.804000000000002</v>
          </cell>
          <cell r="I35">
            <v>1</v>
          </cell>
          <cell r="K35">
            <v>0</v>
          </cell>
        </row>
        <row r="36">
          <cell r="B36" t="str">
            <v>Hàng rào khung sắt kiên cố</v>
          </cell>
          <cell r="F36" t="str">
            <v>m2</v>
          </cell>
          <cell r="G36">
            <v>1008000</v>
          </cell>
          <cell r="H36">
            <v>15.68</v>
          </cell>
          <cell r="I36">
            <v>1</v>
          </cell>
          <cell r="K36" t="str">
            <v>áp bằng cổng sắt kiên cố</v>
          </cell>
        </row>
        <row r="37">
          <cell r="B37" t="str">
            <v>Hàng rào lưới B40</v>
          </cell>
          <cell r="F37" t="str">
            <v>m2</v>
          </cell>
          <cell r="G37">
            <v>101000</v>
          </cell>
          <cell r="H37">
            <v>20.299999999999997</v>
          </cell>
          <cell r="I37">
            <v>1</v>
          </cell>
          <cell r="K37">
            <v>0</v>
          </cell>
        </row>
        <row r="38">
          <cell r="B38" t="str">
            <v>Nhà 01 tầng kết cấu loại 4</v>
          </cell>
          <cell r="F38" t="str">
            <v>đồng/m2
 sàn</v>
          </cell>
          <cell r="G38">
            <v>3054000</v>
          </cell>
          <cell r="H38">
            <v>13.6455</v>
          </cell>
          <cell r="I38">
            <v>1</v>
          </cell>
          <cell r="K38">
            <v>0</v>
          </cell>
        </row>
        <row r="39">
          <cell r="B39" t="str">
            <v>Nhà bán kiên cố</v>
          </cell>
          <cell r="F39" t="str">
            <v>đồng/m2
 sàn</v>
          </cell>
          <cell r="G39">
            <v>1854000</v>
          </cell>
          <cell r="H39">
            <v>15.5558</v>
          </cell>
          <cell r="I39">
            <v>1</v>
          </cell>
        </row>
        <row r="40">
          <cell r="B40" t="str">
            <v>Mái che: mái tôn firo ciment, khung cột gỗ</v>
          </cell>
          <cell r="F40" t="str">
            <v>m2</v>
          </cell>
          <cell r="G40">
            <v>259000</v>
          </cell>
          <cell r="H40">
            <v>14.26</v>
          </cell>
          <cell r="I40">
            <v>1</v>
          </cell>
          <cell r="K40">
            <v>0</v>
          </cell>
        </row>
        <row r="41">
          <cell r="B41" t="str">
            <v>Hầm tự hoại xây gạch lát đáy, có nắp đậy</v>
          </cell>
          <cell r="F41" t="str">
            <v>m3</v>
          </cell>
          <cell r="G41">
            <v>576000</v>
          </cell>
          <cell r="H41">
            <v>9.42</v>
          </cell>
          <cell r="I41">
            <v>1</v>
          </cell>
          <cell r="K41" t="str">
            <v>áp bằng Hồ chứa (hố phân, hầm cầu...) xây gạch, lát đáy</v>
          </cell>
        </row>
        <row r="42">
          <cell r="B42" t="str">
            <v>Mái che: mái tôn, khung cột sắt</v>
          </cell>
          <cell r="F42" t="str">
            <v>m2</v>
          </cell>
          <cell r="G42">
            <v>720000</v>
          </cell>
          <cell r="H42">
            <v>26.679999999999996</v>
          </cell>
          <cell r="I42">
            <v>1</v>
          </cell>
          <cell r="K42">
            <v>0</v>
          </cell>
        </row>
        <row r="43">
          <cell r="B43" t="str">
            <v>Nền bê tông không cốt thép dày 0,1m</v>
          </cell>
          <cell r="F43" t="str">
            <v>m3</v>
          </cell>
          <cell r="G43">
            <v>2246000</v>
          </cell>
          <cell r="H43">
            <v>0.78120000000000012</v>
          </cell>
          <cell r="I43">
            <v>1</v>
          </cell>
          <cell r="K43">
            <v>0</v>
          </cell>
        </row>
        <row r="44">
          <cell r="B44" t="str">
            <v>Nền bê tông không cốt thép dày 0,1m</v>
          </cell>
          <cell r="F44" t="str">
            <v>m3</v>
          </cell>
          <cell r="G44">
            <v>2246000</v>
          </cell>
          <cell r="H44">
            <v>1.3356000000000001</v>
          </cell>
          <cell r="I44">
            <v>1</v>
          </cell>
          <cell r="K44">
            <v>0</v>
          </cell>
        </row>
        <row r="45">
          <cell r="B45" t="str">
            <v>Bàn thiên</v>
          </cell>
          <cell r="F45" t="str">
            <v>đồng/cái</v>
          </cell>
          <cell r="G45">
            <v>950000</v>
          </cell>
          <cell r="H45">
            <v>2</v>
          </cell>
          <cell r="I45">
            <v>1</v>
          </cell>
          <cell r="K45">
            <v>0</v>
          </cell>
        </row>
        <row r="46">
          <cell r="B46" t="str">
            <v>Trụ điện bằng ống sắt tráng kẽm D90</v>
          </cell>
          <cell r="F46" t="str">
            <v>cái</v>
          </cell>
          <cell r="G46">
            <v>864000</v>
          </cell>
          <cell r="H46">
            <v>7</v>
          </cell>
          <cell r="I46">
            <v>1</v>
          </cell>
          <cell r="K46">
            <v>0</v>
          </cell>
        </row>
        <row r="47">
          <cell r="B47" t="str">
            <v xml:space="preserve">Dây điện nhôm 3.5mm2 </v>
          </cell>
          <cell r="F47" t="str">
            <v>m</v>
          </cell>
          <cell r="G47">
            <v>45610</v>
          </cell>
          <cell r="H47">
            <v>150</v>
          </cell>
          <cell r="I47">
            <v>1</v>
          </cell>
        </row>
        <row r="48">
          <cell r="B48" t="str">
            <v>Trụ bê tông cắm ranh hàng rào cao 1,2 đến 2,2m</v>
          </cell>
          <cell r="F48" t="str">
            <v>trụ</v>
          </cell>
          <cell r="G48">
            <v>58000</v>
          </cell>
          <cell r="H48">
            <v>50</v>
          </cell>
          <cell r="I48">
            <v>1</v>
          </cell>
          <cell r="K48">
            <v>0</v>
          </cell>
        </row>
        <row r="49">
          <cell r="B49" t="str">
            <v>Hàng rào lưới B40</v>
          </cell>
          <cell r="F49" t="str">
            <v>m2</v>
          </cell>
          <cell r="G49">
            <v>101000</v>
          </cell>
          <cell r="H49">
            <v>225.39999999999998</v>
          </cell>
          <cell r="I49">
            <v>1</v>
          </cell>
          <cell r="K49">
            <v>0</v>
          </cell>
        </row>
        <row r="50">
          <cell r="B50" t="str">
            <v>Trụ cổng xây gạch</v>
          </cell>
          <cell r="F50" t="str">
            <v>m3</v>
          </cell>
          <cell r="G50">
            <v>1798000</v>
          </cell>
          <cell r="H50">
            <v>1.4</v>
          </cell>
          <cell r="I50">
            <v>1</v>
          </cell>
          <cell r="K50">
            <v>0</v>
          </cell>
        </row>
        <row r="51">
          <cell r="B51" t="str">
            <v>Cổng sắt kiên cố</v>
          </cell>
          <cell r="F51" t="str">
            <v>m2</v>
          </cell>
          <cell r="G51">
            <v>1008000</v>
          </cell>
          <cell r="H51">
            <v>5.04</v>
          </cell>
          <cell r="I51">
            <v>1</v>
          </cell>
          <cell r="K51">
            <v>0</v>
          </cell>
        </row>
        <row r="52">
          <cell r="B52" t="str">
            <v>Giếng khoan Ф 140, ống chống nhựa</v>
          </cell>
          <cell r="F52" t="str">
            <v>mét</v>
          </cell>
          <cell r="G52">
            <v>864000</v>
          </cell>
          <cell r="H52">
            <v>95</v>
          </cell>
          <cell r="I52">
            <v>1</v>
          </cell>
          <cell r="K52">
            <v>0</v>
          </cell>
        </row>
        <row r="53">
          <cell r="B53" t="str">
            <v>Ống nhựa PVC D21</v>
          </cell>
          <cell r="F53" t="str">
            <v>m</v>
          </cell>
          <cell r="G53">
            <v>7100</v>
          </cell>
          <cell r="H53">
            <v>1200</v>
          </cell>
          <cell r="I53">
            <v>1</v>
          </cell>
          <cell r="K53" t="str">
            <v>áp Ống nhựa uPVC D21x1.6mm
(922) Phụ lục 2- BÁO GIÁ VẬT LIỆU XÂY DỰNG TRÊN ĐỊA BÀN TỈNH ĐỒNG NAI THÁNG 1, THÁNG 2 NĂM 2026</v>
          </cell>
        </row>
        <row r="54">
          <cell r="B54" t="str">
            <v>Ống nhựa PVC D42</v>
          </cell>
          <cell r="F54" t="str">
            <v>m</v>
          </cell>
          <cell r="G54">
            <v>18800</v>
          </cell>
          <cell r="H54">
            <v>40</v>
          </cell>
          <cell r="I54">
            <v>1</v>
          </cell>
          <cell r="K54" t="str">
            <v>áp Ống nhựa uPVC D42x2.1m
(925) Phụ lục 2- BÁO GIÁ VẬT LIỆU XÂY DỰNG TRÊN ĐỊA BÀN TỈNH ĐỒNG NAI THÁNG 1, THÁNG 2 NĂM 2026</v>
          </cell>
        </row>
        <row r="55">
          <cell r="B55" t="str">
            <v xml:space="preserve">
Van Nước PVC Ø21 Bình Minh</v>
          </cell>
          <cell r="F55" t="str">
            <v>cái</v>
          </cell>
          <cell r="G55">
            <v>21000</v>
          </cell>
          <cell r="H55">
            <v>24</v>
          </cell>
          <cell r="I55">
            <v>1</v>
          </cell>
          <cell r="K55" t="str">
            <v>tham khảo giá thị trường
https://ongnuocbinhminh.net/van-21-binh-minh</v>
          </cell>
        </row>
        <row r="56">
          <cell r="B56" t="str">
            <v>Tài sản Phần ảnh hưởng</v>
          </cell>
        </row>
        <row r="57">
          <cell r="B57" t="str">
            <v>Mái che: mái tôn, khung cột sắt</v>
          </cell>
          <cell r="F57" t="str">
            <v>m2</v>
          </cell>
          <cell r="G57">
            <v>720000</v>
          </cell>
          <cell r="H57">
            <v>30.45</v>
          </cell>
          <cell r="I57">
            <v>1</v>
          </cell>
          <cell r="K57">
            <v>0</v>
          </cell>
        </row>
        <row r="58">
          <cell r="B58" t="str">
            <v>Nền bê tông không cốt thép dày 0,1m</v>
          </cell>
          <cell r="F58" t="str">
            <v>m3</v>
          </cell>
          <cell r="G58">
            <v>2246000</v>
          </cell>
          <cell r="H58">
            <v>1.4750000000000001</v>
          </cell>
          <cell r="I58">
            <v>1</v>
          </cell>
          <cell r="K58">
            <v>0</v>
          </cell>
        </row>
        <row r="59">
          <cell r="B59" t="str">
            <v>Nền lát gạch ceramic</v>
          </cell>
          <cell r="F59" t="str">
            <v>m2</v>
          </cell>
          <cell r="G59">
            <v>202000</v>
          </cell>
          <cell r="H59">
            <v>11.25</v>
          </cell>
          <cell r="I59">
            <v>1</v>
          </cell>
          <cell r="K59">
            <v>0</v>
          </cell>
        </row>
        <row r="60">
          <cell r="B60" t="str">
            <v>Vách tôn</v>
          </cell>
          <cell r="F60" t="str">
            <v>m2</v>
          </cell>
          <cell r="G60">
            <v>259000</v>
          </cell>
          <cell r="H60">
            <v>40.300000000000004</v>
          </cell>
          <cell r="I60">
            <v>1</v>
          </cell>
          <cell r="K60" t="str">
            <v>áp bằng mái che</v>
          </cell>
        </row>
        <row r="79">
          <cell r="J79">
            <v>20000000</v>
          </cell>
        </row>
      </sheetData>
      <sheetData sheetId="35" refreshError="1">
        <row r="8">
          <cell r="E8" t="str">
            <v>Bà Huỳnh Thị Bích Hà</v>
          </cell>
        </row>
        <row r="9">
          <cell r="E9" t="str">
            <v>75167005056</v>
          </cell>
        </row>
        <row r="10">
          <cell r="E10" t="str">
            <v>tổ 28, KP24, phường Trảng Dài, thành phố Đồng Nai</v>
          </cell>
        </row>
        <row r="11">
          <cell r="E11" t="str">
            <v>0933243043</v>
          </cell>
        </row>
        <row r="15">
          <cell r="E15" t="str">
            <v>Thửa đất số 135, tờ bản đồ số 193, mục đích sử dụng đất: đất ở tại nông thôn (ONT) và trồng cây lâu năm (CLN) được Văn phòng đăng ký đất đai tỉnh Đồng Nai cấp giấy chứng nhận quyền sử dụng đất số AA 05228633 ngày 24/11/2025 cho bà Huỳnh Thị Bích Hà. Thửa đất số 136, tờ bản đồ 193 mục đích sử dụng đất: đất trồng cây lâu năm (CLN) được Văn phòng đăng ký đất đai tỉnh Đồng Nai cấp giấy chứng nhận quyền sử dụng đất số AA 05228634 ngày 24/11/2025 cho bà Huỳnh Thị Bích Hà. Đất sử dụng ổn định, không tranh chấp.</v>
          </cell>
        </row>
        <row r="19">
          <cell r="B19">
            <v>135</v>
          </cell>
          <cell r="C19">
            <v>193</v>
          </cell>
          <cell r="G19">
            <v>1600000</v>
          </cell>
          <cell r="H19">
            <v>300</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0">
          <cell r="B20">
            <v>135</v>
          </cell>
          <cell r="C20">
            <v>193</v>
          </cell>
          <cell r="G20">
            <v>380000</v>
          </cell>
          <cell r="H20">
            <v>1109.0999999999999</v>
          </cell>
        </row>
        <row r="21">
          <cell r="B21">
            <v>136</v>
          </cell>
          <cell r="C21">
            <v>194</v>
          </cell>
          <cell r="G21">
            <v>380000</v>
          </cell>
          <cell r="H21">
            <v>1066.0999999999999</v>
          </cell>
          <cell r="K21"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30">
          <cell r="B30" t="str">
            <v>trên 30%</v>
          </cell>
          <cell r="J30">
            <v>3600000</v>
          </cell>
        </row>
        <row r="70">
          <cell r="J70">
            <v>20000000</v>
          </cell>
        </row>
      </sheetData>
      <sheetData sheetId="36" refreshError="1">
        <row r="8">
          <cell r="E8" t="str">
            <v>Bà Nguyễn Ngọc Quỳnh Giang</v>
          </cell>
        </row>
        <row r="9">
          <cell r="E9" t="str">
            <v>075305011536</v>
          </cell>
        </row>
        <row r="10">
          <cell r="E10" t="str">
            <v xml:space="preserve">Ấp Xuân Tâm 6, xã Xuân Hoà, Tp. Đồng Nai </v>
          </cell>
        </row>
        <row r="11">
          <cell r="E11" t="str">
            <v>0917084269</v>
          </cell>
        </row>
        <row r="15">
          <cell r="E15" t="str">
            <v>Thửa đất số 139, tờ bản đồ số 182( tờ bản đồ số 71 xã Xuân Tâm cũ), mục đích sử dụng: đất ở nông thôn(ONT) và đất trồng cây lâu năm(CLN) được Văn phòng đăng ký đất đai tỉnh Đồng Nai cấp giấy chứng nhận quyền sử dụng đất số CS 926378 ngày 17/09/2019 cho bà Nguyễn Ngọc Quỳnh Giang. Đất sử dụng ổn định, không tranh chấp. Trong phạm vi thu hồi đất có công trình và vật kiến trúc xây dựng năm 2021</v>
          </cell>
        </row>
        <row r="19">
          <cell r="B19">
            <v>139</v>
          </cell>
          <cell r="C19">
            <v>182</v>
          </cell>
          <cell r="G19">
            <v>3500000</v>
          </cell>
          <cell r="H19">
            <v>300</v>
          </cell>
          <cell r="K19" t="str">
            <v>Quốc lộ 1 đoạn từ Giáp Trường Mầm non ấp 6 đến Hết chùa Quảng Long
(Vị trí 1)</v>
          </cell>
        </row>
        <row r="20">
          <cell r="B20">
            <v>139</v>
          </cell>
          <cell r="C20">
            <v>182</v>
          </cell>
          <cell r="G20">
            <v>530000</v>
          </cell>
          <cell r="H20">
            <v>334.5</v>
          </cell>
        </row>
        <row r="26">
          <cell r="H26">
            <v>334.5</v>
          </cell>
          <cell r="J26">
            <v>0</v>
          </cell>
        </row>
        <row r="29">
          <cell r="B29" t="str">
            <v>trên 30%</v>
          </cell>
          <cell r="J29">
            <v>7200000</v>
          </cell>
        </row>
        <row r="33">
          <cell r="J33">
            <v>36000000</v>
          </cell>
        </row>
        <row r="36">
          <cell r="A36" t="str">
            <v>IV. NHÀ, VẬT KIẾN TRÚC: xây dựng năm 2021 trên 300m2 đất ở</v>
          </cell>
        </row>
        <row r="38">
          <cell r="B38" t="str">
            <v>Nhà 01 tầng kết cấu loại 1</v>
          </cell>
          <cell r="F38" t="str">
            <v>đồng/m2
 sàn</v>
          </cell>
          <cell r="G38">
            <v>4363000</v>
          </cell>
          <cell r="H38">
            <v>109.44</v>
          </cell>
          <cell r="I38">
            <v>1</v>
          </cell>
          <cell r="K38">
            <v>0</v>
          </cell>
        </row>
        <row r="39">
          <cell r="B39" t="str">
            <v>Nhà vệ sinh</v>
          </cell>
          <cell r="F39" t="str">
            <v>đồng/m2
 sàn</v>
          </cell>
          <cell r="G39">
            <v>1854000</v>
          </cell>
          <cell r="H39">
            <v>3.1774999999999998</v>
          </cell>
          <cell r="I39">
            <v>1</v>
          </cell>
        </row>
        <row r="40">
          <cell r="B40" t="str">
            <v>Đồng hồ điện chính</v>
          </cell>
          <cell r="F40" t="str">
            <v>cái</v>
          </cell>
          <cell r="G40">
            <v>1500000</v>
          </cell>
          <cell r="H40">
            <v>1</v>
          </cell>
          <cell r="I40">
            <v>1</v>
          </cell>
          <cell r="K40">
            <v>0</v>
          </cell>
        </row>
        <row r="41">
          <cell r="B41" t="str">
            <v>Nền xi măng dày 5cm</v>
          </cell>
          <cell r="F41" t="str">
            <v>m2</v>
          </cell>
          <cell r="G41">
            <v>80000</v>
          </cell>
          <cell r="H41">
            <v>2.3100000000000005</v>
          </cell>
          <cell r="I41">
            <v>1</v>
          </cell>
          <cell r="K41">
            <v>0</v>
          </cell>
        </row>
        <row r="42">
          <cell r="B42" t="str">
            <v>Bậc tam cấp xây gạch</v>
          </cell>
          <cell r="F42" t="str">
            <v>m3</v>
          </cell>
          <cell r="G42">
            <v>1798000</v>
          </cell>
          <cell r="H42">
            <v>0.57600000000000007</v>
          </cell>
          <cell r="I42">
            <v>1</v>
          </cell>
          <cell r="K42">
            <v>0</v>
          </cell>
        </row>
        <row r="43">
          <cell r="B43" t="str">
            <v>Giếng đào đất Ø1.8 m</v>
          </cell>
          <cell r="F43" t="str">
            <v>mét</v>
          </cell>
          <cell r="G43">
            <v>509400</v>
          </cell>
          <cell r="H43">
            <v>1.5</v>
          </cell>
          <cell r="I43">
            <v>1</v>
          </cell>
          <cell r="K43" t="str">
            <v>tính tam suất Giếng nước Ф0,8 : 1m, sâu &lt;10m</v>
          </cell>
        </row>
        <row r="44">
          <cell r="B44" t="str">
            <v>Trụ bê tông cắm ranh hàng rào cao 1,2 đến 2,2m</v>
          </cell>
          <cell r="F44" t="str">
            <v>trụ</v>
          </cell>
          <cell r="G44">
            <v>58000</v>
          </cell>
          <cell r="H44">
            <v>12</v>
          </cell>
          <cell r="I44">
            <v>1</v>
          </cell>
          <cell r="K44">
            <v>0</v>
          </cell>
        </row>
        <row r="45">
          <cell r="B45" t="str">
            <v>Hầm chứa nước xây gạch, lát đáy, có nắp đậy</v>
          </cell>
          <cell r="F45" t="str">
            <v>m3</v>
          </cell>
          <cell r="G45">
            <v>576000</v>
          </cell>
          <cell r="H45">
            <v>3.14</v>
          </cell>
          <cell r="I45">
            <v>1</v>
          </cell>
          <cell r="K45" t="str">
            <v>áp bằng Hồ chứa (hố phân, hầm cầu...) xây gạch, lát đáy</v>
          </cell>
        </row>
        <row r="46">
          <cell r="B46" t="str">
            <v>Bồn hoa xây gạch</v>
          </cell>
          <cell r="F46" t="str">
            <v>m3</v>
          </cell>
          <cell r="G46">
            <v>432000</v>
          </cell>
          <cell r="H46">
            <v>4.5</v>
          </cell>
          <cell r="I46">
            <v>1</v>
          </cell>
          <cell r="K46">
            <v>0</v>
          </cell>
        </row>
        <row r="61">
          <cell r="J61">
            <v>20000000</v>
          </cell>
        </row>
      </sheetData>
      <sheetData sheetId="37" refreshError="1">
        <row r="8">
          <cell r="E8" t="str">
            <v>Ông Huỳnh Ngọc Luận - Tài sản xây dựng trên đất của ông Huỳnh Ngọc Linh (thửa 105 tờ 193)</v>
          </cell>
        </row>
        <row r="9">
          <cell r="E9" t="str">
            <v>052071014385</v>
          </cell>
        </row>
        <row r="10">
          <cell r="E10" t="str">
            <v xml:space="preserve">Ấp Xuân Tâm 6, xã Xuân Hoà, Tp. Đồng Nai </v>
          </cell>
        </row>
        <row r="11">
          <cell r="E11" t="str">
            <v>0911921351</v>
          </cell>
        </row>
        <row r="12">
          <cell r="E12" t="str">
            <v>Thửa đất số 105, tờ bản đồ số 193 (tờ bản đồ 82 xã Xuân Tâm cũ), mục đích sử dụng đất: ONT+CLN được Văn phòng đăng ký đất đai tỉnh Đồng Nai cấp giấy chứng nhận quyền sử dụng đất số CL 633861ngày 15/01/2018 cho ông Huỳnh Ngọc Linh. Ông Huỳnh Ngọc Luận tài sản xây dựng trên đất của ông Huỳnh Ngọc Linh. Đất sử dụng ổn định, không tranh chấp. Trong phạm vi thu hồi đất có công trình và vật kiến trúc xây dựng năm 2007</v>
          </cell>
        </row>
        <row r="33">
          <cell r="A33" t="str">
            <v>I. NHÀ, VẬT KIẾN TRÚC: xây dựng năm 2007</v>
          </cell>
        </row>
        <row r="35">
          <cell r="B35" t="str">
            <v>Nhà 01 tầng kết cấu loại 3</v>
          </cell>
          <cell r="F35" t="str">
            <v>đồng/m2
 sàn</v>
          </cell>
          <cell r="G35">
            <v>3489000</v>
          </cell>
          <cell r="H35">
            <v>75.389999999999986</v>
          </cell>
          <cell r="I35">
            <v>1</v>
          </cell>
          <cell r="K35">
            <v>0</v>
          </cell>
        </row>
        <row r="36">
          <cell r="B36" t="str">
            <v>Nhà bán kiên cố</v>
          </cell>
          <cell r="F36" t="str">
            <v>đồng/m2
 sàn</v>
          </cell>
          <cell r="G36">
            <v>1854000</v>
          </cell>
          <cell r="H36">
            <v>20.5</v>
          </cell>
          <cell r="I36">
            <v>1</v>
          </cell>
        </row>
        <row r="37">
          <cell r="B37" t="str">
            <v>Đồng hồ điện chính</v>
          </cell>
          <cell r="F37" t="str">
            <v>cái</v>
          </cell>
          <cell r="G37">
            <v>1500000</v>
          </cell>
          <cell r="H37">
            <v>1</v>
          </cell>
          <cell r="I37">
            <v>1</v>
          </cell>
          <cell r="K37">
            <v>0</v>
          </cell>
        </row>
        <row r="38">
          <cell r="B38" t="str">
            <v>Mái che: mái tôn, khung cột sắt</v>
          </cell>
          <cell r="F38" t="str">
            <v>m2</v>
          </cell>
          <cell r="G38">
            <v>720000</v>
          </cell>
          <cell r="H38">
            <v>34.51</v>
          </cell>
          <cell r="I38">
            <v>1</v>
          </cell>
          <cell r="K38">
            <v>0</v>
          </cell>
        </row>
        <row r="39">
          <cell r="B39" t="str">
            <v>Bậc tam cấp xây gạch</v>
          </cell>
          <cell r="F39" t="str">
            <v>m3</v>
          </cell>
          <cell r="G39">
            <v>1798000</v>
          </cell>
          <cell r="H39">
            <v>2.3389999999999995</v>
          </cell>
          <cell r="I39">
            <v>1</v>
          </cell>
          <cell r="K39">
            <v>0</v>
          </cell>
        </row>
        <row r="40">
          <cell r="B40" t="str">
            <v xml:space="preserve"> Giếng đào thủ công (đất khó đào, có đá)  Ф1m</v>
          </cell>
          <cell r="F40" t="str">
            <v>mét</v>
          </cell>
          <cell r="G40">
            <v>382000</v>
          </cell>
          <cell r="H40">
            <v>9</v>
          </cell>
          <cell r="I40">
            <v>1</v>
          </cell>
          <cell r="K40">
            <v>0</v>
          </cell>
        </row>
        <row r="41">
          <cell r="B41" t="str">
            <v>2.Giếng sâu trên 10 mét thì mét thứ 10 trở đi được tính thêm 50% mức giá trên</v>
          </cell>
          <cell r="F41" t="str">
            <v>mét</v>
          </cell>
          <cell r="G41">
            <v>573000</v>
          </cell>
          <cell r="H41">
            <v>4</v>
          </cell>
          <cell r="I41">
            <v>1</v>
          </cell>
          <cell r="K41">
            <v>0</v>
          </cell>
        </row>
        <row r="42">
          <cell r="B42" t="str">
            <v>Thả ống ciment 1m Ø1m</v>
          </cell>
          <cell r="F42" t="str">
            <v>cái</v>
          </cell>
          <cell r="G42">
            <v>432000</v>
          </cell>
          <cell r="H42">
            <v>13</v>
          </cell>
          <cell r="I42">
            <v>1</v>
          </cell>
          <cell r="K42">
            <v>0</v>
          </cell>
        </row>
        <row r="43">
          <cell r="B43" t="str">
            <v>Nền xi măng dày 5cm</v>
          </cell>
          <cell r="F43" t="str">
            <v>m2</v>
          </cell>
          <cell r="G43">
            <v>80000</v>
          </cell>
          <cell r="H43">
            <v>12.65</v>
          </cell>
          <cell r="I43">
            <v>1</v>
          </cell>
          <cell r="K43">
            <v>0</v>
          </cell>
        </row>
        <row r="44">
          <cell r="B44" t="str">
            <v xml:space="preserve">Bồn Nước inox 700L </v>
          </cell>
          <cell r="F44" t="str">
            <v>bồn</v>
          </cell>
          <cell r="G44">
            <v>3430000</v>
          </cell>
          <cell r="H44">
            <v>1</v>
          </cell>
          <cell r="I44">
            <v>1</v>
          </cell>
          <cell r="K44" t="str">
            <v>tham khảo giá thị trường https://www.tdm.vn/bon-nuoc-inox-dai-thanh-700l-ngang.html</v>
          </cell>
        </row>
        <row r="55">
          <cell r="J55">
            <v>16000000</v>
          </cell>
        </row>
      </sheetData>
      <sheetData sheetId="38" refreshError="1">
        <row r="8">
          <cell r="E8" t="str">
            <v>Bà Trần Thị Hồng Oanh</v>
          </cell>
        </row>
        <row r="9">
          <cell r="E9" t="str">
            <v>075178009759</v>
          </cell>
        </row>
        <row r="10">
          <cell r="E10" t="str">
            <v>Ấp Xuân Tâm 6, xã Xuân Hoà, thành phố Đồng Nai</v>
          </cell>
        </row>
        <row r="11">
          <cell r="E11" t="str">
            <v>0933838511 (oanh) - 0933220903 (dũng)</v>
          </cell>
        </row>
        <row r="15">
          <cell r="E15" t="str">
            <v>Thửa đất số 107 tờ bản đồ số 193( tờ bản đồ số 82 xã Xuân Tâm cũ), mục đích sử dụng đất: đất ở nông thôn(ONT) và đất trồng cây lâu năm(CLN) được Văn phòng đăng ký đất đai tỉnh Đồng Nai cấp giấy chứng nhận quyền sử dụng đất số CL 633859 ngày 15/01/2018 cho bà Trần Thị Hồng Oanh. Đất sử dụng ổn định, không tranh chấp. Trong phạm vi thu hồi đất có công trình vật kiến trúc xây dựng 2021.</v>
          </cell>
        </row>
        <row r="19">
          <cell r="B19">
            <v>107</v>
          </cell>
          <cell r="C19">
            <v>193</v>
          </cell>
          <cell r="G19">
            <v>1600000</v>
          </cell>
          <cell r="H19">
            <v>92.1</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0">
          <cell r="B20">
            <v>107</v>
          </cell>
          <cell r="C20">
            <v>193</v>
          </cell>
          <cell r="G20">
            <v>380000</v>
          </cell>
          <cell r="H20">
            <v>196.6</v>
          </cell>
        </row>
        <row r="25">
          <cell r="H25">
            <v>179.1</v>
          </cell>
          <cell r="J25">
            <v>102087000</v>
          </cell>
        </row>
        <row r="28">
          <cell r="B28" t="str">
            <v>trên 30%</v>
          </cell>
          <cell r="J28">
            <v>7200000</v>
          </cell>
        </row>
        <row r="35">
          <cell r="A35" t="str">
            <v>IV. NHÀ, VẬT KIẾN TRÚC: xây dựng năm 2021</v>
          </cell>
        </row>
        <row r="37">
          <cell r="B37" t="str">
            <v>Nhà 01 tầng kết cấu loại 3</v>
          </cell>
          <cell r="F37" t="str">
            <v>đồng/m2
 sàn</v>
          </cell>
          <cell r="G37">
            <v>3489000</v>
          </cell>
          <cell r="H37">
            <v>75.450599999999994</v>
          </cell>
          <cell r="I37">
            <v>1</v>
          </cell>
          <cell r="K37">
            <v>0</v>
          </cell>
        </row>
        <row r="38">
          <cell r="B38" t="str">
            <v>Mái che: mái tôn, khung cột sắt</v>
          </cell>
          <cell r="F38" t="str">
            <v>m2</v>
          </cell>
          <cell r="G38">
            <v>720000</v>
          </cell>
          <cell r="H38">
            <v>16.6494</v>
          </cell>
          <cell r="I38">
            <v>1</v>
          </cell>
          <cell r="K38">
            <v>0</v>
          </cell>
        </row>
        <row r="40">
          <cell r="B40" t="str">
            <v>Nền lát gạch ceramic</v>
          </cell>
          <cell r="F40" t="str">
            <v>m2</v>
          </cell>
          <cell r="G40">
            <v>202000</v>
          </cell>
          <cell r="H40">
            <v>16.6494</v>
          </cell>
          <cell r="I40">
            <v>1</v>
          </cell>
          <cell r="K40">
            <v>0</v>
          </cell>
        </row>
        <row r="42">
          <cell r="B42" t="str">
            <v>Tam cấp xây gạch</v>
          </cell>
          <cell r="F42" t="str">
            <v>m3</v>
          </cell>
          <cell r="G42">
            <v>1798000</v>
          </cell>
          <cell r="H42">
            <v>0.33599999999999997</v>
          </cell>
          <cell r="I42">
            <v>0.8</v>
          </cell>
          <cell r="K42" t="str">
            <v>áp bằng các loại TS có kết cấu = gạch xây tô, xây đá</v>
          </cell>
        </row>
        <row r="43">
          <cell r="B43" t="str">
            <v>Nền xi măng dày 10cm</v>
          </cell>
          <cell r="F43" t="str">
            <v>m2</v>
          </cell>
          <cell r="G43">
            <v>160000</v>
          </cell>
          <cell r="H43">
            <v>7.2</v>
          </cell>
          <cell r="I43">
            <v>0.8</v>
          </cell>
          <cell r="K43" t="str">
            <v>tính tam suất Nền ciment dày 5cm</v>
          </cell>
        </row>
        <row r="44">
          <cell r="B44" t="str">
            <v>Ống nhựa PVC D34</v>
          </cell>
          <cell r="F44" t="str">
            <v>m</v>
          </cell>
          <cell r="G44">
            <v>14200</v>
          </cell>
          <cell r="H44">
            <v>30</v>
          </cell>
          <cell r="I44">
            <v>0.8</v>
          </cell>
          <cell r="K44" t="str">
            <v>áp Ống nhựa uPVC D34x2.0mm
(924) Phụ lục 2- BÁO GIÁ VẬT LIỆU XÂY DỰNG TRÊN ĐỊA BÀN TỈNH ĐỒNG NAI THÁNG 1, THÁNG 2 NĂM 2026</v>
          </cell>
        </row>
        <row r="45">
          <cell r="B45" t="str">
            <v xml:space="preserve">Bồn Nước inox 700L </v>
          </cell>
          <cell r="F45" t="str">
            <v>bồn</v>
          </cell>
          <cell r="G45">
            <v>3430000</v>
          </cell>
          <cell r="H45">
            <v>1</v>
          </cell>
          <cell r="I45">
            <v>0.8</v>
          </cell>
          <cell r="K45" t="str">
            <v>tham khảo giá thị trường https://www.tdm.vn/bon-nuoc-inox-dai-thanh-700l-ngang.html</v>
          </cell>
        </row>
        <row r="46">
          <cell r="B46" t="str">
            <v>Nền bê tông không cốt thép dày 0,1m</v>
          </cell>
          <cell r="F46" t="str">
            <v>m3</v>
          </cell>
          <cell r="G46">
            <v>2246000</v>
          </cell>
          <cell r="H46">
            <v>1.03</v>
          </cell>
          <cell r="I46">
            <v>0.8</v>
          </cell>
          <cell r="K46">
            <v>0</v>
          </cell>
        </row>
        <row r="47">
          <cell r="B47" t="str">
            <v>Hầm chứa nước xây gạch, lát đáy, có nắp đậy</v>
          </cell>
          <cell r="F47" t="str">
            <v>m3</v>
          </cell>
          <cell r="G47">
            <v>576000</v>
          </cell>
          <cell r="H47">
            <v>20</v>
          </cell>
          <cell r="I47">
            <v>0.8</v>
          </cell>
          <cell r="K47" t="str">
            <v>áp bằng Hồ chứa (hố phân, hầm cầu...) xây gạch, lát đáy</v>
          </cell>
        </row>
        <row r="48">
          <cell r="B48" t="str">
            <v>Bờ kè xây gạch</v>
          </cell>
          <cell r="F48" t="str">
            <v>m3</v>
          </cell>
          <cell r="G48">
            <v>1798000</v>
          </cell>
          <cell r="H48">
            <v>0.97600000000000009</v>
          </cell>
          <cell r="I48">
            <v>0.8</v>
          </cell>
          <cell r="K48">
            <v>0</v>
          </cell>
        </row>
        <row r="49">
          <cell r="B49" t="str">
            <v>Đồng hồ điện chính</v>
          </cell>
          <cell r="F49" t="str">
            <v>cái</v>
          </cell>
          <cell r="G49">
            <v>1500000</v>
          </cell>
          <cell r="H49">
            <v>1</v>
          </cell>
          <cell r="I49">
            <v>0.8</v>
          </cell>
          <cell r="K49">
            <v>0</v>
          </cell>
        </row>
        <row r="56">
          <cell r="J56">
            <v>20000000</v>
          </cell>
        </row>
      </sheetData>
      <sheetData sheetId="39" refreshError="1">
        <row r="8">
          <cell r="E8" t="str">
            <v>Ông Bùi Quốc Tân</v>
          </cell>
        </row>
        <row r="9">
          <cell r="E9" t="str">
            <v>056071010836</v>
          </cell>
        </row>
        <row r="10">
          <cell r="E10" t="str">
            <v>60B Nguyễn Trường Tộ, P. Long Khánh, thành phố Đồng Nai</v>
          </cell>
        </row>
        <row r="11">
          <cell r="E11" t="str">
            <v>09.75.397.939</v>
          </cell>
        </row>
        <row r="15">
          <cell r="E15" t="str">
            <v>Thửa đất số 242, tờ bản đồ số 205, diện tích: 12880,1m2, mục đích sử dụng đất: trồng cây lâu năm (CLN), thuộc thửa đất số 1230, tờ bản đồ 15 xã Xuân Tâm cũ, được UBND huyện Xuân Lộc cấp giấy chứng nhận quyền sử dụng đất số BC 472408 ngày 13/8/2010 Cho ông Bùi Quốc Tân. Đất sử dụng ổn định, không tranh chấp. Trong phạm vi thu hồi đất không có công trình vật kiến trúc.</v>
          </cell>
        </row>
        <row r="19">
          <cell r="G19">
            <v>220000</v>
          </cell>
          <cell r="H19">
            <v>4296.3999999999996</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7">
          <cell r="B27" t="str">
            <v>trên 30%</v>
          </cell>
          <cell r="J27">
            <v>3600000</v>
          </cell>
        </row>
        <row r="43">
          <cell r="J43">
            <v>20000000</v>
          </cell>
        </row>
      </sheetData>
      <sheetData sheetId="40" refreshError="1">
        <row r="8">
          <cell r="E8" t="str">
            <v>Bà Nguyễn Thị Lãnh</v>
          </cell>
        </row>
        <row r="9">
          <cell r="E9" t="str">
            <v>051163000994</v>
          </cell>
        </row>
        <row r="10">
          <cell r="E10" t="str">
            <v>Ấp Trung Nghĩa, Phường Xuân Lộc, thành phố Đồng Nai</v>
          </cell>
        </row>
        <row r="11">
          <cell r="E11" t="str">
            <v>09.02.759.679</v>
          </cell>
        </row>
        <row r="15">
          <cell r="E15" t="str">
            <v>Thửa đất số 226, tờ bản đồ số 205 (tờ bản đồ 94 xã Xuân Tâm cũ), diện tích 9.048,1m2, mục đích sử dụng đất: đất trồng cây hàng năm khác (HNK) được Văn phòng đăng ký đất đai tỉnh Đồng Nai cấp giấy chứng nhận quyền sử dụng đất số DI 482638 ngày 12/04/2023 cho bà Nguyễn Thị Lãnh. Đất sử dụng ổn định, không tranh chấp. Trong phạm vi thu hồi đất có công trình vật kiến trúc xây dựng 2012.</v>
          </cell>
        </row>
        <row r="19">
          <cell r="B19">
            <v>226</v>
          </cell>
          <cell r="C19">
            <v>205</v>
          </cell>
          <cell r="G19">
            <v>220000</v>
          </cell>
          <cell r="H19">
            <v>2761</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7">
          <cell r="B27" t="str">
            <v>trên 30%</v>
          </cell>
          <cell r="J27">
            <v>3600000</v>
          </cell>
        </row>
        <row r="29">
          <cell r="A29" t="str">
            <v>III. NHÀ, VẬT KIẾN TRÚC: xây dựng năm 2012</v>
          </cell>
        </row>
        <row r="31">
          <cell r="B31" t="str">
            <v>Ống nhựa PVC D21</v>
          </cell>
          <cell r="F31" t="str">
            <v>m</v>
          </cell>
          <cell r="G31">
            <v>7100</v>
          </cell>
          <cell r="H31">
            <v>595</v>
          </cell>
          <cell r="I31">
            <v>1</v>
          </cell>
          <cell r="K31" t="str">
            <v>áp Ống nhựa uPVC D21x1.6mm
(922) Phụ lục 2- BÁO GIÁ VẬT LIỆU XÂY DỰNG TRÊN ĐỊA BÀN TỈNH ĐỒNG NAI THÁNG 1, THÁNG 2 NĂM 2026</v>
          </cell>
        </row>
        <row r="32">
          <cell r="B32" t="str">
            <v>Trụ sắt tráng kẽm D42 cao 6m</v>
          </cell>
          <cell r="F32" t="str">
            <v>trụ</v>
          </cell>
          <cell r="G32">
            <v>403200</v>
          </cell>
          <cell r="H32">
            <v>4</v>
          </cell>
          <cell r="I32">
            <v>1</v>
          </cell>
          <cell r="K32" t="str">
            <v>tính tam suất trụ điện bằng ống sắt tráng kẽm D90</v>
          </cell>
        </row>
        <row r="33">
          <cell r="B33" t="str">
            <v>Giếng khoan Ф 140, ống chống nhựa</v>
          </cell>
          <cell r="F33" t="str">
            <v>mét</v>
          </cell>
          <cell r="G33">
            <v>864000</v>
          </cell>
          <cell r="H33">
            <v>70</v>
          </cell>
          <cell r="I33">
            <v>1</v>
          </cell>
          <cell r="K33">
            <v>0</v>
          </cell>
        </row>
        <row r="34">
          <cell r="B34" t="str">
            <v>Dây điện D 2.5 lõi thép</v>
          </cell>
          <cell r="F34" t="str">
            <v>m</v>
          </cell>
          <cell r="G34">
            <v>29150</v>
          </cell>
          <cell r="H34">
            <v>172</v>
          </cell>
          <cell r="I34">
            <v>1</v>
          </cell>
          <cell r="K34" t="str">
            <v>áp Dây điện VCmt 3x2.5mm2 300/500V
(492) Phụ lục 2- BÁO GIÁ VẬT LIỆU XÂY DỰNG TRÊN ĐỊA BÀN TỈNH ĐỒNG NAI THÁNG 1, THÁNG 2 NĂM 2026</v>
          </cell>
        </row>
        <row r="44">
          <cell r="J44">
            <v>20000000</v>
          </cell>
        </row>
      </sheetData>
      <sheetData sheetId="41" refreshError="1">
        <row r="8">
          <cell r="E8" t="str">
            <v>Ông Đàm Công Thiện và bà Nguyễn Kiều Dung</v>
          </cell>
        </row>
        <row r="9">
          <cell r="E9" t="str">
            <v>075075009842 - 064176006462</v>
          </cell>
        </row>
        <row r="10">
          <cell r="E10" t="str">
            <v>Phường Long Khánh, thành phố Đồng Nai</v>
          </cell>
        </row>
        <row r="11">
          <cell r="E11" t="str">
            <v>09.64.879.186</v>
          </cell>
        </row>
        <row r="15">
          <cell r="E15" t="str">
            <v>Thửa đất số 193, tờ bản đồ số 206 (tờ bản đồ 962 xã Xuân Tâm cũ), mục đích sử dụng đất: đất ở tại nông thôn (ONT) và trồng cây lâu năm (CLN) được Văn phòng đăng ký đất đai tỉnh Đồng Nai cấp giấy chứng nhận quyền sử dụng đất số DC 874135 ngày 02/12/2021 cho ông Đàm Công Thiện và bà Nguyễn Kiều Dung. Đất sử dụng ổn định, không tranh chấp. Trong phạm vi thu hồi đất có công trình vật kiến trúc xây dựng 2025.</v>
          </cell>
        </row>
        <row r="19">
          <cell r="B19">
            <v>193</v>
          </cell>
          <cell r="C19">
            <v>94</v>
          </cell>
          <cell r="G19">
            <v>220000</v>
          </cell>
          <cell r="H19">
            <v>1163.2</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7">
          <cell r="B27" t="str">
            <v>trên 30%</v>
          </cell>
          <cell r="J27">
            <v>7200000</v>
          </cell>
        </row>
        <row r="29">
          <cell r="A29" t="str">
            <v>III. NHÀ, VẬT KIẾN TRÚC: xây dựng năm 2025</v>
          </cell>
        </row>
        <row r="31">
          <cell r="B31" t="str">
            <v>Ống nhựa PVC D21</v>
          </cell>
          <cell r="F31" t="str">
            <v>m</v>
          </cell>
          <cell r="G31">
            <v>7100</v>
          </cell>
          <cell r="H31">
            <v>360</v>
          </cell>
          <cell r="I31">
            <v>0.8</v>
          </cell>
          <cell r="K31" t="str">
            <v>áp Ống nhựa uPVC D21x1.6mm
(922) Phụ lục 2- BÁO GIÁ VẬT LIỆU XÂY DỰNG TRÊN ĐỊA BÀN TỈNH ĐỒNG NAI THÁNG 1, THÁNG 2 NĂM 2026</v>
          </cell>
        </row>
        <row r="43">
          <cell r="J43">
            <v>16000000</v>
          </cell>
        </row>
      </sheetData>
      <sheetData sheetId="42" refreshError="1">
        <row r="8">
          <cell r="E8" t="str">
            <v>Ông Phạm Hải Hồ</v>
          </cell>
        </row>
        <row r="9">
          <cell r="E9" t="str">
            <v>051088003665</v>
          </cell>
        </row>
        <row r="10">
          <cell r="E10" t="str">
            <v>Thôn Xuân An, xã Tịnh Hoà, tỉnh Quảng Ngãi</v>
          </cell>
        </row>
        <row r="11">
          <cell r="E11" t="str">
            <v>0833478478</v>
          </cell>
        </row>
        <row r="15">
          <cell r="E15" t="str">
            <v>Thửa đất số 196, tờ bản đồ số 205 (tờ bản đồ 94 xã Xuân Tâm cũ), mục đích sử dụng đất: đất trồng cây hằng năm khác (HNK) được Văn phòng đăng ký đất đai tỉnh Đồng Nai cấp giấy chứng nhận quyền sử dụng đất số DQ 734773 ngày 31/12/2024 cho ông Phạm Hải Hồ. Đất sử dụng ổn định, không tranh chấp.
Thửa đất số 197, tờ bản đồ số 205 (tờ bản đồ 94 xã Xuân Tâm cũ), mục đích sử dụng đất: đất trồng cây hằng năm khác (HNK) được Văn phòng đăng ký đất đai tỉnh Đồng Nai cấp giấy chứng nhận quyền sử dụng đất số DQ 734680 ngày 31/12/2024 cho ông Phạm Hải Hồ. Đất sử dụng ổn định, không tranh chấp. Trong phạm vi thu hồi đất có công trình vật kiến trúc xây dựng 2024.</v>
          </cell>
        </row>
        <row r="19">
          <cell r="B19">
            <v>196</v>
          </cell>
          <cell r="C19">
            <v>205</v>
          </cell>
          <cell r="G19">
            <v>220000</v>
          </cell>
          <cell r="H19">
            <v>1396.6</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0">
          <cell r="B20">
            <v>197</v>
          </cell>
          <cell r="C20">
            <v>205</v>
          </cell>
          <cell r="G20">
            <v>159000</v>
          </cell>
          <cell r="H20">
            <v>1106.5999999999999</v>
          </cell>
          <cell r="K20" t="str">
            <v>Quốc lộ 1 đoạn từ Giáp Trường Mầm non ấp 6 đến Hết chùa Quảng Long
(vị tri 2)</v>
          </cell>
        </row>
        <row r="28">
          <cell r="B28" t="str">
            <v>trên 30%</v>
          </cell>
          <cell r="J28">
            <v>3600000</v>
          </cell>
        </row>
        <row r="30">
          <cell r="A30" t="str">
            <v>III. NHÀ, VẬT KIẾN TRÚC: xây dựng năm 2024</v>
          </cell>
        </row>
        <row r="32">
          <cell r="B32" t="str">
            <v>Thửa 196 tờ 205</v>
          </cell>
        </row>
        <row r="33">
          <cell r="B33" t="str">
            <v>Giếng khoan Ф 140, ống chống nhựa</v>
          </cell>
          <cell r="F33" t="str">
            <v>mét</v>
          </cell>
          <cell r="G33">
            <v>864000</v>
          </cell>
          <cell r="H33">
            <v>13</v>
          </cell>
          <cell r="I33">
            <v>0.8</v>
          </cell>
          <cell r="K33">
            <v>0</v>
          </cell>
        </row>
        <row r="34">
          <cell r="B34" t="str">
            <v>Thửa 197 tờ 205</v>
          </cell>
        </row>
        <row r="35">
          <cell r="B35" t="str">
            <v>Giếng khoan Ф 140, ống chống nhựa</v>
          </cell>
          <cell r="F35" t="str">
            <v>mét</v>
          </cell>
          <cell r="G35">
            <v>864000</v>
          </cell>
          <cell r="H35">
            <v>120</v>
          </cell>
          <cell r="I35">
            <v>0.8</v>
          </cell>
          <cell r="K35">
            <v>0</v>
          </cell>
        </row>
        <row r="36">
          <cell r="B36" t="str">
            <v>Trụ sắt tráng kẽm D90 cao 6m</v>
          </cell>
          <cell r="F36" t="str">
            <v>trụ</v>
          </cell>
          <cell r="G36">
            <v>864000</v>
          </cell>
          <cell r="H36">
            <v>6</v>
          </cell>
          <cell r="I36">
            <v>0.8</v>
          </cell>
          <cell r="K36" t="str">
            <v>áp bằng trụ điện bằng ống sắt tráng kẽm D90</v>
          </cell>
        </row>
        <row r="48">
          <cell r="J48">
            <v>20000000</v>
          </cell>
        </row>
      </sheetData>
      <sheetData sheetId="43" refreshError="1">
        <row r="8">
          <cell r="E8" t="str">
            <v>Hộ bà Vũ Thị Kim Loan</v>
          </cell>
        </row>
        <row r="9">
          <cell r="E9" t="str">
            <v>04817008980</v>
          </cell>
        </row>
        <row r="10">
          <cell r="E10" t="str">
            <v>Ấp Xuân Tâm 6, xã Xuân Hoà, thành phố Đồng Nai</v>
          </cell>
        </row>
        <row r="11">
          <cell r="E11" t="str">
            <v>0907283329 (Đại - chồng)</v>
          </cell>
        </row>
        <row r="15">
          <cell r="E15" t="str">
            <v>Thửa đất số 135, tờ bản đồ số 182, mục đích sử dụng đất: đất ở tại nông thôn (ONT) và trồng cây lâu năm (CLN) đã được UBND huyện Xuân Lộc cấp giấy chứng nhận quyền sử dụng đất số CA 347638, cấp ngày 24/6/2015 cho hộ bà Vũ Thị Kim Loan. Đất sử dụng ổn định, không tranh chấp. Trong phạm vi thu hồi đất có công trình vật kiến trúc xây dựng 2010.</v>
          </cell>
        </row>
        <row r="19">
          <cell r="B19">
            <v>135</v>
          </cell>
          <cell r="C19">
            <v>182</v>
          </cell>
          <cell r="G19">
            <v>3500000</v>
          </cell>
          <cell r="H19">
            <v>80</v>
          </cell>
          <cell r="K19" t="str">
            <v>Quốc lộ 1 đoạn từ Giáp Trường Mầm non ấp 6 đến Hết chùa Quảng Long
(vị trí 1)</v>
          </cell>
        </row>
        <row r="20">
          <cell r="B20">
            <v>135</v>
          </cell>
          <cell r="C20">
            <v>193</v>
          </cell>
          <cell r="G20">
            <v>530000</v>
          </cell>
          <cell r="H20">
            <v>200.7</v>
          </cell>
        </row>
        <row r="28">
          <cell r="B28" t="str">
            <v>trên 30%</v>
          </cell>
          <cell r="J28">
            <v>7200000</v>
          </cell>
        </row>
        <row r="32">
          <cell r="J32">
            <v>36000000</v>
          </cell>
        </row>
        <row r="38">
          <cell r="A38" t="str">
            <v>IV. NHÀ, VẬT KIẾN TRÚC: xây dựng năm 2010</v>
          </cell>
        </row>
        <row r="40">
          <cell r="B40" t="str">
            <v>Nhà 01 tầng kết cấu loại 1</v>
          </cell>
          <cell r="F40" t="str">
            <v>đồng/m2
 sàn</v>
          </cell>
          <cell r="G40">
            <v>4363000</v>
          </cell>
          <cell r="H40">
            <v>192</v>
          </cell>
          <cell r="I40">
            <v>1</v>
          </cell>
          <cell r="K40">
            <v>0</v>
          </cell>
        </row>
        <row r="41">
          <cell r="B41" t="str">
            <v>Nền bê tông không cốt thép dày 0,1m</v>
          </cell>
          <cell r="F41" t="str">
            <v>m3</v>
          </cell>
          <cell r="G41">
            <v>2246000</v>
          </cell>
          <cell r="H41">
            <v>10.44</v>
          </cell>
          <cell r="I41">
            <v>1</v>
          </cell>
          <cell r="K41">
            <v>0</v>
          </cell>
        </row>
        <row r="42">
          <cell r="B42" t="str">
            <v>Bờ kè xây đá chẻ</v>
          </cell>
          <cell r="F42" t="str">
            <v>m3</v>
          </cell>
          <cell r="G42">
            <v>1798000</v>
          </cell>
          <cell r="H42">
            <v>7.6560000000000006</v>
          </cell>
          <cell r="I42">
            <v>1</v>
          </cell>
          <cell r="K42">
            <v>0</v>
          </cell>
        </row>
        <row r="43">
          <cell r="B43" t="str">
            <v>Mái che: mái tôn, khung cột sắt</v>
          </cell>
          <cell r="F43" t="str">
            <v>m2</v>
          </cell>
          <cell r="G43">
            <v>720000</v>
          </cell>
          <cell r="H43">
            <v>24.599999999999998</v>
          </cell>
          <cell r="I43">
            <v>1</v>
          </cell>
          <cell r="K43">
            <v>0</v>
          </cell>
        </row>
        <row r="44">
          <cell r="B44" t="str">
            <v xml:space="preserve"> Giếng đào thủ công (đất khó đào, có đá)  Ф1m</v>
          </cell>
          <cell r="F44" t="str">
            <v>mét</v>
          </cell>
          <cell r="G44">
            <v>382000</v>
          </cell>
          <cell r="H44">
            <v>9</v>
          </cell>
          <cell r="I44">
            <v>1</v>
          </cell>
          <cell r="K44">
            <v>0</v>
          </cell>
        </row>
        <row r="45">
          <cell r="B45" t="str">
            <v>2.Giếng sâu trên 10 mét thì mét thứ 10 trở đi được tính thêm 50% mức giá trên</v>
          </cell>
          <cell r="F45" t="str">
            <v>mét</v>
          </cell>
          <cell r="G45">
            <v>573000</v>
          </cell>
          <cell r="H45">
            <v>6</v>
          </cell>
          <cell r="I45">
            <v>1</v>
          </cell>
          <cell r="K45">
            <v>0</v>
          </cell>
        </row>
        <row r="46">
          <cell r="B46" t="str">
            <v>Thả ống ciment 1m Ø1m</v>
          </cell>
          <cell r="F46" t="str">
            <v>cái</v>
          </cell>
          <cell r="G46">
            <v>432000</v>
          </cell>
          <cell r="H46">
            <v>15</v>
          </cell>
          <cell r="I46">
            <v>1</v>
          </cell>
          <cell r="K46">
            <v>0</v>
          </cell>
        </row>
        <row r="47">
          <cell r="B47" t="str">
            <v>Trụ bê tông cắm ranh hàng rào cao 1,2 đến 2,2m</v>
          </cell>
          <cell r="F47" t="str">
            <v>trụ</v>
          </cell>
          <cell r="G47">
            <v>58000</v>
          </cell>
          <cell r="H47">
            <v>6</v>
          </cell>
          <cell r="I47">
            <v>1</v>
          </cell>
          <cell r="K47">
            <v>0</v>
          </cell>
        </row>
        <row r="48">
          <cell r="B48" t="str">
            <v>Hàng rào lưới B40</v>
          </cell>
          <cell r="F48" t="str">
            <v>m2</v>
          </cell>
          <cell r="G48">
            <v>101000</v>
          </cell>
          <cell r="H48">
            <v>40.5</v>
          </cell>
          <cell r="I48">
            <v>1</v>
          </cell>
          <cell r="K48">
            <v>0</v>
          </cell>
        </row>
        <row r="49">
          <cell r="B49" t="str">
            <v>Tường rào xây gạch cao</v>
          </cell>
          <cell r="F49" t="str">
            <v>đồng/m2</v>
          </cell>
          <cell r="G49">
            <v>382000</v>
          </cell>
          <cell r="H49">
            <v>5.4</v>
          </cell>
          <cell r="I49">
            <v>1</v>
          </cell>
          <cell r="K49" t="str">
            <v>áp Tường rào xây gạch hoặc xây gạch có khung lưới B40 (có tô, trát)</v>
          </cell>
        </row>
        <row r="50">
          <cell r="B50" t="str">
            <v>Bậc tam cấp xây gạch</v>
          </cell>
          <cell r="F50" t="str">
            <v>m3</v>
          </cell>
          <cell r="G50">
            <v>1798000</v>
          </cell>
          <cell r="H50">
            <v>1.1199999999999999</v>
          </cell>
          <cell r="I50">
            <v>1</v>
          </cell>
          <cell r="K50">
            <v>0</v>
          </cell>
        </row>
        <row r="51">
          <cell r="B51" t="str">
            <v>Bảng hiệu kiên cố</v>
          </cell>
          <cell r="F51" t="str">
            <v>m2</v>
          </cell>
          <cell r="G51">
            <v>720000</v>
          </cell>
          <cell r="H51">
            <v>29.799999999999997</v>
          </cell>
          <cell r="I51">
            <v>1</v>
          </cell>
          <cell r="K51" t="str">
            <v>áp bằng mái che</v>
          </cell>
        </row>
        <row r="52">
          <cell r="B52" t="str">
            <v>Bảng hiệu kiên cố</v>
          </cell>
          <cell r="F52" t="str">
            <v>m2</v>
          </cell>
          <cell r="G52">
            <v>720000</v>
          </cell>
          <cell r="H52">
            <v>43.2</v>
          </cell>
          <cell r="I52">
            <v>1</v>
          </cell>
          <cell r="K52" t="str">
            <v>áp bằng mái che</v>
          </cell>
        </row>
        <row r="53">
          <cell r="B53" t="str">
            <v>Tấm bê tông cốt thép</v>
          </cell>
          <cell r="F53" t="str">
            <v>m3</v>
          </cell>
          <cell r="G53">
            <v>4493000</v>
          </cell>
          <cell r="H53">
            <v>3.9250000000000007E-2</v>
          </cell>
          <cell r="I53">
            <v>1</v>
          </cell>
          <cell r="K53">
            <v>0</v>
          </cell>
        </row>
        <row r="54">
          <cell r="B54" t="str">
            <v>Đồng hồ điện chính</v>
          </cell>
          <cell r="F54" t="str">
            <v>cái</v>
          </cell>
          <cell r="G54">
            <v>1500000</v>
          </cell>
          <cell r="H54">
            <v>1</v>
          </cell>
          <cell r="I54">
            <v>1</v>
          </cell>
          <cell r="K54">
            <v>0</v>
          </cell>
        </row>
        <row r="71">
          <cell r="J71">
            <v>20000000</v>
          </cell>
        </row>
      </sheetData>
      <sheetData sheetId="44" refreshError="1">
        <row r="8">
          <cell r="E8" t="str">
            <v>Ông Phạm Quang Nam</v>
          </cell>
        </row>
        <row r="9">
          <cell r="E9" t="str">
            <v>075201007616</v>
          </cell>
        </row>
        <row r="10">
          <cell r="E10" t="str">
            <v>Ấp Xuân Tâm 6, xã Xuân Hoà, thành phố Đồng Nai</v>
          </cell>
        </row>
        <row r="11">
          <cell r="E11" t="str">
            <v>0907283329 (Đại - ba)</v>
          </cell>
        </row>
        <row r="15">
          <cell r="E15" t="str">
            <v>Thửa đất số 136, tờ bản đồ số 182 (tờ bản đồ 71 xã Xuân Tâm cũ), diện tích 344,0 m2, mục đích sử dụng đất: đất ở tại nông thôn (ONT) và trồng cây lâu năm (CLN) được Văn phòng đăng ký đất đai tỉnh Đồng Nai cấp giấy chứng nhận quyền sử dụng đất số CB 536416 ngày 24/08/2015 cho ông Phạm Quang Nam. Đất sử dụng ổn định, không tranh chấp. Trong phạm vi thu hồi đất có công trình vật kiến trúc xây dựng 5/2024</v>
          </cell>
        </row>
        <row r="19">
          <cell r="B19">
            <v>136</v>
          </cell>
          <cell r="C19">
            <v>182</v>
          </cell>
          <cell r="D19" t="str">
            <v>m²</v>
          </cell>
          <cell r="G19">
            <v>3500000</v>
          </cell>
          <cell r="H19">
            <v>100</v>
          </cell>
          <cell r="K19" t="str">
            <v>Quốc lộ 1 đoạn từ Giáp Trường Mầm non ấp 6 đến Hết chùa Quảng Long 
(vị trí 1)</v>
          </cell>
        </row>
        <row r="20">
          <cell r="B20">
            <v>136</v>
          </cell>
          <cell r="C20">
            <v>182</v>
          </cell>
          <cell r="G20">
            <v>530000</v>
          </cell>
          <cell r="H20">
            <v>244</v>
          </cell>
        </row>
        <row r="28">
          <cell r="B28" t="str">
            <v>trên 70%</v>
          </cell>
          <cell r="D28" t="str">
            <v>x</v>
          </cell>
          <cell r="J28">
            <v>14400000</v>
          </cell>
        </row>
        <row r="32">
          <cell r="J32">
            <v>36000000</v>
          </cell>
        </row>
        <row r="35">
          <cell r="A35" t="str">
            <v>IV. NHÀ, VẬT KIẾN TRÚC: xây dựng năm 2021 trên 100m đất ở</v>
          </cell>
        </row>
        <row r="37">
          <cell r="B37" t="str">
            <v>Nhà 01 tầng kết cấu loại 3</v>
          </cell>
          <cell r="F37" t="str">
            <v>đồng/m2
 sàn</v>
          </cell>
          <cell r="G37">
            <v>3489000</v>
          </cell>
          <cell r="H37">
            <v>53.04</v>
          </cell>
          <cell r="I37">
            <v>1</v>
          </cell>
          <cell r="K37">
            <v>0</v>
          </cell>
        </row>
        <row r="38">
          <cell r="B38" t="str">
            <v>Mái che: mái tôn, khung cột sắt</v>
          </cell>
          <cell r="F38" t="str">
            <v>m2</v>
          </cell>
          <cell r="G38">
            <v>720000</v>
          </cell>
          <cell r="H38">
            <v>11.554</v>
          </cell>
          <cell r="I38">
            <v>1</v>
          </cell>
          <cell r="K38">
            <v>0</v>
          </cell>
        </row>
        <row r="39">
          <cell r="B39" t="str">
            <v>Nền lát gạch ceramic</v>
          </cell>
          <cell r="F39" t="str">
            <v>m2</v>
          </cell>
          <cell r="G39">
            <v>202000</v>
          </cell>
          <cell r="H39">
            <v>9.5399999999999991</v>
          </cell>
          <cell r="I39">
            <v>1</v>
          </cell>
          <cell r="K39">
            <v>0</v>
          </cell>
        </row>
        <row r="40">
          <cell r="B40" t="str">
            <v>Nền bê tông không cốt thép dày 0,1m</v>
          </cell>
          <cell r="F40" t="str">
            <v>m3</v>
          </cell>
          <cell r="G40">
            <v>2246000</v>
          </cell>
          <cell r="H40">
            <v>3.7420000000000004</v>
          </cell>
          <cell r="I40">
            <v>1</v>
          </cell>
          <cell r="K40" t="str">
            <v xml:space="preserve">DTTH dất ở 100m2
DT nền BT = (18,35125m2 x/0,1) = 183,5125 m2
DT nhà cửa nền ceramic = 62,580 m2.
--&gt; DT còn lại xây dựng trên đất ở =100 m2 - 62,580 m2 = 37,42m2 --&gt; 3,742m3
--&gt;  xây dựng trên đất ở </v>
          </cell>
        </row>
        <row r="41">
          <cell r="B41" t="str">
            <v>Nền bê tông không cốt thép dày 0,1m</v>
          </cell>
          <cell r="F41" t="str">
            <v>m3</v>
          </cell>
          <cell r="G41">
            <v>2246000</v>
          </cell>
          <cell r="H41">
            <v>14.609249999999999</v>
          </cell>
          <cell r="I41">
            <v>0.8</v>
          </cell>
        </row>
        <row r="42">
          <cell r="B42" t="str">
            <v xml:space="preserve">Hàng rào xây gạch không tô </v>
          </cell>
          <cell r="F42" t="str">
            <v>đồng/m2</v>
          </cell>
          <cell r="G42">
            <v>221000</v>
          </cell>
          <cell r="H42">
            <v>4.4400000000000004</v>
          </cell>
          <cell r="I42">
            <v>0.8</v>
          </cell>
          <cell r="K42" t="str">
            <v>áp Tường rào xây gạch không tô trát hoặc rào khung lưới B40, trụ các loại có khung</v>
          </cell>
        </row>
        <row r="43">
          <cell r="B43" t="str">
            <v>Bờ kè xây đá chẻ</v>
          </cell>
          <cell r="F43" t="str">
            <v>m3</v>
          </cell>
          <cell r="G43">
            <v>1798000</v>
          </cell>
          <cell r="H43">
            <v>4.4400000000000013</v>
          </cell>
          <cell r="I43">
            <v>0.8</v>
          </cell>
          <cell r="K43">
            <v>0</v>
          </cell>
        </row>
        <row r="44">
          <cell r="B44" t="str">
            <v>Hàng rào lưới B40</v>
          </cell>
          <cell r="F44" t="str">
            <v>m2</v>
          </cell>
          <cell r="G44">
            <v>101000</v>
          </cell>
          <cell r="H44">
            <v>22.650000000000002</v>
          </cell>
          <cell r="I44">
            <v>0.8</v>
          </cell>
          <cell r="K44">
            <v>0</v>
          </cell>
        </row>
        <row r="45">
          <cell r="B45" t="str">
            <v>Tường xây gạch dày 10cm không tô, có móng đá chẻ, có bờ kè đá chẻ, cột gạch</v>
          </cell>
          <cell r="F45" t="str">
            <v>đồng/m2</v>
          </cell>
          <cell r="G45">
            <v>532000</v>
          </cell>
          <cell r="H45">
            <v>45.68</v>
          </cell>
          <cell r="I45">
            <v>0.8</v>
          </cell>
          <cell r="K45" t="str">
            <v>áp Tường rào có móng đá chẻ (hoặc móng gạch), cột gạch (hoặc BTCT), giằng bằng BTCT, tường xây gạch dày 10cm có tô trát</v>
          </cell>
        </row>
        <row r="46">
          <cell r="B46" t="str">
            <v>Hòn non bộ</v>
          </cell>
          <cell r="F46" t="str">
            <v>m3</v>
          </cell>
          <cell r="G46">
            <v>1440000</v>
          </cell>
          <cell r="H46">
            <v>1.7639999999999998</v>
          </cell>
          <cell r="I46">
            <v>0.8</v>
          </cell>
          <cell r="K46">
            <v>0</v>
          </cell>
        </row>
        <row r="47">
          <cell r="B47" t="str">
            <v>Trụ bê tông cắm ranh hàng rào cao 1,2 đến 2,2m</v>
          </cell>
          <cell r="F47" t="str">
            <v>trụ</v>
          </cell>
          <cell r="G47">
            <v>58000</v>
          </cell>
          <cell r="H47">
            <v>3</v>
          </cell>
          <cell r="I47">
            <v>0.8</v>
          </cell>
          <cell r="K47">
            <v>0</v>
          </cell>
        </row>
        <row r="48">
          <cell r="B48" t="str">
            <v>Hầm ga xây gạch, lát đáy, có nắp đậy</v>
          </cell>
          <cell r="F48" t="str">
            <v>m3</v>
          </cell>
          <cell r="G48">
            <v>576000</v>
          </cell>
          <cell r="H48">
            <v>2.355</v>
          </cell>
          <cell r="I48">
            <v>0.8</v>
          </cell>
          <cell r="K48" t="str">
            <v>áp bằng Hồ chứa (hố phân, hầm cầu...) xây gạch, lát đáy</v>
          </cell>
        </row>
        <row r="58">
          <cell r="J58">
            <v>20000000</v>
          </cell>
        </row>
      </sheetData>
      <sheetData sheetId="45" refreshError="1">
        <row r="8">
          <cell r="E8" t="str">
            <v>Hộ ông Trần Đức Hiếu</v>
          </cell>
        </row>
        <row r="9">
          <cell r="E9" t="str">
            <v>075057000458</v>
          </cell>
        </row>
        <row r="10">
          <cell r="E10" t="str">
            <v>Ấp Xuân Tâm 6, xã Xuân Hoà, thành phố Đồng Nai</v>
          </cell>
        </row>
        <row r="11">
          <cell r="E11" t="str">
            <v>09.06.570.241</v>
          </cell>
        </row>
        <row r="15">
          <cell r="E15" t="str">
            <v>Thửa đất số 46, tờ bản đồ số 193 (tờ bản đồ 82 xã Xuân Tâm cũ), diện tích 1.629,9m2, mục đích sử dụng đất: trồng cây lâu năm (CLN) và đất ở tại nông thôn (ONT) được UBND huyện Xuân Lộc cấp giấy chứng nhận quyền sử dụng đất số BU 237504 ngày 21/06/2014 cho ông Trần Đức Hiếu. Đất sử dụng ổn định, không tranh chấp. Trong phạm vi thu hồi đất có công trình vật kiến trúc xây dựng 2015.</v>
          </cell>
        </row>
        <row r="19">
          <cell r="B19">
            <v>46</v>
          </cell>
          <cell r="C19">
            <v>193</v>
          </cell>
          <cell r="D19" t="str">
            <v>m²</v>
          </cell>
          <cell r="G19">
            <v>380000</v>
          </cell>
          <cell r="H19">
            <v>553.4</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4">
          <cell r="H24">
            <v>553.4</v>
          </cell>
          <cell r="J24">
            <v>315438000</v>
          </cell>
        </row>
        <row r="27">
          <cell r="B27" t="str">
            <v>dưới 30%</v>
          </cell>
          <cell r="J27">
            <v>1800000</v>
          </cell>
        </row>
        <row r="29">
          <cell r="A29" t="str">
            <v>III. NHÀ, VẬT KIẾN TRÚC: xây dựng năm 2015</v>
          </cell>
        </row>
        <row r="31">
          <cell r="B31" t="str">
            <v>Tường rào xây gạch có khung lưới B40 (không có tô, trát)</v>
          </cell>
          <cell r="F31" t="str">
            <v>đồng/m2</v>
          </cell>
          <cell r="G31">
            <v>382000</v>
          </cell>
          <cell r="H31">
            <v>56.694999999999993</v>
          </cell>
          <cell r="I31">
            <v>0.8</v>
          </cell>
          <cell r="K31" t="str">
            <v>áp Tường rào xây gạch hoặc xây gạch có khung lưới B40 (có tô, trát)</v>
          </cell>
        </row>
        <row r="32">
          <cell r="B32" t="str">
            <v>Hàng rào lưới B40</v>
          </cell>
          <cell r="F32" t="str">
            <v>m2</v>
          </cell>
          <cell r="G32">
            <v>101000</v>
          </cell>
          <cell r="H32">
            <v>82.8</v>
          </cell>
          <cell r="I32">
            <v>0.8</v>
          </cell>
          <cell r="K32">
            <v>0</v>
          </cell>
        </row>
        <row r="33">
          <cell r="B33" t="str">
            <v>Trụ  BTCT</v>
          </cell>
          <cell r="F33" t="str">
            <v>m3</v>
          </cell>
          <cell r="G33">
            <v>4493000</v>
          </cell>
          <cell r="H33">
            <v>0.44352000000000003</v>
          </cell>
          <cell r="I33">
            <v>0.8</v>
          </cell>
          <cell r="K33">
            <v>0</v>
          </cell>
        </row>
        <row r="48">
          <cell r="J48">
            <v>20000000</v>
          </cell>
        </row>
      </sheetData>
      <sheetData sheetId="46" refreshError="1">
        <row r="8">
          <cell r="E8" t="str">
            <v xml:space="preserve"> Bà Nguyễn Thị Quỳnh Nhi</v>
          </cell>
        </row>
        <row r="9">
          <cell r="E9" t="str">
            <v>075196018045</v>
          </cell>
        </row>
        <row r="10">
          <cell r="E10" t="str">
            <v>Ấp Gia Lào, xã Xuân Thành, thành phố Đồng Nai</v>
          </cell>
        </row>
        <row r="11">
          <cell r="E11" t="str">
            <v>09.37.567.423</v>
          </cell>
        </row>
        <row r="15">
          <cell r="E15" t="str">
            <v>Thửa đất số 79, tờ bản đồ số 193 (tờ bản đồ 82 xã Xuân Tâm cũ), mục đích sử dụng đất: đất ở tại nông thôn (ONT) và trồng cây lâu năm (CLN) được Văn phòng đăng ký đất đai tỉnh Đồng Nai cấp giấy chứng nhận quyền sử dụng đất số CY 300295 ngày 30/11/2020 cho bà Nguyễn Thị Quỳnh Nhi. Đất sử dụng ổn định, không tranh chấp. Trong phạm vi thu hồi đất không có công trình vật kiến trúc.</v>
          </cell>
        </row>
        <row r="19">
          <cell r="B19">
            <v>79</v>
          </cell>
          <cell r="C19">
            <v>193</v>
          </cell>
          <cell r="G19">
            <v>380000</v>
          </cell>
          <cell r="H19">
            <v>79.7</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7">
          <cell r="B27" t="str">
            <v>trên 30%</v>
          </cell>
          <cell r="J27">
            <v>3600000</v>
          </cell>
        </row>
        <row r="43">
          <cell r="J43">
            <v>4000000</v>
          </cell>
        </row>
      </sheetData>
      <sheetData sheetId="47" refreshError="1">
        <row r="8">
          <cell r="E8" t="str">
            <v>Ông Nguyễn Quốc Thái</v>
          </cell>
        </row>
        <row r="9">
          <cell r="E9" t="str">
            <v>075088002708</v>
          </cell>
        </row>
        <row r="10">
          <cell r="E10" t="str">
            <v>B215a, Bình Hoà, P. Lái Thiêu, Tp.HCM</v>
          </cell>
        </row>
        <row r="11">
          <cell r="E11" t="str">
            <v>0389176249</v>
          </cell>
        </row>
        <row r="15">
          <cell r="E15" t="str">
            <v>Thửa đất số 232, tờ bản đồ số 180, mục đích sử dụng đất: trồng cây lâu năm (CLN) được Văn phòng đăng ký đất đai tỉnh Đồng Nai cấp giấy chứng nhận quyền sử dụng đất số AA 03149551ngày 11/07/2025 cho ông Nguyễn Quốc Thái. Đất sử dụng ổn định, không tranh chấp. Trong phạm vi thu hồi đất không có công trình vật kiến trúc.</v>
          </cell>
        </row>
        <row r="19">
          <cell r="B19">
            <v>232</v>
          </cell>
          <cell r="C19">
            <v>180</v>
          </cell>
          <cell r="D19" t="str">
            <v>m²</v>
          </cell>
          <cell r="G19">
            <v>380000</v>
          </cell>
          <cell r="H19">
            <v>32.9</v>
          </cell>
          <cell r="K19" t="str">
            <v>Diện tích trong phạm vi ranh 100m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ell>
        </row>
        <row r="20">
          <cell r="B20">
            <v>232</v>
          </cell>
          <cell r="C20">
            <v>180</v>
          </cell>
          <cell r="D20" t="str">
            <v>m²</v>
          </cell>
          <cell r="G20">
            <v>304000</v>
          </cell>
          <cell r="H20">
            <v>438.20000000000005</v>
          </cell>
          <cell r="K20" t="str">
            <v>Diện tích từ mét thứ 100 đến mét thứ 200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ell>
        </row>
        <row r="29">
          <cell r="B29" t="str">
            <v>dưới 30%</v>
          </cell>
          <cell r="J29">
            <v>1800000</v>
          </cell>
        </row>
        <row r="55">
          <cell r="J55">
            <v>12000000</v>
          </cell>
        </row>
      </sheetData>
      <sheetData sheetId="48" refreshError="1">
        <row r="8">
          <cell r="E8" t="str">
            <v>Bà Hoàng Thị Chiều - tài sản xây dựng trên đất Huỳnh Ngọc Đông và Nguyễn Thị Phượng (thửa 106 tờ 193)</v>
          </cell>
        </row>
        <row r="9">
          <cell r="E9" t="str">
            <v>038181031554</v>
          </cell>
        </row>
        <row r="10">
          <cell r="E10" t="str">
            <v xml:space="preserve">Ấp Xuân Tâm 6, xã Xuân Hoà, Tp. Đồng Nai </v>
          </cell>
        </row>
        <row r="11">
          <cell r="E11" t="str">
            <v>0347453604</v>
          </cell>
        </row>
        <row r="12">
          <cell r="E12" t="str">
            <v>Thửa đất số 106, tờ bản đồ số 193 (tờ bản đồ 82 xã Xuân Tâm cũ), mục đích sử dụng đất: ONT+CLN được Văn phòng đăng ký đất đai tỉnh Đồng Nai cấp giấy chứng nhận quyền sử dụng đất số DC 837605 ngày 27/10/2021 cho ông Huỳnh Ngọc Đông và bà Nguyễn Thị Phượng. Bà Hoàng Thị Chiều có tài sản xây dựng trên đất của ông Huỳnh Ngọc Đông và bà Nguyễn Thị Phượng. Đất sử dụng ổn định, không tranh chấp. Trong phạm vi thu hồi đất có công trình vật kiến trúc xây dựng 2000. (Giấy xác nhận nguồn gốc đất thu hồi và tài sản gắn liền với đất thu hồi Số 05 ngày 26/4/2026 của UBND xã Xuân Hoà)</v>
          </cell>
        </row>
        <row r="27">
          <cell r="A27" t="str">
            <v>I. NHÀ, VẬT KIẾN TRÚC: xây dựng năm 2000</v>
          </cell>
        </row>
        <row r="29">
          <cell r="B29" t="str">
            <v>Nhà 01 tầng kết cấu loại 4</v>
          </cell>
          <cell r="F29" t="str">
            <v>đồng/m2
 sàn</v>
          </cell>
          <cell r="G29">
            <v>3054000</v>
          </cell>
          <cell r="H29">
            <v>51.599999999999994</v>
          </cell>
          <cell r="I29">
            <v>1</v>
          </cell>
          <cell r="K29">
            <v>0</v>
          </cell>
        </row>
        <row r="30">
          <cell r="B30" t="str">
            <v>Nhà 01 tầng kết cấu loại 4</v>
          </cell>
          <cell r="F30" t="str">
            <v>đồng/m2
 sàn</v>
          </cell>
          <cell r="G30">
            <v>3054000</v>
          </cell>
          <cell r="H30">
            <v>13.33</v>
          </cell>
          <cell r="I30">
            <v>1</v>
          </cell>
          <cell r="K30">
            <v>0</v>
          </cell>
        </row>
        <row r="31">
          <cell r="B31" t="str">
            <v>Nền xi măng dày 5cm</v>
          </cell>
          <cell r="F31" t="str">
            <v>m2</v>
          </cell>
          <cell r="G31">
            <v>80000</v>
          </cell>
          <cell r="H31">
            <v>48.5</v>
          </cell>
          <cell r="I31">
            <v>1</v>
          </cell>
          <cell r="K31">
            <v>0</v>
          </cell>
        </row>
        <row r="32">
          <cell r="B32" t="str">
            <v>Đồng hồ điện chính</v>
          </cell>
          <cell r="F32" t="str">
            <v>cái</v>
          </cell>
          <cell r="G32">
            <v>1500000</v>
          </cell>
          <cell r="H32">
            <v>1</v>
          </cell>
          <cell r="I32">
            <v>1</v>
          </cell>
          <cell r="K32">
            <v>0</v>
          </cell>
        </row>
        <row r="39">
          <cell r="J39">
            <v>16000000</v>
          </cell>
        </row>
      </sheetData>
      <sheetData sheetId="49" refreshError="1">
        <row r="8">
          <cell r="E8" t="str">
            <v>Ông Nguyễn Phú Qúi</v>
          </cell>
        </row>
        <row r="9">
          <cell r="E9" t="str">
            <v>086069016325</v>
          </cell>
        </row>
        <row r="10">
          <cell r="E10" t="str">
            <v>Ấp Xuân Tâm 6, xã Xuân Hoà, thành phố Đồng Nai</v>
          </cell>
        </row>
        <row r="11">
          <cell r="E11" t="str">
            <v>0368430730</v>
          </cell>
        </row>
        <row r="15">
          <cell r="E15" t="str">
            <v>Thửa đất số 94, tờ bản đồ số 205 (tờ bản đồ 94 xã Xuân Tâm cũ), mục đích sử dụng đất: đất ở tại nông thôn (ONT) và trồng cây lâu năm (CLN) được Văn phòng đăng ký đất đai tỉnh Đồng Nai cấp giấy chứng nhận quyền sử dụng đất số CA 756141 ngày 01/7/2015 cho ông Nguyễn Phú Quí. Đất sử dụng ổn định, không tranh chấp. Trong phạm vi thu hồi đất có công trình vật kiến trúc xây dựng 2015.</v>
          </cell>
        </row>
        <row r="19">
          <cell r="B19">
            <v>94</v>
          </cell>
          <cell r="C19">
            <v>205</v>
          </cell>
          <cell r="G19">
            <v>220000</v>
          </cell>
          <cell r="H19">
            <v>4572.2</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H24">
            <v>4457.3499999999995</v>
          </cell>
          <cell r="J24">
            <v>1470925499.9999998</v>
          </cell>
        </row>
        <row r="27">
          <cell r="B27" t="str">
            <v>dưới 30%</v>
          </cell>
          <cell r="J27">
            <v>1800000</v>
          </cell>
        </row>
        <row r="29">
          <cell r="A29" t="str">
            <v>III. NHÀ, VẬT KIẾN TRÚC: xây dựng năm 2015</v>
          </cell>
        </row>
        <row r="31">
          <cell r="B31" t="str">
            <v>Ống nhựa PVC D27</v>
          </cell>
          <cell r="F31" t="str">
            <v>m</v>
          </cell>
          <cell r="G31">
            <v>10100</v>
          </cell>
          <cell r="H31">
            <v>1071</v>
          </cell>
          <cell r="I31">
            <v>0.8</v>
          </cell>
          <cell r="K31" t="str">
            <v>áp Ống nhựa uPVC D27x1.8mm
(923) Phụ lục 2- BÁO GIÁ VẬT LIỆU XÂY DỰNG TRÊN ĐỊA BÀN TỈNH ĐỒNG NAI THÁNG 1, THÁNG 2 NĂM 2026</v>
          </cell>
        </row>
        <row r="32">
          <cell r="B32" t="str">
            <v>Mái che: mái tôn, khung cột sắt</v>
          </cell>
          <cell r="F32" t="str">
            <v>m2</v>
          </cell>
          <cell r="G32">
            <v>720000</v>
          </cell>
          <cell r="H32">
            <v>87.399999999999991</v>
          </cell>
          <cell r="I32">
            <v>0.8</v>
          </cell>
          <cell r="K32">
            <v>0</v>
          </cell>
        </row>
        <row r="33">
          <cell r="B33" t="str">
            <v>Nhà kho</v>
          </cell>
          <cell r="F33" t="str">
            <v>đồng/m2
 sàn</v>
          </cell>
          <cell r="G33">
            <v>1854000</v>
          </cell>
          <cell r="H33">
            <v>50.5</v>
          </cell>
          <cell r="I33">
            <v>0.8</v>
          </cell>
          <cell r="K33" t="str">
            <v>bán kiên cố</v>
          </cell>
        </row>
        <row r="34">
          <cell r="B34" t="str">
            <v>Nền bê tông không cốt thép dày 0,1m</v>
          </cell>
          <cell r="F34" t="str">
            <v>m3</v>
          </cell>
          <cell r="G34">
            <v>2246000</v>
          </cell>
          <cell r="H34">
            <v>0.93500000000000005</v>
          </cell>
          <cell r="I34">
            <v>0.8</v>
          </cell>
          <cell r="K34">
            <v>0</v>
          </cell>
        </row>
        <row r="35">
          <cell r="B35" t="str">
            <v>Trụ sắt tráng kẽm D90 cao 6m</v>
          </cell>
          <cell r="F35" t="str">
            <v>trụ</v>
          </cell>
          <cell r="G35">
            <v>864000</v>
          </cell>
          <cell r="H35">
            <v>2</v>
          </cell>
          <cell r="I35">
            <v>0.8</v>
          </cell>
          <cell r="K35" t="str">
            <v>áp bằng trụ điện bằng ống sắt tráng kẽm D90</v>
          </cell>
        </row>
        <row r="36">
          <cell r="B36" t="str">
            <v>Dây điện D 2.5 lõi thép</v>
          </cell>
          <cell r="F36" t="str">
            <v>m</v>
          </cell>
          <cell r="G36">
            <v>29150</v>
          </cell>
          <cell r="H36">
            <v>142</v>
          </cell>
          <cell r="I36">
            <v>0.8</v>
          </cell>
          <cell r="K36" t="str">
            <v>áp Dây điện VCmt 3x2.5mm2 300/500V
(492) Phụ lục 2- BÁO GIÁ VẬT LIỆU XÂY DỰNG TRÊN ĐỊA BÀN TỈNH ĐỒNG NAI THÁNG 1, THÁNG 2 NĂM 2026</v>
          </cell>
        </row>
        <row r="37">
          <cell r="B37" t="str">
            <v>Cống Bê tông Ф0,6m</v>
          </cell>
          <cell r="F37" t="str">
            <v>mét</v>
          </cell>
          <cell r="G37">
            <v>259000</v>
          </cell>
          <cell r="H37">
            <v>5</v>
          </cell>
          <cell r="I37">
            <v>0.8</v>
          </cell>
          <cell r="K37">
            <v>0</v>
          </cell>
        </row>
        <row r="38">
          <cell r="B38" t="str">
            <v>Hòn non bộ</v>
          </cell>
          <cell r="F38" t="str">
            <v>m3</v>
          </cell>
          <cell r="G38">
            <v>1440000</v>
          </cell>
          <cell r="H38">
            <v>3.24</v>
          </cell>
          <cell r="I38">
            <v>0.8</v>
          </cell>
          <cell r="K38">
            <v>0</v>
          </cell>
        </row>
        <row r="39">
          <cell r="B39" t="str">
            <v>Giếng khoan Ф 140, ống chống nhựa</v>
          </cell>
          <cell r="F39" t="str">
            <v>mét</v>
          </cell>
          <cell r="G39">
            <v>864000</v>
          </cell>
          <cell r="H39">
            <v>50</v>
          </cell>
          <cell r="I39">
            <v>0.8</v>
          </cell>
          <cell r="K39">
            <v>0</v>
          </cell>
        </row>
        <row r="40">
          <cell r="B40" t="str">
            <v>Ống nhựa PVC D49</v>
          </cell>
          <cell r="F40" t="str">
            <v>m</v>
          </cell>
          <cell r="G40">
            <v>24500</v>
          </cell>
          <cell r="H40">
            <v>70</v>
          </cell>
          <cell r="I40">
            <v>0.8</v>
          </cell>
          <cell r="K40" t="str">
            <v>áp Ống nhựa uPVC D49x2.4m
(927) Phụ lục 2- BÁO GIÁ VẬT LIỆU XÂY DỰNG TRÊN ĐỊA BÀN TỈNH ĐỒNG NAI THÁNG 1, THÁNG 2 NĂM 2026</v>
          </cell>
        </row>
        <row r="41">
          <cell r="B41" t="str">
            <v>Ống nhựa PVC D60</v>
          </cell>
          <cell r="F41" t="str">
            <v>m</v>
          </cell>
          <cell r="G41">
            <v>25900</v>
          </cell>
          <cell r="H41">
            <v>75</v>
          </cell>
          <cell r="I41">
            <v>0.8</v>
          </cell>
          <cell r="K41" t="str">
            <v>áp Ống nhựa uPVC D60x2.0mm
(929) Phụ lục 2- BÁO GIÁ VẬT LIỆU XÂY DỰNG TRÊN ĐỊA BÀN TỈNH ĐỒNG NAI THÁNG 1, THÁNG 2 NĂM 2026</v>
          </cell>
        </row>
        <row r="42">
          <cell r="B42" t="str">
            <v>Ống nhựa PVC D34</v>
          </cell>
          <cell r="F42" t="str">
            <v>m</v>
          </cell>
          <cell r="G42">
            <v>14200</v>
          </cell>
          <cell r="H42">
            <v>105</v>
          </cell>
          <cell r="I42">
            <v>0.8</v>
          </cell>
          <cell r="K42" t="str">
            <v>áp Ống nhựa uPVC D34x2.0mm
(924) Phụ lục 2- BÁO GIÁ VẬT LIỆU XÂY DỰNG TRÊN ĐỊA BÀN TỈNH ĐỒNG NAI THÁNG 1, THÁNG 2 NĂM 2026</v>
          </cell>
        </row>
        <row r="43">
          <cell r="B43" t="str">
            <v>Nền lát gạch con sâu, gạch Terrazzo</v>
          </cell>
          <cell r="F43" t="str">
            <v>m2</v>
          </cell>
          <cell r="G43">
            <v>288000</v>
          </cell>
          <cell r="H43">
            <v>55</v>
          </cell>
          <cell r="I43">
            <v>0.8</v>
          </cell>
          <cell r="K43">
            <v>0</v>
          </cell>
        </row>
        <row r="55">
          <cell r="J55">
            <v>20000000</v>
          </cell>
        </row>
      </sheetData>
      <sheetData sheetId="50" refreshError="1">
        <row r="8">
          <cell r="E8" t="str">
            <v>Ông Võ Hoàng Anh và bà Đặng Thị Thuỳ Linh</v>
          </cell>
        </row>
        <row r="9">
          <cell r="E9" t="str">
            <v>072079009414 - 075180014137</v>
          </cell>
        </row>
        <row r="10">
          <cell r="E10" t="str">
            <v>Ấp Suối Cát 1, Phường Xuân Lộc, Tp. Đồng Nai</v>
          </cell>
        </row>
        <row r="11">
          <cell r="E11" t="str">
            <v>09.18.633.951 (Anh) - 09.18.406.806 (Linh)</v>
          </cell>
        </row>
        <row r="15">
          <cell r="E15" t="str">
            <v>Thửa đất số 233, tờ bản đồ số 205 (tờ bản đồ 94 xã Xuân Tâm cũ), mục đích sử dụng đất: đất trồng cây hàng năm khác (HNK),  được Văn phòng đăng ký đất đai tỉnh Đồng Nai cấp giấy chứng nhận quyền sử dụng đất số CQ 530726 ngày 6/12/2018 cho ông Võ Hoàng Anh và bà Đặng Thị Thuỳ Linh. Đất sử dụng ổn định, không tranh chấp.
Thửa đất số 234, tờ bản đồ số 205 (tờ bản đồ 94 xã Xuân Tâm cũ),mục đích sử dụng đất: đất trồng cây hàng năm khác (HNK), được Văn phòng đăng ký đất đai tỉnh Đồng Nai cấp giấy chứng nhận quyền sử dụng đất số CQ 530726 ngày 6/12/2018 cho ông Võ Hoàng Anh và bà Đặng Thị Thuỳ Linh. Đất sử dụng ổn định, không tranh chấp.
Thửa đất số 255, tờ bản đồ số 205 (tờ bản đồ 94 xã Xuân Tâm cũ), mục đích sử dụng đất: trồng cây lâu năm (CLN) được Văn phòng đăng ký đất đai tỉnh Đồng Nai cấp giấy chứng nhận quyền sử dụng đất số CQ 530728 ngày 6/12/2022 cho ông Võ Hoàng Anh và bà Đặng Thị Thuỳ Linh. Đất sử dụng ổn định, không tranh chấp.
Thửa đất số 256, tờ bản đồ số 205 (tờ bản đồ 94 xã Xuân Tâm cũ), mục đích sử dụng đất: đất trồng cây lâu năm (CLN) được Văn phòng đăng ký đất đai tỉnh Đồng Nai cấp giấy chứng nhận quyền sử dụng đất số CQ 530728 ngày 6/12/2022 cho ông Võ Hoàng Anh và bà Đặng Thị Thuỳ Linh. Đất sử dụng ổn định, không tranh chấp.
Thửa đất số 89, tờ bản đồ số 205 (tờ bản đồ 94 xã Xuân Tâm cũ), mục đích sử dụng đất: đất trồng lúa nước còn lại (LUK), đất ở nông thôn (ONT), được Văn phòng đăng ký đất đai tỉnh Đồng Nai cấp giấy chứng nhận quyền sử dụng đất số CQ 587695 ngày 6/12/2018 cho ông Võ Hoàng Anh và bà Đặng Thị Thuỳ Linh. Đất sử dụng ổn định, không tranh chấp.
Thửa đất số 250, tờ bản đồ số 205 (tờ bản đồ 94 xã Xuân Tâm cũ), mục đích sử dụng đất: đất ở nông thôn (ONT), trồng cây lâu năm (CLN) được Văn phòng đăng ký đất đai tỉnh Đồng Nai cấp giấy chứng nhận quyền sử dụng đất số CQ 530730 ngày 6/12/2018 cho ông Võ Hoàng Anh và bà Đặng Thị Thuỳ Linh. Đất sử dụng ổn định, không tranh chấp.
 Trong phạm vi thu hồi đất không có công trình vật kiến trúc.</v>
          </cell>
        </row>
        <row r="19">
          <cell r="B19">
            <v>233</v>
          </cell>
          <cell r="C19">
            <v>205</v>
          </cell>
          <cell r="D19" t="str">
            <v>m²</v>
          </cell>
          <cell r="G19">
            <v>159000</v>
          </cell>
          <cell r="H19">
            <v>162.19999999999999</v>
          </cell>
          <cell r="K19" t="str">
            <v>Quốc lộ 1 đoạn từ Giáp Trường Mầm non ấp 6 đến Hết chùa Quảng Long
(vị tri 2)</v>
          </cell>
        </row>
        <row r="20">
          <cell r="B20">
            <v>234</v>
          </cell>
          <cell r="C20">
            <v>205</v>
          </cell>
          <cell r="G20">
            <v>159000</v>
          </cell>
          <cell r="H20">
            <v>2136.8000000000002</v>
          </cell>
          <cell r="K20" t="str">
            <v>Quốc lộ 1 đoạn từ Giáp Trường Mầm non ấp 6 đến Hết chùa Quảng Long
(vị tri 2)</v>
          </cell>
        </row>
        <row r="21">
          <cell r="B21">
            <v>256</v>
          </cell>
          <cell r="C21">
            <v>205</v>
          </cell>
          <cell r="G21">
            <v>220000</v>
          </cell>
          <cell r="H21">
            <v>1982.4</v>
          </cell>
          <cell r="K21"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2">
          <cell r="B22">
            <v>255</v>
          </cell>
          <cell r="C22">
            <v>205</v>
          </cell>
          <cell r="G22">
            <v>220000</v>
          </cell>
          <cell r="H22">
            <v>25.9</v>
          </cell>
          <cell r="K22"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3">
          <cell r="B23">
            <v>89</v>
          </cell>
          <cell r="C23">
            <v>205</v>
          </cell>
          <cell r="G23">
            <v>220000</v>
          </cell>
          <cell r="H23">
            <v>1489.7</v>
          </cell>
          <cell r="K23"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B24">
            <v>250</v>
          </cell>
          <cell r="C24">
            <v>205</v>
          </cell>
          <cell r="G24">
            <v>220000</v>
          </cell>
          <cell r="H24">
            <v>1486.7</v>
          </cell>
          <cell r="K24"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32">
          <cell r="B32" t="str">
            <v>dưới 30%</v>
          </cell>
          <cell r="J32">
            <v>3600000</v>
          </cell>
        </row>
        <row r="59">
          <cell r="J59">
            <v>20000000</v>
          </cell>
        </row>
      </sheetData>
      <sheetData sheetId="51" refreshError="1">
        <row r="8">
          <cell r="E8" t="str">
            <v>Ông Huỳnh Ngọc Đông và bà Nguyễn Thị Phượng</v>
          </cell>
        </row>
        <row r="9">
          <cell r="E9" t="str">
            <v>052058004595  - 056166005438</v>
          </cell>
        </row>
        <row r="10">
          <cell r="E10" t="str">
            <v>Ấp Xuân Tâm 6, xã Xuân Hoà, Tp. Đồng Nai</v>
          </cell>
        </row>
        <row r="11">
          <cell r="E11" t="str">
            <v>0797536011 - 0945844152 (vợ)</v>
          </cell>
        </row>
        <row r="13">
          <cell r="E13">
            <v>247.4</v>
          </cell>
        </row>
        <row r="15">
          <cell r="E15" t="str">
            <v>Thửa 106 tờ 193 (tờ 82 xã Xuân Tâm cũ) đã được cấp giấy CNQSDĐ cho Ông Huỳnh Ngọc Đông và bà Nguyễn Thị Phượng số DC 837605 cấp ngày 27/10/2021, mục đích sử dụng ONT. Hiện sử dụng ổn định không tranh chấp. Trong phạm vi thu hồi đất có công trình vật kiến trúc xây dựng 2002.</v>
          </cell>
        </row>
        <row r="19">
          <cell r="B19">
            <v>106</v>
          </cell>
          <cell r="C19">
            <v>193</v>
          </cell>
          <cell r="G19">
            <v>1600000</v>
          </cell>
          <cell r="H19">
            <v>10</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0">
          <cell r="B20">
            <v>106</v>
          </cell>
          <cell r="C20">
            <v>193</v>
          </cell>
          <cell r="G20">
            <v>380000</v>
          </cell>
          <cell r="H20">
            <v>237.4</v>
          </cell>
        </row>
        <row r="28">
          <cell r="B28">
            <v>0.46800000000000003</v>
          </cell>
          <cell r="J28">
            <v>7200000</v>
          </cell>
        </row>
        <row r="30">
          <cell r="A30" t="str">
            <v>III. NHÀ, VẬT KIẾN TRÚC: xây dựng năm 2002</v>
          </cell>
        </row>
        <row r="32">
          <cell r="B32" t="str">
            <v>Nhà 01 tầng kết cấu loại 3</v>
          </cell>
          <cell r="F32" t="str">
            <v>đồng/m2
 sàn</v>
          </cell>
          <cell r="G32">
            <v>3489000</v>
          </cell>
          <cell r="H32">
            <v>51.849999999999994</v>
          </cell>
          <cell r="I32">
            <v>1</v>
          </cell>
          <cell r="K32">
            <v>0</v>
          </cell>
        </row>
        <row r="33">
          <cell r="B33" t="str">
            <v>Nhà 01 tầng kết cấu loại 3</v>
          </cell>
          <cell r="F33" t="str">
            <v>đồng/m2
 sàn</v>
          </cell>
          <cell r="G33">
            <v>3489000</v>
          </cell>
          <cell r="H33">
            <v>19.8</v>
          </cell>
          <cell r="I33">
            <v>1</v>
          </cell>
          <cell r="K33">
            <v>0</v>
          </cell>
        </row>
        <row r="34">
          <cell r="B34" t="str">
            <v>Mái che: mái tôn, khung cột sắt</v>
          </cell>
          <cell r="F34" t="str">
            <v>m2</v>
          </cell>
          <cell r="G34">
            <v>720000</v>
          </cell>
          <cell r="H34">
            <v>35.99</v>
          </cell>
          <cell r="I34">
            <v>1</v>
          </cell>
          <cell r="K34">
            <v>0</v>
          </cell>
        </row>
        <row r="35">
          <cell r="B35" t="str">
            <v>Nền xi măng dày 5cm</v>
          </cell>
          <cell r="F35" t="str">
            <v>m2</v>
          </cell>
          <cell r="G35">
            <v>80000</v>
          </cell>
          <cell r="H35">
            <v>16.059999999999999</v>
          </cell>
          <cell r="I35">
            <v>1</v>
          </cell>
          <cell r="K35">
            <v>0</v>
          </cell>
        </row>
        <row r="36">
          <cell r="B36" t="str">
            <v>Chuồng heo bán kiên cố, nền bê tông, xây gạch cao 1m, không mái</v>
          </cell>
          <cell r="F36" t="str">
            <v>m2</v>
          </cell>
          <cell r="G36">
            <v>598000</v>
          </cell>
          <cell r="H36">
            <v>8.6999999999999993</v>
          </cell>
          <cell r="I36">
            <v>1</v>
          </cell>
          <cell r="K36" t="str">
            <v>áp Xây cao 1m, bán kiên cố, lợp ngói hoặc tole fibro ciment</v>
          </cell>
        </row>
        <row r="37">
          <cell r="B37" t="str">
            <v>Đồng hồ điện chính</v>
          </cell>
          <cell r="F37" t="str">
            <v>cái</v>
          </cell>
          <cell r="G37">
            <v>1500000</v>
          </cell>
          <cell r="H37">
            <v>1</v>
          </cell>
          <cell r="I37">
            <v>1</v>
          </cell>
          <cell r="K37">
            <v>0</v>
          </cell>
        </row>
        <row r="45">
          <cell r="J45">
            <v>16000000</v>
          </cell>
        </row>
      </sheetData>
      <sheetData sheetId="52" refreshError="1">
        <row r="8">
          <cell r="E8" t="str">
            <v>Bà Phạm Thị Thuý Diễm</v>
          </cell>
        </row>
        <row r="9">
          <cell r="E9" t="str">
            <v>075185024612</v>
          </cell>
        </row>
        <row r="10">
          <cell r="E10" t="str">
            <v>Ấp Bảo Định, xã Xuân Định, Tp. Đồng Nai</v>
          </cell>
        </row>
        <row r="11">
          <cell r="E11" t="str">
            <v>0918723286 (Mạnh chồng)</v>
          </cell>
        </row>
        <row r="15">
          <cell r="E15" t="str">
            <v xml:space="preserve">Thửa 68 tờ 180 (tờ bản đồ 69 xã Xuân Tâm cũ) đã được cấp giấy CNQSDĐ cho Bà Phạm Thị Thuý Diễm số DP 240776 cấp ngày 24/7/2024, mục đích sử dụng CLN. Hiện sử dụng ổn định không tranh chấp. 
Thửa 471 tờ  206 MĐSDĐ là HNK, thuộc thửa 751 tờ 15 xã Xuân Tâm cũ, có nguồn gốc do ông Nguyễn Văn Chương Khai phá năm 1980 sử dụng đến năm 2001 tặng lại cho con ruột là bà Nguyễn Thị Thu Cúc, đến năm 2012 bà Cúc chuyển nhượng lại cho Bà Phạm Thị Thuý Diễm sử dụng đến nay, MĐSĐ là HNK. Hiện sử dụng ổn định không tranh chấp
Thửa 47 tờ 206 (tờ bản đồ 95 xã Xuân Tâm cũ) đã được cấp giấy CNQSDĐ cho Bà Phạm Thị Thuý Diễm số DO 205405 cấp ngày 12/06/2024, mục đích sử dụng HNK. Hiện sử dụng ổn định không tranh chấp
Trong phạm vi thu hồi đất có công trình vật kiến trúc xây dựng 2010. </v>
          </cell>
        </row>
        <row r="19">
          <cell r="B19">
            <v>68</v>
          </cell>
          <cell r="C19">
            <v>180</v>
          </cell>
          <cell r="G19">
            <v>310000</v>
          </cell>
          <cell r="H19">
            <v>7952.5</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từ &gt;500m đến ≤1.000m
(vị trí 1)</v>
          </cell>
        </row>
        <row r="20">
          <cell r="B20">
            <v>471</v>
          </cell>
          <cell r="C20">
            <v>206</v>
          </cell>
          <cell r="G20">
            <v>159000</v>
          </cell>
          <cell r="H20">
            <v>323.89999999999998</v>
          </cell>
          <cell r="K20" t="str">
            <v>Quốc lộ 1 đoạn từ Giáp Trường Mầm non ấp 6 đến Hết chùa Quảng Long
(vị trí 2)</v>
          </cell>
        </row>
        <row r="21">
          <cell r="B21">
            <v>47</v>
          </cell>
          <cell r="C21">
            <v>206</v>
          </cell>
          <cell r="G21">
            <v>159000</v>
          </cell>
          <cell r="H21">
            <v>2335.8000000000002</v>
          </cell>
          <cell r="K21" t="str">
            <v>Quốc lộ 1 đoạn từ Giáp Trường Mầm non ấp 6 đến Hết chùa Quảng Long
(vị trí 2)</v>
          </cell>
        </row>
        <row r="32">
          <cell r="B32" t="str">
            <v>dưới 30%</v>
          </cell>
          <cell r="J32">
            <v>1800000</v>
          </cell>
        </row>
        <row r="34">
          <cell r="A34" t="str">
            <v>III. NHÀ, VẬT KIẾN TRÚC: xây dựng năm 2010</v>
          </cell>
        </row>
        <row r="36">
          <cell r="B36" t="str">
            <v>Thửa 68 tờ 180</v>
          </cell>
        </row>
        <row r="37">
          <cell r="B37" t="str">
            <v>Nhà 01 tầng kết cấu loại 1</v>
          </cell>
          <cell r="F37" t="str">
            <v>đồng/m2
 sàn</v>
          </cell>
          <cell r="G37">
            <v>4363000</v>
          </cell>
          <cell r="H37">
            <v>127.57000000000001</v>
          </cell>
          <cell r="I37">
            <v>1</v>
          </cell>
          <cell r="K37">
            <v>0</v>
          </cell>
        </row>
        <row r="38">
          <cell r="B38" t="str">
            <v>Nền bê tông không cốt thép dày 0,1m</v>
          </cell>
          <cell r="F38" t="str">
            <v>m3</v>
          </cell>
          <cell r="G38">
            <v>2246000</v>
          </cell>
          <cell r="H38">
            <v>8.0920000000000005</v>
          </cell>
          <cell r="I38">
            <v>1</v>
          </cell>
          <cell r="K38">
            <v>0</v>
          </cell>
        </row>
        <row r="39">
          <cell r="B39" t="str">
            <v>Bàn thiên</v>
          </cell>
          <cell r="F39" t="str">
            <v>đồng/cái</v>
          </cell>
          <cell r="G39">
            <v>950000</v>
          </cell>
          <cell r="H39">
            <v>1</v>
          </cell>
          <cell r="I39">
            <v>1</v>
          </cell>
          <cell r="K39">
            <v>0</v>
          </cell>
        </row>
        <row r="40">
          <cell r="B40" t="str">
            <v>Giếng khoan Ф 140, ống chống nhựa</v>
          </cell>
          <cell r="F40" t="str">
            <v>mét</v>
          </cell>
          <cell r="G40">
            <v>864000</v>
          </cell>
          <cell r="H40">
            <v>61</v>
          </cell>
          <cell r="I40">
            <v>1</v>
          </cell>
          <cell r="K40">
            <v>0</v>
          </cell>
        </row>
        <row r="41">
          <cell r="B41" t="str">
            <v>Giếng khoan Ф 140, ống chống nhựa</v>
          </cell>
          <cell r="F41" t="str">
            <v>mét</v>
          </cell>
          <cell r="G41">
            <v>864000</v>
          </cell>
          <cell r="H41">
            <v>60</v>
          </cell>
          <cell r="I41">
            <v>1</v>
          </cell>
          <cell r="K41">
            <v>0</v>
          </cell>
        </row>
        <row r="42">
          <cell r="B42" t="str">
            <v>Hàng rào lưới B40</v>
          </cell>
          <cell r="F42" t="str">
            <v>m2</v>
          </cell>
          <cell r="G42">
            <v>101000</v>
          </cell>
          <cell r="H42">
            <v>99</v>
          </cell>
          <cell r="I42">
            <v>1</v>
          </cell>
          <cell r="K42">
            <v>0</v>
          </cell>
        </row>
        <row r="43">
          <cell r="B43" t="str">
            <v>Nhà</v>
          </cell>
          <cell r="F43" t="str">
            <v>đồng/m2
 sàn</v>
          </cell>
          <cell r="G43">
            <v>1854000</v>
          </cell>
          <cell r="H43">
            <v>70</v>
          </cell>
          <cell r="I43">
            <v>1</v>
          </cell>
          <cell r="K43">
            <v>0</v>
          </cell>
        </row>
        <row r="44">
          <cell r="B44" t="str">
            <v>Nhà 01 tầng kết cấu loại 4 (nhà vệ sinh)</v>
          </cell>
          <cell r="F44" t="str">
            <v>đồng/m2
 sàn</v>
          </cell>
          <cell r="G44">
            <v>3054000</v>
          </cell>
          <cell r="H44">
            <v>4.34</v>
          </cell>
          <cell r="I44">
            <v>1</v>
          </cell>
          <cell r="K44">
            <v>0</v>
          </cell>
        </row>
        <row r="45">
          <cell r="B45" t="str">
            <v>Hầm tự hoại xây gạch lát đáy, có nắp đậy</v>
          </cell>
          <cell r="F45" t="str">
            <v>m3</v>
          </cell>
          <cell r="G45">
            <v>576000</v>
          </cell>
          <cell r="H45">
            <v>6.28</v>
          </cell>
          <cell r="I45">
            <v>1</v>
          </cell>
          <cell r="K45" t="str">
            <v>áp bằng Hồ chứa (hố phân, hầm cầu...) xây gạch, lát đáy</v>
          </cell>
        </row>
        <row r="46">
          <cell r="B46" t="str">
            <v>Ao nuôi cá có lát đáy, xây tô</v>
          </cell>
        </row>
        <row r="47">
          <cell r="B47" t="str">
            <v>Công đào (ao nuôi trồng thủy sản hoặc làm hầm chứa nước, ao do cải tạo từ lòng suối, từ đầm phá, từ hố bom để thành ao nuôi trồng thủy sản hoặc làm hầm chứa nước tưới)</v>
          </cell>
          <cell r="F47" t="str">
            <v>đồng/m3</v>
          </cell>
          <cell r="G47">
            <v>42000</v>
          </cell>
          <cell r="H47">
            <v>126</v>
          </cell>
          <cell r="I47">
            <v>1</v>
          </cell>
          <cell r="K47">
            <v>0</v>
          </cell>
        </row>
        <row r="48">
          <cell r="B48" t="str">
            <v>Nền xi măng dày 5cm</v>
          </cell>
          <cell r="F48" t="str">
            <v>m2</v>
          </cell>
          <cell r="G48">
            <v>80000</v>
          </cell>
          <cell r="H48">
            <v>42</v>
          </cell>
          <cell r="I48">
            <v>1</v>
          </cell>
        </row>
        <row r="49">
          <cell r="B49" t="str">
            <v>Ao nuôi cá có lát đáy, xây tô</v>
          </cell>
        </row>
        <row r="50">
          <cell r="B50" t="str">
            <v>Công đào (ao nuôi trồng thủy sản hoặc làm hầm chứa nước, ao do cải tạo từ lòng suối, từ đầm phá, từ hố bom để thành ao nuôi trồng thủy sản hoặc làm hầm chứa nước tưới)</v>
          </cell>
          <cell r="F50" t="str">
            <v>đồng/m3</v>
          </cell>
          <cell r="G50">
            <v>42000</v>
          </cell>
          <cell r="H50">
            <v>918.75</v>
          </cell>
          <cell r="I50">
            <v>1</v>
          </cell>
          <cell r="K50">
            <v>0</v>
          </cell>
        </row>
        <row r="51">
          <cell r="B51" t="str">
            <v>Nền xi măng dày 5cm</v>
          </cell>
          <cell r="F51" t="str">
            <v>m2</v>
          </cell>
          <cell r="G51">
            <v>80000</v>
          </cell>
          <cell r="H51">
            <v>183.75</v>
          </cell>
          <cell r="I51">
            <v>1</v>
          </cell>
        </row>
        <row r="52">
          <cell r="B52" t="str">
            <v>Bi đựng nước bằng bê tông Ф1,0m</v>
          </cell>
          <cell r="F52" t="str">
            <v>mét</v>
          </cell>
          <cell r="G52">
            <v>432000</v>
          </cell>
          <cell r="H52">
            <v>1</v>
          </cell>
          <cell r="I52">
            <v>1</v>
          </cell>
          <cell r="K52">
            <v>0</v>
          </cell>
        </row>
        <row r="53">
          <cell r="B53" t="str">
            <v>Thửa 47 tờ 206</v>
          </cell>
        </row>
        <row r="54">
          <cell r="B54" t="str">
            <v>Giếng khoan Ф 140, ống chống nhựa</v>
          </cell>
          <cell r="F54" t="str">
            <v>mét</v>
          </cell>
          <cell r="G54">
            <v>864000</v>
          </cell>
          <cell r="H54">
            <v>48</v>
          </cell>
          <cell r="I54">
            <v>1</v>
          </cell>
          <cell r="K54">
            <v>0</v>
          </cell>
        </row>
        <row r="76">
          <cell r="J76">
            <v>20000000</v>
          </cell>
        </row>
      </sheetData>
      <sheetData sheetId="53" refreshError="1">
        <row r="8">
          <cell r="E8" t="str">
            <v>Bà Đỗ Thị Lạ nhận thừa kế QSDĐ hộ ông Nguyễn Văn Vĩnh</v>
          </cell>
        </row>
        <row r="9">
          <cell r="E9" t="str">
            <v>056152004583</v>
          </cell>
        </row>
        <row r="10">
          <cell r="E10" t="str">
            <v xml:space="preserve"> ấp Xuân Tâm 6, xã Xuân Hoà, Tp. Đồng Nai</v>
          </cell>
        </row>
        <row r="11">
          <cell r="E11" t="str">
            <v>0909656283 (con rễ)</v>
          </cell>
        </row>
        <row r="12">
          <cell r="E12" t="str">
            <v>Quốc lộ 1 đoạn từ Giáp Trường Mầm non ấp 6 đến Hết chùa Quảng Long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v>
          </cell>
        </row>
        <row r="13">
          <cell r="E13">
            <v>7611.5999999999995</v>
          </cell>
        </row>
        <row r="15">
          <cell r="E15" t="str">
            <v>Thửa đất số 134, tờ bản đồ số,mục đích sử dụng đất: Đất ở tại nông thôn (ONT) và đất  trồng cây lâu năm (CLN), được Văn phòng đăng ký đất đai tỉnh Đồng Nai cấp giấy chứng nhận quyền sử dụng đất số CB 458927, ngày 21/7/2015 cho hộ ông Nguyễn Văn Vĩnh. Hiện nay ông đã chết và bà Đỗ Thị Lạ nhận thừa kế QSDĐ lại của ông Vĩnh. Đất sử dụng ổn định, không tranh chấp.
Thửa đất số  51, tờ bản đồ số 180, mục đích sử dụng đất: trồng cây lâu năm (CLN) và đất trồng lúa nước còn lại (LUK) được Văn phòng đăng ký đất đai tỉnh Đồng Nai cấp giấy chứng nhận quyền sử dụng đất số DB 375901, ngày 19/4/2020 cho hộ ông Nguyễn Văn Vĩnh. Hiện nay ông Vĩnh đã chết và bà Đỗ Thị Lạ nhận thừa kế QSDĐ lại của ông Vĩnh. Đất sử dụng ổn định, không tranh chấp.
Thửa đất số 52, tờ bản đồ số 180, mục đích sử dụng đất: trồng cây lâu năm (CLN), thuộc thửa đất số 568, 569, 570 , 36, tờ bản đồ số 37 xã Xuân Tâm (cũ) chưa được cấp giấy CNQSD đất có nguồn gốc do ông Nguyễn Văn Vĩnh và bà Đỗ Thị Lạ khai phá năm 1980 sử dụng đến nay. Hiện nay ông Vĩnh đã chết và bà Đỗ Thị Lạ nhận thừa kế lại của ông Vĩnh. Đất sử dụng ổn định, không tranh chấp.
Thửa đất số 48, tờ bản đồ số 193, mục đích sử dụng đất: trồng cây lâu năm (CLN), thuộc thửa đất số 562, tờ bản đồ số 32 xã Xuân Tâm (cũ) chưa được cấp giấy CNQSD đất có nguồn gốc do ông Nguyễn Văn Vĩnh và bà Đỗ Thị Lạ khai phá năm 1980 sử dụng đến nay. Hiện nay ông Vĩnh đã chết và bà Đỗ Thị Lạ nhận thừa kế lại của ông Vĩnh. Đất sử dụng ổn định, không tranh chấp. Ông Nguyễn Chí Tâm hiện có tài sản xây dựng trên đất. (HS 13)
 Trong phạm vi thu hồi đất có công trình vật kiến trúc xây dựng 2004</v>
          </cell>
        </row>
        <row r="19">
          <cell r="B19">
            <v>134</v>
          </cell>
          <cell r="C19">
            <v>182</v>
          </cell>
          <cell r="G19">
            <v>530000</v>
          </cell>
          <cell r="H19">
            <v>800.3</v>
          </cell>
          <cell r="K19" t="str">
            <v>Quốc lộ 1 đoạn từ Giáp Trường Mầm non ấp 6 đến Hết chùa Quảng Long
(vị trí 1)</v>
          </cell>
        </row>
        <row r="20">
          <cell r="B20">
            <v>51</v>
          </cell>
          <cell r="C20">
            <v>180</v>
          </cell>
          <cell r="G20">
            <v>159000</v>
          </cell>
          <cell r="H20">
            <v>1627.3</v>
          </cell>
          <cell r="K20" t="str">
            <v>Quốc lộ 1 đoạn từ Giáp Trường Mầm non ấp 6 đến Hết chùa Quảng Long 
(vị trí 2)</v>
          </cell>
        </row>
        <row r="21">
          <cell r="B21">
            <v>51</v>
          </cell>
          <cell r="C21">
            <v>180</v>
          </cell>
          <cell r="H21">
            <v>1005.6000000000001</v>
          </cell>
          <cell r="K21" t="str">
            <v>Quốc lộ 1 đoạn từ Giáp Trường Mầm non ấp 6 đến Hết chùa Quảng Long 
(vị trí 2)</v>
          </cell>
        </row>
        <row r="22">
          <cell r="B22">
            <v>52</v>
          </cell>
          <cell r="C22">
            <v>180</v>
          </cell>
          <cell r="G22">
            <v>159000</v>
          </cell>
          <cell r="H22">
            <v>2773.2</v>
          </cell>
          <cell r="K22" t="str">
            <v>Quốc lộ 1 đoạn từ Giáp Trường Mầm non ấp 6 đến Hết chùa Quảng Long
(vị trí 2)</v>
          </cell>
        </row>
        <row r="23">
          <cell r="B23">
            <v>48</v>
          </cell>
          <cell r="C23">
            <v>193</v>
          </cell>
          <cell r="G23">
            <v>380000</v>
          </cell>
          <cell r="H23">
            <v>1405.2</v>
          </cell>
          <cell r="K23"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33">
          <cell r="H33">
            <v>7055.6049999999996</v>
          </cell>
          <cell r="J33">
            <v>2341757700</v>
          </cell>
        </row>
        <row r="36">
          <cell r="B36" t="str">
            <v>dưới 30%</v>
          </cell>
          <cell r="J36">
            <v>1800000</v>
          </cell>
        </row>
        <row r="38">
          <cell r="A38" t="str">
            <v>III. NHÀ, VẬT KIẾN TRÚC: xây dựng năm 2004</v>
          </cell>
        </row>
        <row r="40">
          <cell r="B40" t="str">
            <v>Thửa 134 tờ 182</v>
          </cell>
        </row>
        <row r="41">
          <cell r="B41" t="str">
            <v>Nhà 01 tầng kết cấu loại 1</v>
          </cell>
          <cell r="F41" t="str">
            <v>đồng/m2
 sàn</v>
          </cell>
          <cell r="G41">
            <v>4363000</v>
          </cell>
          <cell r="H41">
            <v>76.8</v>
          </cell>
          <cell r="I41">
            <v>1</v>
          </cell>
          <cell r="K41">
            <v>0</v>
          </cell>
        </row>
        <row r="42">
          <cell r="B42" t="str">
            <v>Nhà 01 tầng kết cấu loại 1</v>
          </cell>
          <cell r="F42" t="str">
            <v>đồng/m2
 sàn</v>
          </cell>
          <cell r="G42">
            <v>4363000</v>
          </cell>
          <cell r="H42">
            <v>66.612499999999997</v>
          </cell>
          <cell r="I42">
            <v>1</v>
          </cell>
          <cell r="K42">
            <v>0</v>
          </cell>
        </row>
        <row r="43">
          <cell r="B43" t="str">
            <v>Nhà bán kiên cố</v>
          </cell>
          <cell r="F43" t="str">
            <v>đồng/m2
 sàn</v>
          </cell>
          <cell r="G43">
            <v>1854000</v>
          </cell>
          <cell r="H43">
            <v>54</v>
          </cell>
          <cell r="I43">
            <v>1</v>
          </cell>
          <cell r="K43">
            <v>0</v>
          </cell>
        </row>
        <row r="44">
          <cell r="B44" t="str">
            <v>Phần ảnh hưởng</v>
          </cell>
        </row>
        <row r="45">
          <cell r="B45" t="str">
            <v xml:space="preserve"> 1.Giếng đào thủ công (đất khó đào, có đá)  Ф1,1m</v>
          </cell>
          <cell r="F45" t="str">
            <v>mét</v>
          </cell>
          <cell r="G45">
            <v>420200.00000000006</v>
          </cell>
          <cell r="H45">
            <v>9</v>
          </cell>
          <cell r="I45">
            <v>1</v>
          </cell>
          <cell r="K45" t="str">
            <v>tính tam suất Giếng đào thủ công (đất khó đào, có đá)  Ф1m</v>
          </cell>
        </row>
        <row r="46">
          <cell r="B46" t="str">
            <v>2.Giếng sâu trên 10 mét thì mét thứ 10 trở đi được tính thêm 50% mức giá trên</v>
          </cell>
          <cell r="F46" t="str">
            <v>mét</v>
          </cell>
          <cell r="G46">
            <v>630300.00000000012</v>
          </cell>
          <cell r="H46">
            <v>2.4000000000000004</v>
          </cell>
          <cell r="I46">
            <v>1</v>
          </cell>
          <cell r="K46">
            <v>0</v>
          </cell>
        </row>
        <row r="47">
          <cell r="B47" t="str">
            <v>Giếng thả ống ciment Ống 1m Ф1,2m</v>
          </cell>
          <cell r="F47" t="str">
            <v>cái</v>
          </cell>
          <cell r="G47">
            <v>485000</v>
          </cell>
          <cell r="H47">
            <v>6</v>
          </cell>
          <cell r="I47">
            <v>1</v>
          </cell>
          <cell r="K47">
            <v>0</v>
          </cell>
        </row>
        <row r="48">
          <cell r="B48" t="str">
            <v>Mái che: mái tôn, khung cột sắt</v>
          </cell>
          <cell r="F48" t="str">
            <v>m2</v>
          </cell>
          <cell r="G48">
            <v>720000</v>
          </cell>
          <cell r="H48">
            <v>8.16</v>
          </cell>
          <cell r="I48">
            <v>1</v>
          </cell>
          <cell r="K48">
            <v>0</v>
          </cell>
        </row>
        <row r="49">
          <cell r="B49" t="str">
            <v>Hồ nước xây gạch, tô ciment, có tấm đan nắp đậy, xây nổi</v>
          </cell>
          <cell r="F49" t="str">
            <v>m3</v>
          </cell>
          <cell r="G49">
            <v>810000</v>
          </cell>
          <cell r="H49">
            <v>4.59</v>
          </cell>
          <cell r="I49">
            <v>1</v>
          </cell>
          <cell r="K49">
            <v>0</v>
          </cell>
        </row>
        <row r="50">
          <cell r="B50" t="str">
            <v>Nhà tắm</v>
          </cell>
          <cell r="F50" t="str">
            <v>đồng/m2
 sàn</v>
          </cell>
          <cell r="G50">
            <v>1854000</v>
          </cell>
          <cell r="H50">
            <v>2.25</v>
          </cell>
          <cell r="I50">
            <v>1</v>
          </cell>
          <cell r="K50">
            <v>0</v>
          </cell>
        </row>
        <row r="51">
          <cell r="B51" t="str">
            <v xml:space="preserve">Bồn Nước inox 500L </v>
          </cell>
          <cell r="F51" t="str">
            <v>bồn</v>
          </cell>
          <cell r="G51">
            <v>2850000</v>
          </cell>
          <cell r="H51">
            <v>1</v>
          </cell>
          <cell r="I51">
            <v>1</v>
          </cell>
          <cell r="K51" t="str">
            <v>tham khảo giá thị trường https://www.tdm.vn/bon-nuoc-inox-dai-thanh-500l-ngang.html</v>
          </cell>
        </row>
        <row r="52">
          <cell r="B52" t="str">
            <v>Mái che: mái tôn, khung cột sắt</v>
          </cell>
          <cell r="F52" t="str">
            <v>m2</v>
          </cell>
          <cell r="G52">
            <v>720000</v>
          </cell>
          <cell r="H52">
            <v>4.5</v>
          </cell>
          <cell r="I52">
            <v>1</v>
          </cell>
          <cell r="K52">
            <v>0</v>
          </cell>
        </row>
        <row r="53">
          <cell r="B53" t="str">
            <v>Phần thu hồi</v>
          </cell>
        </row>
        <row r="54">
          <cell r="B54" t="str">
            <v>Mái che: mái tôn, khung cột sắt</v>
          </cell>
          <cell r="F54" t="str">
            <v>m2</v>
          </cell>
          <cell r="G54">
            <v>720000</v>
          </cell>
          <cell r="H54">
            <v>64.11999999999999</v>
          </cell>
          <cell r="I54">
            <v>1</v>
          </cell>
          <cell r="K54">
            <v>0</v>
          </cell>
        </row>
        <row r="55">
          <cell r="B55" t="str">
            <v>Nền lát gạch con sâu, gạch Terrazzo</v>
          </cell>
          <cell r="F55" t="str">
            <v>m2</v>
          </cell>
          <cell r="G55">
            <v>288000</v>
          </cell>
          <cell r="H55">
            <v>80</v>
          </cell>
          <cell r="I55">
            <v>1</v>
          </cell>
          <cell r="K55">
            <v>0</v>
          </cell>
        </row>
        <row r="56">
          <cell r="B56" t="str">
            <v>Nền bê tông không cốt thép dày 0,1m</v>
          </cell>
          <cell r="F56" t="str">
            <v>m3</v>
          </cell>
          <cell r="G56">
            <v>2246000</v>
          </cell>
          <cell r="H56">
            <v>14.490000000000002</v>
          </cell>
          <cell r="I56">
            <v>1</v>
          </cell>
          <cell r="K56">
            <v>0</v>
          </cell>
        </row>
        <row r="57">
          <cell r="B57" t="str">
            <v>Tường rào xây gạch không tô trát hoặc rào khung lưới B40, trụ các loại có khung</v>
          </cell>
          <cell r="F57" t="str">
            <v>đồng/m2</v>
          </cell>
          <cell r="G57">
            <v>221000</v>
          </cell>
          <cell r="H57">
            <v>26.539999999999996</v>
          </cell>
          <cell r="I57">
            <v>1</v>
          </cell>
          <cell r="K57">
            <v>0</v>
          </cell>
        </row>
        <row r="58">
          <cell r="B58" t="str">
            <v>Hàng rào lưới B40</v>
          </cell>
          <cell r="F58" t="str">
            <v>m2</v>
          </cell>
          <cell r="G58">
            <v>101000</v>
          </cell>
          <cell r="H58">
            <v>54.75</v>
          </cell>
          <cell r="I58">
            <v>1</v>
          </cell>
          <cell r="K58">
            <v>0</v>
          </cell>
        </row>
        <row r="59">
          <cell r="B59" t="str">
            <v>Tam cấp xây gạch</v>
          </cell>
          <cell r="F59" t="str">
            <v>m3</v>
          </cell>
          <cell r="G59">
            <v>1798000</v>
          </cell>
          <cell r="H59">
            <v>5.8000000000000007</v>
          </cell>
          <cell r="I59">
            <v>1</v>
          </cell>
          <cell r="K59" t="str">
            <v>áp bằng các loại TS có kết cấu = gạch xây tô, xây đá</v>
          </cell>
        </row>
        <row r="60">
          <cell r="B60" t="str">
            <v>Móng xây đá chẻ</v>
          </cell>
          <cell r="F60" t="str">
            <v>m3</v>
          </cell>
          <cell r="G60">
            <v>1798000</v>
          </cell>
          <cell r="H60">
            <v>0.48600000000000004</v>
          </cell>
          <cell r="I60">
            <v>1</v>
          </cell>
          <cell r="K60">
            <v>0</v>
          </cell>
        </row>
        <row r="61">
          <cell r="B61" t="str">
            <v>Trụ sắt tráng kẽm D90 cao 6m</v>
          </cell>
          <cell r="F61" t="str">
            <v>trụ</v>
          </cell>
          <cell r="G61">
            <v>864000</v>
          </cell>
          <cell r="H61">
            <v>1</v>
          </cell>
          <cell r="I61">
            <v>1</v>
          </cell>
          <cell r="K61" t="str">
            <v>áp bằng trụ điện bằng ống sắt tráng kẽm D90</v>
          </cell>
        </row>
        <row r="62">
          <cell r="B62" t="str">
            <v>Hàng rào khung sắt kiên cố</v>
          </cell>
          <cell r="F62" t="str">
            <v>m2</v>
          </cell>
          <cell r="G62">
            <v>1008000</v>
          </cell>
          <cell r="H62">
            <v>10.3</v>
          </cell>
          <cell r="I62">
            <v>1</v>
          </cell>
          <cell r="K62" t="str">
            <v>áp bằng cổng sắt kiên cố</v>
          </cell>
        </row>
        <row r="63">
          <cell r="B63" t="str">
            <v>Hòn non bộ</v>
          </cell>
          <cell r="F63" t="str">
            <v>m3</v>
          </cell>
          <cell r="G63">
            <v>1440000</v>
          </cell>
          <cell r="H63">
            <v>0.69300000000000017</v>
          </cell>
          <cell r="I63">
            <v>1</v>
          </cell>
          <cell r="K63">
            <v>0</v>
          </cell>
        </row>
        <row r="93">
          <cell r="J93">
            <v>20000000</v>
          </cell>
        </row>
      </sheetData>
      <sheetData sheetId="54" refreshError="1">
        <row r="8">
          <cell r="E8" t="str">
            <v>Hộ Trần Kim Thành</v>
          </cell>
        </row>
        <row r="9">
          <cell r="E9" t="str">
            <v>068062004256</v>
          </cell>
        </row>
        <row r="10">
          <cell r="E10" t="str">
            <v>Tổ 2, ấp Xuân Tâm 6, xã Xuân Hoà, Tp. Đồng Nai</v>
          </cell>
        </row>
        <row r="11">
          <cell r="E11" t="str">
            <v>0393700063</v>
          </cell>
        </row>
        <row r="15">
          <cell r="E15" t="str">
            <v>Thửa đất số 12, tờ bản đồ số 193 (thuộc thửa đất số 580, tờ bản đồ 14A xã Xuân Tâm cũ), mục đích sử dụng đất: đất trồng cây hàng năm khác (HNK) và trồng cây lâu năm (CLN) được Văn phòng đăng ký đất đai tỉnh Đồng Nai cấp giấy chứng nhận quyền sử dụng đất số O 092167 ngày 10/02/1999 cho ông Trần Kim Thành. Đất sử dụng ổn định, không tranh chấp. Trong phạm vi thu hồi đất có công trình vật kiến trúc xây dựng 2012.</v>
          </cell>
        </row>
        <row r="19">
          <cell r="B19">
            <v>12</v>
          </cell>
          <cell r="C19">
            <v>193</v>
          </cell>
          <cell r="G19">
            <v>530000</v>
          </cell>
          <cell r="H19">
            <v>223.1</v>
          </cell>
          <cell r="K19" t="str">
            <v>Quốc lộ 1 đoạn từ Giáp Trường Mầm non ấp 6 đến Hết chùa Quảng Long
(Vị trí 1)</v>
          </cell>
        </row>
        <row r="25">
          <cell r="H25">
            <v>45.57499999999996</v>
          </cell>
          <cell r="J25">
            <v>36232124.99999997</v>
          </cell>
        </row>
        <row r="28">
          <cell r="B28" t="str">
            <v>trên 30%</v>
          </cell>
          <cell r="J28">
            <v>3600000</v>
          </cell>
        </row>
        <row r="30">
          <cell r="A30" t="str">
            <v>III. NHÀ, VẬT KIẾN TRÚC: xây dựng năm 2012</v>
          </cell>
        </row>
        <row r="32">
          <cell r="B32" t="str">
            <v>Nhà 01 tầng kết cấu loại 4</v>
          </cell>
          <cell r="F32" t="str">
            <v>đồng/m2
 sàn</v>
          </cell>
          <cell r="G32">
            <v>3054000</v>
          </cell>
          <cell r="H32">
            <v>16.64</v>
          </cell>
          <cell r="I32">
            <v>1</v>
          </cell>
          <cell r="K32">
            <v>0</v>
          </cell>
        </row>
        <row r="33">
          <cell r="B33" t="str">
            <v>Nhà 01 tầng đến 02 tầng kết cấu loại 2</v>
          </cell>
          <cell r="F33" t="str">
            <v>đồng/m2
 sàn</v>
          </cell>
          <cell r="G33">
            <v>6396000</v>
          </cell>
          <cell r="H33">
            <v>141.04500000000002</v>
          </cell>
          <cell r="I33">
            <v>1</v>
          </cell>
          <cell r="K33">
            <v>0</v>
          </cell>
        </row>
        <row r="34">
          <cell r="B34" t="str">
            <v>Đồng hồ điện chính</v>
          </cell>
          <cell r="F34" t="str">
            <v>cái</v>
          </cell>
          <cell r="G34">
            <v>1500000</v>
          </cell>
          <cell r="H34">
            <v>1</v>
          </cell>
          <cell r="I34">
            <v>1</v>
          </cell>
          <cell r="K34">
            <v>0</v>
          </cell>
        </row>
        <row r="35">
          <cell r="B35" t="str">
            <v>Mái che: mái tôn, khung cột sắt</v>
          </cell>
          <cell r="F35" t="str">
            <v>m2</v>
          </cell>
          <cell r="G35">
            <v>720000</v>
          </cell>
          <cell r="H35">
            <v>16.32</v>
          </cell>
          <cell r="I35">
            <v>1</v>
          </cell>
          <cell r="K35">
            <v>0</v>
          </cell>
        </row>
        <row r="36">
          <cell r="B36" t="str">
            <v xml:space="preserve"> 1.Giếng đào thủ công (đất khó đào, có đá)  Ф1,1m</v>
          </cell>
          <cell r="F36" t="str">
            <v>mét</v>
          </cell>
          <cell r="G36">
            <v>420200.00000000006</v>
          </cell>
          <cell r="H36">
            <v>9</v>
          </cell>
          <cell r="I36">
            <v>1</v>
          </cell>
          <cell r="K36" t="str">
            <v>tính tam suất Giếng đào thủ công (đất khó đào, có đá)  Ф1m</v>
          </cell>
        </row>
        <row r="37">
          <cell r="B37" t="str">
            <v>2.Giếng sâu trên 10 mét thì mét thứ 10 trở đi được tính thêm 50% mức giá trên</v>
          </cell>
          <cell r="F37" t="str">
            <v>mét</v>
          </cell>
          <cell r="G37">
            <v>630300.00000000012</v>
          </cell>
          <cell r="H37">
            <v>7</v>
          </cell>
          <cell r="I37">
            <v>1</v>
          </cell>
          <cell r="K37">
            <v>0</v>
          </cell>
        </row>
        <row r="38">
          <cell r="B38" t="str">
            <v>Di dời bảng hiệu</v>
          </cell>
          <cell r="F38" t="str">
            <v>cái</v>
          </cell>
          <cell r="G38">
            <v>173000</v>
          </cell>
          <cell r="H38">
            <v>2</v>
          </cell>
          <cell r="I38">
            <v>1</v>
          </cell>
          <cell r="K38" t="str">
            <v xml:space="preserve"> áp bằng di dời cổng sắt (rộng 2-5 mét, cao trên 2 mét)</v>
          </cell>
        </row>
        <row r="39">
          <cell r="B39" t="str">
            <v>Mái che: mái tôn, khung cột sắt</v>
          </cell>
          <cell r="F39" t="str">
            <v>m2</v>
          </cell>
          <cell r="G39">
            <v>720000</v>
          </cell>
          <cell r="H39">
            <v>5.120000000000001</v>
          </cell>
          <cell r="I39">
            <v>1</v>
          </cell>
          <cell r="K39">
            <v>0</v>
          </cell>
        </row>
        <row r="40">
          <cell r="B40" t="str">
            <v>Nền xi măng dày 5cm</v>
          </cell>
          <cell r="F40" t="str">
            <v>m2</v>
          </cell>
          <cell r="G40">
            <v>80000</v>
          </cell>
          <cell r="H40">
            <v>3.5200000000000005</v>
          </cell>
          <cell r="I40">
            <v>1</v>
          </cell>
          <cell r="K40">
            <v>0</v>
          </cell>
        </row>
        <row r="41">
          <cell r="B41" t="str">
            <v>Nền lát gạch ceramic</v>
          </cell>
          <cell r="F41" t="str">
            <v>m2</v>
          </cell>
          <cell r="G41">
            <v>202000</v>
          </cell>
          <cell r="H41">
            <v>16.32</v>
          </cell>
          <cell r="I41">
            <v>1</v>
          </cell>
          <cell r="K41">
            <v>0</v>
          </cell>
        </row>
        <row r="58">
          <cell r="J58">
            <v>20000000</v>
          </cell>
        </row>
      </sheetData>
      <sheetData sheetId="55" refreshError="1">
        <row r="8">
          <cell r="E8" t="str">
            <v>Bà Đặng Thị Phương Dung</v>
          </cell>
        </row>
        <row r="9">
          <cell r="E9" t="str">
            <v>046176012390</v>
          </cell>
        </row>
        <row r="10">
          <cell r="E10" t="str">
            <v>ấp Xuân Tâm 4, xã Xuân Hòa, thành phố Đồng Nai</v>
          </cell>
        </row>
        <row r="11">
          <cell r="E11" t="str">
            <v>0903030890</v>
          </cell>
        </row>
        <row r="15">
          <cell r="E15" t="str">
            <v>Thửa đất số 138 (thửa đất số 773 bản đồ cũ xã Xuân Tâm) tờ bản đồ số 182 (tờ bản đồ cũ 32 xã Xuân Tâm) đã được UBND huyện Xuân Lộc cấp GCNQSDĐ số BB 898420 ngày 17/9/2010 cho bà Đặng Thị Phương Dung, mục đích sử dụng đất ONT+CLN. Đất hiện sử dụng ổn định không tranh chấp. Trong phạm vi thu hồi đất có công trình và vật kiến trúc xây dựng năm 2010</v>
          </cell>
        </row>
        <row r="19">
          <cell r="B19">
            <v>138</v>
          </cell>
          <cell r="C19">
            <v>182</v>
          </cell>
          <cell r="G19">
            <v>3500000</v>
          </cell>
          <cell r="H19">
            <v>150</v>
          </cell>
          <cell r="K19" t="str">
            <v>Quốc lộ 1 đoạn từ Giáp Trường Mầm non ấp 6 đến Hết chùa Quảng Long
(vị trí 1)</v>
          </cell>
        </row>
        <row r="20">
          <cell r="B20">
            <v>138</v>
          </cell>
          <cell r="C20">
            <v>182</v>
          </cell>
          <cell r="G20">
            <v>530000</v>
          </cell>
          <cell r="H20">
            <v>415.20000000000005</v>
          </cell>
        </row>
        <row r="29">
          <cell r="B29" t="str">
            <v>trên 30%</v>
          </cell>
          <cell r="J29">
            <v>3600000</v>
          </cell>
        </row>
        <row r="31">
          <cell r="A31" t="str">
            <v>III. NHÀ, VẬT KIẾN TRÚC: xây dựng năm 2010</v>
          </cell>
        </row>
        <row r="33">
          <cell r="B33" t="str">
            <v>Trụ bê tông cắm ranh hàng rào cao 1,2 đến 2,2m</v>
          </cell>
          <cell r="F33" t="str">
            <v>trụ</v>
          </cell>
          <cell r="G33">
            <v>58000</v>
          </cell>
          <cell r="H33">
            <v>9</v>
          </cell>
          <cell r="I33">
            <v>1</v>
          </cell>
          <cell r="K33">
            <v>0</v>
          </cell>
        </row>
        <row r="42">
          <cell r="J42">
            <v>20000000</v>
          </cell>
        </row>
      </sheetData>
      <sheetData sheetId="56" refreshError="1">
        <row r="8">
          <cell r="E8" t="str">
            <v>Bà Nguyễn Thị Thõa</v>
          </cell>
        </row>
        <row r="9">
          <cell r="E9" t="str">
            <v>045153000156</v>
          </cell>
        </row>
        <row r="10">
          <cell r="E10" t="str">
            <v>ấp Xuân Hưng 5, xã Xuân Hòa, thành phố Đồng Nai</v>
          </cell>
        </row>
        <row r="11">
          <cell r="E11" t="str">
            <v>0978795932</v>
          </cell>
        </row>
        <row r="15">
          <cell r="E15" t="str">
            <v>Thửa đất số 137 tờ bản đồ số 182 (tờ bản đồ 71 xã Xuân Tâm cũ) đã được Sở Tài nguyên và Môi trường cấp GCNQSDĐ số CA 219128 ngày 26/5/2015 cho bà Nguyễn Thị Thõa, mục đích sử dụng đất ONT+CLN. Đất hiện sử dụng ổn định không tranh chấp. Trong phạm vi thu hồi đất có công trình và vật kiến trúc xây dựng năm 2009</v>
          </cell>
        </row>
        <row r="19">
          <cell r="B19">
            <v>137</v>
          </cell>
          <cell r="C19">
            <v>182</v>
          </cell>
          <cell r="G19">
            <v>3500000</v>
          </cell>
          <cell r="H19">
            <v>150</v>
          </cell>
          <cell r="K19" t="str">
            <v>Quốc lộ 1 đoạn từ Giáp Trường Mầm non ấp 6 đến Hết chùa Quảng Long
(vị trí 1)</v>
          </cell>
        </row>
        <row r="20">
          <cell r="B20">
            <v>137</v>
          </cell>
          <cell r="C20">
            <v>182</v>
          </cell>
          <cell r="G20">
            <v>530000</v>
          </cell>
          <cell r="H20">
            <v>184</v>
          </cell>
        </row>
        <row r="26">
          <cell r="H26">
            <v>80.942499999999995</v>
          </cell>
          <cell r="J26">
            <v>64349287.5</v>
          </cell>
        </row>
        <row r="29">
          <cell r="B29" t="str">
            <v>trên 30%</v>
          </cell>
          <cell r="J29">
            <v>7200000</v>
          </cell>
        </row>
        <row r="33">
          <cell r="J33">
            <v>36000000</v>
          </cell>
        </row>
        <row r="36">
          <cell r="A36" t="str">
            <v>IV. NHÀ, VẬT KIẾN TRÚC: xây dựng năm 2009</v>
          </cell>
        </row>
        <row r="38">
          <cell r="B38" t="str">
            <v>Nhà 01 tầng kết cấu loại 1</v>
          </cell>
          <cell r="F38" t="str">
            <v>đồng/m2
 sàn</v>
          </cell>
          <cell r="G38">
            <v>4363000</v>
          </cell>
          <cell r="H38">
            <v>148.75750000000002</v>
          </cell>
          <cell r="I38">
            <v>1</v>
          </cell>
          <cell r="K38">
            <v>0</v>
          </cell>
        </row>
        <row r="39">
          <cell r="B39" t="str">
            <v>Đồng hồ điện chính</v>
          </cell>
          <cell r="F39" t="str">
            <v>cái</v>
          </cell>
          <cell r="G39">
            <v>1500000</v>
          </cell>
          <cell r="H39">
            <v>1</v>
          </cell>
          <cell r="I39">
            <v>1</v>
          </cell>
          <cell r="K39">
            <v>0</v>
          </cell>
        </row>
        <row r="40">
          <cell r="B40" t="str">
            <v>Nền lát gạch con sâu, gạch Terrazzo</v>
          </cell>
          <cell r="F40" t="str">
            <v>m2</v>
          </cell>
          <cell r="G40">
            <v>288000</v>
          </cell>
          <cell r="H40">
            <v>104.3</v>
          </cell>
          <cell r="I40">
            <v>1</v>
          </cell>
          <cell r="K40">
            <v>0</v>
          </cell>
        </row>
        <row r="41">
          <cell r="B41" t="str">
            <v>Mái che: mái tôn, khung cột sắt</v>
          </cell>
          <cell r="F41" t="str">
            <v>m2</v>
          </cell>
          <cell r="G41">
            <v>720000</v>
          </cell>
          <cell r="H41">
            <v>37.800000000000004</v>
          </cell>
          <cell r="I41">
            <v>1</v>
          </cell>
          <cell r="K41">
            <v>0</v>
          </cell>
        </row>
        <row r="42">
          <cell r="B42" t="str">
            <v>Tường rào xây gạch hoặc xây gạch có khung lưới B40 (có tô, trát)</v>
          </cell>
          <cell r="F42" t="str">
            <v>đồng/m2</v>
          </cell>
          <cell r="G42">
            <v>382000</v>
          </cell>
          <cell r="H42">
            <v>53.199999999999996</v>
          </cell>
          <cell r="I42">
            <v>1</v>
          </cell>
          <cell r="K42">
            <v>0</v>
          </cell>
        </row>
        <row r="43">
          <cell r="B43" t="str">
            <v>Trụ cổng BTCT</v>
          </cell>
          <cell r="F43" t="str">
            <v>m3</v>
          </cell>
          <cell r="G43">
            <v>4493000</v>
          </cell>
          <cell r="H43">
            <v>1.4175</v>
          </cell>
          <cell r="I43">
            <v>1</v>
          </cell>
          <cell r="K43">
            <v>0</v>
          </cell>
        </row>
        <row r="44">
          <cell r="B44" t="str">
            <v>Bàn thiên</v>
          </cell>
          <cell r="F44" t="str">
            <v>đồng/cái</v>
          </cell>
          <cell r="G44">
            <v>950000</v>
          </cell>
          <cell r="H44">
            <v>1</v>
          </cell>
          <cell r="I44">
            <v>1</v>
          </cell>
          <cell r="K44">
            <v>0</v>
          </cell>
        </row>
        <row r="45">
          <cell r="B45" t="str">
            <v>Cổng sắt kiên cố</v>
          </cell>
          <cell r="F45" t="str">
            <v>m2</v>
          </cell>
          <cell r="G45">
            <v>1008000</v>
          </cell>
          <cell r="H45">
            <v>15</v>
          </cell>
          <cell r="I45">
            <v>1</v>
          </cell>
          <cell r="K45">
            <v>0</v>
          </cell>
        </row>
        <row r="46">
          <cell r="B46" t="str">
            <v>Hầm tự hoại xây gạch lát đáy, có nắp đậy</v>
          </cell>
          <cell r="F46" t="str">
            <v>m3</v>
          </cell>
          <cell r="G46">
            <v>576000</v>
          </cell>
          <cell r="H46">
            <v>10.125</v>
          </cell>
          <cell r="I46">
            <v>1</v>
          </cell>
          <cell r="K46" t="str">
            <v>áp bằng Hồ chứa (hố phân, hầm cầu...) xây gạch, lát đáy</v>
          </cell>
        </row>
        <row r="47">
          <cell r="B47" t="str">
            <v>Tam cấp xây gạch</v>
          </cell>
          <cell r="F47" t="str">
            <v>m3</v>
          </cell>
          <cell r="G47">
            <v>1798000</v>
          </cell>
          <cell r="H47">
            <v>1.3944000000000001</v>
          </cell>
          <cell r="I47">
            <v>1</v>
          </cell>
          <cell r="K47" t="str">
            <v>áp bằng các loại TS có kết cấu = gạch xây tô, xây đá</v>
          </cell>
        </row>
        <row r="48">
          <cell r="B48" t="str">
            <v>Tường rào có móng đá chẻ, cột gạch, không tô trát</v>
          </cell>
          <cell r="F48" t="str">
            <v>đồng/m2</v>
          </cell>
          <cell r="G48">
            <v>382000</v>
          </cell>
          <cell r="H48">
            <v>59.85</v>
          </cell>
          <cell r="I48">
            <v>1</v>
          </cell>
          <cell r="K48" t="str">
            <v>áp Tường rào xây gạch hoặc xây gạch có khung lưới B40 (có tô, trát)</v>
          </cell>
        </row>
        <row r="49">
          <cell r="B49" t="str">
            <v xml:space="preserve"> Giếng đào thủ công (đất khó đào, có đá)  Ф1m</v>
          </cell>
          <cell r="F49" t="str">
            <v>mét</v>
          </cell>
          <cell r="G49">
            <v>382000</v>
          </cell>
          <cell r="H49">
            <v>9</v>
          </cell>
          <cell r="I49">
            <v>1</v>
          </cell>
          <cell r="K49">
            <v>0</v>
          </cell>
        </row>
        <row r="50">
          <cell r="B50" t="str">
            <v>2.Giếng sâu trên 10 mét thì mét thứ 10 trở đi được tính thêm 50% mức giá trên</v>
          </cell>
          <cell r="F50" t="str">
            <v>mét</v>
          </cell>
          <cell r="G50">
            <v>573000</v>
          </cell>
          <cell r="H50">
            <v>6</v>
          </cell>
          <cell r="I50">
            <v>1</v>
          </cell>
          <cell r="K50">
            <v>0</v>
          </cell>
        </row>
        <row r="51">
          <cell r="B51" t="str">
            <v>Thả ống ciment 1m Ø1m</v>
          </cell>
          <cell r="F51" t="str">
            <v>cái</v>
          </cell>
          <cell r="G51">
            <v>432000</v>
          </cell>
          <cell r="H51">
            <v>15</v>
          </cell>
          <cell r="I51">
            <v>1</v>
          </cell>
          <cell r="K51">
            <v>0</v>
          </cell>
        </row>
        <row r="52">
          <cell r="B52" t="str">
            <v>Bờ kè xây đá chẻ</v>
          </cell>
          <cell r="F52" t="str">
            <v>m3</v>
          </cell>
          <cell r="G52">
            <v>1798000</v>
          </cell>
          <cell r="H52">
            <v>1.4400000000000004</v>
          </cell>
          <cell r="I52">
            <v>1</v>
          </cell>
          <cell r="K52">
            <v>0</v>
          </cell>
        </row>
        <row r="53">
          <cell r="B53" t="str">
            <v>Vách tôn + khung sắt</v>
          </cell>
          <cell r="F53" t="str">
            <v>m2</v>
          </cell>
          <cell r="G53">
            <v>259000</v>
          </cell>
          <cell r="H53">
            <v>30.560000000000002</v>
          </cell>
          <cell r="I53">
            <v>1</v>
          </cell>
          <cell r="K53" t="str">
            <v>áp bằng mái che</v>
          </cell>
        </row>
        <row r="59">
          <cell r="J59">
            <v>20000000</v>
          </cell>
        </row>
      </sheetData>
      <sheetData sheetId="57" refreshError="1"/>
      <sheetData sheetId="58" refreshError="1"/>
      <sheetData sheetId="59" refreshError="1">
        <row r="8">
          <cell r="E8" t="str">
            <v>Ông Huỳnh Ngọc Linh</v>
          </cell>
        </row>
        <row r="9">
          <cell r="E9" t="str">
            <v>052660023899</v>
          </cell>
        </row>
        <row r="10">
          <cell r="E10" t="str">
            <v>ấp Xuân Tâm 6, xã Xuân Hòa, thành phố Đồng Nai</v>
          </cell>
        </row>
        <row r="11">
          <cell r="E11" t="str">
            <v>0333155616</v>
          </cell>
        </row>
        <row r="15">
          <cell r="E15" t="str">
            <v>Thửa đất số 105 tờ bản đồ số 193 (82 cũ) bản đồ địa chính xã Xuân Hòa (xã Xuân Tâm cũ) đã được Văn Phòng đăng ký đất đai tỉnh thừa ủy quyền Sở Tài nguyên và Môi trường tỉnh Đồng Nai cấp GCNQSDĐ số CL 633861 ngày 15/01/2018 cho ông Huỳnh Ngọc Linh, mục đích sử dụng đất ONT+CLN. Đất hiện sử dụng ổn định không tranh chấp. Trong phạm vi thu hồi đất có nhà ở, công trình và vật kiến trúc xây dựng năm 2010</v>
          </cell>
        </row>
        <row r="19">
          <cell r="B19">
            <v>105</v>
          </cell>
          <cell r="C19">
            <v>193</v>
          </cell>
          <cell r="G19">
            <v>1280000</v>
          </cell>
          <cell r="H19">
            <v>58.199999999999989</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0">
          <cell r="B20">
            <v>105</v>
          </cell>
          <cell r="C20">
            <v>193</v>
          </cell>
          <cell r="G20">
            <v>380000</v>
          </cell>
          <cell r="H20">
            <v>172.4</v>
          </cell>
        </row>
        <row r="26">
          <cell r="H26">
            <v>58.214000000000006</v>
          </cell>
          <cell r="J26">
            <v>33181980.000000007</v>
          </cell>
        </row>
        <row r="29">
          <cell r="B29" t="str">
            <v>trên 30%</v>
          </cell>
          <cell r="J29">
            <v>7200000</v>
          </cell>
        </row>
        <row r="33">
          <cell r="J33">
            <v>36000000</v>
          </cell>
        </row>
        <row r="36">
          <cell r="A36" t="str">
            <v>IV. NHÀ, VẬT KIẾN TRÚC: xây dựng năm 2010</v>
          </cell>
        </row>
        <row r="38">
          <cell r="B38" t="str">
            <v>Nhà 01 tầng kết cấu loại 4</v>
          </cell>
          <cell r="F38" t="str">
            <v>đồng/m2
 sàn</v>
          </cell>
          <cell r="G38">
            <v>3054000</v>
          </cell>
          <cell r="H38">
            <v>34.910999999999994</v>
          </cell>
          <cell r="I38">
            <v>1</v>
          </cell>
          <cell r="K38">
            <v>0</v>
          </cell>
        </row>
        <row r="39">
          <cell r="B39" t="str">
            <v>Nhà 01 tầng kết cấu loại 4</v>
          </cell>
          <cell r="F39" t="str">
            <v>đồng/m2
 sàn</v>
          </cell>
          <cell r="G39">
            <v>3054000</v>
          </cell>
          <cell r="H39">
            <v>21.334999999999997</v>
          </cell>
          <cell r="I39">
            <v>1</v>
          </cell>
          <cell r="K39">
            <v>0</v>
          </cell>
        </row>
        <row r="40">
          <cell r="B40" t="str">
            <v>Đồng hồ điện chính</v>
          </cell>
          <cell r="F40" t="str">
            <v>cái</v>
          </cell>
          <cell r="G40">
            <v>1500000</v>
          </cell>
          <cell r="H40">
            <v>1</v>
          </cell>
          <cell r="I40">
            <v>1</v>
          </cell>
          <cell r="K40">
            <v>0</v>
          </cell>
        </row>
        <row r="41">
          <cell r="B41" t="str">
            <v>Nền xi măng dày 5cm</v>
          </cell>
          <cell r="F41" t="str">
            <v>m2</v>
          </cell>
          <cell r="G41">
            <v>80000</v>
          </cell>
          <cell r="H41">
            <v>7.6</v>
          </cell>
          <cell r="I41">
            <v>1</v>
          </cell>
          <cell r="K41">
            <v>0</v>
          </cell>
        </row>
        <row r="60">
          <cell r="J60">
            <v>16000000</v>
          </cell>
        </row>
      </sheetData>
      <sheetData sheetId="60" refreshError="1">
        <row r="8">
          <cell r="E8" t="str">
            <v>Hộ ông Hồ Tấn Hòa</v>
          </cell>
        </row>
        <row r="9">
          <cell r="E9" t="str">
            <v>049060009407</v>
          </cell>
        </row>
        <row r="10">
          <cell r="E10" t="str">
            <v>ấp Xuân Tâm 6, xã Xuân Hòa, thành phố Đồng Nai</v>
          </cell>
        </row>
        <row r="11">
          <cell r="E11" t="str">
            <v>0909077030</v>
          </cell>
        </row>
        <row r="15">
          <cell r="E15" t="str">
            <v>Thửa đất số 10 (thửa đất số 573 bản đồ cũ xã Xuân Tâm) tờ bản đồ số 193 (tờ bản đồ 14 A (32) cũ  xã Xuân Tâm) đã được UBND huyện Xuân Lộc cấp GCNQSDĐ số vào sổ 0331 QSDĐ/600/QĐ-UBH ngày 27/9/1997 cho hộ ông Hồ Tấn Hòa, mục đích sử dụng đất ONT+CLN. Đất hiện sử dụng ổn định không tranh chấp. Trong phạm vi thu hồi đất có công trình và vật kiến trúc xây dựng năm 2002; 2018; 2019</v>
          </cell>
        </row>
        <row r="19">
          <cell r="B19">
            <v>10</v>
          </cell>
          <cell r="C19">
            <v>193</v>
          </cell>
          <cell r="G19">
            <v>3500000</v>
          </cell>
          <cell r="H19">
            <v>300</v>
          </cell>
          <cell r="K19" t="str">
            <v>Quốc lộ 1 đoạn từ Giáp Trường Mầm non ấp 6 đến Hết chùa Quảng Long
(vị trí 1)</v>
          </cell>
        </row>
        <row r="20">
          <cell r="B20">
            <v>10</v>
          </cell>
          <cell r="C20">
            <v>193</v>
          </cell>
          <cell r="G20">
            <v>530000</v>
          </cell>
          <cell r="H20">
            <v>290.20000000000005</v>
          </cell>
        </row>
        <row r="26">
          <cell r="H26">
            <v>61.637400000000049</v>
          </cell>
          <cell r="J26">
            <v>49001733.000000037</v>
          </cell>
        </row>
        <row r="29">
          <cell r="B29" t="str">
            <v>dưới 30%</v>
          </cell>
          <cell r="J29">
            <v>3600000</v>
          </cell>
        </row>
        <row r="33">
          <cell r="J33">
            <v>36000000</v>
          </cell>
        </row>
        <row r="36">
          <cell r="A36" t="str">
            <v>IV NHÀ, VẬT KIẾN TRÚC: xây dựng năm 2002; 2018; 2019 xây trên 300m2 đất ở (nhà 1 tầng 2002; nhà 1 tầng 1 lầu 2019)</v>
          </cell>
        </row>
        <row r="38">
          <cell r="B38" t="str">
            <v>Nhà 01 tầng kết cấu loại 1</v>
          </cell>
          <cell r="F38" t="str">
            <v>đồng/m2
 sàn</v>
          </cell>
          <cell r="G38">
            <v>4363000</v>
          </cell>
          <cell r="H38">
            <v>162.34</v>
          </cell>
          <cell r="I38">
            <v>1</v>
          </cell>
          <cell r="K38" t="str">
            <v>xây dựng năm 2002</v>
          </cell>
        </row>
        <row r="39">
          <cell r="B39" t="str">
            <v>Nhà 01 tầng kết cấu loại 4</v>
          </cell>
          <cell r="F39" t="str">
            <v>đồng/m2
 sàn</v>
          </cell>
          <cell r="G39">
            <v>3054000</v>
          </cell>
          <cell r="H39">
            <v>33.5</v>
          </cell>
          <cell r="I39">
            <v>1</v>
          </cell>
        </row>
        <row r="40">
          <cell r="B40" t="str">
            <v>Nhà bán kiên cố</v>
          </cell>
          <cell r="F40" t="str">
            <v>đồng/m2
 sàn</v>
          </cell>
          <cell r="G40">
            <v>1854000</v>
          </cell>
          <cell r="H40">
            <v>23.213999999999999</v>
          </cell>
          <cell r="I40">
            <v>1</v>
          </cell>
          <cell r="K40" t="str">
            <v>xây dựng trên 300m2 đất ở năm 2019</v>
          </cell>
        </row>
        <row r="41">
          <cell r="B41" t="str">
            <v>Nhà tạm</v>
          </cell>
          <cell r="F41" t="str">
            <v>m2</v>
          </cell>
          <cell r="G41">
            <v>576000</v>
          </cell>
          <cell r="H41">
            <v>14.399999999999999</v>
          </cell>
          <cell r="I41">
            <v>1</v>
          </cell>
        </row>
        <row r="42">
          <cell r="B42" t="str">
            <v>Nhà 01 tầng đến 02 tầng kết cấu loại 1</v>
          </cell>
          <cell r="F42" t="str">
            <v>đồng/m2
 sàn</v>
          </cell>
          <cell r="G42">
            <v>7107000</v>
          </cell>
          <cell r="H42">
            <v>136.7294</v>
          </cell>
          <cell r="I42">
            <v>1</v>
          </cell>
        </row>
        <row r="43">
          <cell r="B43" t="str">
            <v>Mái che: mái tôn, khung cột sắt</v>
          </cell>
          <cell r="F43" t="str">
            <v>m2</v>
          </cell>
          <cell r="G43">
            <v>720000</v>
          </cell>
          <cell r="H43">
            <v>100.82</v>
          </cell>
          <cell r="I43">
            <v>1</v>
          </cell>
        </row>
        <row r="44">
          <cell r="B44" t="str">
            <v>Nền xi măng dày 15cm</v>
          </cell>
          <cell r="F44" t="str">
            <v>m2</v>
          </cell>
          <cell r="G44">
            <v>240000</v>
          </cell>
          <cell r="H44">
            <v>94.33</v>
          </cell>
          <cell r="I44">
            <v>1</v>
          </cell>
        </row>
        <row r="45">
          <cell r="B45" t="str">
            <v>Nền bê tông không cốt thép dày 0,15m</v>
          </cell>
          <cell r="F45" t="str">
            <v>m3</v>
          </cell>
          <cell r="G45">
            <v>2246000</v>
          </cell>
          <cell r="H45">
            <v>4.1849999999999996</v>
          </cell>
          <cell r="I45">
            <v>1</v>
          </cell>
        </row>
        <row r="46">
          <cell r="B46" t="str">
            <v>Chuồng chó: mái tôn, khung sắt, vách lưới</v>
          </cell>
          <cell r="F46" t="str">
            <v>m2</v>
          </cell>
          <cell r="G46">
            <v>598000</v>
          </cell>
          <cell r="H46">
            <v>2.3099999999999996</v>
          </cell>
          <cell r="I46">
            <v>1</v>
          </cell>
        </row>
        <row r="47">
          <cell r="B47" t="str">
            <v>Chuồng gà: mái tôn, vách lưới, nền đất</v>
          </cell>
          <cell r="F47" t="str">
            <v>m2</v>
          </cell>
          <cell r="G47">
            <v>508000</v>
          </cell>
          <cell r="H47">
            <v>1.1166000000000009</v>
          </cell>
          <cell r="I47">
            <v>1</v>
          </cell>
        </row>
        <row r="48">
          <cell r="B48" t="str">
            <v>Chuồng gà: mái tôn, vách lưới, nền đất</v>
          </cell>
          <cell r="F48" t="str">
            <v>m2</v>
          </cell>
          <cell r="G48">
            <v>508000</v>
          </cell>
          <cell r="H48">
            <v>1.3325999999999993</v>
          </cell>
          <cell r="I48">
            <v>0.8</v>
          </cell>
        </row>
        <row r="49">
          <cell r="B49" t="str">
            <v>Nền xi măng dày 5cm</v>
          </cell>
          <cell r="F49" t="str">
            <v>m2</v>
          </cell>
          <cell r="G49">
            <v>80000</v>
          </cell>
          <cell r="H49">
            <v>21.929999999999996</v>
          </cell>
          <cell r="I49">
            <v>0.8</v>
          </cell>
        </row>
        <row r="50">
          <cell r="B50" t="str">
            <v>Chuồng gà: vách tôn, mái tôn, nền đất</v>
          </cell>
          <cell r="F50" t="str">
            <v>m2</v>
          </cell>
          <cell r="G50">
            <v>508000</v>
          </cell>
          <cell r="H50">
            <v>9.4600000000000009</v>
          </cell>
          <cell r="I50">
            <v>0.8</v>
          </cell>
        </row>
        <row r="51">
          <cell r="B51" t="str">
            <v xml:space="preserve"> Giếng đào thủ công (đất khó đào, có đá)  Ф1m</v>
          </cell>
          <cell r="F51" t="str">
            <v>mét</v>
          </cell>
          <cell r="G51">
            <v>382000</v>
          </cell>
          <cell r="H51">
            <v>9</v>
          </cell>
          <cell r="I51">
            <v>0.8</v>
          </cell>
        </row>
        <row r="52">
          <cell r="B52" t="str">
            <v>2.Giếng sâu trên 10 mét thì mét thứ 10 trở đi được tính thêm 50% mức giá trên</v>
          </cell>
          <cell r="F52" t="str">
            <v>mét</v>
          </cell>
          <cell r="G52">
            <v>573000</v>
          </cell>
          <cell r="H52">
            <v>3.5</v>
          </cell>
          <cell r="I52">
            <v>0.8</v>
          </cell>
        </row>
        <row r="53">
          <cell r="B53" t="str">
            <v>Thả ống ciment 1m Ø1m</v>
          </cell>
          <cell r="F53" t="str">
            <v>cái</v>
          </cell>
          <cell r="G53">
            <v>432000</v>
          </cell>
          <cell r="H53">
            <v>13</v>
          </cell>
          <cell r="I53">
            <v>0.8</v>
          </cell>
        </row>
        <row r="54">
          <cell r="B54" t="str">
            <v>Hòn non bộ</v>
          </cell>
          <cell r="F54" t="str">
            <v>m3</v>
          </cell>
          <cell r="G54">
            <v>1440000</v>
          </cell>
          <cell r="H54">
            <v>11.76</v>
          </cell>
          <cell r="I54">
            <v>0.8</v>
          </cell>
        </row>
        <row r="55">
          <cell r="B55" t="str">
            <v xml:space="preserve">Bồn Nước inox 1000L </v>
          </cell>
          <cell r="F55" t="str">
            <v>bồn</v>
          </cell>
          <cell r="G55">
            <v>4318000</v>
          </cell>
          <cell r="H55">
            <v>11.76</v>
          </cell>
          <cell r="I55">
            <v>0.8</v>
          </cell>
        </row>
        <row r="56">
          <cell r="B56" t="str">
            <v>Khung đỡ bồn nước cao trên 3 mét</v>
          </cell>
          <cell r="F56" t="str">
            <v>Cái</v>
          </cell>
          <cell r="G56">
            <v>2160000</v>
          </cell>
          <cell r="H56">
            <v>2</v>
          </cell>
          <cell r="I56">
            <v>0.8</v>
          </cell>
        </row>
        <row r="57">
          <cell r="B57" t="str">
            <v>Tường rào xây gạch cao</v>
          </cell>
          <cell r="F57" t="str">
            <v>đồng/m2</v>
          </cell>
          <cell r="G57">
            <v>382000</v>
          </cell>
          <cell r="H57">
            <v>45.260000000000005</v>
          </cell>
          <cell r="I57">
            <v>0.8</v>
          </cell>
        </row>
        <row r="58">
          <cell r="B58" t="str">
            <v>Hàng rào lưới B40</v>
          </cell>
          <cell r="F58" t="str">
            <v>m2</v>
          </cell>
          <cell r="G58">
            <v>101000</v>
          </cell>
          <cell r="H58">
            <v>12</v>
          </cell>
          <cell r="I58">
            <v>0.8</v>
          </cell>
        </row>
        <row r="59">
          <cell r="B59" t="str">
            <v>Trụ bê tông cắm ranh hàng rào cao 1,2m - 2,2m</v>
          </cell>
          <cell r="F59" t="str">
            <v>trụ</v>
          </cell>
          <cell r="G59">
            <v>58000</v>
          </cell>
          <cell r="H59">
            <v>4</v>
          </cell>
          <cell r="I59">
            <v>0.8</v>
          </cell>
        </row>
        <row r="60">
          <cell r="B60" t="str">
            <v>Hầm tự hoại xây gạch lát đáy, có nắp đậy</v>
          </cell>
          <cell r="F60" t="str">
            <v>m3</v>
          </cell>
          <cell r="G60">
            <v>576000</v>
          </cell>
          <cell r="H60">
            <v>3.7994000000000008</v>
          </cell>
          <cell r="I60">
            <v>0.8</v>
          </cell>
        </row>
        <row r="81">
          <cell r="J81">
            <v>20000000</v>
          </cell>
        </row>
      </sheetData>
      <sheetData sheetId="61" refreshError="1">
        <row r="8">
          <cell r="E8" t="str">
            <v>Hộ ông Nguyễn Bá Hùng và bà Nguyễn Thị Thuý Vân</v>
          </cell>
        </row>
        <row r="9">
          <cell r="E9" t="str">
            <v>054064008588</v>
          </cell>
        </row>
        <row r="10">
          <cell r="E10" t="str">
            <v>Ấp Xuân Tâm 5, xã Xuân Hoà, thành phố Đồng Nai</v>
          </cell>
        </row>
        <row r="11">
          <cell r="E11" t="str">
            <v>09.02.006.691</v>
          </cell>
        </row>
        <row r="15">
          <cell r="E15" t="str">
            <v>Thửa đất số 15, tờ bản đồ số 193 (tờ bản đồ 82 xã Xuân Tâm cũ), mục đích sử dụng đất: đất ở tại nông thôn (ONT) và trồng cây lâu năm (CLN) được Văn phòng đăng ký đất đai tỉnh Đồng Nai cấp giấy chứng nhận quyền sử dụng đất số CB 458969 ngày 21/07/2015 cho ông Nguyễn Bá Hùng và bà Nguyễn Thị Thuý Vân. Đất sử dụng ổn định, không tranh chấp. Trong phạm vi thu hồi đất có công trình vật kiến trúc xây dựng 2022.</v>
          </cell>
        </row>
        <row r="19">
          <cell r="B19">
            <v>15</v>
          </cell>
          <cell r="C19">
            <v>193</v>
          </cell>
          <cell r="G19">
            <v>530000</v>
          </cell>
          <cell r="H19">
            <v>5.6</v>
          </cell>
          <cell r="K19" t="str">
            <v>Quốc lộ 1 đoạn từ Giáp Trường Mầm non ấp 6 đến Hết chùa Quảng Long
( Vị trí 1)</v>
          </cell>
        </row>
        <row r="27">
          <cell r="B27" t="str">
            <v>dưới 30%</v>
          </cell>
          <cell r="J27">
            <v>3600000</v>
          </cell>
        </row>
        <row r="29">
          <cell r="A29" t="str">
            <v>III. NHÀ, VẬT KIẾN TRÚC: xây dựng năm 2022</v>
          </cell>
        </row>
        <row r="31">
          <cell r="B31" t="str">
            <v>Mái bạt quay</v>
          </cell>
          <cell r="F31" t="str">
            <v>m2</v>
          </cell>
          <cell r="G31">
            <v>259000</v>
          </cell>
          <cell r="H31">
            <v>21</v>
          </cell>
          <cell r="I31">
            <v>0.8</v>
          </cell>
          <cell r="K31" t="str">
            <v>áp bằng mái che</v>
          </cell>
        </row>
        <row r="32">
          <cell r="B32" t="str">
            <v>Mái che: mái tôn, khung cột sắt</v>
          </cell>
          <cell r="F32" t="str">
            <v>m2</v>
          </cell>
          <cell r="G32">
            <v>720000</v>
          </cell>
          <cell r="H32">
            <v>31.360000000000003</v>
          </cell>
          <cell r="I32">
            <v>0.8</v>
          </cell>
          <cell r="K32">
            <v>0</v>
          </cell>
        </row>
        <row r="33">
          <cell r="B33" t="str">
            <v>Mái che: mái tôn, khung cột sắt</v>
          </cell>
          <cell r="F33" t="str">
            <v>m2</v>
          </cell>
          <cell r="G33">
            <v>720000</v>
          </cell>
          <cell r="H33">
            <v>39.200000000000003</v>
          </cell>
          <cell r="I33">
            <v>0.8</v>
          </cell>
          <cell r="K33">
            <v>0</v>
          </cell>
        </row>
        <row r="34">
          <cell r="B34" t="str">
            <v>Nền lát gạch ceramic</v>
          </cell>
          <cell r="F34" t="str">
            <v>m2</v>
          </cell>
          <cell r="G34">
            <v>202000</v>
          </cell>
          <cell r="H34">
            <v>44.1</v>
          </cell>
          <cell r="I34">
            <v>0.8</v>
          </cell>
          <cell r="K34">
            <v>0</v>
          </cell>
        </row>
        <row r="35">
          <cell r="B35" t="str">
            <v>Tường gạch xây tô, xây đá</v>
          </cell>
          <cell r="F35" t="str">
            <v>m3</v>
          </cell>
          <cell r="G35">
            <v>1798000</v>
          </cell>
          <cell r="H35">
            <v>1.08</v>
          </cell>
          <cell r="I35">
            <v>0.8</v>
          </cell>
          <cell r="K35">
            <v>0</v>
          </cell>
        </row>
        <row r="36">
          <cell r="B36" t="str">
            <v>Mái che di động</v>
          </cell>
          <cell r="F36" t="str">
            <v>m2</v>
          </cell>
          <cell r="G36">
            <v>259000</v>
          </cell>
          <cell r="H36">
            <v>23.52</v>
          </cell>
          <cell r="I36">
            <v>0.8</v>
          </cell>
          <cell r="K36" t="str">
            <v>áp bằng mái che</v>
          </cell>
        </row>
        <row r="37">
          <cell r="B37" t="str">
            <v>Nền lát gạch con sâu, gạch Terrazzo</v>
          </cell>
          <cell r="F37" t="str">
            <v>m2</v>
          </cell>
          <cell r="G37">
            <v>288000</v>
          </cell>
          <cell r="H37">
            <v>23.52</v>
          </cell>
          <cell r="I37">
            <v>0.8</v>
          </cell>
          <cell r="K37">
            <v>0</v>
          </cell>
        </row>
        <row r="38">
          <cell r="B38" t="str">
            <v>Nền bê tông không cốt thép dày 0,1m</v>
          </cell>
          <cell r="F38" t="str">
            <v>m3</v>
          </cell>
          <cell r="G38">
            <v>2246000</v>
          </cell>
          <cell r="H38">
            <v>2.3520000000000003</v>
          </cell>
          <cell r="I38">
            <v>0.8</v>
          </cell>
          <cell r="K38">
            <v>0</v>
          </cell>
        </row>
        <row r="39">
          <cell r="B39" t="str">
            <v>Bảng hiệu Alu</v>
          </cell>
          <cell r="F39" t="str">
            <v>m2</v>
          </cell>
          <cell r="G39">
            <v>1008000</v>
          </cell>
          <cell r="H39">
            <v>9</v>
          </cell>
          <cell r="I39">
            <v>0.8</v>
          </cell>
          <cell r="K39" t="str">
            <v>áp bằng cổng sắt kiên cố</v>
          </cell>
        </row>
        <row r="40">
          <cell r="B40" t="str">
            <v>Di dời bảng hiệu</v>
          </cell>
          <cell r="F40" t="str">
            <v>cái</v>
          </cell>
          <cell r="G40">
            <v>173000</v>
          </cell>
          <cell r="H40">
            <v>1</v>
          </cell>
          <cell r="I40">
            <v>0.8</v>
          </cell>
          <cell r="K40" t="str">
            <v xml:space="preserve"> áp bằng di dời cổng sắt (rộng 2-5 mét, cao trên 2 mét)</v>
          </cell>
        </row>
        <row r="47">
          <cell r="J47">
            <v>8000000</v>
          </cell>
        </row>
      </sheetData>
      <sheetData sheetId="62" refreshError="1">
        <row r="8">
          <cell r="E8" t="str">
            <v>Bà Nguyễn Thị Kim Hương - đất tranh chấp với ông Bùi Quốc Tân</v>
          </cell>
        </row>
        <row r="9">
          <cell r="E9" t="str">
            <v>086176011068</v>
          </cell>
        </row>
        <row r="10">
          <cell r="E10" t="str">
            <v>Ấp Xuân Tâm 6, xã Xuân Hoà, thành phố Đồng Nai</v>
          </cell>
        </row>
        <row r="11">
          <cell r="E11" t="str">
            <v>09.75.533.316</v>
          </cell>
        </row>
        <row r="15">
          <cell r="E15" t="str">
            <v xml:space="preserve">Thửa 230 tờ 205 đã được cấp giấy CNQSDĐ cho Ông Bùi Quốc Tân mục đích sử dụng CLN. Bà Nguyễn Thị Kim Hương đang sử dụng. Đất đang tranh chấp với với Bùi Quốc Tân. </v>
          </cell>
        </row>
        <row r="19">
          <cell r="B19">
            <v>230</v>
          </cell>
          <cell r="C19">
            <v>205</v>
          </cell>
          <cell r="G19">
            <v>220000</v>
          </cell>
          <cell r="H19">
            <v>686.1</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H24">
            <v>686.1</v>
          </cell>
          <cell r="J24">
            <v>144081000</v>
          </cell>
        </row>
        <row r="43">
          <cell r="J43">
            <v>0</v>
          </cell>
        </row>
      </sheetData>
      <sheetData sheetId="63" refreshError="1">
        <row r="8">
          <cell r="E8" t="str">
            <v>Bà Nguyễn Thị Thanh Thuý</v>
          </cell>
        </row>
        <row r="9">
          <cell r="E9" t="str">
            <v>075185007371</v>
          </cell>
        </row>
        <row r="10">
          <cell r="E10" t="str">
            <v>26915 Ngô Quyền, xã Bàu Trâm, Phường Long Khánh, thành phố Đồng Nai</v>
          </cell>
        </row>
        <row r="11">
          <cell r="E11" t="str">
            <v>0942175376</v>
          </cell>
        </row>
        <row r="15">
          <cell r="E15" t="str">
            <v>Thửa đất số 230, tờ bản đồ số 180 (tờ bản đồ 69 xã Xuân Tâm cũ), mục đích sử dụng đất: trồng cây lâu năm (CLN) được Văn phòng đăng ký đất đai tỉnh Đồng Nai cấp giấy chứng nhận quyền sử dụng đất số AA 06180244 ngày 20/01/2026 cho bà Nguyễn Thị Thanh Thuý. Đất sử dụng ổn định, không tranh chấp. Trong phạm vi thu hồi đất có công trình vật kiến trúc xây dựng 2025.</v>
          </cell>
        </row>
        <row r="19">
          <cell r="B19">
            <v>230</v>
          </cell>
          <cell r="G19">
            <v>380000</v>
          </cell>
          <cell r="H19">
            <v>172.9</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ell>
        </row>
        <row r="20">
          <cell r="B20">
            <v>231</v>
          </cell>
          <cell r="G20">
            <v>380000</v>
          </cell>
          <cell r="H20">
            <v>66.2</v>
          </cell>
          <cell r="K20"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ell>
        </row>
        <row r="28">
          <cell r="B28" t="str">
            <v>dưới 30%</v>
          </cell>
          <cell r="J28">
            <v>1800000</v>
          </cell>
        </row>
        <row r="30">
          <cell r="A30" t="str">
            <v>III. NHÀ, VẬT KIẾN TRÚC: xây dựng năm 2025</v>
          </cell>
        </row>
        <row r="32">
          <cell r="B32" t="str">
            <v>Trụ bê tông cắm ranh hàng rào cao 1,2 đến 2,2m</v>
          </cell>
          <cell r="F32" t="str">
            <v>trụ</v>
          </cell>
          <cell r="G32">
            <v>58000</v>
          </cell>
          <cell r="H32">
            <v>8</v>
          </cell>
          <cell r="I32">
            <v>0.8</v>
          </cell>
          <cell r="K32">
            <v>0</v>
          </cell>
        </row>
        <row r="39">
          <cell r="J39">
            <v>8000000</v>
          </cell>
        </row>
      </sheetData>
      <sheetData sheetId="64" refreshError="1">
        <row r="8">
          <cell r="E8" t="str">
            <v>Ông Nguyễn Văn Tiến và bà Lê Thị An</v>
          </cell>
        </row>
        <row r="9">
          <cell r="E9" t="str">
            <v>049065019115 - 049165014595</v>
          </cell>
        </row>
        <row r="10">
          <cell r="E10" t="str">
            <v>Ấp Xuân Tâm 6, xã Xuân Hoà, thành phố Đồng Nai</v>
          </cell>
        </row>
        <row r="11">
          <cell r="E11" t="str">
            <v>09.82.000.297</v>
          </cell>
        </row>
        <row r="15">
          <cell r="E15" t="str">
            <v>Thửa đất số 102, tờ bản đồ số 174 (tờ bản đồ 63 xã Xuân Tâm cũ), mục đích sử dụng đất: trồng cây lâu năm (CLN) được Văn phòng đăng ký đất đai tỉnh Đồng Nai cấp giấy chứng nhận quyền sử dụng đất số DO 227706 ngày 31/7/2024 cho ông Nguyễn Văn Tiến và bà Lê Thị An. Đất sử dụng ổn định, không tranh chấp. Trong phạm vi thu hồi đất có công trình vật kiến trúc xây dựng 2002.</v>
          </cell>
        </row>
        <row r="19">
          <cell r="B19">
            <v>26</v>
          </cell>
          <cell r="C19">
            <v>193</v>
          </cell>
          <cell r="G19">
            <v>159000</v>
          </cell>
          <cell r="H19">
            <v>11.4</v>
          </cell>
          <cell r="K19" t="str">
            <v>Quốc lộ 1 đoạn từ Giáp Trường Mầm non ấp 6 đến Hết chùa Quảng Long
(vị trí 2)</v>
          </cell>
        </row>
        <row r="27">
          <cell r="B27" t="str">
            <v>dưới 30%</v>
          </cell>
          <cell r="J27">
            <v>3600000</v>
          </cell>
        </row>
        <row r="29">
          <cell r="A29" t="str">
            <v>III. NHÀ, VẬT KIẾN TRÚC: xây dựng năm 2002</v>
          </cell>
        </row>
        <row r="31">
          <cell r="B31" t="str">
            <v>Tường rào có móng đá chẻ, cột gạch, đà bằng BTCT; tường xây gạch dày 10cm không có tô trát</v>
          </cell>
          <cell r="F31" t="str">
            <v>đồng/m2</v>
          </cell>
          <cell r="G31">
            <v>581000</v>
          </cell>
          <cell r="H31">
            <v>37.509</v>
          </cell>
          <cell r="I31">
            <v>1</v>
          </cell>
          <cell r="K31" t="str">
            <v>áp Tường rào có móng, cột, đà bằng BTCT; tường xây gạch dày 10cm có tô trát</v>
          </cell>
        </row>
        <row r="32">
          <cell r="B32" t="str">
            <v>Tường rào có móng đá chẻ, cột gạch, đà bằng BTCT; tường xây gạch dày 10cm không có tô trát</v>
          </cell>
          <cell r="F32" t="str">
            <v>đồng/m2</v>
          </cell>
          <cell r="G32">
            <v>581000</v>
          </cell>
          <cell r="H32">
            <v>4.5410000000000004</v>
          </cell>
          <cell r="I32">
            <v>1</v>
          </cell>
          <cell r="K32" t="str">
            <v>áp Tường rào có móng, cột, đà bằng BTCT; tường xây gạch dày 10cm có tô trát</v>
          </cell>
        </row>
        <row r="33">
          <cell r="B33" t="str">
            <v>Tường rào có móng, cột, đà bằng BTCT; tường xây gạch dày 20cm không tô trát</v>
          </cell>
          <cell r="F33" t="str">
            <v>đồng/m2</v>
          </cell>
          <cell r="G33">
            <v>673000</v>
          </cell>
          <cell r="H33">
            <v>14.782999999999999</v>
          </cell>
          <cell r="I33">
            <v>1</v>
          </cell>
          <cell r="K33" t="str">
            <v>áp Tường rào có móng, cột, đà bằng BTCT; tường xây gạch dày 20cm có tô trát</v>
          </cell>
        </row>
        <row r="34">
          <cell r="B34" t="str">
            <v>Công đào (ao nuôi trồng thủy sản hoặc làm hầm chứa nước, ao do cải tạo từ lòng suối, từ đầm phá, từ hố bom để thành ao nuôi trồng thủy sản hoặc làm hầm chứa nước tưới)</v>
          </cell>
          <cell r="F34" t="str">
            <v>đồng/m3</v>
          </cell>
          <cell r="G34">
            <v>42000</v>
          </cell>
          <cell r="H34">
            <v>20.399999999999999</v>
          </cell>
          <cell r="I34">
            <v>1</v>
          </cell>
          <cell r="K34">
            <v>0</v>
          </cell>
        </row>
        <row r="35">
          <cell r="B35" t="str">
            <v>Công đào (ao nuôi trồng thủy sản hoặc làm hầm chứa nước, ao do cải tạo từ lòng suối, từ đầm phá, từ hố bom để thành ao nuôi trồng thủy sản hoặc làm hầm chứa nước tưới)</v>
          </cell>
          <cell r="F35" t="str">
            <v>đồng/m3</v>
          </cell>
          <cell r="G35">
            <v>42000</v>
          </cell>
          <cell r="H35">
            <v>35.699999999999996</v>
          </cell>
          <cell r="I35">
            <v>1</v>
          </cell>
          <cell r="K35">
            <v>0</v>
          </cell>
        </row>
        <row r="36">
          <cell r="B36" t="str">
            <v>Hố đào đất</v>
          </cell>
          <cell r="F36" t="str">
            <v>đồng/m3</v>
          </cell>
          <cell r="G36">
            <v>42000</v>
          </cell>
          <cell r="H36">
            <v>16.38</v>
          </cell>
          <cell r="I36">
            <v>1</v>
          </cell>
          <cell r="K36">
            <v>0</v>
          </cell>
        </row>
        <row r="37">
          <cell r="B37" t="str">
            <v>Hầm ga</v>
          </cell>
          <cell r="F37" t="str">
            <v>m3</v>
          </cell>
          <cell r="G37">
            <v>576000</v>
          </cell>
          <cell r="H37">
            <v>4.6158000000000001</v>
          </cell>
          <cell r="I37">
            <v>1</v>
          </cell>
          <cell r="K37" t="str">
            <v>áp bằng Hồ chứa (hố phân, hầm cầu...) xây gạch, lát đáy</v>
          </cell>
        </row>
        <row r="38">
          <cell r="B38" t="str">
            <v xml:space="preserve">Tấm đan bê tông cốt thép </v>
          </cell>
          <cell r="F38" t="str">
            <v>m3</v>
          </cell>
          <cell r="G38">
            <v>4493000</v>
          </cell>
          <cell r="H38">
            <v>0.46157999999999999</v>
          </cell>
          <cell r="I38">
            <v>1</v>
          </cell>
          <cell r="K38">
            <v>0</v>
          </cell>
        </row>
        <row r="47">
          <cell r="J47">
            <v>4000000</v>
          </cell>
        </row>
      </sheetData>
      <sheetData sheetId="65" refreshError="1">
        <row r="8">
          <cell r="E8" t="str">
            <v>Ông Nguyễn Văn Sinh</v>
          </cell>
        </row>
        <row r="9">
          <cell r="E9" t="str">
            <v>051053006827</v>
          </cell>
        </row>
        <row r="10">
          <cell r="E10" t="str">
            <v>Ấp Gia Ui, xã Xuân Hoà, thành phố Đồng Nai</v>
          </cell>
        </row>
        <row r="11">
          <cell r="E11" t="str">
            <v>09.74.305.327</v>
          </cell>
        </row>
        <row r="15">
          <cell r="E15" t="str">
            <v>Thửa đất số 4, tờ bản đồ số 206 (tờ bản đồ 95 xã Xuân Tâm cũ), mục đích sử dụng đất: đất trồng lúa nước còn lại (LUK) được Văn phòng đăng ký đất đai tỉnh Đồng Nai cấp giấy chứng nhận quyền sử dụng đất số DB 040165 ngày 08/3/2021 cho ông Nguyễn Văn Sinh. Đất sử dụng ổn định, không tranh chấp. Trong phạm vi thu hồi đất có công trình vật kiến trúc xây dựng 2021.</v>
          </cell>
        </row>
        <row r="19">
          <cell r="B19">
            <v>4</v>
          </cell>
          <cell r="C19">
            <v>206</v>
          </cell>
          <cell r="G19">
            <v>220000</v>
          </cell>
          <cell r="H19">
            <v>3747.8</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H24">
            <v>3747.8</v>
          </cell>
          <cell r="J24">
            <v>1236774000</v>
          </cell>
        </row>
        <row r="27">
          <cell r="B27" t="str">
            <v>dưới 30%</v>
          </cell>
          <cell r="J27">
            <v>1800000</v>
          </cell>
        </row>
        <row r="29">
          <cell r="A29" t="str">
            <v>III. NHÀ, VẬT KIẾN TRÚC: xây dựng năm 2021</v>
          </cell>
        </row>
        <row r="31">
          <cell r="B31" t="str">
            <v>Giếng khoan Ф 140, ống chống nhựa</v>
          </cell>
          <cell r="F31" t="str">
            <v>mét</v>
          </cell>
          <cell r="G31">
            <v>864000</v>
          </cell>
          <cell r="H31">
            <v>101</v>
          </cell>
          <cell r="I31">
            <v>0.8</v>
          </cell>
          <cell r="K31">
            <v>0</v>
          </cell>
        </row>
        <row r="42">
          <cell r="J42">
            <v>20000000</v>
          </cell>
        </row>
      </sheetData>
      <sheetData sheetId="66" refreshError="1">
        <row r="8">
          <cell r="E8" t="str">
            <v>Ông Trương Thanh Tú</v>
          </cell>
        </row>
        <row r="9">
          <cell r="E9" t="str">
            <v>079091014800</v>
          </cell>
        </row>
        <row r="10">
          <cell r="E10" t="str">
            <v>Ấp Xuân Tâm 6, xã Xuân Hoà, thành phố Đồng Nai</v>
          </cell>
        </row>
        <row r="11">
          <cell r="E11" t="str">
            <v>03.49.444.139</v>
          </cell>
        </row>
        <row r="15">
          <cell r="E15" t="str">
            <v>Thửa đất số 205, tờ bản đồ số 205, mục đích sử dụng đất: trồng cây lâu năm (CLN) được Văn phòng đăng ký đất đai tỉnh Đồng Nai cấp giấy chứng nhận quyền sử dụng đất số AA 05535072 ngày 26/11/2025 cho ông Trương Thanh Tú. Đất sử dụng ổn định, không tranh chấp. Trong phạm vi thu hồi đất có công trình vật kiến trúc xây dựng 2014.</v>
          </cell>
        </row>
        <row r="19">
          <cell r="B19">
            <v>205</v>
          </cell>
          <cell r="C19">
            <v>205</v>
          </cell>
          <cell r="G19">
            <v>220000</v>
          </cell>
          <cell r="H19">
            <v>1793.1</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H24">
            <v>1793.1</v>
          </cell>
          <cell r="J24">
            <v>591723000</v>
          </cell>
        </row>
        <row r="27">
          <cell r="B27" t="str">
            <v>dưới 30%</v>
          </cell>
          <cell r="J27">
            <v>1800000</v>
          </cell>
        </row>
        <row r="29">
          <cell r="A29" t="str">
            <v>III. NHÀ, VẬT KIẾN TRÚC: xây dựng năm 2014</v>
          </cell>
        </row>
        <row r="31">
          <cell r="B31" t="str">
            <v>Trụ bê tông cắm ranh hàng rào cao 1,2 đến 2,2m</v>
          </cell>
          <cell r="F31" t="str">
            <v>trụ</v>
          </cell>
          <cell r="G31">
            <v>58000</v>
          </cell>
          <cell r="H31">
            <v>36</v>
          </cell>
          <cell r="I31">
            <v>0.8</v>
          </cell>
          <cell r="K31">
            <v>0</v>
          </cell>
        </row>
        <row r="32">
          <cell r="B32" t="str">
            <v>Trụ điện bê tông cao 5-7 mét</v>
          </cell>
          <cell r="F32" t="str">
            <v>cái</v>
          </cell>
          <cell r="G32">
            <v>1296000</v>
          </cell>
          <cell r="H32">
            <v>1</v>
          </cell>
          <cell r="I32">
            <v>0.8</v>
          </cell>
          <cell r="K32">
            <v>0</v>
          </cell>
        </row>
        <row r="33">
          <cell r="B33" t="str">
            <v>Trụ điện bằng ống sắt tráng kẽm D90</v>
          </cell>
          <cell r="F33" t="str">
            <v>cái</v>
          </cell>
          <cell r="G33">
            <v>864000</v>
          </cell>
          <cell r="H33">
            <v>2</v>
          </cell>
          <cell r="I33">
            <v>0.8</v>
          </cell>
          <cell r="K33">
            <v>0</v>
          </cell>
        </row>
        <row r="34">
          <cell r="B34" t="str">
            <v>Béc tưới</v>
          </cell>
          <cell r="F34" t="str">
            <v>cái</v>
          </cell>
          <cell r="G34">
            <v>5000</v>
          </cell>
          <cell r="H34">
            <v>187</v>
          </cell>
          <cell r="I34">
            <v>0.8</v>
          </cell>
          <cell r="K34" t="str">
            <v>tham khảo giá thị trường</v>
          </cell>
        </row>
        <row r="35">
          <cell r="B35" t="str">
            <v>Ống nhựa PVC D21</v>
          </cell>
          <cell r="F35" t="str">
            <v>m</v>
          </cell>
          <cell r="G35">
            <v>7100</v>
          </cell>
          <cell r="H35">
            <v>762</v>
          </cell>
          <cell r="I35">
            <v>0.8</v>
          </cell>
          <cell r="K35" t="str">
            <v>áp Ống nhựa uPVC D21x1.6mm
(922) Phụ lục 2- BÁO GIÁ VẬT LIỆU XÂY DỰNG TRÊN ĐỊA BÀN TỈNH ĐỒNG NAI THÁNG 1, THÁNG 2 NĂM 2026</v>
          </cell>
        </row>
        <row r="36">
          <cell r="B36" t="str">
            <v>Ống nhựa PVC D42</v>
          </cell>
          <cell r="F36" t="str">
            <v>m</v>
          </cell>
          <cell r="G36">
            <v>18800</v>
          </cell>
          <cell r="H36">
            <v>89</v>
          </cell>
          <cell r="I36">
            <v>0.8</v>
          </cell>
          <cell r="K36" t="str">
            <v>áp Ống nhựa uPVC D42x2.1m
(925) Phụ lục 2- BÁO GIÁ VẬT LIỆU XÂY DỰNG TRÊN ĐỊA BÀN TỈNH ĐỒNG NAI THÁNG 1, THÁNG 2 NĂM 2026</v>
          </cell>
        </row>
        <row r="37">
          <cell r="B37" t="str">
            <v>Hàng rào lưới B40</v>
          </cell>
          <cell r="F37" t="str">
            <v>m2</v>
          </cell>
          <cell r="G37">
            <v>101000</v>
          </cell>
          <cell r="H37">
            <v>204</v>
          </cell>
          <cell r="I37">
            <v>0.8</v>
          </cell>
          <cell r="K37">
            <v>0</v>
          </cell>
        </row>
        <row r="38">
          <cell r="B38" t="str">
            <v xml:space="preserve">
Van Nước PVC Ø42 Bình Minh</v>
          </cell>
          <cell r="F38" t="str">
            <v>cái</v>
          </cell>
          <cell r="G38">
            <v>85000</v>
          </cell>
          <cell r="H38">
            <v>52</v>
          </cell>
          <cell r="I38">
            <v>0.8</v>
          </cell>
          <cell r="K38" t="str">
            <v>tham khảo giá thị trường
https://phuongnamco.vn/van-nuoc-pvc-42-binh-minh-p38120425.html</v>
          </cell>
        </row>
        <row r="48">
          <cell r="J48">
            <v>20000000</v>
          </cell>
        </row>
      </sheetData>
      <sheetData sheetId="67" refreshError="1">
        <row r="8">
          <cell r="E8" t="str">
            <v>Hộ ông Hoàng Thái Sơn và bà Bùi Lê Thảo</v>
          </cell>
        </row>
        <row r="9">
          <cell r="E9" t="str">
            <v>044064009207 - 279171000015</v>
          </cell>
        </row>
        <row r="10">
          <cell r="E10" t="str">
            <v>Ấp Xuân Tâm 6, xã Xuân Hoà, thành phố Đồng Nai</v>
          </cell>
        </row>
        <row r="11">
          <cell r="E11" t="str">
            <v>09.87.303.432</v>
          </cell>
        </row>
        <row r="15">
          <cell r="E15" t="str">
            <v>Thửa đất số 198, tờ bản đồ số 205 (tờ bản đồ 94 xã Xuân Tâm cũ), diện tích 1951,1m2, mục đích sử dụng đất: trồng cây lâu năm (CLN) được Văn phòng đăng ký đất đai tỉnh Đồng Nai cấp giấy chứng nhận quyền sử dụng đất số DI 231822 ngày 17/03/2023 cho ông Hoàng Thái Sơn và bà Bùi Lê Thảo. Đất sử dụng ổn định, không tranh chấp. Trong phạm vi thu hồi đất có công trình vật kiến trúc xây dựng 1993.</v>
          </cell>
        </row>
        <row r="19">
          <cell r="B19">
            <v>198</v>
          </cell>
          <cell r="C19">
            <v>205</v>
          </cell>
          <cell r="G19">
            <v>220000</v>
          </cell>
          <cell r="H19">
            <v>1951.2</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H24">
            <v>1951.2</v>
          </cell>
          <cell r="J24">
            <v>643896000</v>
          </cell>
        </row>
        <row r="27">
          <cell r="B27" t="str">
            <v>dưới 30%</v>
          </cell>
          <cell r="J27">
            <v>3600000</v>
          </cell>
        </row>
        <row r="29">
          <cell r="A29" t="str">
            <v>III. NHÀ, VẬT KIẾN TRÚC: xây dựng năm 1993</v>
          </cell>
        </row>
        <row r="31">
          <cell r="B31" t="str">
            <v>Trụ bê tông cắm ranh hàng rào cao 1,2 đến 2,2m</v>
          </cell>
          <cell r="F31" t="str">
            <v>trụ</v>
          </cell>
          <cell r="G31">
            <v>58000</v>
          </cell>
          <cell r="H31">
            <v>3</v>
          </cell>
          <cell r="I31">
            <v>1</v>
          </cell>
          <cell r="K31">
            <v>0</v>
          </cell>
        </row>
        <row r="39">
          <cell r="J39">
            <v>20000000</v>
          </cell>
        </row>
      </sheetData>
      <sheetData sheetId="68" refreshError="1">
        <row r="8">
          <cell r="E8" t="str">
            <v>Bà Nguyễn Thị Kim Hương là đại diện của người được thừa kế Quyền sử dụng đất</v>
          </cell>
        </row>
        <row r="9">
          <cell r="E9" t="str">
            <v>086176011068</v>
          </cell>
        </row>
        <row r="10">
          <cell r="E10" t="str">
            <v>Ấp Xuân Tâm 6, xã Xuân Hoà, thành phố Đồng Nai</v>
          </cell>
        </row>
        <row r="11">
          <cell r="E11" t="str">
            <v>09.75.533.316</v>
          </cell>
        </row>
        <row r="12">
          <cell r="E12"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v>
          </cell>
        </row>
        <row r="15">
          <cell r="E15" t="str">
            <v>Thửa 98 tờ 205 (tờ bản đồ 15 xã Xuân Tâm cũ) được cấp giấy CNQSDĐ cho Bà Nguyễn Thị Kim Hương là đại diện của người được thừa kế Quyền sử dụng đất số BG 511377 cấp ngày 09/9/2011 mục đích sử dụng BHK. Hiện sử dụng ổn định không tranh chấp. Trong phạm vi thu hồi đất có công trình vật kiến trúc xây dựng 2018.</v>
          </cell>
        </row>
        <row r="19">
          <cell r="B19">
            <v>98</v>
          </cell>
          <cell r="C19">
            <v>205</v>
          </cell>
          <cell r="G19">
            <v>220000</v>
          </cell>
          <cell r="H19">
            <v>434.1</v>
          </cell>
        </row>
        <row r="24">
          <cell r="H24">
            <v>434.1</v>
          </cell>
          <cell r="J24">
            <v>143253000</v>
          </cell>
        </row>
        <row r="27">
          <cell r="B27" t="str">
            <v>dưới 30%</v>
          </cell>
          <cell r="J27">
            <v>1800000</v>
          </cell>
        </row>
        <row r="29">
          <cell r="A29" t="str">
            <v>III. NHÀ, VẬT KIẾN TRÚC: xây dựng năm 2018</v>
          </cell>
        </row>
        <row r="31">
          <cell r="B31" t="str">
            <v>Tài sản thửa 98 tờ 205</v>
          </cell>
        </row>
        <row r="32">
          <cell r="B32" t="str">
            <v>Tường rào xây gạch lưới B40, cột gạch (có tô trát), móng xây gạch dày 10cm</v>
          </cell>
          <cell r="F32" t="str">
            <v>đồng/m2</v>
          </cell>
          <cell r="G32">
            <v>382000</v>
          </cell>
          <cell r="H32">
            <v>83.3</v>
          </cell>
          <cell r="I32">
            <v>0.8</v>
          </cell>
          <cell r="K32" t="str">
            <v>áp Tường rào xây gạch hoặc xây gạch có khung lưới B40 (có tô, trát)</v>
          </cell>
        </row>
        <row r="33">
          <cell r="B33" t="str">
            <v>Tài sản thửa 230 tờ 205 (đất tranh chấp với ông Bùi Quốc Tân)</v>
          </cell>
        </row>
        <row r="34">
          <cell r="B34" t="str">
            <v>Bàn thiên</v>
          </cell>
          <cell r="F34" t="str">
            <v>đồng/cái</v>
          </cell>
          <cell r="G34">
            <v>950000</v>
          </cell>
          <cell r="H34">
            <v>1</v>
          </cell>
          <cell r="I34">
            <v>0.8</v>
          </cell>
          <cell r="K34">
            <v>0</v>
          </cell>
        </row>
        <row r="35">
          <cell r="B35" t="str">
            <v>Nền bê tông không cốt thép dày 0,1m</v>
          </cell>
          <cell r="F35" t="str">
            <v>m3</v>
          </cell>
          <cell r="G35">
            <v>2246000</v>
          </cell>
          <cell r="H35">
            <v>5.3140000000000001</v>
          </cell>
          <cell r="I35">
            <v>0.8</v>
          </cell>
          <cell r="K35">
            <v>0</v>
          </cell>
        </row>
        <row r="36">
          <cell r="B36" t="str">
            <v>Cổng sắt kiên cố</v>
          </cell>
          <cell r="F36" t="str">
            <v>m2</v>
          </cell>
          <cell r="G36">
            <v>1008000</v>
          </cell>
          <cell r="H36">
            <v>10.26</v>
          </cell>
          <cell r="I36">
            <v>0.8</v>
          </cell>
          <cell r="K36">
            <v>0</v>
          </cell>
        </row>
        <row r="37">
          <cell r="B37" t="str">
            <v>Nền lát gạch ceramic</v>
          </cell>
          <cell r="F37" t="str">
            <v>m2</v>
          </cell>
          <cell r="G37">
            <v>202000</v>
          </cell>
          <cell r="H37">
            <v>9.4400000000000013</v>
          </cell>
          <cell r="I37">
            <v>0.8</v>
          </cell>
          <cell r="K37">
            <v>0</v>
          </cell>
        </row>
        <row r="38">
          <cell r="B38" t="str">
            <v>Bờ kè xây gạch</v>
          </cell>
          <cell r="F38" t="str">
            <v>m3</v>
          </cell>
          <cell r="G38">
            <v>1798000</v>
          </cell>
          <cell r="H38">
            <v>0.3</v>
          </cell>
          <cell r="I38">
            <v>0.8</v>
          </cell>
          <cell r="K38">
            <v>0</v>
          </cell>
        </row>
        <row r="39">
          <cell r="B39" t="str">
            <v>Trụ  BTCT</v>
          </cell>
          <cell r="F39" t="str">
            <v>m3</v>
          </cell>
          <cell r="G39">
            <v>4493000</v>
          </cell>
          <cell r="H39">
            <v>1.0400000000000003</v>
          </cell>
          <cell r="I39">
            <v>0.8</v>
          </cell>
          <cell r="K39">
            <v>0</v>
          </cell>
        </row>
        <row r="40">
          <cell r="B40" t="str">
            <v>Tường rào xây gạch lưới B40, cột gạch (có tô trát), móng xây gạch dày 10cm</v>
          </cell>
          <cell r="F40" t="str">
            <v>đồng/m2</v>
          </cell>
          <cell r="G40">
            <v>382000</v>
          </cell>
          <cell r="H40">
            <v>59.125999999999991</v>
          </cell>
          <cell r="I40">
            <v>0.8</v>
          </cell>
          <cell r="K40" t="str">
            <v>áp Tường rào xây gạch hoặc xây gạch có khung lưới B40 (có tô, trát)</v>
          </cell>
        </row>
        <row r="41">
          <cell r="B41" t="str">
            <v>Tường rào có móng đá chẻ, cột gạch, khung bao song sắt</v>
          </cell>
          <cell r="F41" t="str">
            <v>đồng/m2</v>
          </cell>
          <cell r="G41">
            <v>481000</v>
          </cell>
          <cell r="H41">
            <v>21.76</v>
          </cell>
          <cell r="I41">
            <v>0.8</v>
          </cell>
          <cell r="K41">
            <v>0</v>
          </cell>
        </row>
        <row r="81">
          <cell r="J81">
            <v>16000000</v>
          </cell>
        </row>
      </sheetData>
      <sheetData sheetId="69" refreshError="1">
        <row r="8">
          <cell r="E8" t="str">
            <v>Hộ ông Bùi Văn Thuận và bà Trần Ngọc Hương</v>
          </cell>
        </row>
        <row r="9">
          <cell r="E9" t="str">
            <v>093055002894 - 093156002293</v>
          </cell>
        </row>
        <row r="10">
          <cell r="E10" t="str">
            <v>Ấp Xuân Tâm 6, xã Xuân Hoà, thành phố Đồng Nai</v>
          </cell>
        </row>
        <row r="11">
          <cell r="E11" t="str">
            <v>09.06.691.097</v>
          </cell>
        </row>
        <row r="12">
          <cell r="E12"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v>
          </cell>
        </row>
        <row r="15">
          <cell r="E15" t="str">
            <v>Thửa 57 tờ 205 thuộc thửa đất số 879; 876; 875 tờ số 15 cũ. Trong đó thửa đất số 876 tờ số 15, MĐSDĐ: đất trồng lúa (LUC) đã được cấp giấy CNQSDĐ cho Hộ ông Bùi Văn Thuận và bà Trần Ngọc Hương số AK 623394 cấp ngày 08/10/2007. Thửa đất 879; 875 tờ 15 MĐSDĐ đất trồng cây lâu năm (CLN) chưa được cấp giấy có nguồn gốc do ông Thuận khai phá năm 1993. Hiện sử dụng ổn định không tranh chấp. Trong phạm vi thu hồi đất có công trình vật kiến trúc xây dựng 2008.</v>
          </cell>
        </row>
        <row r="19">
          <cell r="B19">
            <v>57</v>
          </cell>
          <cell r="C19">
            <v>205</v>
          </cell>
          <cell r="G19">
            <v>220000</v>
          </cell>
          <cell r="H19">
            <v>279</v>
          </cell>
        </row>
        <row r="24">
          <cell r="H24">
            <v>128.79999999999998</v>
          </cell>
          <cell r="J24">
            <v>42503999.999999993</v>
          </cell>
        </row>
        <row r="27">
          <cell r="B27">
            <v>3.6900000000000002E-2</v>
          </cell>
          <cell r="J27">
            <v>3600000</v>
          </cell>
        </row>
        <row r="31">
          <cell r="B31" t="str">
            <v>Hàng rào khung sắt</v>
          </cell>
          <cell r="F31" t="str">
            <v>m2</v>
          </cell>
          <cell r="G31">
            <v>1008000</v>
          </cell>
          <cell r="H31">
            <v>2.4800000000000004</v>
          </cell>
          <cell r="I31">
            <v>1</v>
          </cell>
          <cell r="K31" t="str">
            <v>áp bằng cổng sắt kiên cố</v>
          </cell>
        </row>
        <row r="32">
          <cell r="B32" t="str">
            <v>Nền bê tông không cốt thép dày 0,1m</v>
          </cell>
          <cell r="F32" t="str">
            <v>m3</v>
          </cell>
          <cell r="G32">
            <v>2246000</v>
          </cell>
          <cell r="H32">
            <v>0.70000000000000007</v>
          </cell>
          <cell r="I32">
            <v>1</v>
          </cell>
          <cell r="K32">
            <v>0</v>
          </cell>
        </row>
        <row r="33">
          <cell r="B33" t="str">
            <v>Hàng rào lưới B40</v>
          </cell>
          <cell r="F33" t="str">
            <v>m2</v>
          </cell>
          <cell r="G33">
            <v>101000</v>
          </cell>
          <cell r="H33">
            <v>78</v>
          </cell>
          <cell r="I33">
            <v>1</v>
          </cell>
          <cell r="K33">
            <v>0</v>
          </cell>
        </row>
        <row r="34">
          <cell r="B34" t="str">
            <v>Trụ sắt tráng kẽm D60 cao 6m</v>
          </cell>
          <cell r="F34" t="str">
            <v>trụ</v>
          </cell>
          <cell r="G34">
            <v>576000</v>
          </cell>
          <cell r="H34">
            <v>3</v>
          </cell>
          <cell r="I34">
            <v>1</v>
          </cell>
          <cell r="K34" t="str">
            <v>tính tam suất trụ điện bằng ống sắt tráng kẽm D90</v>
          </cell>
        </row>
        <row r="35">
          <cell r="B35" t="str">
            <v>Mái che: mái tôn, khung cột sắt</v>
          </cell>
          <cell r="F35" t="str">
            <v>m2</v>
          </cell>
          <cell r="G35">
            <v>720000</v>
          </cell>
          <cell r="H35">
            <v>65.400000000000006</v>
          </cell>
          <cell r="I35">
            <v>1</v>
          </cell>
          <cell r="K35">
            <v>0</v>
          </cell>
        </row>
        <row r="36">
          <cell r="B36" t="str">
            <v>Nền lát gạch con sâu, gạch Terrazzo</v>
          </cell>
          <cell r="F36" t="str">
            <v>m2</v>
          </cell>
          <cell r="G36">
            <v>288000</v>
          </cell>
          <cell r="H36">
            <v>64.432500000000005</v>
          </cell>
          <cell r="I36">
            <v>1</v>
          </cell>
          <cell r="K36">
            <v>0</v>
          </cell>
        </row>
        <row r="37">
          <cell r="B37" t="str">
            <v>Giếng khoan Ф 140, ống chống nhựa</v>
          </cell>
          <cell r="F37" t="str">
            <v>mét</v>
          </cell>
          <cell r="G37">
            <v>864000</v>
          </cell>
          <cell r="H37">
            <v>55</v>
          </cell>
          <cell r="I37">
            <v>1</v>
          </cell>
          <cell r="K37">
            <v>0</v>
          </cell>
        </row>
        <row r="38">
          <cell r="B38" t="str">
            <v>Bồn hoa xây gạch</v>
          </cell>
          <cell r="F38" t="str">
            <v>m3</v>
          </cell>
          <cell r="G38">
            <v>432000</v>
          </cell>
          <cell r="H38">
            <v>0.67500000000000004</v>
          </cell>
          <cell r="I38">
            <v>1</v>
          </cell>
          <cell r="K38">
            <v>0</v>
          </cell>
        </row>
        <row r="39">
          <cell r="B39" t="str">
            <v>Mái che: mái tôn, khung cột sắt</v>
          </cell>
          <cell r="F39" t="str">
            <v>m2</v>
          </cell>
          <cell r="G39">
            <v>720000</v>
          </cell>
          <cell r="H39">
            <v>31.5</v>
          </cell>
          <cell r="I39">
            <v>1</v>
          </cell>
          <cell r="K39">
            <v>0</v>
          </cell>
        </row>
        <row r="40">
          <cell r="B40" t="str">
            <v xml:space="preserve">Dây điện nhôm 3.5mm2 </v>
          </cell>
          <cell r="F40" t="str">
            <v>m</v>
          </cell>
          <cell r="G40">
            <v>45610</v>
          </cell>
          <cell r="H40">
            <v>520</v>
          </cell>
          <cell r="I40">
            <v>1</v>
          </cell>
          <cell r="K40" t="str">
            <v>áp Dây điện LV-ABC - 3x35mm2 (0.6/1kV) 
(445) Phụ lục 2- BÁO GIÁ VẬT LIỆU XÂY DỰNG TRÊN ĐỊA BÀN TỈNH ĐỒNG NAI THÁNG 1, THÁNG 2 NĂM 2026</v>
          </cell>
        </row>
        <row r="41">
          <cell r="B41" t="str">
            <v>Nền bê tông không cốt thép dày 0,1m</v>
          </cell>
          <cell r="F41" t="str">
            <v>m3</v>
          </cell>
          <cell r="G41">
            <v>2246000</v>
          </cell>
          <cell r="H41">
            <v>3.4710000000000005</v>
          </cell>
          <cell r="I41">
            <v>1</v>
          </cell>
          <cell r="K41">
            <v>0</v>
          </cell>
        </row>
        <row r="42">
          <cell r="B42" t="str">
            <v>Nền bê tông không cốt thép dày 0,1m</v>
          </cell>
          <cell r="F42" t="str">
            <v>m3</v>
          </cell>
          <cell r="G42">
            <v>2246000</v>
          </cell>
          <cell r="H42">
            <v>3.35</v>
          </cell>
          <cell r="I42">
            <v>1</v>
          </cell>
          <cell r="K42">
            <v>0</v>
          </cell>
        </row>
        <row r="43">
          <cell r="B43" t="str">
            <v>Nền lát gạch ceramic</v>
          </cell>
          <cell r="F43" t="str">
            <v>m2</v>
          </cell>
          <cell r="G43">
            <v>202000</v>
          </cell>
          <cell r="H43">
            <v>10.557499999999999</v>
          </cell>
          <cell r="I43">
            <v>1</v>
          </cell>
          <cell r="K43">
            <v>0</v>
          </cell>
        </row>
        <row r="44">
          <cell r="B44" t="str">
            <v>Hồ cá ốp gạch ceramic, không nắp đậy, xây nổi</v>
          </cell>
          <cell r="F44" t="str">
            <v>m3</v>
          </cell>
          <cell r="G44">
            <v>553000</v>
          </cell>
          <cell r="H44">
            <v>1.52</v>
          </cell>
          <cell r="I44">
            <v>1</v>
          </cell>
          <cell r="K44" t="str">
            <v>áp bằng giá bể nước xây gạch</v>
          </cell>
        </row>
        <row r="45">
          <cell r="B45" t="str">
            <v>Trụ sắt tráng kẽm D90 cao 6m</v>
          </cell>
          <cell r="F45" t="str">
            <v>trụ</v>
          </cell>
          <cell r="G45">
            <v>864000</v>
          </cell>
          <cell r="H45">
            <v>5</v>
          </cell>
          <cell r="I45">
            <v>1</v>
          </cell>
          <cell r="K45" t="str">
            <v>áp bằng trụ điện bằng ống sắt tráng kẽm D90</v>
          </cell>
        </row>
        <row r="46">
          <cell r="B46" t="str">
            <v>Trụ điện bê tông cao 5-7 mét</v>
          </cell>
          <cell r="F46" t="str">
            <v>cái</v>
          </cell>
          <cell r="G46">
            <v>1296000</v>
          </cell>
          <cell r="H46">
            <v>3</v>
          </cell>
          <cell r="I46">
            <v>1</v>
          </cell>
          <cell r="K46">
            <v>0</v>
          </cell>
        </row>
        <row r="47">
          <cell r="B47" t="str">
            <v>di dời bồn nước nhựa 2.000 lít</v>
          </cell>
          <cell r="F47" t="str">
            <v>cái</v>
          </cell>
          <cell r="G47">
            <v>346000</v>
          </cell>
          <cell r="H47">
            <v>1</v>
          </cell>
          <cell r="I47">
            <v>1</v>
          </cell>
          <cell r="K47">
            <v>0</v>
          </cell>
        </row>
        <row r="48">
          <cell r="B48" t="str">
            <v>Trần nhựa la phông</v>
          </cell>
          <cell r="F48" t="str">
            <v>đồng/m2</v>
          </cell>
          <cell r="G48">
            <v>154000</v>
          </cell>
          <cell r="H48">
            <v>64.432500000000005</v>
          </cell>
          <cell r="I48">
            <v>1</v>
          </cell>
          <cell r="K48" t="str">
            <v>PHỤ LỤC IIb
ĐƠN GIÁ CÔNG TRÌNH XÂY DỰNG
(Ban hành kèm theo Quyết định số 18/2026/QĐ-UBND)</v>
          </cell>
        </row>
        <row r="73">
          <cell r="J73">
            <v>16000000</v>
          </cell>
        </row>
      </sheetData>
      <sheetData sheetId="70" refreshError="1">
        <row r="8">
          <cell r="E8" t="str">
            <v>Bà Nguyễn Thị Bích Liên</v>
          </cell>
        </row>
        <row r="9">
          <cell r="E9" t="str">
            <v>056171008239</v>
          </cell>
        </row>
        <row r="10">
          <cell r="E10" t="str">
            <v>Ấp Xuân Tâm 6, xã Xuân Hoà, thành phố Đồng Nai</v>
          </cell>
        </row>
        <row r="11">
          <cell r="E11" t="str">
            <v>09.09.656.283</v>
          </cell>
        </row>
        <row r="15">
          <cell r="E15" t="str">
            <v>Thửa 93 tờ 205 tờ bản đồ 94 xã Xuân Tâm cũ đã được cấp giấy CNQSDĐ cho Bà Nguyễn Thị Bích Liên số DB 592303 ngày 24/5/2021, mục đích sử dụng LUK. Hiện sử dụng ổn định không tranh chấp. Trong phạm vi thu hồi đất không có công trình vật kiến trúc.
Thửa 185 tờ 205 tờ bản đồ 94 xã Xuân Tâm cũ đã được cấp giấy CNQSDĐ cho Bà Nguyễn Thị Bích Liên số DB 592303 ngày 24/5/2021, mục đích sử dụng HNK. Hiện sử dụng ổn định không tranh chấp. Trong phạm vi thu hồi đất không có công trình vật kiến trúc.</v>
          </cell>
        </row>
        <row r="19">
          <cell r="B19">
            <v>93</v>
          </cell>
          <cell r="C19">
            <v>205</v>
          </cell>
          <cell r="D19" t="str">
            <v>m²</v>
          </cell>
          <cell r="G19">
            <v>220000</v>
          </cell>
          <cell r="H19">
            <v>128.19999999999999</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0">
          <cell r="B20">
            <v>185</v>
          </cell>
          <cell r="C20">
            <v>205</v>
          </cell>
          <cell r="G20">
            <v>220000</v>
          </cell>
          <cell r="H20">
            <v>3555.4</v>
          </cell>
          <cell r="K20"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7">
          <cell r="H27">
            <v>3683.6</v>
          </cell>
          <cell r="J27">
            <v>1215588000</v>
          </cell>
        </row>
        <row r="30">
          <cell r="B30" t="str">
            <v>dưới 30%</v>
          </cell>
          <cell r="J30">
            <v>3600000</v>
          </cell>
        </row>
        <row r="47">
          <cell r="J47">
            <v>20000000</v>
          </cell>
        </row>
      </sheetData>
      <sheetData sheetId="71" refreshError="1">
        <row r="8">
          <cell r="E8" t="str">
            <v>Hộ bà Nguyễn Thị Ngọc Ánh và ông Lưu Minh Sơn</v>
          </cell>
        </row>
        <row r="9">
          <cell r="E9" t="str">
            <v>082153010114 - 082056008645</v>
          </cell>
        </row>
        <row r="10">
          <cell r="E10" t="str">
            <v>Ấp Xuân Tâm 6, xã Xuân Hoà, thành phố Đồng Nai</v>
          </cell>
        </row>
        <row r="11">
          <cell r="E11" t="str">
            <v>08.62.723.351</v>
          </cell>
        </row>
        <row r="15">
          <cell r="E15" t="str">
            <v>Thửa 194 tờ 205 tờ bàn đồ 94 Xuân Tâm cũ đã được cấp giấy CNQSDĐ cho Hộ bà Nguyễn Thị Ngọc Ánh và ông Lưu Minh Sơn số DC 874136 cấp ngày 02/12/2021, mục đích sử dụng CLN+ONT. Hiện sử dụng ổn định không tranh chấp. Trong phạm vi thu hồi đất có công trình vật kiến trúc xây dựng 2015.</v>
          </cell>
        </row>
        <row r="19">
          <cell r="B19">
            <v>194</v>
          </cell>
          <cell r="C19">
            <v>205</v>
          </cell>
          <cell r="G19">
            <v>220000</v>
          </cell>
          <cell r="H19">
            <v>2109.8000000000002</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H24">
            <v>2109.8000000000002</v>
          </cell>
          <cell r="J24">
            <v>696234000.00000012</v>
          </cell>
        </row>
        <row r="27">
          <cell r="B27" t="str">
            <v>dưới 30%</v>
          </cell>
          <cell r="J27">
            <v>3600000</v>
          </cell>
        </row>
        <row r="29">
          <cell r="A29" t="str">
            <v>III. NHÀ, VẬT KIẾN TRÚC: xây dựng năm 2015</v>
          </cell>
        </row>
        <row r="31">
          <cell r="B31" t="str">
            <v>Ống nhựa PVC D60</v>
          </cell>
          <cell r="F31" t="str">
            <v>m</v>
          </cell>
          <cell r="G31">
            <v>25900</v>
          </cell>
          <cell r="H31">
            <v>60</v>
          </cell>
          <cell r="I31">
            <v>0.8</v>
          </cell>
          <cell r="K31" t="str">
            <v>áp Ống nhựa uPVC D60x2.0mm
(929) Phụ lục 2- BÁO GIÁ VẬT LIỆU XÂY DỰNG TRÊN ĐỊA BÀN TỈNH ĐỒNG NAI THÁNG 1, THÁNG 2 NĂM 2026</v>
          </cell>
        </row>
        <row r="32">
          <cell r="B32" t="str">
            <v>Ống nhựa PVC D21</v>
          </cell>
          <cell r="F32" t="str">
            <v>m</v>
          </cell>
          <cell r="G32">
            <v>7100</v>
          </cell>
          <cell r="H32">
            <v>480</v>
          </cell>
          <cell r="I32">
            <v>0.8</v>
          </cell>
          <cell r="K32" t="str">
            <v>áp Ống nhựa uPVC D21x1.6mm
(922) Phụ lục 2- BÁO GIÁ VẬT LIỆU XÂY DỰNG TRÊN ĐỊA BÀN TỈNH ĐỒNG NAI THÁNG 1, THÁNG 2 NĂM 2026</v>
          </cell>
        </row>
        <row r="44">
          <cell r="J44">
            <v>20000000</v>
          </cell>
        </row>
      </sheetData>
      <sheetData sheetId="72" refreshError="1">
        <row r="8">
          <cell r="E8" t="str">
            <v>Bà Đào Thị Kim Hoa</v>
          </cell>
        </row>
        <row r="9">
          <cell r="E9" t="str">
            <v>031170013183</v>
          </cell>
        </row>
        <row r="10">
          <cell r="E10" t="str">
            <v>Ấp Xuân Tâm 6, xã Xuân Hoà thành phố Đồng Nai</v>
          </cell>
        </row>
        <row r="11">
          <cell r="E11" t="str">
            <v>0777747916</v>
          </cell>
        </row>
        <row r="15">
          <cell r="E15" t="str">
            <v>Thửa đất số 47 (thửa đất 562 cũ xã Xuân Tâm), tờ bản đồ số 193( tờ bản số 32 cũ xã Xuân Tâm), mục đích sử dụng đất: đất ở nông thôn(ONT) và trồng cây lâu năm(CLN) chưa được cấp giấy chứng nhận quyền sử dụng đất. Thửa đất có nguồn gốc nhận chuyển nhượng của ông Nguyễn Văn Vĩnh và bà Đỗ Thị Lạ ngày 17/8/2004. Bà Đào Thị Kim Hoa sử dụng ổn định từ đó cho đến nay. Đất sử dụng ổn định, không tranh chấp. Trong phạm vi thu hồi đất có công trình vật kiến trúc xây dựng 1999.</v>
          </cell>
        </row>
        <row r="19">
          <cell r="B19">
            <v>47</v>
          </cell>
          <cell r="C19">
            <v>193</v>
          </cell>
          <cell r="G19">
            <v>380000</v>
          </cell>
          <cell r="H19">
            <v>502.3</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5">
          <cell r="H25">
            <v>389.65</v>
          </cell>
          <cell r="J25">
            <v>222100500</v>
          </cell>
        </row>
        <row r="28">
          <cell r="B28" t="str">
            <v>dưới 30%</v>
          </cell>
          <cell r="J28">
            <v>1800000</v>
          </cell>
        </row>
        <row r="30">
          <cell r="A30" t="str">
            <v>III. NHÀ, VẬT KIẾN TRÚC: xây dựng năm 1999</v>
          </cell>
        </row>
        <row r="32">
          <cell r="B32" t="str">
            <v>Nhà 01 tầng kết cấu loại 3</v>
          </cell>
          <cell r="F32" t="str">
            <v>đồng/m2
 sàn</v>
          </cell>
          <cell r="G32">
            <v>3489000</v>
          </cell>
          <cell r="H32">
            <v>81</v>
          </cell>
          <cell r="I32">
            <v>1</v>
          </cell>
          <cell r="K32">
            <v>0</v>
          </cell>
        </row>
        <row r="33">
          <cell r="B33" t="str">
            <v>Đồng hồ điện chính</v>
          </cell>
          <cell r="F33" t="str">
            <v>cái</v>
          </cell>
          <cell r="G33">
            <v>1500000</v>
          </cell>
          <cell r="H33">
            <v>1</v>
          </cell>
          <cell r="I33">
            <v>1</v>
          </cell>
          <cell r="K33">
            <v>0</v>
          </cell>
        </row>
        <row r="34">
          <cell r="B34" t="str">
            <v xml:space="preserve"> Giếng đào thủ công (đất khó đào, có đá)  Ф1m</v>
          </cell>
          <cell r="F34" t="str">
            <v>mét</v>
          </cell>
          <cell r="G34">
            <v>382000</v>
          </cell>
          <cell r="H34">
            <v>9</v>
          </cell>
          <cell r="I34">
            <v>1</v>
          </cell>
          <cell r="K34">
            <v>0</v>
          </cell>
        </row>
        <row r="35">
          <cell r="B35" t="str">
            <v>2.Giếng sâu trên 10 mét thì mét thứ 10 trở đi được tính thêm 50% mức giá trên</v>
          </cell>
          <cell r="F35" t="str">
            <v>mét</v>
          </cell>
          <cell r="G35">
            <v>573000</v>
          </cell>
          <cell r="H35">
            <v>5</v>
          </cell>
          <cell r="I35">
            <v>1</v>
          </cell>
          <cell r="K35">
            <v>0</v>
          </cell>
        </row>
        <row r="36">
          <cell r="B36" t="str">
            <v>Thả ống ciment 1m Ø1m</v>
          </cell>
          <cell r="F36" t="str">
            <v>cái</v>
          </cell>
          <cell r="G36">
            <v>432000</v>
          </cell>
          <cell r="H36">
            <v>14</v>
          </cell>
          <cell r="I36">
            <v>1</v>
          </cell>
          <cell r="K36">
            <v>0</v>
          </cell>
        </row>
        <row r="37">
          <cell r="B37" t="str">
            <v>Trụ điện bằng ống sắt tráng kẽm D90</v>
          </cell>
          <cell r="F37" t="str">
            <v>cái</v>
          </cell>
          <cell r="G37">
            <v>864000</v>
          </cell>
          <cell r="H37">
            <v>1</v>
          </cell>
          <cell r="I37">
            <v>1</v>
          </cell>
          <cell r="K37">
            <v>0</v>
          </cell>
        </row>
        <row r="38">
          <cell r="B38" t="str">
            <v>Mái che: mái tôn, khung cột sắt</v>
          </cell>
          <cell r="F38" t="str">
            <v>m2</v>
          </cell>
          <cell r="G38">
            <v>720000</v>
          </cell>
          <cell r="H38">
            <v>16.399999999999999</v>
          </cell>
          <cell r="I38">
            <v>1</v>
          </cell>
          <cell r="K38">
            <v>0</v>
          </cell>
        </row>
        <row r="39">
          <cell r="B39" t="str">
            <v>Nền bê tông không cốt thép dày 0,05m</v>
          </cell>
          <cell r="F39" t="str">
            <v>m3</v>
          </cell>
          <cell r="G39">
            <v>2246000</v>
          </cell>
          <cell r="H39">
            <v>0.74250000000000005</v>
          </cell>
          <cell r="I39">
            <v>1</v>
          </cell>
          <cell r="K39">
            <v>0</v>
          </cell>
        </row>
        <row r="40">
          <cell r="B40" t="str">
            <v>Bậc tam cấp xây gạch</v>
          </cell>
          <cell r="F40" t="str">
            <v>m3</v>
          </cell>
          <cell r="G40">
            <v>1798000</v>
          </cell>
          <cell r="H40">
            <v>0.12000000000000002</v>
          </cell>
          <cell r="I40">
            <v>1</v>
          </cell>
          <cell r="K40">
            <v>0</v>
          </cell>
        </row>
        <row r="41">
          <cell r="B41" t="str">
            <v>Chuồng dê: mái tôn, khung cột gỗ, sàn gỗ tạp, vách tre + lưới B40</v>
          </cell>
          <cell r="F41" t="str">
            <v>m2</v>
          </cell>
          <cell r="G41">
            <v>508000</v>
          </cell>
          <cell r="H41">
            <v>16.8</v>
          </cell>
          <cell r="I41">
            <v>1</v>
          </cell>
        </row>
        <row r="42">
          <cell r="B42" t="str">
            <v>Hầm chứa nước xây gạch, lát đáy, có nắp đậy</v>
          </cell>
          <cell r="F42" t="str">
            <v>m3</v>
          </cell>
          <cell r="G42">
            <v>576000</v>
          </cell>
          <cell r="H42">
            <v>6</v>
          </cell>
          <cell r="I42">
            <v>1</v>
          </cell>
          <cell r="K42" t="str">
            <v>áp bằng Hồ chứa (hố phân, hầm cầu...) xây gạch, lát đáy</v>
          </cell>
        </row>
        <row r="43">
          <cell r="B43" t="str">
            <v xml:space="preserve">Bồn Nước inox 700L </v>
          </cell>
          <cell r="F43" t="str">
            <v>bồn</v>
          </cell>
          <cell r="G43">
            <v>3430000</v>
          </cell>
          <cell r="H43">
            <v>1</v>
          </cell>
          <cell r="I43">
            <v>1</v>
          </cell>
          <cell r="K43" t="str">
            <v>tham khảo giá thị trường https://www.tdm.vn/bon-nuoc-inox-dai-thanh-700l-ngang.html</v>
          </cell>
        </row>
        <row r="44">
          <cell r="B44" t="str">
            <v>Trụ bê tông cắm ranh hàng rào cao 1,2 đến 2,2m</v>
          </cell>
          <cell r="F44" t="str">
            <v>trụ</v>
          </cell>
          <cell r="G44">
            <v>58000</v>
          </cell>
          <cell r="H44">
            <v>5</v>
          </cell>
          <cell r="I44">
            <v>1</v>
          </cell>
          <cell r="K44">
            <v>0</v>
          </cell>
        </row>
        <row r="46">
          <cell r="A46" t="str">
            <v>IV. CÂY TRỒNG</v>
          </cell>
        </row>
        <row r="73">
          <cell r="J73">
            <v>20000000</v>
          </cell>
        </row>
      </sheetData>
      <sheetData sheetId="73" refreshError="1">
        <row r="8">
          <cell r="E8" t="str">
            <v>Hộ ông Lương Văn Cẩn</v>
          </cell>
        </row>
        <row r="9">
          <cell r="E9" t="str">
            <v>052041004018</v>
          </cell>
        </row>
        <row r="10">
          <cell r="E10" t="str">
            <v>Ấp Xuân Tâm 6, xã Xuân Hoà, thành phố Đồng Nai</v>
          </cell>
        </row>
        <row r="11">
          <cell r="E11" t="str">
            <v>07.97.954.959</v>
          </cell>
        </row>
        <row r="15">
          <cell r="E15" t="str">
            <v>Thửa đất số 52, tờ bản đồ 193 (tờ bản đồ 82 xã Xuân Tâm cũ), mục đích sử dụng: trồng cây lâu năm(CLN) và đất ở nông thôn (ONT) được Văn phòng đăng ký đất đai tỉnh Đồng Nai cấp giấy chứng nhận quyền sử dụng đất số BU 237562 ngày 04/05/2014 cho ông Lương Văn Cẩn. Đất sử dụng ổn định, không tranh chấp. Trong phạm vi thu hồi đất có công trình vật kiến trúc xây dựng 2003.</v>
          </cell>
        </row>
        <row r="19">
          <cell r="B19">
            <v>52</v>
          </cell>
          <cell r="C19">
            <v>193</v>
          </cell>
          <cell r="G19">
            <v>380000</v>
          </cell>
          <cell r="H19">
            <v>4.0999999999999996</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4">
          <cell r="H24">
            <v>4.0999999999999996</v>
          </cell>
          <cell r="J24">
            <v>2336999.9999999995</v>
          </cell>
        </row>
        <row r="27">
          <cell r="B27" t="str">
            <v>dưới 30%</v>
          </cell>
          <cell r="J27">
            <v>1800000</v>
          </cell>
        </row>
        <row r="29">
          <cell r="A29" t="str">
            <v>III. NHÀ, VẬT KIẾN TRÚC: xây dựng năm 2003</v>
          </cell>
        </row>
        <row r="31">
          <cell r="B31" t="str">
            <v>Tường rào xây gạch hoặc xây gạch có khung lưới B40 (có tô, trát)</v>
          </cell>
          <cell r="F31" t="str">
            <v>đồng/m2</v>
          </cell>
          <cell r="G31">
            <v>382000</v>
          </cell>
          <cell r="H31">
            <v>6.0500000000000007</v>
          </cell>
          <cell r="I31">
            <v>1</v>
          </cell>
          <cell r="K31">
            <v>0</v>
          </cell>
        </row>
        <row r="38">
          <cell r="J38">
            <v>2000000</v>
          </cell>
        </row>
      </sheetData>
      <sheetData sheetId="74" refreshError="1">
        <row r="8">
          <cell r="E8" t="str">
            <v>Bà Nguyễn Thị Tố Phượng</v>
          </cell>
        </row>
        <row r="9">
          <cell r="E9" t="str">
            <v>049172004931</v>
          </cell>
        </row>
        <row r="10">
          <cell r="E10" t="str">
            <v>Ấp Xuân Tâm 6, xã Xuân Hoà, thành phố Đồng Nai</v>
          </cell>
        </row>
        <row r="11">
          <cell r="E11" t="str">
            <v>0906837117</v>
          </cell>
        </row>
        <row r="15">
          <cell r="E15" t="str">
            <v>Thửa 7 tờ 193 là tờ 82 xã Xuân Tâm cũ đã được cấp giấy CNQSDĐ cho Bà Nguyễn Thị Tố Phượng số BU 148704 cấp ngày 30/6/2014, mục đích sử dụng ONT+CLN. Hiện sử dụng ổn định không tranh chấp. Trong phạm vi thu hồi đất có công trình vật kiến trúc xây dựng 2014.</v>
          </cell>
        </row>
        <row r="19">
          <cell r="B19">
            <v>7</v>
          </cell>
          <cell r="C19">
            <v>193</v>
          </cell>
          <cell r="G19">
            <v>380000</v>
          </cell>
          <cell r="H19">
            <v>102.5</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4">
          <cell r="H24">
            <v>102.5</v>
          </cell>
          <cell r="J24">
            <v>58425000</v>
          </cell>
        </row>
        <row r="27">
          <cell r="B27" t="str">
            <v>dưới 30%</v>
          </cell>
          <cell r="J27">
            <v>1800000</v>
          </cell>
        </row>
        <row r="29">
          <cell r="A29" t="str">
            <v>III. NHÀ, VẬT KIẾN TRÚC: xây dựng năm 2014</v>
          </cell>
        </row>
        <row r="31">
          <cell r="B31" t="str">
            <v>Trụ bê tông cắm ranh hàng rào cao 1,2 đến 2,2m</v>
          </cell>
          <cell r="F31" t="str">
            <v>trụ</v>
          </cell>
          <cell r="G31">
            <v>58000</v>
          </cell>
          <cell r="H31">
            <v>3</v>
          </cell>
          <cell r="I31">
            <v>0.8</v>
          </cell>
          <cell r="K31">
            <v>0</v>
          </cell>
        </row>
        <row r="38">
          <cell r="J38">
            <v>8000000</v>
          </cell>
        </row>
      </sheetData>
      <sheetData sheetId="75" refreshError="1">
        <row r="8">
          <cell r="E8" t="str">
            <v>Hộ ông Nguyễn Văn Quỳnh</v>
          </cell>
        </row>
        <row r="9">
          <cell r="E9" t="str">
            <v>049064023055 - 079163016221</v>
          </cell>
        </row>
        <row r="10">
          <cell r="E10" t="str">
            <v>Ấp Xuân Tâm 6, xã Xuân Hoà, thành phố Đồng Nai</v>
          </cell>
        </row>
        <row r="11">
          <cell r="E11" t="str">
            <v>0908712392 (Hoàng) - 0933421922 (Quỳnh)</v>
          </cell>
        </row>
        <row r="15">
          <cell r="E15" t="str">
            <v>Thửa 133 tờ 182 là tờ 71 xã Xuân Tâm cũ đã được cấp giấy CNQSDĐ cho Hộ ông Nguyễn Văn Quỳnh số DO 206441 cấp ngày 15/04/2024, mục đích sử dụng ONT +CLN. Hiện sử dụng ổn định không tranh chấp. Trong phạm vi thu hồi đất có công trình vật kiến trúc xây dựng 2000.</v>
          </cell>
        </row>
        <row r="19">
          <cell r="B19">
            <v>133</v>
          </cell>
          <cell r="C19" t="str">
            <v>71
(182)</v>
          </cell>
          <cell r="D19" t="str">
            <v>m²</v>
          </cell>
          <cell r="G19">
            <v>530000</v>
          </cell>
          <cell r="H19">
            <v>21</v>
          </cell>
          <cell r="K19" t="str">
            <v>Quốc lộ 1 đoạn từ Giáp Trường Mầm non ấp 6 đến Hết chùa Quảng Long
(vị trí 1)</v>
          </cell>
        </row>
        <row r="23">
          <cell r="D23" t="str">
            <v>ĐVT
(m2)</v>
          </cell>
        </row>
        <row r="27">
          <cell r="B27" t="str">
            <v>dưới 30%</v>
          </cell>
          <cell r="J27">
            <v>1800000</v>
          </cell>
        </row>
        <row r="29">
          <cell r="A29" t="str">
            <v>III. NHÀ, VẬT KIẾN TRÚC: xây dựng năm 2000</v>
          </cell>
        </row>
        <row r="31">
          <cell r="B31" t="str">
            <v>Tường rào xây gạch, khung cột song sắt</v>
          </cell>
          <cell r="F31" t="str">
            <v>đồng/m2</v>
          </cell>
          <cell r="G31">
            <v>481000</v>
          </cell>
          <cell r="H31">
            <v>18.495000000000001</v>
          </cell>
          <cell r="I31">
            <v>1</v>
          </cell>
          <cell r="K31" t="str">
            <v>áp Tường rào có móng đá chẻ, cột gạch, khung bao song sắt</v>
          </cell>
        </row>
        <row r="32">
          <cell r="B32" t="str">
            <v>Mái che: mái tôn, khung cột sắt</v>
          </cell>
          <cell r="F32" t="str">
            <v>m2</v>
          </cell>
          <cell r="G32">
            <v>720000</v>
          </cell>
          <cell r="H32">
            <v>12.25</v>
          </cell>
          <cell r="I32">
            <v>1</v>
          </cell>
          <cell r="K32">
            <v>0</v>
          </cell>
        </row>
        <row r="33">
          <cell r="B33" t="str">
            <v>Nền lát gạch con sâu, gạch Terrazzo</v>
          </cell>
          <cell r="F33" t="str">
            <v>m2</v>
          </cell>
          <cell r="G33">
            <v>288000</v>
          </cell>
          <cell r="H33">
            <v>28.754999999999999</v>
          </cell>
          <cell r="I33">
            <v>1</v>
          </cell>
          <cell r="K33">
            <v>0</v>
          </cell>
        </row>
        <row r="34">
          <cell r="B34" t="str">
            <v>Di dời cổng sắt (rộng 2-5 mét, cao trên 2 mét)</v>
          </cell>
          <cell r="F34" t="str">
            <v>cánh</v>
          </cell>
          <cell r="G34">
            <v>173000</v>
          </cell>
          <cell r="H34">
            <v>2</v>
          </cell>
          <cell r="I34">
            <v>1</v>
          </cell>
          <cell r="K34">
            <v>0</v>
          </cell>
        </row>
        <row r="35">
          <cell r="B35" t="str">
            <v>Hòn non bộ</v>
          </cell>
          <cell r="F35" t="str">
            <v>m3</v>
          </cell>
          <cell r="G35">
            <v>1440000</v>
          </cell>
          <cell r="H35">
            <v>0.62400000000000011</v>
          </cell>
          <cell r="I35">
            <v>1</v>
          </cell>
          <cell r="K35">
            <v>0</v>
          </cell>
        </row>
        <row r="36">
          <cell r="B36" t="str">
            <v>Bồn hoa xây gạch</v>
          </cell>
          <cell r="F36" t="str">
            <v>m3</v>
          </cell>
          <cell r="G36">
            <v>432000</v>
          </cell>
          <cell r="H36">
            <v>0.27999999999999997</v>
          </cell>
          <cell r="I36">
            <v>1</v>
          </cell>
          <cell r="K36">
            <v>0</v>
          </cell>
        </row>
        <row r="48">
          <cell r="J48">
            <v>4000000</v>
          </cell>
        </row>
      </sheetData>
      <sheetData sheetId="76" refreshError="1">
        <row r="8">
          <cell r="E8" t="str">
            <v>Ông Nguyễn Xuân Vinh cùng sử dụng đất với bà Nguyễn Thị Thiên Nhạn</v>
          </cell>
        </row>
        <row r="9">
          <cell r="E9" t="str">
            <v>046072001553 - 075187012658</v>
          </cell>
        </row>
        <row r="10">
          <cell r="E10" t="str">
            <v>Ấp Xuân Tâm 5, xã Xuân Hoà, thành phố Đồng Nai; Ấp Xuân Tâm 6, xã Xuân Hoà, thành phố Đồng Nai</v>
          </cell>
        </row>
        <row r="11">
          <cell r="E11" t="str">
            <v>0369306364 (Vinh) - 0983040049 (Nhạn)</v>
          </cell>
        </row>
        <row r="15">
          <cell r="E15" t="str">
            <v>Thửa 14 tờ 193 là tờ 82 xã Xuân Tâm cũ đã được cấp giấy CNQSDĐ cho Ông Nguyễn Xuân Vinh cùng sử dụng đất với bà Nguyễn Thị Thiên Nhạn số CY 544912; CY 544610 cấp ngày 15/10/2020, mục đích sử dụng CLN. Ông Minh chết, bà Châu Thị Ái Nữ và các người liên quan đến hàng thừa kế QSDĐ của ông Trần Thanh Minh. Hiện sử dụng ổn định không tranh chấp. Trong phạm vi thu hồi đất có công trình vật kiến trúc năm 2025; 2010</v>
          </cell>
        </row>
        <row r="19">
          <cell r="B19">
            <v>14</v>
          </cell>
          <cell r="C19">
            <v>193</v>
          </cell>
          <cell r="G19">
            <v>530000</v>
          </cell>
          <cell r="H19">
            <v>43.9</v>
          </cell>
          <cell r="K19" t="str">
            <v>Quốc lộ 1 đoạn từ Giáp Trường Mầm non ấp 6 đến Hết chùa Quảng Long
(vị trí 1)</v>
          </cell>
        </row>
        <row r="27">
          <cell r="B27" t="str">
            <v>dưới 30%</v>
          </cell>
          <cell r="J27">
            <v>3600000</v>
          </cell>
        </row>
        <row r="29">
          <cell r="A29" t="str">
            <v xml:space="preserve">III. NHÀ, VẬT KIẾN TRÚC ; xây dựng 2025; 2010 </v>
          </cell>
        </row>
        <row r="31">
          <cell r="B31" t="str">
            <v>Tài sản của ông Nguyễn Văn Vinh</v>
          </cell>
        </row>
        <row r="32">
          <cell r="B32" t="str">
            <v>Nhà 01 tầng kết cấu loại 4</v>
          </cell>
          <cell r="F32" t="str">
            <v>đồng/m2
 sàn</v>
          </cell>
          <cell r="G32">
            <v>3054000</v>
          </cell>
          <cell r="H32">
            <v>3.8249999999999997</v>
          </cell>
          <cell r="I32">
            <v>1</v>
          </cell>
          <cell r="K32">
            <v>0</v>
          </cell>
        </row>
        <row r="33">
          <cell r="B33" t="str">
            <v>Nhà 01 tầng kết cấu loại 4</v>
          </cell>
          <cell r="F33" t="str">
            <v>đồng/m2
 sàn</v>
          </cell>
          <cell r="G33">
            <v>3054000</v>
          </cell>
          <cell r="H33">
            <v>13.725000000000001</v>
          </cell>
          <cell r="I33">
            <v>1</v>
          </cell>
          <cell r="K33">
            <v>0</v>
          </cell>
        </row>
        <row r="34">
          <cell r="B34" t="str">
            <v>Mái che: mái tôn, khung cột sắt</v>
          </cell>
          <cell r="F34" t="str">
            <v>m2</v>
          </cell>
          <cell r="G34">
            <v>720000</v>
          </cell>
          <cell r="H34">
            <v>8.5500000000000007</v>
          </cell>
          <cell r="I34">
            <v>1</v>
          </cell>
          <cell r="K34">
            <v>0</v>
          </cell>
        </row>
        <row r="35">
          <cell r="B35" t="str">
            <v>Nhà bán kiên cố</v>
          </cell>
          <cell r="F35" t="str">
            <v>đồng/m2
 sàn</v>
          </cell>
          <cell r="G35">
            <v>1854000</v>
          </cell>
          <cell r="H35">
            <v>20.425000000000001</v>
          </cell>
          <cell r="I35">
            <v>1</v>
          </cell>
          <cell r="K35">
            <v>0</v>
          </cell>
        </row>
        <row r="36">
          <cell r="B36" t="str">
            <v>Mái che di động</v>
          </cell>
          <cell r="F36" t="str">
            <v>m2</v>
          </cell>
          <cell r="G36">
            <v>259000</v>
          </cell>
          <cell r="H36">
            <v>14</v>
          </cell>
          <cell r="I36">
            <v>1</v>
          </cell>
          <cell r="K36" t="str">
            <v>áp bằng mái che</v>
          </cell>
        </row>
        <row r="37">
          <cell r="B37" t="str">
            <v>Di dời bảng hiệu</v>
          </cell>
          <cell r="F37" t="str">
            <v>cái</v>
          </cell>
          <cell r="G37">
            <v>173000</v>
          </cell>
          <cell r="H37">
            <v>4.2699999999999996</v>
          </cell>
          <cell r="I37">
            <v>1</v>
          </cell>
          <cell r="K37" t="str">
            <v xml:space="preserve"> áp bằng di dời cổng sắt (rộng 2-5 mét, cao trên 2 mét)</v>
          </cell>
        </row>
        <row r="38">
          <cell r="B38" t="str">
            <v>Tài sản của bà Nguyễn Thị Thiên Nhạn</v>
          </cell>
        </row>
        <row r="39">
          <cell r="B39" t="str">
            <v>Nền bê tông không cốt thép dày 0,1m</v>
          </cell>
          <cell r="F39" t="str">
            <v>m3</v>
          </cell>
          <cell r="G39">
            <v>2246000</v>
          </cell>
          <cell r="H39">
            <v>2.16</v>
          </cell>
          <cell r="I39">
            <v>0.8</v>
          </cell>
          <cell r="K39">
            <v>0</v>
          </cell>
        </row>
        <row r="40">
          <cell r="B40" t="str">
            <v>Bờ kè xây gạch</v>
          </cell>
          <cell r="F40" t="str">
            <v>m3</v>
          </cell>
          <cell r="G40">
            <v>1798000</v>
          </cell>
          <cell r="H40">
            <v>0.76500000000000001</v>
          </cell>
          <cell r="I40">
            <v>0.8</v>
          </cell>
          <cell r="K40">
            <v>0</v>
          </cell>
        </row>
        <row r="52">
          <cell r="J52">
            <v>12000000</v>
          </cell>
        </row>
      </sheetData>
      <sheetData sheetId="77" refreshError="1">
        <row r="8">
          <cell r="E8" t="str">
            <v>Bà Châu Thị Ái Nữ và các đồng thừa kế QSDĐ của ông Trần Thanh Minh</v>
          </cell>
        </row>
        <row r="9">
          <cell r="E9" t="str">
            <v>051171011409</v>
          </cell>
        </row>
        <row r="10">
          <cell r="E10" t="str">
            <v>Ấp Xuân Tâm 6, xã Xuân Hoà, thành phố Đồng Nai</v>
          </cell>
        </row>
        <row r="11">
          <cell r="E11" t="str">
            <v>03.58.115.311</v>
          </cell>
        </row>
        <row r="15">
          <cell r="E15" t="str">
            <v>Thửa 181 tờ 205 là tờ 94 xã Xuân Tâm cũ đã được cấp giấy CNQSDĐ cho Ông Trần Thanh Minh số CY 230151 cấp ngày 17/11/2020, mục đích sử dụng CLN. Ông Minh chết, bà Châu Thị Ái Nữ và các người liên quan đến hàng thừa kế QSDĐ của ông Trần Thanh Minh. Hiện sử dụng ổn định không tranh chấp. Trong phạm vi thu hồi đất không có công trình vật kiến trúc.</v>
          </cell>
        </row>
        <row r="19">
          <cell r="B19">
            <v>181</v>
          </cell>
          <cell r="C19">
            <v>205</v>
          </cell>
          <cell r="G19">
            <v>220000</v>
          </cell>
          <cell r="H19">
            <v>1745.7</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4">
          <cell r="H24">
            <v>1745.7</v>
          </cell>
          <cell r="J24">
            <v>576081000</v>
          </cell>
        </row>
        <row r="27">
          <cell r="B27" t="str">
            <v>dưới 30%</v>
          </cell>
          <cell r="J27">
            <v>3600000</v>
          </cell>
        </row>
        <row r="42">
          <cell r="J42">
            <v>20000000</v>
          </cell>
        </row>
      </sheetData>
      <sheetData sheetId="78" refreshError="1">
        <row r="8">
          <cell r="E8" t="str">
            <v>Bà Đậu Thị Khẩn</v>
          </cell>
        </row>
        <row r="9">
          <cell r="E9" t="str">
            <v>075157003090</v>
          </cell>
        </row>
        <row r="10">
          <cell r="E10" t="str">
            <v>Ấp Xuân Tâm 6, xã Xuân Hoà, thành phố Đồng Nai</v>
          </cell>
        </row>
        <row r="11">
          <cell r="E11" t="str">
            <v>0901730325</v>
          </cell>
        </row>
        <row r="15">
          <cell r="E15" t="str">
            <v>Thửa đất số 232, tờ bản đồ số 205 (tờ bản đồ 94 xã Xuân Tâm cũ), mục đích sử dụng đất: đất rừng sản xuất (RSX) được Văn phòng đăng ký đất đai tỉnh Đồng Nai cấp giấy chứng nhận quyền sử dụng đất số DM 488745 ngày 15/11/2023 cho bà Đậu Thị Khẩn. Đất sử dụng ổn định, không tranh chấp.
 Thửa đất số 56, tờ bản đồ số 205 (tờ bản đồ 94 xã Xuân Tâm cũ), mục đích sử dụng đất: đất rừng sản xuất (RSX). Đất có nguồn gốc do bà Đậu Thị Khẩn khai phá năm 1988 sử dụng đến nay. Đất sử dụng ổn định, không tranh chấp.
 Thửa đất số 55, tờ bản đồ số 205 (tờ bản đồ 94 xã Xuân Tâm cũ), mục đích sử dụng đất: đất chuyên trồng lúa (LUC). Đất có nguồn gốc do bà Đậu Thị Khẩn khai phá năm 1988 sử dụng đến nay. Đất sử dụng ổn định, không tranh chấp.
 Thửa đất số 46, tờ bản đồ số 205 (tờ bản đồ 94 xã Xuân Tâm cũ), mục đích sử dụng đất: đất trồng cây lâu năm (CLN). Đất có nguồn gốc do bà Đậu Thị Khẩn khai phá năm 1988 sử dụng đến nay. Đất sử dụng ổn định, không tranh chấp.
Trong phạm vi thu hồi đất có công trình vật kiến trúc xây dựng 2024.</v>
          </cell>
        </row>
        <row r="19">
          <cell r="B19">
            <v>232</v>
          </cell>
          <cell r="C19">
            <v>205</v>
          </cell>
          <cell r="G19">
            <v>140000</v>
          </cell>
          <cell r="H19">
            <v>2918.3</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0">
          <cell r="B20">
            <v>56</v>
          </cell>
          <cell r="C20">
            <v>205</v>
          </cell>
          <cell r="G20">
            <v>120000</v>
          </cell>
          <cell r="H20">
            <v>670.9</v>
          </cell>
          <cell r="K20" t="str">
            <v>Quốc lộ 1 đoạn từ Giáp Trường Mầm non ấp 6 đến Hết chùa Quảng Long
(vị trí)</v>
          </cell>
        </row>
        <row r="21">
          <cell r="B21">
            <v>55</v>
          </cell>
          <cell r="C21">
            <v>205</v>
          </cell>
          <cell r="G21">
            <v>159000</v>
          </cell>
          <cell r="H21">
            <v>1857.4</v>
          </cell>
          <cell r="K21" t="str">
            <v>Quốc lộ 1 đoạn từ Giáp Trường Mầm non ấp 6 đến Hết chùa Quảng Long
(vị trí)</v>
          </cell>
        </row>
        <row r="22">
          <cell r="B22">
            <v>46</v>
          </cell>
          <cell r="C22">
            <v>205</v>
          </cell>
          <cell r="G22">
            <v>159000</v>
          </cell>
          <cell r="H22">
            <v>458.1</v>
          </cell>
          <cell r="K22" t="str">
            <v>Quốc lộ 1 đoạn từ Giáp Trường Mầm non ấp 6 đến Hết chùa Quảng Long
(vị trí)</v>
          </cell>
        </row>
        <row r="31">
          <cell r="H31">
            <v>5800.8450000000012</v>
          </cell>
          <cell r="J31">
            <v>1264042200</v>
          </cell>
        </row>
        <row r="34">
          <cell r="B34">
            <v>0.96679999999999999</v>
          </cell>
          <cell r="J34">
            <v>7200000</v>
          </cell>
        </row>
        <row r="36">
          <cell r="A36" t="str">
            <v>III. NHÀ, VẬT KIẾN TRÚC: xây dựng năm 2024</v>
          </cell>
        </row>
        <row r="38">
          <cell r="B38" t="str">
            <v>Nhà bán kiên cố</v>
          </cell>
          <cell r="F38" t="str">
            <v>đồng/m2
 sàn</v>
          </cell>
          <cell r="G38">
            <v>1854000</v>
          </cell>
          <cell r="H38">
            <v>76.254999999999995</v>
          </cell>
          <cell r="I38">
            <v>0.8</v>
          </cell>
          <cell r="K38">
            <v>0</v>
          </cell>
        </row>
        <row r="39">
          <cell r="B39" t="str">
            <v>Mái che: mái tôn, khung cột sắt</v>
          </cell>
          <cell r="F39" t="str">
            <v>m2</v>
          </cell>
          <cell r="G39">
            <v>720000</v>
          </cell>
          <cell r="H39">
            <v>32</v>
          </cell>
          <cell r="I39">
            <v>0.8</v>
          </cell>
          <cell r="K39">
            <v>0</v>
          </cell>
        </row>
        <row r="40">
          <cell r="B40" t="str">
            <v>Nền xi măng dày 5cm</v>
          </cell>
          <cell r="F40" t="str">
            <v>m2</v>
          </cell>
          <cell r="G40">
            <v>80000</v>
          </cell>
          <cell r="H40">
            <v>27.599999999999998</v>
          </cell>
          <cell r="I40">
            <v>0.8</v>
          </cell>
          <cell r="K40">
            <v>0</v>
          </cell>
        </row>
        <row r="41">
          <cell r="B41" t="str">
            <v>Giếng khoan Ф 140, ống chống nhựa</v>
          </cell>
          <cell r="F41" t="str">
            <v>mét</v>
          </cell>
          <cell r="G41">
            <v>864000</v>
          </cell>
          <cell r="H41">
            <v>51</v>
          </cell>
          <cell r="I41">
            <v>0.8</v>
          </cell>
          <cell r="K41">
            <v>0</v>
          </cell>
        </row>
        <row r="42">
          <cell r="B42" t="str">
            <v>Giếng khoan Ф 140, ống chống nhựa</v>
          </cell>
          <cell r="F42" t="str">
            <v>mét</v>
          </cell>
          <cell r="G42">
            <v>864000</v>
          </cell>
          <cell r="H42">
            <v>67</v>
          </cell>
          <cell r="I42">
            <v>0.8</v>
          </cell>
          <cell r="K42">
            <v>0</v>
          </cell>
        </row>
        <row r="54">
          <cell r="J54">
            <v>20000000</v>
          </cell>
        </row>
      </sheetData>
      <sheetData sheetId="79" refreshError="1">
        <row r="8">
          <cell r="E8" t="str">
            <v>Ông Trịnh Quang Tiến và bà Lê Thị Thúy Nga</v>
          </cell>
        </row>
        <row r="9">
          <cell r="E9" t="str">
            <v>049060004243 - 048166006466</v>
          </cell>
        </row>
        <row r="10">
          <cell r="E10" t="str">
            <v>Ấp Xuân Tâm 6, xã Xuân Hoà, thành phố Đồng Nai</v>
          </cell>
        </row>
        <row r="11">
          <cell r="E11" t="str">
            <v>0332352709</v>
          </cell>
        </row>
        <row r="15">
          <cell r="E15" t="str">
            <v>Thửa đất số 13 tờ bản đồ số 193( tờ bản đồ 82 xã Xuân Tâm cũ), mục đích sử dụng đất: đất ở nông thôn(ONT) và trồng cây lâu năm(CLN) được Văn phòng đăng ký đất đai tỉnh Đồng Nai cấp giấy chứng nhận quyền sử dụng đất số DM 967699 ngày 11/12/2023 cho ông Trịnh Quang Tiến và bà Lê Thị Thúy Nga. Đất sử dụng ổn định, không tranh chấp.
Trong phạm vi thu hồi đất có công trình vật kiến trúc xây dựng 2005.</v>
          </cell>
        </row>
        <row r="19">
          <cell r="B19">
            <v>13</v>
          </cell>
          <cell r="C19">
            <v>193</v>
          </cell>
          <cell r="G19">
            <v>530000</v>
          </cell>
          <cell r="H19">
            <v>42.3</v>
          </cell>
          <cell r="K19" t="str">
            <v>Quốc lộ 1 đoạn từ Giáp Trường Mầm non ấp 6 đến Hết chùa Quảng Long
(vị trí 1)</v>
          </cell>
        </row>
        <row r="27">
          <cell r="B27" t="str">
            <v>dưới 30%</v>
          </cell>
          <cell r="J27">
            <v>3600000</v>
          </cell>
        </row>
        <row r="29">
          <cell r="A29" t="str">
            <v>III. NHÀ, VẬT KIẾN TRÚC: xây dựng năm 2005</v>
          </cell>
        </row>
        <row r="31">
          <cell r="B31" t="str">
            <v>Nhà 01 tầng kết cấu loại 1</v>
          </cell>
          <cell r="F31" t="str">
            <v>đồng/m2
 sàn</v>
          </cell>
          <cell r="G31">
            <v>4363000</v>
          </cell>
          <cell r="H31">
            <v>3.6549999999999998</v>
          </cell>
          <cell r="I31">
            <v>1</v>
          </cell>
          <cell r="K31">
            <v>0</v>
          </cell>
        </row>
        <row r="32">
          <cell r="B32" t="str">
            <v>Nhà 01 tầng kết cấu loại 1</v>
          </cell>
          <cell r="F32" t="str">
            <v>đồng/m2
 sàn</v>
          </cell>
          <cell r="G32">
            <v>4363000</v>
          </cell>
          <cell r="H32">
            <v>20.209999999999997</v>
          </cell>
          <cell r="I32">
            <v>1</v>
          </cell>
          <cell r="K32">
            <v>0</v>
          </cell>
        </row>
        <row r="33">
          <cell r="B33" t="str">
            <v>Hàng rào khung sắt + lưới b40</v>
          </cell>
          <cell r="F33" t="str">
            <v>m2</v>
          </cell>
          <cell r="G33">
            <v>221000</v>
          </cell>
          <cell r="H33">
            <v>7.43</v>
          </cell>
          <cell r="I33">
            <v>1</v>
          </cell>
          <cell r="K33" t="str">
            <v>Tường rào xây gạch không tô trát hoặc rào khung lưới B40, trụ các loại có khung</v>
          </cell>
        </row>
        <row r="34">
          <cell r="B34" t="str">
            <v>Nền ciment dày 5cm</v>
          </cell>
          <cell r="F34" t="str">
            <v>m2</v>
          </cell>
          <cell r="G34">
            <v>80000</v>
          </cell>
          <cell r="H34">
            <v>33.475000000000001</v>
          </cell>
          <cell r="I34">
            <v>1</v>
          </cell>
          <cell r="K34">
            <v>0</v>
          </cell>
        </row>
        <row r="35">
          <cell r="B35" t="str">
            <v>Mái che: mái bạt, khung cột sắt</v>
          </cell>
          <cell r="F35" t="str">
            <v>m2</v>
          </cell>
          <cell r="G35">
            <v>259000</v>
          </cell>
          <cell r="H35">
            <v>18.025000000000002</v>
          </cell>
          <cell r="I35">
            <v>1</v>
          </cell>
          <cell r="K35">
            <v>0</v>
          </cell>
        </row>
        <row r="36">
          <cell r="B36" t="str">
            <v>Mái che: mái tôn, khung cột sắt</v>
          </cell>
          <cell r="F36" t="str">
            <v>m2</v>
          </cell>
          <cell r="G36">
            <v>720000</v>
          </cell>
          <cell r="H36">
            <v>20.085000000000001</v>
          </cell>
          <cell r="I36">
            <v>1</v>
          </cell>
          <cell r="K36">
            <v>0</v>
          </cell>
        </row>
        <row r="37">
          <cell r="B37" t="str">
            <v>Vách tôn + khung sắt</v>
          </cell>
          <cell r="F37" t="str">
            <v>m2</v>
          </cell>
          <cell r="G37">
            <v>259000</v>
          </cell>
          <cell r="H37">
            <v>29.700000000000003</v>
          </cell>
          <cell r="I37">
            <v>1</v>
          </cell>
          <cell r="K37" t="str">
            <v>áp bằng mái che</v>
          </cell>
        </row>
        <row r="38">
          <cell r="B38" t="str">
            <v>Cổng sắt kiên cố</v>
          </cell>
          <cell r="F38" t="str">
            <v>m2</v>
          </cell>
          <cell r="G38">
            <v>1008000</v>
          </cell>
          <cell r="H38">
            <v>11.0725</v>
          </cell>
          <cell r="I38">
            <v>1</v>
          </cell>
          <cell r="K38">
            <v>0</v>
          </cell>
        </row>
        <row r="39">
          <cell r="B39" t="str">
            <v>Nền ciment dày 5cm</v>
          </cell>
          <cell r="F39" t="str">
            <v>m2</v>
          </cell>
          <cell r="G39">
            <v>80000</v>
          </cell>
          <cell r="H39">
            <v>7.7700000000000005</v>
          </cell>
          <cell r="I39">
            <v>1</v>
          </cell>
          <cell r="K39">
            <v>0</v>
          </cell>
        </row>
        <row r="40">
          <cell r="B40" t="str">
            <v>Trụ xây gạch</v>
          </cell>
          <cell r="F40" t="str">
            <v>m3</v>
          </cell>
          <cell r="G40">
            <v>1798000</v>
          </cell>
          <cell r="H40">
            <v>9.375E-2</v>
          </cell>
          <cell r="I40">
            <v>1</v>
          </cell>
          <cell r="K40">
            <v>0</v>
          </cell>
        </row>
        <row r="41">
          <cell r="B41" t="str">
            <v>CP điện</v>
          </cell>
          <cell r="F41" t="str">
            <v>cái</v>
          </cell>
          <cell r="G41">
            <v>818300</v>
          </cell>
          <cell r="H41">
            <v>1</v>
          </cell>
          <cell r="I41">
            <v>1</v>
          </cell>
          <cell r="K41" t="str">
            <v>Tham khảo giá thị trường https://thietbidiennanoco.vn/rccb-panasonic-25a-2p-bbdr22530hv/</v>
          </cell>
        </row>
        <row r="42">
          <cell r="B42" t="str">
            <v>Ống nhựa PVC D27</v>
          </cell>
          <cell r="F42" t="str">
            <v>m</v>
          </cell>
          <cell r="G42">
            <v>10100</v>
          </cell>
          <cell r="H42">
            <v>10</v>
          </cell>
          <cell r="I42">
            <v>1</v>
          </cell>
          <cell r="K42" t="str">
            <v>áp Ống nhựa uPVC D27x1.8mm
(923) Phụ lục 2- BÁO GIÁ VẬT LIỆU XÂY DỰNG TRÊN ĐỊA BÀN TỈNH ĐỒNG NAI THÁNG 1, THÁNG 2 NĂM 2026</v>
          </cell>
        </row>
        <row r="43">
          <cell r="B43" t="str">
            <v>Đồng hồ điện chính</v>
          </cell>
          <cell r="F43" t="str">
            <v>cái</v>
          </cell>
          <cell r="G43">
            <v>1500000</v>
          </cell>
          <cell r="H43">
            <v>1</v>
          </cell>
          <cell r="I43">
            <v>1</v>
          </cell>
          <cell r="K43">
            <v>0</v>
          </cell>
        </row>
        <row r="55">
          <cell r="J55">
            <v>12000000</v>
          </cell>
        </row>
      </sheetData>
      <sheetData sheetId="80" refreshError="1">
        <row r="8">
          <cell r="E8" t="str">
            <v>Ông Nguyễn Thời Dũng cùng sử dụng đất với ông Hồ Quý</v>
          </cell>
        </row>
        <row r="9">
          <cell r="E9" t="str">
            <v>075075011439 - 046063011099</v>
          </cell>
        </row>
        <row r="10">
          <cell r="E10" t="str">
            <v>Ấp Xuân Tâm 6, xã Xuân Hoà, thành phố Đồng Nai</v>
          </cell>
        </row>
        <row r="11">
          <cell r="E11" t="str">
            <v>09.33.220903</v>
          </cell>
        </row>
        <row r="15">
          <cell r="E15" t="str">
            <v>Thửa 78 tờ 193 là tờ bản đồ 82 xã Xuân Tâm cũ đã được cấp giấy CNQSDĐ cho Ông Nguyễn Thời Dũng cùng sử dụng đất với ông Hồ Quý số DD 159214; DD 159213 cấp ngày 29/12/2021, mục đích sử dụng ONT+CLN. Hiện sử dụng ổn định không tranh chấp. Trong phạm vi thu hồi đất có công trình vật kiến trúc xây dựng 2024.</v>
          </cell>
        </row>
        <row r="19">
          <cell r="B19">
            <v>78</v>
          </cell>
          <cell r="C19">
            <v>193</v>
          </cell>
          <cell r="G19">
            <v>380000</v>
          </cell>
          <cell r="H19">
            <v>572.20000000000005</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4">
          <cell r="H24">
            <v>572.20000000000005</v>
          </cell>
          <cell r="J24">
            <v>326154000.00000006</v>
          </cell>
        </row>
        <row r="27">
          <cell r="B27" t="str">
            <v>dưới 30%</v>
          </cell>
          <cell r="J27">
            <v>3600000</v>
          </cell>
        </row>
        <row r="29">
          <cell r="A29" t="str">
            <v>III. NHÀ, VẬT KIẾN TRÚC: xây dựng năm 2024</v>
          </cell>
        </row>
        <row r="31">
          <cell r="B31" t="str">
            <v xml:space="preserve">Hàng rào lưới nhựa </v>
          </cell>
          <cell r="F31" t="str">
            <v>m</v>
          </cell>
          <cell r="G31">
            <v>26000</v>
          </cell>
          <cell r="H31">
            <v>55</v>
          </cell>
          <cell r="I31">
            <v>0.8</v>
          </cell>
          <cell r="K31" t="str">
            <v>tham khảo thị trường
https://www.lazada.vn/products/kho-cao-1m-12m15m-x-dai-1m-luoi-nhua-deo-nguyen-sinh-rao-vuon-lam-chuong-trai-chan-nuoi-ga-vit-i2654626400-s12963156476.html?</v>
          </cell>
        </row>
        <row r="32">
          <cell r="B32" t="str">
            <v>Trụ sắt tráng kẽm D91 cao 6m</v>
          </cell>
          <cell r="F32" t="str">
            <v>trụ</v>
          </cell>
          <cell r="G32">
            <v>864000</v>
          </cell>
          <cell r="H32">
            <v>1</v>
          </cell>
          <cell r="I32">
            <v>0.8</v>
          </cell>
          <cell r="K32" t="str">
            <v>áp bằng trụ điện bằng ống sắt tráng kẽm D90</v>
          </cell>
        </row>
        <row r="33">
          <cell r="B33" t="str">
            <v>Trụ bê tông cắm ranh hàng rào cao 1,2 đến 2,2m</v>
          </cell>
          <cell r="F33" t="str">
            <v>trụ</v>
          </cell>
          <cell r="G33">
            <v>58000</v>
          </cell>
          <cell r="H33">
            <v>4</v>
          </cell>
          <cell r="I33">
            <v>0.8</v>
          </cell>
          <cell r="K33">
            <v>0</v>
          </cell>
        </row>
        <row r="41">
          <cell r="J41">
            <v>20000000</v>
          </cell>
        </row>
      </sheetData>
      <sheetData sheetId="81" refreshError="1">
        <row r="8">
          <cell r="E8" t="str">
            <v>Ông Nguyễn Xuân Cương và bà Lê Thị Thủy Tiên</v>
          </cell>
        </row>
        <row r="9">
          <cell r="E9" t="str">
            <v>052164001062</v>
          </cell>
        </row>
        <row r="10">
          <cell r="E10" t="str">
            <v>Ấp Xuân Tâm 6, xã Xuân Hoà, thành phố Đồng Nai</v>
          </cell>
        </row>
        <row r="11">
          <cell r="E11" t="str">
            <v>0396094715</v>
          </cell>
        </row>
        <row r="15">
          <cell r="E15" t="str">
            <v>Thửa đất số 6, tờ bản đồ số 193( tờ bản đồ số 82 xã Xuân Tâm cũ), mục đích sử dụng đất: đất ở nông thôn(ONT) và đất trồng cây lâu năm(CLN) được Sở Tài nguyên và Môi trường tỉnh Đồng Nai cấp giấy chứng nhận quyền sử dụng đất số CH 228202 ngày 04/04/2017 cho ông Nguyễn Xuân Cương và bà Lê Thị Thủy Tiên. Đất sử dụng ổn định, không tranh chấp. 
Thửa đất số 11, tờ bản đồ số 193( tờ bản đồ số 82 xã Xuân Tâm cũ), mục đích sử dụng đất: đất ở nông thôn(ONT) và đất trồng cây lâu năm(CLN) được Sở Tài Nguyên và Môi trường tỉnh Đồng Nai cấp giấy chứng nhận quyền sử dụng đất số DB 375701 ngày 12/04/2021 cho ông Nguyễn Xuân Cương và bà Lê Thị Thủy Tiên. Đất sử dụng ổn định, không tranh chấpTrong phạm vi thu hồi đất có công trình vật kiến trúc xây dựng 1993</v>
          </cell>
        </row>
        <row r="19">
          <cell r="B19">
            <v>6</v>
          </cell>
          <cell r="C19">
            <v>193</v>
          </cell>
          <cell r="G19">
            <v>380000</v>
          </cell>
          <cell r="H19">
            <v>148.6</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v>
          </cell>
        </row>
        <row r="20">
          <cell r="B20">
            <v>11</v>
          </cell>
          <cell r="C20">
            <v>193</v>
          </cell>
          <cell r="G20">
            <v>530000</v>
          </cell>
          <cell r="H20">
            <v>236.9</v>
          </cell>
          <cell r="K20" t="str">
            <v>Quốc lộ 1 đoạn từ Giáp Trường Mầm non ấp 6 đến Hết chùa Quảng Long
(vị trí)</v>
          </cell>
        </row>
        <row r="21">
          <cell r="B21">
            <v>11</v>
          </cell>
          <cell r="C21">
            <v>193</v>
          </cell>
          <cell r="G21">
            <v>3500000</v>
          </cell>
          <cell r="H21">
            <v>35.999999999999972</v>
          </cell>
        </row>
        <row r="28">
          <cell r="H28">
            <v>294.65499999999997</v>
          </cell>
          <cell r="J28">
            <v>200815724.99999994</v>
          </cell>
        </row>
        <row r="31">
          <cell r="B31" t="str">
            <v>dưới 30%</v>
          </cell>
          <cell r="J31">
            <v>3600000</v>
          </cell>
        </row>
        <row r="33">
          <cell r="A33" t="str">
            <v>III. NHÀ, VẬT KIẾN TRÚC: xây dựng năm 1993</v>
          </cell>
        </row>
        <row r="35">
          <cell r="B35" t="str">
            <v>Thửa 11 tờ 193</v>
          </cell>
        </row>
        <row r="36">
          <cell r="B36" t="str">
            <v>Nhà tạm</v>
          </cell>
          <cell r="F36" t="str">
            <v>m2</v>
          </cell>
          <cell r="G36">
            <v>576000</v>
          </cell>
          <cell r="H36">
            <v>51.12</v>
          </cell>
          <cell r="I36">
            <v>1</v>
          </cell>
          <cell r="K36">
            <v>0</v>
          </cell>
        </row>
        <row r="37">
          <cell r="B37" t="str">
            <v>Nền ciment dày 5cm</v>
          </cell>
          <cell r="F37" t="str">
            <v>m2</v>
          </cell>
          <cell r="G37">
            <v>80000</v>
          </cell>
          <cell r="H37">
            <v>63.775000000000006</v>
          </cell>
          <cell r="I37">
            <v>1</v>
          </cell>
          <cell r="K37">
            <v>0</v>
          </cell>
        </row>
        <row r="38">
          <cell r="B38" t="str">
            <v>Nhà bán kiên cố</v>
          </cell>
          <cell r="F38" t="str">
            <v>đồng/m2
 sàn</v>
          </cell>
          <cell r="G38">
            <v>1854000</v>
          </cell>
          <cell r="H38">
            <v>9.1499999999999986</v>
          </cell>
          <cell r="I38">
            <v>1</v>
          </cell>
          <cell r="K38">
            <v>0</v>
          </cell>
        </row>
        <row r="39">
          <cell r="B39" t="str">
            <v>Mái che: mái tôn, khung cột sắt</v>
          </cell>
          <cell r="F39" t="str">
            <v>m2</v>
          </cell>
          <cell r="G39">
            <v>720000</v>
          </cell>
          <cell r="H39">
            <v>9.2249999999999996</v>
          </cell>
          <cell r="I39">
            <v>1</v>
          </cell>
          <cell r="K39">
            <v>0</v>
          </cell>
        </row>
        <row r="40">
          <cell r="B40" t="str">
            <v xml:space="preserve">Tường  xây gạch không tô </v>
          </cell>
          <cell r="F40" t="str">
            <v>đồng/m2</v>
          </cell>
          <cell r="G40">
            <v>221000</v>
          </cell>
          <cell r="H40">
            <v>5.6</v>
          </cell>
          <cell r="I40">
            <v>1</v>
          </cell>
          <cell r="K40" t="str">
            <v>áp Tường rào xây gạch không tô trát hoặc rào khung lưới B40, trụ các loại có khung</v>
          </cell>
        </row>
        <row r="41">
          <cell r="B41" t="str">
            <v>Nhà Vệ sinh</v>
          </cell>
          <cell r="F41" t="str">
            <v>đồng/m2
 sàn</v>
          </cell>
          <cell r="G41">
            <v>1854000</v>
          </cell>
          <cell r="H41">
            <v>2.8</v>
          </cell>
          <cell r="I41">
            <v>1</v>
          </cell>
          <cell r="K41">
            <v>0</v>
          </cell>
        </row>
        <row r="42">
          <cell r="B42" t="str">
            <v>Hầm chứa thả bi phi 1m, lát đáy</v>
          </cell>
          <cell r="F42" t="str">
            <v>m3</v>
          </cell>
          <cell r="G42">
            <v>576000</v>
          </cell>
          <cell r="H42">
            <v>4.71</v>
          </cell>
          <cell r="I42">
            <v>1</v>
          </cell>
          <cell r="K42" t="str">
            <v>áp bằng Hồ chứa (hố phân, hầm cầu...) xây gạch, lát đáy</v>
          </cell>
        </row>
        <row r="62">
          <cell r="J62">
            <v>20000000</v>
          </cell>
        </row>
      </sheetData>
      <sheetData sheetId="82" refreshError="1">
        <row r="8">
          <cell r="E8" t="str">
            <v>Bà Trần Thị Tấn</v>
          </cell>
        </row>
        <row r="9">
          <cell r="E9" t="str">
            <v>049152007168</v>
          </cell>
        </row>
        <row r="10">
          <cell r="E10" t="str">
            <v>Ấp Xuân Tâm 6, xã Xuân Hoà, thành phố Đồng Nai</v>
          </cell>
        </row>
        <row r="11">
          <cell r="E11" t="str">
            <v>0933590387</v>
          </cell>
        </row>
        <row r="15">
          <cell r="E15" t="str">
            <v>Thửa 71 tờ 180 (tờ bản đồ 69 xã Xuân Tâm cũ) đã được cấp giấy CNQSDĐ cho Bà Trần Thị Tấn số AA 07687719 cấp ngày 18/4/2026, mục đích sử dụng LUK. Hiện sử dụng ổn định không tranh chấp. 
Thửa 70 tờ 180 (tờ bản đồ 69 xã Xuân Tâm cũ) đã được cấp giấy CNQSDĐ cho Bà Trần Thị Tấn số AA 07687720 cấp ngày 18/4/2026, mục đích sử dụng LUK. Hiện sử dụng ổn định không tranh chấp.
 Thửa 225 tờ 180 (tờ bản đồ 37 xã Xuân Tâm cũ) chưa được cấp giấy CNQSDĐ, Phần diện tích đất nằm trong dự án có nguồn gốc phục hoá năm 2000, mục đích sử dụng CLN. Hiện sử dụng ổn định không tranh chấp. 
Trong phạm vi thu hồi đất có công trình vật kiến trúc xây dựng 2023</v>
          </cell>
        </row>
        <row r="19">
          <cell r="B19">
            <v>71</v>
          </cell>
          <cell r="C19">
            <v>180</v>
          </cell>
          <cell r="G19">
            <v>310000</v>
          </cell>
          <cell r="H19">
            <v>446.6</v>
          </cell>
          <cell r="K19"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từ &gt;500m đến ≤1.000m
(vị trí 1)</v>
          </cell>
        </row>
        <row r="20">
          <cell r="B20">
            <v>70</v>
          </cell>
          <cell r="C20">
            <v>180</v>
          </cell>
          <cell r="G20">
            <v>159000</v>
          </cell>
          <cell r="H20">
            <v>416.5</v>
          </cell>
          <cell r="K20" t="str">
            <v>Quốc lộ 1 đoạn từ Giáp Trường Mầm non ấp 6 đến Hết chùa Quảng Long
(vị trí 1)</v>
          </cell>
        </row>
        <row r="21">
          <cell r="B21">
            <v>225</v>
          </cell>
          <cell r="C21">
            <v>180</v>
          </cell>
          <cell r="G21">
            <v>159000</v>
          </cell>
          <cell r="H21">
            <v>764.8</v>
          </cell>
          <cell r="K21" t="str">
            <v>Quốc lộ 1 đoạn từ Giáp Trường Mầm non ấp 6 đến Hết chùa Quảng Long 
(vị trí)</v>
          </cell>
        </row>
        <row r="29">
          <cell r="H29">
            <v>1627.9</v>
          </cell>
          <cell r="J29">
            <v>489409050</v>
          </cell>
        </row>
        <row r="32">
          <cell r="B32" t="str">
            <v>dưới 30%</v>
          </cell>
          <cell r="J32">
            <v>1800000</v>
          </cell>
        </row>
        <row r="34">
          <cell r="A34" t="str">
            <v>III. NHÀ, VẬT KIẾN TRÚC: xây dựng năm 2023</v>
          </cell>
        </row>
        <row r="36">
          <cell r="B36" t="str">
            <v>Giếng khoan Ф 140, ống chống nhựa</v>
          </cell>
          <cell r="F36" t="str">
            <v>mét</v>
          </cell>
          <cell r="G36">
            <v>864000</v>
          </cell>
          <cell r="H36">
            <v>83</v>
          </cell>
          <cell r="I36">
            <v>0.8</v>
          </cell>
        </row>
        <row r="54">
          <cell r="J54">
            <v>20000000</v>
          </cell>
        </row>
      </sheetData>
      <sheetData sheetId="83" refreshError="1">
        <row r="8">
          <cell r="E8" t="str">
            <v>Ông Trần Văn Sang và bà Nguyễn Thị Huệ</v>
          </cell>
        </row>
        <row r="9">
          <cell r="E9" t="str">
            <v>093171001485</v>
          </cell>
        </row>
        <row r="10">
          <cell r="E10" t="str">
            <v>Ấp Xuân Tâm 6, xã Xuân Hoà, thành phố Đồng Nai</v>
          </cell>
        </row>
        <row r="11">
          <cell r="E11" t="str">
            <v>03.82.214.619</v>
          </cell>
        </row>
        <row r="15">
          <cell r="E15" t="str">
            <v xml:space="preserve"> Thửa đất số 54, tờ bản đồ số 205 (thuộc thửa đất số 1254, tờ bản đồ 15 xã Xuân Tâm cũ,mục đích sử dụng đất: đất trồng lúa nước còn lại (LUK) được UBND huyện Xuân Lộc cấp giấy chứng nhận quyền sử dụng đất số BG 537696 ngày 05/06/2012 cho ông Trần Văn Sang và bà Nguyễn Thị Huệ. Đất sử dụng ổn định, không tranh chấp.Trong phạm vi thu hồi đất không có công trình vật kiến trúc.</v>
          </cell>
        </row>
        <row r="19">
          <cell r="B19">
            <v>54</v>
          </cell>
          <cell r="C19">
            <v>205</v>
          </cell>
          <cell r="G19">
            <v>159000</v>
          </cell>
          <cell r="H19">
            <v>18.5</v>
          </cell>
          <cell r="K19" t="str">
            <v>Quốc lộ 1 đoạn từ Giáp Trường Mầm non ấp 6 đến Hết chùa Quảng Long
(vị trí 1)</v>
          </cell>
        </row>
        <row r="27">
          <cell r="B27" t="str">
            <v>dưới 30%</v>
          </cell>
          <cell r="J27">
            <v>3600000</v>
          </cell>
        </row>
        <row r="43">
          <cell r="J43">
            <v>2000000</v>
          </cell>
        </row>
      </sheetData>
      <sheetData sheetId="84" refreshError="1">
        <row r="8">
          <cell r="E8" t="str">
            <v>Ông Trần Văn Quang</v>
          </cell>
        </row>
        <row r="9">
          <cell r="E9" t="str">
            <v>048061000218</v>
          </cell>
        </row>
        <row r="10">
          <cell r="E10" t="str">
            <v>Ấp Xuân Tâm 6, xã Xuân Hoà, thành phố Đồng Nai</v>
          </cell>
        </row>
        <row r="11">
          <cell r="E11" t="str">
            <v>03.67.038.665</v>
          </cell>
        </row>
        <row r="15">
          <cell r="E15" t="str">
            <v>Thửa đất số 2, tờ bản đồ số 206 (tờ bản đồ 95 xã Xuân Tâm cũ), mục đích sử dụng đất: đất trồng lúa nước còn lại (LUK) được Văn phòng đăng ký đất đai tỉnh Đồng Nai cấp giấy chứng nhận quyền sử dụng đất số DO 205694 ngày 27/06/2024 cho ông Trần Văn Quang. Đất sử dụng ổn định, không tranh chấp.
	Thửa đất số 460, tờ bản đồ số 206 (thuộc thửa đất số 771, tờ bản đồ số 15 cũ xã Xuân Tâm cũ), mục đích sử dụng đất: đất trồng cây hằng năm khác (HNK) chưa được cấp giấy CNQSD đất, có nguồn gốc do ông Trần Văn Quang khai phá năm 1983 sử dụng đến nay. Đất sử dụng ổn định, không tranh chấp.
	Thửa đất số 50, tờ bản đồ số 193 (tờ bản đồ 82 xã Xuân Tâm cũ), mục đích sử dụng đất: đất ở tại nông thôn (ONT) và đất trồng cây lâu năm (CLN) được Văn phòng đăng ký đất đai tỉnh Đồng Nai cấp giấy chứng nhận quyền sử dụng đất số AA 01018521 ngày 10/03/2025 cho ông Trần Văn Quang. Đất sử dụng ổn định, không tranh chấp. Trong phạm vi thu hồi đất không có công trình vật kiến trúc.</v>
          </cell>
        </row>
        <row r="19">
          <cell r="B19">
            <v>2</v>
          </cell>
          <cell r="C19">
            <v>206</v>
          </cell>
          <cell r="G19">
            <v>159000</v>
          </cell>
          <cell r="H19">
            <v>5.2</v>
          </cell>
          <cell r="K19" t="str">
            <v>Quốc lộ 1 đoạn từ Giáp Trường Mầm non ấp 6 đến Hết chùa Quảng Long
(vị trí 1)</v>
          </cell>
        </row>
        <row r="20">
          <cell r="B20">
            <v>460</v>
          </cell>
          <cell r="C20">
            <v>206</v>
          </cell>
          <cell r="G20">
            <v>159000</v>
          </cell>
          <cell r="H20">
            <v>256.7</v>
          </cell>
          <cell r="K20" t="str">
            <v>Quốc lộ 1 đoạn từ Giáp Trường Mầm non ấp 6 đến Hết chùa Quảng Long
(vị trí 1)</v>
          </cell>
        </row>
        <row r="21">
          <cell r="B21">
            <v>50</v>
          </cell>
          <cell r="C21">
            <v>193</v>
          </cell>
          <cell r="G21">
            <v>380000</v>
          </cell>
          <cell r="H21">
            <v>7.4</v>
          </cell>
          <cell r="K21"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9">
          <cell r="H29">
            <v>269.29999999999995</v>
          </cell>
          <cell r="J29">
            <v>66681150</v>
          </cell>
        </row>
        <row r="32">
          <cell r="B32" t="str">
            <v>dưới 30%</v>
          </cell>
          <cell r="J32">
            <v>1800000</v>
          </cell>
        </row>
        <row r="49">
          <cell r="J49">
            <v>12000000</v>
          </cell>
        </row>
      </sheetData>
      <sheetData sheetId="85" refreshError="1">
        <row r="8">
          <cell r="E8" t="str">
            <v>Ông Nguyễn Văn Đức (là người đại diện của những người thừa kế quyền sử dụng đất)</v>
          </cell>
        </row>
        <row r="9">
          <cell r="E9" t="str">
            <v>056059000285</v>
          </cell>
        </row>
        <row r="10">
          <cell r="E10" t="str">
            <v>Ấp Xuân Tâm 4, xã Xuân Hoà, thành phố Đồng Nai</v>
          </cell>
        </row>
        <row r="11">
          <cell r="E11" t="str">
            <v>0945844152 (Phượng) - 0901293303 (Đức)</v>
          </cell>
        </row>
        <row r="15">
          <cell r="E15" t="str">
            <v>Thửa đất số 28 tờ bản đồ số 193 (tờ bản đồ số 82 xã Xuân Tâm cũ), mục đích sử dụng đất: đất ở tại nông thôn (ONT) và trồng cây lâu năm(CLN) được UBND huyện Xuân Lộc cấp giấy chứng nhận quyền sử dụng đất số BU 237241 ngày 30/06/2014 cho ông Nguyễn Văn Đức. Đất sử dụng ổn định, không tranh chấp.
Trong phạm vi thu hồi đất có công trình vật kiến trúc xây dựng 2/2014</v>
          </cell>
        </row>
        <row r="19">
          <cell r="B19">
            <v>28</v>
          </cell>
          <cell r="C19">
            <v>193</v>
          </cell>
          <cell r="G19">
            <v>380000</v>
          </cell>
          <cell r="H19">
            <v>99.8</v>
          </cell>
          <cell r="K19" t="str">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ell>
        </row>
        <row r="24">
          <cell r="H24">
            <v>52.37</v>
          </cell>
          <cell r="J24">
            <v>29850900</v>
          </cell>
        </row>
        <row r="27">
          <cell r="B27" t="str">
            <v>trên 30%</v>
          </cell>
          <cell r="J27">
            <v>25200000</v>
          </cell>
        </row>
        <row r="29">
          <cell r="A29" t="str">
            <v>III. NHÀ, VẬT KIẾN TRÚC: xây dựng năm 2005</v>
          </cell>
        </row>
        <row r="31">
          <cell r="B31" t="str">
            <v>Nhà 01 tầng kết cấu loại 3</v>
          </cell>
          <cell r="G31">
            <v>3489000</v>
          </cell>
          <cell r="H31">
            <v>47.43</v>
          </cell>
          <cell r="I31">
            <v>1</v>
          </cell>
          <cell r="K31">
            <v>0</v>
          </cell>
        </row>
        <row r="32">
          <cell r="B32" t="str">
            <v>Nhà 01 tầng kết cấu loại 3</v>
          </cell>
          <cell r="G32">
            <v>3489000</v>
          </cell>
          <cell r="H32">
            <v>26.009999999999998</v>
          </cell>
          <cell r="I32">
            <v>1</v>
          </cell>
          <cell r="K32">
            <v>0</v>
          </cell>
        </row>
        <row r="33">
          <cell r="B33" t="str">
            <v>Trụ sắt tráng kẽm D90 cao 6m</v>
          </cell>
          <cell r="F33" t="str">
            <v>trụ</v>
          </cell>
          <cell r="G33">
            <v>864000</v>
          </cell>
          <cell r="H33">
            <v>2</v>
          </cell>
          <cell r="I33">
            <v>1</v>
          </cell>
          <cell r="K33" t="str">
            <v>áp bằng trụ điện bằng ống sắt tráng kẽm D90</v>
          </cell>
        </row>
        <row r="40">
          <cell r="J40">
            <v>16000000</v>
          </cell>
        </row>
      </sheetData>
      <sheetData sheetId="86" refreshError="1">
        <row r="8">
          <cell r="E8" t="str">
            <v>Ông Hoàng Thái Thanh</v>
          </cell>
        </row>
        <row r="9">
          <cell r="E9" t="str">
            <v>044069009008</v>
          </cell>
        </row>
        <row r="10">
          <cell r="E10" t="str">
            <v>Ấp Xuân Tâm 6, xã Xuân Hoà, thành phố Đồng Nai</v>
          </cell>
        </row>
        <row r="11">
          <cell r="E11" t="str">
            <v>09.09.656.283</v>
          </cell>
        </row>
        <row r="15">
          <cell r="E15" t="str">
            <v>Thửa đất số 200, 201 và 186, tờ bản đồ số 205 (tờ bản đồ số 94 cũ) mục đích sử dụng đất: trồng cây lâu năm (CLN) và đất rừng sản xuất (RSX) được Văn phòng đăng ký đất đai tỉnh Đồng Nai cấp giấy chứng nhận quyền sử dụng đất thửa 186 số CY 230153 ngày 17/11/2020 cho ông Hoàng Thái Thanh. Đất sử dụng ổn định, không tranh chấp. Trong phạm vi thu hồi đất không có công trình vật kiến trúc.</v>
          </cell>
        </row>
        <row r="19">
          <cell r="B19">
            <v>200</v>
          </cell>
          <cell r="C19">
            <v>205</v>
          </cell>
          <cell r="G19">
            <v>159000</v>
          </cell>
          <cell r="H19">
            <v>1878</v>
          </cell>
          <cell r="K19" t="str">
            <v>Quốc lộ 1 đoạn từ Giáp Trường Mầm non ấp 6 đến Hết chùa Quảng Long
(vị trí 2)</v>
          </cell>
        </row>
        <row r="20">
          <cell r="B20">
            <v>201</v>
          </cell>
          <cell r="C20">
            <v>205</v>
          </cell>
          <cell r="G20">
            <v>220000</v>
          </cell>
          <cell r="H20">
            <v>2735.8</v>
          </cell>
          <cell r="K20" t="str">
            <v>Các tuyến đường giao thông không đấu nối trực tiếp và thông ra Đường tỉnh 779 (đường Xuân Tâm - Xuân Đông) đoạn từ Hết kho xưởng (Nguyễn Sáng) đến Ranh giới xã Xuân Hòa có hiện trạng là đường nhựa, bê tông xi măng:
- Có bề rộng từ ≥3m đến &lt;5m, cách đường giao thông &gt;1.000m.
- Có bề rộng &lt;3m, cách đường giao thông &gt;200m.
(vị trí 1)</v>
          </cell>
        </row>
        <row r="21">
          <cell r="B21">
            <v>186</v>
          </cell>
          <cell r="C21">
            <v>205</v>
          </cell>
          <cell r="G21">
            <v>140000</v>
          </cell>
          <cell r="H21">
            <v>3311.2</v>
          </cell>
          <cell r="K21" t="str">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ell>
        </row>
        <row r="29">
          <cell r="H29">
            <v>7925</v>
          </cell>
          <cell r="J29">
            <v>2046069000</v>
          </cell>
        </row>
        <row r="32">
          <cell r="B32">
            <v>0.57999999999999996</v>
          </cell>
          <cell r="J32">
            <v>3600000</v>
          </cell>
        </row>
        <row r="48">
          <cell r="J48">
            <v>20000000</v>
          </cell>
        </row>
      </sheetData>
      <sheetData sheetId="87" refreshError="1">
        <row r="8">
          <cell r="E8" t="str">
            <v>Ông Nguyễn Chí Tâm - tài sản xây dựng trên thửa 48 tờ 193 (Bà Đỗ Thị Lạ nhận thừa kế QSDĐ hộ ông Nguyễn Văn Vĩnh)</v>
          </cell>
        </row>
        <row r="9">
          <cell r="E9" t="str">
            <v>056084006559</v>
          </cell>
        </row>
        <row r="10">
          <cell r="E10" t="str">
            <v>Ấp Xuân Tâm 6, xã Xuân Hoà, thành phố Đồng Nai</v>
          </cell>
        </row>
        <row r="11">
          <cell r="E11" t="str">
            <v>0349477043</v>
          </cell>
        </row>
        <row r="13">
          <cell r="E13" t="str">
            <v>Ông Nguyễn Chí Tâm - tài sản xây dựng trên thửa 48 tờ 193 (Bà Đỗ Thị Lạ nhận thừa kế QSDĐ hộ ông Nguyễn Văn Vĩnh)
Trong phạm vi thu hồi đất có công trình vật kiến trúc xây dựng 2011; 2014</v>
          </cell>
        </row>
        <row r="28">
          <cell r="A28" t="str">
            <v>I. NHÀ, VẬT KIẾN TRÚC: xây dựng năm 2011; 2014</v>
          </cell>
        </row>
        <row r="30">
          <cell r="B30" t="str">
            <v>Nhà 01 tầng kết cấu loại 1</v>
          </cell>
          <cell r="G30">
            <v>4363000</v>
          </cell>
          <cell r="H30">
            <v>78.224999999999994</v>
          </cell>
          <cell r="I30">
            <v>1</v>
          </cell>
          <cell r="K30">
            <v>0</v>
          </cell>
        </row>
        <row r="31">
          <cell r="B31" t="str">
            <v>Nhà kho</v>
          </cell>
          <cell r="G31">
            <v>1854000</v>
          </cell>
          <cell r="H31">
            <v>25.29</v>
          </cell>
          <cell r="I31">
            <v>0.8</v>
          </cell>
          <cell r="K31">
            <v>0</v>
          </cell>
        </row>
        <row r="32">
          <cell r="B32" t="str">
            <v>Mái che: mái tôn, khung cột sắt</v>
          </cell>
          <cell r="G32">
            <v>720000</v>
          </cell>
          <cell r="H32">
            <v>147.06</v>
          </cell>
          <cell r="I32">
            <v>0.8</v>
          </cell>
          <cell r="K32">
            <v>0</v>
          </cell>
        </row>
        <row r="33">
          <cell r="B33" t="str">
            <v>Nền ciment dày 5cm</v>
          </cell>
          <cell r="G33">
            <v>80000</v>
          </cell>
          <cell r="H33">
            <v>25.364999999999998</v>
          </cell>
          <cell r="I33">
            <v>0.8</v>
          </cell>
          <cell r="K33">
            <v>0</v>
          </cell>
        </row>
        <row r="34">
          <cell r="B34" t="str">
            <v>Trụ điện bằng ống sắt tráng kẽm D90</v>
          </cell>
          <cell r="G34">
            <v>864000</v>
          </cell>
          <cell r="H34">
            <v>2</v>
          </cell>
          <cell r="I34">
            <v>0.8</v>
          </cell>
          <cell r="K34">
            <v>0</v>
          </cell>
        </row>
        <row r="35">
          <cell r="B35" t="str">
            <v>Nền lát gạch con sâu, gạch Terrazzo</v>
          </cell>
          <cell r="G35">
            <v>288000</v>
          </cell>
          <cell r="H35">
            <v>102.85</v>
          </cell>
          <cell r="I35">
            <v>0.8</v>
          </cell>
          <cell r="K35">
            <v>0</v>
          </cell>
        </row>
        <row r="36">
          <cell r="B36" t="str">
            <v>Tường rào có móng đá chẻ, cột gạch, đà bằng BTCT; tường xây gạch dày 10cm không có tô trát</v>
          </cell>
          <cell r="G36">
            <v>581000</v>
          </cell>
          <cell r="H36">
            <v>116.60000000000001</v>
          </cell>
          <cell r="I36">
            <v>0.8</v>
          </cell>
          <cell r="K36" t="str">
            <v>áp Tường rào có móng, cột, đà bằng BTCT; tường xây gạch dày 10cm có tô trát</v>
          </cell>
        </row>
        <row r="37">
          <cell r="B37" t="str">
            <v>Tường rào xây gạch có khung lưới B40 (không có tô, trát)</v>
          </cell>
          <cell r="G37">
            <v>382000</v>
          </cell>
          <cell r="H37">
            <v>82.32</v>
          </cell>
          <cell r="I37">
            <v>0.8</v>
          </cell>
          <cell r="K37" t="str">
            <v>áp Tường rào xây gạch hoặc xây gạch có khung lưới B40 (có tô, trát)</v>
          </cell>
        </row>
        <row r="38">
          <cell r="B38" t="str">
            <v>Bồn hoa xây gạch</v>
          </cell>
          <cell r="G38">
            <v>432000</v>
          </cell>
          <cell r="H38">
            <v>0.47099999999999997</v>
          </cell>
          <cell r="I38">
            <v>0.8</v>
          </cell>
          <cell r="K38">
            <v>0</v>
          </cell>
        </row>
        <row r="39">
          <cell r="B39" t="str">
            <v>Hàng rào khung sắt + lưới b40</v>
          </cell>
          <cell r="G39">
            <v>221000</v>
          </cell>
          <cell r="H39">
            <v>31.5</v>
          </cell>
          <cell r="I39">
            <v>0.8</v>
          </cell>
          <cell r="K39" t="str">
            <v>Tường rào xây gạch không tô trát hoặc rào khung lưới B40, trụ các loại có khung</v>
          </cell>
        </row>
        <row r="40">
          <cell r="B40" t="str">
            <v>Chuồng gà: mái tôn, khung sắt, nền đất, vách lưới B40</v>
          </cell>
          <cell r="G40">
            <v>598000</v>
          </cell>
          <cell r="H40">
            <v>22.565000000000001</v>
          </cell>
          <cell r="I40">
            <v>0.8</v>
          </cell>
          <cell r="K40" t="str">
            <v>áp Chuồng bán kiên cố</v>
          </cell>
        </row>
        <row r="41">
          <cell r="B41" t="str">
            <v xml:space="preserve">Bồn Nước inox 700L </v>
          </cell>
          <cell r="G41">
            <v>3430000</v>
          </cell>
          <cell r="H41">
            <v>1</v>
          </cell>
          <cell r="I41">
            <v>0.8</v>
          </cell>
          <cell r="K41" t="str">
            <v>tham khảo giá thị trường https://www.tdm.vn/bon-nuoc-inox-dai-thanh-700l-ngang.html</v>
          </cell>
        </row>
        <row r="42">
          <cell r="B42" t="str">
            <v>Đồng hồ điện chính</v>
          </cell>
          <cell r="G42">
            <v>1500000</v>
          </cell>
          <cell r="H42">
            <v>1</v>
          </cell>
          <cell r="I42">
            <v>0.8</v>
          </cell>
          <cell r="K42">
            <v>0</v>
          </cell>
        </row>
        <row r="61">
          <cell r="J61">
            <v>20000000</v>
          </cell>
        </row>
      </sheetData>
      <sheetData sheetId="88" refreshError="1">
        <row r="8">
          <cell r="E8" t="str">
            <v>Ông Phạm Khánh Long và các đồng thừa kế QSDĐ của hộ ông Phạm Văn Quát</v>
          </cell>
        </row>
        <row r="9">
          <cell r="E9" t="str">
            <v>075075011067</v>
          </cell>
        </row>
        <row r="10">
          <cell r="E10" t="str">
            <v>Ấp Xuân Tâm 6, xã Xuân Hoà, thành phố Đồng Nai</v>
          </cell>
        </row>
        <row r="15">
          <cell r="E15" t="str">
            <v>Thửa đất số 102, tờ bản đồ số 180 (tờ bản đồ 69 xã Xuân Tâm cũ), mục đích sử dụng đất: đất chuyên trồng lúa nước (LUC) được Văn phòng đăng ký đất đai tỉnh Đồng Nai cấp giấy chứng nhận quyền sử dụng đất số DB 040336 ngày 23/03/2021 cho ông Phạm Văn Quát (hiện nay ông Quát đã chết). Ông Phạm Khánh Long là người đại diện (Phạm Thị Bích Thủy, Phạm Thị Ly Ly, Phạm Thị Xuân Tâm; Phạm Thị Thúy Linh) cho các đồng thừa kế QSDĐ của hộ ông Phạm Văn Quát. Đất sử dụng ổn định, không tranh chấp. Trong phạm vi thu hồi đất không có công trình vật kiến trúc.</v>
          </cell>
        </row>
        <row r="19">
          <cell r="B19">
            <v>102</v>
          </cell>
          <cell r="C19" t="str">
            <v>180
(69)</v>
          </cell>
          <cell r="G19">
            <v>159000</v>
          </cell>
          <cell r="H19">
            <v>374.5</v>
          </cell>
          <cell r="K19" t="str">
            <v>Quốc lộ 1 đoạn từ Giáp Trường Mầm non ấp 6 đến Hết chùa Quảng Long (vị trí 2)</v>
          </cell>
        </row>
        <row r="24">
          <cell r="H24">
            <v>374.5</v>
          </cell>
          <cell r="J24">
            <v>89318250</v>
          </cell>
        </row>
        <row r="27">
          <cell r="B27" t="str">
            <v>dưới 30%</v>
          </cell>
          <cell r="J27">
            <v>9000000</v>
          </cell>
        </row>
        <row r="43">
          <cell r="J43">
            <v>12000000</v>
          </cell>
        </row>
      </sheetData>
      <sheetData sheetId="89" refreshError="1">
        <row r="8">
          <cell r="E8" t="str">
            <v>Ông Nguyễn Văn Anh</v>
          </cell>
        </row>
        <row r="9">
          <cell r="E9" t="str">
            <v>049063008807</v>
          </cell>
        </row>
        <row r="10">
          <cell r="E10" t="str">
            <v>Ấp Xuân Tâm 6, xã Xuân Hoà, thành phố Đồng Nai</v>
          </cell>
        </row>
        <row r="11">
          <cell r="E11" t="str">
            <v>09.45.759.967</v>
          </cell>
        </row>
        <row r="15">
          <cell r="E15" t="str">
            <v>Thửa đất số 102, tờ bản đồ số 174, diện tích 1669,6m2, thuộc thửa đất số 787, 783, 782, 1200, tờ bản đồ 15 xã Xuân Tâm cũ), có nguồn gốc đất do ông Trần Văn Anh khai phá năm 1988 sử dụng đến nay. MĐSDĐ: đất trồng cây hằng năm khác (HNK). Đất sử dụng ổn định, không tranh chấp. Trong phạm vi thu hồi đất không có công trình vật kiến trúc.</v>
          </cell>
        </row>
        <row r="19">
          <cell r="B19">
            <v>51</v>
          </cell>
          <cell r="C19">
            <v>205</v>
          </cell>
          <cell r="G19">
            <v>159000</v>
          </cell>
          <cell r="H19">
            <v>1614.7</v>
          </cell>
          <cell r="K19" t="str">
            <v>Quốc lộ 1 đoạn từ Giáp Trường Mầm non ấp 6 đến Hết chùa Quảng Long (vị trí 2)</v>
          </cell>
        </row>
        <row r="24">
          <cell r="H24">
            <v>1614.7</v>
          </cell>
          <cell r="J24">
            <v>385105950</v>
          </cell>
        </row>
        <row r="27">
          <cell r="B27" t="str">
            <v>dưới 30%</v>
          </cell>
          <cell r="J27">
            <v>1800000</v>
          </cell>
        </row>
        <row r="42">
          <cell r="J42">
            <v>20000000</v>
          </cell>
        </row>
      </sheetData>
      <sheetData sheetId="90" refreshError="1">
        <row r="8">
          <cell r="E8" t="str">
            <v>Ông Nguyễn Ngọc Hoà</v>
          </cell>
        </row>
        <row r="9">
          <cell r="E9" t="str">
            <v>049080009932</v>
          </cell>
        </row>
        <row r="10">
          <cell r="E10" t="str">
            <v>Ấp Xuân Tâm 6, xã Xuân Hoà, thành phố Đồng Nai</v>
          </cell>
        </row>
        <row r="11">
          <cell r="E11" t="str">
            <v>09.18.922.870</v>
          </cell>
        </row>
        <row r="15">
          <cell r="E15" t="str">
            <v>Thửa đất số 227, tờ bản đồ số 180 (tờ bản đồ 69 xã Xuân Tâm cũ), diện tích 2004,8m2, mục đích sử dụng đất: Đất trồng cây lâu năm (CLN) được Văn phòng đăng ký đất đai tỉnh Đồng Nai cấp giấy chứng nhận quyền sử dụng đất số AA 00846867 ngày 28/02/2025 cho ông Nguyễn Ngọc Hòa. Đất sử dụng ổn định, không tranh chấp.
 - Thửa đất số 44, tờ bản đồ số 180 (tờ bản đồ 69 xã Xuân Tâm cũ), diện tích 1.529,7m2, mục đích sử dụng đất: Đất chuyên trồng lúa nước (LUC) được Văn phòng đăng ký đất đai tỉnh Đồng Nai cấp giấy chứng nhận quyền sử dụng đất số CU 891835 ngày 20/02/2020 cho ông Nguyễn Ngọc Hòa. Đất sử dụng ổn định, không tranh chấp.
 Trong phạm vi thu hồi đất không có công trình vật kiến trúc.</v>
          </cell>
        </row>
        <row r="19">
          <cell r="B19">
            <v>227</v>
          </cell>
          <cell r="C19">
            <v>180</v>
          </cell>
          <cell r="G19">
            <v>159000</v>
          </cell>
          <cell r="H19">
            <v>1994.8</v>
          </cell>
          <cell r="K19" t="str">
            <v>Quốc lộ 1 đoạn từ Giáp Trường Mầm non ấp 6 đến Hết chùa Quảng Long (vị trí 2)</v>
          </cell>
        </row>
        <row r="20">
          <cell r="B20">
            <v>44</v>
          </cell>
          <cell r="C20">
            <v>180</v>
          </cell>
          <cell r="G20">
            <v>159000</v>
          </cell>
          <cell r="H20">
            <v>4.5</v>
          </cell>
        </row>
        <row r="27">
          <cell r="H27">
            <v>1999.3</v>
          </cell>
          <cell r="J27">
            <v>476833050</v>
          </cell>
        </row>
        <row r="30">
          <cell r="B30" t="str">
            <v>dưới 30%</v>
          </cell>
          <cell r="J30">
            <v>1800000</v>
          </cell>
        </row>
        <row r="49">
          <cell r="J49">
            <v>20000000</v>
          </cell>
        </row>
      </sheetData>
      <sheetData sheetId="91" refreshError="1">
        <row r="8">
          <cell r="E8" t="str">
            <v>Bà Trần Thị Dung</v>
          </cell>
        </row>
        <row r="9">
          <cell r="E9" t="str">
            <v>051154001078</v>
          </cell>
        </row>
        <row r="10">
          <cell r="E10" t="str">
            <v>Ấp Xuân Tâm 6, xã Xuân Hoà, thành phố Đồng Nai</v>
          </cell>
        </row>
        <row r="11">
          <cell r="E11" t="str">
            <v>03.67.038.665</v>
          </cell>
        </row>
        <row r="15">
          <cell r="E15" t="str">
            <v>Thửa 16 tờ 205  thuộc thửa đất số 744 và một phần thửa đất số 720, tờ bản đồ số 15 xã Xuân Tâm (cũ). Trong đó một phần thửa đất số 720, tờ bản đồ số 15 xã Xuân Tâm (cũ) do UBND huyện Xuân Lộc cấp giấy CNQSDD đất số BK 036583, ngày 18/3/2013 cho bà Trần Thị Dung. Thửa đất số 744 , tờ bản đồ số 15 xã Xuân Tâm (cũ) chưa được cấp giấy CNQSD đất, có nguồn gốc do bà Trần Thị Dung khai phá năm 1983 sử dụng đến nay. MĐSDĐ: Đất trồng cây lâu năm (CLN). Đất sử dụng ổn định, không tranh chấp. Trong phạm vi thu hồi đất không có công trình vật kiến trúc. Trong phạm vi thu hồi đất không có công trình vật kiến trúc.</v>
          </cell>
        </row>
        <row r="19">
          <cell r="B19" t="str">
            <v>16
(744; 720)</v>
          </cell>
          <cell r="C19" t="str">
            <v>205
(15)</v>
          </cell>
          <cell r="G19">
            <v>159000</v>
          </cell>
          <cell r="H19">
            <v>375</v>
          </cell>
          <cell r="K19" t="str">
            <v>Quốc lộ 1 đoạn từ Giáp Trường Mầm non ấp 6 đến Hết chùa Quảng Long (vị trí 2)</v>
          </cell>
        </row>
        <row r="24">
          <cell r="H24">
            <v>375</v>
          </cell>
          <cell r="J24">
            <v>89437500</v>
          </cell>
        </row>
        <row r="27">
          <cell r="B27" t="str">
            <v>dưới 30%</v>
          </cell>
          <cell r="J27">
            <v>1800000</v>
          </cell>
        </row>
        <row r="43">
          <cell r="J43">
            <v>12000000</v>
          </cell>
        </row>
      </sheetData>
      <sheetData sheetId="92" refreshError="1">
        <row r="8">
          <cell r="E8" t="str">
            <v>Bà Nguyễn Thị Thuỷ và ông Lê Đình Nông</v>
          </cell>
        </row>
        <row r="9">
          <cell r="E9" t="str">
            <v>051166011426 - 051064018759</v>
          </cell>
        </row>
        <row r="10">
          <cell r="E10" t="str">
            <v>Ấp Xuân Tâm 6, xã Xuân Hoà, thành phố Đồng Nai</v>
          </cell>
        </row>
        <row r="11">
          <cell r="E11" t="str">
            <v>03.44.303.851</v>
          </cell>
        </row>
        <row r="15">
          <cell r="E15" t="str">
            <v>Thửa đất số 48, tờ bản đồ số 205 (tờ bản đồ 94 xã Xuân Tâm cũ), mục đích sử dụng đất: Đất trồng lúa nước còn lại (LUC) đã được Văn phòng đăng ký đất đai tỉnh Đồng Nai cấp giấy chứng nhận quyền sử dụng đất số DB 040630  ngày 22/3/2021 cho ông Lê Đình Nông. Đất sử dụng ổn định, không tranh chấp.
Thửa đất số 267, tờ bản đồ số 205 (tờ bản đồ 95 xã Xuân Tâm cũ), mục đích sử dụng đất: Đất rừng sản xuất (RSX) được Văn phòng đăng ký đất đai tỉnh Đồng Nai cấp giấy chứng nhận quyền sử dụng đất số CV 651194 ngày  14/06/2020 cho bà Nguyễn Thị Thuỷ. Đất sử dụng ổn định, không tranh chấp.
 Trong phạm vi thu hồi đất không có công trình vật kiến trúc.</v>
          </cell>
        </row>
        <row r="19">
          <cell r="B19">
            <v>48</v>
          </cell>
          <cell r="C19">
            <v>205</v>
          </cell>
          <cell r="G19">
            <v>159000</v>
          </cell>
          <cell r="H19">
            <v>4.2</v>
          </cell>
          <cell r="K19" t="str">
            <v>Quốc lộ 1 đoạn từ Giáp Trường Mầm non ấp 6 đến Hết chùa Quảng Long (vị trí 2)</v>
          </cell>
        </row>
        <row r="20">
          <cell r="B20">
            <v>267</v>
          </cell>
          <cell r="C20">
            <v>205</v>
          </cell>
          <cell r="G20">
            <v>120000</v>
          </cell>
          <cell r="H20">
            <v>6226.1</v>
          </cell>
        </row>
        <row r="27">
          <cell r="H27">
            <v>6230.3</v>
          </cell>
          <cell r="J27">
            <v>1121699700</v>
          </cell>
        </row>
        <row r="30">
          <cell r="B30" t="str">
            <v>dưới 30%</v>
          </cell>
          <cell r="J30">
            <v>1800000</v>
          </cell>
        </row>
        <row r="46">
          <cell r="J46">
            <v>20000000</v>
          </cell>
        </row>
      </sheetData>
      <sheetData sheetId="93" refreshError="1">
        <row r="8">
          <cell r="E8" t="str">
            <v>Ông Cao Duy Lương và bà Nguyễn Thị Thu Cúc</v>
          </cell>
        </row>
        <row r="9">
          <cell r="E9" t="str">
            <v>056073010482 - 052172035931</v>
          </cell>
        </row>
        <row r="10">
          <cell r="E10" t="str">
            <v>Ấp Xuân Tâm 4, xã Xuân Hoà, thành phố Đồng Nai</v>
          </cell>
        </row>
        <row r="15">
          <cell r="E15" t="str">
            <v>Thửa đất số 352, tờ bản đồ số 95 (tờ số 206 mới), mục đích sử dụng: Đất trồng lúa nước còn lại (LUK) được Văn phòng đăng ký đất đai tỉnh Đồng Nai cấp giấy CNQSD đất số DC 161569, ngày 12/7/2024, cho ông Cao Duy Lương và bà Nguyễn Thị Thu Cúc.
Thửa đất số 468, tờ bản đồ số 95 (tờ số 206 mới), mục đích sử dụng: Đất trồng cây hằng năm khác (BHK) được Văn phòng đăng ký đất đai tỉnh Đồng Nai cấp giấy chứng nhận quyền sử dụng đất số DO 883137 ngày 27/05/2024 cho ông Cao Duy Lương và bà Nguyễn Thị Thu Cúc. 
Thửa đất số 353, tờ bản đồ số 95 (tờ số 206 mới), thuộc thửa đất số 913, tờ số 15 xã Xuân Tâm (cũ) mục đích sử dụng: Đất trồng cây lâu năm (CLN) và đất trồng cây hằng năm khác (BHK) được UBND huyện Xuân Lộc cấp giấy chứng nhận quyền sử dụng đất số AD 634399 ngày 28/3/2006 cho ông Cao Duy Lương và bà Nguyễn Thị Thu Cúc. Đất sử dụng ổn định, không tranh chấp.
 Trong phạm vi thu hồi đất có công trình vật kiến trúc xây dựng 2010; 2022.</v>
          </cell>
        </row>
        <row r="19">
          <cell r="B19">
            <v>352</v>
          </cell>
          <cell r="C19">
            <v>206</v>
          </cell>
          <cell r="D19" t="str">
            <v>m²</v>
          </cell>
          <cell r="G19">
            <v>159000</v>
          </cell>
          <cell r="H19">
            <v>794.8</v>
          </cell>
          <cell r="K19" t="str">
            <v>Quốc lộ 1 đoạn từ Giáp Trường Mầm non ấp 6 đến Hết chùa Quảng Long (vị trí 2)</v>
          </cell>
        </row>
        <row r="20">
          <cell r="B20">
            <v>468</v>
          </cell>
          <cell r="C20">
            <v>206</v>
          </cell>
          <cell r="G20">
            <v>159000</v>
          </cell>
          <cell r="H20">
            <v>1869.2</v>
          </cell>
        </row>
        <row r="21">
          <cell r="B21">
            <v>353</v>
          </cell>
          <cell r="C21">
            <v>206</v>
          </cell>
          <cell r="G21">
            <v>159000</v>
          </cell>
          <cell r="H21">
            <v>192.5</v>
          </cell>
        </row>
        <row r="29">
          <cell r="H29">
            <v>2856.5</v>
          </cell>
          <cell r="J29">
            <v>681275250</v>
          </cell>
        </row>
        <row r="32">
          <cell r="B32" t="str">
            <v>dưới 30%</v>
          </cell>
          <cell r="J32">
            <v>1800000</v>
          </cell>
        </row>
        <row r="34">
          <cell r="A34" t="str">
            <v>III. NHÀ, VẬT KIẾN TRÚC: xây dựng năm 2010; 2022</v>
          </cell>
        </row>
        <row r="36">
          <cell r="B36" t="str">
            <v>Trụ sắt tráng kẽm D90 cao 6m</v>
          </cell>
          <cell r="F36" t="str">
            <v>trụ</v>
          </cell>
          <cell r="G36">
            <v>864000</v>
          </cell>
          <cell r="H36">
            <v>3</v>
          </cell>
          <cell r="I36">
            <v>0.8</v>
          </cell>
          <cell r="K36" t="str">
            <v>áp bằng trụ điện bằng ống sắt tráng kẽm D90</v>
          </cell>
        </row>
        <row r="37">
          <cell r="B37" t="str">
            <v>Giếng khoan Ф 140, ống chống nhựa</v>
          </cell>
          <cell r="F37" t="str">
            <v>mét</v>
          </cell>
          <cell r="G37">
            <v>864000</v>
          </cell>
          <cell r="H37">
            <v>97</v>
          </cell>
          <cell r="I37">
            <v>0.8</v>
          </cell>
          <cell r="K37">
            <v>0</v>
          </cell>
        </row>
        <row r="38">
          <cell r="B38" t="str">
            <v xml:space="preserve">Dây điện nhôm 3.5mm2 </v>
          </cell>
          <cell r="F38" t="str">
            <v>m</v>
          </cell>
          <cell r="G38">
            <v>45610</v>
          </cell>
          <cell r="H38">
            <v>70</v>
          </cell>
          <cell r="I38">
            <v>0.8</v>
          </cell>
          <cell r="K38" t="str">
            <v>áp Dây điện LV-ABC - 3x35mm2 (0.6/1kV) 
(445) Phụ lục 2- BÁO GIÁ VẬT LIỆU XÂY DỰNG TRÊN ĐỊA BÀN TỈNH ĐỒNG NAI THÁNG 1, THÁNG 2 NĂM 2026</v>
          </cell>
        </row>
        <row r="39">
          <cell r="B39" t="str">
            <v>Giếng khoan Ф 140, ống chống nhựa</v>
          </cell>
          <cell r="F39" t="str">
            <v>mét</v>
          </cell>
          <cell r="G39">
            <v>864000</v>
          </cell>
          <cell r="H39">
            <v>99</v>
          </cell>
          <cell r="I39">
            <v>0.8</v>
          </cell>
          <cell r="K39">
            <v>0</v>
          </cell>
        </row>
        <row r="57">
          <cell r="J57">
            <v>20000000</v>
          </cell>
        </row>
      </sheetData>
      <sheetData sheetId="94" refreshError="1">
        <row r="8">
          <cell r="E8" t="str">
            <v>Ông Lê Quang Thanh</v>
          </cell>
        </row>
        <row r="9">
          <cell r="E9" t="str">
            <v>052067001121</v>
          </cell>
        </row>
        <row r="10">
          <cell r="E10" t="str">
            <v>Ấp Xuân Tâm 6, xã Xuân Hoà, thành phố Đồng Nai</v>
          </cell>
        </row>
        <row r="11">
          <cell r="E11" t="str">
            <v>09.02.957.760</v>
          </cell>
        </row>
        <row r="15">
          <cell r="E15" t="str">
            <v>Thửa đất số 50, tờ bản đồ số 180 (tờ bản đồ 69 xã Xuân Tâm cũ),mục đích sử dụng đất: trồng cây lâu năm (CLN) chưa được cấp giấy CNQSD đất. Nguồn gốc đất do ông Lê Quang Thanh khai phá năm 1986 sử dụng đến nay. Đất sử dụng ổn định, không tranh chấp. Trong phạm vi thu hồi đất không có công trình vật kiến trúc.</v>
          </cell>
        </row>
        <row r="19">
          <cell r="B19">
            <v>50</v>
          </cell>
          <cell r="C19">
            <v>180</v>
          </cell>
          <cell r="G19">
            <v>159000</v>
          </cell>
          <cell r="H19">
            <v>146.80000000000001</v>
          </cell>
          <cell r="K19" t="str">
            <v>Quốc lộ 1 đoạn từ Giáp Trường Mầm non ấp 6 đến Hết chùa Quảng Long (vị trí 2)</v>
          </cell>
        </row>
        <row r="24">
          <cell r="H24">
            <v>146.80000000000001</v>
          </cell>
          <cell r="J24">
            <v>35011800</v>
          </cell>
        </row>
        <row r="27">
          <cell r="B27" t="str">
            <v>dưới 30%</v>
          </cell>
          <cell r="J27">
            <v>1800000</v>
          </cell>
        </row>
        <row r="43">
          <cell r="J43">
            <v>8000000</v>
          </cell>
        </row>
      </sheetData>
      <sheetData sheetId="95" refreshError="1">
        <row r="8">
          <cell r="E8" t="str">
            <v>Ông Nguyễn Phú Kỉnh và bà Nguyễn Thị Thu Vân</v>
          </cell>
        </row>
        <row r="9">
          <cell r="E9" t="str">
            <v>086061005843</v>
          </cell>
        </row>
        <row r="10">
          <cell r="E10" t="str">
            <v>Ấp Xuân Tâm 6, xã Xuân Hoà thành phố Đồng Nai</v>
          </cell>
        </row>
        <row r="11">
          <cell r="E11" t="str">
            <v>09.72.781.222</v>
          </cell>
        </row>
        <row r="15">
          <cell r="E15" t="str">
            <v>Thửa đất số 214, tờ bản đồ số 205 (tờ bản đồ số 94 xã Xuân Tâm cũ), mục đích sử dụng đất: đất trồng cây hàng năm khác (HNK) được Văn phòng đăng ký đất đai tỉnh Đồng Nai cấp giấy chứng nhận quyền sử dụng đất số DH 048548 ngày 14/9/2022 cho ông Nguyễn Phú Kỉnh và bà Nguyễn Thị Thu Vân. Đất sử dụng ổn định, không tranh chấp.</v>
          </cell>
        </row>
        <row r="19">
          <cell r="B19">
            <v>214</v>
          </cell>
          <cell r="C19">
            <v>205</v>
          </cell>
          <cell r="G19">
            <v>159000</v>
          </cell>
          <cell r="H19">
            <v>34.200000000000003</v>
          </cell>
          <cell r="K19" t="str">
            <v>Quốc lộ 1 đoạn từ Giáp Trường Mầm non ấp 6 đến Hết chùa Quảng Long (vị trí 2)</v>
          </cell>
        </row>
        <row r="24">
          <cell r="H24">
            <v>34.200000000000003</v>
          </cell>
          <cell r="J24">
            <v>8156700</v>
          </cell>
        </row>
        <row r="27">
          <cell r="B27" t="str">
            <v>dưới 30%</v>
          </cell>
          <cell r="J27">
            <v>3600000</v>
          </cell>
        </row>
        <row r="42">
          <cell r="J42">
            <v>2000000</v>
          </cell>
        </row>
      </sheetData>
      <sheetData sheetId="96" refreshError="1">
        <row r="8">
          <cell r="E8" t="str">
            <v>Bà Hồ Thị Chí</v>
          </cell>
        </row>
        <row r="9">
          <cell r="E9" t="str">
            <v>052141005152</v>
          </cell>
        </row>
        <row r="10">
          <cell r="E10" t="str">
            <v>Ấp Xuân Tâm 6, xã Xuân Hoà, thành phố Đồng Nai</v>
          </cell>
        </row>
        <row r="15">
          <cell r="E15" t="str">
            <v>Thửa 14 tờ 205 (tờ bản đồ 94 xã Xuân Tâm cũ) đã được cấp giấy CNQSDĐ cho bà Hồ Thị Chí số DI 231978 cấp ngày 15/02/2023, mục đích sử dụng CLN. Hiện sử dụng ổn định không tranh chấp. Trong phạm vi thu hồi đất không có công trình vật kiến trúc.</v>
          </cell>
        </row>
        <row r="19">
          <cell r="B19">
            <v>14</v>
          </cell>
          <cell r="C19" t="str">
            <v>205
(94)</v>
          </cell>
          <cell r="G19">
            <v>159000</v>
          </cell>
          <cell r="H19">
            <v>143</v>
          </cell>
          <cell r="K19" t="str">
            <v>Quốc lộ 1 đoạn từ Giáp Trường Mầm non ấp 6 đến Hết chùa Quảng Long (vị trí 2)</v>
          </cell>
        </row>
        <row r="24">
          <cell r="H24">
            <v>143</v>
          </cell>
          <cell r="J24">
            <v>34105500</v>
          </cell>
        </row>
        <row r="27">
          <cell r="B27" t="str">
            <v>dưới 30%</v>
          </cell>
          <cell r="J27">
            <v>1800000</v>
          </cell>
        </row>
        <row r="44">
          <cell r="J44">
            <v>8000000</v>
          </cell>
        </row>
      </sheetData>
      <sheetData sheetId="97" refreshError="1">
        <row r="8">
          <cell r="E8" t="str">
            <v>Ông Hoàng Bảo Lâm nhận thừa kế quyền sử dụng đất của ông Hoàng Nầy và bà Bùi Thị Cúc</v>
          </cell>
        </row>
        <row r="9">
          <cell r="E9" t="str">
            <v>075083013125</v>
          </cell>
        </row>
        <row r="10">
          <cell r="E10" t="str">
            <v>Ấp Xuân Tâm 6, xã Xuân Hoà, thành phố Đồng Nai</v>
          </cell>
        </row>
        <row r="11">
          <cell r="E11" t="str">
            <v>0908942131</v>
          </cell>
        </row>
        <row r="15">
          <cell r="E15" t="str">
            <v>Thửa đất số 50, tờ bản đồ số 205, diện tích: 4666,6m2, mục đích sử dụng: Đất trồng cây hằng năm khác (HNK), thuộc thửa đất 744, 773, 742, 774, 741, 778, 775, 782, 776, 777, 893, 892, 891, tờ bản đồ số 15 xã Xuân Tâm cũ. Trong đó thửa đất số 744, tờ số 15 cũ đã được UBND huyện Xuân Lộc cấp giấy CNQSD đất số BĐ 026622, ngày 19/5/2011 cho ông Hoàng Nầy và bà Bùi Thị Cúc. Đến năm 2024 ông Hoàng Bảo Lâm nhận thừa kế lại của ông Hoàng Nầy sử dụng đến nay, thửa đất số 773, 742, 774, 741, 778, 775, 782, 776, 777, 893, 892, 891, tờ bản đồ số 15 chưa cấp giấy CNQSD đất có nguồn gốc do ông Hoàng Nầy khai phá năm 1983 sử dụng đến năm 2012 tặng lại cho ông Hoàng Bảo Lâm sử dụng đến nay. Đất sử dụng ổn định, không tranh chấp. Trong phạm vi thu hồi đất có công trình vật kiến trúc xây dựng 2022.
 Thửa đất số 44, tờ bản đồ số 206, diện tích: 1881,9m2, mục đích sử dụng: Đất trồng cây lâu năm (CLN), thuộc thửa đất số 926, 927, 929, tờ bản đồ 15 xã Xuân Tâm cũ, đã được UBND huyện Xuân Lộc cấp giấy CNQSD đất số BĐ 026630, BĐ 026631, BĐ 026633, ngày 19/5/2011 cho ông Hoàng Nầy và bà Bùi Thị Cúc. Đến năm 2024 ông Hoàng Bảo Lâm nhận thừa kế lại của ông Hoàng Nầy sử dụng đến nay. Đất sử dụng ổn định, không tranh chấp.
 Thửa đất số 6, tờ bản đồ số 206, diện tích: 2545,3m2,  mục đích sử dụng: Đất trồng cây lâu năm (CLN), thuộc thửa đất số 763, 764, 765, 766, 767, 768, tờ bản đồ 15 xã Xuân Tâm cũ, đã được UBND huyện Xuân Lộc cấp giấy CNQSD đất số BĐ 026623, BĐ 026624, BĐ 026625, BĐ 026626, BĐ 026627, BĐ 026628, ngày 19/5/2011 cho ông Hoàng Nầy và bà Bùi Thị Cúc. Đến năm 2024 ông Hoàng Bảo Lâm nhận thừa kế lại của ông Hoàng Nầy sử dụng đến nay. Đất sử dụng ổn định, không tranh chấp.</v>
          </cell>
        </row>
        <row r="19">
          <cell r="B19">
            <v>50</v>
          </cell>
          <cell r="C19">
            <v>205</v>
          </cell>
          <cell r="G19">
            <v>159000</v>
          </cell>
          <cell r="H19">
            <v>3192.1</v>
          </cell>
          <cell r="K19" t="str">
            <v>Quốc lộ 1 đoạn từ Giáp Trường Mầm non ấp 6 đến Hết chùa Quảng Long (vị trí 2)</v>
          </cell>
        </row>
        <row r="20">
          <cell r="B20">
            <v>44</v>
          </cell>
          <cell r="C20">
            <v>206</v>
          </cell>
          <cell r="G20">
            <v>159000</v>
          </cell>
          <cell r="H20">
            <v>62.4</v>
          </cell>
        </row>
        <row r="21">
          <cell r="B21">
            <v>6</v>
          </cell>
          <cell r="C21">
            <v>206</v>
          </cell>
          <cell r="G21">
            <v>159000</v>
          </cell>
          <cell r="H21">
            <v>660.3</v>
          </cell>
        </row>
        <row r="29">
          <cell r="H29">
            <v>3914.8</v>
          </cell>
          <cell r="J29">
            <v>933679800</v>
          </cell>
        </row>
        <row r="32">
          <cell r="B32" t="str">
            <v>trên 30%</v>
          </cell>
          <cell r="J32">
            <v>3600000</v>
          </cell>
        </row>
        <row r="34">
          <cell r="A34" t="str">
            <v>III. NHÀ, VẬT KIẾN TRÚC: xây dựng năm 2022</v>
          </cell>
        </row>
        <row r="36">
          <cell r="B36" t="str">
            <v>Thửa 50 tờ 205</v>
          </cell>
        </row>
        <row r="37">
          <cell r="B37" t="str">
            <v>Hàng rào lưới B40</v>
          </cell>
          <cell r="F37" t="str">
            <v>m2</v>
          </cell>
          <cell r="G37">
            <v>101000</v>
          </cell>
          <cell r="H37">
            <v>395.20000000000005</v>
          </cell>
          <cell r="I37">
            <v>0.8</v>
          </cell>
          <cell r="K37">
            <v>0</v>
          </cell>
        </row>
        <row r="38">
          <cell r="B38" t="str">
            <v>Trụ bê tông cắm ranh hàng rào cao 1,2 đến 2,2m</v>
          </cell>
          <cell r="F38" t="str">
            <v>trụ</v>
          </cell>
          <cell r="G38">
            <v>58000</v>
          </cell>
          <cell r="H38">
            <v>62</v>
          </cell>
          <cell r="I38">
            <v>0.8</v>
          </cell>
          <cell r="K38">
            <v>0</v>
          </cell>
        </row>
        <row r="39">
          <cell r="B39" t="str">
            <v>Ống nhựa PVC D21</v>
          </cell>
          <cell r="F39" t="str">
            <v>m</v>
          </cell>
          <cell r="G39">
            <v>7100</v>
          </cell>
          <cell r="H39">
            <v>210</v>
          </cell>
          <cell r="I39">
            <v>0.8</v>
          </cell>
          <cell r="K39" t="str">
            <v>áp Ống nhựa uPVC D21x1.6mm
(922) Phụ lục 2- BÁO GIÁ VẬT LIỆU XÂY DỰNG TRÊN ĐỊA BÀN TỈNH ĐỒNG NAI THÁNG 1, THÁNG 2 NĂM 2026</v>
          </cell>
        </row>
        <row r="40">
          <cell r="B40" t="str">
            <v>Giếng khoan Ф 140, ống chống nhựa</v>
          </cell>
          <cell r="F40" t="str">
            <v>mét</v>
          </cell>
          <cell r="G40">
            <v>864000</v>
          </cell>
          <cell r="H40">
            <v>99</v>
          </cell>
          <cell r="I40">
            <v>0.8</v>
          </cell>
          <cell r="K40">
            <v>0</v>
          </cell>
        </row>
        <row r="41">
          <cell r="B41" t="str">
            <v xml:space="preserve">Dây điện nhôm 3.5mm2 </v>
          </cell>
          <cell r="F41" t="str">
            <v>m</v>
          </cell>
          <cell r="G41">
            <v>45610</v>
          </cell>
          <cell r="H41">
            <v>180</v>
          </cell>
          <cell r="I41">
            <v>0.8</v>
          </cell>
          <cell r="K41" t="str">
            <v>áp Dây điện LV-ABC - 3x35mm2 (0.6/1kV) 
(445) Phụ lục 2- BÁO GIÁ VẬT LIỆU XÂY DỰNG TRÊN ĐỊA BÀN TỈNH ĐỒNG NAI THÁNG 1, THÁNG 2 NĂM 2026</v>
          </cell>
        </row>
        <row r="42">
          <cell r="B42" t="str">
            <v>Trụ điện bằng ống sắt tráng kẽm D90</v>
          </cell>
          <cell r="F42" t="str">
            <v>cái</v>
          </cell>
          <cell r="G42">
            <v>864000</v>
          </cell>
          <cell r="H42">
            <v>13</v>
          </cell>
          <cell r="I42">
            <v>0.8</v>
          </cell>
          <cell r="K42">
            <v>0</v>
          </cell>
        </row>
        <row r="43">
          <cell r="B43" t="str">
            <v>Thửa 6 tờ 206</v>
          </cell>
        </row>
        <row r="44">
          <cell r="B44" t="str">
            <v>Giếng khoan Ф 140, ống chống nhựa</v>
          </cell>
          <cell r="F44" t="str">
            <v>mét</v>
          </cell>
          <cell r="G44">
            <v>864000</v>
          </cell>
          <cell r="H44">
            <v>120</v>
          </cell>
          <cell r="I44">
            <v>0.8</v>
          </cell>
          <cell r="K44">
            <v>0</v>
          </cell>
        </row>
        <row r="59">
          <cell r="J59">
            <v>20000000</v>
          </cell>
        </row>
      </sheetData>
      <sheetData sheetId="98" refreshError="1">
        <row r="8">
          <cell r="E8" t="str">
            <v>Hộ Bà Phạm Thị Phượng và Ông Mạc Thiện Nghĩa</v>
          </cell>
        </row>
        <row r="9">
          <cell r="E9" t="str">
            <v>082056007250</v>
          </cell>
        </row>
        <row r="10">
          <cell r="E10" t="str">
            <v>Ấp Xuân Tâm 6, xã Xuân Hoà, thành phố Đồng Nai</v>
          </cell>
        </row>
        <row r="11">
          <cell r="E11" t="str">
            <v>0962125212 (con trai)</v>
          </cell>
        </row>
        <row r="15">
          <cell r="E15" t="str">
            <v>Thửa 221 tờ 180 (tờ bản đồ 69 xã Xuân Tâm cũ) đã được cấp giấy CNQSDĐ cho Ông Mạc Thiện Nghĩa số DO 740722 cấp ngày 25/11/2024, mục đích sử dụng LUK. Hiện sử dụng ổn định không tranh chấp. Trong phạm vi thu hồi đất có công trình vật kiến trúc xây dựng 2010. 
Thửa 3 tờ 206 (tờ bản đồ 15 xã Xuân Tâm cũ) đã được cấp giấy CNQSDĐ cho Hộ Bà Phạm Thị Phượng và Ông Mạc Thiện Nghĩa số AI 763042 cấp ngày 20/8/2007, mục đích sử dụng LUK. Hiện sử dụng ổn định không tranh chấp. Trong phạm vi thu hồi đất có công trình vật kiến trúc xây dựng 2010.</v>
          </cell>
        </row>
        <row r="19">
          <cell r="B19">
            <v>221</v>
          </cell>
          <cell r="C19" t="str">
            <v>180
(69 cũ)</v>
          </cell>
          <cell r="G19">
            <v>159000</v>
          </cell>
          <cell r="H19">
            <v>898.3</v>
          </cell>
          <cell r="K19" t="str">
            <v>Quốc lộ 1 đoạn từ Giáp Trường Mầm non ấp 6 đến Hết chùa Quảng Long (vị trí 2)</v>
          </cell>
        </row>
        <row r="20">
          <cell r="B20">
            <v>3</v>
          </cell>
          <cell r="C20" t="str">
            <v>206
(15 cũ)</v>
          </cell>
          <cell r="G20">
            <v>159000</v>
          </cell>
          <cell r="H20">
            <v>55.1</v>
          </cell>
        </row>
        <row r="27">
          <cell r="H27">
            <v>727.65</v>
          </cell>
          <cell r="J27">
            <v>173544525</v>
          </cell>
        </row>
        <row r="30">
          <cell r="B30" t="str">
            <v>dưới 30%</v>
          </cell>
          <cell r="J30">
            <v>1800000</v>
          </cell>
        </row>
        <row r="32">
          <cell r="A32" t="str">
            <v>III. NHÀ, VẬT KIẾN TRÚC: xây dựng năm 2010</v>
          </cell>
        </row>
        <row r="34">
          <cell r="B34" t="str">
            <v>Thửa 221 tờ 180</v>
          </cell>
        </row>
        <row r="35">
          <cell r="B35" t="str">
            <v>Ao chứa nước có lát đáy, xây tô</v>
          </cell>
        </row>
        <row r="36">
          <cell r="B36" t="str">
            <v>Công đào (ao nuôi trồng thủy sản hoặc làm hầm chứa nước, ao do cải tạo từ lòng suối, từ đầm phá, từ hố bom để thành ao nuôi trồng thủy sản hoặc làm hầm chứa nước tưới)</v>
          </cell>
          <cell r="F36" t="str">
            <v>đồng/m3</v>
          </cell>
          <cell r="G36">
            <v>42000</v>
          </cell>
          <cell r="H36">
            <v>126</v>
          </cell>
          <cell r="I36">
            <v>1</v>
          </cell>
          <cell r="K36">
            <v>0</v>
          </cell>
        </row>
        <row r="37">
          <cell r="B37" t="str">
            <v>Nền xi măng dày 5cm</v>
          </cell>
          <cell r="F37" t="str">
            <v>m2</v>
          </cell>
          <cell r="G37">
            <v>80000</v>
          </cell>
          <cell r="H37">
            <v>42</v>
          </cell>
          <cell r="I37">
            <v>1</v>
          </cell>
        </row>
        <row r="38">
          <cell r="B38" t="str">
            <v>Ao chứa nước có lát đáy, xây tô</v>
          </cell>
        </row>
        <row r="39">
          <cell r="B39" t="str">
            <v>Công đào (ao nuôi trồng thủy sản hoặc làm hầm chứa nước, ao do cải tạo từ lòng suối, từ đầm phá, từ hố bom để thành ao nuôi trồng thủy sản hoặc làm hầm chứa nước tưới)</v>
          </cell>
          <cell r="F39" t="str">
            <v>đồng/m3</v>
          </cell>
          <cell r="G39">
            <v>42000</v>
          </cell>
          <cell r="H39">
            <v>918.75</v>
          </cell>
          <cell r="I39">
            <v>1</v>
          </cell>
          <cell r="K39">
            <v>0</v>
          </cell>
        </row>
        <row r="40">
          <cell r="B40" t="str">
            <v>Nền xi măng dày 5cm</v>
          </cell>
          <cell r="F40" t="str">
            <v>m2</v>
          </cell>
          <cell r="G40">
            <v>80000</v>
          </cell>
          <cell r="H40">
            <v>183.75</v>
          </cell>
          <cell r="I40">
            <v>1</v>
          </cell>
        </row>
        <row r="51">
          <cell r="J51">
            <v>16000000</v>
          </cell>
        </row>
      </sheetData>
      <sheetData sheetId="99" refreshError="1">
        <row r="8">
          <cell r="E8" t="str">
            <v>Bà Nguyễn Thị Việt Trinh</v>
          </cell>
        </row>
        <row r="9">
          <cell r="E9" t="str">
            <v>075194022053</v>
          </cell>
        </row>
        <row r="10">
          <cell r="E10" t="str">
            <v>Ấp Xuân Tâm 6, xã Xuân Hoà, thành phố Đồng Nai</v>
          </cell>
        </row>
        <row r="11">
          <cell r="E11" t="str">
            <v>09.44.625.020 (Trinh) - 09.44.282.079 (Toàn)</v>
          </cell>
        </row>
        <row r="12">
          <cell r="E12" t="str">
            <v>Quốc lộ 1 đoạn từ Giáp Trường Mầm non ấp 6 đến Hết chùa Quảng Long (vị trí 2)</v>
          </cell>
        </row>
        <row r="15">
          <cell r="E15" t="str">
            <v>Thửa 48 tờ 180 (tờ bản đồ 69 xã Xuân Tâm cũ) đã được cấp giấy CNQSDĐ cho Bà Nguyễn Thị Việt Trinh số CS 219781 cấp ngày 29/06/2019, mục đích sử dụng HNK. Hiện sử dụng ổn định không tranh chấp. Trong phạm vi thu hồi đất không có công trình vật kiến trúc.</v>
          </cell>
        </row>
        <row r="19">
          <cell r="B19">
            <v>48</v>
          </cell>
          <cell r="C19" t="str">
            <v>180
(69 cũ)</v>
          </cell>
          <cell r="G19">
            <v>159000</v>
          </cell>
          <cell r="H19">
            <v>2107.6999999999998</v>
          </cell>
        </row>
        <row r="24">
          <cell r="H24">
            <v>2107.6999999999998</v>
          </cell>
          <cell r="J24">
            <v>502686450</v>
          </cell>
        </row>
        <row r="27">
          <cell r="B27" t="str">
            <v>dưới 30%</v>
          </cell>
          <cell r="J27">
            <v>1800000</v>
          </cell>
        </row>
        <row r="42">
          <cell r="J42">
            <v>20000000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ấp hạng nhà (2)"/>
      <sheetName val="vật kiến trúc 2022 (2)"/>
      <sheetName val="Cây trồng 2022 (4)"/>
      <sheetName val="chi tiet sdt"/>
      <sheetName val="DANH SACH GUI VPDK"/>
      <sheetName val="M9 ktra (3)"/>
      <sheetName val="danh sach1"/>
      <sheetName val="Bảng tổng hợp"/>
      <sheetName val="1. Vũ Xuân Hợp"/>
      <sheetName val="2. Ung Thành Nghĩa"/>
      <sheetName val="3. Nguyễn Sề Hồng"/>
      <sheetName val="4. Nguyễn Văn Bân"/>
      <sheetName val="5. phạm văn thành"/>
      <sheetName val="6. dương thị tiến"/>
      <sheetName val="7. nguyễn văn ngọt"/>
      <sheetName val="8. Vy Văn Hiệu"/>
      <sheetName val="9. Ung Văn Thanh"/>
      <sheetName val="10. Chu Văn Hoàng"/>
      <sheetName val="11. hoàng trung hiếu"/>
      <sheetName val="12. Hoàng Văn Tuấn"/>
      <sheetName val="13. chu văn dũng"/>
      <sheetName val="14. Hoàng Văn Thình"/>
      <sheetName val="15. nguyễn văn đường"/>
      <sheetName val="16. phùng văn pháy"/>
      <sheetName val="17. ninh thị cụng"/>
      <sheetName val="18. phùng văn trước"/>
      <sheetName val="19. lưu văn thành"/>
      <sheetName val="20. nông thị vinh"/>
      <sheetName val="21. vy văn giác"/>
      <sheetName val="22. hoàng văn séo"/>
      <sheetName val="23. Trần Thị Ngoan"/>
      <sheetName val="24. nông thị láng"/>
      <sheetName val="25. Đặng Thị Đẹp"/>
      <sheetName val="26. trần văn mộng"/>
      <sheetName val="27. Đặng Thành Vĩnh"/>
      <sheetName val="28. vy văn líu"/>
      <sheetName val="29. Lý Văn Nhỏ"/>
      <sheetName val="30. Thạch Chane Quên"/>
      <sheetName val="31. lý văn quân"/>
      <sheetName val="32. vy thi mày"/>
      <sheetName val="33. lý văn độ"/>
      <sheetName val="34. nông thị nự"/>
      <sheetName val="35. Chu Xuân Lộc"/>
      <sheetName val="36. Hoàng Văn Điện "/>
      <sheetName val="37. nông văn hội"/>
      <sheetName val="38. vy thị cảnh"/>
      <sheetName val="39. nguyễn thị mai"/>
      <sheetName val="40. nguyễn khắc hiếu"/>
      <sheetName val="41. vy văn đức"/>
      <sheetName val="42. Ung Thế Anh"/>
      <sheetName val="43. lô thị dạo"/>
      <sheetName val="44. nguyễn thị khánh"/>
      <sheetName val="45. Nguyễn Văn Lanh"/>
      <sheetName val="46. hoàng văn sơn"/>
      <sheetName val="47. nguyễn văn tuấn"/>
      <sheetName val="48. vy văn nhảy"/>
      <sheetName val="49. Huỳnh Văn Tuấn"/>
      <sheetName val="50. bùi lưu doanh"/>
      <sheetName val="51. Nguyễn Văn Kim"/>
      <sheetName val="M6 ktra (3)"/>
      <sheetName val="M7 ktra (3)"/>
      <sheetName val="M9 ktra (4)"/>
      <sheetName val="M8 ktra (4)"/>
      <sheetName val="52. Vũ Văn Vũ"/>
      <sheetName val="53. Vi Văn Thảo"/>
      <sheetName val="54. vy thị tặng"/>
      <sheetName val="55. Lê Thị Sương"/>
      <sheetName val="56. nông văn lớp"/>
      <sheetName val="57. Đặng Văn Tiến"/>
      <sheetName val="58. Phan Lạc"/>
      <sheetName val="59. nguyễn văn quân"/>
      <sheetName val="60. Trương Văn Minh"/>
      <sheetName val="61. nguyễn văn nhân"/>
      <sheetName val="62. Nguyễn Văn Dũng"/>
      <sheetName val="63. Nguyễn Văn Bình"/>
      <sheetName val="64. trần văn hùng"/>
      <sheetName val="65. nguyễn thái dương"/>
      <sheetName val="66. TRẦN THỊ HIỀN"/>
      <sheetName val="67. Trần Văn Hiệp"/>
      <sheetName val="68. trần văn nhi"/>
      <sheetName val="CÂY TRỒNG 2025"/>
      <sheetName val="vật kiến trúc 2025"/>
      <sheetName val="cấp hạng nhà"/>
      <sheetName val="vật kiến trúc 2022"/>
      <sheetName val="3. Trương Văn Minh"/>
      <sheetName val="4. Nguyễn Văn Dũng"/>
      <sheetName val="18, trần văn hùng"/>
      <sheetName val="19. nguyễn văn quân"/>
      <sheetName val="21. trần văn nhi"/>
      <sheetName val="22. Đặng Văn Tiến"/>
      <sheetName val="24. Nguyễn Văn Bình"/>
      <sheetName val="37. TRẦN THỊ HIỀN"/>
      <sheetName val="39. nguyễn văn nhân"/>
      <sheetName val="52. nguyễn thái dương"/>
      <sheetName val="54. Trần Văn Hiệp"/>
      <sheetName val="67. Phan Lạc"/>
      <sheetName val="CÂY TRỒNG 2025 (3)"/>
      <sheetName val="vật kiến trúc 2025 (2)"/>
      <sheetName val="cấp hạng nhà (3)"/>
      <sheetName val="vật kiến trúc 2022 (3)"/>
      <sheetName val="BTH6"/>
      <sheetName val="BTH7"/>
      <sheetName val="BTH8 "/>
      <sheetName val="BTH9"/>
      <sheetName val="M6 ktra (2)"/>
      <sheetName val="M7 ktra (2)"/>
      <sheetName val="M8 ktra (2)"/>
      <sheetName val="M9 ktra (2)"/>
      <sheetName val="CÂY TRỒNG 2025 (2)"/>
      <sheetName val="sổ dã ngoại (2)"/>
      <sheetName val="danh sach"/>
      <sheetName val="danh sach (2)"/>
      <sheetName val="du toan1"/>
      <sheetName val="Sheet6"/>
      <sheetName val="Sheet3 (2)"/>
      <sheetName val="Sheet3 (3)"/>
      <sheetName val="M6 "/>
      <sheetName val="M7 "/>
      <sheetName val="M8"/>
      <sheetName val="M9"/>
      <sheetName val="sổ dã ngoại"/>
      <sheetName val="3. Huỳnh Thị Lan (2)"/>
      <sheetName val="11. Phạm Quang Tuyên (2)"/>
      <sheetName val="22. Đặng Ngọc Minh Thu (2)"/>
      <sheetName val="24. Đỗ Văn Trọng (2)"/>
      <sheetName val="vật kiến trúc 2022 (hàm)"/>
      <sheetName val="25. Nguyễn Hữu Thịnh (2)"/>
      <sheetName val="Sheet1"/>
      <sheetName val="Sheet2"/>
      <sheetName val="29. Trần Đình Thành (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9">
          <cell r="E9" t="str">
            <v>020073010499</v>
          </cell>
        </row>
        <row r="11">
          <cell r="E11" t="str">
            <v>0332940211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row r="9">
          <cell r="E9" t="str">
            <v>020059004878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9">
          <cell r="E9" t="str">
            <v>020048002632</v>
          </cell>
        </row>
      </sheetData>
      <sheetData sheetId="44"/>
      <sheetData sheetId="45"/>
      <sheetData sheetId="46"/>
      <sheetData sheetId="47"/>
      <sheetData sheetId="48"/>
      <sheetData sheetId="49"/>
      <sheetData sheetId="50"/>
      <sheetData sheetId="51"/>
      <sheetData sheetId="52"/>
      <sheetData sheetId="53"/>
      <sheetData sheetId="54">
        <row r="9">
          <cell r="E9" t="str">
            <v>075083009048</v>
          </cell>
        </row>
      </sheetData>
      <sheetData sheetId="55"/>
      <sheetData sheetId="56"/>
      <sheetData sheetId="57">
        <row r="11">
          <cell r="E11" t="str">
            <v>0364545748</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ow r="9">
          <cell r="E9" t="str">
            <v>075076011006</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ổng hợp"/>
    </sheetNames>
    <sheetDataSet>
      <sheetData sheetId="0">
        <row r="91">
          <cell r="B91" t="str">
            <v>Ông Vy Văn Hiệu (sử dụng đất) - Ông Lý Văn Bình; Hộ bà Ma Thị Ọt; Hộ bà Ma Thị Viên (đứng tên giấy CNQSDĐ)</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ổng hợp"/>
    </sheetNames>
    <sheetDataSet>
      <sheetData sheetId="0">
        <row r="40">
          <cell r="B40" t="str">
            <v>Ông Nguyễn Văn Tuấn</v>
          </cell>
          <cell r="P40" t="str">
            <v>Đường Xuân Phú - Xuân Tây - đoạn Ngã ba Trung tâm cai nghiện Xuân Phú đến Ranh giới xã Xuân Đông</v>
          </cell>
          <cell r="Q40" t="str">
            <v>Thửa đất số 203 tờ 83 chưa được cấp Giấy CNQSDĐ, nguồn gốc: căn cứ theo Quyết định số 141/QĐ.CT.UBT ngày 09/11/2001 về việc thu hồi đất do Trung tâm đào tạo và xúc tiến việc làm Xuân Phú sử dụng đất tại xã Xuân Phú, huyện Xuân Lộc (cũ). UBND xã Xuân Phú cho thuê từ năm 2001 không làm hợp đồng có thu tiền, đến năm 2005 UBND xã Xuân Phú trả lại tiền thuê đất cho các hộ dân và cho các hộ dân mượn để sản xuất nông nghiệp cho đến nay; hiện ông Nguyễn Văn Tuấn sử dụng để sản xuất nông nghiệp. Trong phạm vi thu hồi đất không có công trình vật kiến trúc.</v>
          </cell>
        </row>
        <row r="61">
          <cell r="Q61" t="str">
            <v>Thửa 5 tờ 96 Được cấp giấy CNQSDĐ cho ông Trần Văn Hiệp số CB 408381 ngày 13/10/2015. MĐSDĐ là HNK. Hiện sử dụng ổn định không tranh chấp. Trong phạm vi thu hồi đất không có công trình vật kiến trúc.</v>
          </cell>
        </row>
        <row r="69">
          <cell r="B69" t="str">
            <v>Ông Nguyễn Văn Bình và bà Huỳnh Thị Hồng Điệp sử dụng đất - Hộ ông Nguyễn Văn Đấu và bà Lê Thị Ngọc Yến đứng tên GCNQSDĐ</v>
          </cell>
          <cell r="P69" t="str">
            <v>Đường nội ấp Bình Tiến đoạn từ Đường Bình Tiến, Xuân Phú - Xuân Tây (xã Xuân Phú) đến Ranh giới xã Suối Cát cũ</v>
          </cell>
        </row>
        <row r="140">
          <cell r="B140" t="str">
            <v>Ông Hoàng Văn Điện sử dụng đất - ông Tô Văn Hậu đứng tên GCNQSDĐ</v>
          </cell>
          <cell r="P140" t="str">
            <v>Các tuyến đường giao thông đấu nối trực tiếp ra Đường nội ấp Bình Tiến đoạn từ Đường Bình Tiến, Xuân Phú - Xuân Tây (xã Xuân Phú) đến Ranh giới xã Suối Cát cũ:
- Có bề rộng &lt;3m, cách đường giao thông &gt;200m.</v>
          </cell>
        </row>
        <row r="147">
          <cell r="P147" t="str">
            <v>Đường nội ấp Bình Tiến đoạn từ Đường Bình Tiến, Xuân Phú - Xuân Tây (xã Xuân Phú) đến Ranh giới xã Suối Cát cũ</v>
          </cell>
        </row>
        <row r="156">
          <cell r="B156" t="str">
            <v>Ông Vy Văn Giác (sử dụng đất) - ông Nông Văn Vạn (đứng tên GCNQSDĐ)</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ật kiến trúc 2022 (hàm)"/>
      <sheetName val="CÂY TRỒNG 2022"/>
      <sheetName val="M6 "/>
      <sheetName val="M7 "/>
      <sheetName val="M8"/>
      <sheetName val="M9"/>
      <sheetName val="39. Ông Phạm Phú Quốc cùng...."/>
      <sheetName val="38. Ông Lê Văn Châu"/>
      <sheetName val="37. Ông P.V.Liêm+Lại T Dần"/>
      <sheetName val="36. Ông Đỗ Hữu Dương"/>
      <sheetName val="35. Ông Hoàng Kim Đoái"/>
      <sheetName val="34. Ông Nguyễn Thanh Hiền"/>
      <sheetName val="33. Ông H.V.Hải-TSXD H.V.Hiếu"/>
      <sheetName val="32. Bà Ng.T.B.Hà- TSXDTD N.T.Hà"/>
      <sheetName val="31.Hộ ông L.V.Hào+D.T.Mai"/>
      <sheetName val="30. Bà Lê Thị Hải"/>
      <sheetName val="29. Hộ bà Lý Thị Xuyến"/>
      <sheetName val="28. Ông Đinh Văn Hoan+Ngô T.Lan"/>
      <sheetName val="27. Ông Nguyễn Thành Đức"/>
      <sheetName val="26. Bà Nguyễn Thị Văn"/>
      <sheetName val="25. Bà Nguyễn Thị Hà"/>
      <sheetName val="24. Bà Nguyễn Thị Đức"/>
      <sheetName val="23. Bà Huỳnh Thị Đông Phương"/>
      <sheetName val="22. Bà Phạm Thị Minh Châu"/>
      <sheetName val="21. Ông Đặng T. Đức+Ngô T.K.Chi"/>
      <sheetName val="20. Ông Nguyễn Văn Khánh"/>
      <sheetName val="19. Ông Lê Văn Tứ"/>
      <sheetName val="18. Ông Ng.V.Nghĩa+Ng.T.M.Hạnh"/>
      <sheetName val="17. Bà Thái Thị Phước"/>
      <sheetName val="16. Ông Võ Ngọc Sơn"/>
      <sheetName val="15. Ông Lê Quang Vinh"/>
      <sheetName val="14. Ông Ng.N.Oánh+Ng.T.Chính"/>
      <sheetName val="13. Ông Nguyễn Nhơn"/>
      <sheetName val="12. Bà Lý Thị Hiệp"/>
      <sheetName val="11. Bà Trần Thị Hoa"/>
      <sheetName val="10. Ông Trần Văn Thương"/>
      <sheetName val="9. Bà Lê Thị Kim"/>
      <sheetName val="8. Ông Đinh Đức Anh"/>
      <sheetName val="7. Ông Huỳnh Văn Hiếu"/>
      <sheetName val="6. Bà Lê Thị Liên"/>
      <sheetName val="5. Bà Trần Thị Lan và..."/>
      <sheetName val="4. Ông Lê Văn Đệ"/>
      <sheetName val="3. Ông Ng. V.Tâm + Ng.T.K.Hồng"/>
      <sheetName val="2. Ông Nguyễn Đăng Cường"/>
      <sheetName val="1. Ông Trần Văn Khôi"/>
      <sheetName val="31-40"/>
      <sheetName val="41-52"/>
      <sheetName val="XT 01"/>
      <sheetName val="vật kiến trúc 2019 (3)"/>
      <sheetName val="cấp hạng nhà (3)"/>
      <sheetName val="CÂY TRỒNG 2019 (3)"/>
      <sheetName val="-----50 xã Xuân Bắc---"/>
      <sheetName val="Vật kiến trúc hàm  (3)"/>
      <sheetName val="giá tham khảo  (3)"/>
      <sheetName val="CÂY TRỒNG 2019 (4)"/>
      <sheetName val="cấp hạng nhà (4)"/>
      <sheetName val="vật kiến trúc 2019 (4)"/>
      <sheetName val="Sheet4 (2)"/>
      <sheetName val="CÂY TRỒNG 2019 (2)"/>
      <sheetName val="cấp hạng nhà (2)"/>
      <sheetName val="vật kiến trúc 2019 (2)"/>
      <sheetName val="giá tham khảo  (2)"/>
      <sheetName val="Sheet4"/>
      <sheetName val="Gía cây trồng (3)"/>
      <sheetName val="hạng nhà (3)"/>
      <sheetName val="Vật kiến trúc  (3)"/>
      <sheetName val="giá tham khảo (3)"/>
      <sheetName val="Sheet1 (2)"/>
      <sheetName val="Sheet19"/>
      <sheetName val="Gía cây trồng (2)"/>
      <sheetName val="hạng nhà (2)"/>
      <sheetName val="Vật kiến trúc  (2)"/>
      <sheetName val="giá tham khảo (2)"/>
      <sheetName val="Sheet1"/>
      <sheetName val="vật kiến trúc 2019"/>
      <sheetName val="cấp hạng nhà"/>
      <sheetName val="010144"/>
      <sheetName val="107.LƯƠNG THẾ VINH"/>
      <sheetName val="108.PHAN THẾ HUY"/>
      <sheetName val="109.BÙI VĂN CHỨA"/>
      <sheetName val="110.BÙI VĂN CHÁN"/>
      <sheetName val="111.PHAN VĂN HÀ"/>
      <sheetName val="112.HỒ THỊ TUYẾT"/>
      <sheetName val="113.NGUYỄN THỊ LỆ THỦY"/>
      <sheetName val="114.NGUYỄN VĂN HÙNG"/>
      <sheetName val="115.TRẦN ĐÌNH ẤN"/>
      <sheetName val="116.VÕ VĂN DŨNG"/>
      <sheetName val="117.HO THỊ KHÁNH"/>
      <sheetName val="118.HUỲNH TUẤN"/>
      <sheetName val="2 Nguyễn Hoàng Ngọc Minh mđ"/>
      <sheetName val="4 Trần Văn Đưa"/>
      <sheetName val="5 Đặng Thị Thúy Hương"/>
      <sheetName val="6 Chu Xuân Điệp"/>
      <sheetName val="7 Mạc Văn Thủy"/>
      <sheetName val="8 Đoàn  Văn Lan"/>
      <sheetName val="9 Hà Thị Thơ"/>
      <sheetName val="10 Đỗ Thị Thủy"/>
      <sheetName val="11 Nguyễn Ngọc Phượng"/>
      <sheetName val="12 Nguyễn Thanh Hùng"/>
      <sheetName val="1 Vũ Xuân Kiểm"/>
      <sheetName val="2 Hoang Văn Hạ"/>
      <sheetName val="3 Đinh Xuân Phú"/>
      <sheetName val="4 Phạm Thị Hà Dương"/>
      <sheetName val="5  Nguyễn Thị Hòa"/>
      <sheetName val="7 Tô Văn Tuấn"/>
      <sheetName val="9 Đặng Xuân Võ"/>
      <sheetName val="10 Trần Minh Tâm"/>
      <sheetName val="11 Nguyễn Thị Phú"/>
      <sheetName val="26 Trần Đình Lê"/>
      <sheetName val="27 Trần Văn Công"/>
      <sheetName val="28 Đỗ Mạnh Hùng"/>
      <sheetName val="32 Vũ Văn Hiển"/>
      <sheetName val="33 Phạm Thị Hà Quyên"/>
      <sheetName val="34 Phạm Thị Hà Tuyết"/>
      <sheetName val="38 Trần Thị Duyên"/>
      <sheetName val="39 Đỗ Văn Long"/>
      <sheetName val="40 Phạm Xuân Trường"/>
      <sheetName val="41 Đỗ Văn Thịnh"/>
      <sheetName val="43 Nguyễn Xuân Đảm"/>
      <sheetName val="107.PHAN TẤN PHƯỚC"/>
      <sheetName val="108.BÙI ĐỨC KIÊN"/>
      <sheetName val="109.PHẠM QUỐC TOẢN"/>
      <sheetName val="110.LÊ THÀNH BÍNH"/>
      <sheetName val="111.TRẦN CÔNG TÂN"/>
      <sheetName val="112.LÊ MINH DUY"/>
      <sheetName val="113.NGUYỄN CHINH CHIẾN"/>
      <sheetName val="114.PHẠM CƯỜNG"/>
      <sheetName val="115.NGUYỄN XUÂN CẢNH"/>
      <sheetName val="116.CHẾ THỊ CHIỂU"/>
      <sheetName val="117.LÊ QUANG THÀNH"/>
      <sheetName val="118.PHẠM CÔNG VINH"/>
      <sheetName val="119.NGUYỄN THỊ GÁI"/>
      <sheetName val="120.NGUYỄN THỊ TÝ"/>
      <sheetName val="121.NGUYỄN KHUÊ"/>
      <sheetName val="122.ĐẶNG BÁ THỂ"/>
      <sheetName val="123.LÊ THANH HẢI"/>
      <sheetName val="124.LÊ NHẬT KHÁNH"/>
      <sheetName val="125.LÊ ĐỨC ANH"/>
      <sheetName val="126.LÊ THỊ THẢO"/>
      <sheetName val="127.NGÔ THẾ THIỆN"/>
      <sheetName val="128.LÊ TỨ DIỄN"/>
      <sheetName val="129.DƯƠNG VĂN SƠN"/>
      <sheetName val="130.TRẦN MINH CHÂU"/>
      <sheetName val="131.NGUYỄN VĂN THU"/>
      <sheetName val="132.NGUYỄN VĂN ÚT"/>
      <sheetName val="133.THÁI VĂN LÀNG"/>
      <sheetName val="134.HỒ THANH DƯƠNG"/>
      <sheetName val="135.LÊ QUỐC CƯỜNG"/>
      <sheetName val="136.VÕ THỊ THẤT"/>
      <sheetName val="137.LÊ THỊ THU HÀ"/>
      <sheetName val="138.THỔ LỰC"/>
      <sheetName val="139.PHẠM ĐÌNH NAM"/>
      <sheetName val="140.NGUYỄN ĐÌNH LỘC"/>
      <sheetName val="141.NGUYỄN VĂN TRỌNG"/>
      <sheetName val="142.TRƯƠNG VĂN AN"/>
      <sheetName val="143.ĐÀO THỊ SÍNH"/>
      <sheetName val="144.LÊ THỊ HAI"/>
      <sheetName val="145.NGUYỄN THÀNH THÁI"/>
      <sheetName val="146.PHAN NHẬT QUANG"/>
      <sheetName val="147.TRẦN THỊ PHẬN"/>
      <sheetName val="148.ĐẶNG VĂN GIA"/>
      <sheetName val="CÂY TRỒNG 2019 (mật độ)"/>
      <sheetName val="giá tham khảo "/>
      <sheetName val="21 Nguyễn Văn Hải"/>
      <sheetName val="37 Nguyễn Thư Cư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2">
          <cell r="D12" t="str">
            <v>m²</v>
          </cell>
        </row>
        <row r="16">
          <cell r="D16" t="str">
            <v>ĐVT
(m2)</v>
          </cell>
        </row>
        <row r="17">
          <cell r="D17" t="str">
            <v>m²</v>
          </cell>
        </row>
        <row r="18">
          <cell r="D18">
            <v>0</v>
          </cell>
        </row>
        <row r="19">
          <cell r="D19">
            <v>0</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12">
          <cell r="D12" t="str">
            <v>m²</v>
          </cell>
        </row>
        <row r="20">
          <cell r="D20">
            <v>0</v>
          </cell>
        </row>
        <row r="26">
          <cell r="D26">
            <v>0</v>
          </cell>
        </row>
        <row r="27">
          <cell r="D27">
            <v>0</v>
          </cell>
        </row>
        <row r="28">
          <cell r="D28">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45">
          <cell r="D45">
            <v>0</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6 ktra (2)"/>
      <sheetName val="M7 ktra (2)"/>
      <sheetName val="M8 ktra (2)"/>
      <sheetName val="M9 ktra (2)"/>
      <sheetName val="vật kiến trúc 2022 (hàm) (2)"/>
      <sheetName val="M6 ktra"/>
      <sheetName val="M7 ktra"/>
      <sheetName val="M7 ktra (3)"/>
      <sheetName val="M8 ktra"/>
      <sheetName val="M9 ktra"/>
      <sheetName val="M9 ktra (3)"/>
      <sheetName val="danh sach "/>
      <sheetName val="1. Bà Nguyễn Ái Nhi"/>
      <sheetName val="2.Hộ ông Đỗ Văn Thảo"/>
      <sheetName val="3. Bà Đỗ Thị Phượng"/>
      <sheetName val="4. Ông Nguyễn Văn Tình"/>
      <sheetName val="5. Ông Nguyễn Cao Trí"/>
      <sheetName val="6. Ông Phạm Ngọc Dũng"/>
      <sheetName val="7. Bà Trần Thanh Trúc"/>
      <sheetName val="8. Ông Đỗ Khắc Quy"/>
      <sheetName val="9. Ông Nguyễn Đức Bình"/>
      <sheetName val="10. Ông Đặng Ái Thiều"/>
      <sheetName val="11. Bà Nguyễn Thị Lan"/>
      <sheetName val="12. Hộ bà Trần Thị Phiên"/>
      <sheetName val="13. Ông Vũ Quốc Khanh"/>
      <sheetName val="14. hộ ông Nguyễn Văn Dinh"/>
      <sheetName val="CÂY TRỒNG 2022 (2)"/>
      <sheetName val="vật kiến trúc 2022 (hàm)"/>
      <sheetName val="15. Nguyễn Văn Đăng"/>
      <sheetName val="16. Đỗ Văn Trọng"/>
      <sheetName val="16. Đỗ Văn Trọng (2)"/>
      <sheetName val="17. Trần Đình Thành"/>
      <sheetName val="18. Nguyễn Thanh Sơn"/>
      <sheetName val="19. Nguyễn Ngọc Dung"/>
      <sheetName val="20. Nguyễn Hùng Linh"/>
      <sheetName val="21. Nguyễn Đức Luyện"/>
      <sheetName val="22. Lê Trung Thành"/>
      <sheetName val="23. Nguyễn Đức Thiện"/>
      <sheetName val="24. Xuân Mai"/>
      <sheetName val="Cây trồng 2022 (4)"/>
      <sheetName val="Sheet3 (4)"/>
      <sheetName val="17 tỷ"/>
      <sheetName val="sổ dã ngoại (2)"/>
      <sheetName val="danh sach"/>
      <sheetName val="danh sach (2)"/>
      <sheetName val="Sheet6"/>
      <sheetName val="Sheet3 (2)"/>
      <sheetName val="Cây trồng 2022 (3)"/>
      <sheetName val="Sheet3 (3)"/>
      <sheetName val="M6 "/>
      <sheetName val="M7 "/>
      <sheetName val="M8"/>
      <sheetName val="M9"/>
      <sheetName val="sổ dã ngoại"/>
      <sheetName val="Cây trồng 2022"/>
      <sheetName val="70. Trần Thị Thanh Thùy"/>
      <sheetName val="71. Phan Như Chủy"/>
      <sheetName val="72. Huỳnh Thị Lan"/>
      <sheetName val="3. Huỳnh Thị Lan (2)"/>
      <sheetName val="73. Nguyễn Văn Thọ"/>
      <sheetName val="74. Nguyễn Thị Kim Liên"/>
      <sheetName val="75. Võ Văn Bảy"/>
      <sheetName val="76. Hồ Cố Giả"/>
      <sheetName val="77. Hồ Thị Thu Hà"/>
      <sheetName val="78. Hồ Thị Hậu"/>
      <sheetName val="79. Nguyễn Thị Phương Lan"/>
      <sheetName val="80. Phạm Quang Tuyên"/>
      <sheetName val="11. Phạm Quang Tuyên (2)"/>
      <sheetName val="81. Lưu Thị Ngoạt"/>
      <sheetName val="82. Nguyễn Văn Đăng"/>
      <sheetName val="83. Nguyễn Văn Vương"/>
      <sheetName val="84. Phạm Văn Hùng"/>
      <sheetName val="85. Phạm Hữu Phương"/>
      <sheetName val="86. Nguyễn Trí Hùng"/>
      <sheetName val="87. Nguyễn Đình Cẩn"/>
      <sheetName val="88. Nguyễn Quốc Ý"/>
      <sheetName val="89. TRần Văn Toàn"/>
      <sheetName val="90. Đặng Mỹ Ngọc Phương Thùy"/>
      <sheetName val="91. Đặng Ngọc Minh Thu"/>
      <sheetName val="22. Đặng Ngọc Minh Thu (2)"/>
      <sheetName val="92. Trần Thị Thanh"/>
      <sheetName val="93. Đỗ Văn Trọng"/>
      <sheetName val="24. Đỗ Văn Trọng (2)"/>
      <sheetName val="94. Nguyễn Hữu Thịnh"/>
      <sheetName val="25. Nguyễn Hữu Thịnh (2)"/>
      <sheetName val="95. Phạm Quang Hiếu"/>
      <sheetName val="96. Nguyễn Thanh Sơn"/>
      <sheetName val="Sheet1"/>
      <sheetName val="Sheet2"/>
      <sheetName val="97. Nguyễn Ngọc Dung"/>
      <sheetName val="98. Trần Đình Thành"/>
      <sheetName val="29. Trần Đình Thành (2)"/>
      <sheetName val="99. Đặng Văn Nhu"/>
      <sheetName val="100. Nguyễn Hùng Linh"/>
      <sheetName val="101. Đoàn Thị Thủy Trúc"/>
      <sheetName val="102. Nguyễn Công Khánh"/>
      <sheetName val="103. Nguyễn Đức Luyện"/>
      <sheetName val="104. Phan Diệu Thọ"/>
      <sheetName val="105. Nguyễn Văn Lộc"/>
      <sheetName val="106. Lê Hoàng Phương"/>
      <sheetName val="107. Bùi Thị Mừng"/>
      <sheetName val="108. Nguyễn Văn Minh"/>
      <sheetName val="109. Đinh Ngọc Đức"/>
      <sheetName val="110. Đặng Quốc Dũng"/>
      <sheetName val="111. Lê Thị Thùy Dung"/>
      <sheetName val="vật kiến trúc 2022"/>
      <sheetName val="112. Phan Thị Xuân Mai"/>
      <sheetName val="113. Lê Chí Hiếu"/>
      <sheetName val="114. Nguyễn Hoàng Duy"/>
      <sheetName val="115. Nguyễn Hồng Sơn"/>
      <sheetName val="116. Lê Ngọc Đức"/>
      <sheetName val="117. Lê Thị Điệp"/>
      <sheetName val="118. Lê Lộc"/>
      <sheetName val="119. Lê Thị Hồng"/>
      <sheetName val="120. Nguyễn Thị Khỏe"/>
      <sheetName val="121. Phạm Duy Nam"/>
      <sheetName val="cấp hạng nhà"/>
      <sheetName val="Sheet3"/>
    </sheetNames>
    <sheetDataSet>
      <sheetData sheetId="0"/>
      <sheetData sheetId="1"/>
      <sheetData sheetId="2"/>
      <sheetData sheetId="3"/>
      <sheetData sheetId="4"/>
      <sheetData sheetId="5">
        <row r="26">
          <cell r="P26">
            <v>12000000</v>
          </cell>
        </row>
        <row r="27">
          <cell r="P27">
            <v>12000000</v>
          </cell>
        </row>
      </sheetData>
      <sheetData sheetId="6"/>
      <sheetData sheetId="7"/>
      <sheetData sheetId="8"/>
      <sheetData sheetId="9"/>
      <sheetData sheetId="10"/>
      <sheetData sheetId="11"/>
      <sheetData sheetId="12"/>
      <sheetData sheetId="13">
        <row r="22">
          <cell r="K22">
            <v>0</v>
          </cell>
        </row>
      </sheetData>
      <sheetData sheetId="14"/>
      <sheetData sheetId="15">
        <row r="18">
          <cell r="J18">
            <v>82304000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E7" t="str">
            <v>Bà Nguyễn Ngọc Dung</v>
          </cell>
        </row>
      </sheetData>
      <sheetData sheetId="34">
        <row r="7">
          <cell r="E7" t="str">
            <v>Ông Nguyễn Hùng Linh</v>
          </cell>
        </row>
      </sheetData>
      <sheetData sheetId="35">
        <row r="7">
          <cell r="E7" t="str">
            <v>Ông Nguyễn Đức Luyện</v>
          </cell>
        </row>
      </sheetData>
      <sheetData sheetId="36">
        <row r="8">
          <cell r="E8" t="str">
            <v>Ông Lê Trung Thành và bà Nguyễn Thị Như Thúy</v>
          </cell>
        </row>
      </sheetData>
      <sheetData sheetId="37">
        <row r="7">
          <cell r="E7" t="str">
            <v>Ông Nguyễn Đức Thiện</v>
          </cell>
        </row>
      </sheetData>
      <sheetData sheetId="38">
        <row r="7">
          <cell r="E7" t="str">
            <v>Bà Phan Thị Xuân Mai</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v>
    <v>8</v>
    <v>0</v>
    <v>1</v>
  </rv>
  <rv s="1">
    <v>8</v>
    <v>1</v>
  </rv>
</rvData>
</file>

<file path=xl/richData/rdrichvaluestructure.xml><?xml version="1.0" encoding="utf-8"?>
<rvStructures xmlns="http://schemas.microsoft.com/office/spreadsheetml/2017/richdata" count="2">
  <s t="_error">
    <k n="colOffset" t="i"/>
    <k n="errorType" t="i"/>
    <k n="rwOffset" t="i"/>
    <k n="subType" t="i"/>
  </s>
  <s t="_error">
    <k n="errorType" t="i"/>
    <k n="propagated" t="b"/>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8.bin"/><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dm.vn/bon-nuoc-nhua-dai-thanh-500l-ngang.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2.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3.xml"/><Relationship Id="rId1" Type="http://schemas.openxmlformats.org/officeDocument/2006/relationships/printerSettings" Target="../printerSettings/printerSettings36.bin"/><Relationship Id="rId4" Type="http://schemas.openxmlformats.org/officeDocument/2006/relationships/comments" Target="../comments4.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4.xml"/><Relationship Id="rId1" Type="http://schemas.openxmlformats.org/officeDocument/2006/relationships/printerSettings" Target="../printerSettings/printerSettings37.bin"/><Relationship Id="rId4" Type="http://schemas.openxmlformats.org/officeDocument/2006/relationships/comments" Target="../comments5.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5.xml"/><Relationship Id="rId1" Type="http://schemas.openxmlformats.org/officeDocument/2006/relationships/printerSettings" Target="../printerSettings/printerSettings38.bin"/><Relationship Id="rId4" Type="http://schemas.openxmlformats.org/officeDocument/2006/relationships/comments" Target="../comments6.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2.xml"/><Relationship Id="rId1" Type="http://schemas.openxmlformats.org/officeDocument/2006/relationships/printerSettings" Target="../printerSettings/printerSettings9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T84"/>
  <sheetViews>
    <sheetView topLeftCell="A48" zoomScaleNormal="100" workbookViewId="0">
      <selection activeCell="E84" sqref="E84:K84"/>
    </sheetView>
  </sheetViews>
  <sheetFormatPr defaultRowHeight="15" x14ac:dyDescent="0.25"/>
  <cols>
    <col min="1" max="1" width="5" style="1" customWidth="1"/>
    <col min="2" max="2" width="8.42578125" style="1" customWidth="1"/>
    <col min="3" max="3" width="10.140625" style="1" customWidth="1"/>
    <col min="4" max="4" width="7.5703125" style="1" customWidth="1"/>
    <col min="5" max="5" width="9" style="1" customWidth="1"/>
    <col min="6" max="6" width="7.5703125" style="2" customWidth="1"/>
    <col min="7" max="7" width="12.7109375" style="1" customWidth="1"/>
    <col min="8" max="8" width="6.28515625" style="1" customWidth="1"/>
    <col min="9" max="9" width="13.28515625" style="3" customWidth="1"/>
    <col min="10" max="10" width="9.42578125" style="2" customWidth="1"/>
    <col min="11" max="11" width="15.42578125" style="1" bestFit="1" customWidth="1"/>
    <col min="12" max="12" width="32.85546875" style="130" customWidth="1"/>
    <col min="13" max="13" width="15.7109375" style="1" customWidth="1"/>
    <col min="14" max="14" width="16.5703125" style="1" customWidth="1"/>
    <col min="15" max="15" width="10.42578125" style="5" bestFit="1" customWidth="1"/>
    <col min="16" max="16" width="10.5703125" style="5" bestFit="1" customWidth="1"/>
    <col min="17" max="257" width="9.140625" style="1" bestFit="1" customWidth="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bestFit="1" customWidth="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bestFit="1" customWidth="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bestFit="1" customWidth="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bestFit="1" customWidth="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bestFit="1" customWidth="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bestFit="1" customWidth="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bestFit="1" customWidth="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bestFit="1" customWidth="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bestFit="1" customWidth="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bestFit="1" customWidth="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bestFit="1" customWidth="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bestFit="1" customWidth="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bestFit="1" customWidth="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bestFit="1" customWidth="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bestFit="1" customWidth="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bestFit="1" customWidth="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bestFit="1" customWidth="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bestFit="1" customWidth="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bestFit="1" customWidth="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bestFit="1" customWidth="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bestFit="1" customWidth="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bestFit="1" customWidth="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bestFit="1" customWidth="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bestFit="1" customWidth="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bestFit="1" customWidth="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bestFit="1" customWidth="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bestFit="1" customWidth="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bestFit="1" customWidth="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bestFit="1" customWidth="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bestFit="1" customWidth="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bestFit="1" customWidth="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bestFit="1" customWidth="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bestFit="1" customWidth="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bestFit="1" customWidth="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bestFit="1" customWidth="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bestFit="1" customWidth="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bestFit="1" customWidth="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bestFit="1" customWidth="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bestFit="1" customWidth="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bestFit="1" customWidth="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bestFit="1" customWidth="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bestFit="1" customWidth="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bestFit="1" customWidth="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bestFit="1" customWidth="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bestFit="1" customWidth="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bestFit="1" customWidth="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bestFit="1" customWidth="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bestFit="1" customWidth="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bestFit="1" customWidth="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bestFit="1" customWidth="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bestFit="1" customWidth="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bestFit="1" customWidth="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bestFit="1" customWidth="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bestFit="1" customWidth="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bestFit="1" customWidth="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bestFit="1" customWidth="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bestFit="1" customWidth="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bestFit="1" customWidth="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bestFit="1" customWidth="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bestFit="1" customWidth="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bestFit="1" customWidth="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bestFit="1" customWidth="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0" ht="15" customHeight="1" x14ac:dyDescent="0.25">
      <c r="L1" s="4"/>
    </row>
    <row r="2" spans="1:20" x14ac:dyDescent="0.25">
      <c r="A2" s="1270" t="s">
        <v>0</v>
      </c>
      <c r="B2" s="1270"/>
      <c r="C2" s="1270"/>
      <c r="D2" s="1270"/>
      <c r="E2" s="1270"/>
      <c r="F2" s="1270"/>
      <c r="G2" s="1270"/>
      <c r="H2" s="6"/>
      <c r="I2" s="1271" t="s">
        <v>1</v>
      </c>
      <c r="J2" s="1271"/>
      <c r="K2" s="1271"/>
      <c r="L2" s="1271"/>
    </row>
    <row r="3" spans="1:20" x14ac:dyDescent="0.25">
      <c r="A3" s="1272" t="s">
        <v>2</v>
      </c>
      <c r="B3" s="1272"/>
      <c r="C3" s="1272"/>
      <c r="D3" s="1272"/>
      <c r="E3" s="1272"/>
      <c r="F3" s="1272"/>
      <c r="G3" s="1272"/>
      <c r="H3" s="7"/>
      <c r="I3" s="1271" t="s">
        <v>3</v>
      </c>
      <c r="J3" s="1271"/>
      <c r="K3" s="1271"/>
      <c r="L3" s="1271"/>
    </row>
    <row r="5" spans="1:20" ht="15.75" x14ac:dyDescent="0.25">
      <c r="A5" s="8"/>
      <c r="B5" s="8"/>
      <c r="C5" s="9"/>
      <c r="D5" s="8"/>
      <c r="E5" s="8"/>
      <c r="F5" s="8"/>
      <c r="G5" s="8"/>
      <c r="H5" s="8"/>
      <c r="I5" s="1273" t="s">
        <v>4</v>
      </c>
      <c r="J5" s="1273"/>
      <c r="K5" s="1273"/>
      <c r="L5" s="1273"/>
    </row>
    <row r="6" spans="1:20" ht="19.5" customHeight="1" x14ac:dyDescent="0.25">
      <c r="A6" s="1274" t="s">
        <v>5</v>
      </c>
      <c r="B6" s="1274"/>
      <c r="C6" s="1274"/>
      <c r="D6" s="1274"/>
      <c r="E6" s="1274"/>
      <c r="F6" s="1274"/>
      <c r="G6" s="1274"/>
      <c r="H6" s="1274"/>
      <c r="I6" s="1274"/>
      <c r="J6" s="1274"/>
      <c r="K6" s="1274"/>
      <c r="L6" s="1274"/>
      <c r="O6" s="10"/>
      <c r="P6" s="10"/>
    </row>
    <row r="7" spans="1:20" ht="46.5" customHeight="1" x14ac:dyDescent="0.25">
      <c r="A7" s="1281" t="s">
        <v>6</v>
      </c>
      <c r="B7" s="1281"/>
      <c r="C7" s="1281"/>
      <c r="D7" s="1281"/>
      <c r="E7" s="1281"/>
      <c r="F7" s="1281"/>
      <c r="G7" s="1281"/>
      <c r="H7" s="1281"/>
      <c r="I7" s="1281"/>
      <c r="J7" s="1281"/>
      <c r="K7" s="1281"/>
      <c r="L7" s="1281"/>
      <c r="M7" s="11"/>
      <c r="N7" s="12"/>
      <c r="O7" s="13"/>
      <c r="P7" s="13"/>
      <c r="Q7" s="14"/>
      <c r="R7" s="14"/>
      <c r="S7" s="14"/>
      <c r="T7" s="14"/>
    </row>
    <row r="8" spans="1:20" ht="29.25" customHeight="1" x14ac:dyDescent="0.25">
      <c r="A8" s="9" t="s">
        <v>7</v>
      </c>
      <c r="B8" s="9"/>
      <c r="C8" s="9"/>
      <c r="E8" s="1282" t="s">
        <v>8</v>
      </c>
      <c r="F8" s="1282"/>
      <c r="G8" s="1282"/>
      <c r="H8" s="1282"/>
      <c r="I8" s="1282"/>
      <c r="J8" s="1282"/>
      <c r="K8" s="1282"/>
      <c r="L8" s="1282"/>
      <c r="N8" s="15"/>
      <c r="O8" s="10"/>
      <c r="P8" s="10"/>
    </row>
    <row r="9" spans="1:20" ht="34.5" customHeight="1" x14ac:dyDescent="0.25">
      <c r="A9" s="1282" t="s">
        <v>9</v>
      </c>
      <c r="B9" s="1282"/>
      <c r="C9" s="1282"/>
      <c r="D9" s="1282"/>
      <c r="E9" s="1283" t="s">
        <v>10</v>
      </c>
      <c r="F9" s="1283"/>
      <c r="G9" s="1283"/>
      <c r="H9" s="16"/>
      <c r="I9" s="17"/>
      <c r="J9" s="17"/>
      <c r="K9" s="17"/>
      <c r="L9" s="17"/>
      <c r="N9" s="15"/>
      <c r="O9" s="10"/>
      <c r="P9" s="10"/>
    </row>
    <row r="10" spans="1:20" ht="22.5" customHeight="1" x14ac:dyDescent="0.25">
      <c r="A10" s="1284" t="s">
        <v>11</v>
      </c>
      <c r="B10" s="1284"/>
      <c r="C10" s="18"/>
      <c r="E10" s="9" t="s">
        <v>12</v>
      </c>
      <c r="F10" s="17"/>
      <c r="G10" s="19"/>
      <c r="H10" s="19"/>
      <c r="I10" s="20"/>
      <c r="J10" s="17"/>
      <c r="K10" s="19"/>
      <c r="L10" s="21"/>
      <c r="N10" s="1269"/>
      <c r="O10" s="1269"/>
      <c r="P10" s="1269"/>
      <c r="Q10" s="1269"/>
      <c r="R10" s="1269"/>
      <c r="S10" s="1269"/>
      <c r="T10" s="1269"/>
    </row>
    <row r="11" spans="1:20" ht="22.5" x14ac:dyDescent="0.25">
      <c r="A11" s="18" t="s">
        <v>13</v>
      </c>
      <c r="B11" s="18"/>
      <c r="C11" s="18"/>
      <c r="E11" s="22" t="s">
        <v>14</v>
      </c>
      <c r="F11" s="17"/>
      <c r="G11" s="19"/>
      <c r="H11" s="19"/>
      <c r="I11" s="20"/>
      <c r="J11" s="17"/>
      <c r="K11" s="19"/>
      <c r="L11" s="21"/>
      <c r="N11" s="23"/>
      <c r="O11" s="23"/>
      <c r="P11" s="23"/>
      <c r="Q11" s="23"/>
      <c r="R11" s="23"/>
      <c r="S11" s="23"/>
      <c r="T11" s="23"/>
    </row>
    <row r="12" spans="1:20" ht="92.25" customHeight="1" x14ac:dyDescent="0.25">
      <c r="A12" s="18" t="s">
        <v>15</v>
      </c>
      <c r="B12" s="18"/>
      <c r="C12" s="18"/>
      <c r="E12" s="1275" t="s">
        <v>16</v>
      </c>
      <c r="F12" s="1275"/>
      <c r="G12" s="1275"/>
      <c r="H12" s="1275"/>
      <c r="I12" s="1275"/>
      <c r="J12" s="1275"/>
      <c r="K12" s="1275"/>
      <c r="L12" s="1275"/>
      <c r="N12" s="23"/>
      <c r="O12" s="23"/>
      <c r="P12" s="23"/>
      <c r="Q12" s="23"/>
      <c r="R12" s="23"/>
      <c r="S12" s="23"/>
      <c r="T12" s="23"/>
    </row>
    <row r="13" spans="1:20" ht="22.5" customHeight="1" x14ac:dyDescent="0.25">
      <c r="A13" s="18" t="s">
        <v>17</v>
      </c>
      <c r="B13" s="18"/>
      <c r="C13" s="18"/>
      <c r="E13" s="24">
        <f>I20</f>
        <v>9340.1</v>
      </c>
      <c r="F13" s="18" t="s">
        <v>18</v>
      </c>
      <c r="G13" s="19"/>
      <c r="H13" s="19"/>
      <c r="I13" s="20"/>
      <c r="J13" s="17"/>
      <c r="K13" s="19"/>
      <c r="L13" s="21"/>
      <c r="N13" s="23"/>
      <c r="O13" s="23"/>
      <c r="P13" s="23"/>
      <c r="Q13" s="23"/>
      <c r="R13" s="23"/>
      <c r="S13" s="23"/>
      <c r="T13" s="23"/>
    </row>
    <row r="14" spans="1:20" ht="22.5" customHeight="1" x14ac:dyDescent="0.25">
      <c r="A14" s="18" t="s">
        <v>19</v>
      </c>
      <c r="B14" s="18"/>
      <c r="C14" s="18"/>
      <c r="E14" s="9" t="s">
        <v>20</v>
      </c>
      <c r="F14" s="17"/>
      <c r="G14" s="19"/>
      <c r="H14" s="19"/>
      <c r="I14" s="20"/>
      <c r="J14" s="17"/>
      <c r="K14" s="19"/>
      <c r="L14" s="21"/>
      <c r="N14" s="23"/>
      <c r="O14" s="23"/>
      <c r="P14" s="23"/>
      <c r="Q14" s="23"/>
      <c r="R14" s="23"/>
      <c r="S14" s="23"/>
      <c r="T14" s="23"/>
    </row>
    <row r="15" spans="1:20" ht="50.25" customHeight="1" x14ac:dyDescent="0.25">
      <c r="A15" s="18" t="s">
        <v>21</v>
      </c>
      <c r="B15" s="18"/>
      <c r="C15" s="18"/>
      <c r="D15" s="1276" t="s">
        <v>22</v>
      </c>
      <c r="E15" s="1276"/>
      <c r="F15" s="1276"/>
      <c r="G15" s="1276"/>
      <c r="H15" s="1276"/>
      <c r="I15" s="1276"/>
      <c r="J15" s="1276"/>
      <c r="K15" s="1276"/>
      <c r="L15" s="1276"/>
      <c r="N15" s="23"/>
      <c r="O15" s="23"/>
      <c r="P15" s="23"/>
      <c r="Q15" s="23"/>
      <c r="R15" s="23"/>
      <c r="S15" s="23"/>
      <c r="T15" s="23"/>
    </row>
    <row r="16" spans="1:20" s="25" customFormat="1" ht="19.5" customHeight="1" x14ac:dyDescent="0.25">
      <c r="A16" s="1277" t="s">
        <v>23</v>
      </c>
      <c r="B16" s="1277"/>
      <c r="C16" s="1277"/>
      <c r="D16" s="1277"/>
      <c r="E16" s="1277"/>
      <c r="F16" s="1277"/>
      <c r="G16" s="1277"/>
      <c r="H16" s="1277"/>
      <c r="I16" s="1277"/>
      <c r="J16" s="1277"/>
      <c r="K16" s="1277"/>
      <c r="L16" s="1277"/>
      <c r="O16" s="26"/>
      <c r="P16" s="26"/>
    </row>
    <row r="17" spans="1:20" ht="46.5" customHeight="1" x14ac:dyDescent="0.25">
      <c r="A17" s="1278" t="s">
        <v>24</v>
      </c>
      <c r="B17" s="1278"/>
      <c r="C17" s="1278"/>
      <c r="D17" s="1278"/>
      <c r="E17" s="1278"/>
      <c r="F17" s="1278"/>
      <c r="G17" s="1278"/>
      <c r="H17" s="1278"/>
      <c r="I17" s="1278"/>
      <c r="J17" s="1278"/>
      <c r="K17" s="1278"/>
      <c r="L17" s="1278"/>
      <c r="N17" s="27"/>
      <c r="O17" s="27"/>
    </row>
    <row r="18" spans="1:20" s="33" customFormat="1" ht="67.5" customHeight="1" x14ac:dyDescent="0.25">
      <c r="A18" s="28" t="s">
        <v>25</v>
      </c>
      <c r="B18" s="28" t="s">
        <v>26</v>
      </c>
      <c r="C18" s="28" t="s">
        <v>27</v>
      </c>
      <c r="D18" s="29" t="s">
        <v>28</v>
      </c>
      <c r="E18" s="29" t="s">
        <v>29</v>
      </c>
      <c r="F18" s="29" t="s">
        <v>30</v>
      </c>
      <c r="G18" s="29" t="s">
        <v>31</v>
      </c>
      <c r="H18" s="29" t="s">
        <v>32</v>
      </c>
      <c r="I18" s="30" t="s">
        <v>33</v>
      </c>
      <c r="J18" s="31" t="s">
        <v>34</v>
      </c>
      <c r="K18" s="29" t="s">
        <v>35</v>
      </c>
      <c r="L18" s="32" t="s">
        <v>36</v>
      </c>
      <c r="N18" s="34"/>
      <c r="O18" s="34"/>
    </row>
    <row r="19" spans="1:20" s="2" customFormat="1" ht="73.5" customHeight="1" x14ac:dyDescent="0.25">
      <c r="A19" s="35"/>
      <c r="B19" s="36">
        <v>7</v>
      </c>
      <c r="C19" s="36">
        <v>120</v>
      </c>
      <c r="D19" s="35" t="s">
        <v>18</v>
      </c>
      <c r="E19" s="36" t="s">
        <v>37</v>
      </c>
      <c r="F19" s="37">
        <v>1</v>
      </c>
      <c r="G19" s="38">
        <v>220000</v>
      </c>
      <c r="H19" s="39">
        <v>0.8</v>
      </c>
      <c r="I19" s="40">
        <v>9340.1</v>
      </c>
      <c r="J19" s="41">
        <v>1</v>
      </c>
      <c r="K19" s="42">
        <f>ROUND(G19*I19*J19*H19,)</f>
        <v>1643857600</v>
      </c>
      <c r="L19" s="43" t="s">
        <v>38</v>
      </c>
      <c r="M19" s="25"/>
      <c r="N19" s="27"/>
      <c r="O19" s="27"/>
    </row>
    <row r="20" spans="1:20" ht="25.5" customHeight="1" x14ac:dyDescent="0.25">
      <c r="A20" s="1279" t="s">
        <v>39</v>
      </c>
      <c r="B20" s="1279"/>
      <c r="C20" s="1279"/>
      <c r="D20" s="1279"/>
      <c r="E20" s="1279"/>
      <c r="F20" s="1279"/>
      <c r="G20" s="1279"/>
      <c r="H20" s="44"/>
      <c r="I20" s="45">
        <f>SUM(I19:I19)</f>
        <v>9340.1</v>
      </c>
      <c r="J20" s="46"/>
      <c r="K20" s="47">
        <f>SUM(K19:K19)</f>
        <v>1643857600</v>
      </c>
      <c r="L20" s="48"/>
      <c r="N20" s="27"/>
      <c r="O20" s="27"/>
    </row>
    <row r="21" spans="1:20" ht="43.5" customHeight="1" x14ac:dyDescent="0.25">
      <c r="A21" s="1280" t="s">
        <v>40</v>
      </c>
      <c r="B21" s="1280"/>
      <c r="C21" s="1280"/>
      <c r="D21" s="1280"/>
      <c r="E21" s="1280"/>
      <c r="F21" s="1280"/>
      <c r="G21" s="1280"/>
      <c r="H21" s="1280"/>
      <c r="I21" s="1280"/>
      <c r="J21" s="1280"/>
      <c r="K21" s="1280"/>
      <c r="L21" s="49" t="s">
        <v>41</v>
      </c>
      <c r="P21" s="1"/>
    </row>
    <row r="22" spans="1:20" ht="52.5" customHeight="1" x14ac:dyDescent="0.25">
      <c r="A22" s="50">
        <v>1</v>
      </c>
      <c r="B22" s="51" t="s">
        <v>42</v>
      </c>
      <c r="C22" s="51"/>
      <c r="D22" s="51"/>
      <c r="E22" s="51"/>
      <c r="F22" s="51"/>
      <c r="G22" s="51"/>
      <c r="H22" s="51"/>
      <c r="I22" s="1292" t="s">
        <v>43</v>
      </c>
      <c r="J22" s="1292"/>
      <c r="K22" s="1292"/>
      <c r="L22" s="1292"/>
      <c r="N22" s="52"/>
    </row>
    <row r="23" spans="1:20" ht="58.5" customHeight="1" x14ac:dyDescent="0.25">
      <c r="A23" s="53"/>
      <c r="B23" s="54" t="s">
        <v>26</v>
      </c>
      <c r="C23" s="44" t="s">
        <v>27</v>
      </c>
      <c r="D23" s="55" t="s">
        <v>28</v>
      </c>
      <c r="E23" s="55" t="s">
        <v>29</v>
      </c>
      <c r="F23" s="55" t="s">
        <v>30</v>
      </c>
      <c r="G23" s="55" t="s">
        <v>31</v>
      </c>
      <c r="H23" s="55" t="s">
        <v>32</v>
      </c>
      <c r="I23" s="56" t="s">
        <v>33</v>
      </c>
      <c r="J23" s="55" t="s">
        <v>44</v>
      </c>
      <c r="K23" s="55" t="s">
        <v>35</v>
      </c>
      <c r="L23" s="49" t="s">
        <v>41</v>
      </c>
      <c r="M23" s="57"/>
    </row>
    <row r="24" spans="1:20" ht="145.5" customHeight="1" x14ac:dyDescent="0.25">
      <c r="A24" s="58"/>
      <c r="B24" s="59">
        <f t="shared" ref="B24:G24" si="0">B19</f>
        <v>7</v>
      </c>
      <c r="C24" s="59">
        <f t="shared" si="0"/>
        <v>120</v>
      </c>
      <c r="D24" s="58" t="str">
        <f t="shared" si="0"/>
        <v>m²</v>
      </c>
      <c r="E24" s="58" t="str">
        <f t="shared" si="0"/>
        <v>CLN</v>
      </c>
      <c r="F24" s="60">
        <f t="shared" si="0"/>
        <v>1</v>
      </c>
      <c r="G24" s="38">
        <f t="shared" si="0"/>
        <v>220000</v>
      </c>
      <c r="H24" s="61">
        <v>0.8</v>
      </c>
      <c r="I24" s="62">
        <f>I19-668.1</f>
        <v>8672</v>
      </c>
      <c r="J24" s="36">
        <v>1.5</v>
      </c>
      <c r="K24" s="63">
        <f>G24*I24*J24*H24</f>
        <v>2289408000</v>
      </c>
      <c r="L24" s="64" t="s">
        <v>45</v>
      </c>
      <c r="M24" s="57"/>
    </row>
    <row r="25" spans="1:20" ht="42.75" customHeight="1" x14ac:dyDescent="0.25">
      <c r="A25" s="58"/>
      <c r="B25" s="1293" t="s">
        <v>46</v>
      </c>
      <c r="C25" s="1293"/>
      <c r="D25" s="1293"/>
      <c r="E25" s="1293"/>
      <c r="F25" s="1293"/>
      <c r="G25" s="1293"/>
      <c r="H25" s="1293"/>
      <c r="I25" s="1293"/>
      <c r="J25" s="36"/>
      <c r="K25" s="63">
        <f>SUM(K24:K24)</f>
        <v>2289408000</v>
      </c>
      <c r="L25" s="60"/>
      <c r="M25" s="57"/>
    </row>
    <row r="26" spans="1:20" s="67" customFormat="1" ht="33.75" customHeight="1" x14ac:dyDescent="0.25">
      <c r="A26" s="50">
        <v>2</v>
      </c>
      <c r="B26" s="1294" t="s">
        <v>47</v>
      </c>
      <c r="C26" s="1294"/>
      <c r="D26" s="1294"/>
      <c r="E26" s="1294"/>
      <c r="F26" s="1294"/>
      <c r="G26" s="1294"/>
      <c r="H26" s="65"/>
      <c r="I26" s="1295" t="s">
        <v>48</v>
      </c>
      <c r="J26" s="1295"/>
      <c r="K26" s="1295"/>
      <c r="L26" s="1295"/>
      <c r="M26" s="66"/>
      <c r="O26" s="68"/>
    </row>
    <row r="27" spans="1:20" s="2" customFormat="1" ht="81" customHeight="1" x14ac:dyDescent="0.25">
      <c r="A27" s="58"/>
      <c r="B27" s="1293" t="s">
        <v>49</v>
      </c>
      <c r="C27" s="1293"/>
      <c r="D27" s="55" t="s">
        <v>50</v>
      </c>
      <c r="E27" s="55" t="s">
        <v>51</v>
      </c>
      <c r="F27" s="55" t="s">
        <v>52</v>
      </c>
      <c r="G27" s="1293" t="s">
        <v>53</v>
      </c>
      <c r="H27" s="1293"/>
      <c r="I27" s="1296" t="s">
        <v>54</v>
      </c>
      <c r="J27" s="1297"/>
      <c r="K27" s="69" t="s">
        <v>35</v>
      </c>
      <c r="L27" s="70" t="s">
        <v>41</v>
      </c>
      <c r="M27" s="71"/>
      <c r="O27" s="72"/>
    </row>
    <row r="28" spans="1:20" ht="42.75" customHeight="1" x14ac:dyDescent="0.25">
      <c r="A28" s="58"/>
      <c r="B28" s="1285" t="s">
        <v>55</v>
      </c>
      <c r="C28" s="1285"/>
      <c r="D28" s="58"/>
      <c r="E28" s="58" t="s">
        <v>56</v>
      </c>
      <c r="F28" s="58">
        <v>6</v>
      </c>
      <c r="G28" s="1286">
        <f>20000*30</f>
        <v>600000</v>
      </c>
      <c r="H28" s="1286"/>
      <c r="I28" s="1287">
        <v>1</v>
      </c>
      <c r="J28" s="1288"/>
      <c r="K28" s="73">
        <f>I28*G28*F28</f>
        <v>3600000</v>
      </c>
      <c r="L28" s="74"/>
      <c r="M28" s="75"/>
      <c r="O28" s="10"/>
    </row>
    <row r="29" spans="1:20" ht="30.75" customHeight="1" x14ac:dyDescent="0.25">
      <c r="A29" s="1289" t="s">
        <v>57</v>
      </c>
      <c r="B29" s="1289"/>
      <c r="C29" s="1289"/>
      <c r="D29" s="1289"/>
      <c r="E29" s="1289"/>
      <c r="F29" s="1289"/>
      <c r="G29" s="1289"/>
      <c r="H29" s="1289"/>
      <c r="I29" s="1289"/>
      <c r="J29" s="1289"/>
      <c r="K29" s="76">
        <f>K28+K25</f>
        <v>2293008000</v>
      </c>
      <c r="L29" s="74"/>
      <c r="M29" s="75"/>
    </row>
    <row r="30" spans="1:20" ht="35.25" customHeight="1" x14ac:dyDescent="0.25">
      <c r="A30" s="1290" t="s">
        <v>10442</v>
      </c>
      <c r="B30" s="1290"/>
      <c r="C30" s="1290"/>
      <c r="D30" s="1290"/>
      <c r="E30" s="1290"/>
      <c r="F30" s="1290"/>
      <c r="G30" s="1290"/>
      <c r="H30" s="1290"/>
      <c r="I30" s="1290"/>
      <c r="J30" s="1290"/>
      <c r="K30" s="1290"/>
      <c r="L30" s="1290"/>
    </row>
    <row r="31" spans="1:20" s="5" customFormat="1" ht="51.75" customHeight="1" x14ac:dyDescent="0.25">
      <c r="A31" s="44" t="s">
        <v>25</v>
      </c>
      <c r="B31" s="1291" t="s">
        <v>58</v>
      </c>
      <c r="C31" s="1291"/>
      <c r="D31" s="1291"/>
      <c r="E31" s="54" t="s">
        <v>59</v>
      </c>
      <c r="F31" s="54" t="s">
        <v>60</v>
      </c>
      <c r="G31" s="1279" t="s">
        <v>31</v>
      </c>
      <c r="H31" s="1279"/>
      <c r="I31" s="77" t="s">
        <v>61</v>
      </c>
      <c r="J31" s="78" t="s">
        <v>34</v>
      </c>
      <c r="K31" s="44" t="s">
        <v>35</v>
      </c>
      <c r="L31" s="70" t="s">
        <v>41</v>
      </c>
      <c r="M31" s="1"/>
      <c r="N31" s="1"/>
      <c r="Q31" s="1"/>
      <c r="R31" s="1"/>
      <c r="S31" s="1"/>
      <c r="T31" s="1"/>
    </row>
    <row r="32" spans="1:20" ht="51.75" customHeight="1" x14ac:dyDescent="0.25">
      <c r="A32" s="58">
        <v>1</v>
      </c>
      <c r="B32" s="1299" t="s">
        <v>62</v>
      </c>
      <c r="C32" s="1299"/>
      <c r="D32" s="1299"/>
      <c r="E32" s="79" t="s">
        <v>63</v>
      </c>
      <c r="F32" s="80" t="s">
        <v>18</v>
      </c>
      <c r="G32" s="1298">
        <v>3054000</v>
      </c>
      <c r="H32" s="1298"/>
      <c r="I32" s="81">
        <f>5*6</f>
        <v>30</v>
      </c>
      <c r="J32" s="82">
        <v>1</v>
      </c>
      <c r="K32" s="42">
        <f t="shared" ref="K32:K52" si="1">ROUND(G32*I32*J32,)</f>
        <v>91620000</v>
      </c>
      <c r="L32" s="1308" t="s">
        <v>64</v>
      </c>
      <c r="M32" s="83">
        <f>I32</f>
        <v>30</v>
      </c>
      <c r="N32" s="84"/>
      <c r="P32" s="1"/>
    </row>
    <row r="33" spans="1:16" ht="51.75" customHeight="1" x14ac:dyDescent="0.25">
      <c r="A33" s="58">
        <v>2</v>
      </c>
      <c r="B33" s="1299" t="s">
        <v>62</v>
      </c>
      <c r="C33" s="1299"/>
      <c r="D33" s="1299"/>
      <c r="E33" s="79" t="s">
        <v>63</v>
      </c>
      <c r="F33" s="80" t="s">
        <v>18</v>
      </c>
      <c r="G33" s="1298">
        <v>3054000</v>
      </c>
      <c r="H33" s="1298"/>
      <c r="I33" s="81">
        <f>6*4.2</f>
        <v>25.200000000000003</v>
      </c>
      <c r="J33" s="82">
        <v>1</v>
      </c>
      <c r="K33" s="42">
        <f t="shared" si="1"/>
        <v>76960800</v>
      </c>
      <c r="L33" s="1308"/>
      <c r="M33" s="83">
        <f>I33</f>
        <v>25.200000000000003</v>
      </c>
      <c r="N33" s="84"/>
      <c r="P33" s="1"/>
    </row>
    <row r="34" spans="1:16" ht="37.5" customHeight="1" x14ac:dyDescent="0.25">
      <c r="A34" s="58">
        <v>3</v>
      </c>
      <c r="B34" s="1299" t="s">
        <v>65</v>
      </c>
      <c r="C34" s="1299"/>
      <c r="D34" s="1299"/>
      <c r="E34" s="79"/>
      <c r="F34" s="80" t="s">
        <v>66</v>
      </c>
      <c r="G34" s="1298">
        <v>553000</v>
      </c>
      <c r="H34" s="1298"/>
      <c r="I34" s="85">
        <f>(1.3*2.5*1.7)+(1.1*1*1)+(18.6*7*1)+(18.6*9*1)+(6*4*0.3)+(4.4*1.6*0.8)+(1.6*0.9*0.5*2)+(1.6*1.6*2.2)+(5.2*5.9*1*2)+(13.7*2.9*0.4)+(1.2*1*0.1*2)</f>
        <v>401.62100000000004</v>
      </c>
      <c r="J34" s="82">
        <v>1</v>
      </c>
      <c r="K34" s="42">
        <f t="shared" si="1"/>
        <v>222096413</v>
      </c>
      <c r="L34" s="1308"/>
      <c r="M34" s="86">
        <f>(1.3*2.5)+(1.1*1)+(18.6*7)+(18.6*9)+(6*4)+(4.4*1.6)+(1.6*0.9*2)+(1.6*1.6)+(5.2*5.9*2)+(13.7*2.9)+(1.2*1*2)</f>
        <v>441.92000000000007</v>
      </c>
      <c r="N34" s="84"/>
      <c r="P34" s="1"/>
    </row>
    <row r="35" spans="1:16" ht="37.5" customHeight="1" x14ac:dyDescent="0.25">
      <c r="A35" s="58">
        <v>4</v>
      </c>
      <c r="B35" s="1299" t="s">
        <v>67</v>
      </c>
      <c r="C35" s="1299"/>
      <c r="D35" s="1299"/>
      <c r="E35" s="79"/>
      <c r="F35" s="80" t="s">
        <v>66</v>
      </c>
      <c r="G35" s="1298">
        <v>2246000</v>
      </c>
      <c r="H35" s="1298"/>
      <c r="I35" s="87">
        <f>(5*6*0.1)+(1.9*4*0.1)+(1*43*0.1)+(3.3*6*0.1)+(1*15*0.1)+(1*4.7*0.1)+(19.5*1*0.1)+(8*1*0.1)</f>
        <v>14.760000000000002</v>
      </c>
      <c r="J35" s="82">
        <v>1</v>
      </c>
      <c r="K35" s="42">
        <f t="shared" si="1"/>
        <v>33150960</v>
      </c>
      <c r="L35" s="1309"/>
      <c r="M35" s="88">
        <f>(5*6)+(1.9*4)+(1*43)+(3.3*6)+(1*15)+(1*4.7)+(19.5*1)+(8*1)</f>
        <v>147.6</v>
      </c>
      <c r="N35" s="84"/>
      <c r="P35" s="1"/>
    </row>
    <row r="36" spans="1:16" ht="37.5" customHeight="1" x14ac:dyDescent="0.25">
      <c r="A36" s="58">
        <v>5</v>
      </c>
      <c r="B36" s="1299" t="s">
        <v>68</v>
      </c>
      <c r="C36" s="1299"/>
      <c r="D36" s="1299"/>
      <c r="E36" s="79"/>
      <c r="F36" s="80" t="s">
        <v>18</v>
      </c>
      <c r="G36" s="1298">
        <v>221000</v>
      </c>
      <c r="H36" s="1298"/>
      <c r="I36" s="87">
        <f>1.6*4.4</f>
        <v>7.0400000000000009</v>
      </c>
      <c r="J36" s="82">
        <v>1</v>
      </c>
      <c r="K36" s="42">
        <f>ROUND(G36*I36*J36,)</f>
        <v>1555840</v>
      </c>
      <c r="L36" s="1309"/>
      <c r="N36" s="84"/>
      <c r="P36" s="1"/>
    </row>
    <row r="37" spans="1:16" ht="37.5" customHeight="1" x14ac:dyDescent="0.25">
      <c r="A37" s="58">
        <v>6</v>
      </c>
      <c r="B37" s="1299" t="s">
        <v>69</v>
      </c>
      <c r="C37" s="1299"/>
      <c r="D37" s="1299"/>
      <c r="E37" s="79"/>
      <c r="F37" s="80" t="s">
        <v>18</v>
      </c>
      <c r="G37" s="1298">
        <f>'[1]VẬT KIẾN TRÚC 2026 (Chan Chan)'!D252</f>
        <v>1008000</v>
      </c>
      <c r="H37" s="1298"/>
      <c r="I37" s="87">
        <f>1.6*1.7*2</f>
        <v>5.44</v>
      </c>
      <c r="J37" s="82">
        <v>1</v>
      </c>
      <c r="K37" s="42">
        <f>ROUND(G37*I37*J37,)</f>
        <v>5483520</v>
      </c>
      <c r="L37" s="1309"/>
      <c r="N37" s="84"/>
      <c r="P37" s="1"/>
    </row>
    <row r="38" spans="1:16" ht="37.5" customHeight="1" x14ac:dyDescent="0.25">
      <c r="A38" s="58">
        <v>7</v>
      </c>
      <c r="B38" s="1300" t="s">
        <v>70</v>
      </c>
      <c r="C38" s="1300"/>
      <c r="D38" s="1300"/>
      <c r="E38" s="79"/>
      <c r="F38" s="80" t="s">
        <v>18</v>
      </c>
      <c r="G38" s="1298">
        <v>101000</v>
      </c>
      <c r="H38" s="1298"/>
      <c r="I38" s="81">
        <f>1.5*300</f>
        <v>450</v>
      </c>
      <c r="J38" s="82">
        <v>1</v>
      </c>
      <c r="K38" s="42">
        <f>ROUND(G38*I38*J38,)</f>
        <v>45450000</v>
      </c>
      <c r="L38" s="1309"/>
      <c r="N38" s="84"/>
      <c r="P38" s="1"/>
    </row>
    <row r="39" spans="1:16" ht="37.5" customHeight="1" x14ac:dyDescent="0.25">
      <c r="A39" s="58">
        <v>8</v>
      </c>
      <c r="B39" s="1299" t="s">
        <v>71</v>
      </c>
      <c r="C39" s="1299"/>
      <c r="D39" s="1299"/>
      <c r="E39" s="79"/>
      <c r="F39" s="80" t="s">
        <v>72</v>
      </c>
      <c r="G39" s="1298">
        <v>58000</v>
      </c>
      <c r="H39" s="1298"/>
      <c r="I39" s="81">
        <v>60</v>
      </c>
      <c r="J39" s="82">
        <v>1</v>
      </c>
      <c r="K39" s="42">
        <f>ROUND(G39*I39*J39,)</f>
        <v>3480000</v>
      </c>
      <c r="L39" s="1309"/>
      <c r="N39" s="84"/>
      <c r="P39" s="1"/>
    </row>
    <row r="40" spans="1:16" ht="37.5" customHeight="1" x14ac:dyDescent="0.25">
      <c r="A40" s="58">
        <v>9</v>
      </c>
      <c r="B40" s="1299" t="s">
        <v>73</v>
      </c>
      <c r="C40" s="1299"/>
      <c r="D40" s="1299"/>
      <c r="E40" s="79"/>
      <c r="F40" s="80" t="s">
        <v>74</v>
      </c>
      <c r="G40" s="1298">
        <v>346000</v>
      </c>
      <c r="H40" s="1298"/>
      <c r="I40" s="81">
        <v>1</v>
      </c>
      <c r="J40" s="82">
        <v>1</v>
      </c>
      <c r="K40" s="42">
        <f t="shared" si="1"/>
        <v>346000</v>
      </c>
      <c r="L40" s="1309"/>
      <c r="N40" s="84"/>
      <c r="P40" s="1"/>
    </row>
    <row r="41" spans="1:16" ht="37.5" customHeight="1" x14ac:dyDescent="0.25">
      <c r="A41" s="58">
        <v>10</v>
      </c>
      <c r="B41" s="1299" t="str">
        <f>'[1]VẬT KIẾN TRÚC 2026 (Chan Chan)'!B33</f>
        <v>Giếng khoan Φ140 có ống chống nhựa</v>
      </c>
      <c r="C41" s="1299"/>
      <c r="D41" s="1299"/>
      <c r="E41" s="79"/>
      <c r="F41" s="80" t="s">
        <v>75</v>
      </c>
      <c r="G41" s="1298">
        <f>'[1]VẬT KIẾN TRÚC 2026 (Chan Chan)'!D33</f>
        <v>864000</v>
      </c>
      <c r="H41" s="1298"/>
      <c r="I41" s="81">
        <v>60</v>
      </c>
      <c r="J41" s="82">
        <v>1</v>
      </c>
      <c r="K41" s="42">
        <f t="shared" si="1"/>
        <v>51840000</v>
      </c>
      <c r="L41" s="1309"/>
      <c r="N41" s="84"/>
      <c r="P41" s="1"/>
    </row>
    <row r="42" spans="1:16" ht="37.5" customHeight="1" x14ac:dyDescent="0.25">
      <c r="A42" s="58">
        <v>11</v>
      </c>
      <c r="B42" s="1299" t="str">
        <f>'[1]VẬT KIẾN TRÚC 2026 (Chan Chan)'!B33</f>
        <v>Giếng khoan Φ140 có ống chống nhựa</v>
      </c>
      <c r="C42" s="1299"/>
      <c r="D42" s="1299"/>
      <c r="E42" s="79"/>
      <c r="F42" s="80" t="s">
        <v>75</v>
      </c>
      <c r="G42" s="1298">
        <f>'[1]VẬT KIẾN TRÚC 2026 (Chan Chan)'!D34</f>
        <v>864000</v>
      </c>
      <c r="H42" s="1298"/>
      <c r="I42" s="81">
        <v>75</v>
      </c>
      <c r="J42" s="82">
        <v>1</v>
      </c>
      <c r="K42" s="42">
        <f t="shared" si="1"/>
        <v>64800000</v>
      </c>
      <c r="L42" s="1309"/>
      <c r="N42" s="84"/>
      <c r="P42" s="1"/>
    </row>
    <row r="43" spans="1:16" ht="37.5" customHeight="1" x14ac:dyDescent="0.25">
      <c r="A43" s="58">
        <v>12</v>
      </c>
      <c r="B43" s="1299" t="s">
        <v>76</v>
      </c>
      <c r="C43" s="1299"/>
      <c r="D43" s="1299"/>
      <c r="E43" s="79"/>
      <c r="F43" s="80" t="s">
        <v>18</v>
      </c>
      <c r="G43" s="1298">
        <v>576000</v>
      </c>
      <c r="H43" s="1298"/>
      <c r="I43" s="89">
        <f>3.9*6</f>
        <v>23.4</v>
      </c>
      <c r="J43" s="82">
        <v>1</v>
      </c>
      <c r="K43" s="42">
        <f t="shared" si="1"/>
        <v>13478400</v>
      </c>
      <c r="L43" s="1309"/>
      <c r="M43" s="90">
        <f>I43</f>
        <v>23.4</v>
      </c>
      <c r="N43" s="84"/>
      <c r="P43" s="1"/>
    </row>
    <row r="44" spans="1:16" ht="37.5" customHeight="1" x14ac:dyDescent="0.25">
      <c r="A44" s="58">
        <v>13</v>
      </c>
      <c r="B44" s="1299" t="s">
        <v>77</v>
      </c>
      <c r="C44" s="1299"/>
      <c r="D44" s="1299"/>
      <c r="E44" s="79"/>
      <c r="F44" s="80" t="s">
        <v>74</v>
      </c>
      <c r="G44" s="1298">
        <v>2160000</v>
      </c>
      <c r="H44" s="1298"/>
      <c r="I44" s="81">
        <v>1</v>
      </c>
      <c r="J44" s="82">
        <v>1</v>
      </c>
      <c r="K44" s="42">
        <f t="shared" si="1"/>
        <v>2160000</v>
      </c>
      <c r="L44" s="1309"/>
      <c r="N44" s="5"/>
      <c r="P44" s="1"/>
    </row>
    <row r="45" spans="1:16" ht="37.5" customHeight="1" x14ac:dyDescent="0.25">
      <c r="A45" s="58">
        <v>14</v>
      </c>
      <c r="B45" s="1299" t="s">
        <v>78</v>
      </c>
      <c r="C45" s="1299"/>
      <c r="D45" s="1299"/>
      <c r="E45" s="79"/>
      <c r="F45" s="80" t="s">
        <v>74</v>
      </c>
      <c r="G45" s="1298">
        <v>778000</v>
      </c>
      <c r="H45" s="1298"/>
      <c r="I45" s="81">
        <v>1</v>
      </c>
      <c r="J45" s="82">
        <v>1</v>
      </c>
      <c r="K45" s="42">
        <f t="shared" si="1"/>
        <v>778000</v>
      </c>
      <c r="L45" s="1309"/>
      <c r="N45" s="5"/>
      <c r="P45" s="1"/>
    </row>
    <row r="46" spans="1:16" ht="37.5" customHeight="1" x14ac:dyDescent="0.25">
      <c r="A46" s="58">
        <v>15</v>
      </c>
      <c r="B46" s="1299" t="s">
        <v>79</v>
      </c>
      <c r="C46" s="1299"/>
      <c r="D46" s="1299"/>
      <c r="E46" s="79"/>
      <c r="F46" s="80" t="s">
        <v>75</v>
      </c>
      <c r="G46" s="1298">
        <v>25900</v>
      </c>
      <c r="H46" s="1298"/>
      <c r="I46" s="81">
        <v>121</v>
      </c>
      <c r="J46" s="82">
        <v>1</v>
      </c>
      <c r="K46" s="42">
        <f t="shared" si="1"/>
        <v>3133900</v>
      </c>
      <c r="L46" s="1309"/>
      <c r="N46" s="5"/>
      <c r="P46" s="1"/>
    </row>
    <row r="47" spans="1:16" ht="37.5" customHeight="1" x14ac:dyDescent="0.25">
      <c r="A47" s="58">
        <v>16</v>
      </c>
      <c r="B47" s="1299" t="s">
        <v>80</v>
      </c>
      <c r="C47" s="1299"/>
      <c r="D47" s="1299"/>
      <c r="E47" s="79"/>
      <c r="F47" s="80" t="s">
        <v>75</v>
      </c>
      <c r="G47" s="1298">
        <v>14200</v>
      </c>
      <c r="H47" s="1298"/>
      <c r="I47" s="81">
        <v>405</v>
      </c>
      <c r="J47" s="82">
        <v>1</v>
      </c>
      <c r="K47" s="42">
        <f t="shared" si="1"/>
        <v>5751000</v>
      </c>
      <c r="L47" s="1309"/>
      <c r="N47" s="5"/>
      <c r="P47" s="1"/>
    </row>
    <row r="48" spans="1:16" ht="37.5" customHeight="1" x14ac:dyDescent="0.25">
      <c r="A48" s="58">
        <v>17</v>
      </c>
      <c r="B48" s="1299" t="s">
        <v>81</v>
      </c>
      <c r="C48" s="1299"/>
      <c r="D48" s="1299"/>
      <c r="E48" s="79"/>
      <c r="F48" s="80" t="s">
        <v>75</v>
      </c>
      <c r="G48" s="1298">
        <v>7400</v>
      </c>
      <c r="H48" s="1298"/>
      <c r="I48" s="81">
        <v>859</v>
      </c>
      <c r="J48" s="82">
        <v>1</v>
      </c>
      <c r="K48" s="42">
        <f t="shared" si="1"/>
        <v>6356600</v>
      </c>
      <c r="L48" s="1309"/>
      <c r="N48" s="5"/>
      <c r="P48" s="1"/>
    </row>
    <row r="49" spans="1:20" ht="37.5" customHeight="1" x14ac:dyDescent="0.25">
      <c r="A49" s="58">
        <v>18</v>
      </c>
      <c r="B49" s="1300" t="s">
        <v>82</v>
      </c>
      <c r="C49" s="1300"/>
      <c r="D49" s="1300"/>
      <c r="E49" s="91"/>
      <c r="F49" s="80" t="s">
        <v>74</v>
      </c>
      <c r="G49" s="1298">
        <f>VLOOKUP(B49,'[1]VẬT KIẾN TRÚC 2026 (Chan Chan)'!B64:$D$550,3,0)</f>
        <v>13900</v>
      </c>
      <c r="H49" s="1298"/>
      <c r="I49" s="81">
        <v>242</v>
      </c>
      <c r="J49" s="82">
        <v>1</v>
      </c>
      <c r="K49" s="42">
        <v>8000000</v>
      </c>
      <c r="L49" s="1309"/>
      <c r="N49" s="5"/>
      <c r="P49" s="1"/>
    </row>
    <row r="50" spans="1:20" ht="37.5" customHeight="1" x14ac:dyDescent="0.25">
      <c r="A50" s="58">
        <v>19</v>
      </c>
      <c r="B50" s="1299" t="str">
        <f>'[1]VẬT KIẾN TRÚC 2026 (Chan Chan)'!B106</f>
        <v>Mái che: mái bạt, khung cây</v>
      </c>
      <c r="C50" s="1299"/>
      <c r="D50" s="1299"/>
      <c r="E50" s="79"/>
      <c r="F50" s="80" t="s">
        <v>18</v>
      </c>
      <c r="G50" s="1298">
        <v>259000</v>
      </c>
      <c r="H50" s="1298"/>
      <c r="I50" s="89">
        <f>3.4*4</f>
        <v>13.6</v>
      </c>
      <c r="J50" s="82">
        <v>1</v>
      </c>
      <c r="K50" s="42">
        <f t="shared" si="1"/>
        <v>3522400</v>
      </c>
      <c r="L50" s="1309"/>
      <c r="M50" s="90"/>
      <c r="N50" s="5"/>
      <c r="P50" s="1"/>
    </row>
    <row r="51" spans="1:20" ht="37.5" customHeight="1" x14ac:dyDescent="0.25">
      <c r="A51" s="58">
        <v>20</v>
      </c>
      <c r="B51" s="1299" t="s">
        <v>83</v>
      </c>
      <c r="C51" s="1299"/>
      <c r="D51" s="1299"/>
      <c r="E51" s="79"/>
      <c r="F51" s="80" t="s">
        <v>74</v>
      </c>
      <c r="G51" s="1310">
        <v>864000</v>
      </c>
      <c r="H51" s="1310"/>
      <c r="I51" s="81">
        <v>2</v>
      </c>
      <c r="J51" s="82">
        <v>1</v>
      </c>
      <c r="K51" s="42">
        <f t="shared" si="1"/>
        <v>1728000</v>
      </c>
      <c r="L51" s="1309"/>
      <c r="N51" s="5"/>
      <c r="P51" s="1"/>
    </row>
    <row r="52" spans="1:20" ht="37.5" customHeight="1" x14ac:dyDescent="0.25">
      <c r="A52" s="58">
        <v>21</v>
      </c>
      <c r="B52" s="1299" t="s">
        <v>84</v>
      </c>
      <c r="C52" s="1299"/>
      <c r="D52" s="1299"/>
      <c r="E52" s="79"/>
      <c r="F52" s="80" t="s">
        <v>75</v>
      </c>
      <c r="G52" s="1298">
        <v>7400</v>
      </c>
      <c r="H52" s="1298"/>
      <c r="I52" s="81">
        <v>193.6</v>
      </c>
      <c r="J52" s="82">
        <v>1</v>
      </c>
      <c r="K52" s="42">
        <f t="shared" si="1"/>
        <v>1432640</v>
      </c>
      <c r="L52" s="1309"/>
      <c r="N52" s="5"/>
      <c r="P52" s="1"/>
    </row>
    <row r="53" spans="1:20" s="5" customFormat="1" ht="30.75" customHeight="1" x14ac:dyDescent="0.25">
      <c r="A53" s="1279" t="s">
        <v>85</v>
      </c>
      <c r="B53" s="1279"/>
      <c r="C53" s="1279"/>
      <c r="D53" s="1279"/>
      <c r="E53" s="1279"/>
      <c r="F53" s="1279"/>
      <c r="G53" s="1279"/>
      <c r="H53" s="1279"/>
      <c r="I53" s="1279"/>
      <c r="J53" s="1279"/>
      <c r="K53" s="92">
        <f>SUM(K32:K52)</f>
        <v>643124473</v>
      </c>
      <c r="L53" s="93"/>
      <c r="M53" s="94">
        <f>SUM(M32:M52)</f>
        <v>668.12</v>
      </c>
      <c r="N53" s="1"/>
    </row>
    <row r="54" spans="1:20" s="5" customFormat="1" ht="48" customHeight="1" x14ac:dyDescent="0.25">
      <c r="A54" s="1290" t="s">
        <v>86</v>
      </c>
      <c r="B54" s="1290"/>
      <c r="C54" s="1290"/>
      <c r="D54" s="1290"/>
      <c r="E54" s="1290"/>
      <c r="F54" s="1290"/>
      <c r="G54" s="1290"/>
      <c r="H54" s="1290"/>
      <c r="I54" s="1290"/>
      <c r="J54" s="1290"/>
      <c r="K54" s="1290"/>
      <c r="L54" s="1307"/>
      <c r="M54" s="1"/>
      <c r="N54" s="1"/>
      <c r="Q54" s="1"/>
      <c r="R54" s="1"/>
      <c r="S54" s="1"/>
      <c r="T54" s="1"/>
    </row>
    <row r="55" spans="1:20" s="5" customFormat="1" ht="43.5" customHeight="1" x14ac:dyDescent="0.25">
      <c r="A55" s="44" t="s">
        <v>25</v>
      </c>
      <c r="B55" s="1279" t="s">
        <v>87</v>
      </c>
      <c r="C55" s="1279"/>
      <c r="D55" s="1279"/>
      <c r="E55" s="1279"/>
      <c r="F55" s="44" t="s">
        <v>60</v>
      </c>
      <c r="G55" s="1279" t="s">
        <v>31</v>
      </c>
      <c r="H55" s="1279"/>
      <c r="I55" s="77" t="s">
        <v>61</v>
      </c>
      <c r="J55" s="78" t="s">
        <v>34</v>
      </c>
      <c r="K55" s="95" t="s">
        <v>35</v>
      </c>
      <c r="L55" s="96" t="s">
        <v>41</v>
      </c>
      <c r="M55" s="97" t="s">
        <v>88</v>
      </c>
      <c r="N55" s="97">
        <f>I20-M53</f>
        <v>8671.98</v>
      </c>
      <c r="Q55" s="1"/>
      <c r="R55" s="1"/>
      <c r="S55" s="1"/>
      <c r="T55" s="1"/>
    </row>
    <row r="56" spans="1:20" s="5" customFormat="1" ht="147" customHeight="1" x14ac:dyDescent="0.25">
      <c r="A56" s="1301">
        <v>1</v>
      </c>
      <c r="B56" s="1303" t="str">
        <f>'[1]CÂY TRỒNG 2026 (Chan Chan)'!B322</f>
        <v>Cây chôm chôm Năm thu hoạch thứ 9</v>
      </c>
      <c r="C56" s="1304"/>
      <c r="D56" s="1305" t="s">
        <v>89</v>
      </c>
      <c r="E56" s="1306"/>
      <c r="F56" s="80" t="str">
        <f>VLOOKUP(B56,'[1]CÂY TRỒNG 2026 (Chan Chan)'!$B$3:$D$10253,2,0)</f>
        <v>cây</v>
      </c>
      <c r="G56" s="1298">
        <f>VLOOKUP(B56,'[1]CÂY TRỒNG 2026 (Chan Chan)'!$B$3:$D$10253,3,0)</f>
        <v>3017141</v>
      </c>
      <c r="H56" s="1298"/>
      <c r="I56" s="98">
        <v>156</v>
      </c>
      <c r="J56" s="99">
        <v>1</v>
      </c>
      <c r="K56" s="100">
        <f t="shared" ref="K56:K68" si="2">ROUND(G56*I56*J56,)</f>
        <v>470673996</v>
      </c>
      <c r="L56" s="101" t="s">
        <v>90</v>
      </c>
      <c r="M56" s="97" t="s">
        <v>91</v>
      </c>
      <c r="N56" s="1">
        <v>180</v>
      </c>
      <c r="O56" s="102"/>
      <c r="Q56" s="1"/>
      <c r="R56" s="1"/>
      <c r="S56" s="1"/>
      <c r="T56" s="1"/>
    </row>
    <row r="57" spans="1:20" s="5" customFormat="1" ht="51.75" customHeight="1" x14ac:dyDescent="0.25">
      <c r="A57" s="1302"/>
      <c r="B57" s="1303" t="s">
        <v>92</v>
      </c>
      <c r="C57" s="1304"/>
      <c r="D57" s="1305" t="s">
        <v>89</v>
      </c>
      <c r="E57" s="1306"/>
      <c r="F57" s="80" t="str">
        <f>VLOOKUP(B57,'[1]CÂY TRỒNG 2026 (Chan Chan)'!$B$3:$D$10253,2,0)</f>
        <v>cây</v>
      </c>
      <c r="G57" s="1298">
        <f>VLOOKUP(B57,'[1]CÂY TRỒNG 2026 (Chan Chan)'!$B$3:$D$10253,3,0)</f>
        <v>3017141</v>
      </c>
      <c r="H57" s="1298"/>
      <c r="I57" s="98">
        <f>242-I56</f>
        <v>86</v>
      </c>
      <c r="J57" s="99">
        <v>0</v>
      </c>
      <c r="K57" s="100">
        <f>ROUND(G57*I57*J57,)</f>
        <v>0</v>
      </c>
      <c r="L57" s="103" t="s">
        <v>93</v>
      </c>
      <c r="M57" s="97">
        <f>235336998/G57</f>
        <v>78</v>
      </c>
      <c r="N57" s="1"/>
      <c r="O57" s="102"/>
      <c r="Q57" s="1"/>
      <c r="R57" s="1"/>
      <c r="S57" s="1"/>
      <c r="T57" s="1"/>
    </row>
    <row r="58" spans="1:20" s="5" customFormat="1" ht="29.25" customHeight="1" x14ac:dyDescent="0.25">
      <c r="A58" s="58">
        <v>2</v>
      </c>
      <c r="B58" s="104" t="str">
        <f>'[1]CÂY TRỒNG 2026 (Chan Chan)'!B2763</f>
        <v>Bằng lăng &gt;12-15 cm</v>
      </c>
      <c r="C58" s="104"/>
      <c r="D58" s="1305" t="s">
        <v>94</v>
      </c>
      <c r="E58" s="1306"/>
      <c r="F58" s="105" t="s">
        <v>95</v>
      </c>
      <c r="G58" s="1311">
        <v>554558</v>
      </c>
      <c r="H58" s="1298"/>
      <c r="I58" s="98">
        <v>28</v>
      </c>
      <c r="J58" s="99">
        <v>1</v>
      </c>
      <c r="K58" s="106">
        <f>ROUND(G58*I58*J58,)</f>
        <v>15527624</v>
      </c>
      <c r="L58" s="107" t="s">
        <v>96</v>
      </c>
      <c r="M58" s="97"/>
      <c r="N58" s="1"/>
      <c r="O58" s="102"/>
      <c r="Q58" s="1"/>
      <c r="R58" s="1"/>
      <c r="S58" s="1"/>
      <c r="T58" s="1"/>
    </row>
    <row r="59" spans="1:20" s="5" customFormat="1" ht="46.5" customHeight="1" x14ac:dyDescent="0.25">
      <c r="A59" s="58">
        <v>3</v>
      </c>
      <c r="B59" s="1303" t="str">
        <f>'[1]CÂY TRỒNG 2026 (Chan Chan)'!B641</f>
        <v>Cây mít Năm thu hoạch thứ 7 trở đi</v>
      </c>
      <c r="C59" s="1304"/>
      <c r="D59" s="1305" t="s">
        <v>89</v>
      </c>
      <c r="E59" s="1306"/>
      <c r="F59" s="80" t="str">
        <f>VLOOKUP(B59,'[1]CÂY TRỒNG 2026 (Chan Chan)'!$B$3:$D$10253,2,0)</f>
        <v>cây</v>
      </c>
      <c r="G59" s="1298">
        <f>VLOOKUP(B59,'[1]CÂY TRỒNG 2026 (Chan Chan)'!$B$3:$D$10253,3,0)</f>
        <v>1048952</v>
      </c>
      <c r="H59" s="1298"/>
      <c r="I59" s="98">
        <v>59</v>
      </c>
      <c r="J59" s="99">
        <v>1</v>
      </c>
      <c r="K59" s="106">
        <f t="shared" si="2"/>
        <v>61888168</v>
      </c>
      <c r="L59" s="1313" t="s">
        <v>97</v>
      </c>
      <c r="M59" s="97" t="s">
        <v>98</v>
      </c>
      <c r="N59" s="97">
        <f>N56*N55/10000</f>
        <v>156.09564</v>
      </c>
      <c r="O59" s="102"/>
      <c r="Q59" s="1"/>
      <c r="R59" s="1"/>
      <c r="S59" s="1"/>
      <c r="T59" s="1"/>
    </row>
    <row r="60" spans="1:20" s="5" customFormat="1" ht="46.5" customHeight="1" x14ac:dyDescent="0.25">
      <c r="A60" s="108">
        <v>4</v>
      </c>
      <c r="B60" s="1303" t="str">
        <f>'[1]CÂY TRỒNG 2026 (Chan Chan)'!B416</f>
        <v>Cây mận Năm thu hoạch thứ 9</v>
      </c>
      <c r="C60" s="1304"/>
      <c r="D60" s="1305" t="s">
        <v>89</v>
      </c>
      <c r="E60" s="1306"/>
      <c r="F60" s="109" t="s">
        <v>99</v>
      </c>
      <c r="G60" s="1298">
        <v>321491</v>
      </c>
      <c r="H60" s="1298"/>
      <c r="I60" s="98">
        <v>1</v>
      </c>
      <c r="J60" s="99">
        <v>1</v>
      </c>
      <c r="K60" s="106">
        <f t="shared" si="2"/>
        <v>321491</v>
      </c>
      <c r="L60" s="1314"/>
      <c r="M60" s="97"/>
      <c r="N60" s="1"/>
      <c r="O60" s="102"/>
      <c r="Q60" s="1"/>
      <c r="R60" s="1"/>
      <c r="S60" s="1"/>
      <c r="T60" s="1"/>
    </row>
    <row r="61" spans="1:20" s="5" customFormat="1" ht="26.25" customHeight="1" x14ac:dyDescent="0.25">
      <c r="A61" s="58">
        <v>5</v>
      </c>
      <c r="B61" s="104" t="s">
        <v>100</v>
      </c>
      <c r="C61" s="104"/>
      <c r="D61" s="1305"/>
      <c r="E61" s="1306"/>
      <c r="F61" s="105" t="s">
        <v>95</v>
      </c>
      <c r="G61" s="1311">
        <v>187000</v>
      </c>
      <c r="H61" s="1298"/>
      <c r="I61" s="98">
        <v>5</v>
      </c>
      <c r="J61" s="99">
        <v>1</v>
      </c>
      <c r="K61" s="106">
        <f t="shared" si="2"/>
        <v>935000</v>
      </c>
      <c r="L61" s="1314"/>
      <c r="M61" s="97"/>
      <c r="N61" s="1"/>
      <c r="O61" s="102"/>
      <c r="Q61" s="1"/>
      <c r="R61" s="1"/>
      <c r="S61" s="1"/>
      <c r="T61" s="1"/>
    </row>
    <row r="62" spans="1:20" s="5" customFormat="1" ht="26.25" customHeight="1" x14ac:dyDescent="0.25">
      <c r="A62" s="58">
        <v>6</v>
      </c>
      <c r="B62" s="104" t="s">
        <v>101</v>
      </c>
      <c r="C62" s="104"/>
      <c r="D62" s="1305" t="s">
        <v>102</v>
      </c>
      <c r="E62" s="1306"/>
      <c r="F62" s="105" t="s">
        <v>95</v>
      </c>
      <c r="G62" s="1311">
        <v>1292081</v>
      </c>
      <c r="H62" s="1298"/>
      <c r="I62" s="98">
        <v>1</v>
      </c>
      <c r="J62" s="99">
        <v>1</v>
      </c>
      <c r="K62" s="106">
        <f t="shared" si="2"/>
        <v>1292081</v>
      </c>
      <c r="L62" s="1314"/>
      <c r="M62" s="97"/>
      <c r="N62" s="110">
        <f>K56/2</f>
        <v>235336998</v>
      </c>
      <c r="O62" s="102"/>
      <c r="Q62" s="1"/>
      <c r="R62" s="1"/>
      <c r="S62" s="1"/>
      <c r="T62" s="1"/>
    </row>
    <row r="63" spans="1:20" s="5" customFormat="1" ht="26.25" customHeight="1" x14ac:dyDescent="0.25">
      <c r="A63" s="58">
        <v>7</v>
      </c>
      <c r="B63" s="104" t="str">
        <f>'[1]CÂY TRỒNG 2026 (Chan Chan)'!B9599</f>
        <v>Sung &gt;42 cm</v>
      </c>
      <c r="C63" s="104"/>
      <c r="D63" s="1305" t="s">
        <v>103</v>
      </c>
      <c r="E63" s="1306"/>
      <c r="F63" s="105" t="s">
        <v>95</v>
      </c>
      <c r="G63" s="1311">
        <f>'[1]CÂY TRỒNG 2026 (Chan Chan)'!D9599</f>
        <v>646040</v>
      </c>
      <c r="H63" s="1298"/>
      <c r="I63" s="98">
        <v>1</v>
      </c>
      <c r="J63" s="99">
        <v>1</v>
      </c>
      <c r="K63" s="106">
        <f t="shared" si="2"/>
        <v>646040</v>
      </c>
      <c r="L63" s="1314"/>
      <c r="M63" s="97"/>
      <c r="N63" s="1"/>
      <c r="O63" s="102"/>
      <c r="Q63" s="1"/>
      <c r="R63" s="1"/>
      <c r="S63" s="1"/>
      <c r="T63" s="1"/>
    </row>
    <row r="64" spans="1:20" s="5" customFormat="1" ht="26.25" customHeight="1" x14ac:dyDescent="0.25">
      <c r="A64" s="1286">
        <v>8</v>
      </c>
      <c r="B64" s="104" t="s">
        <v>104</v>
      </c>
      <c r="C64" s="104"/>
      <c r="D64" s="1305" t="s">
        <v>105</v>
      </c>
      <c r="E64" s="1306"/>
      <c r="F64" s="105" t="s">
        <v>95</v>
      </c>
      <c r="G64" s="1311">
        <f>'[1]CÂY TRỒNG 2026 (Chan Chan)'!D6349</f>
        <v>415918</v>
      </c>
      <c r="H64" s="1298"/>
      <c r="I64" s="98">
        <v>409</v>
      </c>
      <c r="J64" s="99">
        <v>1</v>
      </c>
      <c r="K64" s="106">
        <f>ROUND(G64*I64*J64,)</f>
        <v>170110462</v>
      </c>
      <c r="L64" s="1314"/>
      <c r="M64" s="97"/>
      <c r="N64" s="1"/>
      <c r="O64" s="102"/>
      <c r="Q64" s="1"/>
      <c r="R64" s="1"/>
      <c r="S64" s="1"/>
      <c r="T64" s="1"/>
    </row>
    <row r="65" spans="1:20" s="5" customFormat="1" ht="26.25" customHeight="1" x14ac:dyDescent="0.25">
      <c r="A65" s="1286"/>
      <c r="B65" s="104" t="s">
        <v>104</v>
      </c>
      <c r="C65" s="104"/>
      <c r="D65" s="1305" t="s">
        <v>105</v>
      </c>
      <c r="E65" s="1306"/>
      <c r="F65" s="105" t="s">
        <v>95</v>
      </c>
      <c r="G65" s="1311">
        <v>415918</v>
      </c>
      <c r="H65" s="1298"/>
      <c r="I65" s="98">
        <f>490-I64</f>
        <v>81</v>
      </c>
      <c r="J65" s="99">
        <v>0</v>
      </c>
      <c r="K65" s="106">
        <f t="shared" ref="K65" si="3">ROUND(G65*I65*J65,)</f>
        <v>0</v>
      </c>
      <c r="L65" s="1312" t="s">
        <v>93</v>
      </c>
      <c r="M65" s="97"/>
      <c r="N65" s="1"/>
      <c r="O65" s="102"/>
      <c r="Q65" s="1"/>
      <c r="R65" s="1"/>
      <c r="S65" s="1"/>
      <c r="T65" s="1"/>
    </row>
    <row r="66" spans="1:20" s="5" customFormat="1" ht="26.25" customHeight="1" x14ac:dyDescent="0.25">
      <c r="A66" s="1286"/>
      <c r="B66" s="104" t="s">
        <v>106</v>
      </c>
      <c r="C66" s="104"/>
      <c r="D66" s="1305" t="s">
        <v>94</v>
      </c>
      <c r="E66" s="1306"/>
      <c r="F66" s="105" t="s">
        <v>95</v>
      </c>
      <c r="G66" s="1311">
        <f>'[1]CÂY TRỒNG 2026 (Chan Chan)'!D6348</f>
        <v>389433</v>
      </c>
      <c r="H66" s="1298"/>
      <c r="I66" s="98">
        <v>245</v>
      </c>
      <c r="J66" s="99">
        <v>0</v>
      </c>
      <c r="K66" s="106">
        <f t="shared" si="2"/>
        <v>0</v>
      </c>
      <c r="L66" s="1312"/>
      <c r="M66" s="97"/>
      <c r="N66" s="1"/>
      <c r="O66" s="102"/>
      <c r="Q66" s="1"/>
      <c r="R66" s="1"/>
      <c r="S66" s="1"/>
      <c r="T66" s="1"/>
    </row>
    <row r="67" spans="1:20" s="5" customFormat="1" ht="26.25" customHeight="1" x14ac:dyDescent="0.25">
      <c r="A67" s="1286"/>
      <c r="B67" s="104" t="s">
        <v>107</v>
      </c>
      <c r="C67" s="104"/>
      <c r="D67" s="1305" t="s">
        <v>108</v>
      </c>
      <c r="E67" s="1306"/>
      <c r="F67" s="105" t="s">
        <v>95</v>
      </c>
      <c r="G67" s="1311">
        <v>474562</v>
      </c>
      <c r="H67" s="1298"/>
      <c r="I67" s="98">
        <v>327</v>
      </c>
      <c r="J67" s="99">
        <v>0</v>
      </c>
      <c r="K67" s="106">
        <f t="shared" si="2"/>
        <v>0</v>
      </c>
      <c r="L67" s="1312"/>
      <c r="M67" s="97"/>
      <c r="N67" s="1"/>
      <c r="O67" s="102"/>
      <c r="Q67" s="1"/>
      <c r="R67" s="1"/>
      <c r="S67" s="1"/>
      <c r="T67" s="1"/>
    </row>
    <row r="68" spans="1:20" s="5" customFormat="1" ht="26.25" customHeight="1" x14ac:dyDescent="0.25">
      <c r="A68" s="1286"/>
      <c r="B68" s="104" t="s">
        <v>109</v>
      </c>
      <c r="C68" s="104"/>
      <c r="D68" s="1305" t="s">
        <v>110</v>
      </c>
      <c r="E68" s="1306"/>
      <c r="F68" s="105" t="s">
        <v>95</v>
      </c>
      <c r="G68" s="1311">
        <v>102978</v>
      </c>
      <c r="H68" s="1298"/>
      <c r="I68" s="98">
        <v>328</v>
      </c>
      <c r="J68" s="99">
        <v>0</v>
      </c>
      <c r="K68" s="106">
        <f t="shared" si="2"/>
        <v>0</v>
      </c>
      <c r="L68" s="1312"/>
      <c r="M68" s="97"/>
      <c r="N68" s="1"/>
      <c r="O68" s="102"/>
      <c r="Q68" s="1"/>
      <c r="R68" s="1"/>
      <c r="S68" s="1"/>
      <c r="T68" s="1"/>
    </row>
    <row r="69" spans="1:20" s="5" customFormat="1" ht="28.5" customHeight="1" x14ac:dyDescent="0.25">
      <c r="A69" s="1318" t="s">
        <v>111</v>
      </c>
      <c r="B69" s="1318"/>
      <c r="C69" s="1318"/>
      <c r="D69" s="1318"/>
      <c r="E69" s="1318"/>
      <c r="F69" s="1318"/>
      <c r="G69" s="1279"/>
      <c r="H69" s="1279"/>
      <c r="I69" s="1279"/>
      <c r="J69" s="1279"/>
      <c r="K69" s="111">
        <f>SUM(K56:K68)</f>
        <v>721394862</v>
      </c>
      <c r="L69" s="93"/>
      <c r="M69" s="1"/>
      <c r="N69" s="1"/>
      <c r="Q69" s="1"/>
      <c r="R69" s="1"/>
      <c r="S69" s="1"/>
      <c r="T69" s="1"/>
    </row>
    <row r="70" spans="1:20" s="5" customFormat="1" ht="54" customHeight="1" x14ac:dyDescent="0.25">
      <c r="A70" s="1319" t="s">
        <v>112</v>
      </c>
      <c r="B70" s="1320"/>
      <c r="C70" s="1320"/>
      <c r="D70" s="1320"/>
      <c r="E70" s="1320"/>
      <c r="F70" s="1320"/>
      <c r="G70" s="1320"/>
      <c r="H70" s="1320"/>
      <c r="I70" s="1320"/>
      <c r="J70" s="1321"/>
      <c r="K70" s="111">
        <v>20000000</v>
      </c>
      <c r="L70" s="112" t="s">
        <v>113</v>
      </c>
      <c r="M70" s="1"/>
      <c r="N70" s="1"/>
      <c r="Q70" s="1"/>
      <c r="R70" s="1"/>
      <c r="S70" s="1"/>
      <c r="T70" s="1"/>
    </row>
    <row r="71" spans="1:20" s="5" customFormat="1" ht="30" customHeight="1" x14ac:dyDescent="0.25">
      <c r="A71" s="1322" t="s">
        <v>114</v>
      </c>
      <c r="B71" s="1323"/>
      <c r="C71" s="1323"/>
      <c r="D71" s="1323"/>
      <c r="E71" s="1323"/>
      <c r="F71" s="1323"/>
      <c r="G71" s="1323"/>
      <c r="H71" s="1323"/>
      <c r="I71" s="1323"/>
      <c r="J71" s="1324"/>
      <c r="K71" s="113">
        <f>K70+K69+K53+K29+K20</f>
        <v>5321384935</v>
      </c>
      <c r="L71" s="93"/>
      <c r="M71" s="114"/>
      <c r="N71" s="115"/>
      <c r="Q71" s="1"/>
      <c r="R71" s="1"/>
      <c r="S71" s="1"/>
      <c r="T71" s="1"/>
    </row>
    <row r="72" spans="1:20" s="116" customFormat="1" ht="52.5" customHeight="1" x14ac:dyDescent="0.25">
      <c r="A72" s="1325" t="s">
        <v>115</v>
      </c>
      <c r="B72" s="1325"/>
      <c r="C72" s="1325"/>
      <c r="D72" s="1325"/>
      <c r="E72" s="1325"/>
      <c r="F72" s="1325"/>
      <c r="G72" s="1325"/>
      <c r="H72" s="1325"/>
      <c r="I72" s="1325"/>
      <c r="J72" s="1325"/>
      <c r="K72" s="1325"/>
      <c r="L72" s="1325"/>
      <c r="M72" s="57"/>
      <c r="O72" s="117"/>
    </row>
    <row r="73" spans="1:20" s="119" customFormat="1" ht="48" customHeight="1" x14ac:dyDescent="0.25">
      <c r="A73" s="1315" t="s">
        <v>116</v>
      </c>
      <c r="B73" s="1315"/>
      <c r="C73" s="1315"/>
      <c r="D73" s="1315"/>
      <c r="E73" s="1315"/>
      <c r="F73" s="1315"/>
      <c r="G73" s="1315"/>
      <c r="H73" s="1315"/>
      <c r="I73" s="1315"/>
      <c r="J73" s="1315"/>
      <c r="K73" s="1315"/>
      <c r="L73" s="1315"/>
      <c r="M73" s="118"/>
      <c r="O73" s="117"/>
    </row>
    <row r="74" spans="1:20" s="119" customFormat="1" ht="54" customHeight="1" x14ac:dyDescent="0.25">
      <c r="A74" s="1315" t="s">
        <v>117</v>
      </c>
      <c r="B74" s="1315"/>
      <c r="C74" s="1315"/>
      <c r="D74" s="1315"/>
      <c r="E74" s="1315"/>
      <c r="F74" s="1315"/>
      <c r="G74" s="1315"/>
      <c r="H74" s="1315"/>
      <c r="I74" s="1315"/>
      <c r="J74" s="1315"/>
      <c r="K74" s="120">
        <f>K71</f>
        <v>5321384935</v>
      </c>
      <c r="L74" s="121" t="s">
        <v>118</v>
      </c>
      <c r="M74" s="118"/>
      <c r="O74" s="117"/>
    </row>
    <row r="75" spans="1:20" s="119" customFormat="1" ht="14.25" x14ac:dyDescent="0.25">
      <c r="A75" s="1315" t="s">
        <v>119</v>
      </c>
      <c r="B75" s="1315"/>
      <c r="C75" s="1315"/>
      <c r="D75" s="1315"/>
      <c r="E75" s="1315"/>
      <c r="F75" s="1315"/>
      <c r="G75" s="1315"/>
      <c r="H75" s="1315"/>
      <c r="I75" s="1315"/>
      <c r="J75" s="1315"/>
      <c r="K75" s="1315"/>
      <c r="L75" s="1315"/>
      <c r="M75" s="118"/>
    </row>
    <row r="76" spans="1:20" s="123" customFormat="1" ht="15" customHeight="1" x14ac:dyDescent="0.25">
      <c r="A76" s="1316" t="s">
        <v>120</v>
      </c>
      <c r="B76" s="1316"/>
      <c r="C76" s="1316"/>
      <c r="D76" s="1316"/>
      <c r="E76" s="1317" t="s">
        <v>121</v>
      </c>
      <c r="F76" s="1317"/>
      <c r="G76" s="1317"/>
      <c r="H76" s="1317"/>
      <c r="I76" s="1317"/>
      <c r="J76" s="1317"/>
      <c r="K76" s="1317"/>
      <c r="L76" s="122" t="s">
        <v>122</v>
      </c>
      <c r="M76" s="118"/>
    </row>
    <row r="77" spans="1:20" s="123" customFormat="1" x14ac:dyDescent="0.25">
      <c r="A77" s="124"/>
      <c r="B77" s="125"/>
      <c r="C77" s="125"/>
      <c r="L77" s="122" t="s">
        <v>123</v>
      </c>
      <c r="M77" s="126"/>
    </row>
    <row r="78" spans="1:20" s="123" customFormat="1" x14ac:dyDescent="0.25">
      <c r="A78" s="124"/>
      <c r="B78" s="125"/>
      <c r="C78" s="125"/>
      <c r="G78" s="125"/>
      <c r="H78" s="125"/>
      <c r="I78" s="127"/>
      <c r="J78" s="124"/>
      <c r="K78" s="125"/>
      <c r="L78" s="128"/>
      <c r="M78" s="129"/>
    </row>
    <row r="79" spans="1:20" s="123" customFormat="1" x14ac:dyDescent="0.25">
      <c r="A79" s="124"/>
      <c r="B79" s="125"/>
      <c r="C79" s="125"/>
      <c r="G79" s="125"/>
      <c r="H79" s="125"/>
      <c r="I79" s="127"/>
      <c r="J79" s="124"/>
      <c r="K79" s="125"/>
      <c r="L79" s="128"/>
      <c r="M79" s="129"/>
    </row>
    <row r="80" spans="1:20" s="123" customFormat="1" x14ac:dyDescent="0.25">
      <c r="A80" s="124"/>
      <c r="B80" s="125"/>
      <c r="C80" s="125"/>
      <c r="G80" s="125"/>
      <c r="H80" s="125"/>
      <c r="I80" s="127"/>
      <c r="J80" s="124"/>
      <c r="K80" s="125"/>
      <c r="L80" s="128"/>
      <c r="M80" s="129"/>
    </row>
    <row r="81" spans="1:13" s="123" customFormat="1" x14ac:dyDescent="0.25">
      <c r="A81" s="124"/>
      <c r="B81" s="125"/>
      <c r="C81" s="125"/>
      <c r="G81" s="125"/>
      <c r="H81" s="125"/>
      <c r="I81" s="127"/>
      <c r="J81" s="124"/>
      <c r="K81" s="125"/>
      <c r="L81" s="128"/>
      <c r="M81" s="129"/>
    </row>
    <row r="82" spans="1:13" s="123" customFormat="1" x14ac:dyDescent="0.25">
      <c r="A82" s="124"/>
      <c r="B82" s="125"/>
      <c r="C82" s="125"/>
      <c r="G82" s="125"/>
      <c r="H82" s="125"/>
      <c r="I82" s="127"/>
      <c r="J82" s="124"/>
      <c r="K82" s="125"/>
      <c r="L82" s="128"/>
      <c r="M82" s="129"/>
    </row>
    <row r="83" spans="1:13" s="123" customFormat="1" x14ac:dyDescent="0.25">
      <c r="A83" s="124"/>
      <c r="B83" s="125"/>
      <c r="C83" s="125"/>
      <c r="G83" s="125"/>
      <c r="H83" s="125"/>
      <c r="I83" s="127"/>
      <c r="J83" s="124" t="s">
        <v>124</v>
      </c>
      <c r="K83" s="125"/>
      <c r="L83" s="128"/>
      <c r="M83" s="129"/>
    </row>
    <row r="84" spans="1:13" s="123" customFormat="1" x14ac:dyDescent="0.25">
      <c r="A84" s="1317" t="s">
        <v>125</v>
      </c>
      <c r="B84" s="1317"/>
      <c r="C84" s="1317"/>
      <c r="D84" s="1317"/>
      <c r="E84" s="1317" t="s">
        <v>126</v>
      </c>
      <c r="F84" s="1317"/>
      <c r="G84" s="1317"/>
      <c r="H84" s="1317"/>
      <c r="I84" s="1317"/>
      <c r="J84" s="1317"/>
      <c r="K84" s="1317"/>
      <c r="L84" s="122" t="s">
        <v>127</v>
      </c>
      <c r="M84" s="126"/>
    </row>
  </sheetData>
  <mergeCells count="124">
    <mergeCell ref="A75:L75"/>
    <mergeCell ref="A76:D76"/>
    <mergeCell ref="E76:K76"/>
    <mergeCell ref="A84:D84"/>
    <mergeCell ref="E84:K84"/>
    <mergeCell ref="A69:J69"/>
    <mergeCell ref="A70:J70"/>
    <mergeCell ref="A71:J71"/>
    <mergeCell ref="A72:L72"/>
    <mergeCell ref="A73:L73"/>
    <mergeCell ref="A74:J74"/>
    <mergeCell ref="L65:L68"/>
    <mergeCell ref="D66:E66"/>
    <mergeCell ref="G66:H66"/>
    <mergeCell ref="D67:E67"/>
    <mergeCell ref="G67:H67"/>
    <mergeCell ref="D68:E68"/>
    <mergeCell ref="G68:H68"/>
    <mergeCell ref="G61:H61"/>
    <mergeCell ref="D62:E62"/>
    <mergeCell ref="G62:H62"/>
    <mergeCell ref="D63:E63"/>
    <mergeCell ref="G63:H63"/>
    <mergeCell ref="L59:L64"/>
    <mergeCell ref="A64:A68"/>
    <mergeCell ref="D64:E64"/>
    <mergeCell ref="G64:H64"/>
    <mergeCell ref="D65:E65"/>
    <mergeCell ref="G65:H65"/>
    <mergeCell ref="D58:E58"/>
    <mergeCell ref="G58:H58"/>
    <mergeCell ref="B59:C59"/>
    <mergeCell ref="D59:E59"/>
    <mergeCell ref="G59:H59"/>
    <mergeCell ref="B60:C60"/>
    <mergeCell ref="D60:E60"/>
    <mergeCell ref="G60:H60"/>
    <mergeCell ref="D61:E61"/>
    <mergeCell ref="A56:A57"/>
    <mergeCell ref="B56:C56"/>
    <mergeCell ref="D56:E56"/>
    <mergeCell ref="G56:H56"/>
    <mergeCell ref="B57:C57"/>
    <mergeCell ref="D57:E57"/>
    <mergeCell ref="G57:H57"/>
    <mergeCell ref="B52:D52"/>
    <mergeCell ref="G52:H52"/>
    <mergeCell ref="A53:J53"/>
    <mergeCell ref="A54:L54"/>
    <mergeCell ref="B55:E55"/>
    <mergeCell ref="G55:H55"/>
    <mergeCell ref="L32:L52"/>
    <mergeCell ref="B49:D49"/>
    <mergeCell ref="G49:H49"/>
    <mergeCell ref="B50:D50"/>
    <mergeCell ref="G50:H50"/>
    <mergeCell ref="B51:D51"/>
    <mergeCell ref="G51:H51"/>
    <mergeCell ref="B46:D46"/>
    <mergeCell ref="G46:H46"/>
    <mergeCell ref="B47:D47"/>
    <mergeCell ref="G47:H47"/>
    <mergeCell ref="B48:D48"/>
    <mergeCell ref="G48:H48"/>
    <mergeCell ref="B43:D43"/>
    <mergeCell ref="G43:H43"/>
    <mergeCell ref="B44:D44"/>
    <mergeCell ref="G44:H44"/>
    <mergeCell ref="B45:D45"/>
    <mergeCell ref="G45:H45"/>
    <mergeCell ref="B40:D40"/>
    <mergeCell ref="G40:H40"/>
    <mergeCell ref="B41:D41"/>
    <mergeCell ref="G41:H41"/>
    <mergeCell ref="B42:D42"/>
    <mergeCell ref="G42:H42"/>
    <mergeCell ref="G36:H36"/>
    <mergeCell ref="B37:D37"/>
    <mergeCell ref="G37:H37"/>
    <mergeCell ref="B38:D38"/>
    <mergeCell ref="G38:H38"/>
    <mergeCell ref="B39:D39"/>
    <mergeCell ref="G39:H39"/>
    <mergeCell ref="B32:D32"/>
    <mergeCell ref="G32:H32"/>
    <mergeCell ref="B33:D33"/>
    <mergeCell ref="G33:H33"/>
    <mergeCell ref="B34:D34"/>
    <mergeCell ref="G34:H34"/>
    <mergeCell ref="B35:D35"/>
    <mergeCell ref="G35:H35"/>
    <mergeCell ref="B36:D36"/>
    <mergeCell ref="B28:C28"/>
    <mergeCell ref="G28:H28"/>
    <mergeCell ref="I28:J28"/>
    <mergeCell ref="A29:J29"/>
    <mergeCell ref="A30:L30"/>
    <mergeCell ref="B31:D31"/>
    <mergeCell ref="G31:H31"/>
    <mergeCell ref="I22:L22"/>
    <mergeCell ref="B25:I25"/>
    <mergeCell ref="B26:G26"/>
    <mergeCell ref="I26:L26"/>
    <mergeCell ref="B27:C27"/>
    <mergeCell ref="G27:H27"/>
    <mergeCell ref="I27:J27"/>
    <mergeCell ref="A16:L16"/>
    <mergeCell ref="A17:L17"/>
    <mergeCell ref="A20:G20"/>
    <mergeCell ref="A21:K21"/>
    <mergeCell ref="A7:L7"/>
    <mergeCell ref="E8:L8"/>
    <mergeCell ref="A9:D9"/>
    <mergeCell ref="E9:G9"/>
    <mergeCell ref="A10:B10"/>
    <mergeCell ref="N10:T10"/>
    <mergeCell ref="A2:G2"/>
    <mergeCell ref="I2:L2"/>
    <mergeCell ref="A3:G3"/>
    <mergeCell ref="I3:L3"/>
    <mergeCell ref="I5:L5"/>
    <mergeCell ref="A6:L6"/>
    <mergeCell ref="E12:L12"/>
    <mergeCell ref="D15:L15"/>
  </mergeCells>
  <pageMargins left="0.196850393700787" right="0.196850393700787" top="0.196850393700787" bottom="0.196850393700787" header="0.196850393700787" footer="0.23622047244094499"/>
  <pageSetup paperSize="9" scale="72"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1"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6</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10877</v>
      </c>
      <c r="F8" s="1442"/>
      <c r="G8" s="1442"/>
      <c r="H8" s="1442"/>
      <c r="I8" s="1442"/>
      <c r="J8" s="1442"/>
      <c r="K8" s="1442"/>
      <c r="L8" s="1442"/>
      <c r="N8" s="828"/>
      <c r="O8" s="823"/>
      <c r="P8" s="823"/>
    </row>
    <row r="9" spans="1:22" ht="34.5" customHeight="1" x14ac:dyDescent="0.25">
      <c r="A9" s="1443" t="s">
        <v>9</v>
      </c>
      <c r="B9" s="1443"/>
      <c r="C9" s="1443"/>
      <c r="D9" s="1443"/>
      <c r="E9" s="1444" t="s">
        <v>10878</v>
      </c>
      <c r="F9" s="1444"/>
      <c r="G9" s="1195"/>
      <c r="H9" s="1195"/>
      <c r="I9" s="1195"/>
      <c r="J9" s="1195"/>
      <c r="K9" s="1195"/>
      <c r="L9" s="1195"/>
      <c r="N9" s="828"/>
      <c r="O9" s="823"/>
      <c r="P9" s="823"/>
    </row>
    <row r="10" spans="1:22" ht="22.5" customHeight="1" x14ac:dyDescent="0.25">
      <c r="A10" s="1445" t="s">
        <v>11</v>
      </c>
      <c r="B10" s="1445"/>
      <c r="C10" s="1197"/>
      <c r="E10" s="831" t="s">
        <v>10879</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c r="F11" s="832"/>
      <c r="G11" s="831"/>
      <c r="H11" s="831"/>
      <c r="I11" s="833"/>
      <c r="J11" s="832"/>
      <c r="K11" s="831"/>
      <c r="L11" s="834"/>
      <c r="N11" s="1188"/>
      <c r="O11" s="1188"/>
      <c r="P11" s="1188"/>
      <c r="Q11" s="1188"/>
      <c r="R11" s="1188"/>
      <c r="S11" s="1188"/>
      <c r="T11" s="1188"/>
    </row>
    <row r="12" spans="1:22" ht="93.75" customHeight="1" x14ac:dyDescent="0.25">
      <c r="A12" s="1197" t="s">
        <v>15</v>
      </c>
      <c r="B12" s="1197"/>
      <c r="C12" s="1197"/>
      <c r="E12" s="1446" t="s">
        <v>10880</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62.4</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10881</v>
      </c>
      <c r="F14" s="832"/>
      <c r="G14" s="831"/>
      <c r="H14" s="831"/>
      <c r="I14" s="833"/>
      <c r="J14" s="832"/>
      <c r="K14" s="831"/>
      <c r="L14" s="834"/>
      <c r="N14" s="1188"/>
      <c r="O14" s="1188"/>
      <c r="P14" s="1188"/>
      <c r="Q14" s="1188"/>
      <c r="R14" s="1188"/>
      <c r="S14" s="1188"/>
      <c r="T14" s="1188"/>
    </row>
    <row r="15" spans="1:22" ht="87" customHeight="1" x14ac:dyDescent="0.25">
      <c r="A15" s="1197" t="s">
        <v>21</v>
      </c>
      <c r="B15" s="1197"/>
      <c r="C15" s="1197"/>
      <c r="E15" s="1446" t="s">
        <v>10882</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10883</v>
      </c>
      <c r="M18" s="903"/>
      <c r="N18" s="1007"/>
      <c r="O18" s="1007"/>
      <c r="P18" s="1007"/>
      <c r="Q18" s="1007"/>
      <c r="R18" s="1007"/>
      <c r="S18" s="1007"/>
      <c r="T18" s="1007"/>
    </row>
    <row r="19" spans="1:20" s="2" customFormat="1" ht="202.5" customHeight="1" x14ac:dyDescent="0.25">
      <c r="A19" s="1202">
        <v>1</v>
      </c>
      <c r="B19" s="839">
        <v>140</v>
      </c>
      <c r="C19" s="839">
        <v>271</v>
      </c>
      <c r="D19" s="1202" t="s">
        <v>18</v>
      </c>
      <c r="E19" s="839" t="s">
        <v>10450</v>
      </c>
      <c r="F19" s="885">
        <v>1</v>
      </c>
      <c r="G19" s="886">
        <v>380000</v>
      </c>
      <c r="H19" s="839">
        <v>1.45</v>
      </c>
      <c r="I19" s="1439">
        <v>62.4</v>
      </c>
      <c r="J19" s="1440"/>
      <c r="K19" s="844">
        <f>ROUND(G19*H19*I19,)</f>
        <v>34382400</v>
      </c>
      <c r="L19" s="1211" t="str">
        <f>E12</f>
        <v>Các tuyến đường giao thông đấu nối trực tiếp ra Quốc lộ 1 đoạn từ Hết giáo xứ RuSeyKeo đến Hết ranh thửa đất số 88, tờ BĐĐC số 252 về bên phải và hết ranh thửa đất số 159, tờ BĐĐC số 252 về bên trái có hiện trạng là đường nhựa, bê tông xi măng:
- Có bề rộng ≥5m, cách đường giao thông ≤1.000m.
- Có bề rộng từ ≥3m đến &lt;5m, cách đường giao thông ≤500m.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SUM(I19:I19)</f>
        <v>62.4</v>
      </c>
      <c r="J20" s="1456"/>
      <c r="K20" s="848">
        <f>SUM(K19:K19)</f>
        <v>34382400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F24" si="0">A19</f>
        <v>1</v>
      </c>
      <c r="B24" s="1187">
        <f t="shared" si="0"/>
        <v>140</v>
      </c>
      <c r="C24" s="1187">
        <f t="shared" si="0"/>
        <v>271</v>
      </c>
      <c r="D24" s="1187" t="str">
        <f t="shared" si="0"/>
        <v>m²</v>
      </c>
      <c r="E24" s="1187" t="str">
        <f t="shared" si="0"/>
        <v>LUK</v>
      </c>
      <c r="F24" s="60">
        <f t="shared" si="0"/>
        <v>1</v>
      </c>
      <c r="G24" s="1463">
        <f>G19</f>
        <v>380000</v>
      </c>
      <c r="H24" s="1464"/>
      <c r="I24" s="855">
        <f>I19</f>
        <v>62.4</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1193" t="s">
        <v>25</v>
      </c>
      <c r="B39" s="1480" t="s">
        <v>87</v>
      </c>
      <c r="C39" s="1480"/>
      <c r="D39" s="1480"/>
      <c r="E39" s="1480"/>
      <c r="F39" s="1193" t="s">
        <v>60</v>
      </c>
      <c r="G39" s="1193" t="s">
        <v>31</v>
      </c>
      <c r="H39" s="1193"/>
      <c r="I39" s="865" t="s">
        <v>61</v>
      </c>
      <c r="J39" s="866" t="s">
        <v>34</v>
      </c>
      <c r="K39" s="1193" t="s">
        <v>35</v>
      </c>
      <c r="L39" s="853" t="s">
        <v>41</v>
      </c>
    </row>
    <row r="40" spans="1:16" ht="33" hidden="1" customHeight="1" x14ac:dyDescent="0.25">
      <c r="A40" s="1187">
        <v>1</v>
      </c>
      <c r="B40" s="888" t="s">
        <v>1179</v>
      </c>
      <c r="C40" s="888"/>
      <c r="D40" s="888"/>
      <c r="E40" s="888"/>
      <c r="F40" s="1186" t="str">
        <f>VLOOKUP(B40,'[3]CÂY TRỒNG 2026'!$B$3:$D$10269,2,0)</f>
        <v>cây</v>
      </c>
      <c r="G40" s="1186">
        <f>VLOOKUP(B40,'[3]CÂY TRỒNG 2026'!$B$3:$D$10269,3,0)</f>
        <v>606840</v>
      </c>
      <c r="H40" s="1186"/>
      <c r="I40" s="867">
        <v>0</v>
      </c>
      <c r="J40" s="727">
        <v>1</v>
      </c>
      <c r="K40" s="1198">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4000000</v>
      </c>
      <c r="L42" s="112" t="s">
        <v>113</v>
      </c>
    </row>
    <row r="43" spans="1:16" ht="30" customHeight="1" x14ac:dyDescent="0.25">
      <c r="A43" s="1480" t="s">
        <v>10437</v>
      </c>
      <c r="B43" s="1480"/>
      <c r="C43" s="1480"/>
      <c r="D43" s="1480"/>
      <c r="E43" s="1480"/>
      <c r="F43" s="1480"/>
      <c r="G43" s="1480"/>
      <c r="H43" s="1480"/>
      <c r="I43" s="1480"/>
      <c r="J43" s="1480"/>
      <c r="K43" s="875">
        <f>K42+K41+K37+K20+K28</f>
        <v>40182400</v>
      </c>
      <c r="L43" s="872"/>
      <c r="M43" s="114">
        <f>K42+K28+K20</f>
        <v>40182400</v>
      </c>
    </row>
    <row r="44" spans="1:16" s="116" customFormat="1" ht="52.5" customHeight="1" x14ac:dyDescent="0.25">
      <c r="A44" s="1483" t="s">
        <v>115</v>
      </c>
      <c r="B44" s="1483"/>
      <c r="C44" s="1483"/>
      <c r="D44" s="1483"/>
      <c r="E44" s="1483"/>
      <c r="F44" s="1483"/>
      <c r="G44" s="1483"/>
      <c r="H44" s="1483"/>
      <c r="I44" s="1483"/>
      <c r="J44" s="1483"/>
      <c r="K44" s="1483"/>
      <c r="L44" s="1483"/>
      <c r="M44" s="1196"/>
      <c r="O44" s="876"/>
      <c r="P44" s="876"/>
    </row>
    <row r="45" spans="1:16" s="119" customFormat="1" ht="48" customHeight="1" x14ac:dyDescent="0.25">
      <c r="A45" s="1479" t="s">
        <v>10375</v>
      </c>
      <c r="B45" s="1479"/>
      <c r="C45" s="1479"/>
      <c r="D45" s="1479"/>
      <c r="E45" s="1479"/>
      <c r="F45" s="1479"/>
      <c r="G45" s="1479"/>
      <c r="H45" s="1479"/>
      <c r="I45" s="1479"/>
      <c r="J45" s="1479"/>
      <c r="K45" s="1479"/>
      <c r="L45" s="1479"/>
      <c r="M45" s="1191"/>
      <c r="O45" s="876"/>
      <c r="P45" s="876"/>
    </row>
    <row r="46" spans="1:16" s="119" customFormat="1" ht="54" customHeight="1" x14ac:dyDescent="0.25">
      <c r="A46" s="1479" t="s">
        <v>117</v>
      </c>
      <c r="B46" s="1479"/>
      <c r="C46" s="1479"/>
      <c r="D46" s="1479"/>
      <c r="E46" s="1479"/>
      <c r="F46" s="1479"/>
      <c r="G46" s="1479"/>
      <c r="H46" s="1479"/>
      <c r="I46" s="1479"/>
      <c r="J46" s="1479"/>
      <c r="K46" s="877">
        <f>K43</f>
        <v>40182400</v>
      </c>
      <c r="L46" s="1192" t="s">
        <v>118</v>
      </c>
      <c r="M46" s="1191"/>
      <c r="O46" s="876"/>
      <c r="P46" s="876"/>
    </row>
    <row r="47" spans="1:16" s="119" customFormat="1" ht="14.25" x14ac:dyDescent="0.25">
      <c r="A47" s="1479" t="s">
        <v>119</v>
      </c>
      <c r="B47" s="1479"/>
      <c r="C47" s="1479"/>
      <c r="D47" s="1479"/>
      <c r="E47" s="1479"/>
      <c r="F47" s="1479"/>
      <c r="G47" s="1479"/>
      <c r="H47" s="1479"/>
      <c r="I47" s="1479"/>
      <c r="J47" s="1479"/>
      <c r="K47" s="1479"/>
      <c r="L47" s="1479"/>
      <c r="M47" s="1191"/>
      <c r="O47" s="876"/>
      <c r="P47" s="876"/>
    </row>
    <row r="48" spans="1:16"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2">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F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5"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7</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10884</v>
      </c>
      <c r="F8" s="1442"/>
      <c r="G8" s="1442"/>
      <c r="H8" s="1442"/>
      <c r="I8" s="1442"/>
      <c r="J8" s="1442"/>
      <c r="K8" s="1442"/>
      <c r="L8" s="1442"/>
      <c r="N8" s="828"/>
      <c r="O8" s="823"/>
      <c r="P8" s="823"/>
    </row>
    <row r="9" spans="1:22" ht="34.5" customHeight="1" x14ac:dyDescent="0.25">
      <c r="A9" s="1443" t="s">
        <v>9</v>
      </c>
      <c r="B9" s="1443"/>
      <c r="C9" s="1443"/>
      <c r="D9" s="1443"/>
      <c r="E9" s="1444" t="s">
        <v>10885</v>
      </c>
      <c r="F9" s="1444"/>
      <c r="G9" s="1195"/>
      <c r="H9" s="1195"/>
      <c r="I9" s="1195"/>
      <c r="J9" s="1195"/>
      <c r="K9" s="1195"/>
      <c r="L9" s="1195"/>
      <c r="N9" s="828"/>
      <c r="O9" s="823"/>
      <c r="P9" s="823"/>
    </row>
    <row r="10" spans="1:22" ht="22.5" customHeight="1" x14ac:dyDescent="0.25">
      <c r="A10" s="1445" t="s">
        <v>11</v>
      </c>
      <c r="B10" s="1445"/>
      <c r="C10" s="1197"/>
      <c r="E10" s="831" t="s">
        <v>10859</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c r="F11" s="832"/>
      <c r="G11" s="831"/>
      <c r="H11" s="831"/>
      <c r="I11" s="833"/>
      <c r="J11" s="832"/>
      <c r="K11" s="831"/>
      <c r="L11" s="834"/>
      <c r="N11" s="1188"/>
      <c r="O11" s="1188"/>
      <c r="P11" s="1188"/>
      <c r="Q11" s="1188"/>
      <c r="R11" s="1188"/>
      <c r="S11" s="1188"/>
      <c r="T11" s="1188"/>
    </row>
    <row r="12" spans="1:22" ht="93.75" customHeight="1" x14ac:dyDescent="0.25">
      <c r="A12" s="1197" t="s">
        <v>15</v>
      </c>
      <c r="B12" s="1197"/>
      <c r="C12" s="1197"/>
      <c r="E12" s="1446" t="s">
        <v>10886</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6.2</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10881</v>
      </c>
      <c r="F14" s="832"/>
      <c r="G14" s="831"/>
      <c r="H14" s="831"/>
      <c r="I14" s="833"/>
      <c r="J14" s="832"/>
      <c r="K14" s="831"/>
      <c r="L14" s="834"/>
      <c r="N14" s="1188"/>
      <c r="O14" s="1188"/>
      <c r="P14" s="1188"/>
      <c r="Q14" s="1188"/>
      <c r="R14" s="1188"/>
      <c r="S14" s="1188"/>
      <c r="T14" s="1188"/>
    </row>
    <row r="15" spans="1:22" ht="87" customHeight="1" x14ac:dyDescent="0.25">
      <c r="A15" s="1197" t="s">
        <v>21</v>
      </c>
      <c r="B15" s="1197"/>
      <c r="C15" s="1197"/>
      <c r="E15" s="1446" t="s">
        <v>10887</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10888</v>
      </c>
      <c r="M18" s="903"/>
      <c r="N18" s="1007"/>
      <c r="O18" s="1007"/>
      <c r="P18" s="1007"/>
      <c r="Q18" s="1007"/>
      <c r="R18" s="1007"/>
      <c r="S18" s="1007"/>
      <c r="T18" s="1007"/>
    </row>
    <row r="19" spans="1:20" s="2" customFormat="1" ht="202.5" customHeight="1" x14ac:dyDescent="0.25">
      <c r="A19" s="1202">
        <v>1</v>
      </c>
      <c r="B19" s="839">
        <v>94</v>
      </c>
      <c r="C19" s="839">
        <v>246</v>
      </c>
      <c r="D19" s="1202" t="s">
        <v>18</v>
      </c>
      <c r="E19" s="839" t="s">
        <v>10450</v>
      </c>
      <c r="F19" s="885">
        <v>1</v>
      </c>
      <c r="G19" s="886">
        <v>220000</v>
      </c>
      <c r="H19" s="839">
        <v>1.45</v>
      </c>
      <c r="I19" s="1439">
        <v>6.2</v>
      </c>
      <c r="J19" s="1440"/>
      <c r="K19" s="844">
        <f>ROUND(G19*H19*I19,)</f>
        <v>1977800</v>
      </c>
      <c r="L19" s="1211" t="str">
        <f>E12</f>
        <v>Các tuyến đường giao thông không đấu nối trực tiếp và thông ra Quốc lộ 1 đoạn từ Hết ranh thửa đất số 74, tờ BĐĐC số 251 về bên phải và hết ranh thửa đất số 151, tờ BĐĐC số 251 về bên trái đến Hết ranh thửa đất số 15, tờ BĐĐC số 250 về bên phải và hết ranh thửa đất số 131, tờ BĐĐC số 250 về bên trái có hiện trạng là đường nhựa, bê tông xi măng:
- Có bề rộng từ ≥3m đến &lt;5m, cách đường giao thông &gt;1.000m.
- Có bề rộng &lt;3m, cách đường giao thông &gt;200m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SUM(I19:I19)</f>
        <v>6.2</v>
      </c>
      <c r="J20" s="1456"/>
      <c r="K20" s="848">
        <f>SUM(K19:K19)</f>
        <v>1977800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F24" si="0">A19</f>
        <v>1</v>
      </c>
      <c r="B24" s="1187">
        <f t="shared" si="0"/>
        <v>94</v>
      </c>
      <c r="C24" s="1187">
        <f t="shared" si="0"/>
        <v>246</v>
      </c>
      <c r="D24" s="1187" t="str">
        <f t="shared" si="0"/>
        <v>m²</v>
      </c>
      <c r="E24" s="1187" t="str">
        <f t="shared" si="0"/>
        <v>LUK</v>
      </c>
      <c r="F24" s="60">
        <f t="shared" si="0"/>
        <v>1</v>
      </c>
      <c r="G24" s="1463">
        <f>G19</f>
        <v>220000</v>
      </c>
      <c r="H24" s="1464"/>
      <c r="I24" s="855">
        <f>I19</f>
        <v>6.2</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1193" t="s">
        <v>25</v>
      </c>
      <c r="B39" s="1480" t="s">
        <v>87</v>
      </c>
      <c r="C39" s="1480"/>
      <c r="D39" s="1480"/>
      <c r="E39" s="1480"/>
      <c r="F39" s="1193" t="s">
        <v>60</v>
      </c>
      <c r="G39" s="1193" t="s">
        <v>31</v>
      </c>
      <c r="H39" s="1193"/>
      <c r="I39" s="865" t="s">
        <v>61</v>
      </c>
      <c r="J39" s="866" t="s">
        <v>34</v>
      </c>
      <c r="K39" s="1193" t="s">
        <v>35</v>
      </c>
      <c r="L39" s="853" t="s">
        <v>41</v>
      </c>
    </row>
    <row r="40" spans="1:16" ht="33" hidden="1" customHeight="1" x14ac:dyDescent="0.25">
      <c r="A40" s="1187">
        <v>1</v>
      </c>
      <c r="B40" s="888" t="s">
        <v>1179</v>
      </c>
      <c r="C40" s="888"/>
      <c r="D40" s="888"/>
      <c r="E40" s="888"/>
      <c r="F40" s="1186" t="str">
        <f>VLOOKUP(B40,'[3]CÂY TRỒNG 2026'!$B$3:$D$10269,2,0)</f>
        <v>cây</v>
      </c>
      <c r="G40" s="1186">
        <f>VLOOKUP(B40,'[3]CÂY TRỒNG 2026'!$B$3:$D$10269,3,0)</f>
        <v>606840</v>
      </c>
      <c r="H40" s="1186"/>
      <c r="I40" s="867">
        <v>0</v>
      </c>
      <c r="J40" s="727">
        <v>1</v>
      </c>
      <c r="K40" s="1198">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2000000</v>
      </c>
      <c r="L42" s="112" t="s">
        <v>113</v>
      </c>
    </row>
    <row r="43" spans="1:16" ht="30" customHeight="1" x14ac:dyDescent="0.25">
      <c r="A43" s="1480" t="s">
        <v>10437</v>
      </c>
      <c r="B43" s="1480"/>
      <c r="C43" s="1480"/>
      <c r="D43" s="1480"/>
      <c r="E43" s="1480"/>
      <c r="F43" s="1480"/>
      <c r="G43" s="1480"/>
      <c r="H43" s="1480"/>
      <c r="I43" s="1480"/>
      <c r="J43" s="1480"/>
      <c r="K43" s="875">
        <f>K42+K41+K37+K20+K28</f>
        <v>5777800</v>
      </c>
      <c r="L43" s="872"/>
      <c r="M43" s="114">
        <f>K42+K28+K20</f>
        <v>5777800</v>
      </c>
    </row>
    <row r="44" spans="1:16" s="116" customFormat="1" ht="52.5" customHeight="1" x14ac:dyDescent="0.25">
      <c r="A44" s="1483" t="s">
        <v>115</v>
      </c>
      <c r="B44" s="1483"/>
      <c r="C44" s="1483"/>
      <c r="D44" s="1483"/>
      <c r="E44" s="1483"/>
      <c r="F44" s="1483"/>
      <c r="G44" s="1483"/>
      <c r="H44" s="1483"/>
      <c r="I44" s="1483"/>
      <c r="J44" s="1483"/>
      <c r="K44" s="1483"/>
      <c r="L44" s="1483"/>
      <c r="M44" s="1196"/>
      <c r="O44" s="876"/>
      <c r="P44" s="876"/>
    </row>
    <row r="45" spans="1:16" s="119" customFormat="1" ht="48" customHeight="1" x14ac:dyDescent="0.25">
      <c r="A45" s="1479" t="s">
        <v>10375</v>
      </c>
      <c r="B45" s="1479"/>
      <c r="C45" s="1479"/>
      <c r="D45" s="1479"/>
      <c r="E45" s="1479"/>
      <c r="F45" s="1479"/>
      <c r="G45" s="1479"/>
      <c r="H45" s="1479"/>
      <c r="I45" s="1479"/>
      <c r="J45" s="1479"/>
      <c r="K45" s="1479"/>
      <c r="L45" s="1479"/>
      <c r="M45" s="1191"/>
      <c r="O45" s="876"/>
      <c r="P45" s="876"/>
    </row>
    <row r="46" spans="1:16" s="119" customFormat="1" ht="54" customHeight="1" x14ac:dyDescent="0.25">
      <c r="A46" s="1479" t="s">
        <v>117</v>
      </c>
      <c r="B46" s="1479"/>
      <c r="C46" s="1479"/>
      <c r="D46" s="1479"/>
      <c r="E46" s="1479"/>
      <c r="F46" s="1479"/>
      <c r="G46" s="1479"/>
      <c r="H46" s="1479"/>
      <c r="I46" s="1479"/>
      <c r="J46" s="1479"/>
      <c r="K46" s="877">
        <f>K43</f>
        <v>5777800</v>
      </c>
      <c r="L46" s="1192" t="s">
        <v>118</v>
      </c>
      <c r="M46" s="1191"/>
      <c r="O46" s="876"/>
      <c r="P46" s="876"/>
    </row>
    <row r="47" spans="1:16" s="119" customFormat="1" ht="14.25" x14ac:dyDescent="0.25">
      <c r="A47" s="1479" t="s">
        <v>119</v>
      </c>
      <c r="B47" s="1479"/>
      <c r="C47" s="1479"/>
      <c r="D47" s="1479"/>
      <c r="E47" s="1479"/>
      <c r="F47" s="1479"/>
      <c r="G47" s="1479"/>
      <c r="H47" s="1479"/>
      <c r="I47" s="1479"/>
      <c r="J47" s="1479"/>
      <c r="K47" s="1479"/>
      <c r="L47" s="1479"/>
      <c r="M47" s="1191"/>
      <c r="O47" s="876"/>
      <c r="P47" s="876"/>
    </row>
    <row r="48" spans="1:16"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2">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F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19" zoomScaleNormal="100" workbookViewId="0">
      <selection activeCell="M28" sqref="M28"/>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8</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10889</v>
      </c>
      <c r="F8" s="1442"/>
      <c r="G8" s="1442"/>
      <c r="H8" s="1442"/>
      <c r="I8" s="1442"/>
      <c r="J8" s="1442"/>
      <c r="K8" s="1442"/>
      <c r="L8" s="1442"/>
      <c r="N8" s="828"/>
      <c r="O8" s="823"/>
      <c r="P8" s="823"/>
    </row>
    <row r="9" spans="1:22" ht="34.5" customHeight="1" x14ac:dyDescent="0.25">
      <c r="A9" s="1443" t="s">
        <v>9</v>
      </c>
      <c r="B9" s="1443"/>
      <c r="C9" s="1443"/>
      <c r="D9" s="1443"/>
      <c r="E9" s="1444" t="s">
        <v>10890</v>
      </c>
      <c r="F9" s="1444"/>
      <c r="G9" s="1444"/>
      <c r="H9" s="1195"/>
      <c r="I9" s="1195"/>
      <c r="J9" s="1195"/>
      <c r="K9" s="1195"/>
      <c r="L9" s="1195"/>
      <c r="N9" s="828"/>
      <c r="O9" s="823"/>
      <c r="P9" s="823"/>
    </row>
    <row r="10" spans="1:22" ht="22.5" customHeight="1" x14ac:dyDescent="0.25">
      <c r="A10" s="1445" t="s">
        <v>11</v>
      </c>
      <c r="B10" s="1445"/>
      <c r="C10" s="1197"/>
      <c r="E10" s="831" t="s">
        <v>10859</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t="s">
        <v>10891</v>
      </c>
      <c r="F11" s="832"/>
      <c r="G11" s="831"/>
      <c r="H11" s="831"/>
      <c r="I11" s="833"/>
      <c r="J11" s="832"/>
      <c r="K11" s="831"/>
      <c r="L11" s="834"/>
      <c r="N11" s="1188"/>
      <c r="O11" s="1188"/>
      <c r="P11" s="1188"/>
      <c r="Q11" s="1188"/>
      <c r="R11" s="1188"/>
      <c r="S11" s="1188"/>
      <c r="T11" s="1188"/>
    </row>
    <row r="12" spans="1:22" ht="73.5" customHeight="1" x14ac:dyDescent="0.25">
      <c r="A12" s="1197" t="s">
        <v>15</v>
      </c>
      <c r="B12" s="1197"/>
      <c r="C12" s="1197"/>
      <c r="E12" s="1446" t="s">
        <v>10892</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I21</f>
        <v>62.400000000000006</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106.5" customHeight="1" x14ac:dyDescent="0.25">
      <c r="A15" s="1197" t="s">
        <v>21</v>
      </c>
      <c r="B15" s="1197"/>
      <c r="C15" s="1197"/>
      <c r="E15" s="1446" t="s">
        <v>10893</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10894</v>
      </c>
      <c r="M18" s="903"/>
      <c r="N18" s="1007"/>
      <c r="O18" s="1007"/>
      <c r="P18" s="1007"/>
      <c r="Q18" s="1007"/>
      <c r="R18" s="1007"/>
      <c r="S18" s="1007"/>
      <c r="T18" s="1007"/>
    </row>
    <row r="19" spans="1:20" s="2" customFormat="1" ht="54.75" customHeight="1" x14ac:dyDescent="0.25">
      <c r="A19" s="1202">
        <v>1</v>
      </c>
      <c r="B19" s="839">
        <v>12</v>
      </c>
      <c r="C19" s="839">
        <v>246</v>
      </c>
      <c r="D19" s="1202" t="s">
        <v>18</v>
      </c>
      <c r="E19" s="839" t="s">
        <v>37</v>
      </c>
      <c r="F19" s="885">
        <v>2</v>
      </c>
      <c r="G19" s="886">
        <f>0.3*570000</f>
        <v>171000</v>
      </c>
      <c r="H19" s="839">
        <v>1.45</v>
      </c>
      <c r="I19" s="1439">
        <v>44.1</v>
      </c>
      <c r="J19" s="1440"/>
      <c r="K19" s="844">
        <f>ROUND(G19*H19*I19,)</f>
        <v>10934595</v>
      </c>
      <c r="L19" s="1487" t="s">
        <v>10892</v>
      </c>
      <c r="M19" s="25"/>
      <c r="N19" s="1007"/>
      <c r="O19" s="1007"/>
      <c r="P19" s="1007"/>
      <c r="Q19" s="1007"/>
      <c r="R19" s="1007"/>
      <c r="S19" s="1007"/>
      <c r="T19" s="1007"/>
    </row>
    <row r="20" spans="1:20" s="2" customFormat="1" ht="54.75" customHeight="1" x14ac:dyDescent="0.25">
      <c r="A20" s="1202">
        <v>2</v>
      </c>
      <c r="B20" s="839">
        <v>337</v>
      </c>
      <c r="C20" s="839">
        <v>246</v>
      </c>
      <c r="D20" s="1202" t="s">
        <v>18</v>
      </c>
      <c r="E20" s="839" t="s">
        <v>37</v>
      </c>
      <c r="F20" s="885">
        <v>2</v>
      </c>
      <c r="G20" s="886">
        <f>0.3*570000</f>
        <v>171000</v>
      </c>
      <c r="H20" s="839">
        <v>1.45</v>
      </c>
      <c r="I20" s="1439">
        <v>18.3</v>
      </c>
      <c r="J20" s="1440"/>
      <c r="K20" s="844">
        <f>ROUND(G20*H20*I20,)</f>
        <v>4537485</v>
      </c>
      <c r="L20" s="1488"/>
      <c r="M20" s="25"/>
      <c r="N20" s="1007"/>
      <c r="O20" s="1007"/>
      <c r="P20" s="1007"/>
      <c r="Q20" s="1007"/>
      <c r="R20" s="1007"/>
      <c r="S20" s="1007"/>
      <c r="T20" s="1007"/>
    </row>
    <row r="21" spans="1:20" ht="25.5" customHeight="1" x14ac:dyDescent="0.25">
      <c r="A21" s="1452" t="s">
        <v>39</v>
      </c>
      <c r="B21" s="1453"/>
      <c r="C21" s="1453"/>
      <c r="D21" s="1453"/>
      <c r="E21" s="1453"/>
      <c r="F21" s="1453"/>
      <c r="G21" s="1453"/>
      <c r="H21" s="1454"/>
      <c r="I21" s="1455">
        <f>SUM(I19:J20)</f>
        <v>62.400000000000006</v>
      </c>
      <c r="J21" s="1456"/>
      <c r="K21" s="848">
        <f>SUM(K19:K20)</f>
        <v>15472080</v>
      </c>
      <c r="L21" s="849"/>
      <c r="M21" s="903"/>
      <c r="N21" s="1007"/>
      <c r="O21" s="1007"/>
      <c r="P21" s="1007"/>
      <c r="Q21" s="1007"/>
      <c r="R21" s="1007"/>
      <c r="S21" s="1007"/>
      <c r="T21" s="1007"/>
    </row>
    <row r="22" spans="1:20" ht="60" customHeight="1" x14ac:dyDescent="0.25">
      <c r="A22" s="1457" t="s">
        <v>10849</v>
      </c>
      <c r="B22" s="1280"/>
      <c r="C22" s="1280"/>
      <c r="D22" s="1280"/>
      <c r="E22" s="1280"/>
      <c r="F22" s="1280"/>
      <c r="G22" s="1280"/>
      <c r="H22" s="1280"/>
      <c r="I22" s="1280"/>
      <c r="J22" s="1280"/>
      <c r="K22" s="1280"/>
      <c r="L22" s="49" t="s">
        <v>41</v>
      </c>
    </row>
    <row r="23" spans="1:20" ht="52.5" hidden="1" customHeight="1" x14ac:dyDescent="0.25">
      <c r="A23" s="50">
        <v>1</v>
      </c>
      <c r="B23" s="1458" t="s">
        <v>42</v>
      </c>
      <c r="C23" s="1459"/>
      <c r="D23" s="1459"/>
      <c r="E23" s="1459"/>
      <c r="F23" s="1459"/>
      <c r="G23" s="1459"/>
      <c r="H23" s="1460"/>
      <c r="I23" s="1292" t="s">
        <v>43</v>
      </c>
      <c r="J23" s="1292"/>
      <c r="K23" s="1292"/>
      <c r="L23" s="1292"/>
    </row>
    <row r="24" spans="1:20" ht="58.5" hidden="1" customHeight="1" x14ac:dyDescent="0.25">
      <c r="A24" s="53"/>
      <c r="B24" s="850" t="s">
        <v>26</v>
      </c>
      <c r="C24" s="851" t="s">
        <v>27</v>
      </c>
      <c r="D24" s="1194" t="s">
        <v>10361</v>
      </c>
      <c r="E24" s="1194" t="s">
        <v>29</v>
      </c>
      <c r="F24" s="1194" t="s">
        <v>30</v>
      </c>
      <c r="G24" s="1461" t="s">
        <v>31</v>
      </c>
      <c r="H24" s="1462"/>
      <c r="I24" s="852" t="s">
        <v>33</v>
      </c>
      <c r="J24" s="1194" t="s">
        <v>44</v>
      </c>
      <c r="K24" s="1194" t="s">
        <v>35</v>
      </c>
      <c r="L24" s="49" t="s">
        <v>41</v>
      </c>
      <c r="M24" s="1196"/>
    </row>
    <row r="25" spans="1:20" ht="123" hidden="1" customHeight="1" x14ac:dyDescent="0.25">
      <c r="A25" s="1187">
        <f t="shared" ref="A25:F25" si="0">A19</f>
        <v>1</v>
      </c>
      <c r="B25" s="1187">
        <f t="shared" si="0"/>
        <v>12</v>
      </c>
      <c r="C25" s="1187">
        <f t="shared" si="0"/>
        <v>246</v>
      </c>
      <c r="D25" s="1187" t="str">
        <f t="shared" si="0"/>
        <v>m²</v>
      </c>
      <c r="E25" s="1187" t="str">
        <f t="shared" si="0"/>
        <v>CLN</v>
      </c>
      <c r="F25" s="60">
        <f t="shared" si="0"/>
        <v>2</v>
      </c>
      <c r="G25" s="1463">
        <f>G19</f>
        <v>171000</v>
      </c>
      <c r="H25" s="1464"/>
      <c r="I25" s="855">
        <f>I19</f>
        <v>44.1</v>
      </c>
      <c r="J25" s="839">
        <v>1.5</v>
      </c>
      <c r="K25" s="63">
        <v>0</v>
      </c>
      <c r="L25" s="1200" t="s">
        <v>10749</v>
      </c>
      <c r="M25" s="1196"/>
    </row>
    <row r="26" spans="1:20" s="67" customFormat="1" ht="45.75" customHeight="1" x14ac:dyDescent="0.25">
      <c r="A26" s="50">
        <v>2</v>
      </c>
      <c r="B26" s="1465" t="s">
        <v>10369</v>
      </c>
      <c r="C26" s="1466"/>
      <c r="D26" s="1466"/>
      <c r="E26" s="1466"/>
      <c r="F26" s="1466"/>
      <c r="G26" s="1466"/>
      <c r="H26" s="1467"/>
      <c r="I26" s="1295" t="s">
        <v>10370</v>
      </c>
      <c r="J26" s="1468"/>
      <c r="K26" s="1468"/>
      <c r="L26" s="1468"/>
      <c r="M26" s="856"/>
      <c r="O26" s="857"/>
      <c r="P26" s="857"/>
    </row>
    <row r="27" spans="1:20" s="2" customFormat="1" ht="81" customHeight="1" x14ac:dyDescent="0.25">
      <c r="A27" s="1187"/>
      <c r="B27" s="1469" t="s">
        <v>10371</v>
      </c>
      <c r="C27" s="1469"/>
      <c r="D27" s="1194" t="s">
        <v>50</v>
      </c>
      <c r="E27" s="1194" t="s">
        <v>51</v>
      </c>
      <c r="F27" s="1194" t="s">
        <v>52</v>
      </c>
      <c r="G27" s="1461" t="s">
        <v>53</v>
      </c>
      <c r="H27" s="1462"/>
      <c r="I27" s="859" t="s">
        <v>54</v>
      </c>
      <c r="J27" s="1194" t="s">
        <v>44</v>
      </c>
      <c r="K27" s="860" t="s">
        <v>35</v>
      </c>
      <c r="L27" s="861" t="s">
        <v>41</v>
      </c>
      <c r="M27" s="821"/>
      <c r="O27" s="862"/>
      <c r="P27" s="862"/>
    </row>
    <row r="28" spans="1:20" ht="34.5" customHeight="1" x14ac:dyDescent="0.25">
      <c r="A28" s="1187"/>
      <c r="B28" s="1285" t="s">
        <v>10372</v>
      </c>
      <c r="C28" s="1285"/>
      <c r="D28" s="1187"/>
      <c r="E28" s="1187" t="s">
        <v>56</v>
      </c>
      <c r="F28" s="1187">
        <v>6</v>
      </c>
      <c r="G28" s="1287">
        <f>20000*30</f>
        <v>600000</v>
      </c>
      <c r="H28" s="1288"/>
      <c r="I28" s="1187">
        <v>2</v>
      </c>
      <c r="J28" s="727">
        <v>0.5</v>
      </c>
      <c r="K28" s="73">
        <f>F28*G28*I28*J28</f>
        <v>3600000</v>
      </c>
      <c r="L28" s="74"/>
      <c r="M28" s="1042" t="s">
        <v>10971</v>
      </c>
      <c r="O28" s="823"/>
      <c r="P28" s="823"/>
    </row>
    <row r="29" spans="1:20" ht="30.75" customHeight="1" x14ac:dyDescent="0.25">
      <c r="A29" s="1289" t="s">
        <v>10373</v>
      </c>
      <c r="B29" s="1289"/>
      <c r="C29" s="1289"/>
      <c r="D29" s="1289"/>
      <c r="E29" s="1289"/>
      <c r="F29" s="1289"/>
      <c r="G29" s="1289"/>
      <c r="H29" s="1289"/>
      <c r="I29" s="1289"/>
      <c r="J29" s="1289"/>
      <c r="K29" s="76">
        <f>K25+K28</f>
        <v>3600000</v>
      </c>
      <c r="L29" s="74"/>
      <c r="M29" s="822"/>
    </row>
    <row r="30" spans="1:20" ht="61.5" hidden="1" customHeight="1" x14ac:dyDescent="0.25">
      <c r="A30" s="1470" t="s">
        <v>10442</v>
      </c>
      <c r="B30" s="1470"/>
      <c r="C30" s="1470"/>
      <c r="D30" s="1470"/>
      <c r="E30" s="1470"/>
      <c r="F30" s="1470"/>
      <c r="G30" s="1470"/>
      <c r="H30" s="1470"/>
      <c r="I30" s="1470"/>
      <c r="J30" s="1470"/>
      <c r="K30" s="1470"/>
      <c r="L30" s="1470"/>
    </row>
    <row r="31" spans="1:20" ht="56.25" hidden="1" customHeight="1" x14ac:dyDescent="0.25">
      <c r="A31" s="851" t="s">
        <v>25</v>
      </c>
      <c r="B31" s="1471" t="s">
        <v>58</v>
      </c>
      <c r="C31" s="1472"/>
      <c r="D31" s="1472"/>
      <c r="E31" s="1473"/>
      <c r="F31" s="1199" t="s">
        <v>60</v>
      </c>
      <c r="G31" s="1452" t="s">
        <v>31</v>
      </c>
      <c r="H31" s="1454"/>
      <c r="I31" s="865" t="s">
        <v>61</v>
      </c>
      <c r="J31" s="866" t="s">
        <v>34</v>
      </c>
      <c r="K31" s="1193" t="s">
        <v>35</v>
      </c>
      <c r="L31" s="853" t="s">
        <v>41</v>
      </c>
    </row>
    <row r="32" spans="1:20" ht="43.5" hidden="1" customHeight="1" x14ac:dyDescent="0.25">
      <c r="A32" s="1187">
        <v>1</v>
      </c>
      <c r="B32" s="1474" t="str">
        <f>'[3]vật kiến trúc 2026'!B234</f>
        <v>Trụ bê tông cắm ranh hàng rào cao 1,2 đến 2,2m</v>
      </c>
      <c r="C32" s="1475"/>
      <c r="D32" s="1475"/>
      <c r="E32" s="1476"/>
      <c r="F32" s="1186" t="str">
        <f>VLOOKUP(B32,'[3]vật kiến trúc 2026'!$B$3:$D$442,2,0)</f>
        <v>trụ</v>
      </c>
      <c r="G32" s="1477">
        <f>VLOOKUP(B32,'[3]vật kiến trúc 2026'!B29:$D$442,3,0)</f>
        <v>58000</v>
      </c>
      <c r="H32" s="1478"/>
      <c r="I32" s="867">
        <v>33</v>
      </c>
      <c r="J32" s="868">
        <v>1</v>
      </c>
      <c r="K32" s="844">
        <f t="shared" ref="K32:K37" si="1">ROUND(G32*I32*J32,)</f>
        <v>1914000</v>
      </c>
      <c r="L32" s="869">
        <f>VLOOKUP(B32,'[3]vật kiến trúc 2026'!B30:$L$442,4,0)</f>
        <v>0</v>
      </c>
    </row>
    <row r="33" spans="1:16" ht="37.5" hidden="1" customHeight="1" x14ac:dyDescent="0.25">
      <c r="A33" s="1187">
        <v>2</v>
      </c>
      <c r="B33" s="1474" t="s">
        <v>9998</v>
      </c>
      <c r="C33" s="1475"/>
      <c r="D33" s="1475"/>
      <c r="E33" s="1476"/>
      <c r="F33" s="1186" t="str">
        <f>VLOOKUP(B33,'[3]vật kiến trúc 2026'!$B$3:$D$442,2,0)</f>
        <v>m2</v>
      </c>
      <c r="G33" s="1477">
        <f>VLOOKUP(B33,'[3]vật kiến trúc 2026'!B33:$D$442,3,0)</f>
        <v>1008000</v>
      </c>
      <c r="H33" s="1478"/>
      <c r="I33" s="87">
        <f>2.1*1.5*2</f>
        <v>6.3000000000000007</v>
      </c>
      <c r="J33" s="868">
        <v>1</v>
      </c>
      <c r="K33" s="844">
        <f t="shared" si="1"/>
        <v>6350400</v>
      </c>
      <c r="L33" s="869">
        <f>VLOOKUP(B33,'[3]vật kiến trúc 2026'!B34:$L$442,4,0)</f>
        <v>0</v>
      </c>
    </row>
    <row r="34" spans="1:16" ht="37.5" hidden="1" customHeight="1" x14ac:dyDescent="0.25">
      <c r="A34" s="1286">
        <v>3</v>
      </c>
      <c r="B34" s="1474" t="str">
        <f>'[3]vật kiến trúc 2026'!B204</f>
        <v>Trụ BTCT + xây gạch.</v>
      </c>
      <c r="C34" s="1475"/>
      <c r="D34" s="1475"/>
      <c r="E34" s="1476"/>
      <c r="F34" s="1186" t="str">
        <f>VLOOKUP(B34,'[3]vật kiến trúc 2026'!$B$3:$D$442,2,0)</f>
        <v>m3</v>
      </c>
      <c r="G34" s="1477">
        <f>VLOOKUP(B34,'[3]vật kiến trúc 2026'!B34:$D$442,3,0)</f>
        <v>1798000</v>
      </c>
      <c r="H34" s="1478"/>
      <c r="I34" s="870">
        <f>(0.42*0.42*3.4*2)-I35</f>
        <v>0.87039999999999973</v>
      </c>
      <c r="J34" s="868">
        <v>1</v>
      </c>
      <c r="K34" s="844">
        <f t="shared" si="1"/>
        <v>1564979</v>
      </c>
      <c r="L34" s="869" t="str">
        <f>VLOOKUP(B34,'[3]vật kiến trúc 2026'!B35:$L$442,4,0)</f>
        <v>áp bằng các loại TS có kết cấu = gạch xây tô, xây đá</v>
      </c>
    </row>
    <row r="35" spans="1:16" ht="37.5" hidden="1" customHeight="1" x14ac:dyDescent="0.25">
      <c r="A35" s="1286"/>
      <c r="B35" s="1474" t="str">
        <f>'[3]vật kiến trúc 2026'!B167</f>
        <v>trong đó bê tông cốt thép</v>
      </c>
      <c r="C35" s="1475"/>
      <c r="D35" s="1475"/>
      <c r="E35" s="1476"/>
      <c r="F35" s="1186" t="str">
        <f>VLOOKUP(B35,'[3]vật kiến trúc 2026'!$B$3:$D$442,2,0)</f>
        <v>m3</v>
      </c>
      <c r="G35" s="1477">
        <f>VLOOKUP(B35,'[3]vật kiến trúc 2026'!B35:$D$442,3,0)</f>
        <v>4493000</v>
      </c>
      <c r="H35" s="1478"/>
      <c r="I35" s="870">
        <f>(0.22*0.22*3.4*2)</f>
        <v>0.32911999999999997</v>
      </c>
      <c r="J35" s="868">
        <v>1</v>
      </c>
      <c r="K35" s="844">
        <f t="shared" si="1"/>
        <v>1478736</v>
      </c>
      <c r="L35" s="869">
        <f>VLOOKUP(B35,'[3]vật kiến trúc 2026'!B36:$L$442,4,0)</f>
        <v>0</v>
      </c>
    </row>
    <row r="36" spans="1:16" ht="36" hidden="1" customHeight="1" x14ac:dyDescent="0.25">
      <c r="A36" s="1187">
        <v>4</v>
      </c>
      <c r="B36" s="1474" t="str">
        <f>'[3]vật kiến trúc 2026'!B241</f>
        <v>Hàng rào lưới B40</v>
      </c>
      <c r="C36" s="1475"/>
      <c r="D36" s="1475"/>
      <c r="E36" s="1476"/>
      <c r="F36" s="1186" t="str">
        <f>VLOOKUP(B36,'[3]vật kiến trúc 2026'!$B$3:$D$442,2,0)</f>
        <v>m2</v>
      </c>
      <c r="G36" s="1477">
        <f>VLOOKUP(B36,'[3]vật kiến trúc 2026'!B36:$D$442,3,0)</f>
        <v>101000</v>
      </c>
      <c r="H36" s="1478"/>
      <c r="I36" s="89">
        <f>73*1.8</f>
        <v>131.4</v>
      </c>
      <c r="J36" s="868">
        <v>1</v>
      </c>
      <c r="K36" s="844">
        <f t="shared" si="1"/>
        <v>13271400</v>
      </c>
      <c r="L36" s="869">
        <f>VLOOKUP(B36,'[3]vật kiến trúc 2026'!B37:$L$442,4,0)</f>
        <v>0</v>
      </c>
    </row>
    <row r="37" spans="1:16" ht="37.5" hidden="1" customHeight="1" x14ac:dyDescent="0.25">
      <c r="A37" s="1187">
        <v>5</v>
      </c>
      <c r="B37" s="1474" t="str">
        <f>'[3]vật kiến trúc 2026'!B240</f>
        <v>Mảng rào dây kẽm gai</v>
      </c>
      <c r="C37" s="1475"/>
      <c r="D37" s="1475"/>
      <c r="E37" s="1476"/>
      <c r="F37" s="1186" t="str">
        <f>VLOOKUP(B37,'[3]vật kiến trúc 2026'!$B$3:$D$442,2,0)</f>
        <v>mét/sợi</v>
      </c>
      <c r="G37" s="1477">
        <f>VLOOKUP(B37,'[3]vật kiến trúc 2026'!B34:$D$442,3,0)</f>
        <v>4000</v>
      </c>
      <c r="H37" s="1478"/>
      <c r="I37" s="89">
        <f>73*3</f>
        <v>219</v>
      </c>
      <c r="J37" s="868">
        <v>1</v>
      </c>
      <c r="K37" s="844">
        <f t="shared" si="1"/>
        <v>876000</v>
      </c>
      <c r="L37" s="869">
        <f>VLOOKUP(B37,'[3]vật kiến trúc 2026'!B35:$L$442,4,0)</f>
        <v>0</v>
      </c>
    </row>
    <row r="38" spans="1:16" ht="23.25" hidden="1" customHeight="1" x14ac:dyDescent="0.25">
      <c r="A38" s="1480" t="s">
        <v>85</v>
      </c>
      <c r="B38" s="1480"/>
      <c r="C38" s="1480"/>
      <c r="D38" s="1480"/>
      <c r="E38" s="1480"/>
      <c r="F38" s="1480"/>
      <c r="G38" s="1480"/>
      <c r="H38" s="1480"/>
      <c r="I38" s="1480"/>
      <c r="J38" s="1480"/>
      <c r="K38" s="871">
        <v>0</v>
      </c>
      <c r="L38" s="872"/>
    </row>
    <row r="39" spans="1:16" ht="54.75" hidden="1" customHeight="1" x14ac:dyDescent="0.25">
      <c r="A39" s="1481" t="s">
        <v>10443</v>
      </c>
      <c r="B39" s="1481"/>
      <c r="C39" s="1481"/>
      <c r="D39" s="1481"/>
      <c r="E39" s="1481"/>
      <c r="F39" s="1481"/>
      <c r="G39" s="1481"/>
      <c r="H39" s="1481"/>
      <c r="I39" s="1481"/>
      <c r="J39" s="1481"/>
      <c r="K39" s="1481"/>
      <c r="L39" s="1481"/>
    </row>
    <row r="40" spans="1:16" ht="56.25" hidden="1" customHeight="1" x14ac:dyDescent="0.25">
      <c r="A40" s="1193" t="s">
        <v>25</v>
      </c>
      <c r="B40" s="1480" t="s">
        <v>87</v>
      </c>
      <c r="C40" s="1480"/>
      <c r="D40" s="1480"/>
      <c r="E40" s="1480"/>
      <c r="F40" s="1193" t="s">
        <v>60</v>
      </c>
      <c r="G40" s="1193" t="s">
        <v>31</v>
      </c>
      <c r="H40" s="1193"/>
      <c r="I40" s="865" t="s">
        <v>61</v>
      </c>
      <c r="J40" s="866" t="s">
        <v>34</v>
      </c>
      <c r="K40" s="1193" t="s">
        <v>35</v>
      </c>
      <c r="L40" s="853" t="s">
        <v>41</v>
      </c>
    </row>
    <row r="41" spans="1:16" ht="33" hidden="1" customHeight="1" x14ac:dyDescent="0.25">
      <c r="A41" s="1187">
        <v>1</v>
      </c>
      <c r="B41" s="888" t="s">
        <v>1179</v>
      </c>
      <c r="C41" s="888"/>
      <c r="D41" s="888"/>
      <c r="E41" s="888"/>
      <c r="F41" s="1186" t="str">
        <f>VLOOKUP(B41,'[3]CÂY TRỒNG 2026'!$B$3:$D$10269,2,0)</f>
        <v>cây</v>
      </c>
      <c r="G41" s="1186">
        <f>VLOOKUP(B41,'[3]CÂY TRỒNG 2026'!$B$3:$D$10269,3,0)</f>
        <v>606840</v>
      </c>
      <c r="H41" s="1186"/>
      <c r="I41" s="867">
        <v>0</v>
      </c>
      <c r="J41" s="727">
        <v>1</v>
      </c>
      <c r="K41" s="1198">
        <f>ROUND(G41*I41*J41,)</f>
        <v>0</v>
      </c>
      <c r="L41" s="873"/>
      <c r="M41" s="874"/>
    </row>
    <row r="42" spans="1:16" ht="28.5" hidden="1" customHeight="1" x14ac:dyDescent="0.25">
      <c r="A42" s="1480" t="s">
        <v>111</v>
      </c>
      <c r="B42" s="1480"/>
      <c r="C42" s="1480"/>
      <c r="D42" s="1480"/>
      <c r="E42" s="1480"/>
      <c r="F42" s="1480"/>
      <c r="G42" s="1480"/>
      <c r="H42" s="1480"/>
      <c r="I42" s="1480"/>
      <c r="J42" s="1480"/>
      <c r="K42" s="111">
        <f>SUM(K41:K41)</f>
        <v>0</v>
      </c>
      <c r="L42" s="872"/>
    </row>
    <row r="43" spans="1:16" ht="41.25" customHeight="1" x14ac:dyDescent="0.25">
      <c r="A43" s="1481" t="s">
        <v>10436</v>
      </c>
      <c r="B43" s="1482"/>
      <c r="C43" s="1482"/>
      <c r="D43" s="1482"/>
      <c r="E43" s="1482"/>
      <c r="F43" s="1482"/>
      <c r="G43" s="1482"/>
      <c r="H43" s="1482"/>
      <c r="I43" s="1482"/>
      <c r="J43" s="1482"/>
      <c r="K43" s="111">
        <f>IF(K21+K29+K38+K42&lt;20000000,2000000,IF(K21+K29+K38+K42&lt;50000000,4000000,IF(K21+K29+K38+K42&lt;100000000,8000000,IF(K21+K29+K38+K42&lt;200000000,12000000,IF(K21+K29+K38+K42&lt;500000000,16000000,20000000)))))</f>
        <v>2000000</v>
      </c>
      <c r="L43" s="112" t="s">
        <v>113</v>
      </c>
    </row>
    <row r="44" spans="1:16" ht="30" customHeight="1" x14ac:dyDescent="0.25">
      <c r="A44" s="1480" t="s">
        <v>10437</v>
      </c>
      <c r="B44" s="1480"/>
      <c r="C44" s="1480"/>
      <c r="D44" s="1480"/>
      <c r="E44" s="1480"/>
      <c r="F44" s="1480"/>
      <c r="G44" s="1480"/>
      <c r="H44" s="1480"/>
      <c r="I44" s="1480"/>
      <c r="J44" s="1480"/>
      <c r="K44" s="875">
        <f>K43+K42+K38+K21+K29</f>
        <v>21072080</v>
      </c>
      <c r="L44" s="872"/>
      <c r="M44" s="114">
        <f>K43+K29+K21</f>
        <v>21072080</v>
      </c>
    </row>
    <row r="45" spans="1:16" s="116" customFormat="1" ht="52.5" customHeight="1" x14ac:dyDescent="0.25">
      <c r="A45" s="1483" t="s">
        <v>115</v>
      </c>
      <c r="B45" s="1483"/>
      <c r="C45" s="1483"/>
      <c r="D45" s="1483"/>
      <c r="E45" s="1483"/>
      <c r="F45" s="1483"/>
      <c r="G45" s="1483"/>
      <c r="H45" s="1483"/>
      <c r="I45" s="1483"/>
      <c r="J45" s="1483"/>
      <c r="K45" s="1483"/>
      <c r="L45" s="1483"/>
      <c r="M45" s="1196"/>
      <c r="O45" s="876"/>
      <c r="P45" s="876"/>
    </row>
    <row r="46" spans="1:16" s="119" customFormat="1" ht="48" customHeight="1" x14ac:dyDescent="0.25">
      <c r="A46" s="1479" t="s">
        <v>10375</v>
      </c>
      <c r="B46" s="1479"/>
      <c r="C46" s="1479"/>
      <c r="D46" s="1479"/>
      <c r="E46" s="1479"/>
      <c r="F46" s="1479"/>
      <c r="G46" s="1479"/>
      <c r="H46" s="1479"/>
      <c r="I46" s="1479"/>
      <c r="J46" s="1479"/>
      <c r="K46" s="1479"/>
      <c r="L46" s="1479"/>
      <c r="M46" s="1191"/>
      <c r="O46" s="876"/>
      <c r="P46" s="876"/>
    </row>
    <row r="47" spans="1:16" s="119" customFormat="1" ht="54" customHeight="1" x14ac:dyDescent="0.25">
      <c r="A47" s="1479" t="s">
        <v>117</v>
      </c>
      <c r="B47" s="1479"/>
      <c r="C47" s="1479"/>
      <c r="D47" s="1479"/>
      <c r="E47" s="1479"/>
      <c r="F47" s="1479"/>
      <c r="G47" s="1479"/>
      <c r="H47" s="1479"/>
      <c r="I47" s="1479"/>
      <c r="J47" s="1479"/>
      <c r="K47" s="877">
        <f>K44</f>
        <v>21072080</v>
      </c>
      <c r="L47" s="1192" t="s">
        <v>118</v>
      </c>
      <c r="M47" s="1191"/>
      <c r="O47" s="876"/>
      <c r="P47" s="876"/>
    </row>
    <row r="48" spans="1:16" s="119" customFormat="1" ht="14.25" x14ac:dyDescent="0.25">
      <c r="A48" s="1479" t="s">
        <v>119</v>
      </c>
      <c r="B48" s="1479"/>
      <c r="C48" s="1479"/>
      <c r="D48" s="1479"/>
      <c r="E48" s="1479"/>
      <c r="F48" s="1479"/>
      <c r="G48" s="1479"/>
      <c r="H48" s="1479"/>
      <c r="I48" s="1479"/>
      <c r="J48" s="1479"/>
      <c r="K48" s="1479"/>
      <c r="L48" s="1479"/>
      <c r="M48" s="1191"/>
      <c r="O48" s="876"/>
      <c r="P48" s="876"/>
    </row>
    <row r="49" spans="1:16" s="123" customFormat="1" ht="15" customHeight="1" x14ac:dyDescent="0.25">
      <c r="A49" s="1484" t="s">
        <v>120</v>
      </c>
      <c r="B49" s="1484"/>
      <c r="C49" s="1484"/>
      <c r="D49" s="879"/>
      <c r="E49" s="879"/>
      <c r="F49" s="1485" t="s">
        <v>10444</v>
      </c>
      <c r="G49" s="1485"/>
      <c r="H49" s="1485"/>
      <c r="I49" s="1485"/>
      <c r="J49" s="1485"/>
      <c r="K49" s="879"/>
      <c r="L49" s="1231" t="s">
        <v>122</v>
      </c>
      <c r="M49" s="1231"/>
      <c r="O49" s="753"/>
      <c r="P49" s="753"/>
    </row>
    <row r="50" spans="1:16" s="123" customFormat="1" x14ac:dyDescent="0.25">
      <c r="A50" s="880"/>
      <c r="B50" s="880"/>
      <c r="C50" s="880"/>
      <c r="L50" s="1231"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10967</v>
      </c>
      <c r="B57" s="1486"/>
      <c r="C57" s="1486"/>
      <c r="D57" s="879"/>
      <c r="E57" s="879"/>
      <c r="F57" s="1485" t="s">
        <v>126</v>
      </c>
      <c r="G57" s="1485"/>
      <c r="H57" s="1485"/>
      <c r="I57" s="1485" t="s">
        <v>126</v>
      </c>
      <c r="J57" s="1485"/>
      <c r="K57" s="879"/>
      <c r="L57" s="1231" t="s">
        <v>127</v>
      </c>
      <c r="M57" s="756"/>
      <c r="O57" s="753"/>
      <c r="P57" s="753"/>
    </row>
  </sheetData>
  <mergeCells count="64">
    <mergeCell ref="A47:J47"/>
    <mergeCell ref="A48:L48"/>
    <mergeCell ref="A49:C49"/>
    <mergeCell ref="F49:J49"/>
    <mergeCell ref="A57:C57"/>
    <mergeCell ref="F57:J57"/>
    <mergeCell ref="A46:L46"/>
    <mergeCell ref="B36:E36"/>
    <mergeCell ref="G36:H36"/>
    <mergeCell ref="B37:E37"/>
    <mergeCell ref="G37:H37"/>
    <mergeCell ref="A38:J38"/>
    <mergeCell ref="A39:L39"/>
    <mergeCell ref="B40:E40"/>
    <mergeCell ref="A42:J42"/>
    <mergeCell ref="A43:J43"/>
    <mergeCell ref="A44:J44"/>
    <mergeCell ref="A45:L45"/>
    <mergeCell ref="B33:E33"/>
    <mergeCell ref="G33:H33"/>
    <mergeCell ref="A34:A35"/>
    <mergeCell ref="B34:E34"/>
    <mergeCell ref="G34:H34"/>
    <mergeCell ref="B35:E35"/>
    <mergeCell ref="G35:H35"/>
    <mergeCell ref="A29:J29"/>
    <mergeCell ref="A30:L30"/>
    <mergeCell ref="B31:E31"/>
    <mergeCell ref="G31:H31"/>
    <mergeCell ref="B32:E32"/>
    <mergeCell ref="G32:H32"/>
    <mergeCell ref="B28:C28"/>
    <mergeCell ref="G28:H28"/>
    <mergeCell ref="A21:H21"/>
    <mergeCell ref="I21:J21"/>
    <mergeCell ref="A22:K22"/>
    <mergeCell ref="B23:H23"/>
    <mergeCell ref="I23:L23"/>
    <mergeCell ref="G24:H24"/>
    <mergeCell ref="G25:H25"/>
    <mergeCell ref="B26:H26"/>
    <mergeCell ref="I26:L26"/>
    <mergeCell ref="B27:C27"/>
    <mergeCell ref="G27:H27"/>
    <mergeCell ref="I19:J19"/>
    <mergeCell ref="L19:L20"/>
    <mergeCell ref="I20:J20"/>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25"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9</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10895</v>
      </c>
      <c r="F8" s="1442"/>
      <c r="G8" s="1442"/>
      <c r="H8" s="1442"/>
      <c r="I8" s="1442"/>
      <c r="J8" s="1442"/>
      <c r="K8" s="1442"/>
      <c r="L8" s="1442"/>
      <c r="N8" s="828"/>
      <c r="O8" s="823"/>
      <c r="P8" s="823"/>
    </row>
    <row r="9" spans="1:22" ht="34.5" customHeight="1" x14ac:dyDescent="0.25">
      <c r="A9" s="1443" t="s">
        <v>9</v>
      </c>
      <c r="B9" s="1443"/>
      <c r="C9" s="1443"/>
      <c r="D9" s="1443"/>
      <c r="E9" s="1444" t="s">
        <v>10896</v>
      </c>
      <c r="F9" s="1444"/>
      <c r="G9" s="1444"/>
      <c r="H9" s="1195"/>
      <c r="I9" s="1195"/>
      <c r="J9" s="1195"/>
      <c r="K9" s="1195"/>
      <c r="L9" s="1195"/>
      <c r="N9" s="828"/>
      <c r="O9" s="823"/>
      <c r="P9" s="823"/>
    </row>
    <row r="10" spans="1:22" ht="22.5" customHeight="1" x14ac:dyDescent="0.25">
      <c r="A10" s="1445" t="s">
        <v>11</v>
      </c>
      <c r="B10" s="1445"/>
      <c r="C10" s="1197"/>
      <c r="E10" s="831" t="s">
        <v>10859</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c r="F11" s="832"/>
      <c r="G11" s="831"/>
      <c r="H11" s="831"/>
      <c r="I11" s="833"/>
      <c r="J11" s="832"/>
      <c r="K11" s="831"/>
      <c r="L11" s="834"/>
      <c r="N11" s="1188"/>
      <c r="O11" s="1188"/>
      <c r="P11" s="1188"/>
      <c r="Q11" s="1188"/>
      <c r="R11" s="1188"/>
      <c r="S11" s="1188"/>
      <c r="T11" s="1188"/>
    </row>
    <row r="12" spans="1:22" ht="36.75" customHeight="1" x14ac:dyDescent="0.25">
      <c r="A12" s="1197" t="s">
        <v>15</v>
      </c>
      <c r="B12" s="1197"/>
      <c r="C12" s="1197"/>
      <c r="E12" s="1446" t="s">
        <v>10897</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56.3</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77.25" customHeight="1" x14ac:dyDescent="0.25">
      <c r="A15" s="1197" t="s">
        <v>21</v>
      </c>
      <c r="B15" s="1197"/>
      <c r="C15" s="1197"/>
      <c r="E15" s="1446" t="s">
        <v>10898</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10899</v>
      </c>
      <c r="M18" s="903"/>
      <c r="N18" s="1007"/>
      <c r="O18" s="1007"/>
      <c r="P18" s="1007"/>
      <c r="Q18" s="1007"/>
      <c r="R18" s="1007"/>
      <c r="S18" s="1007"/>
      <c r="T18" s="1007"/>
    </row>
    <row r="19" spans="1:20" s="2" customFormat="1" ht="54.75" customHeight="1" x14ac:dyDescent="0.25">
      <c r="A19" s="1202">
        <v>1</v>
      </c>
      <c r="B19" s="839">
        <v>9</v>
      </c>
      <c r="C19" s="839">
        <v>272</v>
      </c>
      <c r="D19" s="1202" t="s">
        <v>18</v>
      </c>
      <c r="E19" s="839" t="s">
        <v>37</v>
      </c>
      <c r="F19" s="885">
        <v>2</v>
      </c>
      <c r="G19" s="886">
        <f>570000*0.3</f>
        <v>171000</v>
      </c>
      <c r="H19" s="839">
        <v>1.45</v>
      </c>
      <c r="I19" s="1439">
        <v>56.3</v>
      </c>
      <c r="J19" s="1440"/>
      <c r="K19" s="844">
        <f>ROUND(G19*H19*I19,)</f>
        <v>13959585</v>
      </c>
      <c r="L19" s="1212" t="str">
        <f>E12</f>
        <v>Quốc lộ 1 đoạn từ Suối Gia Măng đến Hết giáo xứ RusseyKeo</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56.3</v>
      </c>
      <c r="J20" s="1456"/>
      <c r="K20" s="848">
        <f>SUM(K19:K19)</f>
        <v>13959585</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G24" si="0">A19</f>
        <v>1</v>
      </c>
      <c r="B24" s="1187">
        <f t="shared" si="0"/>
        <v>9</v>
      </c>
      <c r="C24" s="1187">
        <f t="shared" si="0"/>
        <v>272</v>
      </c>
      <c r="D24" s="1187" t="str">
        <f t="shared" si="0"/>
        <v>m²</v>
      </c>
      <c r="E24" s="1187" t="str">
        <f t="shared" si="0"/>
        <v>CLN</v>
      </c>
      <c r="F24" s="60">
        <f t="shared" si="0"/>
        <v>2</v>
      </c>
      <c r="G24" s="1463">
        <f t="shared" si="0"/>
        <v>171000</v>
      </c>
      <c r="H24" s="1464"/>
      <c r="I24" s="855">
        <f>I19</f>
        <v>56.3</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2</v>
      </c>
      <c r="J27" s="727">
        <v>0.5</v>
      </c>
      <c r="K27" s="73">
        <f>F27*G27*I27*J27</f>
        <v>3600000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3600000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7"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7"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7"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193" t="s">
        <v>25</v>
      </c>
      <c r="B39" s="1480" t="s">
        <v>87</v>
      </c>
      <c r="C39" s="1480"/>
      <c r="D39" s="1480"/>
      <c r="E39" s="1480"/>
      <c r="F39" s="1193" t="s">
        <v>60</v>
      </c>
      <c r="G39" s="1193" t="s">
        <v>31</v>
      </c>
      <c r="H39" s="1199" t="s">
        <v>10516</v>
      </c>
      <c r="I39" s="865" t="s">
        <v>61</v>
      </c>
      <c r="J39" s="866" t="s">
        <v>34</v>
      </c>
      <c r="K39" s="1193" t="s">
        <v>35</v>
      </c>
      <c r="L39" s="853" t="s">
        <v>41</v>
      </c>
      <c r="M39" s="1091">
        <f>I21</f>
        <v>0</v>
      </c>
      <c r="N39" s="1160">
        <f>M39*H40/10000</f>
        <v>0</v>
      </c>
      <c r="O39" s="927"/>
      <c r="P39" s="928"/>
      <c r="Q39" s="1108"/>
    </row>
    <row r="40" spans="1:17" s="1012" customFormat="1" ht="40.5" customHeight="1" x14ac:dyDescent="0.25">
      <c r="A40" s="1489">
        <v>1</v>
      </c>
      <c r="B40" s="1474" t="str">
        <f>'CÂY TRỒNG 2026'!B550</f>
        <v>Cây cóc Năm thứ 1</v>
      </c>
      <c r="C40" s="1475"/>
      <c r="D40" s="1475"/>
      <c r="E40" s="1476"/>
      <c r="F40" s="1106" t="str">
        <f>VLOOKUP(B40,'CÂY TRỒNG 2026'!$B$3:$D$30104,2,0)</f>
        <v>cây</v>
      </c>
      <c r="G40" s="1106">
        <f>VLOOKUP(B40,'CÂY TRỒNG 2026'!$B$3:$D$30104,3,0)</f>
        <v>224686</v>
      </c>
      <c r="H40" s="909">
        <f>VLOOKUP(B40,'CÂY TRỒNG 2026'!$B$3:$E$9990,4,0)</f>
        <v>280</v>
      </c>
      <c r="I40" s="867">
        <v>2</v>
      </c>
      <c r="J40" s="727">
        <v>1</v>
      </c>
      <c r="K40" s="905">
        <f t="shared" ref="K40" si="2">ROUND(G40*I40*J40,)</f>
        <v>449372</v>
      </c>
      <c r="L40" s="1201"/>
      <c r="M40" s="1213">
        <f>I20*H40/10000</f>
        <v>1.5764</v>
      </c>
      <c r="N40" s="1110"/>
      <c r="O40" s="753"/>
      <c r="P40" s="753"/>
      <c r="Q40" s="1111"/>
    </row>
    <row r="41" spans="1:17" s="1012" customFormat="1" ht="40.5" customHeight="1" x14ac:dyDescent="0.25">
      <c r="A41" s="1490"/>
      <c r="B41" s="1474" t="str">
        <f>B40</f>
        <v>Cây cóc Năm thứ 1</v>
      </c>
      <c r="C41" s="1475"/>
      <c r="D41" s="1475"/>
      <c r="E41" s="1476"/>
      <c r="F41" s="1106" t="str">
        <f>VLOOKUP(B41,'CÂY TRỒNG 2026'!$B$3:$D$30104,2,0)</f>
        <v>cây</v>
      </c>
      <c r="G41" s="1106">
        <f>VLOOKUP(B41,'CÂY TRỒNG 2026'!$B$3:$D$30104,3,0)</f>
        <v>224686</v>
      </c>
      <c r="H41" s="909">
        <f>VLOOKUP(B41,'CÂY TRỒNG 2026'!$B$3:$E$9990,4,0)</f>
        <v>280</v>
      </c>
      <c r="I41" s="867">
        <f>7-I40</f>
        <v>5</v>
      </c>
      <c r="J41" s="727">
        <v>0</v>
      </c>
      <c r="K41" s="905">
        <f t="shared" ref="K41" si="3">ROUND(G41*I41*J41,)</f>
        <v>0</v>
      </c>
      <c r="L41" s="1201" t="s">
        <v>10424</v>
      </c>
      <c r="M41" s="1048">
        <f>I41*10000/H41</f>
        <v>178.57142857142858</v>
      </c>
      <c r="N41" s="1110"/>
      <c r="O41" s="753"/>
      <c r="P41" s="753"/>
      <c r="Q41" s="1111"/>
    </row>
    <row r="42" spans="1:17" ht="28.5" customHeight="1" x14ac:dyDescent="0.25">
      <c r="A42" s="1480" t="s">
        <v>111</v>
      </c>
      <c r="B42" s="1480"/>
      <c r="C42" s="1480"/>
      <c r="D42" s="1480"/>
      <c r="E42" s="1480"/>
      <c r="F42" s="1480"/>
      <c r="G42" s="1480"/>
      <c r="H42" s="1480"/>
      <c r="I42" s="1480"/>
      <c r="J42" s="1480"/>
      <c r="K42" s="111">
        <f>SUM(K40:K41)</f>
        <v>449372</v>
      </c>
      <c r="L42" s="872"/>
    </row>
    <row r="43" spans="1:17" ht="41.25" customHeight="1" x14ac:dyDescent="0.25">
      <c r="A43" s="1481" t="s">
        <v>10429</v>
      </c>
      <c r="B43" s="1482"/>
      <c r="C43" s="1482"/>
      <c r="D43" s="1482"/>
      <c r="E43" s="1482"/>
      <c r="F43" s="1482"/>
      <c r="G43" s="1482"/>
      <c r="H43" s="1482"/>
      <c r="I43" s="1482"/>
      <c r="J43" s="1482"/>
      <c r="K43" s="111">
        <f>IF(K20+K28+K37+K42&lt;20000000,2000000,IF(K20+K28+K37+K42&lt;50000000,4000000,IF(K20+K28+K37+K42&lt;100000000,8000000,IF(K20+K28+K37+K42&lt;200000000,12000000,IF(K20+K28+K37+K42&lt;500000000,16000000,20000000)))))</f>
        <v>2000000</v>
      </c>
      <c r="L43" s="112" t="s">
        <v>113</v>
      </c>
    </row>
    <row r="44" spans="1:17" ht="30" customHeight="1" x14ac:dyDescent="0.25">
      <c r="A44" s="1480" t="s">
        <v>10574</v>
      </c>
      <c r="B44" s="1480"/>
      <c r="C44" s="1480"/>
      <c r="D44" s="1480"/>
      <c r="E44" s="1480"/>
      <c r="F44" s="1480"/>
      <c r="G44" s="1480"/>
      <c r="H44" s="1480"/>
      <c r="I44" s="1480"/>
      <c r="J44" s="1480"/>
      <c r="K44" s="875">
        <f>K43+K42+K37+K20+K28</f>
        <v>20008957</v>
      </c>
      <c r="L44" s="872"/>
      <c r="M44" s="114">
        <f>K43+K28+K20+K42</f>
        <v>20008957</v>
      </c>
    </row>
    <row r="45" spans="1:17" s="116" customFormat="1" ht="52.5" customHeight="1" x14ac:dyDescent="0.25">
      <c r="A45" s="1483" t="s">
        <v>115</v>
      </c>
      <c r="B45" s="1483"/>
      <c r="C45" s="1483"/>
      <c r="D45" s="1483"/>
      <c r="E45" s="1483"/>
      <c r="F45" s="1483"/>
      <c r="G45" s="1483"/>
      <c r="H45" s="1483"/>
      <c r="I45" s="1483"/>
      <c r="J45" s="1483"/>
      <c r="K45" s="1483"/>
      <c r="L45" s="1483"/>
      <c r="M45" s="1196"/>
      <c r="O45" s="876"/>
      <c r="P45" s="876"/>
    </row>
    <row r="46" spans="1:17" s="119" customFormat="1" ht="48" customHeight="1" x14ac:dyDescent="0.25">
      <c r="A46" s="1479" t="s">
        <v>10375</v>
      </c>
      <c r="B46" s="1479"/>
      <c r="C46" s="1479"/>
      <c r="D46" s="1479"/>
      <c r="E46" s="1479"/>
      <c r="F46" s="1479"/>
      <c r="G46" s="1479"/>
      <c r="H46" s="1479"/>
      <c r="I46" s="1479"/>
      <c r="J46" s="1479"/>
      <c r="K46" s="1479"/>
      <c r="L46" s="1479"/>
      <c r="M46" s="1191"/>
      <c r="O46" s="876"/>
      <c r="P46" s="876"/>
    </row>
    <row r="47" spans="1:17" s="119" customFormat="1" ht="54" customHeight="1" x14ac:dyDescent="0.25">
      <c r="A47" s="1479" t="s">
        <v>117</v>
      </c>
      <c r="B47" s="1479"/>
      <c r="C47" s="1479"/>
      <c r="D47" s="1479"/>
      <c r="E47" s="1479"/>
      <c r="F47" s="1479"/>
      <c r="G47" s="1479"/>
      <c r="H47" s="1479"/>
      <c r="I47" s="1479"/>
      <c r="J47" s="1479"/>
      <c r="K47" s="877">
        <f>K44</f>
        <v>20008957</v>
      </c>
      <c r="L47" s="1192" t="s">
        <v>118</v>
      </c>
      <c r="M47" s="1191"/>
      <c r="O47" s="876"/>
      <c r="P47" s="876"/>
    </row>
    <row r="48" spans="1:17" s="119" customFormat="1" ht="14.25" x14ac:dyDescent="0.25">
      <c r="A48" s="1479" t="s">
        <v>119</v>
      </c>
      <c r="B48" s="1479"/>
      <c r="C48" s="1479"/>
      <c r="D48" s="1479"/>
      <c r="E48" s="1479"/>
      <c r="F48" s="1479"/>
      <c r="G48" s="1479"/>
      <c r="H48" s="1479"/>
      <c r="I48" s="1479"/>
      <c r="J48" s="1479"/>
      <c r="K48" s="1479"/>
      <c r="L48" s="1479"/>
      <c r="M48" s="1191"/>
      <c r="O48" s="876"/>
      <c r="P48" s="876"/>
    </row>
    <row r="49" spans="1:16" s="123" customFormat="1" ht="15" customHeight="1" x14ac:dyDescent="0.25">
      <c r="A49" s="1484" t="s">
        <v>120</v>
      </c>
      <c r="B49" s="1484"/>
      <c r="C49" s="1484"/>
      <c r="D49" s="879"/>
      <c r="E49" s="879"/>
      <c r="F49" s="1485" t="s">
        <v>10444</v>
      </c>
      <c r="G49" s="1485"/>
      <c r="H49" s="1485"/>
      <c r="I49" s="1485"/>
      <c r="J49" s="1485"/>
      <c r="K49" s="879"/>
      <c r="L49" s="1231" t="s">
        <v>122</v>
      </c>
      <c r="M49" s="1231"/>
      <c r="O49" s="753"/>
      <c r="P49" s="753"/>
    </row>
    <row r="50" spans="1:16" s="123" customFormat="1" x14ac:dyDescent="0.25">
      <c r="A50" s="880"/>
      <c r="B50" s="880"/>
      <c r="C50" s="880"/>
      <c r="L50" s="1231"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10967</v>
      </c>
      <c r="B57" s="1486"/>
      <c r="C57" s="1486"/>
      <c r="D57" s="879"/>
      <c r="E57" s="879"/>
      <c r="F57" s="1485" t="s">
        <v>126</v>
      </c>
      <c r="G57" s="1485"/>
      <c r="H57" s="1485"/>
      <c r="I57" s="1485" t="s">
        <v>126</v>
      </c>
      <c r="J57" s="1485"/>
      <c r="K57" s="879"/>
      <c r="L57" s="1231" t="s">
        <v>127</v>
      </c>
      <c r="M57" s="756"/>
      <c r="O57" s="753"/>
      <c r="P57" s="753"/>
    </row>
  </sheetData>
  <mergeCells count="65">
    <mergeCell ref="A57:C57"/>
    <mergeCell ref="F57:J57"/>
    <mergeCell ref="B41:E41"/>
    <mergeCell ref="A40:A41"/>
    <mergeCell ref="A45:L45"/>
    <mergeCell ref="A46:L46"/>
    <mergeCell ref="A47:J47"/>
    <mergeCell ref="A48:L48"/>
    <mergeCell ref="A49:C49"/>
    <mergeCell ref="F49:J49"/>
    <mergeCell ref="A42:J42"/>
    <mergeCell ref="A43:J43"/>
    <mergeCell ref="A44:J44"/>
    <mergeCell ref="B39:E39"/>
    <mergeCell ref="B40:E40"/>
    <mergeCell ref="B35:E35"/>
    <mergeCell ref="G35:H35"/>
    <mergeCell ref="B36:E36"/>
    <mergeCell ref="G36:H36"/>
    <mergeCell ref="A37:J37"/>
    <mergeCell ref="A38:L38"/>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8"/>
  <sheetViews>
    <sheetView topLeftCell="A25" zoomScale="85" zoomScaleNormal="85"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10</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10900</v>
      </c>
      <c r="F8" s="1442"/>
      <c r="G8" s="1442"/>
      <c r="H8" s="1442"/>
      <c r="I8" s="1442"/>
      <c r="J8" s="1442"/>
      <c r="K8" s="1442"/>
      <c r="L8" s="1442"/>
      <c r="N8" s="828"/>
      <c r="O8" s="823"/>
      <c r="P8" s="823"/>
    </row>
    <row r="9" spans="1:22" ht="34.5" customHeight="1" x14ac:dyDescent="0.25">
      <c r="A9" s="1443" t="s">
        <v>9</v>
      </c>
      <c r="B9" s="1443"/>
      <c r="C9" s="1443"/>
      <c r="D9" s="1443"/>
      <c r="E9" s="1444" t="s">
        <v>10901</v>
      </c>
      <c r="F9" s="1444"/>
      <c r="G9" s="1444"/>
      <c r="H9" s="1195"/>
      <c r="I9" s="1195"/>
      <c r="J9" s="1195"/>
      <c r="K9" s="1195"/>
      <c r="L9" s="1195"/>
      <c r="N9" s="828"/>
      <c r="O9" s="823"/>
      <c r="P9" s="823"/>
    </row>
    <row r="10" spans="1:22" ht="22.5" customHeight="1" x14ac:dyDescent="0.25">
      <c r="A10" s="1445" t="s">
        <v>11</v>
      </c>
      <c r="B10" s="1445"/>
      <c r="C10" s="1197"/>
      <c r="E10" s="831" t="s">
        <v>10902</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c r="F11" s="832"/>
      <c r="G11" s="831"/>
      <c r="H11" s="831"/>
      <c r="I11" s="833"/>
      <c r="J11" s="832"/>
      <c r="K11" s="831"/>
      <c r="L11" s="834"/>
      <c r="N11" s="1188"/>
      <c r="O11" s="1188"/>
      <c r="P11" s="1188"/>
      <c r="Q11" s="1188"/>
      <c r="R11" s="1188"/>
      <c r="S11" s="1188"/>
      <c r="T11" s="1188"/>
    </row>
    <row r="12" spans="1:22" ht="36.75" customHeight="1" x14ac:dyDescent="0.25">
      <c r="A12" s="1197" t="s">
        <v>15</v>
      </c>
      <c r="B12" s="1197"/>
      <c r="C12" s="1197"/>
      <c r="E12" s="1446" t="s">
        <v>10897</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62.4</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77.25" customHeight="1" x14ac:dyDescent="0.25">
      <c r="A15" s="1197" t="s">
        <v>21</v>
      </c>
      <c r="B15" s="1197"/>
      <c r="C15" s="1197"/>
      <c r="E15" s="1446" t="s">
        <v>10903</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10904</v>
      </c>
      <c r="M18" s="903"/>
      <c r="N18" s="1007"/>
      <c r="O18" s="1007"/>
      <c r="P18" s="1007"/>
      <c r="Q18" s="1007"/>
      <c r="R18" s="1007"/>
      <c r="S18" s="1007"/>
      <c r="T18" s="1007"/>
    </row>
    <row r="19" spans="1:20" s="2" customFormat="1" ht="54.75" customHeight="1" x14ac:dyDescent="0.25">
      <c r="A19" s="1202">
        <v>1</v>
      </c>
      <c r="B19" s="839">
        <v>134</v>
      </c>
      <c r="C19" s="839">
        <v>272</v>
      </c>
      <c r="D19" s="1202" t="s">
        <v>18</v>
      </c>
      <c r="E19" s="839" t="s">
        <v>37</v>
      </c>
      <c r="F19" s="885">
        <v>2</v>
      </c>
      <c r="G19" s="886">
        <f>570000*0.3</f>
        <v>171000</v>
      </c>
      <c r="H19" s="839">
        <v>1.45</v>
      </c>
      <c r="I19" s="1439">
        <v>62.4</v>
      </c>
      <c r="J19" s="1440"/>
      <c r="K19" s="844">
        <f>ROUND(G19*H19*I19,)</f>
        <v>15472080</v>
      </c>
      <c r="L19" s="1212" t="str">
        <f>E12</f>
        <v>Quốc lộ 1 đoạn từ Suối Gia Măng đến Hết giáo xứ RusseyKeo</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62.4</v>
      </c>
      <c r="J20" s="1456"/>
      <c r="K20" s="848">
        <f>SUM(K19:K19)</f>
        <v>15472080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G24" si="0">A19</f>
        <v>1</v>
      </c>
      <c r="B24" s="1187">
        <f t="shared" si="0"/>
        <v>134</v>
      </c>
      <c r="C24" s="1187">
        <f t="shared" si="0"/>
        <v>272</v>
      </c>
      <c r="D24" s="1187" t="str">
        <f t="shared" si="0"/>
        <v>m²</v>
      </c>
      <c r="E24" s="1187" t="str">
        <f t="shared" si="0"/>
        <v>CLN</v>
      </c>
      <c r="F24" s="60">
        <f t="shared" si="0"/>
        <v>2</v>
      </c>
      <c r="G24" s="1463">
        <f t="shared" si="0"/>
        <v>171000</v>
      </c>
      <c r="H24" s="1464"/>
      <c r="I24" s="855">
        <f>I19</f>
        <v>62.4</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2</v>
      </c>
      <c r="J27" s="727">
        <v>0.5</v>
      </c>
      <c r="K27" s="73">
        <f>F27*G27*I27*J27</f>
        <v>3600000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3600000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193" t="s">
        <v>25</v>
      </c>
      <c r="B39" s="1480" t="s">
        <v>87</v>
      </c>
      <c r="C39" s="1480"/>
      <c r="D39" s="1480"/>
      <c r="E39" s="1480"/>
      <c r="F39" s="1193" t="s">
        <v>60</v>
      </c>
      <c r="G39" s="1193" t="s">
        <v>31</v>
      </c>
      <c r="H39" s="1199" t="s">
        <v>10516</v>
      </c>
      <c r="I39" s="865" t="s">
        <v>61</v>
      </c>
      <c r="J39" s="866" t="s">
        <v>34</v>
      </c>
      <c r="K39" s="1193" t="s">
        <v>35</v>
      </c>
      <c r="L39" s="853" t="s">
        <v>41</v>
      </c>
      <c r="M39" s="1091">
        <f>I20</f>
        <v>62.4</v>
      </c>
      <c r="N39" s="1160">
        <f>M39*H41/10000</f>
        <v>0.97343999999999997</v>
      </c>
      <c r="O39" s="927"/>
      <c r="P39" s="928"/>
      <c r="Q39" s="1108"/>
    </row>
    <row r="40" spans="1:17" s="1012" customFormat="1" ht="55.5" customHeight="1" x14ac:dyDescent="0.25">
      <c r="A40" s="1203">
        <v>1</v>
      </c>
      <c r="B40" s="1474" t="s">
        <v>201</v>
      </c>
      <c r="C40" s="1475"/>
      <c r="D40" s="1475"/>
      <c r="E40" s="1476"/>
      <c r="F40" s="1106" t="str">
        <f>VLOOKUP(B40,'CÂY TRỒNG 2026'!$B$3:$D$30104,2,0)</f>
        <v>ha</v>
      </c>
      <c r="G40" s="1106">
        <f>VLOOKUP(B40,'CÂY TRỒNG 2026'!$B$3:$D$30104,3,0)</f>
        <v>280000000</v>
      </c>
      <c r="H40" s="909">
        <f>VLOOKUP(B40,'CÂY TRỒNG 2026'!$B$3:$E$9990,4,0)</f>
        <v>0</v>
      </c>
      <c r="I40" s="938">
        <f>25/10000</f>
        <v>2.5000000000000001E-3</v>
      </c>
      <c r="J40" s="727">
        <v>1</v>
      </c>
      <c r="K40" s="905">
        <f t="shared" ref="K40:K41" si="2">ROUND(G40*I40*J40,)</f>
        <v>700000</v>
      </c>
      <c r="L40" s="1487" t="s">
        <v>10905</v>
      </c>
      <c r="M40" s="1213">
        <f>I20*H41/10000</f>
        <v>0.97343999999999997</v>
      </c>
      <c r="N40" s="1110"/>
      <c r="O40" s="753"/>
      <c r="P40" s="753"/>
      <c r="Q40" s="1111"/>
    </row>
    <row r="41" spans="1:17" s="1012" customFormat="1" ht="55.5" customHeight="1" x14ac:dyDescent="0.25">
      <c r="A41" s="1489">
        <v>2</v>
      </c>
      <c r="B41" s="1474" t="s">
        <v>905</v>
      </c>
      <c r="C41" s="1475"/>
      <c r="D41" s="1475"/>
      <c r="E41" s="1476"/>
      <c r="F41" s="1106" t="str">
        <f>VLOOKUP(B41,'CÂY TRỒNG 2026'!$B$3:$D$30104,2,0)</f>
        <v>cây</v>
      </c>
      <c r="G41" s="1106">
        <f>VLOOKUP(B41,'CÂY TRỒNG 2026'!$B$3:$D$30104,3,0)</f>
        <v>4723774</v>
      </c>
      <c r="H41" s="909">
        <f>VLOOKUP(B41,'CÂY TRỒNG 2026'!$B$3:$E$9990,4,0)</f>
        <v>156</v>
      </c>
      <c r="I41" s="867">
        <v>1</v>
      </c>
      <c r="J41" s="727">
        <v>1</v>
      </c>
      <c r="K41" s="905">
        <f t="shared" si="2"/>
        <v>4723774</v>
      </c>
      <c r="L41" s="1491"/>
      <c r="M41" s="1048">
        <f>I41*10000/H41</f>
        <v>64.102564102564102</v>
      </c>
      <c r="N41" s="1110">
        <f>K41*1.5</f>
        <v>7085661</v>
      </c>
      <c r="O41" s="753"/>
      <c r="P41" s="753"/>
      <c r="Q41" s="1111"/>
    </row>
    <row r="42" spans="1:17" s="1012" customFormat="1" ht="55.5" customHeight="1" x14ac:dyDescent="0.25">
      <c r="A42" s="1490"/>
      <c r="B42" s="1474" t="s">
        <v>905</v>
      </c>
      <c r="C42" s="1475"/>
      <c r="D42" s="1475"/>
      <c r="E42" s="1476"/>
      <c r="F42" s="1106" t="str">
        <f>VLOOKUP(B42,'CÂY TRỒNG 2026'!$B$3:$D$30104,2,0)</f>
        <v>cây</v>
      </c>
      <c r="G42" s="1106">
        <f>VLOOKUP(B42,'CÂY TRỒNG 2026'!$B$3:$D$30104,3,0)</f>
        <v>4723774</v>
      </c>
      <c r="H42" s="909">
        <f>VLOOKUP(B42,'CÂY TRỒNG 2026'!$B$3:$E$9990,4,0)</f>
        <v>156</v>
      </c>
      <c r="I42" s="867">
        <v>1</v>
      </c>
      <c r="J42" s="727">
        <v>0</v>
      </c>
      <c r="K42" s="905">
        <f t="shared" ref="K42" si="3">ROUND(G42*I42*J42,)</f>
        <v>0</v>
      </c>
      <c r="L42" s="1488"/>
      <c r="M42" s="1048">
        <f>I42*10000/H42</f>
        <v>64.102564102564102</v>
      </c>
      <c r="N42" s="1110"/>
      <c r="O42" s="753"/>
      <c r="P42" s="753"/>
      <c r="Q42" s="1111"/>
    </row>
    <row r="43" spans="1:17" ht="28.5" customHeight="1" x14ac:dyDescent="0.25">
      <c r="A43" s="1480" t="s">
        <v>111</v>
      </c>
      <c r="B43" s="1480"/>
      <c r="C43" s="1480"/>
      <c r="D43" s="1480"/>
      <c r="E43" s="1480"/>
      <c r="F43" s="1480"/>
      <c r="G43" s="1480"/>
      <c r="H43" s="1480"/>
      <c r="I43" s="1480"/>
      <c r="J43" s="1480"/>
      <c r="K43" s="111">
        <f>SUM(K40:K42)</f>
        <v>5423774</v>
      </c>
      <c r="L43" s="872"/>
    </row>
    <row r="44" spans="1:17" ht="41.25" customHeight="1" x14ac:dyDescent="0.25">
      <c r="A44" s="1481" t="s">
        <v>10429</v>
      </c>
      <c r="B44" s="1482"/>
      <c r="C44" s="1482"/>
      <c r="D44" s="1482"/>
      <c r="E44" s="1482"/>
      <c r="F44" s="1482"/>
      <c r="G44" s="1482"/>
      <c r="H44" s="1482"/>
      <c r="I44" s="1482"/>
      <c r="J44" s="1482"/>
      <c r="K44" s="111">
        <f>IF(K20+K28+K37+K43&lt;20000000,2000000,IF(K20+K28+K37+K43&lt;50000000,4000000,IF(K20+K28+K37+K43&lt;100000000,8000000,IF(K20+K28+K37+K43&lt;200000000,12000000,IF(K20+K28+K37+K43&lt;500000000,16000000,20000000)))))</f>
        <v>4000000</v>
      </c>
      <c r="L44" s="112" t="s">
        <v>113</v>
      </c>
    </row>
    <row r="45" spans="1:17" ht="30" customHeight="1" x14ac:dyDescent="0.25">
      <c r="A45" s="1480" t="s">
        <v>10574</v>
      </c>
      <c r="B45" s="1480"/>
      <c r="C45" s="1480"/>
      <c r="D45" s="1480"/>
      <c r="E45" s="1480"/>
      <c r="F45" s="1480"/>
      <c r="G45" s="1480"/>
      <c r="H45" s="1480"/>
      <c r="I45" s="1480"/>
      <c r="J45" s="1480"/>
      <c r="K45" s="875">
        <f>K44+K43+K37+K20+K28</f>
        <v>28495854</v>
      </c>
      <c r="L45" s="872"/>
      <c r="M45" s="114">
        <f>K44+K28+K20+K43</f>
        <v>28495854</v>
      </c>
    </row>
    <row r="46" spans="1:17" s="116" customFormat="1" ht="52.5" customHeight="1" x14ac:dyDescent="0.25">
      <c r="A46" s="1483" t="s">
        <v>115</v>
      </c>
      <c r="B46" s="1483"/>
      <c r="C46" s="1483"/>
      <c r="D46" s="1483"/>
      <c r="E46" s="1483"/>
      <c r="F46" s="1483"/>
      <c r="G46" s="1483"/>
      <c r="H46" s="1483"/>
      <c r="I46" s="1483"/>
      <c r="J46" s="1483"/>
      <c r="K46" s="1483"/>
      <c r="L46" s="1483"/>
      <c r="M46" s="1196"/>
      <c r="O46" s="876"/>
      <c r="P46" s="876"/>
    </row>
    <row r="47" spans="1:17" s="119" customFormat="1" ht="48" customHeight="1" x14ac:dyDescent="0.25">
      <c r="A47" s="1479" t="s">
        <v>10375</v>
      </c>
      <c r="B47" s="1479"/>
      <c r="C47" s="1479"/>
      <c r="D47" s="1479"/>
      <c r="E47" s="1479"/>
      <c r="F47" s="1479"/>
      <c r="G47" s="1479"/>
      <c r="H47" s="1479"/>
      <c r="I47" s="1479"/>
      <c r="J47" s="1479"/>
      <c r="K47" s="1479"/>
      <c r="L47" s="1479"/>
      <c r="M47" s="1191"/>
      <c r="O47" s="876"/>
      <c r="P47" s="876"/>
    </row>
    <row r="48" spans="1:17" s="119" customFormat="1" ht="54" customHeight="1" x14ac:dyDescent="0.25">
      <c r="A48" s="1479" t="s">
        <v>117</v>
      </c>
      <c r="B48" s="1479"/>
      <c r="C48" s="1479"/>
      <c r="D48" s="1479"/>
      <c r="E48" s="1479"/>
      <c r="F48" s="1479"/>
      <c r="G48" s="1479"/>
      <c r="H48" s="1479"/>
      <c r="I48" s="1479"/>
      <c r="J48" s="1479"/>
      <c r="K48" s="877">
        <f>K45</f>
        <v>28495854</v>
      </c>
      <c r="L48" s="1192" t="s">
        <v>118</v>
      </c>
      <c r="M48" s="1191"/>
      <c r="O48" s="876"/>
      <c r="P48" s="876"/>
    </row>
    <row r="49" spans="1:16" s="119" customFormat="1" ht="14.25" x14ac:dyDescent="0.25">
      <c r="A49" s="1479" t="s">
        <v>119</v>
      </c>
      <c r="B49" s="1479"/>
      <c r="C49" s="1479"/>
      <c r="D49" s="1479"/>
      <c r="E49" s="1479"/>
      <c r="F49" s="1479"/>
      <c r="G49" s="1479"/>
      <c r="H49" s="1479"/>
      <c r="I49" s="1479"/>
      <c r="J49" s="1479"/>
      <c r="K49" s="1479"/>
      <c r="L49" s="1479"/>
      <c r="M49" s="1191"/>
      <c r="O49" s="876"/>
      <c r="P49" s="876"/>
    </row>
    <row r="50" spans="1:16" s="123" customFormat="1" ht="15" customHeight="1" x14ac:dyDescent="0.25">
      <c r="A50" s="1484" t="s">
        <v>120</v>
      </c>
      <c r="B50" s="1484"/>
      <c r="C50" s="1484"/>
      <c r="D50" s="879"/>
      <c r="E50" s="879"/>
      <c r="F50" s="1485" t="s">
        <v>10444</v>
      </c>
      <c r="G50" s="1485"/>
      <c r="H50" s="1485"/>
      <c r="I50" s="1485"/>
      <c r="J50" s="1485"/>
      <c r="K50" s="879"/>
      <c r="L50" s="1231" t="s">
        <v>122</v>
      </c>
      <c r="M50" s="1231"/>
      <c r="O50" s="753"/>
      <c r="P50" s="753"/>
    </row>
    <row r="51" spans="1:16" s="123" customFormat="1" x14ac:dyDescent="0.25">
      <c r="A51" s="880"/>
      <c r="B51" s="880"/>
      <c r="C51" s="880"/>
      <c r="L51" s="1231" t="s">
        <v>123</v>
      </c>
      <c r="M51" s="756"/>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ht="22.5" customHeight="1" x14ac:dyDescent="0.25">
      <c r="A58" s="1486" t="s">
        <v>10967</v>
      </c>
      <c r="B58" s="1486"/>
      <c r="C58" s="1486"/>
      <c r="D58" s="879"/>
      <c r="E58" s="879"/>
      <c r="F58" s="1485" t="s">
        <v>126</v>
      </c>
      <c r="G58" s="1485"/>
      <c r="H58" s="1485"/>
      <c r="I58" s="1485" t="s">
        <v>126</v>
      </c>
      <c r="J58" s="1485"/>
      <c r="K58" s="879"/>
      <c r="L58" s="1231" t="s">
        <v>127</v>
      </c>
      <c r="M58" s="756"/>
      <c r="O58" s="753"/>
      <c r="P58" s="753"/>
    </row>
  </sheetData>
  <mergeCells count="67">
    <mergeCell ref="A58:C58"/>
    <mergeCell ref="F58:J58"/>
    <mergeCell ref="B42:E42"/>
    <mergeCell ref="A41:A42"/>
    <mergeCell ref="L40:L42"/>
    <mergeCell ref="A45:J45"/>
    <mergeCell ref="A46:L46"/>
    <mergeCell ref="A47:L47"/>
    <mergeCell ref="A48:J48"/>
    <mergeCell ref="A49:L49"/>
    <mergeCell ref="A50:C50"/>
    <mergeCell ref="F50:J50"/>
    <mergeCell ref="B39:E39"/>
    <mergeCell ref="B40:E40"/>
    <mergeCell ref="B41:E41"/>
    <mergeCell ref="A43:J43"/>
    <mergeCell ref="A44:J44"/>
    <mergeCell ref="A38:L38"/>
    <mergeCell ref="B32:E32"/>
    <mergeCell ref="G32:H32"/>
    <mergeCell ref="A33:A34"/>
    <mergeCell ref="B33:E33"/>
    <mergeCell ref="G33:H33"/>
    <mergeCell ref="B34:E34"/>
    <mergeCell ref="G34:H34"/>
    <mergeCell ref="B35:E35"/>
    <mergeCell ref="G35:H35"/>
    <mergeCell ref="B36:E36"/>
    <mergeCell ref="G36:H36"/>
    <mergeCell ref="A37:J37"/>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1"/>
  <sheetViews>
    <sheetView topLeftCell="C26"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11</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10906</v>
      </c>
      <c r="F8" s="1442"/>
      <c r="G8" s="1442"/>
      <c r="H8" s="1442"/>
      <c r="I8" s="1442"/>
      <c r="J8" s="1442"/>
      <c r="K8" s="1442"/>
      <c r="L8" s="1442"/>
      <c r="N8" s="828"/>
      <c r="O8" s="823"/>
      <c r="P8" s="823"/>
    </row>
    <row r="9" spans="1:22" ht="34.5" customHeight="1" x14ac:dyDescent="0.25">
      <c r="A9" s="1443" t="s">
        <v>9</v>
      </c>
      <c r="B9" s="1443"/>
      <c r="C9" s="1443"/>
      <c r="D9" s="1443"/>
      <c r="E9" s="1444" t="s">
        <v>10908</v>
      </c>
      <c r="F9" s="1444"/>
      <c r="G9" s="1444"/>
      <c r="H9" s="1195"/>
      <c r="I9" s="1195"/>
      <c r="J9" s="1195"/>
      <c r="K9" s="1195"/>
      <c r="L9" s="1195"/>
      <c r="N9" s="828"/>
      <c r="O9" s="823"/>
      <c r="P9" s="823"/>
    </row>
    <row r="10" spans="1:22" ht="22.5" customHeight="1" x14ac:dyDescent="0.25">
      <c r="A10" s="1445" t="s">
        <v>11</v>
      </c>
      <c r="B10" s="1445"/>
      <c r="C10" s="1197"/>
      <c r="E10" s="831" t="s">
        <v>10902</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t="s">
        <v>10909</v>
      </c>
      <c r="F11" s="832"/>
      <c r="G11" s="831"/>
      <c r="H11" s="831"/>
      <c r="I11" s="833"/>
      <c r="J11" s="832"/>
      <c r="K11" s="831"/>
      <c r="L11" s="834"/>
      <c r="N11" s="1188"/>
      <c r="O11" s="1188"/>
      <c r="P11" s="1188"/>
      <c r="Q11" s="1188"/>
      <c r="R11" s="1188"/>
      <c r="S11" s="1188"/>
      <c r="T11" s="1188"/>
    </row>
    <row r="12" spans="1:22" ht="36.75" customHeight="1" x14ac:dyDescent="0.25">
      <c r="A12" s="1197" t="s">
        <v>15</v>
      </c>
      <c r="B12" s="1197"/>
      <c r="C12" s="1197"/>
      <c r="E12" s="1446" t="s">
        <v>10845</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54</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77.25" customHeight="1" x14ac:dyDescent="0.25">
      <c r="A15" s="1197" t="s">
        <v>21</v>
      </c>
      <c r="B15" s="1197"/>
      <c r="C15" s="1197"/>
      <c r="E15" s="1446" t="s">
        <v>10907</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10910</v>
      </c>
      <c r="M18" s="903"/>
      <c r="N18" s="1007"/>
      <c r="O18" s="1007"/>
      <c r="P18" s="1007"/>
      <c r="Q18" s="1007"/>
      <c r="R18" s="1007"/>
      <c r="S18" s="1007"/>
      <c r="T18" s="1007"/>
    </row>
    <row r="19" spans="1:20" s="2" customFormat="1" ht="54.75" customHeight="1" x14ac:dyDescent="0.25">
      <c r="A19" s="1202">
        <v>1</v>
      </c>
      <c r="B19" s="839">
        <v>209</v>
      </c>
      <c r="C19" s="839">
        <v>272</v>
      </c>
      <c r="D19" s="1202" t="s">
        <v>18</v>
      </c>
      <c r="E19" s="839" t="s">
        <v>37</v>
      </c>
      <c r="F19" s="885">
        <v>1</v>
      </c>
      <c r="G19" s="886">
        <v>530000</v>
      </c>
      <c r="H19" s="839">
        <v>1.27</v>
      </c>
      <c r="I19" s="1439">
        <v>54</v>
      </c>
      <c r="J19" s="1440"/>
      <c r="K19" s="844">
        <f>ROUND(G19*H19*I19,)</f>
        <v>36347400</v>
      </c>
      <c r="L19" s="1212" t="str">
        <f>E12</f>
        <v>Đường hẻm 2652/2, đường Xuân Hiệp 22 đoạn từ Quốc lộ 1 đến Giáp suối và giáp ranh thửa đất số 52, tờ BĐĐC số 269, xã Xuân Lộc</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54</v>
      </c>
      <c r="J20" s="1456"/>
      <c r="K20" s="848">
        <f>SUM(K19:K19)</f>
        <v>36347400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G24" si="0">A19</f>
        <v>1</v>
      </c>
      <c r="B24" s="1187">
        <f t="shared" si="0"/>
        <v>209</v>
      </c>
      <c r="C24" s="1187">
        <f t="shared" si="0"/>
        <v>272</v>
      </c>
      <c r="D24" s="1187" t="str">
        <f t="shared" si="0"/>
        <v>m²</v>
      </c>
      <c r="E24" s="1187" t="str">
        <f t="shared" si="0"/>
        <v>CLN</v>
      </c>
      <c r="F24" s="60">
        <f t="shared" si="0"/>
        <v>1</v>
      </c>
      <c r="G24" s="1463">
        <f t="shared" si="0"/>
        <v>530000</v>
      </c>
      <c r="H24" s="1464"/>
      <c r="I24" s="855">
        <f>I19</f>
        <v>54</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193" t="s">
        <v>25</v>
      </c>
      <c r="B39" s="1480" t="s">
        <v>87</v>
      </c>
      <c r="C39" s="1480"/>
      <c r="D39" s="1480"/>
      <c r="E39" s="1480"/>
      <c r="F39" s="1193" t="s">
        <v>60</v>
      </c>
      <c r="G39" s="1193" t="s">
        <v>31</v>
      </c>
      <c r="H39" s="1199" t="s">
        <v>10516</v>
      </c>
      <c r="I39" s="865" t="s">
        <v>61</v>
      </c>
      <c r="J39" s="866" t="s">
        <v>34</v>
      </c>
      <c r="K39" s="1193" t="s">
        <v>35</v>
      </c>
      <c r="L39" s="853" t="s">
        <v>41</v>
      </c>
      <c r="M39" s="1091"/>
      <c r="N39" s="1160"/>
      <c r="O39" s="927"/>
      <c r="P39" s="928"/>
      <c r="Q39" s="1108"/>
    </row>
    <row r="40" spans="1:17" s="1220" customFormat="1" ht="48" customHeight="1" x14ac:dyDescent="0.25">
      <c r="A40" s="1221">
        <v>1</v>
      </c>
      <c r="B40" s="1492" t="s">
        <v>323</v>
      </c>
      <c r="C40" s="1493"/>
      <c r="D40" s="1493"/>
      <c r="E40" s="1494"/>
      <c r="F40" s="1106" t="str">
        <f>VLOOKUP(B40,'CÂY TRỒNG 2026'!$B$3:$D$30104,2,0)</f>
        <v>cây</v>
      </c>
      <c r="G40" s="1106">
        <f>VLOOKUP(B40,'CÂY TRỒNG 2026'!$B$3:$D$30104,3,0)</f>
        <v>377000</v>
      </c>
      <c r="H40" s="909">
        <f>VLOOKUP(B40,'CÂY TRỒNG 2026'!$B$3:$E$9990,4,0)</f>
        <v>0</v>
      </c>
      <c r="I40" s="1214">
        <v>1</v>
      </c>
      <c r="J40" s="1215">
        <v>1</v>
      </c>
      <c r="K40" s="1216">
        <f>ROUND(G40*I40*J40,)</f>
        <v>377000</v>
      </c>
      <c r="L40" s="1222"/>
      <c r="M40" s="1048" t="s">
        <v>10911</v>
      </c>
      <c r="N40" s="1217"/>
      <c r="O40" s="1218"/>
      <c r="P40" s="1218"/>
      <c r="Q40" s="1219"/>
    </row>
    <row r="41" spans="1:17" s="1012" customFormat="1" ht="32.25" customHeight="1" x14ac:dyDescent="0.25">
      <c r="A41" s="1489">
        <v>2</v>
      </c>
      <c r="B41" s="1474" t="s">
        <v>201</v>
      </c>
      <c r="C41" s="1475"/>
      <c r="D41" s="1475"/>
      <c r="E41" s="1476"/>
      <c r="F41" s="1106" t="str">
        <f>VLOOKUP(B41,'CÂY TRỒNG 2026'!$B$3:$D$30104,2,0)</f>
        <v>ha</v>
      </c>
      <c r="G41" s="1106">
        <f>VLOOKUP(B41,'CÂY TRỒNG 2026'!$B$3:$D$30104,3,0)</f>
        <v>280000000</v>
      </c>
      <c r="H41" s="909">
        <f>VLOOKUP(B41,'CÂY TRỒNG 2026'!$B$3:$E$9990,4,0)</f>
        <v>0</v>
      </c>
      <c r="I41" s="938">
        <f>8.5/10000</f>
        <v>8.4999999999999995E-4</v>
      </c>
      <c r="J41" s="727">
        <v>1</v>
      </c>
      <c r="K41" s="905">
        <f t="shared" ref="K41:K43" si="2">ROUND(G41*I41*J41,)</f>
        <v>238000</v>
      </c>
      <c r="L41" s="1487" t="s">
        <v>10912</v>
      </c>
      <c r="M41" s="1213"/>
      <c r="N41" s="1110"/>
      <c r="O41" s="753"/>
      <c r="P41" s="753"/>
      <c r="Q41" s="1111"/>
    </row>
    <row r="42" spans="1:17" s="1012" customFormat="1" ht="32.25" customHeight="1" x14ac:dyDescent="0.25">
      <c r="A42" s="1490"/>
      <c r="B42" s="1474" t="s">
        <v>201</v>
      </c>
      <c r="C42" s="1475"/>
      <c r="D42" s="1475"/>
      <c r="E42" s="1476"/>
      <c r="F42" s="1106" t="str">
        <f>VLOOKUP(B42,'CÂY TRỒNG 2026'!$B$3:$D$30104,2,0)</f>
        <v>ha</v>
      </c>
      <c r="G42" s="1106">
        <f>VLOOKUP(B42,'CÂY TRỒNG 2026'!$B$3:$D$30104,3,0)</f>
        <v>280000000</v>
      </c>
      <c r="H42" s="909">
        <f>VLOOKUP(B42,'CÂY TRỒNG 2026'!$B$3:$E$9990,4,0)</f>
        <v>0</v>
      </c>
      <c r="I42" s="938">
        <f>20/10000-I41</f>
        <v>1.15E-3</v>
      </c>
      <c r="J42" s="727">
        <v>0</v>
      </c>
      <c r="K42" s="905">
        <f t="shared" ref="K42" si="3">ROUND(G42*I42*J42,)</f>
        <v>0</v>
      </c>
      <c r="L42" s="1491"/>
      <c r="M42" s="1213"/>
      <c r="N42" s="1110"/>
      <c r="O42" s="753"/>
      <c r="P42" s="753"/>
      <c r="Q42" s="1111"/>
    </row>
    <row r="43" spans="1:17" s="1220" customFormat="1" ht="32.25" customHeight="1" x14ac:dyDescent="0.25">
      <c r="A43" s="1489">
        <v>3</v>
      </c>
      <c r="B43" s="1492" t="s">
        <v>6040</v>
      </c>
      <c r="C43" s="1493"/>
      <c r="D43" s="1493"/>
      <c r="E43" s="1494"/>
      <c r="F43" s="1106" t="str">
        <f>VLOOKUP(B43,'CÂY TRỒNG 2026'!$B$3:$D$30104,2,0)</f>
        <v>cây</v>
      </c>
      <c r="G43" s="1106">
        <f>VLOOKUP(B43,'CÂY TRỒNG 2026'!$B$3:$D$30104,3,0)</f>
        <v>485238</v>
      </c>
      <c r="H43" s="909">
        <f>VLOOKUP(B43,'CÂY TRỒNG 2026'!$B$3:$E$9990,4,0)</f>
        <v>833</v>
      </c>
      <c r="I43" s="1214">
        <v>1</v>
      </c>
      <c r="J43" s="1215">
        <v>1</v>
      </c>
      <c r="K43" s="1216">
        <f t="shared" si="2"/>
        <v>485238</v>
      </c>
      <c r="L43" s="1491"/>
      <c r="M43" s="1048" t="s">
        <v>10911</v>
      </c>
      <c r="N43" s="1217"/>
      <c r="O43" s="1223">
        <f>I43*10000/H43</f>
        <v>12.004801920768307</v>
      </c>
      <c r="P43" s="1218"/>
      <c r="Q43" s="1219"/>
    </row>
    <row r="44" spans="1:17" s="1220" customFormat="1" ht="32.25" customHeight="1" x14ac:dyDescent="0.25">
      <c r="A44" s="1490"/>
      <c r="B44" s="1492" t="s">
        <v>6040</v>
      </c>
      <c r="C44" s="1493"/>
      <c r="D44" s="1493"/>
      <c r="E44" s="1494"/>
      <c r="F44" s="1106" t="str">
        <f>VLOOKUP(B44,'CÂY TRỒNG 2026'!$B$3:$D$30104,2,0)</f>
        <v>cây</v>
      </c>
      <c r="G44" s="1106">
        <f>VLOOKUP(B44,'CÂY TRỒNG 2026'!$B$3:$D$30104,3,0)</f>
        <v>485238</v>
      </c>
      <c r="H44" s="909">
        <f>VLOOKUP(B44,'CÂY TRỒNG 2026'!$B$3:$E$9990,4,0)</f>
        <v>833</v>
      </c>
      <c r="I44" s="1214">
        <f>6-1</f>
        <v>5</v>
      </c>
      <c r="J44" s="1215">
        <v>0</v>
      </c>
      <c r="K44" s="1216">
        <f t="shared" ref="K44" si="4">ROUND(G44*I44*J44,)</f>
        <v>0</v>
      </c>
      <c r="L44" s="1491"/>
      <c r="M44" s="1048">
        <f>K43*1.5</f>
        <v>727857</v>
      </c>
      <c r="N44" s="1217"/>
      <c r="O44" s="1223"/>
      <c r="P44" s="1218"/>
      <c r="Q44" s="1219"/>
    </row>
    <row r="45" spans="1:17" s="1012" customFormat="1" ht="57" customHeight="1" x14ac:dyDescent="0.25">
      <c r="A45" s="1203">
        <v>4</v>
      </c>
      <c r="B45" s="1474" t="s">
        <v>410</v>
      </c>
      <c r="C45" s="1475"/>
      <c r="D45" s="1475"/>
      <c r="E45" s="1476"/>
      <c r="F45" s="1106" t="str">
        <f>VLOOKUP(B45,'CÂY TRỒNG 2026'!$B$3:$D$30104,2,0)</f>
        <v>cây</v>
      </c>
      <c r="G45" s="1106">
        <f>VLOOKUP(B45,'CÂY TRỒNG 2026'!$B$3:$D$30104,3,0)</f>
        <v>799338</v>
      </c>
      <c r="H45" s="909">
        <f>VLOOKUP(B45,'CÂY TRỒNG 2026'!$B$3:$E$9990,4,0)</f>
        <v>210</v>
      </c>
      <c r="I45" s="867">
        <v>1</v>
      </c>
      <c r="J45" s="727">
        <v>1</v>
      </c>
      <c r="K45" s="905">
        <f t="shared" ref="K45" si="5">ROUND(G45*I45*J45,)</f>
        <v>799338</v>
      </c>
      <c r="L45" s="1488"/>
      <c r="M45" s="931">
        <f>N46-O45</f>
        <v>6.3809523809523796</v>
      </c>
      <c r="N45" s="1110"/>
      <c r="O45" s="1223">
        <f>I45*10000/H45</f>
        <v>47.61904761904762</v>
      </c>
      <c r="P45" s="753"/>
      <c r="Q45" s="1111"/>
    </row>
    <row r="46" spans="1:17" ht="28.5" customHeight="1" x14ac:dyDescent="0.25">
      <c r="A46" s="1480" t="s">
        <v>111</v>
      </c>
      <c r="B46" s="1480"/>
      <c r="C46" s="1480"/>
      <c r="D46" s="1480"/>
      <c r="E46" s="1480"/>
      <c r="F46" s="1480"/>
      <c r="G46" s="1480"/>
      <c r="H46" s="1480"/>
      <c r="I46" s="1480"/>
      <c r="J46" s="1480"/>
      <c r="K46" s="111">
        <f>SUM(K41:K45)</f>
        <v>1522576</v>
      </c>
      <c r="L46" s="872"/>
      <c r="M46" s="1224">
        <f>M45*H43/10000</f>
        <v>0.53153333333333319</v>
      </c>
      <c r="N46" s="3">
        <f>I20</f>
        <v>54</v>
      </c>
      <c r="O46" s="753">
        <f>SUM(O43:O45)</f>
        <v>59.623849539815929</v>
      </c>
    </row>
    <row r="47" spans="1:17" ht="41.25" customHeight="1" x14ac:dyDescent="0.25">
      <c r="A47" s="1481" t="s">
        <v>10429</v>
      </c>
      <c r="B47" s="1482"/>
      <c r="C47" s="1482"/>
      <c r="D47" s="1482"/>
      <c r="E47" s="1482"/>
      <c r="F47" s="1482"/>
      <c r="G47" s="1482"/>
      <c r="H47" s="1482"/>
      <c r="I47" s="1482"/>
      <c r="J47" s="1482"/>
      <c r="K47" s="111">
        <f>IF(K20+K28+K37+K46&lt;20000000,2000000,IF(K20+K28+K37+K46&lt;50000000,4000000,IF(K20+K28+K37+K46&lt;100000000,8000000,IF(K20+K28+K37+K46&lt;200000000,12000000,IF(K20+K28+K37+K46&lt;500000000,16000000,20000000)))))</f>
        <v>4000000</v>
      </c>
      <c r="L47" s="112" t="s">
        <v>113</v>
      </c>
    </row>
    <row r="48" spans="1:17" ht="30" customHeight="1" x14ac:dyDescent="0.25">
      <c r="A48" s="1480" t="s">
        <v>10574</v>
      </c>
      <c r="B48" s="1480"/>
      <c r="C48" s="1480"/>
      <c r="D48" s="1480"/>
      <c r="E48" s="1480"/>
      <c r="F48" s="1480"/>
      <c r="G48" s="1480"/>
      <c r="H48" s="1480"/>
      <c r="I48" s="1480"/>
      <c r="J48" s="1480"/>
      <c r="K48" s="875">
        <f>K47+K46+K37+K20+K28</f>
        <v>43669976</v>
      </c>
      <c r="L48" s="872"/>
      <c r="M48" s="114">
        <f>K47+K28+K20+K46</f>
        <v>43669976</v>
      </c>
    </row>
    <row r="49" spans="1:16" s="116" customFormat="1" ht="52.5" customHeight="1" x14ac:dyDescent="0.25">
      <c r="A49" s="1483" t="s">
        <v>115</v>
      </c>
      <c r="B49" s="1483"/>
      <c r="C49" s="1483"/>
      <c r="D49" s="1483"/>
      <c r="E49" s="1483"/>
      <c r="F49" s="1483"/>
      <c r="G49" s="1483"/>
      <c r="H49" s="1483"/>
      <c r="I49" s="1483"/>
      <c r="J49" s="1483"/>
      <c r="K49" s="1483"/>
      <c r="L49" s="1483"/>
      <c r="M49" s="1196"/>
      <c r="O49" s="876"/>
      <c r="P49" s="876"/>
    </row>
    <row r="50" spans="1:16" s="119" customFormat="1" ht="48" customHeight="1" x14ac:dyDescent="0.25">
      <c r="A50" s="1479" t="s">
        <v>10375</v>
      </c>
      <c r="B50" s="1479"/>
      <c r="C50" s="1479"/>
      <c r="D50" s="1479"/>
      <c r="E50" s="1479"/>
      <c r="F50" s="1479"/>
      <c r="G50" s="1479"/>
      <c r="H50" s="1479"/>
      <c r="I50" s="1479"/>
      <c r="J50" s="1479"/>
      <c r="K50" s="1479"/>
      <c r="L50" s="1479"/>
      <c r="M50" s="1191"/>
      <c r="O50" s="876"/>
      <c r="P50" s="876"/>
    </row>
    <row r="51" spans="1:16" s="119" customFormat="1" ht="54" customHeight="1" x14ac:dyDescent="0.25">
      <c r="A51" s="1479" t="s">
        <v>117</v>
      </c>
      <c r="B51" s="1479"/>
      <c r="C51" s="1479"/>
      <c r="D51" s="1479"/>
      <c r="E51" s="1479"/>
      <c r="F51" s="1479"/>
      <c r="G51" s="1479"/>
      <c r="H51" s="1479"/>
      <c r="I51" s="1479"/>
      <c r="J51" s="1479"/>
      <c r="K51" s="877">
        <f>K48</f>
        <v>43669976</v>
      </c>
      <c r="L51" s="1192" t="s">
        <v>118</v>
      </c>
      <c r="M51" s="1191"/>
      <c r="O51" s="876"/>
      <c r="P51" s="876"/>
    </row>
    <row r="52" spans="1:16" s="119" customFormat="1" ht="14.25" x14ac:dyDescent="0.25">
      <c r="A52" s="1479" t="s">
        <v>119</v>
      </c>
      <c r="B52" s="1479"/>
      <c r="C52" s="1479"/>
      <c r="D52" s="1479"/>
      <c r="E52" s="1479"/>
      <c r="F52" s="1479"/>
      <c r="G52" s="1479"/>
      <c r="H52" s="1479"/>
      <c r="I52" s="1479"/>
      <c r="J52" s="1479"/>
      <c r="K52" s="1479"/>
      <c r="L52" s="1479"/>
      <c r="M52" s="1191"/>
      <c r="O52" s="876"/>
      <c r="P52" s="876"/>
    </row>
    <row r="53" spans="1:16" s="123" customFormat="1" ht="15" customHeight="1" x14ac:dyDescent="0.25">
      <c r="A53" s="1484" t="s">
        <v>120</v>
      </c>
      <c r="B53" s="1484"/>
      <c r="C53" s="1484"/>
      <c r="D53" s="879"/>
      <c r="E53" s="879"/>
      <c r="F53" s="1485" t="s">
        <v>10444</v>
      </c>
      <c r="G53" s="1485"/>
      <c r="H53" s="1485"/>
      <c r="I53" s="1485"/>
      <c r="J53" s="1485"/>
      <c r="K53" s="879"/>
      <c r="L53" s="1231" t="s">
        <v>122</v>
      </c>
      <c r="M53" s="1231"/>
      <c r="O53" s="753"/>
      <c r="P53" s="753"/>
    </row>
    <row r="54" spans="1:16" s="123" customFormat="1" x14ac:dyDescent="0.25">
      <c r="A54" s="880"/>
      <c r="B54" s="880"/>
      <c r="C54" s="880"/>
      <c r="L54" s="1231" t="s">
        <v>123</v>
      </c>
      <c r="M54" s="756"/>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ht="22.5" customHeight="1" x14ac:dyDescent="0.25">
      <c r="A61" s="1486" t="s">
        <v>10967</v>
      </c>
      <c r="B61" s="1486"/>
      <c r="C61" s="1486"/>
      <c r="D61" s="879"/>
      <c r="E61" s="879"/>
      <c r="F61" s="1485" t="s">
        <v>126</v>
      </c>
      <c r="G61" s="1485"/>
      <c r="H61" s="1485"/>
      <c r="I61" s="1485" t="s">
        <v>126</v>
      </c>
      <c r="J61" s="1485"/>
      <c r="K61" s="879"/>
      <c r="L61" s="1231" t="s">
        <v>127</v>
      </c>
      <c r="M61" s="756"/>
      <c r="O61" s="753"/>
      <c r="P61" s="753"/>
    </row>
  </sheetData>
  <mergeCells count="71">
    <mergeCell ref="A52:L52"/>
    <mergeCell ref="A53:C53"/>
    <mergeCell ref="F53:J53"/>
    <mergeCell ref="A61:C61"/>
    <mergeCell ref="F61:J61"/>
    <mergeCell ref="A51:J51"/>
    <mergeCell ref="B39:E39"/>
    <mergeCell ref="B41:E41"/>
    <mergeCell ref="B43:E43"/>
    <mergeCell ref="B40:E40"/>
    <mergeCell ref="A41:A42"/>
    <mergeCell ref="B45:E45"/>
    <mergeCell ref="A47:J47"/>
    <mergeCell ref="A48:J48"/>
    <mergeCell ref="A49:L49"/>
    <mergeCell ref="A50:L50"/>
    <mergeCell ref="L41:L45"/>
    <mergeCell ref="B44:E44"/>
    <mergeCell ref="A43:A44"/>
    <mergeCell ref="B42:E42"/>
    <mergeCell ref="A46:J46"/>
    <mergeCell ref="A38:L38"/>
    <mergeCell ref="B32:E32"/>
    <mergeCell ref="G32:H32"/>
    <mergeCell ref="A33:A34"/>
    <mergeCell ref="B33:E33"/>
    <mergeCell ref="G33:H33"/>
    <mergeCell ref="B34:E34"/>
    <mergeCell ref="G34:H34"/>
    <mergeCell ref="B35:E35"/>
    <mergeCell ref="G35:H35"/>
    <mergeCell ref="B36:E36"/>
    <mergeCell ref="G36:H36"/>
    <mergeCell ref="A37:J37"/>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8"/>
  <sheetViews>
    <sheetView topLeftCell="A25"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12</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10913</v>
      </c>
      <c r="F8" s="1442"/>
      <c r="G8" s="1442"/>
      <c r="H8" s="1442"/>
      <c r="I8" s="1442"/>
      <c r="J8" s="1442"/>
      <c r="K8" s="1442"/>
      <c r="L8" s="1442"/>
      <c r="N8" s="828"/>
      <c r="O8" s="823"/>
      <c r="P8" s="823"/>
    </row>
    <row r="9" spans="1:22" ht="34.5" customHeight="1" x14ac:dyDescent="0.25">
      <c r="A9" s="1443" t="s">
        <v>9</v>
      </c>
      <c r="B9" s="1443"/>
      <c r="C9" s="1443"/>
      <c r="D9" s="1443"/>
      <c r="E9" s="1444" t="s">
        <v>10915</v>
      </c>
      <c r="F9" s="1444"/>
      <c r="G9" s="1444"/>
      <c r="H9" s="1234"/>
      <c r="I9" s="1234"/>
      <c r="J9" s="1234"/>
      <c r="K9" s="1234"/>
      <c r="L9" s="1234"/>
      <c r="N9" s="828"/>
      <c r="O9" s="823"/>
      <c r="P9" s="823"/>
    </row>
    <row r="10" spans="1:22" ht="22.5" customHeight="1" x14ac:dyDescent="0.25">
      <c r="A10" s="1445" t="s">
        <v>11</v>
      </c>
      <c r="B10" s="1445"/>
      <c r="C10" s="1235"/>
      <c r="E10" s="831" t="s">
        <v>10902</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c r="F11" s="832"/>
      <c r="G11" s="831"/>
      <c r="H11" s="831"/>
      <c r="I11" s="833"/>
      <c r="J11" s="832"/>
      <c r="K11" s="831"/>
      <c r="L11" s="834"/>
      <c r="N11" s="1227"/>
      <c r="O11" s="1227"/>
      <c r="P11" s="1227"/>
      <c r="Q11" s="1227"/>
      <c r="R11" s="1227"/>
      <c r="S11" s="1227"/>
      <c r="T11" s="1227"/>
    </row>
    <row r="12" spans="1:22" ht="36.75" customHeight="1" x14ac:dyDescent="0.25">
      <c r="A12" s="1235" t="s">
        <v>15</v>
      </c>
      <c r="B12" s="1235"/>
      <c r="C12" s="1235"/>
      <c r="E12" s="1446" t="s">
        <v>10917</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47.2</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10385</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10914</v>
      </c>
      <c r="F15" s="1447"/>
      <c r="G15" s="1447"/>
      <c r="H15" s="1447"/>
      <c r="I15" s="1447"/>
      <c r="J15" s="1447"/>
      <c r="K15" s="1447"/>
      <c r="L15" s="1447"/>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10916</v>
      </c>
      <c r="M18" s="903"/>
      <c r="N18" s="1007"/>
      <c r="O18" s="1007"/>
      <c r="P18" s="1007"/>
      <c r="Q18" s="1007"/>
      <c r="R18" s="1007"/>
      <c r="S18" s="1007"/>
      <c r="T18" s="1007"/>
    </row>
    <row r="19" spans="1:20" s="2" customFormat="1" ht="54.75" customHeight="1" x14ac:dyDescent="0.25">
      <c r="A19" s="1243">
        <v>1</v>
      </c>
      <c r="B19" s="839">
        <v>13</v>
      </c>
      <c r="C19" s="839">
        <v>272</v>
      </c>
      <c r="D19" s="1243" t="s">
        <v>18</v>
      </c>
      <c r="E19" s="839" t="s">
        <v>37</v>
      </c>
      <c r="F19" s="885">
        <v>1</v>
      </c>
      <c r="G19" s="886">
        <v>530000</v>
      </c>
      <c r="H19" s="839">
        <v>1.19</v>
      </c>
      <c r="I19" s="1439">
        <v>47.2</v>
      </c>
      <c r="J19" s="1440"/>
      <c r="K19" s="844">
        <f>ROUND(G19*H19*I19,)</f>
        <v>29769040</v>
      </c>
      <c r="L19" s="1237" t="str">
        <f>E12</f>
        <v>Hiệp Tiến đoạn từ Quốc lộ 1 đến Đường quanh núi Chứa Chan</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47.2</v>
      </c>
      <c r="J20" s="1456"/>
      <c r="K20" s="848">
        <f>SUM(K19:K19)</f>
        <v>29769040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13</v>
      </c>
      <c r="C24" s="1226">
        <f t="shared" si="0"/>
        <v>272</v>
      </c>
      <c r="D24" s="1226" t="str">
        <f t="shared" si="0"/>
        <v>m²</v>
      </c>
      <c r="E24" s="1226" t="str">
        <f t="shared" si="0"/>
        <v>CLN</v>
      </c>
      <c r="F24" s="60">
        <f t="shared" si="0"/>
        <v>1</v>
      </c>
      <c r="G24" s="1463">
        <f t="shared" si="0"/>
        <v>530000</v>
      </c>
      <c r="H24" s="1464"/>
      <c r="I24" s="855">
        <f>I19</f>
        <v>47.2</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hidden="1" customHeight="1" x14ac:dyDescent="0.25">
      <c r="A31" s="1226">
        <v>1</v>
      </c>
      <c r="B31" s="1474" t="str">
        <f>'[3]vật kiến trúc 2026'!B234</f>
        <v>Trụ bê tông cắm ranh hàng rào cao 1,2 đến 2,2m</v>
      </c>
      <c r="C31" s="1475"/>
      <c r="D31" s="1475"/>
      <c r="E31" s="1476"/>
      <c r="F31" s="1225"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226">
        <v>2</v>
      </c>
      <c r="B32" s="1474" t="s">
        <v>9998</v>
      </c>
      <c r="C32" s="1475"/>
      <c r="D32" s="1475"/>
      <c r="E32" s="1476"/>
      <c r="F32" s="1225"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225"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225"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226">
        <v>4</v>
      </c>
      <c r="B35" s="1474" t="str">
        <f>'[3]vật kiến trúc 2026'!B241</f>
        <v>Hàng rào lưới B40</v>
      </c>
      <c r="C35" s="1475"/>
      <c r="D35" s="1475"/>
      <c r="E35" s="1476"/>
      <c r="F35" s="1225"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226">
        <v>5</v>
      </c>
      <c r="B36" s="1474" t="str">
        <f>'[3]vật kiến trúc 2026'!B240</f>
        <v>Mảng rào dây kẽm gai</v>
      </c>
      <c r="C36" s="1475"/>
      <c r="D36" s="1475"/>
      <c r="E36" s="1476"/>
      <c r="F36" s="1225"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232" t="s">
        <v>25</v>
      </c>
      <c r="B39" s="1480" t="s">
        <v>87</v>
      </c>
      <c r="C39" s="1480"/>
      <c r="D39" s="1480"/>
      <c r="E39" s="1480"/>
      <c r="F39" s="1232" t="s">
        <v>60</v>
      </c>
      <c r="G39" s="1232" t="s">
        <v>31</v>
      </c>
      <c r="H39" s="1241" t="s">
        <v>10516</v>
      </c>
      <c r="I39" s="865" t="s">
        <v>61</v>
      </c>
      <c r="J39" s="866" t="s">
        <v>34</v>
      </c>
      <c r="K39" s="1232" t="s">
        <v>35</v>
      </c>
      <c r="L39" s="853" t="s">
        <v>41</v>
      </c>
      <c r="M39" s="1091"/>
      <c r="N39" s="1160"/>
      <c r="O39" s="927"/>
      <c r="P39" s="928"/>
      <c r="Q39" s="1108"/>
    </row>
    <row r="40" spans="1:17" s="1220" customFormat="1" ht="48" customHeight="1" x14ac:dyDescent="0.25">
      <c r="A40" s="1495">
        <v>1</v>
      </c>
      <c r="B40" s="1492" t="str">
        <f>'CÂY TRỒNG 2026'!B8908</f>
        <v>Gòn &gt;6-9 cm</v>
      </c>
      <c r="C40" s="1493"/>
      <c r="D40" s="1493"/>
      <c r="E40" s="1494"/>
      <c r="F40" s="1106" t="str">
        <f>VLOOKUP(B40,'CÂY TRỒNG 2026'!$B$3:$D$30104,2,0)</f>
        <v>cây</v>
      </c>
      <c r="G40" s="1106">
        <f>VLOOKUP(B40,'CÂY TRỒNG 2026'!$B$3:$D$30104,3,0)</f>
        <v>225790</v>
      </c>
      <c r="H40" s="909">
        <f>VLOOKUP(B40,'CÂY TRỒNG 2026'!$B$3:$E$9990,4,0)</f>
        <v>833</v>
      </c>
      <c r="I40" s="1214">
        <v>1</v>
      </c>
      <c r="J40" s="1215">
        <v>1</v>
      </c>
      <c r="K40" s="1216">
        <f>ROUND(G40*I40*J40,)</f>
        <v>225790</v>
      </c>
      <c r="L40" s="1222"/>
      <c r="M40" s="1048" t="s">
        <v>10911</v>
      </c>
      <c r="N40" s="1217"/>
      <c r="O40" s="1218"/>
      <c r="P40" s="1218"/>
      <c r="Q40" s="1219"/>
    </row>
    <row r="41" spans="1:17" s="1220" customFormat="1" ht="48" customHeight="1" x14ac:dyDescent="0.25">
      <c r="A41" s="1496"/>
      <c r="B41" s="1492" t="str">
        <f>B40</f>
        <v>Gòn &gt;6-9 cm</v>
      </c>
      <c r="C41" s="1493"/>
      <c r="D41" s="1493"/>
      <c r="E41" s="1494"/>
      <c r="F41" s="1106" t="str">
        <f>VLOOKUP(B41,'CÂY TRỒNG 2026'!$B$3:$D$30104,2,0)</f>
        <v>cây</v>
      </c>
      <c r="G41" s="1106">
        <f>VLOOKUP(B41,'CÂY TRỒNG 2026'!$B$3:$D$30104,3,0)</f>
        <v>225790</v>
      </c>
      <c r="H41" s="909">
        <f>VLOOKUP(B41,'CÂY TRỒNG 2026'!$B$3:$E$9990,4,0)</f>
        <v>833</v>
      </c>
      <c r="I41" s="1214">
        <f>5-I40</f>
        <v>4</v>
      </c>
      <c r="J41" s="1215">
        <v>0</v>
      </c>
      <c r="K41" s="1216">
        <f>ROUND(G41*I41*J41,)</f>
        <v>0</v>
      </c>
      <c r="L41" s="1239" t="s">
        <v>10424</v>
      </c>
      <c r="M41" s="1048"/>
      <c r="N41" s="1217"/>
      <c r="O41" s="1218"/>
      <c r="P41" s="1218"/>
      <c r="Q41" s="1219"/>
    </row>
    <row r="42" spans="1:17" s="1220" customFormat="1" ht="32.25" customHeight="1" x14ac:dyDescent="0.25">
      <c r="A42" s="1250">
        <v>2</v>
      </c>
      <c r="B42" s="1492" t="str">
        <f>'CÂY TRỒNG 2026'!B8920</f>
        <v>Gòn &gt;42 cm</v>
      </c>
      <c r="C42" s="1493"/>
      <c r="D42" s="1493"/>
      <c r="E42" s="1494"/>
      <c r="F42" s="1106" t="str">
        <f>VLOOKUP(B42,'CÂY TRỒNG 2026'!$B$3:$D$30104,2,0)</f>
        <v>cây</v>
      </c>
      <c r="G42" s="1106">
        <f>VLOOKUP(B42,'CÂY TRỒNG 2026'!$B$3:$D$30104,3,0)</f>
        <v>646040</v>
      </c>
      <c r="H42" s="909">
        <f>VLOOKUP(B42,'CÂY TRỒNG 2026'!$B$3:$E$9990,4,0)</f>
        <v>833</v>
      </c>
      <c r="I42" s="1214">
        <v>3</v>
      </c>
      <c r="J42" s="1215">
        <v>1</v>
      </c>
      <c r="K42" s="1216">
        <f t="shared" ref="K42" si="2">ROUND(G42*I42*J42,)</f>
        <v>1938120</v>
      </c>
      <c r="L42" s="1251"/>
      <c r="M42" s="1048" t="s">
        <v>10911</v>
      </c>
      <c r="N42" s="1217"/>
      <c r="O42" s="1218"/>
      <c r="P42" s="1218"/>
      <c r="Q42" s="1219"/>
    </row>
    <row r="43" spans="1:17" ht="28.5" customHeight="1" x14ac:dyDescent="0.25">
      <c r="A43" s="1480" t="s">
        <v>111</v>
      </c>
      <c r="B43" s="1480"/>
      <c r="C43" s="1480"/>
      <c r="D43" s="1480"/>
      <c r="E43" s="1480"/>
      <c r="F43" s="1480"/>
      <c r="G43" s="1480"/>
      <c r="H43" s="1480"/>
      <c r="I43" s="1480"/>
      <c r="J43" s="1480"/>
      <c r="K43" s="111">
        <f>SUM(K40:K42)</f>
        <v>2163910</v>
      </c>
      <c r="L43" s="872"/>
      <c r="M43" s="1224">
        <f>I20</f>
        <v>47.2</v>
      </c>
      <c r="N43" s="3">
        <f>I20</f>
        <v>47.2</v>
      </c>
      <c r="O43" s="753" t="e">
        <f>SUM(#REF!)</f>
        <v>#REF!</v>
      </c>
    </row>
    <row r="44" spans="1:17" ht="41.25" customHeight="1" x14ac:dyDescent="0.25">
      <c r="A44" s="1481" t="s">
        <v>10429</v>
      </c>
      <c r="B44" s="1482"/>
      <c r="C44" s="1482"/>
      <c r="D44" s="1482"/>
      <c r="E44" s="1482"/>
      <c r="F44" s="1482"/>
      <c r="G44" s="1482"/>
      <c r="H44" s="1482"/>
      <c r="I44" s="1482"/>
      <c r="J44" s="1482"/>
      <c r="K44" s="111">
        <f>IF(K20+K28+K37+K43&lt;20000000,2000000,IF(K20+K28+K37+K43&lt;50000000,4000000,IF(K20+K28+K37+K43&lt;100000000,8000000,IF(K20+K28+K37+K43&lt;200000000,12000000,IF(K20+K28+K37+K43&lt;500000000,16000000,20000000)))))</f>
        <v>4000000</v>
      </c>
      <c r="L44" s="112" t="s">
        <v>113</v>
      </c>
      <c r="M44" s="1249">
        <f>M43*H42/10000</f>
        <v>3.9317600000000006</v>
      </c>
    </row>
    <row r="45" spans="1:17" ht="30" customHeight="1" x14ac:dyDescent="0.25">
      <c r="A45" s="1480" t="s">
        <v>10574</v>
      </c>
      <c r="B45" s="1480"/>
      <c r="C45" s="1480"/>
      <c r="D45" s="1480"/>
      <c r="E45" s="1480"/>
      <c r="F45" s="1480"/>
      <c r="G45" s="1480"/>
      <c r="H45" s="1480"/>
      <c r="I45" s="1480"/>
      <c r="J45" s="1480"/>
      <c r="K45" s="875">
        <f>K44+K43+K37+K20+K28</f>
        <v>37732950</v>
      </c>
      <c r="L45" s="872"/>
      <c r="M45" s="114">
        <f>K44+K28+K20+K43</f>
        <v>37732950</v>
      </c>
    </row>
    <row r="46" spans="1:17" s="116" customFormat="1" ht="52.5" customHeight="1" x14ac:dyDescent="0.25">
      <c r="A46" s="1483" t="s">
        <v>115</v>
      </c>
      <c r="B46" s="1483"/>
      <c r="C46" s="1483"/>
      <c r="D46" s="1483"/>
      <c r="E46" s="1483"/>
      <c r="F46" s="1483"/>
      <c r="G46" s="1483"/>
      <c r="H46" s="1483"/>
      <c r="I46" s="1483"/>
      <c r="J46" s="1483"/>
      <c r="K46" s="1483"/>
      <c r="L46" s="1483"/>
      <c r="M46" s="1236"/>
      <c r="O46" s="876"/>
      <c r="P46" s="876"/>
    </row>
    <row r="47" spans="1:17" s="119" customFormat="1" ht="48" customHeight="1" x14ac:dyDescent="0.25">
      <c r="A47" s="1479" t="s">
        <v>10375</v>
      </c>
      <c r="B47" s="1479"/>
      <c r="C47" s="1479"/>
      <c r="D47" s="1479"/>
      <c r="E47" s="1479"/>
      <c r="F47" s="1479"/>
      <c r="G47" s="1479"/>
      <c r="H47" s="1479"/>
      <c r="I47" s="1479"/>
      <c r="J47" s="1479"/>
      <c r="K47" s="1479"/>
      <c r="L47" s="1479"/>
      <c r="M47" s="1231"/>
      <c r="O47" s="876"/>
      <c r="P47" s="876"/>
    </row>
    <row r="48" spans="1:17" s="119" customFormat="1" ht="54" customHeight="1" x14ac:dyDescent="0.25">
      <c r="A48" s="1479" t="s">
        <v>117</v>
      </c>
      <c r="B48" s="1479"/>
      <c r="C48" s="1479"/>
      <c r="D48" s="1479"/>
      <c r="E48" s="1479"/>
      <c r="F48" s="1479"/>
      <c r="G48" s="1479"/>
      <c r="H48" s="1479"/>
      <c r="I48" s="1479"/>
      <c r="J48" s="1479"/>
      <c r="K48" s="877">
        <f>K45</f>
        <v>37732950</v>
      </c>
      <c r="L48" s="1230" t="s">
        <v>118</v>
      </c>
      <c r="M48" s="1231"/>
      <c r="O48" s="876"/>
      <c r="P48" s="876"/>
    </row>
    <row r="49" spans="1:16" s="119" customFormat="1" ht="14.25" x14ac:dyDescent="0.25">
      <c r="A49" s="1479" t="s">
        <v>119</v>
      </c>
      <c r="B49" s="1479"/>
      <c r="C49" s="1479"/>
      <c r="D49" s="1479"/>
      <c r="E49" s="1479"/>
      <c r="F49" s="1479"/>
      <c r="G49" s="1479"/>
      <c r="H49" s="1479"/>
      <c r="I49" s="1479"/>
      <c r="J49" s="1479"/>
      <c r="K49" s="1479"/>
      <c r="L49" s="1479"/>
      <c r="M49" s="1231"/>
      <c r="O49" s="876"/>
      <c r="P49" s="876"/>
    </row>
    <row r="50" spans="1:16" s="123" customFormat="1" ht="15" customHeight="1" x14ac:dyDescent="0.25">
      <c r="A50" s="1484" t="s">
        <v>120</v>
      </c>
      <c r="B50" s="1484"/>
      <c r="C50" s="1484"/>
      <c r="D50" s="879"/>
      <c r="E50" s="879"/>
      <c r="F50" s="1485" t="s">
        <v>10444</v>
      </c>
      <c r="G50" s="1485"/>
      <c r="H50" s="1485"/>
      <c r="I50" s="1485"/>
      <c r="J50" s="1485"/>
      <c r="K50" s="879"/>
      <c r="L50" s="1231" t="s">
        <v>122</v>
      </c>
      <c r="M50" s="1231"/>
      <c r="O50" s="753"/>
      <c r="P50" s="753"/>
    </row>
    <row r="51" spans="1:16" s="123" customFormat="1" x14ac:dyDescent="0.25">
      <c r="A51" s="880"/>
      <c r="B51" s="880"/>
      <c r="C51" s="880"/>
      <c r="L51" s="1231" t="s">
        <v>123</v>
      </c>
      <c r="M51" s="756"/>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ht="22.5" customHeight="1" x14ac:dyDescent="0.25">
      <c r="A58" s="1486" t="s">
        <v>10967</v>
      </c>
      <c r="B58" s="1486"/>
      <c r="C58" s="1486"/>
      <c r="D58" s="879"/>
      <c r="E58" s="879"/>
      <c r="F58" s="1485" t="s">
        <v>126</v>
      </c>
      <c r="G58" s="1485"/>
      <c r="H58" s="1485"/>
      <c r="I58" s="1485" t="s">
        <v>126</v>
      </c>
      <c r="J58" s="1485"/>
      <c r="K58" s="879"/>
      <c r="L58" s="1231" t="s">
        <v>127</v>
      </c>
      <c r="M58" s="756"/>
      <c r="O58" s="753"/>
      <c r="P58" s="753"/>
    </row>
  </sheetData>
  <mergeCells count="66">
    <mergeCell ref="A49:L49"/>
    <mergeCell ref="A50:C50"/>
    <mergeCell ref="F50:J50"/>
    <mergeCell ref="A58:C58"/>
    <mergeCell ref="F58:J58"/>
    <mergeCell ref="A46:L46"/>
    <mergeCell ref="A47:L47"/>
    <mergeCell ref="A48:J48"/>
    <mergeCell ref="B39:E39"/>
    <mergeCell ref="B40:E40"/>
    <mergeCell ref="B42:E42"/>
    <mergeCell ref="B41:E41"/>
    <mergeCell ref="A40:A41"/>
    <mergeCell ref="A43:J43"/>
    <mergeCell ref="A44:J44"/>
    <mergeCell ref="A45:J45"/>
    <mergeCell ref="A38:L38"/>
    <mergeCell ref="B32:E32"/>
    <mergeCell ref="G32:H32"/>
    <mergeCell ref="A33:A34"/>
    <mergeCell ref="B33:E33"/>
    <mergeCell ref="G33:H33"/>
    <mergeCell ref="B34:E34"/>
    <mergeCell ref="G34:H34"/>
    <mergeCell ref="B35:E35"/>
    <mergeCell ref="G35:H35"/>
    <mergeCell ref="B36:E36"/>
    <mergeCell ref="G36:H36"/>
    <mergeCell ref="A37:J37"/>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4"/>
  <sheetViews>
    <sheetView topLeftCell="A25"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13</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10918</v>
      </c>
      <c r="F8" s="1442"/>
      <c r="G8" s="1442"/>
      <c r="H8" s="1442"/>
      <c r="I8" s="1442"/>
      <c r="J8" s="1442"/>
      <c r="K8" s="1442"/>
      <c r="L8" s="1442"/>
      <c r="N8" s="828"/>
      <c r="O8" s="823"/>
      <c r="P8" s="823"/>
    </row>
    <row r="9" spans="1:22" ht="34.5" customHeight="1" x14ac:dyDescent="0.25">
      <c r="A9" s="1443" t="s">
        <v>9</v>
      </c>
      <c r="B9" s="1443"/>
      <c r="C9" s="1443"/>
      <c r="D9" s="1443"/>
      <c r="E9" s="1444" t="s">
        <v>10921</v>
      </c>
      <c r="F9" s="1444"/>
      <c r="G9" s="1444"/>
      <c r="H9" s="1234"/>
      <c r="I9" s="1234"/>
      <c r="J9" s="1234"/>
      <c r="K9" s="1234"/>
      <c r="L9" s="1234"/>
      <c r="N9" s="828"/>
      <c r="O9" s="823"/>
      <c r="P9" s="823"/>
    </row>
    <row r="10" spans="1:22" ht="22.5" customHeight="1" x14ac:dyDescent="0.25">
      <c r="A10" s="1445" t="s">
        <v>11</v>
      </c>
      <c r="B10" s="1445"/>
      <c r="C10" s="1235"/>
      <c r="E10" s="831" t="s">
        <v>10859</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t="s">
        <v>10922</v>
      </c>
      <c r="F11" s="832"/>
      <c r="G11" s="831"/>
      <c r="H11" s="831"/>
      <c r="I11" s="833"/>
      <c r="J11" s="832"/>
      <c r="K11" s="831"/>
      <c r="L11" s="834"/>
      <c r="N11" s="1227"/>
      <c r="O11" s="1227"/>
      <c r="P11" s="1227"/>
      <c r="Q11" s="1227"/>
      <c r="R11" s="1227"/>
      <c r="S11" s="1227"/>
      <c r="T11" s="1227"/>
    </row>
    <row r="12" spans="1:22" ht="94.5" customHeight="1" x14ac:dyDescent="0.25">
      <c r="A12" s="1235" t="s">
        <v>15</v>
      </c>
      <c r="B12" s="1235"/>
      <c r="C12" s="1235"/>
      <c r="E12" s="1446" t="s">
        <v>10886</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47</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10919</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10946</v>
      </c>
      <c r="F15" s="1447"/>
      <c r="G15" s="1447"/>
      <c r="H15" s="1447"/>
      <c r="I15" s="1447"/>
      <c r="J15" s="1447"/>
      <c r="K15" s="1447"/>
      <c r="L15" s="1447"/>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10920</v>
      </c>
      <c r="M18" s="903"/>
      <c r="N18" s="1007"/>
      <c r="O18" s="1007"/>
      <c r="P18" s="1007"/>
      <c r="Q18" s="1007"/>
      <c r="R18" s="1007"/>
      <c r="S18" s="1007"/>
      <c r="T18" s="1007"/>
    </row>
    <row r="19" spans="1:20" s="2" customFormat="1" ht="215.25" customHeight="1" x14ac:dyDescent="0.25">
      <c r="A19" s="1243">
        <v>1</v>
      </c>
      <c r="B19" s="839">
        <v>325</v>
      </c>
      <c r="C19" s="839">
        <v>246</v>
      </c>
      <c r="D19" s="1243" t="s">
        <v>18</v>
      </c>
      <c r="E19" s="839" t="s">
        <v>10407</v>
      </c>
      <c r="F19" s="885">
        <v>1</v>
      </c>
      <c r="G19" s="886">
        <v>220000</v>
      </c>
      <c r="H19" s="839">
        <v>1.45</v>
      </c>
      <c r="I19" s="1439">
        <v>47</v>
      </c>
      <c r="J19" s="1440"/>
      <c r="K19" s="844">
        <f>ROUND(G19*H19*I19,)</f>
        <v>14993000</v>
      </c>
      <c r="L19" s="1237" t="str">
        <f>E12</f>
        <v>Các tuyến đường giao thông không đấu nối trực tiếp và thông ra Quốc lộ 1 đoạn từ Hết ranh thửa đất số 74, tờ BĐĐC số 251 về bên phải và hết ranh thửa đất số 151, tờ BĐĐC số 251 về bên trái đến Hết ranh thửa đất số 15, tờ BĐĐC số 250 về bên phải và hết ranh thửa đất số 131, tờ BĐĐC số 250 về bên trái có hiện trạng là đường nhựa, bê tông xi măng:
- Có bề rộng từ ≥3m đến &lt;5m, cách đường giao thông &gt;1.000m.
- Có bề rộng &lt;3m, cách đường giao thông &gt;200m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47</v>
      </c>
      <c r="J20" s="1456"/>
      <c r="K20" s="848">
        <f>SUM(K19:K19)</f>
        <v>14993000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325</v>
      </c>
      <c r="C24" s="1226">
        <f t="shared" si="0"/>
        <v>246</v>
      </c>
      <c r="D24" s="1226" t="str">
        <f t="shared" si="0"/>
        <v>m²</v>
      </c>
      <c r="E24" s="1226" t="str">
        <f t="shared" si="0"/>
        <v>BHK</v>
      </c>
      <c r="F24" s="60">
        <f t="shared" si="0"/>
        <v>1</v>
      </c>
      <c r="G24" s="1463">
        <f t="shared" si="0"/>
        <v>220000</v>
      </c>
      <c r="H24" s="1464"/>
      <c r="I24" s="855">
        <f>I19</f>
        <v>47</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customHeight="1" x14ac:dyDescent="0.25">
      <c r="A29" s="1470" t="s">
        <v>10923</v>
      </c>
      <c r="B29" s="1470"/>
      <c r="C29" s="1470"/>
      <c r="D29" s="1470"/>
      <c r="E29" s="1470"/>
      <c r="F29" s="1470"/>
      <c r="G29" s="1470"/>
      <c r="H29" s="1470"/>
      <c r="I29" s="1470"/>
      <c r="J29" s="1470"/>
      <c r="K29" s="1470"/>
      <c r="L29" s="1470"/>
    </row>
    <row r="30" spans="1:20" ht="56.25"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customHeight="1" x14ac:dyDescent="0.25">
      <c r="A31" s="1226">
        <v>1</v>
      </c>
      <c r="B31" s="1474" t="str">
        <f>'vật kiến trúc 2026'!B241</f>
        <v>Hàng rào lưới B40</v>
      </c>
      <c r="C31" s="1475"/>
      <c r="D31" s="1475"/>
      <c r="E31" s="1476"/>
      <c r="F31" s="1225" t="str">
        <f>VLOOKUP(B31,'vật kiến trúc 2026'!$B$3:$D$318,2,0)</f>
        <v>m2</v>
      </c>
      <c r="G31" s="1477">
        <f>VLOOKUP(B31,'vật kiến trúc 2026'!$B$3:$D$318,3,0)</f>
        <v>101000</v>
      </c>
      <c r="H31" s="1478"/>
      <c r="I31" s="85">
        <f>(9.4+7.4)*1.3</f>
        <v>21.840000000000003</v>
      </c>
      <c r="J31" s="868">
        <v>0.8</v>
      </c>
      <c r="K31" s="844">
        <f t="shared" ref="K31:K32" si="1">ROUND(G31*I31*J31,)</f>
        <v>1764672</v>
      </c>
      <c r="L31" s="869"/>
    </row>
    <row r="32" spans="1:20" ht="37.5" customHeight="1" x14ac:dyDescent="0.25">
      <c r="A32" s="1226">
        <v>2</v>
      </c>
      <c r="B32" s="1474" t="str">
        <f>'vật kiến trúc 2026'!B239</f>
        <v>Trụ bê tông cắm ranh hàng rào cao 1,2m - 2,2m</v>
      </c>
      <c r="C32" s="1475"/>
      <c r="D32" s="1475"/>
      <c r="E32" s="1476"/>
      <c r="F32" s="1225" t="str">
        <f>VLOOKUP(B32,'vật kiến trúc 2026'!$B$3:$D$318,2,0)</f>
        <v>trụ</v>
      </c>
      <c r="G32" s="1477">
        <f>VLOOKUP(B32,'vật kiến trúc 2026'!$B$3:$D$318,3,0)</f>
        <v>58000</v>
      </c>
      <c r="H32" s="1478"/>
      <c r="I32" s="867">
        <v>7</v>
      </c>
      <c r="J32" s="868">
        <v>0.8</v>
      </c>
      <c r="K32" s="844">
        <f t="shared" si="1"/>
        <v>324800</v>
      </c>
      <c r="L32" s="869"/>
    </row>
    <row r="33" spans="1:17" ht="23.25" customHeight="1" x14ac:dyDescent="0.25">
      <c r="A33" s="1480" t="s">
        <v>85</v>
      </c>
      <c r="B33" s="1480"/>
      <c r="C33" s="1480"/>
      <c r="D33" s="1480"/>
      <c r="E33" s="1480"/>
      <c r="F33" s="1480"/>
      <c r="G33" s="1480"/>
      <c r="H33" s="1480"/>
      <c r="I33" s="1480"/>
      <c r="J33" s="1480"/>
      <c r="K33" s="871">
        <f>SUM(K31:K32)</f>
        <v>2089472</v>
      </c>
      <c r="L33" s="872"/>
    </row>
    <row r="34" spans="1:17" s="1012" customFormat="1" ht="46.5" customHeight="1" x14ac:dyDescent="0.25">
      <c r="A34" s="1481" t="s">
        <v>10443</v>
      </c>
      <c r="B34" s="1481"/>
      <c r="C34" s="1481"/>
      <c r="D34" s="1481"/>
      <c r="E34" s="1481"/>
      <c r="F34" s="1481"/>
      <c r="G34" s="1481"/>
      <c r="H34" s="1481"/>
      <c r="I34" s="1481"/>
      <c r="J34" s="1481"/>
      <c r="K34" s="1481"/>
      <c r="L34" s="1481"/>
      <c r="M34" s="928"/>
      <c r="N34" s="1107"/>
      <c r="O34" s="931"/>
      <c r="P34" s="753"/>
    </row>
    <row r="35" spans="1:17" s="1012" customFormat="1" ht="56.25" customHeight="1" x14ac:dyDescent="0.25">
      <c r="A35" s="1232" t="s">
        <v>25</v>
      </c>
      <c r="B35" s="1480" t="s">
        <v>87</v>
      </c>
      <c r="C35" s="1480"/>
      <c r="D35" s="1480"/>
      <c r="E35" s="1480"/>
      <c r="F35" s="1232" t="s">
        <v>60</v>
      </c>
      <c r="G35" s="1232" t="s">
        <v>31</v>
      </c>
      <c r="H35" s="1241" t="s">
        <v>10516</v>
      </c>
      <c r="I35" s="865" t="s">
        <v>61</v>
      </c>
      <c r="J35" s="866" t="s">
        <v>34</v>
      </c>
      <c r="K35" s="1232" t="s">
        <v>35</v>
      </c>
      <c r="L35" s="853" t="s">
        <v>41</v>
      </c>
      <c r="M35" s="1091"/>
      <c r="N35" s="1160"/>
      <c r="O35" s="927"/>
      <c r="P35" s="928"/>
      <c r="Q35" s="1108"/>
    </row>
    <row r="36" spans="1:17" s="1220" customFormat="1" ht="48" customHeight="1" x14ac:dyDescent="0.25">
      <c r="A36" s="1250">
        <v>1</v>
      </c>
      <c r="B36" s="1492" t="s">
        <v>201</v>
      </c>
      <c r="C36" s="1493"/>
      <c r="D36" s="1493"/>
      <c r="E36" s="1494"/>
      <c r="F36" s="1106" t="str">
        <f>VLOOKUP(B36,'CÂY TRỒNG 2026'!$B$3:$D$4104,2,0)</f>
        <v>ha</v>
      </c>
      <c r="G36" s="1106">
        <f>VLOOKUP(B36,'CÂY TRỒNG 2026'!$B$3:$D$4104,3,0)</f>
        <v>280000000</v>
      </c>
      <c r="H36" s="909">
        <f>VLOOKUP(B36,'CÂY TRỒNG 2026'!$B$3:$E$9990,4,0)</f>
        <v>0</v>
      </c>
      <c r="I36" s="1253">
        <f>8/10000</f>
        <v>8.0000000000000004E-4</v>
      </c>
      <c r="J36" s="1215">
        <v>1</v>
      </c>
      <c r="K36" s="1216">
        <f>ROUND(G36*I36*J36,)</f>
        <v>224000</v>
      </c>
      <c r="L36" s="1487" t="s">
        <v>10924</v>
      </c>
      <c r="M36" s="1048" t="s">
        <v>10925</v>
      </c>
      <c r="N36" s="1217"/>
      <c r="O36" s="1218"/>
      <c r="P36" s="1218"/>
      <c r="Q36" s="1219"/>
    </row>
    <row r="37" spans="1:17" s="1012" customFormat="1" ht="69.75" customHeight="1" x14ac:dyDescent="0.25">
      <c r="A37" s="1489">
        <v>2</v>
      </c>
      <c r="B37" s="1474" t="s">
        <v>1002</v>
      </c>
      <c r="C37" s="1475"/>
      <c r="D37" s="1475"/>
      <c r="E37" s="1476"/>
      <c r="F37" s="1106" t="str">
        <f>VLOOKUP(B37,'CÂY TRỒNG 2026'!$B$3:$D$4104,2,0)</f>
        <v>cây</v>
      </c>
      <c r="G37" s="1106">
        <f>VLOOKUP(B37,'CÂY TRỒNG 2026'!$B$3:$D$4104,3,0)</f>
        <v>99901</v>
      </c>
      <c r="H37" s="909">
        <f>VLOOKUP(B37,'CÂY TRỒNG 2026'!$B$3:$E$9990,4,0)</f>
        <v>1110</v>
      </c>
      <c r="I37" s="867">
        <v>5</v>
      </c>
      <c r="J37" s="727">
        <v>1</v>
      </c>
      <c r="K37" s="905">
        <f t="shared" ref="K37" si="2">ROUND(G37*I37*J37,)</f>
        <v>499505</v>
      </c>
      <c r="L37" s="1491"/>
      <c r="M37" s="931">
        <f>I20*H37/10000</f>
        <v>5.2169999999999996</v>
      </c>
      <c r="N37" s="1110"/>
      <c r="O37" s="753"/>
      <c r="P37" s="753"/>
      <c r="Q37" s="1111"/>
    </row>
    <row r="38" spans="1:17" s="1012" customFormat="1" ht="69.75" customHeight="1" x14ac:dyDescent="0.25">
      <c r="A38" s="1490"/>
      <c r="B38" s="1474" t="s">
        <v>1002</v>
      </c>
      <c r="C38" s="1475"/>
      <c r="D38" s="1475"/>
      <c r="E38" s="1476"/>
      <c r="F38" s="1106" t="str">
        <f>VLOOKUP(B38,'CÂY TRỒNG 2026'!$B$3:$D$4104,2,0)</f>
        <v>cây</v>
      </c>
      <c r="G38" s="1106">
        <f>VLOOKUP(B38,'CÂY TRỒNG 2026'!$B$3:$D$4104,3,0)</f>
        <v>99901</v>
      </c>
      <c r="H38" s="909">
        <f>VLOOKUP(B38,'CÂY TRỒNG 2026'!$B$3:$E$9990,4,0)</f>
        <v>1110</v>
      </c>
      <c r="I38" s="867">
        <f>8-I37</f>
        <v>3</v>
      </c>
      <c r="J38" s="727">
        <v>0</v>
      </c>
      <c r="K38" s="905">
        <f t="shared" ref="K38" si="3">ROUND(G38*I38*J38,)</f>
        <v>0</v>
      </c>
      <c r="L38" s="1488"/>
      <c r="M38" s="931">
        <f>K37*1.5</f>
        <v>749257.5</v>
      </c>
      <c r="N38" s="1110"/>
      <c r="O38" s="753"/>
      <c r="P38" s="753"/>
      <c r="Q38" s="1111"/>
    </row>
    <row r="39" spans="1:17" ht="28.5" customHeight="1" x14ac:dyDescent="0.25">
      <c r="A39" s="1480" t="s">
        <v>111</v>
      </c>
      <c r="B39" s="1480"/>
      <c r="C39" s="1480"/>
      <c r="D39" s="1480"/>
      <c r="E39" s="1480"/>
      <c r="F39" s="1480"/>
      <c r="G39" s="1480"/>
      <c r="H39" s="1480"/>
      <c r="I39" s="1480"/>
      <c r="J39" s="1480"/>
      <c r="K39" s="111">
        <f>SUM(K36:K38)</f>
        <v>723505</v>
      </c>
      <c r="L39" s="872"/>
      <c r="M39" s="1224"/>
      <c r="N39" s="3"/>
      <c r="O39" s="753" t="e">
        <f>SUM(#REF!)</f>
        <v>#REF!</v>
      </c>
    </row>
    <row r="40" spans="1:17" ht="41.25" customHeight="1" x14ac:dyDescent="0.25">
      <c r="A40" s="1481" t="s">
        <v>112</v>
      </c>
      <c r="B40" s="1482"/>
      <c r="C40" s="1482"/>
      <c r="D40" s="1482"/>
      <c r="E40" s="1482"/>
      <c r="F40" s="1482"/>
      <c r="G40" s="1482"/>
      <c r="H40" s="1482"/>
      <c r="I40" s="1482"/>
      <c r="J40" s="1482"/>
      <c r="K40" s="111">
        <f>IF(K20+K28+K33+K39&lt;20000000,2000000,IF(K20+K28+K33+K39&lt;50000000,4000000,IF(K20+K28+K33+K39&lt;100000000,8000000,IF(K20+K28+K33+K39&lt;200000000,12000000,IF(K20+K28+K33+K39&lt;500000000,16000000,20000000)))))</f>
        <v>2000000</v>
      </c>
      <c r="L40" s="112" t="s">
        <v>113</v>
      </c>
      <c r="M40" s="1249"/>
    </row>
    <row r="41" spans="1:17" ht="30" customHeight="1" x14ac:dyDescent="0.25">
      <c r="A41" s="1480" t="s">
        <v>114</v>
      </c>
      <c r="B41" s="1480"/>
      <c r="C41" s="1480"/>
      <c r="D41" s="1480"/>
      <c r="E41" s="1480"/>
      <c r="F41" s="1480"/>
      <c r="G41" s="1480"/>
      <c r="H41" s="1480"/>
      <c r="I41" s="1480"/>
      <c r="J41" s="1480"/>
      <c r="K41" s="875">
        <f>K40+K39+K33+K20+K28</f>
        <v>21605977</v>
      </c>
      <c r="L41" s="872"/>
      <c r="M41" s="114">
        <f>K40+K28+K20+K39</f>
        <v>19516505</v>
      </c>
    </row>
    <row r="42" spans="1:17" s="116" customFormat="1" ht="52.5" customHeight="1" x14ac:dyDescent="0.25">
      <c r="A42" s="1483" t="s">
        <v>115</v>
      </c>
      <c r="B42" s="1483"/>
      <c r="C42" s="1483"/>
      <c r="D42" s="1483"/>
      <c r="E42" s="1483"/>
      <c r="F42" s="1483"/>
      <c r="G42" s="1483"/>
      <c r="H42" s="1483"/>
      <c r="I42" s="1483"/>
      <c r="J42" s="1483"/>
      <c r="K42" s="1483"/>
      <c r="L42" s="1483"/>
      <c r="M42" s="1236"/>
      <c r="O42" s="876"/>
      <c r="P42" s="876"/>
    </row>
    <row r="43" spans="1:17" s="119" customFormat="1" ht="48" customHeight="1" x14ac:dyDescent="0.25">
      <c r="A43" s="1479" t="s">
        <v>10375</v>
      </c>
      <c r="B43" s="1479"/>
      <c r="C43" s="1479"/>
      <c r="D43" s="1479"/>
      <c r="E43" s="1479"/>
      <c r="F43" s="1479"/>
      <c r="G43" s="1479"/>
      <c r="H43" s="1479"/>
      <c r="I43" s="1479"/>
      <c r="J43" s="1479"/>
      <c r="K43" s="1479"/>
      <c r="L43" s="1479"/>
      <c r="M43" s="1231"/>
      <c r="O43" s="876"/>
      <c r="P43" s="876"/>
    </row>
    <row r="44" spans="1:17" s="119" customFormat="1" ht="54" customHeight="1" x14ac:dyDescent="0.25">
      <c r="A44" s="1479" t="s">
        <v>117</v>
      </c>
      <c r="B44" s="1479"/>
      <c r="C44" s="1479"/>
      <c r="D44" s="1479"/>
      <c r="E44" s="1479"/>
      <c r="F44" s="1479"/>
      <c r="G44" s="1479"/>
      <c r="H44" s="1479"/>
      <c r="I44" s="1479"/>
      <c r="J44" s="1479"/>
      <c r="K44" s="877">
        <f>K41</f>
        <v>21605977</v>
      </c>
      <c r="L44" s="1230" t="s">
        <v>118</v>
      </c>
      <c r="M44" s="1231"/>
      <c r="O44" s="876"/>
      <c r="P44" s="876"/>
    </row>
    <row r="45" spans="1:17" s="119" customFormat="1" ht="14.25" x14ac:dyDescent="0.25">
      <c r="A45" s="1479" t="s">
        <v>119</v>
      </c>
      <c r="B45" s="1479"/>
      <c r="C45" s="1479"/>
      <c r="D45" s="1479"/>
      <c r="E45" s="1479"/>
      <c r="F45" s="1479"/>
      <c r="G45" s="1479"/>
      <c r="H45" s="1479"/>
      <c r="I45" s="1479"/>
      <c r="J45" s="1479"/>
      <c r="K45" s="1479"/>
      <c r="L45" s="1479"/>
      <c r="M45" s="1231"/>
      <c r="O45" s="876"/>
      <c r="P45" s="876"/>
    </row>
    <row r="46" spans="1:17" s="123" customFormat="1" ht="15" customHeight="1" x14ac:dyDescent="0.25">
      <c r="A46" s="1484" t="s">
        <v>120</v>
      </c>
      <c r="B46" s="1484"/>
      <c r="C46" s="1484"/>
      <c r="D46" s="879"/>
      <c r="E46" s="879"/>
      <c r="F46" s="1485" t="s">
        <v>10444</v>
      </c>
      <c r="G46" s="1485"/>
      <c r="H46" s="1485"/>
      <c r="I46" s="1485"/>
      <c r="J46" s="1485"/>
      <c r="K46" s="879"/>
      <c r="L46" s="1231" t="s">
        <v>122</v>
      </c>
      <c r="M46" s="1231"/>
      <c r="O46" s="753"/>
      <c r="P46" s="753"/>
    </row>
    <row r="47" spans="1:17" s="123" customFormat="1" x14ac:dyDescent="0.25">
      <c r="A47" s="880"/>
      <c r="B47" s="880"/>
      <c r="C47" s="880"/>
      <c r="L47" s="1231" t="s">
        <v>123</v>
      </c>
      <c r="M47" s="756"/>
      <c r="O47" s="753"/>
      <c r="P47" s="753"/>
    </row>
    <row r="48" spans="1:17" s="123" customFormat="1" x14ac:dyDescent="0.25">
      <c r="A48" s="881"/>
      <c r="B48" s="761"/>
      <c r="C48" s="761"/>
      <c r="G48" s="761"/>
      <c r="H48" s="761"/>
      <c r="I48" s="882"/>
      <c r="L48" s="883"/>
      <c r="M48" s="761"/>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ht="22.5" customHeight="1" x14ac:dyDescent="0.25">
      <c r="A54" s="1486" t="s">
        <v>10967</v>
      </c>
      <c r="B54" s="1486"/>
      <c r="C54" s="1486"/>
      <c r="D54" s="879"/>
      <c r="E54" s="879"/>
      <c r="F54" s="1485" t="s">
        <v>126</v>
      </c>
      <c r="G54" s="1485"/>
      <c r="H54" s="1485"/>
      <c r="I54" s="1485" t="s">
        <v>126</v>
      </c>
      <c r="J54" s="1485"/>
      <c r="K54" s="879"/>
      <c r="L54" s="1231" t="s">
        <v>127</v>
      </c>
      <c r="M54" s="756"/>
      <c r="O54" s="753"/>
      <c r="P54" s="753"/>
    </row>
  </sheetData>
  <mergeCells count="58">
    <mergeCell ref="A46:C46"/>
    <mergeCell ref="F46:J46"/>
    <mergeCell ref="A54:C54"/>
    <mergeCell ref="F54:J54"/>
    <mergeCell ref="B38:E38"/>
    <mergeCell ref="A37:A38"/>
    <mergeCell ref="A40:J40"/>
    <mergeCell ref="A41:J41"/>
    <mergeCell ref="A42:L42"/>
    <mergeCell ref="A43:L43"/>
    <mergeCell ref="A44:J44"/>
    <mergeCell ref="A45:L45"/>
    <mergeCell ref="B35:E35"/>
    <mergeCell ref="B36:E36"/>
    <mergeCell ref="B37:E37"/>
    <mergeCell ref="A39:J39"/>
    <mergeCell ref="A33:J33"/>
    <mergeCell ref="A34:L34"/>
    <mergeCell ref="L36:L38"/>
    <mergeCell ref="B32:E32"/>
    <mergeCell ref="G32:H32"/>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V60"/>
  <sheetViews>
    <sheetView topLeftCell="A21"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14</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10926</v>
      </c>
      <c r="F8" s="1442"/>
      <c r="G8" s="1442"/>
      <c r="H8" s="1442"/>
      <c r="I8" s="1442"/>
      <c r="J8" s="1442"/>
      <c r="K8" s="1442"/>
      <c r="L8" s="1442"/>
      <c r="N8" s="828"/>
      <c r="O8" s="823"/>
      <c r="P8" s="823"/>
    </row>
    <row r="9" spans="1:22" ht="34.5" customHeight="1" x14ac:dyDescent="0.25">
      <c r="A9" s="1443" t="s">
        <v>9</v>
      </c>
      <c r="B9" s="1443"/>
      <c r="C9" s="1443"/>
      <c r="D9" s="1443"/>
      <c r="E9" s="1444"/>
      <c r="F9" s="1444"/>
      <c r="G9" s="1444"/>
      <c r="H9" s="1234"/>
      <c r="I9" s="1234"/>
      <c r="J9" s="1234"/>
      <c r="K9" s="1234"/>
      <c r="L9" s="1234"/>
      <c r="N9" s="828"/>
      <c r="O9" s="823"/>
      <c r="P9" s="823"/>
    </row>
    <row r="10" spans="1:22" ht="22.5" customHeight="1" x14ac:dyDescent="0.25">
      <c r="A10" s="1445" t="s">
        <v>11</v>
      </c>
      <c r="B10" s="1445"/>
      <c r="C10" s="1235"/>
      <c r="E10" s="831" t="s">
        <v>10859</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t="s">
        <v>10927</v>
      </c>
      <c r="F11" s="832"/>
      <c r="G11" s="831"/>
      <c r="H11" s="831"/>
      <c r="I11" s="833"/>
      <c r="J11" s="832"/>
      <c r="K11" s="831"/>
      <c r="L11" s="834"/>
      <c r="N11" s="1227"/>
      <c r="O11" s="1227"/>
      <c r="P11" s="1227"/>
      <c r="Q11" s="1227"/>
      <c r="R11" s="1227"/>
      <c r="S11" s="1227"/>
      <c r="T11" s="1227"/>
    </row>
    <row r="12" spans="1:22" ht="92.25" customHeight="1" x14ac:dyDescent="0.25">
      <c r="A12" s="1235" t="s">
        <v>15</v>
      </c>
      <c r="B12" s="1235"/>
      <c r="C12" s="1235"/>
      <c r="E12" s="1446" t="s">
        <v>10929</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54</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10385</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10957</v>
      </c>
      <c r="F15" s="1447"/>
      <c r="G15" s="1447"/>
      <c r="H15" s="1447"/>
      <c r="I15" s="1447"/>
      <c r="J15" s="1447"/>
      <c r="K15" s="1447"/>
      <c r="L15" s="1447"/>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10928</v>
      </c>
      <c r="M18" s="903"/>
      <c r="N18" s="1007"/>
      <c r="O18" s="1007"/>
      <c r="P18" s="1007"/>
      <c r="Q18" s="1007"/>
      <c r="R18" s="1007"/>
      <c r="S18" s="1007"/>
      <c r="T18" s="1007"/>
    </row>
    <row r="19" spans="1:20" s="2" customFormat="1" ht="254.25" customHeight="1" x14ac:dyDescent="0.25">
      <c r="A19" s="1243">
        <v>1</v>
      </c>
      <c r="B19" s="839">
        <v>24</v>
      </c>
      <c r="C19" s="839">
        <v>246</v>
      </c>
      <c r="D19" s="1243" t="s">
        <v>18</v>
      </c>
      <c r="E19" s="839" t="s">
        <v>37</v>
      </c>
      <c r="F19" s="885">
        <v>1</v>
      </c>
      <c r="G19" s="886">
        <f>0.9*220000</f>
        <v>198000</v>
      </c>
      <c r="H19" s="839">
        <v>1.45</v>
      </c>
      <c r="I19" s="1439">
        <v>54</v>
      </c>
      <c r="J19" s="1440"/>
      <c r="K19" s="844">
        <f>ROUND(G19*H19*I19,)</f>
        <v>15503400</v>
      </c>
      <c r="L19" s="1237" t="str">
        <f>E12</f>
        <v>Các tuyến đường giao thông không đấu nối trực tiếp và thông ra Quốc lộ 1 đoạn từ Hết ranh thửa đất số 74, tờ BĐĐC số 251 về bên phải và hết ranh thửa đất số 151, tờ BĐĐC số 251 về bên trái đến Hết ranh thửa đất số 15, tờ BĐĐC số 250 về bên phải và hết ranh thửa đất số 131, tờ BĐĐC số 250 về bên trái có hiện trạng là đường nhựa, bê tông xi măng:
- Có bề rộng ≥5m, cách đường giao thông &gt;1.000m.
- Có bề rộng từ ≥3m đến &lt;5m, cách đường giao thông từ &gt;500m đến ≤1.000m.
- Có bề rộng &lt;3m, cách đường giao thông ≤200m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54</v>
      </c>
      <c r="J20" s="1456"/>
      <c r="K20" s="848">
        <f>SUM(K19:K19)</f>
        <v>15503400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24</v>
      </c>
      <c r="C24" s="1226">
        <f t="shared" si="0"/>
        <v>246</v>
      </c>
      <c r="D24" s="1226" t="str">
        <f t="shared" si="0"/>
        <v>m²</v>
      </c>
      <c r="E24" s="1226" t="str">
        <f t="shared" si="0"/>
        <v>CLN</v>
      </c>
      <c r="F24" s="60">
        <f t="shared" si="0"/>
        <v>1</v>
      </c>
      <c r="G24" s="1463">
        <f t="shared" si="0"/>
        <v>198000</v>
      </c>
      <c r="H24" s="1464"/>
      <c r="I24" s="855">
        <f>I19</f>
        <v>54</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hidden="1" customHeight="1" x14ac:dyDescent="0.25">
      <c r="A31" s="1226">
        <v>1</v>
      </c>
      <c r="B31" s="1474" t="str">
        <f>'[3]vật kiến trúc 2026'!B234</f>
        <v>Trụ bê tông cắm ranh hàng rào cao 1,2 đến 2,2m</v>
      </c>
      <c r="C31" s="1475"/>
      <c r="D31" s="1475"/>
      <c r="E31" s="1476"/>
      <c r="F31" s="1225"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226">
        <v>2</v>
      </c>
      <c r="B32" s="1474" t="s">
        <v>9998</v>
      </c>
      <c r="C32" s="1475"/>
      <c r="D32" s="1475"/>
      <c r="E32" s="1476"/>
      <c r="F32" s="1225"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225"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225"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226">
        <v>4</v>
      </c>
      <c r="B35" s="1474" t="str">
        <f>'[3]vật kiến trúc 2026'!B241</f>
        <v>Hàng rào lưới B40</v>
      </c>
      <c r="C35" s="1475"/>
      <c r="D35" s="1475"/>
      <c r="E35" s="1476"/>
      <c r="F35" s="1225"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226">
        <v>5</v>
      </c>
      <c r="B36" s="1474" t="str">
        <f>'[3]vật kiến trúc 2026'!B240</f>
        <v>Mảng rào dây kẽm gai</v>
      </c>
      <c r="C36" s="1475"/>
      <c r="D36" s="1475"/>
      <c r="E36" s="1476"/>
      <c r="F36" s="1225"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232" t="s">
        <v>25</v>
      </c>
      <c r="B39" s="1480" t="s">
        <v>87</v>
      </c>
      <c r="C39" s="1480"/>
      <c r="D39" s="1480"/>
      <c r="E39" s="1480"/>
      <c r="F39" s="1232" t="s">
        <v>60</v>
      </c>
      <c r="G39" s="1232" t="s">
        <v>31</v>
      </c>
      <c r="H39" s="1241" t="s">
        <v>10516</v>
      </c>
      <c r="I39" s="865" t="s">
        <v>61</v>
      </c>
      <c r="J39" s="866" t="s">
        <v>34</v>
      </c>
      <c r="K39" s="1232" t="s">
        <v>35</v>
      </c>
      <c r="L39" s="853" t="s">
        <v>41</v>
      </c>
      <c r="M39" s="1091"/>
      <c r="N39" s="1160"/>
      <c r="O39" s="927"/>
      <c r="P39" s="928"/>
      <c r="Q39" s="1108"/>
    </row>
    <row r="40" spans="1:17" s="1012" customFormat="1" ht="48" customHeight="1" x14ac:dyDescent="0.25">
      <c r="A40" s="1244">
        <v>1</v>
      </c>
      <c r="B40" s="1474" t="s">
        <v>358</v>
      </c>
      <c r="C40" s="1475"/>
      <c r="D40" s="1475"/>
      <c r="E40" s="1476"/>
      <c r="F40" s="1106" t="str">
        <f>VLOOKUP(B40,'CÂY TRỒNG 2026'!$B$3:$D$4104,2,0)</f>
        <v>cây</v>
      </c>
      <c r="G40" s="1106">
        <f>VLOOKUP(B40,'CÂY TRỒNG 2026'!$B$3:$D$4104,3,0)</f>
        <v>72300</v>
      </c>
      <c r="H40" s="909">
        <f>VLOOKUP(B40,'CÂY TRỒNG 2026'!$B$3:$E$9990,4,0)</f>
        <v>0</v>
      </c>
      <c r="I40" s="867">
        <v>1</v>
      </c>
      <c r="J40" s="727">
        <v>1</v>
      </c>
      <c r="K40" s="905">
        <f>ROUND(G40*I40*J40,)</f>
        <v>72300</v>
      </c>
      <c r="L40" s="1239"/>
      <c r="M40" s="931">
        <f>I19</f>
        <v>54</v>
      </c>
      <c r="N40" s="1110"/>
      <c r="O40" s="753"/>
      <c r="P40" s="753"/>
      <c r="Q40" s="1111"/>
    </row>
    <row r="41" spans="1:17" s="1220" customFormat="1" ht="26.25" customHeight="1" x14ac:dyDescent="0.25">
      <c r="A41" s="1221">
        <v>2</v>
      </c>
      <c r="B41" s="1492" t="s">
        <v>201</v>
      </c>
      <c r="C41" s="1493"/>
      <c r="D41" s="1493"/>
      <c r="E41" s="1494"/>
      <c r="F41" s="1106" t="str">
        <f>VLOOKUP(B41,'CÂY TRỒNG 2026'!$B$3:$D$4104,2,0)</f>
        <v>ha</v>
      </c>
      <c r="G41" s="1106">
        <f>VLOOKUP(B41,'CÂY TRỒNG 2026'!$B$3:$D$4104,3,0)</f>
        <v>280000000</v>
      </c>
      <c r="H41" s="909">
        <f>VLOOKUP(B41,'CÂY TRỒNG 2026'!$B$3:$E$9990,4,0)</f>
        <v>0</v>
      </c>
      <c r="I41" s="1252">
        <f>29/10000</f>
        <v>2.8999999999999998E-3</v>
      </c>
      <c r="J41" s="1215">
        <v>1</v>
      </c>
      <c r="K41" s="1216">
        <f>ROUND(G41*I41*J41,)</f>
        <v>812000</v>
      </c>
      <c r="L41" s="1487" t="s">
        <v>10965</v>
      </c>
      <c r="M41" s="1048" t="s">
        <v>10930</v>
      </c>
      <c r="N41" s="1217"/>
      <c r="O41" s="1218"/>
      <c r="P41" s="1218"/>
      <c r="Q41" s="1219"/>
    </row>
    <row r="42" spans="1:17" s="1012" customFormat="1" ht="32.25" customHeight="1" x14ac:dyDescent="0.25">
      <c r="A42" s="1238">
        <v>3</v>
      </c>
      <c r="B42" s="1474" t="s">
        <v>1126</v>
      </c>
      <c r="C42" s="1475"/>
      <c r="D42" s="1475"/>
      <c r="E42" s="1476"/>
      <c r="F42" s="1106" t="str">
        <f>VLOOKUP(B42,'CÂY TRỒNG 2026'!$B$3:$D$4104,2,0)</f>
        <v>cây</v>
      </c>
      <c r="G42" s="1106">
        <f>VLOOKUP(B42,'CÂY TRỒNG 2026'!$B$3:$D$4104,3,0)</f>
        <v>832530</v>
      </c>
      <c r="H42" s="909">
        <f>VLOOKUP(B42,'CÂY TRỒNG 2026'!$B$3:$E$9990,4,0)</f>
        <v>180</v>
      </c>
      <c r="I42" s="867">
        <v>1</v>
      </c>
      <c r="J42" s="727">
        <v>0</v>
      </c>
      <c r="K42" s="905">
        <f t="shared" ref="K42" si="2">ROUND(G42*I42*J42,)</f>
        <v>0</v>
      </c>
      <c r="L42" s="1491"/>
      <c r="M42" s="931">
        <f>I42*10000/H42</f>
        <v>55.555555555555557</v>
      </c>
      <c r="N42" s="1110"/>
      <c r="O42" s="753"/>
      <c r="P42" s="753"/>
      <c r="Q42" s="1111"/>
    </row>
    <row r="43" spans="1:17" s="1012" customFormat="1" ht="32.25" customHeight="1" x14ac:dyDescent="0.25">
      <c r="A43" s="1238">
        <v>4</v>
      </c>
      <c r="B43" s="1474" t="s">
        <v>946</v>
      </c>
      <c r="C43" s="1475"/>
      <c r="D43" s="1475"/>
      <c r="E43" s="1476"/>
      <c r="F43" s="1106" t="str">
        <f>VLOOKUP(B43,'CÂY TRỒNG 2026'!$B$3:$D$4104,2,0)</f>
        <v>cây</v>
      </c>
      <c r="G43" s="1106">
        <f>VLOOKUP(B43,'CÂY TRỒNG 2026'!$B$3:$D$4104,3,0)</f>
        <v>248086</v>
      </c>
      <c r="H43" s="909">
        <f>VLOOKUP(B43,'CÂY TRỒNG 2026'!$B$3:$E$9990,4,0)</f>
        <v>1111</v>
      </c>
      <c r="I43" s="867">
        <v>1</v>
      </c>
      <c r="J43" s="727">
        <v>1</v>
      </c>
      <c r="K43" s="905">
        <f t="shared" ref="K43" si="3">ROUND(G43*I43*J43,)</f>
        <v>248086</v>
      </c>
      <c r="L43" s="1491"/>
      <c r="M43" s="928">
        <f>I43*10000/H43</f>
        <v>9.0009000900090008</v>
      </c>
      <c r="N43" s="1255">
        <f>M40-M43-M44</f>
        <v>28.999099909991003</v>
      </c>
      <c r="O43" s="753"/>
      <c r="P43" s="753"/>
      <c r="Q43" s="1111"/>
    </row>
    <row r="44" spans="1:17" s="1012" customFormat="1" ht="32.25" customHeight="1" x14ac:dyDescent="0.25">
      <c r="A44" s="1238">
        <v>5</v>
      </c>
      <c r="B44" s="1474" t="s">
        <v>422</v>
      </c>
      <c r="C44" s="1475"/>
      <c r="D44" s="1475"/>
      <c r="E44" s="1476"/>
      <c r="F44" s="1106" t="str">
        <f>VLOOKUP(B44,'CÂY TRỒNG 2026'!$B$3:$D$4104,2,0)</f>
        <v>cây</v>
      </c>
      <c r="G44" s="1106">
        <f>VLOOKUP(B44,'CÂY TRỒNG 2026'!$B$3:$D$4104,3,0)</f>
        <v>130977</v>
      </c>
      <c r="H44" s="909">
        <f>VLOOKUP(B44,'CÂY TRỒNG 2026'!$B$3:$E$9990,4,0)</f>
        <v>625</v>
      </c>
      <c r="I44" s="867">
        <v>1</v>
      </c>
      <c r="J44" s="727">
        <v>1</v>
      </c>
      <c r="K44" s="905">
        <f t="shared" ref="K44" si="4">ROUND(G44*I44*J44,)</f>
        <v>130977</v>
      </c>
      <c r="L44" s="1488"/>
      <c r="M44" s="931">
        <f t="shared" ref="M44" si="5">I44*10000/H44</f>
        <v>16</v>
      </c>
      <c r="N44" s="1110"/>
      <c r="O44" s="753"/>
      <c r="P44" s="753"/>
      <c r="Q44" s="1111"/>
    </row>
    <row r="45" spans="1:17" ht="28.5" customHeight="1" x14ac:dyDescent="0.25">
      <c r="A45" s="1480" t="s">
        <v>111</v>
      </c>
      <c r="B45" s="1480"/>
      <c r="C45" s="1480"/>
      <c r="D45" s="1480"/>
      <c r="E45" s="1480"/>
      <c r="F45" s="1480"/>
      <c r="G45" s="1480"/>
      <c r="H45" s="1480"/>
      <c r="I45" s="1480"/>
      <c r="J45" s="1480"/>
      <c r="K45" s="111">
        <f>SUM(K40:K44)</f>
        <v>1263363</v>
      </c>
      <c r="L45" s="872"/>
      <c r="M45" s="1224">
        <f>I20</f>
        <v>54</v>
      </c>
      <c r="N45" s="3">
        <f>I20</f>
        <v>54</v>
      </c>
      <c r="O45" s="753" t="e">
        <f>SUM(#REF!)</f>
        <v>#REF!</v>
      </c>
    </row>
    <row r="46" spans="1:17" ht="41.25" customHeight="1" x14ac:dyDescent="0.25">
      <c r="A46" s="1481" t="s">
        <v>10429</v>
      </c>
      <c r="B46" s="1482"/>
      <c r="C46" s="1482"/>
      <c r="D46" s="1482"/>
      <c r="E46" s="1482"/>
      <c r="F46" s="1482"/>
      <c r="G46" s="1482"/>
      <c r="H46" s="1482"/>
      <c r="I46" s="1482"/>
      <c r="J46" s="1482"/>
      <c r="K46" s="111">
        <f>IF(K20+K28+K37+K45&lt;20000000,2000000,IF(K20+K28+K37+K45&lt;50000000,4000000,IF(K20+K28+K37+K45&lt;100000000,8000000,IF(K20+K28+K37+K45&lt;200000000,12000000,IF(K20+K28+K37+K45&lt;500000000,16000000,20000000)))))</f>
        <v>2000000</v>
      </c>
      <c r="L46" s="112" t="s">
        <v>113</v>
      </c>
      <c r="M46" s="1249">
        <f>M45*H42/10000</f>
        <v>0.97199999999999998</v>
      </c>
    </row>
    <row r="47" spans="1:17" ht="30" customHeight="1" x14ac:dyDescent="0.25">
      <c r="A47" s="1480" t="s">
        <v>10574</v>
      </c>
      <c r="B47" s="1480"/>
      <c r="C47" s="1480"/>
      <c r="D47" s="1480"/>
      <c r="E47" s="1480"/>
      <c r="F47" s="1480"/>
      <c r="G47" s="1480"/>
      <c r="H47" s="1480"/>
      <c r="I47" s="1480"/>
      <c r="J47" s="1480"/>
      <c r="K47" s="875">
        <f>K46+K45+K37+K20+K28</f>
        <v>20566763</v>
      </c>
      <c r="L47" s="872"/>
      <c r="M47" s="114">
        <f>K46+K28+K20+K45</f>
        <v>20566763</v>
      </c>
    </row>
    <row r="48" spans="1:17" s="116" customFormat="1" ht="52.5" customHeight="1" x14ac:dyDescent="0.25">
      <c r="A48" s="1483" t="s">
        <v>115</v>
      </c>
      <c r="B48" s="1483"/>
      <c r="C48" s="1483"/>
      <c r="D48" s="1483"/>
      <c r="E48" s="1483"/>
      <c r="F48" s="1483"/>
      <c r="G48" s="1483"/>
      <c r="H48" s="1483"/>
      <c r="I48" s="1483"/>
      <c r="J48" s="1483"/>
      <c r="K48" s="1483"/>
      <c r="L48" s="1483"/>
      <c r="M48" s="1236"/>
      <c r="O48" s="876"/>
      <c r="P48" s="876"/>
    </row>
    <row r="49" spans="1:16" s="119" customFormat="1" ht="48" customHeight="1" x14ac:dyDescent="0.25">
      <c r="A49" s="1479" t="s">
        <v>10375</v>
      </c>
      <c r="B49" s="1479"/>
      <c r="C49" s="1479"/>
      <c r="D49" s="1479"/>
      <c r="E49" s="1479"/>
      <c r="F49" s="1479"/>
      <c r="G49" s="1479"/>
      <c r="H49" s="1479"/>
      <c r="I49" s="1479"/>
      <c r="J49" s="1479"/>
      <c r="K49" s="1479"/>
      <c r="L49" s="1479"/>
      <c r="M49" s="1231"/>
      <c r="O49" s="876"/>
      <c r="P49" s="876"/>
    </row>
    <row r="50" spans="1:16" s="119" customFormat="1" ht="54" customHeight="1" x14ac:dyDescent="0.25">
      <c r="A50" s="1479" t="s">
        <v>117</v>
      </c>
      <c r="B50" s="1479"/>
      <c r="C50" s="1479"/>
      <c r="D50" s="1479"/>
      <c r="E50" s="1479"/>
      <c r="F50" s="1479"/>
      <c r="G50" s="1479"/>
      <c r="H50" s="1479"/>
      <c r="I50" s="1479"/>
      <c r="J50" s="1479"/>
      <c r="K50" s="877">
        <f>K47</f>
        <v>20566763</v>
      </c>
      <c r="L50" s="1230" t="s">
        <v>118</v>
      </c>
      <c r="M50" s="1231"/>
      <c r="O50" s="876"/>
      <c r="P50" s="876"/>
    </row>
    <row r="51" spans="1:16" s="119" customFormat="1" ht="14.25" x14ac:dyDescent="0.25">
      <c r="A51" s="1479" t="s">
        <v>119</v>
      </c>
      <c r="B51" s="1479"/>
      <c r="C51" s="1479"/>
      <c r="D51" s="1479"/>
      <c r="E51" s="1479"/>
      <c r="F51" s="1479"/>
      <c r="G51" s="1479"/>
      <c r="H51" s="1479"/>
      <c r="I51" s="1479"/>
      <c r="J51" s="1479"/>
      <c r="K51" s="1479"/>
      <c r="L51" s="1479"/>
      <c r="M51" s="1231"/>
      <c r="O51" s="876"/>
      <c r="P51" s="876"/>
    </row>
    <row r="52" spans="1:16" s="123" customFormat="1" ht="15" customHeight="1" x14ac:dyDescent="0.25">
      <c r="A52" s="1484" t="s">
        <v>120</v>
      </c>
      <c r="B52" s="1484"/>
      <c r="C52" s="1484"/>
      <c r="D52" s="879"/>
      <c r="E52" s="879"/>
      <c r="F52" s="1485" t="s">
        <v>10444</v>
      </c>
      <c r="G52" s="1485"/>
      <c r="H52" s="1485"/>
      <c r="I52" s="1485"/>
      <c r="J52" s="1485"/>
      <c r="K52" s="879"/>
      <c r="L52" s="1231" t="s">
        <v>122</v>
      </c>
      <c r="M52" s="1231"/>
      <c r="O52" s="753"/>
      <c r="P52" s="753"/>
    </row>
    <row r="53" spans="1:16" s="123" customFormat="1" x14ac:dyDescent="0.25">
      <c r="A53" s="880"/>
      <c r="B53" s="880"/>
      <c r="C53" s="880"/>
      <c r="L53" s="1231" t="s">
        <v>123</v>
      </c>
      <c r="M53" s="756"/>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ht="22.5" customHeight="1" x14ac:dyDescent="0.25">
      <c r="A60" s="1486" t="s">
        <v>10967</v>
      </c>
      <c r="B60" s="1486"/>
      <c r="C60" s="1486"/>
      <c r="D60" s="879"/>
      <c r="E60" s="879"/>
      <c r="F60" s="1485" t="s">
        <v>126</v>
      </c>
      <c r="G60" s="1485"/>
      <c r="H60" s="1485"/>
      <c r="I60" s="1485" t="s">
        <v>126</v>
      </c>
      <c r="J60" s="1485"/>
      <c r="K60" s="879"/>
      <c r="L60" s="1231" t="s">
        <v>127</v>
      </c>
      <c r="M60" s="756"/>
      <c r="O60" s="753"/>
      <c r="P60" s="753"/>
    </row>
  </sheetData>
  <mergeCells count="68">
    <mergeCell ref="L41:L44"/>
    <mergeCell ref="A52:C52"/>
    <mergeCell ref="F52:J52"/>
    <mergeCell ref="A60:C60"/>
    <mergeCell ref="F60:J60"/>
    <mergeCell ref="B43:E43"/>
    <mergeCell ref="B44:E44"/>
    <mergeCell ref="A46:J46"/>
    <mergeCell ref="A47:J47"/>
    <mergeCell ref="A48:L48"/>
    <mergeCell ref="A49:L49"/>
    <mergeCell ref="A50:J50"/>
    <mergeCell ref="A51:L51"/>
    <mergeCell ref="B39:E39"/>
    <mergeCell ref="B41:E41"/>
    <mergeCell ref="B40:E40"/>
    <mergeCell ref="B42:E42"/>
    <mergeCell ref="A45:J45"/>
    <mergeCell ref="A38:L38"/>
    <mergeCell ref="B32:E32"/>
    <mergeCell ref="G32:H32"/>
    <mergeCell ref="A33:A34"/>
    <mergeCell ref="B33:E33"/>
    <mergeCell ref="G33:H33"/>
    <mergeCell ref="B34:E34"/>
    <mergeCell ref="G34:H34"/>
    <mergeCell ref="B35:E35"/>
    <mergeCell ref="G35:H35"/>
    <mergeCell ref="B36:E36"/>
    <mergeCell ref="G36:H36"/>
    <mergeCell ref="A37:J37"/>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8"/>
  <sheetViews>
    <sheetView topLeftCell="A25"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15</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10931</v>
      </c>
      <c r="F8" s="1442"/>
      <c r="G8" s="1442"/>
      <c r="H8" s="1442"/>
      <c r="I8" s="1442"/>
      <c r="J8" s="1442"/>
      <c r="K8" s="1442"/>
      <c r="L8" s="1442"/>
      <c r="N8" s="828"/>
      <c r="O8" s="823"/>
      <c r="P8" s="823"/>
    </row>
    <row r="9" spans="1:22" ht="34.5" customHeight="1" x14ac:dyDescent="0.25">
      <c r="A9" s="1443" t="s">
        <v>9</v>
      </c>
      <c r="B9" s="1443"/>
      <c r="C9" s="1443"/>
      <c r="D9" s="1443"/>
      <c r="E9" s="1444" t="s">
        <v>10932</v>
      </c>
      <c r="F9" s="1444"/>
      <c r="G9" s="1444"/>
      <c r="H9" s="1234"/>
      <c r="I9" s="1234"/>
      <c r="J9" s="1234"/>
      <c r="K9" s="1234"/>
      <c r="L9" s="1234"/>
      <c r="N9" s="828"/>
      <c r="O9" s="823"/>
      <c r="P9" s="823"/>
    </row>
    <row r="10" spans="1:22" ht="22.5" customHeight="1" x14ac:dyDescent="0.25">
      <c r="A10" s="1445" t="s">
        <v>11</v>
      </c>
      <c r="B10" s="1445"/>
      <c r="C10" s="1235"/>
      <c r="E10" s="831" t="s">
        <v>10852</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c r="F11" s="832"/>
      <c r="G11" s="831"/>
      <c r="H11" s="831"/>
      <c r="I11" s="833"/>
      <c r="J11" s="832"/>
      <c r="K11" s="831"/>
      <c r="L11" s="834"/>
      <c r="N11" s="1227"/>
      <c r="O11" s="1227"/>
      <c r="P11" s="1227"/>
      <c r="Q11" s="1227"/>
      <c r="R11" s="1227"/>
      <c r="S11" s="1227"/>
      <c r="T11" s="1227"/>
    </row>
    <row r="12" spans="1:22" ht="92.25" customHeight="1" x14ac:dyDescent="0.25">
      <c r="A12" s="1235" t="s">
        <v>15</v>
      </c>
      <c r="B12" s="1235"/>
      <c r="C12" s="1235"/>
      <c r="E12" s="1446" t="s">
        <v>10934</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62.4</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10385</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10945</v>
      </c>
      <c r="F15" s="1447"/>
      <c r="G15" s="1447"/>
      <c r="H15" s="1447"/>
      <c r="I15" s="1447"/>
      <c r="J15" s="1447"/>
      <c r="K15" s="1447"/>
      <c r="L15" s="1447"/>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10933</v>
      </c>
      <c r="M18" s="903"/>
      <c r="N18" s="1007"/>
      <c r="O18" s="1007"/>
      <c r="P18" s="1007"/>
      <c r="Q18" s="1007"/>
      <c r="R18" s="1007"/>
      <c r="S18" s="1007"/>
      <c r="T18" s="1007"/>
    </row>
    <row r="19" spans="1:20" s="2" customFormat="1" ht="105" customHeight="1" x14ac:dyDescent="0.25">
      <c r="A19" s="1243">
        <v>1</v>
      </c>
      <c r="B19" s="839">
        <v>44</v>
      </c>
      <c r="C19" s="839">
        <v>247</v>
      </c>
      <c r="D19" s="1243" t="s">
        <v>18</v>
      </c>
      <c r="E19" s="839" t="s">
        <v>37</v>
      </c>
      <c r="F19" s="885">
        <v>2</v>
      </c>
      <c r="G19" s="886">
        <f>570000*0.3</f>
        <v>171000</v>
      </c>
      <c r="H19" s="839">
        <v>1.45</v>
      </c>
      <c r="I19" s="1439">
        <v>62.4</v>
      </c>
      <c r="J19" s="1440"/>
      <c r="K19" s="844">
        <f>ROUND(G19*H19*I19,)</f>
        <v>15472080</v>
      </c>
      <c r="L19" s="1237" t="str">
        <f>E12</f>
        <v>Quốc lộ 1 đoạn từ Hết giáo xứ RusseyKeo đến Hết ranh thửa đất số 88, tờ BĐĐC số 252 về bên phải và hết ranh thửa đất số 159, tờ BĐĐC số 252 về bên trái</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62.4</v>
      </c>
      <c r="J20" s="1456"/>
      <c r="K20" s="848">
        <f>SUM(K19:K19)</f>
        <v>15472080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44</v>
      </c>
      <c r="C24" s="1226">
        <f t="shared" si="0"/>
        <v>247</v>
      </c>
      <c r="D24" s="1226" t="str">
        <f t="shared" si="0"/>
        <v>m²</v>
      </c>
      <c r="E24" s="1226" t="str">
        <f t="shared" si="0"/>
        <v>CLN</v>
      </c>
      <c r="F24" s="60">
        <f t="shared" si="0"/>
        <v>2</v>
      </c>
      <c r="G24" s="1463">
        <f t="shared" si="0"/>
        <v>171000</v>
      </c>
      <c r="H24" s="1464"/>
      <c r="I24" s="855">
        <f>I19</f>
        <v>62.4</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hidden="1" customHeight="1" x14ac:dyDescent="0.25">
      <c r="A31" s="1226">
        <v>1</v>
      </c>
      <c r="B31" s="1474" t="str">
        <f>'[3]vật kiến trúc 2026'!B234</f>
        <v>Trụ bê tông cắm ranh hàng rào cao 1,2 đến 2,2m</v>
      </c>
      <c r="C31" s="1475"/>
      <c r="D31" s="1475"/>
      <c r="E31" s="1476"/>
      <c r="F31" s="1225"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226">
        <v>2</v>
      </c>
      <c r="B32" s="1474" t="s">
        <v>9998</v>
      </c>
      <c r="C32" s="1475"/>
      <c r="D32" s="1475"/>
      <c r="E32" s="1476"/>
      <c r="F32" s="1225"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225"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225"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226">
        <v>4</v>
      </c>
      <c r="B35" s="1474" t="str">
        <f>'[3]vật kiến trúc 2026'!B241</f>
        <v>Hàng rào lưới B40</v>
      </c>
      <c r="C35" s="1475"/>
      <c r="D35" s="1475"/>
      <c r="E35" s="1476"/>
      <c r="F35" s="1225"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226">
        <v>5</v>
      </c>
      <c r="B36" s="1474" t="str">
        <f>'[3]vật kiến trúc 2026'!B240</f>
        <v>Mảng rào dây kẽm gai</v>
      </c>
      <c r="C36" s="1475"/>
      <c r="D36" s="1475"/>
      <c r="E36" s="1476"/>
      <c r="F36" s="1225"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232" t="s">
        <v>25</v>
      </c>
      <c r="B39" s="1480" t="s">
        <v>87</v>
      </c>
      <c r="C39" s="1480"/>
      <c r="D39" s="1480"/>
      <c r="E39" s="1480"/>
      <c r="F39" s="1232" t="s">
        <v>60</v>
      </c>
      <c r="G39" s="1232" t="s">
        <v>31</v>
      </c>
      <c r="H39" s="1241" t="s">
        <v>10516</v>
      </c>
      <c r="I39" s="865" t="s">
        <v>61</v>
      </c>
      <c r="J39" s="866" t="s">
        <v>34</v>
      </c>
      <c r="K39" s="1232" t="s">
        <v>35</v>
      </c>
      <c r="L39" s="853" t="s">
        <v>41</v>
      </c>
      <c r="M39" s="1091">
        <f>M40*H41/10000</f>
        <v>1.1232</v>
      </c>
      <c r="N39" s="1160"/>
      <c r="O39" s="927"/>
      <c r="P39" s="928"/>
      <c r="Q39" s="1108"/>
    </row>
    <row r="40" spans="1:17" s="1012" customFormat="1" ht="50.25" customHeight="1" x14ac:dyDescent="0.25">
      <c r="A40" s="1244">
        <v>1</v>
      </c>
      <c r="B40" s="1474" t="s">
        <v>201</v>
      </c>
      <c r="C40" s="1475"/>
      <c r="D40" s="1475"/>
      <c r="E40" s="1476"/>
      <c r="F40" s="1106" t="str">
        <f>VLOOKUP(B40,'CÂY TRỒNG 2026'!$B$3:$D$4104,2,0)</f>
        <v>ha</v>
      </c>
      <c r="G40" s="1106">
        <f>VLOOKUP(B40,'CÂY TRỒNG 2026'!$B$3:$D$4104,3,0)</f>
        <v>280000000</v>
      </c>
      <c r="H40" s="909">
        <f>VLOOKUP(B40,'CÂY TRỒNG 2026'!$B$3:$E$9990,4,0)</f>
        <v>0</v>
      </c>
      <c r="I40" s="870">
        <f>10/10000</f>
        <v>1E-3</v>
      </c>
      <c r="J40" s="727">
        <v>1</v>
      </c>
      <c r="K40" s="905">
        <f>ROUND(G40*I40*J40,)</f>
        <v>280000</v>
      </c>
      <c r="L40" s="1487" t="s">
        <v>10935</v>
      </c>
      <c r="M40" s="931">
        <f>I20</f>
        <v>62.4</v>
      </c>
      <c r="N40" s="1110"/>
      <c r="O40" s="753"/>
      <c r="P40" s="753"/>
      <c r="Q40" s="1111"/>
    </row>
    <row r="41" spans="1:17" s="1012" customFormat="1" ht="50.25" customHeight="1" x14ac:dyDescent="0.25">
      <c r="A41" s="1489">
        <v>2</v>
      </c>
      <c r="B41" s="1474" t="s">
        <v>1126</v>
      </c>
      <c r="C41" s="1475"/>
      <c r="D41" s="1475"/>
      <c r="E41" s="1476"/>
      <c r="F41" s="1106" t="str">
        <f>VLOOKUP(B41,'CÂY TRỒNG 2026'!$B$3:$D$4104,2,0)</f>
        <v>cây</v>
      </c>
      <c r="G41" s="1106">
        <f>VLOOKUP(B41,'CÂY TRỒNG 2026'!$B$3:$D$4104,3,0)</f>
        <v>832530</v>
      </c>
      <c r="H41" s="909">
        <f>VLOOKUP(B41,'CÂY TRỒNG 2026'!$B$3:$E$9990,4,0)</f>
        <v>180</v>
      </c>
      <c r="I41" s="867">
        <v>1</v>
      </c>
      <c r="J41" s="727">
        <v>1</v>
      </c>
      <c r="K41" s="905">
        <f t="shared" ref="K41" si="2">ROUND(G41*I41*J41,)</f>
        <v>832530</v>
      </c>
      <c r="L41" s="1491"/>
      <c r="M41" s="931">
        <f>I41*10000/H41</f>
        <v>55.555555555555557</v>
      </c>
      <c r="N41" s="1110"/>
      <c r="O41" s="753"/>
      <c r="P41" s="753"/>
      <c r="Q41" s="1111"/>
    </row>
    <row r="42" spans="1:17" s="1012" customFormat="1" ht="50.25" customHeight="1" x14ac:dyDescent="0.25">
      <c r="A42" s="1490"/>
      <c r="B42" s="1474" t="s">
        <v>1126</v>
      </c>
      <c r="C42" s="1475"/>
      <c r="D42" s="1475"/>
      <c r="E42" s="1476"/>
      <c r="F42" s="1106" t="str">
        <f>VLOOKUP(B42,'CÂY TRỒNG 2026'!$B$3:$D$4104,2,0)</f>
        <v>cây</v>
      </c>
      <c r="G42" s="1106">
        <f>VLOOKUP(B42,'CÂY TRỒNG 2026'!$B$3:$D$4104,3,0)</f>
        <v>832530</v>
      </c>
      <c r="H42" s="909">
        <f>VLOOKUP(B42,'CÂY TRỒNG 2026'!$B$3:$E$9990,4,0)</f>
        <v>180</v>
      </c>
      <c r="I42" s="867">
        <v>1</v>
      </c>
      <c r="J42" s="727">
        <v>0</v>
      </c>
      <c r="K42" s="905">
        <f t="shared" ref="K42" si="3">ROUND(G42*I42*J42,)</f>
        <v>0</v>
      </c>
      <c r="L42" s="1488"/>
      <c r="M42" s="931">
        <f>K41*1.5</f>
        <v>1248795</v>
      </c>
      <c r="N42" s="1110"/>
      <c r="O42" s="753"/>
      <c r="P42" s="753"/>
      <c r="Q42" s="1111"/>
    </row>
    <row r="43" spans="1:17" ht="28.5" customHeight="1" x14ac:dyDescent="0.25">
      <c r="A43" s="1480" t="s">
        <v>111</v>
      </c>
      <c r="B43" s="1480"/>
      <c r="C43" s="1480"/>
      <c r="D43" s="1480"/>
      <c r="E43" s="1480"/>
      <c r="F43" s="1480"/>
      <c r="G43" s="1480"/>
      <c r="H43" s="1480"/>
      <c r="I43" s="1480"/>
      <c r="J43" s="1480"/>
      <c r="K43" s="111">
        <f>SUM(K40:K42)</f>
        <v>1112530</v>
      </c>
      <c r="L43" s="872"/>
      <c r="M43" s="1224">
        <f>I20</f>
        <v>62.4</v>
      </c>
      <c r="N43" s="3">
        <f>I20</f>
        <v>62.4</v>
      </c>
      <c r="O43" s="753" t="e">
        <f>SUM(#REF!)</f>
        <v>#REF!</v>
      </c>
    </row>
    <row r="44" spans="1:17" ht="41.25" customHeight="1" x14ac:dyDescent="0.25">
      <c r="A44" s="1481" t="s">
        <v>10429</v>
      </c>
      <c r="B44" s="1482"/>
      <c r="C44" s="1482"/>
      <c r="D44" s="1482"/>
      <c r="E44" s="1482"/>
      <c r="F44" s="1482"/>
      <c r="G44" s="1482"/>
      <c r="H44" s="1482"/>
      <c r="I44" s="1482"/>
      <c r="J44" s="1482"/>
      <c r="K44" s="111">
        <f>IF(K20+K28+K37+K43&lt;20000000,2000000,IF(K20+K28+K37+K43&lt;50000000,4000000,IF(K20+K28+K37+K43&lt;100000000,8000000,IF(K20+K28+K37+K43&lt;200000000,12000000,IF(K20+K28+K37+K43&lt;500000000,16000000,20000000)))))</f>
        <v>2000000</v>
      </c>
      <c r="L44" s="112" t="s">
        <v>113</v>
      </c>
      <c r="M44" s="1249">
        <f>M43*H41/10000</f>
        <v>1.1232</v>
      </c>
    </row>
    <row r="45" spans="1:17" ht="30" customHeight="1" x14ac:dyDescent="0.25">
      <c r="A45" s="1480" t="s">
        <v>10574</v>
      </c>
      <c r="B45" s="1480"/>
      <c r="C45" s="1480"/>
      <c r="D45" s="1480"/>
      <c r="E45" s="1480"/>
      <c r="F45" s="1480"/>
      <c r="G45" s="1480"/>
      <c r="H45" s="1480"/>
      <c r="I45" s="1480"/>
      <c r="J45" s="1480"/>
      <c r="K45" s="875">
        <f>K44+K43+K37+K20+K28</f>
        <v>20384610</v>
      </c>
      <c r="L45" s="872"/>
      <c r="M45" s="114">
        <f>K44+K28+K20+K43</f>
        <v>20384610</v>
      </c>
    </row>
    <row r="46" spans="1:17" s="116" customFormat="1" ht="52.5" customHeight="1" x14ac:dyDescent="0.25">
      <c r="A46" s="1483" t="s">
        <v>115</v>
      </c>
      <c r="B46" s="1483"/>
      <c r="C46" s="1483"/>
      <c r="D46" s="1483"/>
      <c r="E46" s="1483"/>
      <c r="F46" s="1483"/>
      <c r="G46" s="1483"/>
      <c r="H46" s="1483"/>
      <c r="I46" s="1483"/>
      <c r="J46" s="1483"/>
      <c r="K46" s="1483"/>
      <c r="L46" s="1483"/>
      <c r="M46" s="1236"/>
      <c r="O46" s="876"/>
      <c r="P46" s="876"/>
    </row>
    <row r="47" spans="1:17" s="119" customFormat="1" ht="48" customHeight="1" x14ac:dyDescent="0.25">
      <c r="A47" s="1479" t="s">
        <v>10375</v>
      </c>
      <c r="B47" s="1479"/>
      <c r="C47" s="1479"/>
      <c r="D47" s="1479"/>
      <c r="E47" s="1479"/>
      <c r="F47" s="1479"/>
      <c r="G47" s="1479"/>
      <c r="H47" s="1479"/>
      <c r="I47" s="1479"/>
      <c r="J47" s="1479"/>
      <c r="K47" s="1479"/>
      <c r="L47" s="1479"/>
      <c r="M47" s="1231"/>
      <c r="O47" s="876"/>
      <c r="P47" s="876"/>
    </row>
    <row r="48" spans="1:17" s="119" customFormat="1" ht="54" customHeight="1" x14ac:dyDescent="0.25">
      <c r="A48" s="1479" t="s">
        <v>117</v>
      </c>
      <c r="B48" s="1479"/>
      <c r="C48" s="1479"/>
      <c r="D48" s="1479"/>
      <c r="E48" s="1479"/>
      <c r="F48" s="1479"/>
      <c r="G48" s="1479"/>
      <c r="H48" s="1479"/>
      <c r="I48" s="1479"/>
      <c r="J48" s="1479"/>
      <c r="K48" s="877">
        <f>K45</f>
        <v>20384610</v>
      </c>
      <c r="L48" s="1230" t="s">
        <v>118</v>
      </c>
      <c r="M48" s="1231"/>
      <c r="O48" s="876"/>
      <c r="P48" s="876"/>
    </row>
    <row r="49" spans="1:16" s="119" customFormat="1" ht="14.25" x14ac:dyDescent="0.25">
      <c r="A49" s="1479" t="s">
        <v>119</v>
      </c>
      <c r="B49" s="1479"/>
      <c r="C49" s="1479"/>
      <c r="D49" s="1479"/>
      <c r="E49" s="1479"/>
      <c r="F49" s="1479"/>
      <c r="G49" s="1479"/>
      <c r="H49" s="1479"/>
      <c r="I49" s="1479"/>
      <c r="J49" s="1479"/>
      <c r="K49" s="1479"/>
      <c r="L49" s="1479"/>
      <c r="M49" s="1231"/>
      <c r="O49" s="876"/>
      <c r="P49" s="876"/>
    </row>
    <row r="50" spans="1:16" s="123" customFormat="1" ht="15" customHeight="1" x14ac:dyDescent="0.25">
      <c r="A50" s="1484" t="s">
        <v>120</v>
      </c>
      <c r="B50" s="1484"/>
      <c r="C50" s="1484"/>
      <c r="D50" s="879"/>
      <c r="E50" s="879"/>
      <c r="F50" s="1485" t="s">
        <v>10444</v>
      </c>
      <c r="G50" s="1485"/>
      <c r="H50" s="1485"/>
      <c r="I50" s="1485"/>
      <c r="J50" s="1485"/>
      <c r="K50" s="879"/>
      <c r="L50" s="1231" t="s">
        <v>122</v>
      </c>
      <c r="M50" s="1231"/>
      <c r="O50" s="753"/>
      <c r="P50" s="753"/>
    </row>
    <row r="51" spans="1:16" s="123" customFormat="1" x14ac:dyDescent="0.25">
      <c r="A51" s="880"/>
      <c r="B51" s="880"/>
      <c r="C51" s="880"/>
      <c r="L51" s="1231" t="s">
        <v>123</v>
      </c>
      <c r="M51" s="756"/>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ht="22.5" customHeight="1" x14ac:dyDescent="0.25">
      <c r="A58" s="1486" t="s">
        <v>10967</v>
      </c>
      <c r="B58" s="1486"/>
      <c r="C58" s="1486"/>
      <c r="D58" s="879"/>
      <c r="E58" s="879"/>
      <c r="F58" s="1485" t="s">
        <v>126</v>
      </c>
      <c r="G58" s="1485"/>
      <c r="H58" s="1485"/>
      <c r="I58" s="1485" t="s">
        <v>126</v>
      </c>
      <c r="J58" s="1485"/>
      <c r="K58" s="879"/>
      <c r="L58" s="1231" t="s">
        <v>127</v>
      </c>
      <c r="M58" s="756"/>
      <c r="O58" s="753"/>
      <c r="P58" s="753"/>
    </row>
  </sheetData>
  <mergeCells count="67">
    <mergeCell ref="A49:L49"/>
    <mergeCell ref="A50:C50"/>
    <mergeCell ref="F50:J50"/>
    <mergeCell ref="A58:C58"/>
    <mergeCell ref="F58:J58"/>
    <mergeCell ref="A45:J45"/>
    <mergeCell ref="A46:L46"/>
    <mergeCell ref="A47:L47"/>
    <mergeCell ref="A48:J48"/>
    <mergeCell ref="B39:E39"/>
    <mergeCell ref="B40:E40"/>
    <mergeCell ref="B41:E41"/>
    <mergeCell ref="B42:E42"/>
    <mergeCell ref="A41:A42"/>
    <mergeCell ref="L40:L42"/>
    <mergeCell ref="A43:J43"/>
    <mergeCell ref="A44:J44"/>
    <mergeCell ref="A38:L38"/>
    <mergeCell ref="B32:E32"/>
    <mergeCell ref="G32:H32"/>
    <mergeCell ref="A33:A34"/>
    <mergeCell ref="B33:E33"/>
    <mergeCell ref="G33:H33"/>
    <mergeCell ref="B34:E34"/>
    <mergeCell ref="G34:H34"/>
    <mergeCell ref="B35:E35"/>
    <mergeCell ref="G35:H35"/>
    <mergeCell ref="B36:E36"/>
    <mergeCell ref="G36:H36"/>
    <mergeCell ref="A37:J37"/>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9990"/>
  <sheetViews>
    <sheetView topLeftCell="A72" zoomScaleNormal="100" workbookViewId="0">
      <selection activeCell="N35" sqref="N35:R35"/>
    </sheetView>
  </sheetViews>
  <sheetFormatPr defaultColWidth="9.140625" defaultRowHeight="18.75" customHeight="1" x14ac:dyDescent="0.25"/>
  <cols>
    <col min="1" max="1" width="10.7109375" style="181" customWidth="1"/>
    <col min="2" max="2" width="67.28515625" style="141" bestFit="1" customWidth="1"/>
    <col min="3" max="3" width="15" style="181" bestFit="1" customWidth="1"/>
    <col min="4" max="4" width="20.42578125" style="182" bestFit="1" customWidth="1"/>
    <col min="5" max="5" width="20.42578125" style="182" customWidth="1"/>
    <col min="6" max="6" width="23.7109375" style="182" bestFit="1" customWidth="1"/>
    <col min="7" max="7" width="60.5703125" style="183" bestFit="1" customWidth="1"/>
    <col min="8" max="8" width="68.85546875" style="141" bestFit="1" customWidth="1"/>
    <col min="9" max="16384" width="9.140625" style="141"/>
  </cols>
  <sheetData>
    <row r="1" spans="1:9" ht="94.5" customHeight="1" x14ac:dyDescent="0.25">
      <c r="A1" s="1334" t="s">
        <v>128</v>
      </c>
      <c r="B1" s="1335"/>
      <c r="C1" s="1335"/>
      <c r="D1" s="1335"/>
      <c r="E1" s="1335"/>
      <c r="F1" s="1335"/>
      <c r="G1" s="1335"/>
    </row>
    <row r="2" spans="1:9" ht="18.75" customHeight="1" x14ac:dyDescent="0.25">
      <c r="A2" s="142" t="s">
        <v>25</v>
      </c>
      <c r="B2" s="143" t="s">
        <v>87</v>
      </c>
      <c r="C2" s="142" t="s">
        <v>60</v>
      </c>
      <c r="D2" s="144" t="s">
        <v>129</v>
      </c>
      <c r="E2" s="144" t="s">
        <v>10517</v>
      </c>
      <c r="F2" s="144" t="s">
        <v>10518</v>
      </c>
      <c r="G2" s="144" t="s">
        <v>130</v>
      </c>
      <c r="H2" s="145"/>
      <c r="I2" s="145"/>
    </row>
    <row r="3" spans="1:9" ht="18.75" customHeight="1" x14ac:dyDescent="0.25">
      <c r="A3" s="1333">
        <v>1</v>
      </c>
      <c r="B3" s="146" t="s">
        <v>131</v>
      </c>
      <c r="C3" s="147" t="s">
        <v>99</v>
      </c>
      <c r="D3" s="148">
        <v>37050000</v>
      </c>
      <c r="E3" s="148"/>
      <c r="F3" s="148"/>
      <c r="G3" s="1328" t="s">
        <v>132</v>
      </c>
      <c r="H3" s="145"/>
      <c r="I3" s="145"/>
    </row>
    <row r="4" spans="1:9" ht="18.75" customHeight="1" x14ac:dyDescent="0.25">
      <c r="A4" s="1333"/>
      <c r="B4" s="146" t="s">
        <v>133</v>
      </c>
      <c r="C4" s="147" t="s">
        <v>99</v>
      </c>
      <c r="D4" s="148">
        <v>25500000</v>
      </c>
      <c r="E4" s="148"/>
      <c r="F4" s="148"/>
      <c r="G4" s="1328"/>
      <c r="H4" s="145"/>
      <c r="I4" s="145"/>
    </row>
    <row r="5" spans="1:9" ht="18.75" customHeight="1" x14ac:dyDescent="0.25">
      <c r="A5" s="1329">
        <v>2</v>
      </c>
      <c r="B5" s="146" t="s">
        <v>134</v>
      </c>
      <c r="C5" s="147" t="s">
        <v>99</v>
      </c>
      <c r="D5" s="148">
        <v>40000000</v>
      </c>
      <c r="E5" s="148"/>
      <c r="F5" s="148"/>
      <c r="G5" s="1328"/>
      <c r="H5" s="145"/>
      <c r="I5" s="145"/>
    </row>
    <row r="6" spans="1:9" ht="18.75" customHeight="1" x14ac:dyDescent="0.25">
      <c r="A6" s="1331"/>
      <c r="B6" s="146" t="s">
        <v>135</v>
      </c>
      <c r="C6" s="147" t="s">
        <v>99</v>
      </c>
      <c r="D6" s="148">
        <v>40000000</v>
      </c>
      <c r="E6" s="148"/>
      <c r="F6" s="148"/>
      <c r="G6" s="1328"/>
      <c r="H6" s="145"/>
      <c r="I6" s="145"/>
    </row>
    <row r="7" spans="1:9" ht="18.75" customHeight="1" x14ac:dyDescent="0.25">
      <c r="A7" s="147">
        <v>3</v>
      </c>
      <c r="B7" s="146" t="s">
        <v>136</v>
      </c>
      <c r="C7" s="147" t="s">
        <v>99</v>
      </c>
      <c r="D7" s="148">
        <v>240000000</v>
      </c>
      <c r="E7" s="148"/>
      <c r="F7" s="148"/>
      <c r="G7" s="1328" t="s">
        <v>137</v>
      </c>
    </row>
    <row r="8" spans="1:9" ht="18.75" customHeight="1" x14ac:dyDescent="0.25">
      <c r="A8" s="147">
        <v>4</v>
      </c>
      <c r="B8" s="146" t="s">
        <v>138</v>
      </c>
      <c r="C8" s="147" t="s">
        <v>99</v>
      </c>
      <c r="D8" s="148">
        <v>90000000</v>
      </c>
      <c r="E8" s="148"/>
      <c r="F8" s="148"/>
      <c r="G8" s="1328"/>
    </row>
    <row r="9" spans="1:9" ht="18.75" customHeight="1" x14ac:dyDescent="0.25">
      <c r="A9" s="1333">
        <v>5</v>
      </c>
      <c r="B9" s="146" t="s">
        <v>139</v>
      </c>
      <c r="C9" s="147" t="s">
        <v>99</v>
      </c>
      <c r="D9" s="148">
        <v>238000000</v>
      </c>
      <c r="E9" s="148"/>
      <c r="F9" s="148"/>
      <c r="G9" s="1328"/>
    </row>
    <row r="10" spans="1:9" ht="18.75" customHeight="1" x14ac:dyDescent="0.25">
      <c r="A10" s="1333"/>
      <c r="B10" s="146" t="s">
        <v>140</v>
      </c>
      <c r="C10" s="147" t="s">
        <v>99</v>
      </c>
      <c r="D10" s="148">
        <v>238000000</v>
      </c>
      <c r="E10" s="148"/>
      <c r="F10" s="148"/>
      <c r="G10" s="1328"/>
    </row>
    <row r="11" spans="1:9" ht="18.75" customHeight="1" x14ac:dyDescent="0.25">
      <c r="A11" s="1333"/>
      <c r="B11" s="146" t="s">
        <v>141</v>
      </c>
      <c r="C11" s="147" t="s">
        <v>99</v>
      </c>
      <c r="D11" s="148">
        <v>238000000</v>
      </c>
      <c r="E11" s="148"/>
      <c r="F11" s="148"/>
      <c r="G11" s="1328"/>
    </row>
    <row r="12" spans="1:9" ht="18.75" customHeight="1" x14ac:dyDescent="0.25">
      <c r="A12" s="149">
        <v>6</v>
      </c>
      <c r="B12" s="146" t="s">
        <v>142</v>
      </c>
      <c r="C12" s="147" t="s">
        <v>99</v>
      </c>
      <c r="D12" s="148">
        <v>299492000</v>
      </c>
      <c r="E12" s="148"/>
      <c r="F12" s="148"/>
      <c r="G12" s="150" t="s">
        <v>143</v>
      </c>
    </row>
    <row r="13" spans="1:9" ht="18.75" customHeight="1" x14ac:dyDescent="0.25">
      <c r="A13" s="1332">
        <v>7</v>
      </c>
      <c r="B13" s="146" t="s">
        <v>144</v>
      </c>
      <c r="C13" s="147" t="s">
        <v>99</v>
      </c>
      <c r="D13" s="148">
        <v>360000000</v>
      </c>
      <c r="E13" s="148"/>
      <c r="F13" s="148"/>
      <c r="G13" s="1328" t="s">
        <v>145</v>
      </c>
    </row>
    <row r="14" spans="1:9" ht="18.75" customHeight="1" x14ac:dyDescent="0.25">
      <c r="A14" s="1332"/>
      <c r="B14" s="146" t="s">
        <v>146</v>
      </c>
      <c r="C14" s="147" t="s">
        <v>99</v>
      </c>
      <c r="D14" s="148">
        <v>360000000</v>
      </c>
      <c r="E14" s="148"/>
      <c r="F14" s="148"/>
      <c r="G14" s="1328"/>
    </row>
    <row r="15" spans="1:9" ht="18.75" customHeight="1" x14ac:dyDescent="0.25">
      <c r="A15" s="1332"/>
      <c r="B15" s="146" t="s">
        <v>147</v>
      </c>
      <c r="C15" s="147" t="s">
        <v>99</v>
      </c>
      <c r="D15" s="148">
        <v>360000000</v>
      </c>
      <c r="E15" s="148"/>
      <c r="F15" s="148"/>
      <c r="G15" s="1328"/>
    </row>
    <row r="16" spans="1:9" ht="18.75" customHeight="1" x14ac:dyDescent="0.25">
      <c r="A16" s="1332"/>
      <c r="B16" s="146" t="s">
        <v>148</v>
      </c>
      <c r="C16" s="147" t="s">
        <v>99</v>
      </c>
      <c r="D16" s="148">
        <v>360000000</v>
      </c>
      <c r="E16" s="148"/>
      <c r="F16" s="148"/>
      <c r="G16" s="1328"/>
    </row>
    <row r="17" spans="1:8" ht="18.75" customHeight="1" x14ac:dyDescent="0.25">
      <c r="A17" s="147">
        <v>8</v>
      </c>
      <c r="B17" s="146" t="s">
        <v>149</v>
      </c>
      <c r="C17" s="147" t="s">
        <v>99</v>
      </c>
      <c r="D17" s="148">
        <v>300000000</v>
      </c>
      <c r="E17" s="148"/>
      <c r="F17" s="148"/>
      <c r="G17" s="1328"/>
    </row>
    <row r="18" spans="1:8" ht="18.75" customHeight="1" x14ac:dyDescent="0.25">
      <c r="A18" s="147">
        <v>9</v>
      </c>
      <c r="B18" s="146" t="s">
        <v>150</v>
      </c>
      <c r="C18" s="147" t="s">
        <v>99</v>
      </c>
      <c r="D18" s="148">
        <v>150000000</v>
      </c>
      <c r="E18" s="148"/>
      <c r="F18" s="148"/>
      <c r="G18" s="1328"/>
    </row>
    <row r="19" spans="1:8" ht="18.75" customHeight="1" x14ac:dyDescent="0.25">
      <c r="A19" s="147">
        <v>10</v>
      </c>
      <c r="B19" s="146" t="s">
        <v>151</v>
      </c>
      <c r="C19" s="147" t="s">
        <v>99</v>
      </c>
      <c r="D19" s="148">
        <v>280000000</v>
      </c>
      <c r="E19" s="148"/>
      <c r="F19" s="148"/>
      <c r="G19" s="1328"/>
    </row>
    <row r="20" spans="1:8" ht="18.75" customHeight="1" x14ac:dyDescent="0.25">
      <c r="A20" s="147">
        <v>11</v>
      </c>
      <c r="B20" s="146" t="s">
        <v>152</v>
      </c>
      <c r="C20" s="147" t="s">
        <v>99</v>
      </c>
      <c r="D20" s="148">
        <v>260000000</v>
      </c>
      <c r="E20" s="148"/>
      <c r="F20" s="148"/>
      <c r="G20" s="1328"/>
    </row>
    <row r="21" spans="1:8" ht="18.75" customHeight="1" x14ac:dyDescent="0.25">
      <c r="A21" s="147">
        <v>11</v>
      </c>
      <c r="B21" s="146" t="s">
        <v>153</v>
      </c>
      <c r="C21" s="147" t="s">
        <v>99</v>
      </c>
      <c r="D21" s="148">
        <v>260000000</v>
      </c>
      <c r="E21" s="148"/>
      <c r="F21" s="148" t="str">
        <f>H21</f>
        <v>áp cây rau đay</v>
      </c>
      <c r="G21" s="1328"/>
      <c r="H21" s="141" t="s">
        <v>154</v>
      </c>
    </row>
    <row r="22" spans="1:8" ht="18.75" customHeight="1" x14ac:dyDescent="0.25">
      <c r="A22" s="147">
        <v>12</v>
      </c>
      <c r="B22" s="146" t="s">
        <v>155</v>
      </c>
      <c r="C22" s="147" t="s">
        <v>99</v>
      </c>
      <c r="D22" s="148">
        <v>360000000</v>
      </c>
      <c r="E22" s="148"/>
      <c r="F22" s="148"/>
      <c r="G22" s="1328"/>
    </row>
    <row r="23" spans="1:8" ht="18.75" customHeight="1" x14ac:dyDescent="0.25">
      <c r="A23" s="147">
        <v>13</v>
      </c>
      <c r="B23" s="146" t="s">
        <v>156</v>
      </c>
      <c r="C23" s="147" t="s">
        <v>99</v>
      </c>
      <c r="D23" s="148">
        <v>450000000</v>
      </c>
      <c r="E23" s="148"/>
      <c r="F23" s="148"/>
      <c r="G23" s="1328"/>
    </row>
    <row r="24" spans="1:8" ht="18.75" customHeight="1" x14ac:dyDescent="0.25">
      <c r="A24" s="147">
        <v>14</v>
      </c>
      <c r="B24" s="146" t="s">
        <v>157</v>
      </c>
      <c r="C24" s="147" t="s">
        <v>99</v>
      </c>
      <c r="D24" s="148">
        <v>450000000</v>
      </c>
      <c r="E24" s="148"/>
      <c r="F24" s="148"/>
      <c r="G24" s="1328"/>
    </row>
    <row r="25" spans="1:8" ht="18.75" customHeight="1" x14ac:dyDescent="0.25">
      <c r="A25" s="147">
        <v>15</v>
      </c>
      <c r="B25" s="146" t="s">
        <v>158</v>
      </c>
      <c r="C25" s="147" t="s">
        <v>99</v>
      </c>
      <c r="D25" s="148">
        <v>225000000</v>
      </c>
      <c r="E25" s="148"/>
      <c r="F25" s="148"/>
      <c r="G25" s="1328" t="s">
        <v>159</v>
      </c>
    </row>
    <row r="26" spans="1:8" ht="18.75" customHeight="1" x14ac:dyDescent="0.25">
      <c r="A26" s="147">
        <v>16</v>
      </c>
      <c r="B26" s="146" t="s">
        <v>160</v>
      </c>
      <c r="C26" s="147" t="s">
        <v>99</v>
      </c>
      <c r="D26" s="148">
        <v>375000000</v>
      </c>
      <c r="E26" s="148"/>
      <c r="F26" s="148"/>
      <c r="G26" s="1328"/>
    </row>
    <row r="27" spans="1:8" ht="18.75" customHeight="1" x14ac:dyDescent="0.25">
      <c r="A27" s="147">
        <v>17</v>
      </c>
      <c r="B27" s="146" t="s">
        <v>161</v>
      </c>
      <c r="C27" s="147" t="s">
        <v>99</v>
      </c>
      <c r="D27" s="148">
        <v>225000000</v>
      </c>
      <c r="E27" s="148"/>
      <c r="F27" s="148"/>
      <c r="G27" s="1328"/>
    </row>
    <row r="28" spans="1:8" ht="18.75" customHeight="1" x14ac:dyDescent="0.25">
      <c r="A28" s="147">
        <v>18</v>
      </c>
      <c r="B28" s="146" t="s">
        <v>162</v>
      </c>
      <c r="C28" s="147" t="s">
        <v>99</v>
      </c>
      <c r="D28" s="148">
        <v>525000000</v>
      </c>
      <c r="E28" s="148"/>
      <c r="F28" s="148"/>
      <c r="G28" s="1328"/>
    </row>
    <row r="29" spans="1:8" ht="18.75" customHeight="1" x14ac:dyDescent="0.25">
      <c r="A29" s="147">
        <v>18</v>
      </c>
      <c r="B29" s="146" t="s">
        <v>163</v>
      </c>
      <c r="C29" s="147" t="s">
        <v>99</v>
      </c>
      <c r="D29" s="148">
        <v>525000000</v>
      </c>
      <c r="E29" s="148"/>
      <c r="F29" s="148" t="str">
        <f>H29</f>
        <v>áp cây mướp</v>
      </c>
      <c r="G29" s="1328"/>
      <c r="H29" s="141" t="s">
        <v>164</v>
      </c>
    </row>
    <row r="30" spans="1:8" ht="18.75" customHeight="1" x14ac:dyDescent="0.25">
      <c r="A30" s="1329">
        <v>19</v>
      </c>
      <c r="B30" s="146" t="s">
        <v>165</v>
      </c>
      <c r="C30" s="147" t="s">
        <v>99</v>
      </c>
      <c r="D30" s="148">
        <v>225000000</v>
      </c>
      <c r="E30" s="148"/>
      <c r="F30" s="148"/>
      <c r="G30" s="1328"/>
    </row>
    <row r="31" spans="1:8" ht="18.75" customHeight="1" x14ac:dyDescent="0.25">
      <c r="A31" s="1330"/>
      <c r="B31" s="146" t="s">
        <v>166</v>
      </c>
      <c r="C31" s="147" t="s">
        <v>99</v>
      </c>
      <c r="D31" s="148">
        <v>225000000</v>
      </c>
      <c r="E31" s="148"/>
      <c r="F31" s="148"/>
      <c r="G31" s="1328"/>
    </row>
    <row r="32" spans="1:8" ht="18.75" customHeight="1" x14ac:dyDescent="0.25">
      <c r="A32" s="1331"/>
      <c r="B32" s="146" t="s">
        <v>167</v>
      </c>
      <c r="C32" s="147" t="s">
        <v>99</v>
      </c>
      <c r="D32" s="148">
        <v>225000000</v>
      </c>
      <c r="E32" s="148"/>
      <c r="F32" s="148"/>
      <c r="G32" s="1328"/>
    </row>
    <row r="33" spans="1:7" ht="18.75" customHeight="1" x14ac:dyDescent="0.25">
      <c r="A33" s="147">
        <v>20</v>
      </c>
      <c r="B33" s="146" t="s">
        <v>168</v>
      </c>
      <c r="C33" s="147" t="s">
        <v>99</v>
      </c>
      <c r="D33" s="148">
        <v>156000000</v>
      </c>
      <c r="E33" s="148"/>
      <c r="F33" s="148"/>
      <c r="G33" s="1328"/>
    </row>
    <row r="34" spans="1:7" ht="18.75" customHeight="1" x14ac:dyDescent="0.25">
      <c r="A34" s="147">
        <v>21</v>
      </c>
      <c r="B34" s="146" t="s">
        <v>170</v>
      </c>
      <c r="C34" s="147" t="s">
        <v>99</v>
      </c>
      <c r="D34" s="148">
        <v>300000000</v>
      </c>
      <c r="E34" s="148"/>
      <c r="F34" s="148"/>
      <c r="G34" s="1328"/>
    </row>
    <row r="35" spans="1:7" ht="18.75" customHeight="1" x14ac:dyDescent="0.25">
      <c r="A35" s="147">
        <v>22</v>
      </c>
      <c r="B35" s="146" t="s">
        <v>171</v>
      </c>
      <c r="C35" s="147" t="s">
        <v>99</v>
      </c>
      <c r="D35" s="148">
        <v>400000000</v>
      </c>
      <c r="E35" s="148"/>
      <c r="F35" s="148"/>
      <c r="G35" s="1328"/>
    </row>
    <row r="36" spans="1:7" ht="18.75" customHeight="1" x14ac:dyDescent="0.25">
      <c r="A36" s="147">
        <v>23</v>
      </c>
      <c r="B36" s="146" t="s">
        <v>172</v>
      </c>
      <c r="C36" s="147" t="s">
        <v>99</v>
      </c>
      <c r="D36" s="148">
        <v>300000000</v>
      </c>
      <c r="E36" s="148"/>
      <c r="F36" s="148"/>
      <c r="G36" s="1328"/>
    </row>
    <row r="37" spans="1:7" ht="18.75" customHeight="1" x14ac:dyDescent="0.25">
      <c r="A37" s="1329">
        <v>24</v>
      </c>
      <c r="B37" s="146" t="s">
        <v>173</v>
      </c>
      <c r="C37" s="147" t="s">
        <v>99</v>
      </c>
      <c r="D37" s="148">
        <v>75000000</v>
      </c>
      <c r="E37" s="148"/>
      <c r="F37" s="148"/>
      <c r="G37" s="1328"/>
    </row>
    <row r="38" spans="1:7" ht="18.75" customHeight="1" x14ac:dyDescent="0.25">
      <c r="A38" s="1331"/>
      <c r="B38" s="146" t="s">
        <v>174</v>
      </c>
      <c r="C38" s="147" t="s">
        <v>99</v>
      </c>
      <c r="D38" s="148">
        <v>75000000</v>
      </c>
      <c r="E38" s="148"/>
      <c r="F38" s="148"/>
      <c r="G38" s="1328"/>
    </row>
    <row r="39" spans="1:7" ht="18.75" customHeight="1" x14ac:dyDescent="0.25">
      <c r="A39" s="1333">
        <v>25</v>
      </c>
      <c r="B39" s="146" t="s">
        <v>175</v>
      </c>
      <c r="C39" s="147" t="s">
        <v>99</v>
      </c>
      <c r="D39" s="148">
        <v>145000000</v>
      </c>
      <c r="E39" s="148"/>
      <c r="F39" s="148"/>
      <c r="G39" s="1328"/>
    </row>
    <row r="40" spans="1:7" ht="18.75" customHeight="1" x14ac:dyDescent="0.25">
      <c r="A40" s="1333"/>
      <c r="B40" s="146" t="s">
        <v>176</v>
      </c>
      <c r="C40" s="147" t="s">
        <v>99</v>
      </c>
      <c r="D40" s="148">
        <v>145000000</v>
      </c>
      <c r="E40" s="148"/>
      <c r="F40" s="148"/>
      <c r="G40" s="1328"/>
    </row>
    <row r="41" spans="1:7" ht="18.75" customHeight="1" x14ac:dyDescent="0.25">
      <c r="A41" s="1333"/>
      <c r="B41" s="146" t="s">
        <v>177</v>
      </c>
      <c r="C41" s="147" t="s">
        <v>99</v>
      </c>
      <c r="D41" s="148">
        <v>145000000</v>
      </c>
      <c r="E41" s="148"/>
      <c r="F41" s="148"/>
      <c r="G41" s="1328"/>
    </row>
    <row r="42" spans="1:7" ht="18.75" customHeight="1" x14ac:dyDescent="0.25">
      <c r="A42" s="1333"/>
      <c r="B42" s="146" t="s">
        <v>169</v>
      </c>
      <c r="C42" s="147" t="s">
        <v>99</v>
      </c>
      <c r="D42" s="148">
        <v>145000000</v>
      </c>
      <c r="E42" s="148"/>
      <c r="F42" s="148" t="s">
        <v>10533</v>
      </c>
      <c r="G42" s="1328"/>
    </row>
    <row r="43" spans="1:7" ht="18.75" customHeight="1" x14ac:dyDescent="0.25">
      <c r="A43" s="1333"/>
      <c r="B43" s="146" t="s">
        <v>178</v>
      </c>
      <c r="C43" s="147" t="s">
        <v>99</v>
      </c>
      <c r="D43" s="148">
        <v>145000000</v>
      </c>
      <c r="E43" s="148"/>
      <c r="F43" s="148"/>
      <c r="G43" s="1328"/>
    </row>
    <row r="44" spans="1:7" ht="18.75" customHeight="1" x14ac:dyDescent="0.25">
      <c r="A44" s="147">
        <v>26</v>
      </c>
      <c r="B44" s="146" t="s">
        <v>179</v>
      </c>
      <c r="C44" s="147" t="s">
        <v>99</v>
      </c>
      <c r="D44" s="148">
        <v>284497000</v>
      </c>
      <c r="E44" s="151"/>
      <c r="F44" s="151"/>
      <c r="G44" s="1326" t="s">
        <v>180</v>
      </c>
    </row>
    <row r="45" spans="1:7" ht="18.75" customHeight="1" x14ac:dyDescent="0.25">
      <c r="A45" s="147">
        <v>27</v>
      </c>
      <c r="B45" s="146" t="s">
        <v>181</v>
      </c>
      <c r="C45" s="147" t="s">
        <v>99</v>
      </c>
      <c r="D45" s="148">
        <v>92214000</v>
      </c>
      <c r="E45" s="910"/>
      <c r="F45" s="910"/>
      <c r="G45" s="1327"/>
    </row>
    <row r="46" spans="1:7" ht="18.75" customHeight="1" x14ac:dyDescent="0.25">
      <c r="A46" s="147">
        <v>28</v>
      </c>
      <c r="B46" s="146" t="s">
        <v>182</v>
      </c>
      <c r="C46" s="147" t="s">
        <v>99</v>
      </c>
      <c r="D46" s="148">
        <v>44589800</v>
      </c>
      <c r="E46" s="910"/>
      <c r="F46" s="910"/>
      <c r="G46" s="1327"/>
    </row>
    <row r="47" spans="1:7" ht="18.75" customHeight="1" x14ac:dyDescent="0.25">
      <c r="A47" s="147">
        <v>29</v>
      </c>
      <c r="B47" s="146" t="s">
        <v>183</v>
      </c>
      <c r="C47" s="147" t="s">
        <v>99</v>
      </c>
      <c r="D47" s="148">
        <v>30587746</v>
      </c>
      <c r="E47" s="910"/>
      <c r="F47" s="910"/>
      <c r="G47" s="1327"/>
    </row>
    <row r="48" spans="1:7" ht="18.75" customHeight="1" x14ac:dyDescent="0.25">
      <c r="A48" s="147">
        <v>30</v>
      </c>
      <c r="B48" s="146" t="s">
        <v>184</v>
      </c>
      <c r="C48" s="147" t="s">
        <v>99</v>
      </c>
      <c r="D48" s="148">
        <v>144472400</v>
      </c>
      <c r="E48" s="910"/>
      <c r="F48" s="910"/>
      <c r="G48" s="1327"/>
    </row>
    <row r="49" spans="1:8" ht="18.75" customHeight="1" x14ac:dyDescent="0.25">
      <c r="A49" s="147">
        <v>31</v>
      </c>
      <c r="B49" s="146" t="s">
        <v>185</v>
      </c>
      <c r="C49" s="147" t="s">
        <v>99</v>
      </c>
      <c r="D49" s="148">
        <v>22536800</v>
      </c>
      <c r="E49" s="910"/>
      <c r="F49" s="910"/>
      <c r="G49" s="1327"/>
    </row>
    <row r="50" spans="1:8" ht="18.75" customHeight="1" x14ac:dyDescent="0.25">
      <c r="A50" s="147">
        <v>32</v>
      </c>
      <c r="B50" s="146" t="s">
        <v>186</v>
      </c>
      <c r="C50" s="147" t="s">
        <v>99</v>
      </c>
      <c r="D50" s="148">
        <v>24010000</v>
      </c>
      <c r="E50" s="910"/>
      <c r="F50" s="910"/>
      <c r="G50" s="1327"/>
    </row>
    <row r="51" spans="1:8" ht="18.75" customHeight="1" x14ac:dyDescent="0.25">
      <c r="A51" s="147">
        <v>33</v>
      </c>
      <c r="B51" s="146" t="s">
        <v>187</v>
      </c>
      <c r="C51" s="147" t="s">
        <v>99</v>
      </c>
      <c r="D51" s="148">
        <v>328697000</v>
      </c>
      <c r="E51" s="910"/>
      <c r="F51" s="910"/>
      <c r="G51" s="1327"/>
    </row>
    <row r="52" spans="1:8" ht="18.75" customHeight="1" x14ac:dyDescent="0.25">
      <c r="A52" s="147">
        <v>34</v>
      </c>
      <c r="B52" s="146" t="s">
        <v>188</v>
      </c>
      <c r="C52" s="147" t="s">
        <v>99</v>
      </c>
      <c r="D52" s="148">
        <v>87430000</v>
      </c>
      <c r="E52" s="910"/>
      <c r="F52" s="910"/>
      <c r="G52" s="1327"/>
    </row>
    <row r="53" spans="1:8" ht="18.75" customHeight="1" x14ac:dyDescent="0.25">
      <c r="A53" s="147">
        <v>35</v>
      </c>
      <c r="B53" s="146" t="s">
        <v>189</v>
      </c>
      <c r="C53" s="147" t="s">
        <v>99</v>
      </c>
      <c r="D53" s="148">
        <v>355222000</v>
      </c>
      <c r="E53" s="910"/>
      <c r="F53" s="910"/>
      <c r="G53" s="1327"/>
    </row>
    <row r="54" spans="1:8" ht="18.75" customHeight="1" x14ac:dyDescent="0.25">
      <c r="A54" s="147">
        <v>36</v>
      </c>
      <c r="B54" s="146" t="s">
        <v>190</v>
      </c>
      <c r="C54" s="147" t="s">
        <v>99</v>
      </c>
      <c r="D54" s="148">
        <v>125570000</v>
      </c>
      <c r="E54" s="910"/>
      <c r="F54" s="910"/>
      <c r="G54" s="1327"/>
    </row>
    <row r="55" spans="1:8" ht="18.75" customHeight="1" x14ac:dyDescent="0.25">
      <c r="A55" s="147">
        <v>37</v>
      </c>
      <c r="B55" s="146" t="s">
        <v>191</v>
      </c>
      <c r="C55" s="147" t="s">
        <v>99</v>
      </c>
      <c r="D55" s="148">
        <v>89508457</v>
      </c>
      <c r="E55" s="910"/>
      <c r="F55" s="910"/>
      <c r="G55" s="1327"/>
    </row>
    <row r="56" spans="1:8" ht="18.75" customHeight="1" x14ac:dyDescent="0.25">
      <c r="A56" s="147">
        <v>38</v>
      </c>
      <c r="B56" s="146" t="s">
        <v>192</v>
      </c>
      <c r="C56" s="147" t="s">
        <v>99</v>
      </c>
      <c r="D56" s="148">
        <v>86050000</v>
      </c>
      <c r="E56" s="148"/>
      <c r="F56" s="148"/>
      <c r="G56" s="1328" t="s">
        <v>193</v>
      </c>
    </row>
    <row r="57" spans="1:8" ht="18.75" customHeight="1" x14ac:dyDescent="0.25">
      <c r="A57" s="147">
        <v>39</v>
      </c>
      <c r="B57" s="146" t="s">
        <v>194</v>
      </c>
      <c r="C57" s="147" t="s">
        <v>99</v>
      </c>
      <c r="D57" s="151">
        <v>50180000</v>
      </c>
      <c r="E57" s="151"/>
      <c r="F57" s="151"/>
      <c r="G57" s="1328"/>
    </row>
    <row r="58" spans="1:8" ht="18.75" customHeight="1" x14ac:dyDescent="0.25">
      <c r="A58" s="147">
        <v>40</v>
      </c>
      <c r="B58" s="146" t="s">
        <v>195</v>
      </c>
      <c r="C58" s="147" t="s">
        <v>99</v>
      </c>
      <c r="D58" s="151">
        <v>64000000</v>
      </c>
      <c r="E58" s="151"/>
      <c r="F58" s="151"/>
      <c r="G58" s="1328" t="s">
        <v>196</v>
      </c>
    </row>
    <row r="59" spans="1:8" ht="18.75" customHeight="1" x14ac:dyDescent="0.25">
      <c r="A59" s="1329">
        <v>41</v>
      </c>
      <c r="B59" s="146" t="s">
        <v>197</v>
      </c>
      <c r="C59" s="147" t="s">
        <v>99</v>
      </c>
      <c r="D59" s="151">
        <v>150000000</v>
      </c>
      <c r="E59" s="151"/>
      <c r="F59" s="151"/>
      <c r="G59" s="1328"/>
    </row>
    <row r="60" spans="1:8" ht="18.75" customHeight="1" x14ac:dyDescent="0.25">
      <c r="A60" s="1330"/>
      <c r="B60" s="146" t="s">
        <v>198</v>
      </c>
      <c r="C60" s="147" t="s">
        <v>99</v>
      </c>
      <c r="D60" s="151">
        <v>150000000</v>
      </c>
      <c r="E60" s="151"/>
      <c r="F60" s="151"/>
      <c r="G60" s="1328"/>
    </row>
    <row r="61" spans="1:8" ht="18.75" customHeight="1" x14ac:dyDescent="0.25">
      <c r="A61" s="1330"/>
      <c r="B61" s="146" t="s">
        <v>199</v>
      </c>
      <c r="C61" s="147" t="s">
        <v>99</v>
      </c>
      <c r="D61" s="151">
        <v>150000000</v>
      </c>
      <c r="E61" s="151"/>
      <c r="F61" s="151"/>
      <c r="G61" s="1328"/>
    </row>
    <row r="62" spans="1:8" ht="18.75" customHeight="1" x14ac:dyDescent="0.25">
      <c r="A62" s="1331"/>
      <c r="B62" s="146" t="s">
        <v>200</v>
      </c>
      <c r="C62" s="147" t="s">
        <v>99</v>
      </c>
      <c r="D62" s="151">
        <v>150000000</v>
      </c>
      <c r="E62" s="151"/>
      <c r="F62" s="151"/>
      <c r="G62" s="1328"/>
    </row>
    <row r="63" spans="1:8" ht="18.75" customHeight="1" x14ac:dyDescent="0.25">
      <c r="A63" s="147">
        <v>42</v>
      </c>
      <c r="B63" s="146" t="s">
        <v>201</v>
      </c>
      <c r="C63" s="147" t="s">
        <v>99</v>
      </c>
      <c r="D63" s="151">
        <v>280000000</v>
      </c>
      <c r="E63" s="151"/>
      <c r="F63" s="151"/>
      <c r="G63" s="1328" t="s">
        <v>202</v>
      </c>
    </row>
    <row r="64" spans="1:8" ht="18.75" customHeight="1" x14ac:dyDescent="0.25">
      <c r="A64" s="147">
        <v>43</v>
      </c>
      <c r="B64" s="146" t="s">
        <v>203</v>
      </c>
      <c r="C64" s="147" t="s">
        <v>99</v>
      </c>
      <c r="D64" s="151">
        <v>68000000</v>
      </c>
      <c r="E64" s="151"/>
      <c r="F64" s="151"/>
      <c r="G64" s="1328"/>
      <c r="H64" s="141" t="s">
        <v>204</v>
      </c>
    </row>
    <row r="65" spans="1:7" ht="18.75" customHeight="1" x14ac:dyDescent="0.25">
      <c r="A65" s="1245">
        <v>43</v>
      </c>
      <c r="B65" s="146" t="s">
        <v>10941</v>
      </c>
      <c r="C65" s="1245" t="s">
        <v>99</v>
      </c>
      <c r="D65" s="151">
        <v>68000000</v>
      </c>
      <c r="E65" s="151"/>
      <c r="F65" s="151" t="s">
        <v>10942</v>
      </c>
      <c r="G65" s="1328"/>
    </row>
    <row r="66" spans="1:7" ht="18.75" customHeight="1" x14ac:dyDescent="0.25">
      <c r="A66" s="147">
        <v>44</v>
      </c>
      <c r="B66" s="146" t="s">
        <v>205</v>
      </c>
      <c r="C66" s="147" t="s">
        <v>99</v>
      </c>
      <c r="D66" s="148">
        <v>145000000</v>
      </c>
      <c r="E66" s="148"/>
      <c r="F66" s="148"/>
      <c r="G66" s="1328"/>
    </row>
    <row r="67" spans="1:7" ht="18.75" customHeight="1" x14ac:dyDescent="0.25">
      <c r="A67" s="147"/>
      <c r="B67" s="146" t="s">
        <v>206</v>
      </c>
      <c r="C67" s="147" t="s">
        <v>99</v>
      </c>
      <c r="D67" s="148">
        <v>145000000</v>
      </c>
      <c r="E67" s="148"/>
      <c r="F67" s="148" t="str">
        <f>G67</f>
        <v>áp cây rau gia vị các loại</v>
      </c>
      <c r="G67" s="150" t="s">
        <v>207</v>
      </c>
    </row>
    <row r="68" spans="1:7" ht="18.75" customHeight="1" x14ac:dyDescent="0.25">
      <c r="A68" s="147"/>
      <c r="B68" s="146" t="s">
        <v>208</v>
      </c>
      <c r="C68" s="147" t="s">
        <v>99</v>
      </c>
      <c r="D68" s="148">
        <v>145000000</v>
      </c>
      <c r="E68" s="148"/>
      <c r="F68" s="148" t="str">
        <f>G68</f>
        <v>áp cây rau gia vị các loại</v>
      </c>
      <c r="G68" s="150" t="s">
        <v>207</v>
      </c>
    </row>
    <row r="69" spans="1:7" ht="18.75" customHeight="1" x14ac:dyDescent="0.25">
      <c r="A69" s="147"/>
      <c r="B69" s="146" t="s">
        <v>209</v>
      </c>
      <c r="C69" s="147" t="s">
        <v>99</v>
      </c>
      <c r="D69" s="148">
        <v>145000000</v>
      </c>
      <c r="E69" s="148"/>
      <c r="F69" s="148" t="str">
        <f>G69</f>
        <v>áp cây rau gia vị các loại</v>
      </c>
      <c r="G69" s="150" t="s">
        <v>207</v>
      </c>
    </row>
    <row r="70" spans="1:7" ht="18.75" customHeight="1" x14ac:dyDescent="0.25">
      <c r="A70" s="147">
        <v>1</v>
      </c>
      <c r="B70" s="146" t="s">
        <v>210</v>
      </c>
      <c r="C70" s="147" t="s">
        <v>211</v>
      </c>
      <c r="D70" s="151">
        <v>72300</v>
      </c>
      <c r="E70" s="151"/>
      <c r="F70" s="151"/>
      <c r="G70" s="152" t="s">
        <v>212</v>
      </c>
    </row>
    <row r="71" spans="1:7" ht="18.75" customHeight="1" x14ac:dyDescent="0.25">
      <c r="A71" s="147">
        <v>2</v>
      </c>
      <c r="B71" s="146" t="s">
        <v>213</v>
      </c>
      <c r="C71" s="147" t="s">
        <v>75</v>
      </c>
      <c r="D71" s="151">
        <v>17000</v>
      </c>
      <c r="E71" s="910"/>
      <c r="F71" s="910"/>
      <c r="G71" s="153"/>
    </row>
    <row r="72" spans="1:7" ht="18.75" customHeight="1" x14ac:dyDescent="0.25">
      <c r="A72" s="147">
        <v>3</v>
      </c>
      <c r="B72" s="146" t="s">
        <v>214</v>
      </c>
      <c r="C72" s="147" t="s">
        <v>211</v>
      </c>
      <c r="D72" s="151">
        <v>193000</v>
      </c>
      <c r="E72" s="910"/>
      <c r="F72" s="910"/>
      <c r="G72" s="153"/>
    </row>
    <row r="73" spans="1:7" ht="18.75" customHeight="1" x14ac:dyDescent="0.25">
      <c r="A73" s="147">
        <v>4</v>
      </c>
      <c r="B73" s="146" t="s">
        <v>215</v>
      </c>
      <c r="C73" s="147" t="s">
        <v>211</v>
      </c>
      <c r="D73" s="151">
        <v>163000</v>
      </c>
      <c r="E73" s="910"/>
      <c r="F73" s="910"/>
      <c r="G73" s="153"/>
    </row>
    <row r="74" spans="1:7" ht="18.75" customHeight="1" x14ac:dyDescent="0.25">
      <c r="A74" s="147">
        <v>5</v>
      </c>
      <c r="B74" s="146" t="s">
        <v>216</v>
      </c>
      <c r="C74" s="147" t="s">
        <v>211</v>
      </c>
      <c r="D74" s="151">
        <v>61000</v>
      </c>
      <c r="E74" s="910"/>
      <c r="F74" s="910"/>
      <c r="G74" s="153"/>
    </row>
    <row r="75" spans="1:7" ht="18.75" customHeight="1" x14ac:dyDescent="0.25">
      <c r="A75" s="147"/>
      <c r="B75" s="146" t="s">
        <v>217</v>
      </c>
      <c r="C75" s="147" t="s">
        <v>211</v>
      </c>
      <c r="D75" s="151">
        <v>61000</v>
      </c>
      <c r="E75" s="910"/>
      <c r="F75" s="910"/>
      <c r="G75" s="153"/>
    </row>
    <row r="76" spans="1:7" ht="18.75" customHeight="1" x14ac:dyDescent="0.25">
      <c r="A76" s="147"/>
      <c r="B76" s="146" t="s">
        <v>218</v>
      </c>
      <c r="C76" s="147" t="s">
        <v>211</v>
      </c>
      <c r="D76" s="151">
        <v>61000</v>
      </c>
      <c r="E76" s="910"/>
      <c r="F76" s="910"/>
      <c r="G76" s="153"/>
    </row>
    <row r="77" spans="1:7" ht="18.75" customHeight="1" x14ac:dyDescent="0.25">
      <c r="A77" s="147">
        <v>6</v>
      </c>
      <c r="B77" s="146" t="s">
        <v>219</v>
      </c>
      <c r="C77" s="147" t="s">
        <v>211</v>
      </c>
      <c r="D77" s="151">
        <v>12000</v>
      </c>
      <c r="E77" s="910"/>
      <c r="F77" s="910"/>
      <c r="G77" s="153"/>
    </row>
    <row r="78" spans="1:7" ht="18.75" customHeight="1" x14ac:dyDescent="0.25">
      <c r="A78" s="147"/>
      <c r="B78" s="146" t="s">
        <v>220</v>
      </c>
      <c r="C78" s="147" t="s">
        <v>211</v>
      </c>
      <c r="D78" s="151">
        <v>12000</v>
      </c>
      <c r="E78" s="910"/>
      <c r="F78" s="910"/>
      <c r="G78" s="153"/>
    </row>
    <row r="79" spans="1:7" ht="18.75" customHeight="1" x14ac:dyDescent="0.25">
      <c r="A79" s="147"/>
      <c r="B79" s="146" t="s">
        <v>221</v>
      </c>
      <c r="C79" s="147" t="s">
        <v>211</v>
      </c>
      <c r="D79" s="151">
        <v>12000</v>
      </c>
      <c r="E79" s="910"/>
      <c r="F79" s="910"/>
      <c r="G79" s="153"/>
    </row>
    <row r="80" spans="1:7" ht="18.75" customHeight="1" x14ac:dyDescent="0.25">
      <c r="A80" s="147"/>
      <c r="B80" s="146" t="s">
        <v>222</v>
      </c>
      <c r="C80" s="147" t="s">
        <v>211</v>
      </c>
      <c r="D80" s="151">
        <v>12000</v>
      </c>
      <c r="E80" s="910"/>
      <c r="F80" s="910"/>
      <c r="G80" s="153" t="s">
        <v>223</v>
      </c>
    </row>
    <row r="81" spans="1:7" ht="18.75" customHeight="1" x14ac:dyDescent="0.25">
      <c r="A81" s="147">
        <v>7</v>
      </c>
      <c r="B81" s="146" t="s">
        <v>224</v>
      </c>
      <c r="C81" s="147" t="s">
        <v>95</v>
      </c>
      <c r="D81" s="151">
        <v>8000</v>
      </c>
      <c r="E81" s="910"/>
      <c r="F81" s="910"/>
      <c r="G81" s="153"/>
    </row>
    <row r="82" spans="1:7" ht="18.75" customHeight="1" x14ac:dyDescent="0.25">
      <c r="A82" s="147">
        <v>8</v>
      </c>
      <c r="B82" s="146" t="s">
        <v>225</v>
      </c>
      <c r="C82" s="147" t="s">
        <v>95</v>
      </c>
      <c r="D82" s="151">
        <v>79000</v>
      </c>
      <c r="E82" s="910"/>
      <c r="F82" s="910"/>
      <c r="G82" s="153"/>
    </row>
    <row r="83" spans="1:7" ht="18.75" customHeight="1" x14ac:dyDescent="0.25">
      <c r="A83" s="147"/>
      <c r="B83" s="146" t="s">
        <v>226</v>
      </c>
      <c r="C83" s="147" t="s">
        <v>95</v>
      </c>
      <c r="D83" s="151">
        <v>79000</v>
      </c>
      <c r="E83" s="910"/>
      <c r="F83" s="910"/>
      <c r="G83" s="153"/>
    </row>
    <row r="84" spans="1:7" ht="18.75" customHeight="1" x14ac:dyDescent="0.25">
      <c r="A84" s="147"/>
      <c r="B84" s="146" t="s">
        <v>227</v>
      </c>
      <c r="C84" s="147" t="s">
        <v>95</v>
      </c>
      <c r="D84" s="151">
        <v>79000</v>
      </c>
      <c r="E84" s="910"/>
      <c r="F84" s="910"/>
      <c r="G84" s="153"/>
    </row>
    <row r="85" spans="1:7" ht="18.75" customHeight="1" x14ac:dyDescent="0.25">
      <c r="A85" s="147"/>
      <c r="B85" s="146" t="s">
        <v>228</v>
      </c>
      <c r="C85" s="147" t="s">
        <v>95</v>
      </c>
      <c r="D85" s="151">
        <v>79000</v>
      </c>
      <c r="E85" s="910"/>
      <c r="F85" s="910"/>
      <c r="G85" s="153"/>
    </row>
    <row r="86" spans="1:7" ht="18.75" customHeight="1" x14ac:dyDescent="0.25">
      <c r="A86" s="147"/>
      <c r="B86" s="146" t="s">
        <v>229</v>
      </c>
      <c r="C86" s="147" t="s">
        <v>95</v>
      </c>
      <c r="D86" s="151">
        <v>79000</v>
      </c>
      <c r="E86" s="910"/>
      <c r="F86" s="910"/>
      <c r="G86" s="153"/>
    </row>
    <row r="87" spans="1:7" ht="18.75" customHeight="1" x14ac:dyDescent="0.25">
      <c r="A87" s="147"/>
      <c r="B87" s="146" t="s">
        <v>230</v>
      </c>
      <c r="C87" s="147" t="s">
        <v>95</v>
      </c>
      <c r="D87" s="151">
        <v>79000</v>
      </c>
      <c r="E87" s="910"/>
      <c r="F87" s="910"/>
      <c r="G87" s="153"/>
    </row>
    <row r="88" spans="1:7" ht="18.75" customHeight="1" x14ac:dyDescent="0.25">
      <c r="A88" s="147"/>
      <c r="B88" s="146" t="s">
        <v>231</v>
      </c>
      <c r="C88" s="147" t="s">
        <v>95</v>
      </c>
      <c r="D88" s="151">
        <v>79000</v>
      </c>
      <c r="E88" s="910"/>
      <c r="F88" s="910"/>
      <c r="G88" s="153"/>
    </row>
    <row r="89" spans="1:7" ht="18.75" customHeight="1" x14ac:dyDescent="0.25">
      <c r="A89" s="147"/>
      <c r="B89" s="146" t="s">
        <v>232</v>
      </c>
      <c r="C89" s="147" t="s">
        <v>95</v>
      </c>
      <c r="D89" s="151">
        <v>79000</v>
      </c>
      <c r="E89" s="910"/>
      <c r="F89" s="910"/>
      <c r="G89" s="153"/>
    </row>
    <row r="90" spans="1:7" ht="18.75" customHeight="1" x14ac:dyDescent="0.25">
      <c r="A90" s="147"/>
      <c r="B90" s="146" t="s">
        <v>233</v>
      </c>
      <c r="C90" s="147" t="s">
        <v>95</v>
      </c>
      <c r="D90" s="151">
        <v>79000</v>
      </c>
      <c r="E90" s="910"/>
      <c r="F90" s="910"/>
      <c r="G90" s="153"/>
    </row>
    <row r="91" spans="1:7" ht="18.75" customHeight="1" x14ac:dyDescent="0.25">
      <c r="A91" s="147">
        <v>9</v>
      </c>
      <c r="B91" s="146" t="s">
        <v>234</v>
      </c>
      <c r="C91" s="147" t="s">
        <v>95</v>
      </c>
      <c r="D91" s="151">
        <v>187000</v>
      </c>
      <c r="E91" s="910"/>
      <c r="F91" s="910"/>
      <c r="G91" s="153"/>
    </row>
    <row r="92" spans="1:7" ht="18.75" customHeight="1" x14ac:dyDescent="0.25">
      <c r="A92" s="147"/>
      <c r="B92" s="146" t="s">
        <v>235</v>
      </c>
      <c r="C92" s="147" t="s">
        <v>95</v>
      </c>
      <c r="D92" s="151">
        <v>187000</v>
      </c>
      <c r="E92" s="910"/>
      <c r="F92" s="910"/>
      <c r="G92" s="153"/>
    </row>
    <row r="93" spans="1:7" ht="18.75" customHeight="1" x14ac:dyDescent="0.25">
      <c r="A93" s="147"/>
      <c r="B93" s="146" t="s">
        <v>236</v>
      </c>
      <c r="C93" s="147" t="s">
        <v>95</v>
      </c>
      <c r="D93" s="151">
        <v>187000</v>
      </c>
      <c r="E93" s="910"/>
      <c r="F93" s="910"/>
      <c r="G93" s="153"/>
    </row>
    <row r="94" spans="1:7" ht="18.75" customHeight="1" x14ac:dyDescent="0.25">
      <c r="A94" s="147"/>
      <c r="B94" s="146" t="s">
        <v>237</v>
      </c>
      <c r="C94" s="147" t="s">
        <v>95</v>
      </c>
      <c r="D94" s="151">
        <v>187000</v>
      </c>
      <c r="E94" s="910"/>
      <c r="F94" s="910"/>
      <c r="G94" s="153"/>
    </row>
    <row r="95" spans="1:7" ht="18.75" customHeight="1" x14ac:dyDescent="0.25">
      <c r="A95" s="147"/>
      <c r="B95" s="146" t="s">
        <v>238</v>
      </c>
      <c r="C95" s="147" t="s">
        <v>95</v>
      </c>
      <c r="D95" s="151">
        <v>187000</v>
      </c>
      <c r="E95" s="910"/>
      <c r="F95" s="910"/>
      <c r="G95" s="153"/>
    </row>
    <row r="96" spans="1:7" ht="18.75" customHeight="1" x14ac:dyDescent="0.25">
      <c r="A96" s="147"/>
      <c r="B96" s="146" t="s">
        <v>239</v>
      </c>
      <c r="C96" s="147" t="s">
        <v>95</v>
      </c>
      <c r="D96" s="151">
        <v>187000</v>
      </c>
      <c r="E96" s="910"/>
      <c r="F96" s="910"/>
      <c r="G96" s="153"/>
    </row>
    <row r="97" spans="1:7" ht="18.75" customHeight="1" x14ac:dyDescent="0.25">
      <c r="A97" s="147"/>
      <c r="B97" s="146" t="s">
        <v>240</v>
      </c>
      <c r="C97" s="147" t="s">
        <v>95</v>
      </c>
      <c r="D97" s="151">
        <v>187000</v>
      </c>
      <c r="E97" s="910"/>
      <c r="F97" s="910"/>
      <c r="G97" s="153"/>
    </row>
    <row r="98" spans="1:7" ht="18.75" customHeight="1" x14ac:dyDescent="0.25">
      <c r="A98" s="147"/>
      <c r="B98" s="146" t="s">
        <v>241</v>
      </c>
      <c r="C98" s="147" t="s">
        <v>95</v>
      </c>
      <c r="D98" s="151">
        <v>187000</v>
      </c>
      <c r="E98" s="910"/>
      <c r="F98" s="910"/>
      <c r="G98" s="153"/>
    </row>
    <row r="99" spans="1:7" ht="18.75" customHeight="1" x14ac:dyDescent="0.25">
      <c r="A99" s="147"/>
      <c r="B99" s="146" t="s">
        <v>242</v>
      </c>
      <c r="C99" s="147" t="s">
        <v>95</v>
      </c>
      <c r="D99" s="151">
        <v>187000</v>
      </c>
      <c r="E99" s="910"/>
      <c r="F99" s="910"/>
      <c r="G99" s="153"/>
    </row>
    <row r="100" spans="1:7" ht="18.75" customHeight="1" x14ac:dyDescent="0.25">
      <c r="A100" s="147"/>
      <c r="B100" s="146" t="s">
        <v>243</v>
      </c>
      <c r="C100" s="147" t="s">
        <v>95</v>
      </c>
      <c r="D100" s="151">
        <v>187000</v>
      </c>
      <c r="E100" s="910"/>
      <c r="F100" s="910"/>
      <c r="G100" s="153"/>
    </row>
    <row r="101" spans="1:7" ht="18.75" customHeight="1" x14ac:dyDescent="0.25">
      <c r="A101" s="147"/>
      <c r="B101" s="146" t="s">
        <v>244</v>
      </c>
      <c r="C101" s="147" t="s">
        <v>95</v>
      </c>
      <c r="D101" s="151">
        <v>187000</v>
      </c>
      <c r="E101" s="910"/>
      <c r="F101" s="910"/>
      <c r="G101" s="153"/>
    </row>
    <row r="102" spans="1:7" ht="18.75" customHeight="1" x14ac:dyDescent="0.25">
      <c r="A102" s="147"/>
      <c r="B102" s="146" t="s">
        <v>245</v>
      </c>
      <c r="C102" s="147" t="s">
        <v>95</v>
      </c>
      <c r="D102" s="151">
        <v>187000</v>
      </c>
      <c r="E102" s="910"/>
      <c r="F102" s="910"/>
      <c r="G102" s="153"/>
    </row>
    <row r="103" spans="1:7" ht="18.75" customHeight="1" x14ac:dyDescent="0.25">
      <c r="A103" s="147"/>
      <c r="B103" s="146" t="s">
        <v>246</v>
      </c>
      <c r="C103" s="147" t="s">
        <v>95</v>
      </c>
      <c r="D103" s="151">
        <v>187000</v>
      </c>
      <c r="E103" s="910"/>
      <c r="F103" s="910"/>
      <c r="G103" s="153"/>
    </row>
    <row r="104" spans="1:7" ht="18.75" customHeight="1" x14ac:dyDescent="0.25">
      <c r="A104" s="147"/>
      <c r="B104" s="146" t="s">
        <v>100</v>
      </c>
      <c r="C104" s="147" t="s">
        <v>95</v>
      </c>
      <c r="D104" s="151">
        <v>187000</v>
      </c>
      <c r="E104" s="910"/>
      <c r="F104" s="910"/>
      <c r="G104" s="153"/>
    </row>
    <row r="105" spans="1:7" ht="18.75" customHeight="1" x14ac:dyDescent="0.25">
      <c r="A105" s="147"/>
      <c r="B105" s="146" t="s">
        <v>247</v>
      </c>
      <c r="C105" s="147" t="s">
        <v>95</v>
      </c>
      <c r="D105" s="151">
        <v>187000</v>
      </c>
      <c r="E105" s="910"/>
      <c r="F105" s="910" t="str">
        <f>G105</f>
        <v>áp Mai chiếu thủy</v>
      </c>
      <c r="G105" s="153" t="s">
        <v>248</v>
      </c>
    </row>
    <row r="106" spans="1:7" ht="18.75" customHeight="1" x14ac:dyDescent="0.25">
      <c r="A106" s="147"/>
      <c r="B106" s="146" t="s">
        <v>249</v>
      </c>
      <c r="C106" s="147" t="s">
        <v>95</v>
      </c>
      <c r="D106" s="151">
        <v>187000</v>
      </c>
      <c r="E106" s="910"/>
      <c r="F106" s="910" t="str">
        <f t="shared" ref="F106:F122" si="0">G106</f>
        <v>áp Mai chiếu thủy</v>
      </c>
      <c r="G106" s="153" t="s">
        <v>248</v>
      </c>
    </row>
    <row r="107" spans="1:7" ht="18.75" customHeight="1" x14ac:dyDescent="0.25">
      <c r="A107" s="147"/>
      <c r="B107" s="146" t="s">
        <v>250</v>
      </c>
      <c r="C107" s="147" t="s">
        <v>95</v>
      </c>
      <c r="D107" s="151">
        <v>187000</v>
      </c>
      <c r="E107" s="910"/>
      <c r="F107" s="910">
        <f t="shared" si="0"/>
        <v>0</v>
      </c>
      <c r="G107" s="153"/>
    </row>
    <row r="108" spans="1:7" ht="18.75" customHeight="1" x14ac:dyDescent="0.25">
      <c r="A108" s="147"/>
      <c r="B108" s="146" t="s">
        <v>251</v>
      </c>
      <c r="C108" s="147" t="s">
        <v>95</v>
      </c>
      <c r="D108" s="151">
        <v>187000</v>
      </c>
      <c r="E108" s="910"/>
      <c r="F108" s="910" t="str">
        <f t="shared" si="0"/>
        <v>áp Mai nhật</v>
      </c>
      <c r="G108" s="153" t="s">
        <v>252</v>
      </c>
    </row>
    <row r="109" spans="1:7" ht="18.75" customHeight="1" x14ac:dyDescent="0.25">
      <c r="A109" s="147"/>
      <c r="B109" s="146" t="s">
        <v>253</v>
      </c>
      <c r="C109" s="147" t="s">
        <v>95</v>
      </c>
      <c r="D109" s="151">
        <v>187000</v>
      </c>
      <c r="E109" s="910"/>
      <c r="F109" s="910">
        <f t="shared" si="0"/>
        <v>0</v>
      </c>
      <c r="G109" s="153"/>
    </row>
    <row r="110" spans="1:7" ht="18.75" customHeight="1" x14ac:dyDescent="0.25">
      <c r="A110" s="147"/>
      <c r="B110" s="146" t="s">
        <v>254</v>
      </c>
      <c r="C110" s="147" t="s">
        <v>95</v>
      </c>
      <c r="D110" s="151">
        <v>187000</v>
      </c>
      <c r="E110" s="910"/>
      <c r="F110" s="910">
        <f t="shared" si="0"/>
        <v>0</v>
      </c>
      <c r="G110" s="153"/>
    </row>
    <row r="111" spans="1:7" ht="18.75" customHeight="1" x14ac:dyDescent="0.25">
      <c r="A111" s="147"/>
      <c r="B111" s="146" t="s">
        <v>255</v>
      </c>
      <c r="C111" s="147" t="s">
        <v>95</v>
      </c>
      <c r="D111" s="151">
        <v>187000</v>
      </c>
      <c r="E111" s="910"/>
      <c r="F111" s="910">
        <f t="shared" si="0"/>
        <v>0</v>
      </c>
      <c r="G111" s="153"/>
    </row>
    <row r="112" spans="1:7" ht="18.75" customHeight="1" x14ac:dyDescent="0.25">
      <c r="A112" s="147"/>
      <c r="B112" s="146" t="s">
        <v>256</v>
      </c>
      <c r="C112" s="147" t="s">
        <v>95</v>
      </c>
      <c r="D112" s="151">
        <v>187000</v>
      </c>
      <c r="E112" s="910"/>
      <c r="F112" s="910" t="str">
        <f t="shared" si="0"/>
        <v>áp cây Osaka</v>
      </c>
      <c r="G112" s="153" t="s">
        <v>257</v>
      </c>
    </row>
    <row r="113" spans="1:7" ht="18.75" customHeight="1" x14ac:dyDescent="0.25">
      <c r="A113" s="147"/>
      <c r="B113" s="146" t="s">
        <v>258</v>
      </c>
      <c r="C113" s="147" t="s">
        <v>95</v>
      </c>
      <c r="D113" s="151">
        <v>187000</v>
      </c>
      <c r="E113" s="910"/>
      <c r="F113" s="910" t="str">
        <f t="shared" si="0"/>
        <v>áp cây Osaka</v>
      </c>
      <c r="G113" s="153" t="s">
        <v>257</v>
      </c>
    </row>
    <row r="114" spans="1:7" ht="18.75" customHeight="1" x14ac:dyDescent="0.25">
      <c r="A114" s="147"/>
      <c r="B114" s="146" t="s">
        <v>259</v>
      </c>
      <c r="C114" s="147" t="s">
        <v>95</v>
      </c>
      <c r="D114" s="151">
        <v>187000</v>
      </c>
      <c r="E114" s="910"/>
      <c r="F114" s="910">
        <f t="shared" si="0"/>
        <v>0</v>
      </c>
      <c r="G114" s="153"/>
    </row>
    <row r="115" spans="1:7" ht="18.75" customHeight="1" x14ac:dyDescent="0.25">
      <c r="A115" s="147"/>
      <c r="B115" s="146" t="s">
        <v>260</v>
      </c>
      <c r="C115" s="147" t="s">
        <v>95</v>
      </c>
      <c r="D115" s="151">
        <v>187000</v>
      </c>
      <c r="E115" s="910"/>
      <c r="F115" s="910">
        <f t="shared" si="0"/>
        <v>0</v>
      </c>
      <c r="G115" s="153"/>
    </row>
    <row r="116" spans="1:7" ht="18.75" customHeight="1" x14ac:dyDescent="0.25">
      <c r="A116" s="147">
        <v>10</v>
      </c>
      <c r="B116" s="146" t="s">
        <v>261</v>
      </c>
      <c r="C116" s="147" t="s">
        <v>95</v>
      </c>
      <c r="D116" s="151">
        <v>378000</v>
      </c>
      <c r="E116" s="910"/>
      <c r="F116" s="910">
        <f t="shared" si="0"/>
        <v>0</v>
      </c>
      <c r="G116" s="153"/>
    </row>
    <row r="117" spans="1:7" ht="18.75" customHeight="1" x14ac:dyDescent="0.25">
      <c r="A117" s="147"/>
      <c r="B117" s="146" t="s">
        <v>262</v>
      </c>
      <c r="C117" s="147" t="s">
        <v>95</v>
      </c>
      <c r="D117" s="151">
        <v>378000</v>
      </c>
      <c r="E117" s="910"/>
      <c r="F117" s="910">
        <f t="shared" si="0"/>
        <v>0</v>
      </c>
      <c r="G117" s="153"/>
    </row>
    <row r="118" spans="1:7" ht="18.75" customHeight="1" x14ac:dyDescent="0.25">
      <c r="A118" s="147"/>
      <c r="B118" s="146" t="s">
        <v>263</v>
      </c>
      <c r="C118" s="147" t="s">
        <v>95</v>
      </c>
      <c r="D118" s="151">
        <v>378000</v>
      </c>
      <c r="E118" s="910"/>
      <c r="F118" s="910">
        <f t="shared" si="0"/>
        <v>0</v>
      </c>
      <c r="G118" s="153"/>
    </row>
    <row r="119" spans="1:7" ht="18.75" customHeight="1" x14ac:dyDescent="0.25">
      <c r="A119" s="147"/>
      <c r="B119" s="146" t="s">
        <v>264</v>
      </c>
      <c r="C119" s="147" t="s">
        <v>95</v>
      </c>
      <c r="D119" s="151">
        <v>378000</v>
      </c>
      <c r="E119" s="910"/>
      <c r="F119" s="910">
        <f t="shared" si="0"/>
        <v>0</v>
      </c>
      <c r="G119" s="153"/>
    </row>
    <row r="120" spans="1:7" ht="18.75" customHeight="1" x14ac:dyDescent="0.25">
      <c r="A120" s="147"/>
      <c r="B120" s="146" t="s">
        <v>265</v>
      </c>
      <c r="C120" s="147" t="s">
        <v>95</v>
      </c>
      <c r="D120" s="151">
        <v>378000</v>
      </c>
      <c r="E120" s="910"/>
      <c r="F120" s="910">
        <f t="shared" si="0"/>
        <v>0</v>
      </c>
      <c r="G120" s="153"/>
    </row>
    <row r="121" spans="1:7" ht="18.75" customHeight="1" x14ac:dyDescent="0.25">
      <c r="A121" s="147"/>
      <c r="B121" s="146" t="s">
        <v>266</v>
      </c>
      <c r="C121" s="147" t="s">
        <v>95</v>
      </c>
      <c r="D121" s="151">
        <v>378000</v>
      </c>
      <c r="E121" s="910"/>
      <c r="F121" s="910">
        <f t="shared" si="0"/>
        <v>0</v>
      </c>
      <c r="G121" s="153"/>
    </row>
    <row r="122" spans="1:7" ht="18.75" customHeight="1" x14ac:dyDescent="0.25">
      <c r="A122" s="147"/>
      <c r="B122" s="146" t="s">
        <v>267</v>
      </c>
      <c r="C122" s="147" t="s">
        <v>95</v>
      </c>
      <c r="D122" s="151">
        <v>378000</v>
      </c>
      <c r="E122" s="910"/>
      <c r="F122" s="910" t="str">
        <f t="shared" si="0"/>
        <v>áp cây thốt nốt</v>
      </c>
      <c r="G122" s="153" t="s">
        <v>268</v>
      </c>
    </row>
    <row r="123" spans="1:7" ht="18.75" customHeight="1" x14ac:dyDescent="0.25">
      <c r="A123" s="147">
        <v>11</v>
      </c>
      <c r="B123" s="146" t="s">
        <v>269</v>
      </c>
      <c r="C123" s="147" t="s">
        <v>95</v>
      </c>
      <c r="D123" s="151">
        <v>53000</v>
      </c>
      <c r="E123" s="910"/>
      <c r="F123" s="910"/>
      <c r="G123" s="153"/>
    </row>
    <row r="124" spans="1:7" ht="18.75" customHeight="1" x14ac:dyDescent="0.25">
      <c r="A124" s="147"/>
      <c r="B124" s="146" t="s">
        <v>270</v>
      </c>
      <c r="C124" s="147" t="s">
        <v>95</v>
      </c>
      <c r="D124" s="151">
        <v>53000</v>
      </c>
      <c r="E124" s="910"/>
      <c r="F124" s="910"/>
      <c r="G124" s="153"/>
    </row>
    <row r="125" spans="1:7" ht="18.75" customHeight="1" x14ac:dyDescent="0.25">
      <c r="A125" s="147"/>
      <c r="B125" s="146" t="s">
        <v>271</v>
      </c>
      <c r="C125" s="147" t="s">
        <v>95</v>
      </c>
      <c r="D125" s="151">
        <v>53000</v>
      </c>
      <c r="E125" s="910"/>
      <c r="F125" s="910"/>
      <c r="G125" s="153"/>
    </row>
    <row r="126" spans="1:7" ht="18.75" customHeight="1" x14ac:dyDescent="0.25">
      <c r="A126" s="147">
        <v>12</v>
      </c>
      <c r="B126" s="146" t="s">
        <v>272</v>
      </c>
      <c r="C126" s="147" t="s">
        <v>95</v>
      </c>
      <c r="D126" s="151">
        <v>275000</v>
      </c>
      <c r="E126" s="910"/>
      <c r="F126" s="910"/>
      <c r="G126" s="153"/>
    </row>
    <row r="127" spans="1:7" ht="18.75" customHeight="1" x14ac:dyDescent="0.25">
      <c r="A127" s="147"/>
      <c r="B127" s="146" t="s">
        <v>273</v>
      </c>
      <c r="C127" s="147" t="s">
        <v>95</v>
      </c>
      <c r="D127" s="151">
        <v>275000</v>
      </c>
      <c r="E127" s="910"/>
      <c r="F127" s="910"/>
      <c r="G127" s="153"/>
    </row>
    <row r="128" spans="1:7" ht="18.75" customHeight="1" x14ac:dyDescent="0.25">
      <c r="A128" s="147"/>
      <c r="B128" s="146" t="s">
        <v>274</v>
      </c>
      <c r="C128" s="147" t="s">
        <v>95</v>
      </c>
      <c r="D128" s="151">
        <v>275000</v>
      </c>
      <c r="E128" s="910"/>
      <c r="F128" s="910"/>
      <c r="G128" s="153"/>
    </row>
    <row r="129" spans="1:7" ht="18.75" customHeight="1" x14ac:dyDescent="0.25">
      <c r="A129" s="147"/>
      <c r="B129" s="146" t="s">
        <v>275</v>
      </c>
      <c r="C129" s="147" t="s">
        <v>95</v>
      </c>
      <c r="D129" s="151">
        <v>275000</v>
      </c>
      <c r="E129" s="910"/>
      <c r="F129" s="910"/>
      <c r="G129" s="153"/>
    </row>
    <row r="130" spans="1:7" ht="18.75" customHeight="1" x14ac:dyDescent="0.25">
      <c r="A130" s="147">
        <v>13</v>
      </c>
      <c r="B130" s="146" t="s">
        <v>276</v>
      </c>
      <c r="C130" s="147" t="s">
        <v>95</v>
      </c>
      <c r="D130" s="151">
        <v>120000</v>
      </c>
      <c r="E130" s="910"/>
      <c r="F130" s="910"/>
      <c r="G130" s="153"/>
    </row>
    <row r="131" spans="1:7" ht="18.75" customHeight="1" x14ac:dyDescent="0.25">
      <c r="A131" s="147"/>
      <c r="B131" s="146" t="s">
        <v>277</v>
      </c>
      <c r="C131" s="147" t="s">
        <v>95</v>
      </c>
      <c r="D131" s="151">
        <v>120000</v>
      </c>
      <c r="E131" s="910"/>
      <c r="F131" s="910"/>
      <c r="G131" s="153"/>
    </row>
    <row r="132" spans="1:7" ht="18.75" customHeight="1" x14ac:dyDescent="0.25">
      <c r="A132" s="147"/>
      <c r="B132" s="146" t="s">
        <v>278</v>
      </c>
      <c r="C132" s="147" t="s">
        <v>95</v>
      </c>
      <c r="D132" s="151">
        <v>120000</v>
      </c>
      <c r="E132" s="910"/>
      <c r="F132" s="910"/>
      <c r="G132" s="153"/>
    </row>
    <row r="133" spans="1:7" ht="18.75" customHeight="1" x14ac:dyDescent="0.25">
      <c r="A133" s="147">
        <v>14</v>
      </c>
      <c r="B133" s="146" t="s">
        <v>279</v>
      </c>
      <c r="C133" s="147" t="s">
        <v>95</v>
      </c>
      <c r="D133" s="151">
        <v>43000</v>
      </c>
      <c r="E133" s="910"/>
      <c r="F133" s="910"/>
      <c r="G133" s="153"/>
    </row>
    <row r="134" spans="1:7" ht="18.75" customHeight="1" x14ac:dyDescent="0.25">
      <c r="A134" s="147">
        <v>15</v>
      </c>
      <c r="B134" s="146" t="s">
        <v>280</v>
      </c>
      <c r="C134" s="147" t="s">
        <v>95</v>
      </c>
      <c r="D134" s="151">
        <v>172000</v>
      </c>
      <c r="E134" s="910"/>
      <c r="F134" s="910"/>
      <c r="G134" s="153"/>
    </row>
    <row r="135" spans="1:7" ht="18.75" customHeight="1" x14ac:dyDescent="0.25">
      <c r="A135" s="147">
        <v>16</v>
      </c>
      <c r="B135" s="146" t="s">
        <v>281</v>
      </c>
      <c r="C135" s="147" t="s">
        <v>95</v>
      </c>
      <c r="D135" s="151">
        <v>515000</v>
      </c>
      <c r="E135" s="910"/>
      <c r="F135" s="910"/>
      <c r="G135" s="153"/>
    </row>
    <row r="136" spans="1:7" ht="18.75" customHeight="1" x14ac:dyDescent="0.25">
      <c r="A136" s="147">
        <v>17</v>
      </c>
      <c r="B136" s="146" t="s">
        <v>282</v>
      </c>
      <c r="C136" s="147"/>
      <c r="D136" s="151"/>
      <c r="E136" s="910"/>
      <c r="F136" s="910"/>
      <c r="G136" s="153"/>
    </row>
    <row r="137" spans="1:7" ht="18.75" customHeight="1" x14ac:dyDescent="0.25">
      <c r="A137" s="147"/>
      <c r="B137" s="146" t="s">
        <v>283</v>
      </c>
      <c r="C137" s="147" t="s">
        <v>284</v>
      </c>
      <c r="D137" s="151">
        <v>91000</v>
      </c>
      <c r="E137" s="910"/>
      <c r="F137" s="910"/>
      <c r="G137" s="153"/>
    </row>
    <row r="138" spans="1:7" ht="18.75" customHeight="1" x14ac:dyDescent="0.25">
      <c r="A138" s="147"/>
      <c r="B138" s="146" t="s">
        <v>285</v>
      </c>
      <c r="C138" s="147" t="s">
        <v>284</v>
      </c>
      <c r="D138" s="151">
        <v>114000</v>
      </c>
      <c r="E138" s="910"/>
      <c r="F138" s="910"/>
      <c r="G138" s="153"/>
    </row>
    <row r="139" spans="1:7" ht="18.75" customHeight="1" x14ac:dyDescent="0.25">
      <c r="A139" s="147"/>
      <c r="B139" s="146" t="s">
        <v>286</v>
      </c>
      <c r="C139" s="147" t="s">
        <v>284</v>
      </c>
      <c r="D139" s="151">
        <v>57000</v>
      </c>
      <c r="E139" s="910"/>
      <c r="F139" s="910"/>
      <c r="G139" s="153"/>
    </row>
    <row r="140" spans="1:7" ht="18.75" customHeight="1" x14ac:dyDescent="0.25">
      <c r="A140" s="147"/>
      <c r="B140" s="146" t="s">
        <v>287</v>
      </c>
      <c r="C140" s="147" t="s">
        <v>284</v>
      </c>
      <c r="D140" s="151">
        <v>23000</v>
      </c>
      <c r="E140" s="910"/>
      <c r="F140" s="910"/>
      <c r="G140" s="153"/>
    </row>
    <row r="141" spans="1:7" ht="18.75" customHeight="1" x14ac:dyDescent="0.25">
      <c r="A141" s="1329">
        <v>18</v>
      </c>
      <c r="B141" s="146" t="s">
        <v>288</v>
      </c>
      <c r="C141" s="147" t="s">
        <v>95</v>
      </c>
      <c r="D141" s="148">
        <v>8000</v>
      </c>
      <c r="E141" s="151"/>
      <c r="F141" s="151"/>
      <c r="G141" s="1326" t="s">
        <v>289</v>
      </c>
    </row>
    <row r="142" spans="1:7" ht="18.75" customHeight="1" x14ac:dyDescent="0.25">
      <c r="A142" s="1330"/>
      <c r="B142" s="146" t="s">
        <v>290</v>
      </c>
      <c r="C142" s="147" t="s">
        <v>95</v>
      </c>
      <c r="D142" s="148">
        <v>126000</v>
      </c>
      <c r="E142" s="910"/>
      <c r="F142" s="910"/>
      <c r="G142" s="1327"/>
    </row>
    <row r="143" spans="1:7" ht="18.75" customHeight="1" x14ac:dyDescent="0.25">
      <c r="A143" s="1330"/>
      <c r="B143" s="146" t="s">
        <v>291</v>
      </c>
      <c r="C143" s="147" t="s">
        <v>95</v>
      </c>
      <c r="D143" s="148">
        <v>174000</v>
      </c>
      <c r="E143" s="910"/>
      <c r="F143" s="910"/>
      <c r="G143" s="1327"/>
    </row>
    <row r="144" spans="1:7" ht="18.75" customHeight="1" x14ac:dyDescent="0.25">
      <c r="A144" s="1330"/>
      <c r="B144" s="146" t="s">
        <v>292</v>
      </c>
      <c r="C144" s="147" t="s">
        <v>95</v>
      </c>
      <c r="D144" s="148">
        <v>243000</v>
      </c>
      <c r="E144" s="910"/>
      <c r="F144" s="910"/>
      <c r="G144" s="1327"/>
    </row>
    <row r="145" spans="1:7" ht="18.75" customHeight="1" x14ac:dyDescent="0.25">
      <c r="A145" s="1330"/>
      <c r="B145" s="146" t="s">
        <v>293</v>
      </c>
      <c r="C145" s="147" t="s">
        <v>95</v>
      </c>
      <c r="D145" s="148">
        <v>300000</v>
      </c>
      <c r="E145" s="910"/>
      <c r="F145" s="910"/>
      <c r="G145" s="1327"/>
    </row>
    <row r="146" spans="1:7" ht="18.75" customHeight="1" x14ac:dyDescent="0.25">
      <c r="A146" s="1330"/>
      <c r="B146" s="146" t="s">
        <v>294</v>
      </c>
      <c r="C146" s="147" t="s">
        <v>95</v>
      </c>
      <c r="D146" s="148">
        <v>8000</v>
      </c>
      <c r="E146" s="910"/>
      <c r="F146" s="910"/>
      <c r="G146" s="1327"/>
    </row>
    <row r="147" spans="1:7" ht="18.75" customHeight="1" x14ac:dyDescent="0.25">
      <c r="A147" s="1330"/>
      <c r="B147" s="146" t="s">
        <v>295</v>
      </c>
      <c r="C147" s="147" t="s">
        <v>95</v>
      </c>
      <c r="D147" s="148">
        <v>126000</v>
      </c>
      <c r="E147" s="910"/>
      <c r="F147" s="910"/>
      <c r="G147" s="1327"/>
    </row>
    <row r="148" spans="1:7" ht="18.75" customHeight="1" x14ac:dyDescent="0.25">
      <c r="A148" s="1330"/>
      <c r="B148" s="146" t="s">
        <v>296</v>
      </c>
      <c r="C148" s="147" t="s">
        <v>95</v>
      </c>
      <c r="D148" s="148">
        <v>174000</v>
      </c>
      <c r="E148" s="910"/>
      <c r="F148" s="910"/>
      <c r="G148" s="1327"/>
    </row>
    <row r="149" spans="1:7" ht="18.75" customHeight="1" x14ac:dyDescent="0.25">
      <c r="A149" s="1330"/>
      <c r="B149" s="146" t="s">
        <v>297</v>
      </c>
      <c r="C149" s="147" t="s">
        <v>95</v>
      </c>
      <c r="D149" s="148">
        <v>243000</v>
      </c>
      <c r="E149" s="910"/>
      <c r="F149" s="910"/>
      <c r="G149" s="1327"/>
    </row>
    <row r="150" spans="1:7" ht="18.75" customHeight="1" x14ac:dyDescent="0.25">
      <c r="A150" s="1331"/>
      <c r="B150" s="146" t="s">
        <v>298</v>
      </c>
      <c r="C150" s="147" t="s">
        <v>95</v>
      </c>
      <c r="D150" s="148">
        <v>300000</v>
      </c>
      <c r="E150" s="910"/>
      <c r="F150" s="910"/>
      <c r="G150" s="1327"/>
    </row>
    <row r="151" spans="1:7" ht="18.75" customHeight="1" x14ac:dyDescent="0.25">
      <c r="A151" s="1333">
        <v>19</v>
      </c>
      <c r="B151" s="146" t="s">
        <v>299</v>
      </c>
      <c r="C151" s="147" t="s">
        <v>95</v>
      </c>
      <c r="D151" s="148">
        <v>7000</v>
      </c>
      <c r="E151" s="148"/>
      <c r="F151" s="148"/>
      <c r="G151" s="1328" t="s">
        <v>300</v>
      </c>
    </row>
    <row r="152" spans="1:7" ht="18.75" customHeight="1" x14ac:dyDescent="0.25">
      <c r="A152" s="1333"/>
      <c r="B152" s="146" t="s">
        <v>301</v>
      </c>
      <c r="C152" s="147" t="s">
        <v>95</v>
      </c>
      <c r="D152" s="148">
        <v>20000</v>
      </c>
      <c r="E152" s="148"/>
      <c r="F152" s="148"/>
      <c r="G152" s="1328"/>
    </row>
    <row r="153" spans="1:7" ht="18.75" customHeight="1" x14ac:dyDescent="0.25">
      <c r="A153" s="1333"/>
      <c r="B153" s="146" t="s">
        <v>302</v>
      </c>
      <c r="C153" s="147" t="s">
        <v>95</v>
      </c>
      <c r="D153" s="148">
        <v>30000</v>
      </c>
      <c r="E153" s="148"/>
      <c r="F153" s="148"/>
      <c r="G153" s="1328"/>
    </row>
    <row r="154" spans="1:7" ht="18.75" customHeight="1" x14ac:dyDescent="0.25">
      <c r="A154" s="1333"/>
      <c r="B154" s="146" t="s">
        <v>303</v>
      </c>
      <c r="C154" s="147" t="s">
        <v>95</v>
      </c>
      <c r="D154" s="148">
        <v>50000</v>
      </c>
      <c r="E154" s="148"/>
      <c r="F154" s="148"/>
      <c r="G154" s="1328"/>
    </row>
    <row r="155" spans="1:7" ht="18.75" customHeight="1" x14ac:dyDescent="0.25">
      <c r="A155" s="1329">
        <v>20</v>
      </c>
      <c r="B155" s="146" t="s">
        <v>304</v>
      </c>
      <c r="C155" s="147" t="s">
        <v>95</v>
      </c>
      <c r="D155" s="148">
        <v>233000</v>
      </c>
      <c r="E155" s="910"/>
      <c r="F155" s="910"/>
      <c r="G155" s="1338" t="s">
        <v>305</v>
      </c>
    </row>
    <row r="156" spans="1:7" ht="18.75" customHeight="1" x14ac:dyDescent="0.25">
      <c r="A156" s="1330"/>
      <c r="B156" s="146" t="s">
        <v>306</v>
      </c>
      <c r="C156" s="147" t="s">
        <v>95</v>
      </c>
      <c r="D156" s="148">
        <v>377000</v>
      </c>
      <c r="E156" s="910"/>
      <c r="F156" s="910"/>
      <c r="G156" s="1327"/>
    </row>
    <row r="157" spans="1:7" ht="18.75" customHeight="1" x14ac:dyDescent="0.25">
      <c r="A157" s="1330"/>
      <c r="B157" s="146" t="s">
        <v>307</v>
      </c>
      <c r="C157" s="147" t="s">
        <v>95</v>
      </c>
      <c r="D157" s="148">
        <v>394000</v>
      </c>
      <c r="E157" s="910"/>
      <c r="F157" s="910"/>
      <c r="G157" s="1327"/>
    </row>
    <row r="158" spans="1:7" ht="18.75" customHeight="1" x14ac:dyDescent="0.25">
      <c r="A158" s="1330"/>
      <c r="B158" s="146" t="s">
        <v>308</v>
      </c>
      <c r="C158" s="147" t="s">
        <v>95</v>
      </c>
      <c r="D158" s="148">
        <v>728000</v>
      </c>
      <c r="E158" s="910"/>
      <c r="F158" s="910"/>
      <c r="G158" s="1327"/>
    </row>
    <row r="159" spans="1:7" ht="18.75" customHeight="1" x14ac:dyDescent="0.25">
      <c r="A159" s="1330"/>
      <c r="B159" s="146" t="s">
        <v>309</v>
      </c>
      <c r="C159" s="147" t="s">
        <v>95</v>
      </c>
      <c r="D159" s="148">
        <v>1011000</v>
      </c>
      <c r="E159" s="910"/>
      <c r="F159" s="910"/>
      <c r="G159" s="1327"/>
    </row>
    <row r="160" spans="1:7" ht="18.75" customHeight="1" x14ac:dyDescent="0.25">
      <c r="A160" s="1330"/>
      <c r="B160" s="146" t="s">
        <v>310</v>
      </c>
      <c r="C160" s="147" t="s">
        <v>95</v>
      </c>
      <c r="D160" s="148">
        <v>1405000</v>
      </c>
      <c r="E160" s="910"/>
      <c r="F160" s="910"/>
      <c r="G160" s="1327"/>
    </row>
    <row r="161" spans="1:8" ht="18.75" customHeight="1" x14ac:dyDescent="0.25">
      <c r="A161" s="1330"/>
      <c r="B161" s="146" t="s">
        <v>311</v>
      </c>
      <c r="C161" s="147" t="s">
        <v>95</v>
      </c>
      <c r="D161" s="148">
        <v>1954000</v>
      </c>
      <c r="E161" s="910"/>
      <c r="F161" s="910"/>
      <c r="G161" s="1327"/>
    </row>
    <row r="162" spans="1:8" ht="18.75" customHeight="1" x14ac:dyDescent="0.25">
      <c r="A162" s="1330"/>
      <c r="B162" s="146" t="s">
        <v>312</v>
      </c>
      <c r="C162" s="147" t="s">
        <v>95</v>
      </c>
      <c r="D162" s="148">
        <v>2716000</v>
      </c>
      <c r="E162" s="910"/>
      <c r="F162" s="910"/>
      <c r="G162" s="1327"/>
    </row>
    <row r="163" spans="1:8" ht="18.75" customHeight="1" x14ac:dyDescent="0.25">
      <c r="A163" s="1330"/>
      <c r="B163" s="146" t="s">
        <v>313</v>
      </c>
      <c r="C163" s="147" t="s">
        <v>95</v>
      </c>
      <c r="D163" s="148">
        <v>233000</v>
      </c>
      <c r="E163" s="910"/>
      <c r="F163" s="910"/>
      <c r="G163" s="1327"/>
    </row>
    <row r="164" spans="1:8" ht="58.5" customHeight="1" x14ac:dyDescent="0.25">
      <c r="A164" s="1330"/>
      <c r="B164" s="146" t="s">
        <v>314</v>
      </c>
      <c r="C164" s="147" t="s">
        <v>95</v>
      </c>
      <c r="D164" s="148">
        <v>233000</v>
      </c>
      <c r="E164" s="910"/>
      <c r="F164" s="919" t="s">
        <v>315</v>
      </c>
      <c r="G164" s="1327"/>
      <c r="H164" s="141" t="s">
        <v>315</v>
      </c>
    </row>
    <row r="165" spans="1:8" ht="18.75" customHeight="1" x14ac:dyDescent="0.25">
      <c r="A165" s="1330"/>
      <c r="B165" s="146" t="s">
        <v>316</v>
      </c>
      <c r="C165" s="147" t="s">
        <v>95</v>
      </c>
      <c r="D165" s="148">
        <v>377000</v>
      </c>
      <c r="E165" s="910"/>
      <c r="F165" s="910"/>
      <c r="G165" s="1327"/>
    </row>
    <row r="166" spans="1:8" ht="18.75" customHeight="1" x14ac:dyDescent="0.25">
      <c r="A166" s="1330"/>
      <c r="B166" s="146" t="s">
        <v>317</v>
      </c>
      <c r="C166" s="147" t="s">
        <v>95</v>
      </c>
      <c r="D166" s="148">
        <v>394000</v>
      </c>
      <c r="E166" s="910"/>
      <c r="F166" s="910"/>
      <c r="G166" s="1327"/>
    </row>
    <row r="167" spans="1:8" ht="18.75" customHeight="1" x14ac:dyDescent="0.25">
      <c r="A167" s="1330"/>
      <c r="B167" s="146" t="s">
        <v>318</v>
      </c>
      <c r="C167" s="147" t="s">
        <v>95</v>
      </c>
      <c r="D167" s="148">
        <v>728000</v>
      </c>
      <c r="E167" s="910"/>
      <c r="F167" s="910"/>
      <c r="G167" s="1327"/>
    </row>
    <row r="168" spans="1:8" ht="18.75" customHeight="1" x14ac:dyDescent="0.25">
      <c r="A168" s="1330"/>
      <c r="B168" s="146" t="s">
        <v>319</v>
      </c>
      <c r="C168" s="147" t="s">
        <v>95</v>
      </c>
      <c r="D168" s="148">
        <v>1011000</v>
      </c>
      <c r="E168" s="910"/>
      <c r="F168" s="910"/>
      <c r="G168" s="1327"/>
    </row>
    <row r="169" spans="1:8" ht="18.75" customHeight="1" x14ac:dyDescent="0.25">
      <c r="A169" s="1330"/>
      <c r="B169" s="146" t="s">
        <v>320</v>
      </c>
      <c r="C169" s="147" t="s">
        <v>95</v>
      </c>
      <c r="D169" s="148">
        <v>1405000</v>
      </c>
      <c r="E169" s="910"/>
      <c r="F169" s="910"/>
      <c r="G169" s="1327"/>
    </row>
    <row r="170" spans="1:8" ht="18.75" customHeight="1" x14ac:dyDescent="0.25">
      <c r="A170" s="1330"/>
      <c r="B170" s="146" t="s">
        <v>321</v>
      </c>
      <c r="C170" s="147" t="s">
        <v>95</v>
      </c>
      <c r="D170" s="148">
        <v>1954000</v>
      </c>
      <c r="E170" s="910"/>
      <c r="F170" s="910"/>
      <c r="G170" s="1327"/>
    </row>
    <row r="171" spans="1:8" ht="18.75" customHeight="1" x14ac:dyDescent="0.25">
      <c r="A171" s="1330"/>
      <c r="B171" s="146" t="s">
        <v>322</v>
      </c>
      <c r="C171" s="147" t="s">
        <v>95</v>
      </c>
      <c r="D171" s="148">
        <v>2716000</v>
      </c>
      <c r="E171" s="910"/>
      <c r="F171" s="910"/>
      <c r="G171" s="1327"/>
    </row>
    <row r="172" spans="1:8" ht="18.75" customHeight="1" x14ac:dyDescent="0.25">
      <c r="A172" s="1330"/>
      <c r="B172" s="146" t="s">
        <v>313</v>
      </c>
      <c r="C172" s="147" t="s">
        <v>95</v>
      </c>
      <c r="D172" s="148">
        <v>233000</v>
      </c>
      <c r="E172" s="910"/>
      <c r="F172" s="910"/>
      <c r="G172" s="1327"/>
    </row>
    <row r="173" spans="1:8" ht="18.75" customHeight="1" x14ac:dyDescent="0.25">
      <c r="A173" s="1330"/>
      <c r="B173" s="146" t="s">
        <v>323</v>
      </c>
      <c r="C173" s="147" t="s">
        <v>95</v>
      </c>
      <c r="D173" s="148">
        <v>377000</v>
      </c>
      <c r="E173" s="910"/>
      <c r="F173" s="910"/>
      <c r="G173" s="1327"/>
    </row>
    <row r="174" spans="1:8" ht="18.75" customHeight="1" x14ac:dyDescent="0.25">
      <c r="A174" s="1330"/>
      <c r="B174" s="146" t="s">
        <v>324</v>
      </c>
      <c r="C174" s="147" t="s">
        <v>95</v>
      </c>
      <c r="D174" s="148">
        <v>394000</v>
      </c>
      <c r="E174" s="910"/>
      <c r="F174" s="910"/>
      <c r="G174" s="1327"/>
    </row>
    <row r="175" spans="1:8" ht="18.75" customHeight="1" x14ac:dyDescent="0.25">
      <c r="A175" s="1330"/>
      <c r="B175" s="146" t="s">
        <v>325</v>
      </c>
      <c r="C175" s="147" t="s">
        <v>95</v>
      </c>
      <c r="D175" s="148">
        <v>728000</v>
      </c>
      <c r="E175" s="910"/>
      <c r="F175" s="910"/>
      <c r="G175" s="1327"/>
    </row>
    <row r="176" spans="1:8" ht="18.75" customHeight="1" x14ac:dyDescent="0.25">
      <c r="A176" s="1330"/>
      <c r="B176" s="146" t="s">
        <v>326</v>
      </c>
      <c r="C176" s="147" t="s">
        <v>95</v>
      </c>
      <c r="D176" s="148">
        <v>1011000</v>
      </c>
      <c r="E176" s="910"/>
      <c r="F176" s="910"/>
      <c r="G176" s="1327"/>
    </row>
    <row r="177" spans="1:8" ht="18.75" customHeight="1" x14ac:dyDescent="0.25">
      <c r="A177" s="1330"/>
      <c r="B177" s="146" t="s">
        <v>327</v>
      </c>
      <c r="C177" s="147" t="s">
        <v>95</v>
      </c>
      <c r="D177" s="148">
        <v>1405000</v>
      </c>
      <c r="E177" s="910"/>
      <c r="F177" s="910"/>
      <c r="G177" s="1327"/>
    </row>
    <row r="178" spans="1:8" ht="38.25" customHeight="1" x14ac:dyDescent="0.25">
      <c r="A178" s="1330"/>
      <c r="B178" s="146" t="s">
        <v>328</v>
      </c>
      <c r="C178" s="147" t="s">
        <v>95</v>
      </c>
      <c r="D178" s="148">
        <v>1954000</v>
      </c>
      <c r="E178" s="910"/>
      <c r="F178" s="910"/>
      <c r="G178" s="1327"/>
    </row>
    <row r="179" spans="1:8" ht="48.75" customHeight="1" x14ac:dyDescent="0.25">
      <c r="A179" s="1330"/>
      <c r="B179" s="146" t="s">
        <v>329</v>
      </c>
      <c r="C179" s="147" t="s">
        <v>95</v>
      </c>
      <c r="D179" s="148">
        <v>1954000</v>
      </c>
      <c r="E179" s="910"/>
      <c r="F179" s="918" t="s">
        <v>330</v>
      </c>
      <c r="G179" s="1327"/>
      <c r="H179" s="141" t="s">
        <v>330</v>
      </c>
    </row>
    <row r="180" spans="1:8" ht="18.75" customHeight="1" x14ac:dyDescent="0.25">
      <c r="A180" s="1330"/>
      <c r="B180" s="146" t="s">
        <v>331</v>
      </c>
      <c r="C180" s="147" t="s">
        <v>95</v>
      </c>
      <c r="D180" s="148">
        <v>2716000</v>
      </c>
      <c r="E180" s="910"/>
      <c r="F180" s="910"/>
      <c r="G180" s="1327"/>
    </row>
    <row r="181" spans="1:8" ht="18.75" customHeight="1" x14ac:dyDescent="0.25">
      <c r="A181" s="1330"/>
      <c r="B181" s="146" t="s">
        <v>332</v>
      </c>
      <c r="C181" s="147" t="s">
        <v>95</v>
      </c>
      <c r="D181" s="148">
        <v>233000</v>
      </c>
      <c r="E181" s="910"/>
      <c r="F181" s="910"/>
      <c r="G181" s="1327"/>
    </row>
    <row r="182" spans="1:8" ht="18.75" customHeight="1" x14ac:dyDescent="0.25">
      <c r="A182" s="1330"/>
      <c r="B182" s="146" t="s">
        <v>323</v>
      </c>
      <c r="C182" s="147" t="s">
        <v>95</v>
      </c>
      <c r="D182" s="148">
        <v>377000</v>
      </c>
      <c r="E182" s="910"/>
      <c r="F182" s="910"/>
      <c r="G182" s="1327"/>
    </row>
    <row r="183" spans="1:8" ht="18.75" customHeight="1" x14ac:dyDescent="0.25">
      <c r="A183" s="1330"/>
      <c r="B183" s="146" t="s">
        <v>324</v>
      </c>
      <c r="C183" s="147" t="s">
        <v>95</v>
      </c>
      <c r="D183" s="148">
        <v>394000</v>
      </c>
      <c r="E183" s="910"/>
      <c r="F183" s="910"/>
      <c r="G183" s="1327"/>
    </row>
    <row r="184" spans="1:8" ht="18.75" customHeight="1" x14ac:dyDescent="0.25">
      <c r="A184" s="1330"/>
      <c r="B184" s="146" t="s">
        <v>333</v>
      </c>
      <c r="C184" s="147" t="s">
        <v>95</v>
      </c>
      <c r="D184" s="148">
        <v>728000</v>
      </c>
      <c r="E184" s="910"/>
      <c r="F184" s="910"/>
      <c r="G184" s="1327"/>
    </row>
    <row r="185" spans="1:8" ht="18.75" customHeight="1" x14ac:dyDescent="0.25">
      <c r="A185" s="1330"/>
      <c r="B185" s="146" t="s">
        <v>334</v>
      </c>
      <c r="C185" s="147" t="s">
        <v>95</v>
      </c>
      <c r="D185" s="148">
        <v>1011000</v>
      </c>
      <c r="E185" s="910"/>
      <c r="F185" s="910"/>
      <c r="G185" s="1327"/>
    </row>
    <row r="186" spans="1:8" ht="18.75" customHeight="1" x14ac:dyDescent="0.25">
      <c r="A186" s="1330"/>
      <c r="B186" s="146" t="s">
        <v>335</v>
      </c>
      <c r="C186" s="147" t="s">
        <v>95</v>
      </c>
      <c r="D186" s="148">
        <v>1405000</v>
      </c>
      <c r="E186" s="910"/>
      <c r="F186" s="910"/>
      <c r="G186" s="1327"/>
    </row>
    <row r="187" spans="1:8" ht="18.75" customHeight="1" x14ac:dyDescent="0.25">
      <c r="A187" s="1330"/>
      <c r="B187" s="146" t="s">
        <v>336</v>
      </c>
      <c r="C187" s="147" t="s">
        <v>95</v>
      </c>
      <c r="D187" s="148">
        <v>1954000</v>
      </c>
      <c r="E187" s="910"/>
      <c r="F187" s="910"/>
      <c r="G187" s="1327"/>
    </row>
    <row r="188" spans="1:8" ht="18.75" customHeight="1" x14ac:dyDescent="0.25">
      <c r="A188" s="1330"/>
      <c r="B188" s="146" t="s">
        <v>337</v>
      </c>
      <c r="C188" s="147" t="s">
        <v>95</v>
      </c>
      <c r="D188" s="148">
        <v>2716000</v>
      </c>
      <c r="E188" s="910"/>
      <c r="F188" s="910"/>
      <c r="G188" s="1327"/>
    </row>
    <row r="189" spans="1:8" ht="18.75" customHeight="1" x14ac:dyDescent="0.25">
      <c r="A189" s="1330"/>
      <c r="B189" s="146" t="s">
        <v>338</v>
      </c>
      <c r="C189" s="147" t="s">
        <v>95</v>
      </c>
      <c r="D189" s="148">
        <v>233000</v>
      </c>
      <c r="E189" s="910"/>
      <c r="F189" s="910"/>
      <c r="G189" s="1327"/>
    </row>
    <row r="190" spans="1:8" ht="18.75" customHeight="1" x14ac:dyDescent="0.25">
      <c r="A190" s="1330"/>
      <c r="B190" s="146" t="s">
        <v>339</v>
      </c>
      <c r="C190" s="147" t="s">
        <v>95</v>
      </c>
      <c r="D190" s="148">
        <v>377000</v>
      </c>
      <c r="E190" s="910"/>
      <c r="F190" s="910"/>
      <c r="G190" s="1327"/>
    </row>
    <row r="191" spans="1:8" ht="18.75" customHeight="1" x14ac:dyDescent="0.25">
      <c r="A191" s="1330"/>
      <c r="B191" s="146" t="s">
        <v>340</v>
      </c>
      <c r="C191" s="147" t="s">
        <v>95</v>
      </c>
      <c r="D191" s="148">
        <v>394000</v>
      </c>
      <c r="E191" s="910"/>
      <c r="F191" s="910"/>
      <c r="G191" s="1327"/>
    </row>
    <row r="192" spans="1:8" ht="18.75" customHeight="1" x14ac:dyDescent="0.25">
      <c r="A192" s="1330"/>
      <c r="B192" s="146" t="s">
        <v>341</v>
      </c>
      <c r="C192" s="147" t="s">
        <v>95</v>
      </c>
      <c r="D192" s="148">
        <v>728000</v>
      </c>
      <c r="E192" s="910"/>
      <c r="F192" s="910"/>
      <c r="G192" s="1327"/>
    </row>
    <row r="193" spans="1:8" ht="18.75" customHeight="1" x14ac:dyDescent="0.25">
      <c r="A193" s="1330"/>
      <c r="B193" s="146" t="s">
        <v>342</v>
      </c>
      <c r="C193" s="147" t="s">
        <v>95</v>
      </c>
      <c r="D193" s="148">
        <v>1011000</v>
      </c>
      <c r="E193" s="910"/>
      <c r="F193" s="910"/>
      <c r="G193" s="1327"/>
    </row>
    <row r="194" spans="1:8" ht="18.75" customHeight="1" x14ac:dyDescent="0.25">
      <c r="A194" s="1330"/>
      <c r="B194" s="146" t="s">
        <v>343</v>
      </c>
      <c r="C194" s="147" t="s">
        <v>95</v>
      </c>
      <c r="D194" s="148">
        <v>1405000</v>
      </c>
      <c r="E194" s="910"/>
      <c r="F194" s="910"/>
      <c r="G194" s="1327"/>
    </row>
    <row r="195" spans="1:8" ht="18.75" customHeight="1" x14ac:dyDescent="0.25">
      <c r="A195" s="1330"/>
      <c r="B195" s="146" t="s">
        <v>344</v>
      </c>
      <c r="C195" s="147" t="s">
        <v>95</v>
      </c>
      <c r="D195" s="148">
        <v>1954000</v>
      </c>
      <c r="E195" s="910"/>
      <c r="F195" s="910"/>
      <c r="G195" s="1327"/>
    </row>
    <row r="196" spans="1:8" ht="18.75" customHeight="1" x14ac:dyDescent="0.25">
      <c r="A196" s="1330"/>
      <c r="B196" s="146" t="s">
        <v>345</v>
      </c>
      <c r="C196" s="147" t="s">
        <v>95</v>
      </c>
      <c r="D196" s="148">
        <v>2716000</v>
      </c>
      <c r="E196" s="911"/>
      <c r="F196" s="911"/>
      <c r="G196" s="1339"/>
    </row>
    <row r="197" spans="1:8" ht="18.75" customHeight="1" x14ac:dyDescent="0.25">
      <c r="A197" s="1333">
        <v>21</v>
      </c>
      <c r="B197" s="172" t="s">
        <v>346</v>
      </c>
      <c r="C197" s="987" t="s">
        <v>95</v>
      </c>
      <c r="D197" s="988">
        <v>36700</v>
      </c>
      <c r="E197" s="988"/>
      <c r="F197" s="988"/>
      <c r="G197" s="1328" t="s">
        <v>347</v>
      </c>
    </row>
    <row r="198" spans="1:8" ht="18.75" customHeight="1" x14ac:dyDescent="0.25">
      <c r="A198" s="1333"/>
      <c r="B198" s="172" t="s">
        <v>348</v>
      </c>
      <c r="C198" s="987" t="s">
        <v>95</v>
      </c>
      <c r="D198" s="988">
        <v>72300</v>
      </c>
      <c r="E198" s="988"/>
      <c r="F198" s="988"/>
      <c r="G198" s="1328"/>
    </row>
    <row r="199" spans="1:8" ht="18.75" customHeight="1" x14ac:dyDescent="0.25">
      <c r="A199" s="1333"/>
      <c r="B199" s="172" t="s">
        <v>349</v>
      </c>
      <c r="C199" s="987" t="s">
        <v>95</v>
      </c>
      <c r="D199" s="988">
        <v>128500</v>
      </c>
      <c r="E199" s="988"/>
      <c r="F199" s="988"/>
      <c r="G199" s="1328"/>
    </row>
    <row r="200" spans="1:8" ht="18.75" customHeight="1" x14ac:dyDescent="0.25">
      <c r="A200" s="1333"/>
      <c r="B200" s="172" t="s">
        <v>350</v>
      </c>
      <c r="C200" s="987" t="s">
        <v>95</v>
      </c>
      <c r="D200" s="988">
        <v>256000</v>
      </c>
      <c r="E200" s="988"/>
      <c r="F200" s="988"/>
      <c r="G200" s="1328"/>
    </row>
    <row r="201" spans="1:8" ht="18.75" customHeight="1" x14ac:dyDescent="0.25">
      <c r="A201" s="1333"/>
      <c r="B201" s="172" t="s">
        <v>351</v>
      </c>
      <c r="C201" s="987" t="s">
        <v>95</v>
      </c>
      <c r="D201" s="988">
        <v>36700</v>
      </c>
      <c r="E201" s="988"/>
      <c r="F201" s="988"/>
      <c r="G201" s="1328"/>
    </row>
    <row r="202" spans="1:8" ht="18.75" customHeight="1" x14ac:dyDescent="0.25">
      <c r="A202" s="1333"/>
      <c r="B202" s="172" t="s">
        <v>352</v>
      </c>
      <c r="C202" s="987" t="s">
        <v>95</v>
      </c>
      <c r="D202" s="988">
        <v>72300</v>
      </c>
      <c r="E202" s="988"/>
      <c r="F202" s="988"/>
      <c r="G202" s="1328"/>
    </row>
    <row r="203" spans="1:8" ht="18.75" customHeight="1" x14ac:dyDescent="0.25">
      <c r="A203" s="1333"/>
      <c r="B203" s="172" t="s">
        <v>353</v>
      </c>
      <c r="C203" s="987" t="s">
        <v>95</v>
      </c>
      <c r="D203" s="988">
        <v>128500</v>
      </c>
      <c r="E203" s="988"/>
      <c r="F203" s="988"/>
      <c r="G203" s="1328"/>
    </row>
    <row r="204" spans="1:8" ht="18.75" customHeight="1" x14ac:dyDescent="0.25">
      <c r="A204" s="1333"/>
      <c r="B204" s="172" t="s">
        <v>354</v>
      </c>
      <c r="C204" s="987" t="s">
        <v>95</v>
      </c>
      <c r="D204" s="988">
        <v>256000</v>
      </c>
      <c r="E204" s="988"/>
      <c r="F204" s="988"/>
      <c r="G204" s="1328"/>
    </row>
    <row r="205" spans="1:8" ht="48.75" customHeight="1" x14ac:dyDescent="0.25">
      <c r="A205" s="1333"/>
      <c r="B205" s="172" t="s">
        <v>355</v>
      </c>
      <c r="C205" s="987" t="s">
        <v>95</v>
      </c>
      <c r="D205" s="988">
        <v>72300</v>
      </c>
      <c r="E205" s="988"/>
      <c r="F205" s="989" t="s">
        <v>356</v>
      </c>
      <c r="G205" s="1328"/>
      <c r="H205" s="141" t="s">
        <v>356</v>
      </c>
    </row>
    <row r="206" spans="1:8" ht="18.75" customHeight="1" x14ac:dyDescent="0.25">
      <c r="A206" s="1333"/>
      <c r="B206" s="172" t="s">
        <v>357</v>
      </c>
      <c r="C206" s="987" t="s">
        <v>95</v>
      </c>
      <c r="D206" s="988">
        <v>36700</v>
      </c>
      <c r="E206" s="988"/>
      <c r="F206" s="988"/>
      <c r="G206" s="1328"/>
    </row>
    <row r="207" spans="1:8" ht="18.75" customHeight="1" x14ac:dyDescent="0.25">
      <c r="A207" s="1333"/>
      <c r="B207" s="172" t="s">
        <v>358</v>
      </c>
      <c r="C207" s="987" t="s">
        <v>95</v>
      </c>
      <c r="D207" s="988">
        <v>72300</v>
      </c>
      <c r="E207" s="988"/>
      <c r="F207" s="988"/>
      <c r="G207" s="1328"/>
    </row>
    <row r="208" spans="1:8" ht="18.75" customHeight="1" x14ac:dyDescent="0.25">
      <c r="A208" s="1333"/>
      <c r="B208" s="172" t="s">
        <v>359</v>
      </c>
      <c r="C208" s="987" t="s">
        <v>95</v>
      </c>
      <c r="D208" s="988">
        <v>128500</v>
      </c>
      <c r="E208" s="988"/>
      <c r="F208" s="988"/>
      <c r="G208" s="1328"/>
    </row>
    <row r="209" spans="1:7" ht="18.75" customHeight="1" x14ac:dyDescent="0.25">
      <c r="A209" s="1333"/>
      <c r="B209" s="172" t="s">
        <v>360</v>
      </c>
      <c r="C209" s="987" t="s">
        <v>95</v>
      </c>
      <c r="D209" s="988">
        <v>256500</v>
      </c>
      <c r="E209" s="988"/>
      <c r="F209" s="988"/>
      <c r="G209" s="1328"/>
    </row>
    <row r="210" spans="1:7" ht="18.75" customHeight="1" x14ac:dyDescent="0.25">
      <c r="A210" s="1333">
        <v>22</v>
      </c>
      <c r="B210" s="146" t="s">
        <v>361</v>
      </c>
      <c r="C210" s="147" t="s">
        <v>95</v>
      </c>
      <c r="D210" s="148">
        <v>36700</v>
      </c>
      <c r="E210" s="148"/>
      <c r="F210" s="148"/>
      <c r="G210" s="1328" t="s">
        <v>362</v>
      </c>
    </row>
    <row r="211" spans="1:7" ht="18.75" customHeight="1" x14ac:dyDescent="0.25">
      <c r="A211" s="1333"/>
      <c r="B211" s="146" t="s">
        <v>363</v>
      </c>
      <c r="C211" s="147" t="s">
        <v>95</v>
      </c>
      <c r="D211" s="148">
        <v>72300</v>
      </c>
      <c r="E211" s="148"/>
      <c r="F211" s="148"/>
      <c r="G211" s="1328"/>
    </row>
    <row r="212" spans="1:7" ht="18.75" customHeight="1" x14ac:dyDescent="0.25">
      <c r="A212" s="1333"/>
      <c r="B212" s="146" t="s">
        <v>364</v>
      </c>
      <c r="C212" s="147" t="s">
        <v>95</v>
      </c>
      <c r="D212" s="148">
        <v>146800</v>
      </c>
      <c r="E212" s="148"/>
      <c r="F212" s="148"/>
      <c r="G212" s="1328"/>
    </row>
    <row r="213" spans="1:7" ht="18.75" customHeight="1" x14ac:dyDescent="0.25">
      <c r="A213" s="1333"/>
      <c r="B213" s="146" t="s">
        <v>365</v>
      </c>
      <c r="C213" s="147" t="s">
        <v>95</v>
      </c>
      <c r="D213" s="148">
        <v>220200</v>
      </c>
      <c r="E213" s="148"/>
      <c r="F213" s="148"/>
      <c r="G213" s="1328"/>
    </row>
    <row r="214" spans="1:7" ht="18.75" customHeight="1" x14ac:dyDescent="0.25">
      <c r="A214" s="147">
        <v>23</v>
      </c>
      <c r="B214" s="146" t="s">
        <v>366</v>
      </c>
      <c r="C214" s="147" t="s">
        <v>367</v>
      </c>
      <c r="D214" s="148">
        <v>11400</v>
      </c>
      <c r="E214" s="910"/>
      <c r="F214" s="910"/>
      <c r="G214" s="154"/>
    </row>
    <row r="215" spans="1:7" ht="36" customHeight="1" x14ac:dyDescent="0.25">
      <c r="A215" s="1333">
        <v>24</v>
      </c>
      <c r="B215" s="146" t="s">
        <v>368</v>
      </c>
      <c r="C215" s="147" t="s">
        <v>367</v>
      </c>
      <c r="D215" s="148">
        <v>11400</v>
      </c>
      <c r="E215" s="148"/>
      <c r="F215" s="148"/>
      <c r="G215" s="155" t="s">
        <v>369</v>
      </c>
    </row>
    <row r="216" spans="1:7" ht="36" customHeight="1" x14ac:dyDescent="0.25">
      <c r="A216" s="1333"/>
      <c r="B216" s="146" t="s">
        <v>370</v>
      </c>
      <c r="C216" s="147" t="s">
        <v>367</v>
      </c>
      <c r="D216" s="148">
        <v>11400</v>
      </c>
      <c r="E216" s="148"/>
      <c r="F216" s="159" t="s">
        <v>371</v>
      </c>
      <c r="G216" s="155" t="s">
        <v>371</v>
      </c>
    </row>
    <row r="217" spans="1:7" ht="36" customHeight="1" x14ac:dyDescent="0.25">
      <c r="A217" s="1333"/>
      <c r="B217" s="146" t="s">
        <v>372</v>
      </c>
      <c r="C217" s="147" t="s">
        <v>367</v>
      </c>
      <c r="D217" s="148">
        <v>11400</v>
      </c>
      <c r="E217" s="148"/>
      <c r="F217" s="159" t="s">
        <v>371</v>
      </c>
      <c r="G217" s="155" t="s">
        <v>371</v>
      </c>
    </row>
    <row r="218" spans="1:7" ht="36" customHeight="1" x14ac:dyDescent="0.25">
      <c r="A218" s="1333"/>
      <c r="B218" s="146" t="s">
        <v>373</v>
      </c>
      <c r="C218" s="147" t="s">
        <v>367</v>
      </c>
      <c r="D218" s="148">
        <v>11400</v>
      </c>
      <c r="E218" s="148"/>
      <c r="F218" s="159" t="s">
        <v>371</v>
      </c>
      <c r="G218" s="155" t="s">
        <v>371</v>
      </c>
    </row>
    <row r="219" spans="1:7" ht="18.75" customHeight="1" x14ac:dyDescent="0.25">
      <c r="A219" s="1333"/>
      <c r="B219" s="146" t="s">
        <v>374</v>
      </c>
      <c r="C219" s="147" t="s">
        <v>367</v>
      </c>
      <c r="D219" s="148">
        <v>11400</v>
      </c>
      <c r="E219" s="148"/>
      <c r="F219" s="148"/>
      <c r="G219" s="156"/>
    </row>
    <row r="220" spans="1:7" ht="18.75" customHeight="1" x14ac:dyDescent="0.25">
      <c r="A220" s="157">
        <v>25</v>
      </c>
      <c r="B220" s="146" t="s">
        <v>375</v>
      </c>
      <c r="C220" s="147" t="s">
        <v>367</v>
      </c>
      <c r="D220" s="148">
        <v>23000</v>
      </c>
      <c r="E220" s="910"/>
      <c r="F220" s="910"/>
      <c r="G220" s="154"/>
    </row>
    <row r="221" spans="1:7" ht="18.75" customHeight="1" x14ac:dyDescent="0.25">
      <c r="A221" s="157"/>
      <c r="B221" s="146" t="s">
        <v>376</v>
      </c>
      <c r="C221" s="147" t="s">
        <v>367</v>
      </c>
      <c r="D221" s="148">
        <v>23000</v>
      </c>
      <c r="E221" s="910"/>
      <c r="F221" s="154" t="s">
        <v>377</v>
      </c>
      <c r="G221" s="154" t="s">
        <v>377</v>
      </c>
    </row>
    <row r="222" spans="1:7" ht="18.75" customHeight="1" x14ac:dyDescent="0.25">
      <c r="A222" s="1333">
        <v>26</v>
      </c>
      <c r="B222" s="146" t="s">
        <v>378</v>
      </c>
      <c r="C222" s="147" t="s">
        <v>367</v>
      </c>
      <c r="D222" s="148">
        <v>57000</v>
      </c>
      <c r="E222" s="148"/>
      <c r="F222" s="148"/>
      <c r="G222" s="1328" t="s">
        <v>379</v>
      </c>
    </row>
    <row r="223" spans="1:7" ht="18.75" customHeight="1" x14ac:dyDescent="0.25">
      <c r="A223" s="1333"/>
      <c r="B223" s="146" t="s">
        <v>380</v>
      </c>
      <c r="C223" s="147" t="s">
        <v>367</v>
      </c>
      <c r="D223" s="148">
        <v>57000</v>
      </c>
      <c r="E223" s="148"/>
      <c r="F223" s="148"/>
      <c r="G223" s="1328"/>
    </row>
    <row r="224" spans="1:7" ht="18.75" customHeight="1" x14ac:dyDescent="0.25">
      <c r="A224" s="157">
        <v>27</v>
      </c>
      <c r="B224" s="146" t="s">
        <v>381</v>
      </c>
      <c r="C224" s="147" t="s">
        <v>367</v>
      </c>
      <c r="D224" s="148">
        <v>72300</v>
      </c>
      <c r="E224" s="910"/>
      <c r="F224" s="910"/>
      <c r="G224" s="154"/>
    </row>
    <row r="225" spans="1:7" ht="18.75" customHeight="1" x14ac:dyDescent="0.25">
      <c r="A225" s="157">
        <v>27</v>
      </c>
      <c r="B225" s="146" t="s">
        <v>382</v>
      </c>
      <c r="C225" s="147" t="s">
        <v>367</v>
      </c>
      <c r="D225" s="148">
        <v>72300</v>
      </c>
      <c r="E225" s="910"/>
      <c r="F225" s="154" t="s">
        <v>383</v>
      </c>
      <c r="G225" s="154" t="s">
        <v>383</v>
      </c>
    </row>
    <row r="226" spans="1:7" ht="30" customHeight="1" x14ac:dyDescent="0.25">
      <c r="A226" s="1329">
        <v>28</v>
      </c>
      <c r="B226" s="158" t="s">
        <v>384</v>
      </c>
      <c r="C226" s="147" t="s">
        <v>385</v>
      </c>
      <c r="D226" s="148">
        <v>2600</v>
      </c>
      <c r="E226" s="148"/>
      <c r="F226" s="148"/>
      <c r="G226" s="1337" t="s">
        <v>386</v>
      </c>
    </row>
    <row r="227" spans="1:7" ht="30" x14ac:dyDescent="0.25">
      <c r="A227" s="1330"/>
      <c r="B227" s="158" t="s">
        <v>387</v>
      </c>
      <c r="C227" s="147" t="s">
        <v>385</v>
      </c>
      <c r="D227" s="148">
        <v>13000</v>
      </c>
      <c r="E227" s="148"/>
      <c r="F227" s="148"/>
      <c r="G227" s="1337"/>
    </row>
    <row r="228" spans="1:7" ht="30" x14ac:dyDescent="0.25">
      <c r="A228" s="1330"/>
      <c r="B228" s="158" t="s">
        <v>388</v>
      </c>
      <c r="C228" s="147" t="s">
        <v>385</v>
      </c>
      <c r="D228" s="148">
        <v>33500</v>
      </c>
      <c r="E228" s="148"/>
      <c r="F228" s="148"/>
      <c r="G228" s="1337"/>
    </row>
    <row r="229" spans="1:7" ht="30" x14ac:dyDescent="0.25">
      <c r="A229" s="1330"/>
      <c r="B229" s="158" t="s">
        <v>389</v>
      </c>
      <c r="C229" s="147" t="s">
        <v>385</v>
      </c>
      <c r="D229" s="148">
        <v>58300</v>
      </c>
      <c r="E229" s="148"/>
      <c r="F229" s="148"/>
      <c r="G229" s="1337"/>
    </row>
    <row r="230" spans="1:7" ht="30" x14ac:dyDescent="0.25">
      <c r="A230" s="1330"/>
      <c r="B230" s="158" t="s">
        <v>390</v>
      </c>
      <c r="C230" s="147" t="s">
        <v>385</v>
      </c>
      <c r="D230" s="148">
        <v>84200</v>
      </c>
      <c r="E230" s="148"/>
      <c r="F230" s="148"/>
      <c r="G230" s="1337"/>
    </row>
    <row r="231" spans="1:7" ht="30" x14ac:dyDescent="0.25">
      <c r="A231" s="1330"/>
      <c r="B231" s="158" t="s">
        <v>391</v>
      </c>
      <c r="C231" s="147" t="s">
        <v>385</v>
      </c>
      <c r="D231" s="148">
        <v>116400</v>
      </c>
      <c r="E231" s="148"/>
      <c r="F231" s="148"/>
      <c r="G231" s="1337"/>
    </row>
    <row r="232" spans="1:7" ht="30" x14ac:dyDescent="0.25">
      <c r="A232" s="1330"/>
      <c r="B232" s="158" t="s">
        <v>392</v>
      </c>
      <c r="C232" s="147" t="s">
        <v>385</v>
      </c>
      <c r="D232" s="148">
        <v>168400</v>
      </c>
      <c r="E232" s="148"/>
      <c r="F232" s="148"/>
      <c r="G232" s="1337"/>
    </row>
    <row r="233" spans="1:7" ht="45" x14ac:dyDescent="0.25">
      <c r="A233" s="1330"/>
      <c r="B233" s="158" t="s">
        <v>393</v>
      </c>
      <c r="C233" s="147" t="s">
        <v>385</v>
      </c>
      <c r="D233" s="148"/>
      <c r="E233" s="148"/>
      <c r="F233" s="148"/>
      <c r="G233" s="1337"/>
    </row>
    <row r="234" spans="1:7" ht="45" x14ac:dyDescent="0.25">
      <c r="A234" s="1330"/>
      <c r="B234" s="158" t="s">
        <v>394</v>
      </c>
      <c r="C234" s="147" t="s">
        <v>385</v>
      </c>
      <c r="D234" s="148"/>
      <c r="E234" s="148"/>
      <c r="F234" s="148"/>
      <c r="G234" s="1337"/>
    </row>
    <row r="235" spans="1:7" ht="45" x14ac:dyDescent="0.25">
      <c r="A235" s="1330"/>
      <c r="B235" s="158" t="s">
        <v>395</v>
      </c>
      <c r="C235" s="147" t="s">
        <v>385</v>
      </c>
      <c r="D235" s="148"/>
      <c r="E235" s="148"/>
      <c r="F235" s="148"/>
      <c r="G235" s="1337"/>
    </row>
    <row r="236" spans="1:7" ht="45" x14ac:dyDescent="0.25">
      <c r="A236" s="1330"/>
      <c r="B236" s="158" t="s">
        <v>396</v>
      </c>
      <c r="C236" s="147" t="s">
        <v>385</v>
      </c>
      <c r="D236" s="148"/>
      <c r="E236" s="148"/>
      <c r="F236" s="148"/>
      <c r="G236" s="1337"/>
    </row>
    <row r="237" spans="1:7" ht="45" x14ac:dyDescent="0.25">
      <c r="A237" s="1330"/>
      <c r="B237" s="158" t="s">
        <v>397</v>
      </c>
      <c r="C237" s="147" t="s">
        <v>385</v>
      </c>
      <c r="D237" s="148"/>
      <c r="E237" s="148"/>
      <c r="F237" s="148"/>
      <c r="G237" s="1337"/>
    </row>
    <row r="238" spans="1:7" ht="45" x14ac:dyDescent="0.25">
      <c r="A238" s="1330"/>
      <c r="B238" s="158" t="s">
        <v>398</v>
      </c>
      <c r="C238" s="147" t="s">
        <v>385</v>
      </c>
      <c r="D238" s="148"/>
      <c r="E238" s="148"/>
      <c r="F238" s="148"/>
      <c r="G238" s="1337"/>
    </row>
    <row r="239" spans="1:7" ht="45" x14ac:dyDescent="0.25">
      <c r="A239" s="1330"/>
      <c r="B239" s="158" t="s">
        <v>399</v>
      </c>
      <c r="C239" s="147" t="s">
        <v>385</v>
      </c>
      <c r="D239" s="148"/>
      <c r="E239" s="148"/>
      <c r="F239" s="148"/>
      <c r="G239" s="1337"/>
    </row>
    <row r="240" spans="1:7" ht="45" x14ac:dyDescent="0.25">
      <c r="A240" s="1330"/>
      <c r="B240" s="158" t="s">
        <v>400</v>
      </c>
      <c r="C240" s="147" t="s">
        <v>385</v>
      </c>
      <c r="D240" s="148"/>
      <c r="E240" s="148"/>
      <c r="F240" s="148"/>
      <c r="G240" s="1337"/>
    </row>
    <row r="241" spans="1:7" ht="45" x14ac:dyDescent="0.25">
      <c r="A241" s="1330"/>
      <c r="B241" s="158" t="s">
        <v>401</v>
      </c>
      <c r="C241" s="147" t="s">
        <v>385</v>
      </c>
      <c r="D241" s="148"/>
      <c r="E241" s="148"/>
      <c r="F241" s="148"/>
      <c r="G241" s="1337"/>
    </row>
    <row r="242" spans="1:7" ht="30" x14ac:dyDescent="0.25">
      <c r="A242" s="1330"/>
      <c r="B242" s="158" t="s">
        <v>402</v>
      </c>
      <c r="C242" s="147" t="s">
        <v>385</v>
      </c>
      <c r="D242" s="148"/>
      <c r="E242" s="148"/>
      <c r="F242" s="148"/>
      <c r="G242" s="1337"/>
    </row>
    <row r="243" spans="1:7" ht="30" x14ac:dyDescent="0.25">
      <c r="A243" s="1330"/>
      <c r="B243" s="158" t="s">
        <v>403</v>
      </c>
      <c r="C243" s="147" t="s">
        <v>404</v>
      </c>
      <c r="D243" s="148">
        <v>30000000</v>
      </c>
      <c r="E243" s="148"/>
      <c r="F243" s="148"/>
      <c r="G243" s="1337"/>
    </row>
    <row r="244" spans="1:7" ht="18.75" customHeight="1" x14ac:dyDescent="0.25">
      <c r="A244" s="147">
        <v>29</v>
      </c>
      <c r="B244" s="146" t="s">
        <v>405</v>
      </c>
      <c r="C244" s="147" t="s">
        <v>406</v>
      </c>
      <c r="D244" s="148">
        <v>3000</v>
      </c>
      <c r="E244" s="148"/>
      <c r="F244" s="148"/>
      <c r="G244" s="156"/>
    </row>
    <row r="245" spans="1:7" ht="18.75" customHeight="1" x14ac:dyDescent="0.25">
      <c r="A245" s="1333">
        <v>1</v>
      </c>
      <c r="B245" s="146" t="s">
        <v>407</v>
      </c>
      <c r="C245" s="147" t="s">
        <v>95</v>
      </c>
      <c r="D245" s="148">
        <v>313119</v>
      </c>
      <c r="E245" s="148">
        <v>210</v>
      </c>
      <c r="F245" s="148"/>
      <c r="G245" s="1337" t="s">
        <v>408</v>
      </c>
    </row>
    <row r="246" spans="1:7" ht="18.75" customHeight="1" x14ac:dyDescent="0.25">
      <c r="A246" s="1333"/>
      <c r="B246" s="146" t="s">
        <v>409</v>
      </c>
      <c r="C246" s="147" t="s">
        <v>95</v>
      </c>
      <c r="D246" s="148">
        <v>527443</v>
      </c>
      <c r="E246" s="148">
        <v>210</v>
      </c>
      <c r="F246" s="148"/>
      <c r="G246" s="1328"/>
    </row>
    <row r="247" spans="1:7" ht="18.75" customHeight="1" x14ac:dyDescent="0.25">
      <c r="A247" s="1333"/>
      <c r="B247" s="146" t="s">
        <v>410</v>
      </c>
      <c r="C247" s="147" t="s">
        <v>95</v>
      </c>
      <c r="D247" s="148">
        <v>799338</v>
      </c>
      <c r="E247" s="148">
        <v>210</v>
      </c>
      <c r="F247" s="148"/>
      <c r="G247" s="1328"/>
    </row>
    <row r="248" spans="1:7" ht="18.75" customHeight="1" x14ac:dyDescent="0.25">
      <c r="A248" s="1333"/>
      <c r="B248" s="146" t="s">
        <v>411</v>
      </c>
      <c r="C248" s="147" t="s">
        <v>95</v>
      </c>
      <c r="D248" s="148">
        <v>1354576</v>
      </c>
      <c r="E248" s="148">
        <v>210</v>
      </c>
      <c r="F248" s="148"/>
      <c r="G248" s="1328"/>
    </row>
    <row r="249" spans="1:7" ht="18.75" customHeight="1" x14ac:dyDescent="0.25">
      <c r="A249" s="1333"/>
      <c r="B249" s="146" t="s">
        <v>412</v>
      </c>
      <c r="C249" s="147" t="s">
        <v>95</v>
      </c>
      <c r="D249" s="148">
        <v>1354576</v>
      </c>
      <c r="E249" s="148">
        <v>210</v>
      </c>
      <c r="F249" s="148"/>
      <c r="G249" s="1328"/>
    </row>
    <row r="250" spans="1:7" ht="18.75" customHeight="1" x14ac:dyDescent="0.25">
      <c r="A250" s="1333"/>
      <c r="B250" s="146" t="s">
        <v>413</v>
      </c>
      <c r="C250" s="147" t="s">
        <v>95</v>
      </c>
      <c r="D250" s="148">
        <v>1354576</v>
      </c>
      <c r="E250" s="148">
        <v>210</v>
      </c>
      <c r="F250" s="148"/>
      <c r="G250" s="1328"/>
    </row>
    <row r="251" spans="1:7" ht="18.75" customHeight="1" x14ac:dyDescent="0.25">
      <c r="A251" s="1333"/>
      <c r="B251" s="146" t="s">
        <v>414</v>
      </c>
      <c r="C251" s="147" t="s">
        <v>95</v>
      </c>
      <c r="D251" s="148">
        <v>1354576</v>
      </c>
      <c r="E251" s="148">
        <v>210</v>
      </c>
      <c r="F251" s="148"/>
      <c r="G251" s="1328"/>
    </row>
    <row r="252" spans="1:7" ht="18.75" customHeight="1" x14ac:dyDescent="0.25">
      <c r="A252" s="1333"/>
      <c r="B252" s="146" t="s">
        <v>415</v>
      </c>
      <c r="C252" s="147" t="s">
        <v>95</v>
      </c>
      <c r="D252" s="148">
        <v>1354576</v>
      </c>
      <c r="E252" s="148">
        <v>210</v>
      </c>
      <c r="F252" s="148"/>
      <c r="G252" s="1328"/>
    </row>
    <row r="253" spans="1:7" ht="18.75" customHeight="1" x14ac:dyDescent="0.25">
      <c r="A253" s="1333"/>
      <c r="B253" s="146" t="s">
        <v>416</v>
      </c>
      <c r="C253" s="147" t="s">
        <v>95</v>
      </c>
      <c r="D253" s="148">
        <v>1784100</v>
      </c>
      <c r="E253" s="148">
        <v>210</v>
      </c>
      <c r="F253" s="148"/>
      <c r="G253" s="1328"/>
    </row>
    <row r="254" spans="1:7" ht="18.75" customHeight="1" x14ac:dyDescent="0.25">
      <c r="A254" s="1333"/>
      <c r="B254" s="146" t="s">
        <v>417</v>
      </c>
      <c r="C254" s="147" t="s">
        <v>95</v>
      </c>
      <c r="D254" s="148">
        <v>1784100</v>
      </c>
      <c r="E254" s="148">
        <v>210</v>
      </c>
      <c r="F254" s="148"/>
      <c r="G254" s="1328"/>
    </row>
    <row r="255" spans="1:7" ht="18.75" customHeight="1" x14ac:dyDescent="0.25">
      <c r="A255" s="1333"/>
      <c r="B255" s="146" t="s">
        <v>418</v>
      </c>
      <c r="C255" s="147" t="s">
        <v>95</v>
      </c>
      <c r="D255" s="148">
        <v>1784100</v>
      </c>
      <c r="E255" s="148">
        <v>210</v>
      </c>
      <c r="F255" s="148"/>
      <c r="G255" s="1328"/>
    </row>
    <row r="256" spans="1:7" ht="18.75" customHeight="1" x14ac:dyDescent="0.25">
      <c r="A256" s="1333"/>
      <c r="B256" s="146" t="s">
        <v>419</v>
      </c>
      <c r="C256" s="147" t="s">
        <v>95</v>
      </c>
      <c r="D256" s="148">
        <v>1784100</v>
      </c>
      <c r="E256" s="148">
        <v>210</v>
      </c>
      <c r="F256" s="148"/>
      <c r="G256" s="1328"/>
    </row>
    <row r="257" spans="1:7" ht="18.75" customHeight="1" x14ac:dyDescent="0.25">
      <c r="A257" s="1333"/>
      <c r="B257" s="146" t="s">
        <v>420</v>
      </c>
      <c r="C257" s="147" t="s">
        <v>95</v>
      </c>
      <c r="D257" s="148">
        <v>1784100</v>
      </c>
      <c r="E257" s="148">
        <v>210</v>
      </c>
      <c r="F257" s="148"/>
      <c r="G257" s="1328"/>
    </row>
    <row r="258" spans="1:7" ht="18.75" customHeight="1" x14ac:dyDescent="0.25">
      <c r="A258" s="1333"/>
      <c r="B258" s="146" t="s">
        <v>421</v>
      </c>
      <c r="C258" s="147" t="s">
        <v>95</v>
      </c>
      <c r="D258" s="148">
        <v>1302195</v>
      </c>
      <c r="E258" s="148">
        <v>210</v>
      </c>
      <c r="F258" s="148"/>
      <c r="G258" s="1328"/>
    </row>
    <row r="259" spans="1:7" ht="18.75" customHeight="1" x14ac:dyDescent="0.25">
      <c r="A259" s="1333">
        <v>2</v>
      </c>
      <c r="B259" s="146" t="s">
        <v>422</v>
      </c>
      <c r="C259" s="147" t="s">
        <v>95</v>
      </c>
      <c r="D259" s="148">
        <v>130977</v>
      </c>
      <c r="E259" s="148">
        <v>625</v>
      </c>
      <c r="F259" s="148"/>
      <c r="G259" s="1328" t="s">
        <v>423</v>
      </c>
    </row>
    <row r="260" spans="1:7" ht="18.75" customHeight="1" x14ac:dyDescent="0.25">
      <c r="A260" s="1333"/>
      <c r="B260" s="146" t="s">
        <v>424</v>
      </c>
      <c r="C260" s="147" t="s">
        <v>95</v>
      </c>
      <c r="D260" s="148">
        <v>203571</v>
      </c>
      <c r="E260" s="148">
        <v>625</v>
      </c>
      <c r="F260" s="148"/>
      <c r="G260" s="1328"/>
    </row>
    <row r="261" spans="1:7" ht="18.75" customHeight="1" x14ac:dyDescent="0.25">
      <c r="A261" s="1333"/>
      <c r="B261" s="146" t="s">
        <v>425</v>
      </c>
      <c r="C261" s="147" t="s">
        <v>95</v>
      </c>
      <c r="D261" s="148">
        <v>642591</v>
      </c>
      <c r="E261" s="148">
        <v>625</v>
      </c>
      <c r="F261" s="148"/>
      <c r="G261" s="1328"/>
    </row>
    <row r="262" spans="1:7" ht="18.75" customHeight="1" x14ac:dyDescent="0.25">
      <c r="A262" s="1333"/>
      <c r="B262" s="146" t="s">
        <v>426</v>
      </c>
      <c r="C262" s="147" t="s">
        <v>95</v>
      </c>
      <c r="D262" s="148">
        <v>642591</v>
      </c>
      <c r="E262" s="148">
        <v>625</v>
      </c>
      <c r="F262" s="148"/>
      <c r="G262" s="1328"/>
    </row>
    <row r="263" spans="1:7" ht="18.75" customHeight="1" x14ac:dyDescent="0.25">
      <c r="A263" s="1333"/>
      <c r="B263" s="146" t="s">
        <v>427</v>
      </c>
      <c r="C263" s="147" t="s">
        <v>95</v>
      </c>
      <c r="D263" s="148">
        <v>642591</v>
      </c>
      <c r="E263" s="148">
        <v>625</v>
      </c>
      <c r="F263" s="148"/>
      <c r="G263" s="1328"/>
    </row>
    <row r="264" spans="1:7" ht="18.75" customHeight="1" x14ac:dyDescent="0.25">
      <c r="A264" s="1333"/>
      <c r="B264" s="146" t="s">
        <v>428</v>
      </c>
      <c r="C264" s="147" t="s">
        <v>95</v>
      </c>
      <c r="D264" s="148">
        <v>783571</v>
      </c>
      <c r="E264" s="148">
        <v>625</v>
      </c>
      <c r="F264" s="148"/>
      <c r="G264" s="1328"/>
    </row>
    <row r="265" spans="1:7" ht="18.75" customHeight="1" x14ac:dyDescent="0.25">
      <c r="A265" s="1333"/>
      <c r="B265" s="146" t="s">
        <v>429</v>
      </c>
      <c r="C265" s="147" t="s">
        <v>95</v>
      </c>
      <c r="D265" s="148">
        <v>783571</v>
      </c>
      <c r="E265" s="148">
        <v>625</v>
      </c>
      <c r="F265" s="148"/>
      <c r="G265" s="1328"/>
    </row>
    <row r="266" spans="1:7" ht="18.75" customHeight="1" x14ac:dyDescent="0.25">
      <c r="A266" s="1333"/>
      <c r="B266" s="146" t="s">
        <v>430</v>
      </c>
      <c r="C266" s="147" t="s">
        <v>95</v>
      </c>
      <c r="D266" s="148">
        <v>783571</v>
      </c>
      <c r="E266" s="148">
        <v>625</v>
      </c>
      <c r="F266" s="148"/>
      <c r="G266" s="1328"/>
    </row>
    <row r="267" spans="1:7" ht="18.75" customHeight="1" x14ac:dyDescent="0.25">
      <c r="A267" s="1333"/>
      <c r="B267" s="146" t="s">
        <v>431</v>
      </c>
      <c r="C267" s="147" t="s">
        <v>95</v>
      </c>
      <c r="D267" s="148">
        <v>691371</v>
      </c>
      <c r="E267" s="148">
        <v>625</v>
      </c>
      <c r="F267" s="148"/>
      <c r="G267" s="1328"/>
    </row>
    <row r="268" spans="1:7" ht="18.75" customHeight="1" x14ac:dyDescent="0.25">
      <c r="A268" s="1333"/>
      <c r="B268" s="146" t="s">
        <v>432</v>
      </c>
      <c r="C268" s="147" t="s">
        <v>95</v>
      </c>
      <c r="D268" s="148">
        <v>691371</v>
      </c>
      <c r="E268" s="148">
        <v>625</v>
      </c>
      <c r="F268" s="148"/>
      <c r="G268" s="1328"/>
    </row>
    <row r="269" spans="1:7" ht="18.75" customHeight="1" x14ac:dyDescent="0.25">
      <c r="A269" s="1333"/>
      <c r="B269" s="146" t="s">
        <v>433</v>
      </c>
      <c r="C269" s="147" t="s">
        <v>95</v>
      </c>
      <c r="D269" s="148">
        <v>691371</v>
      </c>
      <c r="E269" s="148">
        <v>625</v>
      </c>
      <c r="F269" s="148"/>
      <c r="G269" s="1328"/>
    </row>
    <row r="270" spans="1:7" ht="18.75" customHeight="1" x14ac:dyDescent="0.25">
      <c r="A270" s="1333"/>
      <c r="B270" s="146" t="s">
        <v>434</v>
      </c>
      <c r="C270" s="147" t="s">
        <v>95</v>
      </c>
      <c r="D270" s="148">
        <v>597231</v>
      </c>
      <c r="E270" s="148">
        <v>625</v>
      </c>
      <c r="F270" s="148"/>
      <c r="G270" s="1328"/>
    </row>
    <row r="271" spans="1:7" s="175" customFormat="1" ht="18.75" customHeight="1" x14ac:dyDescent="0.25">
      <c r="A271" s="1336">
        <v>3</v>
      </c>
      <c r="B271" s="172" t="s">
        <v>435</v>
      </c>
      <c r="C271" s="987" t="s">
        <v>95</v>
      </c>
      <c r="D271" s="988">
        <v>80593</v>
      </c>
      <c r="E271" s="988">
        <v>1111</v>
      </c>
      <c r="F271" s="988"/>
      <c r="G271" s="1340" t="s">
        <v>436</v>
      </c>
    </row>
    <row r="272" spans="1:7" s="175" customFormat="1" ht="18.75" customHeight="1" x14ac:dyDescent="0.25">
      <c r="A272" s="1336"/>
      <c r="B272" s="172" t="s">
        <v>437</v>
      </c>
      <c r="C272" s="987" t="s">
        <v>95</v>
      </c>
      <c r="D272" s="988">
        <v>127870</v>
      </c>
      <c r="E272" s="988">
        <v>1111</v>
      </c>
      <c r="F272" s="988"/>
      <c r="G272" s="1340"/>
    </row>
    <row r="273" spans="1:7" s="175" customFormat="1" ht="18.75" customHeight="1" x14ac:dyDescent="0.25">
      <c r="A273" s="1336"/>
      <c r="B273" s="172" t="s">
        <v>438</v>
      </c>
      <c r="C273" s="987" t="s">
        <v>95</v>
      </c>
      <c r="D273" s="988">
        <v>189290</v>
      </c>
      <c r="E273" s="988">
        <v>1111</v>
      </c>
      <c r="F273" s="988"/>
      <c r="G273" s="1340"/>
    </row>
    <row r="274" spans="1:7" s="175" customFormat="1" ht="18.75" customHeight="1" x14ac:dyDescent="0.25">
      <c r="A274" s="1336"/>
      <c r="B274" s="172" t="s">
        <v>439</v>
      </c>
      <c r="C274" s="987" t="s">
        <v>95</v>
      </c>
      <c r="D274" s="988">
        <v>301801</v>
      </c>
      <c r="E274" s="988">
        <v>1111</v>
      </c>
      <c r="F274" s="988"/>
      <c r="G274" s="1340"/>
    </row>
    <row r="275" spans="1:7" s="175" customFormat="1" ht="18.75" customHeight="1" x14ac:dyDescent="0.25">
      <c r="A275" s="1336"/>
      <c r="B275" s="172" t="s">
        <v>440</v>
      </c>
      <c r="C275" s="987" t="s">
        <v>95</v>
      </c>
      <c r="D275" s="988">
        <v>301801</v>
      </c>
      <c r="E275" s="988">
        <v>1111</v>
      </c>
      <c r="F275" s="988"/>
      <c r="G275" s="1340"/>
    </row>
    <row r="276" spans="1:7" s="175" customFormat="1" ht="18.75" customHeight="1" x14ac:dyDescent="0.25">
      <c r="A276" s="1336"/>
      <c r="B276" s="172" t="s">
        <v>441</v>
      </c>
      <c r="C276" s="987" t="s">
        <v>95</v>
      </c>
      <c r="D276" s="988">
        <v>301801</v>
      </c>
      <c r="E276" s="988">
        <v>1111</v>
      </c>
      <c r="F276" s="988"/>
      <c r="G276" s="1340"/>
    </row>
    <row r="277" spans="1:7" s="175" customFormat="1" ht="18.75" customHeight="1" x14ac:dyDescent="0.25">
      <c r="A277" s="1336"/>
      <c r="B277" s="172" t="s">
        <v>442</v>
      </c>
      <c r="C277" s="987" t="s">
        <v>95</v>
      </c>
      <c r="D277" s="988">
        <v>324304</v>
      </c>
      <c r="E277" s="988">
        <v>1111</v>
      </c>
      <c r="F277" s="988"/>
      <c r="G277" s="1340"/>
    </row>
    <row r="278" spans="1:7" s="175" customFormat="1" ht="18.75" customHeight="1" x14ac:dyDescent="0.25">
      <c r="A278" s="1336"/>
      <c r="B278" s="172" t="s">
        <v>443</v>
      </c>
      <c r="C278" s="987" t="s">
        <v>95</v>
      </c>
      <c r="D278" s="988">
        <v>324304</v>
      </c>
      <c r="E278" s="988">
        <v>1111</v>
      </c>
      <c r="F278" s="988"/>
      <c r="G278" s="1340"/>
    </row>
    <row r="279" spans="1:7" s="175" customFormat="1" ht="18.75" customHeight="1" x14ac:dyDescent="0.25">
      <c r="A279" s="1336"/>
      <c r="B279" s="172" t="s">
        <v>444</v>
      </c>
      <c r="C279" s="987" t="s">
        <v>95</v>
      </c>
      <c r="D279" s="988">
        <v>324304</v>
      </c>
      <c r="E279" s="988">
        <v>1111</v>
      </c>
      <c r="F279" s="988"/>
      <c r="G279" s="1340"/>
    </row>
    <row r="280" spans="1:7" s="175" customFormat="1" ht="18.75" customHeight="1" x14ac:dyDescent="0.25">
      <c r="A280" s="1336"/>
      <c r="B280" s="172" t="s">
        <v>445</v>
      </c>
      <c r="C280" s="987" t="s">
        <v>95</v>
      </c>
      <c r="D280" s="988">
        <v>346806</v>
      </c>
      <c r="E280" s="988">
        <v>1111</v>
      </c>
      <c r="F280" s="988"/>
      <c r="G280" s="1340"/>
    </row>
    <row r="281" spans="1:7" s="175" customFormat="1" ht="18.75" customHeight="1" x14ac:dyDescent="0.25">
      <c r="A281" s="1336"/>
      <c r="B281" s="172" t="s">
        <v>446</v>
      </c>
      <c r="C281" s="987" t="s">
        <v>95</v>
      </c>
      <c r="D281" s="988">
        <v>346806</v>
      </c>
      <c r="E281" s="988">
        <v>1111</v>
      </c>
      <c r="F281" s="988"/>
      <c r="G281" s="1340"/>
    </row>
    <row r="282" spans="1:7" s="175" customFormat="1" ht="18.75" customHeight="1" x14ac:dyDescent="0.25">
      <c r="A282" s="1336"/>
      <c r="B282" s="172" t="s">
        <v>447</v>
      </c>
      <c r="C282" s="987" t="s">
        <v>95</v>
      </c>
      <c r="D282" s="988">
        <v>346806</v>
      </c>
      <c r="E282" s="988">
        <v>1111</v>
      </c>
      <c r="F282" s="988"/>
      <c r="G282" s="1340"/>
    </row>
    <row r="283" spans="1:7" s="175" customFormat="1" ht="18.75" customHeight="1" x14ac:dyDescent="0.25">
      <c r="A283" s="1336"/>
      <c r="B283" s="172" t="s">
        <v>448</v>
      </c>
      <c r="C283" s="987" t="s">
        <v>95</v>
      </c>
      <c r="D283" s="988">
        <v>324304</v>
      </c>
      <c r="E283" s="988">
        <v>1111</v>
      </c>
      <c r="F283" s="988"/>
      <c r="G283" s="1340"/>
    </row>
    <row r="284" spans="1:7" ht="18.75" customHeight="1" x14ac:dyDescent="0.25">
      <c r="A284" s="1333">
        <v>4</v>
      </c>
      <c r="B284" s="146" t="s">
        <v>449</v>
      </c>
      <c r="C284" s="147" t="s">
        <v>95</v>
      </c>
      <c r="D284" s="148">
        <v>92294</v>
      </c>
      <c r="E284" s="148">
        <v>1111</v>
      </c>
      <c r="F284" s="148"/>
      <c r="G284" s="1328" t="s">
        <v>450</v>
      </c>
    </row>
    <row r="285" spans="1:7" ht="18.75" customHeight="1" x14ac:dyDescent="0.25">
      <c r="A285" s="1333"/>
      <c r="B285" s="146" t="s">
        <v>451</v>
      </c>
      <c r="C285" s="147" t="s">
        <v>95</v>
      </c>
      <c r="D285" s="148">
        <v>147222</v>
      </c>
      <c r="E285" s="148">
        <v>1111</v>
      </c>
      <c r="F285" s="148"/>
      <c r="G285" s="1328"/>
    </row>
    <row r="286" spans="1:7" ht="18.75" customHeight="1" x14ac:dyDescent="0.25">
      <c r="A286" s="1333"/>
      <c r="B286" s="146" t="s">
        <v>452</v>
      </c>
      <c r="C286" s="147" t="s">
        <v>95</v>
      </c>
      <c r="D286" s="148">
        <v>216293</v>
      </c>
      <c r="E286" s="148">
        <v>1111</v>
      </c>
      <c r="F286" s="148"/>
      <c r="G286" s="1328"/>
    </row>
    <row r="287" spans="1:7" ht="18.75" customHeight="1" x14ac:dyDescent="0.25">
      <c r="A287" s="1333"/>
      <c r="B287" s="146" t="s">
        <v>453</v>
      </c>
      <c r="C287" s="147" t="s">
        <v>95</v>
      </c>
      <c r="D287" s="148">
        <v>553826</v>
      </c>
      <c r="E287" s="148">
        <v>1111</v>
      </c>
      <c r="F287" s="148"/>
      <c r="G287" s="1328"/>
    </row>
    <row r="288" spans="1:7" ht="18.75" customHeight="1" x14ac:dyDescent="0.25">
      <c r="A288" s="1333"/>
      <c r="B288" s="146" t="s">
        <v>454</v>
      </c>
      <c r="C288" s="147" t="s">
        <v>95</v>
      </c>
      <c r="D288" s="148">
        <v>553826</v>
      </c>
      <c r="E288" s="148">
        <v>1111</v>
      </c>
      <c r="F288" s="148"/>
      <c r="G288" s="1328"/>
    </row>
    <row r="289" spans="1:7" ht="18.75" customHeight="1" x14ac:dyDescent="0.25">
      <c r="A289" s="1333"/>
      <c r="B289" s="146" t="s">
        <v>455</v>
      </c>
      <c r="C289" s="147" t="s">
        <v>95</v>
      </c>
      <c r="D289" s="148">
        <v>553826</v>
      </c>
      <c r="E289" s="148">
        <v>1111</v>
      </c>
      <c r="F289" s="148"/>
      <c r="G289" s="1328"/>
    </row>
    <row r="290" spans="1:7" ht="18.75" customHeight="1" x14ac:dyDescent="0.25">
      <c r="A290" s="1333"/>
      <c r="B290" s="146" t="s">
        <v>456</v>
      </c>
      <c r="C290" s="147" t="s">
        <v>95</v>
      </c>
      <c r="D290" s="148">
        <v>621333</v>
      </c>
      <c r="E290" s="148">
        <v>1111</v>
      </c>
      <c r="F290" s="148"/>
      <c r="G290" s="1328"/>
    </row>
    <row r="291" spans="1:7" ht="18.75" customHeight="1" x14ac:dyDescent="0.25">
      <c r="A291" s="1333"/>
      <c r="B291" s="146" t="s">
        <v>457</v>
      </c>
      <c r="C291" s="147" t="s">
        <v>95</v>
      </c>
      <c r="D291" s="148">
        <v>621333</v>
      </c>
      <c r="E291" s="148">
        <v>1111</v>
      </c>
      <c r="F291" s="148"/>
      <c r="G291" s="1328"/>
    </row>
    <row r="292" spans="1:7" ht="18.75" customHeight="1" x14ac:dyDescent="0.25">
      <c r="A292" s="1333"/>
      <c r="B292" s="146" t="s">
        <v>458</v>
      </c>
      <c r="C292" s="147" t="s">
        <v>95</v>
      </c>
      <c r="D292" s="148">
        <v>621333</v>
      </c>
      <c r="E292" s="148">
        <v>1111</v>
      </c>
      <c r="F292" s="148"/>
      <c r="G292" s="1328"/>
    </row>
    <row r="293" spans="1:7" ht="18.75" customHeight="1" x14ac:dyDescent="0.25">
      <c r="A293" s="1333"/>
      <c r="B293" s="146" t="s">
        <v>459</v>
      </c>
      <c r="C293" s="147" t="s">
        <v>95</v>
      </c>
      <c r="D293" s="148">
        <v>688840</v>
      </c>
      <c r="E293" s="148">
        <v>1111</v>
      </c>
      <c r="F293" s="148"/>
      <c r="G293" s="1328"/>
    </row>
    <row r="294" spans="1:7" ht="18.75" customHeight="1" x14ac:dyDescent="0.25">
      <c r="A294" s="1333"/>
      <c r="B294" s="146" t="s">
        <v>460</v>
      </c>
      <c r="C294" s="147" t="s">
        <v>95</v>
      </c>
      <c r="D294" s="148">
        <v>688840</v>
      </c>
      <c r="E294" s="148">
        <v>1111</v>
      </c>
      <c r="F294" s="148"/>
      <c r="G294" s="1328"/>
    </row>
    <row r="295" spans="1:7" ht="18.75" customHeight="1" x14ac:dyDescent="0.25">
      <c r="A295" s="1333"/>
      <c r="B295" s="146" t="s">
        <v>461</v>
      </c>
      <c r="C295" s="147" t="s">
        <v>95</v>
      </c>
      <c r="D295" s="148">
        <v>688840</v>
      </c>
      <c r="E295" s="148">
        <v>1111</v>
      </c>
      <c r="F295" s="148"/>
      <c r="G295" s="1328"/>
    </row>
    <row r="296" spans="1:7" ht="18.75" customHeight="1" x14ac:dyDescent="0.25">
      <c r="A296" s="1333"/>
      <c r="B296" s="146" t="s">
        <v>10519</v>
      </c>
      <c r="C296" s="147" t="s">
        <v>95</v>
      </c>
      <c r="D296" s="148">
        <v>621333</v>
      </c>
      <c r="E296" s="148">
        <v>1111</v>
      </c>
      <c r="F296" s="148"/>
      <c r="G296" s="1328"/>
    </row>
    <row r="297" spans="1:7" ht="18.75" customHeight="1" x14ac:dyDescent="0.25">
      <c r="A297" s="1333">
        <v>5</v>
      </c>
      <c r="B297" s="146" t="s">
        <v>462</v>
      </c>
      <c r="C297" s="147" t="s">
        <v>95</v>
      </c>
      <c r="D297" s="148">
        <v>357571</v>
      </c>
      <c r="E297" s="148">
        <v>186</v>
      </c>
      <c r="F297" s="148"/>
      <c r="G297" s="1328" t="s">
        <v>463</v>
      </c>
    </row>
    <row r="298" spans="1:7" ht="18.75" customHeight="1" x14ac:dyDescent="0.25">
      <c r="A298" s="1333"/>
      <c r="B298" s="146" t="s">
        <v>464</v>
      </c>
      <c r="C298" s="147" t="s">
        <v>95</v>
      </c>
      <c r="D298" s="148">
        <v>597872</v>
      </c>
      <c r="E298" s="148">
        <v>186</v>
      </c>
      <c r="F298" s="148"/>
      <c r="G298" s="1328"/>
    </row>
    <row r="299" spans="1:7" ht="18.75" customHeight="1" x14ac:dyDescent="0.25">
      <c r="A299" s="1333"/>
      <c r="B299" s="146" t="s">
        <v>465</v>
      </c>
      <c r="C299" s="147" t="s">
        <v>95</v>
      </c>
      <c r="D299" s="148">
        <v>886689</v>
      </c>
      <c r="E299" s="148">
        <v>186</v>
      </c>
      <c r="F299" s="148"/>
      <c r="G299" s="1328"/>
    </row>
    <row r="300" spans="1:7" ht="18.75" customHeight="1" x14ac:dyDescent="0.25">
      <c r="A300" s="1333"/>
      <c r="B300" s="146" t="s">
        <v>466</v>
      </c>
      <c r="C300" s="147" t="s">
        <v>95</v>
      </c>
      <c r="D300" s="148">
        <v>1677012</v>
      </c>
      <c r="E300" s="148">
        <v>186</v>
      </c>
      <c r="F300" s="148"/>
      <c r="G300" s="1328"/>
    </row>
    <row r="301" spans="1:7" ht="18.75" customHeight="1" x14ac:dyDescent="0.25">
      <c r="A301" s="1333"/>
      <c r="B301" s="146" t="s">
        <v>467</v>
      </c>
      <c r="C301" s="147" t="s">
        <v>95</v>
      </c>
      <c r="D301" s="148">
        <v>1677012</v>
      </c>
      <c r="E301" s="148">
        <v>186</v>
      </c>
      <c r="F301" s="148"/>
      <c r="G301" s="1328"/>
    </row>
    <row r="302" spans="1:7" ht="18.75" customHeight="1" x14ac:dyDescent="0.25">
      <c r="A302" s="1333"/>
      <c r="B302" s="146" t="s">
        <v>468</v>
      </c>
      <c r="C302" s="147" t="s">
        <v>95</v>
      </c>
      <c r="D302" s="148">
        <v>1677012</v>
      </c>
      <c r="E302" s="148">
        <v>186</v>
      </c>
      <c r="F302" s="148"/>
      <c r="G302" s="1328"/>
    </row>
    <row r="303" spans="1:7" ht="18.75" customHeight="1" x14ac:dyDescent="0.25">
      <c r="A303" s="1333"/>
      <c r="B303" s="146" t="s">
        <v>469</v>
      </c>
      <c r="C303" s="147" t="s">
        <v>95</v>
      </c>
      <c r="D303" s="148">
        <v>1677012</v>
      </c>
      <c r="E303" s="148">
        <v>186</v>
      </c>
      <c r="F303" s="148"/>
      <c r="G303" s="1328"/>
    </row>
    <row r="304" spans="1:7" ht="18.75" customHeight="1" x14ac:dyDescent="0.25">
      <c r="A304" s="1333"/>
      <c r="B304" s="146" t="s">
        <v>470</v>
      </c>
      <c r="C304" s="147" t="s">
        <v>95</v>
      </c>
      <c r="D304" s="148">
        <v>2531851</v>
      </c>
      <c r="E304" s="148">
        <v>186</v>
      </c>
      <c r="F304" s="148"/>
      <c r="G304" s="1328"/>
    </row>
    <row r="305" spans="1:7" ht="18.75" customHeight="1" x14ac:dyDescent="0.25">
      <c r="A305" s="1333"/>
      <c r="B305" s="146" t="s">
        <v>471</v>
      </c>
      <c r="C305" s="147" t="s">
        <v>95</v>
      </c>
      <c r="D305" s="148">
        <v>2531851</v>
      </c>
      <c r="E305" s="148">
        <v>186</v>
      </c>
      <c r="F305" s="148"/>
      <c r="G305" s="1328"/>
    </row>
    <row r="306" spans="1:7" ht="18.75" customHeight="1" x14ac:dyDescent="0.25">
      <c r="A306" s="1333"/>
      <c r="B306" s="146" t="s">
        <v>472</v>
      </c>
      <c r="C306" s="147" t="s">
        <v>95</v>
      </c>
      <c r="D306" s="148">
        <v>2531851</v>
      </c>
      <c r="E306" s="148">
        <v>186</v>
      </c>
      <c r="F306" s="148"/>
      <c r="G306" s="1328"/>
    </row>
    <row r="307" spans="1:7" ht="18.75" customHeight="1" x14ac:dyDescent="0.25">
      <c r="A307" s="1333"/>
      <c r="B307" s="146" t="s">
        <v>473</v>
      </c>
      <c r="C307" s="147" t="s">
        <v>95</v>
      </c>
      <c r="D307" s="148">
        <v>2531851</v>
      </c>
      <c r="E307" s="148">
        <v>186</v>
      </c>
      <c r="F307" s="148"/>
      <c r="G307" s="1328"/>
    </row>
    <row r="308" spans="1:7" ht="18.75" customHeight="1" x14ac:dyDescent="0.25">
      <c r="A308" s="1333"/>
      <c r="B308" s="146" t="s">
        <v>474</v>
      </c>
      <c r="C308" s="147" t="s">
        <v>95</v>
      </c>
      <c r="D308" s="148">
        <v>2531851</v>
      </c>
      <c r="E308" s="148">
        <v>186</v>
      </c>
      <c r="F308" s="148"/>
      <c r="G308" s="1328"/>
    </row>
    <row r="309" spans="1:7" ht="18.75" customHeight="1" x14ac:dyDescent="0.25">
      <c r="A309" s="1333"/>
      <c r="B309" s="146" t="s">
        <v>475</v>
      </c>
      <c r="C309" s="147" t="s">
        <v>95</v>
      </c>
      <c r="D309" s="148">
        <v>2225399</v>
      </c>
      <c r="E309" s="148">
        <v>186</v>
      </c>
      <c r="F309" s="148"/>
      <c r="G309" s="1328"/>
    </row>
    <row r="310" spans="1:7" ht="18.75" customHeight="1" x14ac:dyDescent="0.25">
      <c r="A310" s="1333"/>
      <c r="B310" s="146" t="s">
        <v>476</v>
      </c>
      <c r="C310" s="147" t="s">
        <v>95</v>
      </c>
      <c r="D310" s="148">
        <v>2225399</v>
      </c>
      <c r="E310" s="148">
        <v>186</v>
      </c>
      <c r="F310" s="148"/>
      <c r="G310" s="1328"/>
    </row>
    <row r="311" spans="1:7" ht="18.75" customHeight="1" x14ac:dyDescent="0.25">
      <c r="A311" s="1333"/>
      <c r="B311" s="146" t="s">
        <v>477</v>
      </c>
      <c r="C311" s="147" t="s">
        <v>95</v>
      </c>
      <c r="D311" s="148">
        <v>2225399</v>
      </c>
      <c r="E311" s="148">
        <v>186</v>
      </c>
      <c r="F311" s="148"/>
      <c r="G311" s="1328"/>
    </row>
    <row r="312" spans="1:7" ht="18.75" customHeight="1" x14ac:dyDescent="0.25">
      <c r="A312" s="1333"/>
      <c r="B312" s="146" t="s">
        <v>478</v>
      </c>
      <c r="C312" s="147" t="s">
        <v>95</v>
      </c>
      <c r="D312" s="148">
        <v>2225399</v>
      </c>
      <c r="E312" s="148">
        <v>186</v>
      </c>
      <c r="F312" s="148"/>
      <c r="G312" s="1328"/>
    </row>
    <row r="313" spans="1:7" ht="18.75" customHeight="1" x14ac:dyDescent="0.25">
      <c r="A313" s="1333"/>
      <c r="B313" s="146" t="s">
        <v>479</v>
      </c>
      <c r="C313" s="147" t="s">
        <v>95</v>
      </c>
      <c r="D313" s="148">
        <v>2225399</v>
      </c>
      <c r="E313" s="148">
        <v>186</v>
      </c>
      <c r="F313" s="148"/>
      <c r="G313" s="1328"/>
    </row>
    <row r="314" spans="1:7" ht="18.75" customHeight="1" x14ac:dyDescent="0.25">
      <c r="A314" s="1333"/>
      <c r="B314" s="146" t="s">
        <v>480</v>
      </c>
      <c r="C314" s="147" t="s">
        <v>95</v>
      </c>
      <c r="D314" s="148">
        <v>1467334</v>
      </c>
      <c r="E314" s="148">
        <v>186</v>
      </c>
      <c r="F314" s="148"/>
      <c r="G314" s="1328"/>
    </row>
    <row r="315" spans="1:7" ht="18.75" customHeight="1" x14ac:dyDescent="0.25">
      <c r="A315" s="1333">
        <v>6</v>
      </c>
      <c r="B315" s="146" t="s">
        <v>481</v>
      </c>
      <c r="C315" s="147" t="s">
        <v>95</v>
      </c>
      <c r="D315" s="148">
        <v>347580</v>
      </c>
      <c r="E315" s="148">
        <v>180</v>
      </c>
      <c r="F315" s="148"/>
      <c r="G315" s="1328" t="s">
        <v>482</v>
      </c>
    </row>
    <row r="316" spans="1:7" ht="18.75" customHeight="1" x14ac:dyDescent="0.25">
      <c r="A316" s="1333"/>
      <c r="B316" s="146" t="s">
        <v>483</v>
      </c>
      <c r="C316" s="147" t="s">
        <v>95</v>
      </c>
      <c r="D316" s="148">
        <v>630312</v>
      </c>
      <c r="E316" s="148">
        <v>180</v>
      </c>
      <c r="F316" s="148"/>
      <c r="G316" s="1328"/>
    </row>
    <row r="317" spans="1:7" ht="18.75" customHeight="1" x14ac:dyDescent="0.25">
      <c r="A317" s="1333"/>
      <c r="B317" s="146" t="s">
        <v>484</v>
      </c>
      <c r="C317" s="147" t="s">
        <v>95</v>
      </c>
      <c r="D317" s="148">
        <v>969591</v>
      </c>
      <c r="E317" s="148">
        <v>180</v>
      </c>
      <c r="F317" s="148"/>
      <c r="G317" s="1328"/>
    </row>
    <row r="318" spans="1:7" ht="18.75" customHeight="1" x14ac:dyDescent="0.25">
      <c r="A318" s="1333"/>
      <c r="B318" s="146" t="s">
        <v>485</v>
      </c>
      <c r="C318" s="147" t="s">
        <v>95</v>
      </c>
      <c r="D318" s="148">
        <v>2178649</v>
      </c>
      <c r="E318" s="148">
        <v>180</v>
      </c>
      <c r="F318" s="148"/>
      <c r="G318" s="1328"/>
    </row>
    <row r="319" spans="1:7" ht="18.75" customHeight="1" x14ac:dyDescent="0.25">
      <c r="A319" s="1333"/>
      <c r="B319" s="146" t="s">
        <v>486</v>
      </c>
      <c r="C319" s="147" t="s">
        <v>95</v>
      </c>
      <c r="D319" s="148">
        <v>2178649</v>
      </c>
      <c r="E319" s="148">
        <v>180</v>
      </c>
      <c r="F319" s="148"/>
      <c r="G319" s="1328"/>
    </row>
    <row r="320" spans="1:7" ht="18.75" customHeight="1" x14ac:dyDescent="0.25">
      <c r="A320" s="1333"/>
      <c r="B320" s="146" t="s">
        <v>487</v>
      </c>
      <c r="C320" s="147" t="s">
        <v>95</v>
      </c>
      <c r="D320" s="148">
        <v>2178649</v>
      </c>
      <c r="E320" s="148">
        <v>180</v>
      </c>
      <c r="F320" s="148"/>
      <c r="G320" s="1328"/>
    </row>
    <row r="321" spans="1:7" ht="18.75" customHeight="1" x14ac:dyDescent="0.25">
      <c r="A321" s="1333"/>
      <c r="B321" s="146" t="s">
        <v>488</v>
      </c>
      <c r="C321" s="147" t="s">
        <v>95</v>
      </c>
      <c r="D321" s="148">
        <v>2178649</v>
      </c>
      <c r="E321" s="148">
        <v>180</v>
      </c>
      <c r="F321" s="148"/>
      <c r="G321" s="1328"/>
    </row>
    <row r="322" spans="1:7" ht="18.75" customHeight="1" x14ac:dyDescent="0.25">
      <c r="A322" s="1333"/>
      <c r="B322" s="146" t="s">
        <v>489</v>
      </c>
      <c r="C322" s="147" t="s">
        <v>95</v>
      </c>
      <c r="D322" s="148">
        <v>2178649</v>
      </c>
      <c r="E322" s="148">
        <v>180</v>
      </c>
      <c r="F322" s="148"/>
      <c r="G322" s="1328"/>
    </row>
    <row r="323" spans="1:7" ht="18.75" customHeight="1" x14ac:dyDescent="0.25">
      <c r="A323" s="1333"/>
      <c r="B323" s="146" t="s">
        <v>490</v>
      </c>
      <c r="C323" s="147" t="s">
        <v>95</v>
      </c>
      <c r="D323" s="148">
        <v>3017141</v>
      </c>
      <c r="E323" s="148">
        <v>180</v>
      </c>
      <c r="F323" s="148"/>
      <c r="G323" s="1328"/>
    </row>
    <row r="324" spans="1:7" ht="18.75" customHeight="1" x14ac:dyDescent="0.25">
      <c r="A324" s="1333"/>
      <c r="B324" s="146" t="s">
        <v>491</v>
      </c>
      <c r="C324" s="147" t="s">
        <v>95</v>
      </c>
      <c r="D324" s="148">
        <v>3017141</v>
      </c>
      <c r="E324" s="148">
        <v>180</v>
      </c>
      <c r="F324" s="148"/>
      <c r="G324" s="1328"/>
    </row>
    <row r="325" spans="1:7" ht="18.75" customHeight="1" x14ac:dyDescent="0.25">
      <c r="A325" s="1333"/>
      <c r="B325" s="146" t="s">
        <v>492</v>
      </c>
      <c r="C325" s="147" t="s">
        <v>95</v>
      </c>
      <c r="D325" s="148">
        <v>3017141</v>
      </c>
      <c r="E325" s="148">
        <v>180</v>
      </c>
      <c r="F325" s="148"/>
      <c r="G325" s="1328"/>
    </row>
    <row r="326" spans="1:7" ht="18.75" customHeight="1" x14ac:dyDescent="0.25">
      <c r="A326" s="1333"/>
      <c r="B326" s="146" t="s">
        <v>92</v>
      </c>
      <c r="C326" s="147" t="s">
        <v>95</v>
      </c>
      <c r="D326" s="148">
        <v>3017141</v>
      </c>
      <c r="E326" s="148">
        <v>180</v>
      </c>
      <c r="F326" s="148"/>
      <c r="G326" s="1328"/>
    </row>
    <row r="327" spans="1:7" ht="18.75" customHeight="1" x14ac:dyDescent="0.25">
      <c r="A327" s="1333"/>
      <c r="B327" s="146" t="s">
        <v>493</v>
      </c>
      <c r="C327" s="147" t="s">
        <v>95</v>
      </c>
      <c r="D327" s="148">
        <v>3017141</v>
      </c>
      <c r="E327" s="148">
        <v>180</v>
      </c>
      <c r="F327" s="148"/>
      <c r="G327" s="1328"/>
    </row>
    <row r="328" spans="1:7" ht="18.75" customHeight="1" x14ac:dyDescent="0.25">
      <c r="A328" s="1333"/>
      <c r="B328" s="146" t="s">
        <v>494</v>
      </c>
      <c r="C328" s="147" t="s">
        <v>95</v>
      </c>
      <c r="D328" s="148">
        <v>3017141</v>
      </c>
      <c r="E328" s="148">
        <v>180</v>
      </c>
      <c r="F328" s="148"/>
      <c r="G328" s="1328"/>
    </row>
    <row r="329" spans="1:7" ht="18.75" customHeight="1" x14ac:dyDescent="0.25">
      <c r="A329" s="1333"/>
      <c r="B329" s="146" t="s">
        <v>495</v>
      </c>
      <c r="C329" s="147" t="s">
        <v>95</v>
      </c>
      <c r="D329" s="148">
        <v>3017141</v>
      </c>
      <c r="E329" s="148">
        <v>180</v>
      </c>
      <c r="F329" s="148"/>
      <c r="G329" s="1328"/>
    </row>
    <row r="330" spans="1:7" ht="18.75" customHeight="1" x14ac:dyDescent="0.25">
      <c r="A330" s="1333"/>
      <c r="B330" s="146" t="s">
        <v>496</v>
      </c>
      <c r="C330" s="147" t="s">
        <v>95</v>
      </c>
      <c r="D330" s="148">
        <v>3017141</v>
      </c>
      <c r="E330" s="148">
        <v>180</v>
      </c>
      <c r="F330" s="148"/>
      <c r="G330" s="1328"/>
    </row>
    <row r="331" spans="1:7" ht="18.75" customHeight="1" x14ac:dyDescent="0.25">
      <c r="A331" s="1333"/>
      <c r="B331" s="146" t="s">
        <v>497</v>
      </c>
      <c r="C331" s="147" t="s">
        <v>95</v>
      </c>
      <c r="D331" s="148">
        <v>3017141</v>
      </c>
      <c r="E331" s="148">
        <v>180</v>
      </c>
      <c r="F331" s="148"/>
      <c r="G331" s="1328"/>
    </row>
    <row r="332" spans="1:7" ht="18.75" customHeight="1" x14ac:dyDescent="0.25">
      <c r="A332" s="1333"/>
      <c r="B332" s="146" t="s">
        <v>498</v>
      </c>
      <c r="C332" s="147" t="s">
        <v>95</v>
      </c>
      <c r="D332" s="148">
        <v>3017141</v>
      </c>
      <c r="E332" s="148">
        <v>180</v>
      </c>
      <c r="F332" s="148"/>
      <c r="G332" s="1328"/>
    </row>
    <row r="333" spans="1:7" ht="18.75" customHeight="1" x14ac:dyDescent="0.25">
      <c r="A333" s="1333"/>
      <c r="B333" s="146" t="s">
        <v>499</v>
      </c>
      <c r="C333" s="147" t="s">
        <v>95</v>
      </c>
      <c r="D333" s="148">
        <v>2178649</v>
      </c>
      <c r="E333" s="148">
        <v>180</v>
      </c>
      <c r="F333" s="148"/>
      <c r="G333" s="1328"/>
    </row>
    <row r="334" spans="1:7" ht="18.75" customHeight="1" x14ac:dyDescent="0.25">
      <c r="A334" s="1333">
        <v>7</v>
      </c>
      <c r="B334" s="146" t="s">
        <v>500</v>
      </c>
      <c r="C334" s="147" t="s">
        <v>95</v>
      </c>
      <c r="D334" s="148">
        <v>192398</v>
      </c>
      <c r="E334" s="148">
        <v>400</v>
      </c>
      <c r="F334" s="148"/>
      <c r="G334" s="1328" t="s">
        <v>501</v>
      </c>
    </row>
    <row r="335" spans="1:7" ht="18.75" customHeight="1" x14ac:dyDescent="0.25">
      <c r="A335" s="1333"/>
      <c r="B335" s="146" t="s">
        <v>502</v>
      </c>
      <c r="C335" s="147" t="s">
        <v>95</v>
      </c>
      <c r="D335" s="148">
        <v>308546</v>
      </c>
      <c r="E335" s="148">
        <v>400</v>
      </c>
      <c r="F335" s="148"/>
      <c r="G335" s="1328"/>
    </row>
    <row r="336" spans="1:7" ht="18.75" customHeight="1" x14ac:dyDescent="0.25">
      <c r="A336" s="1333"/>
      <c r="B336" s="146" t="s">
        <v>503</v>
      </c>
      <c r="C336" s="147" t="s">
        <v>95</v>
      </c>
      <c r="D336" s="148">
        <v>437746</v>
      </c>
      <c r="E336" s="148">
        <v>400</v>
      </c>
      <c r="F336" s="148"/>
      <c r="G336" s="1328"/>
    </row>
    <row r="337" spans="1:7" ht="18.75" customHeight="1" x14ac:dyDescent="0.25">
      <c r="A337" s="1333"/>
      <c r="B337" s="146" t="s">
        <v>504</v>
      </c>
      <c r="C337" s="147" t="s">
        <v>95</v>
      </c>
      <c r="D337" s="148">
        <v>1329496</v>
      </c>
      <c r="E337" s="148">
        <v>400</v>
      </c>
      <c r="F337" s="148"/>
      <c r="G337" s="1328"/>
    </row>
    <row r="338" spans="1:7" ht="18.75" customHeight="1" x14ac:dyDescent="0.25">
      <c r="A338" s="1333"/>
      <c r="B338" s="146" t="s">
        <v>505</v>
      </c>
      <c r="C338" s="147" t="s">
        <v>95</v>
      </c>
      <c r="D338" s="148">
        <v>1329496</v>
      </c>
      <c r="E338" s="148">
        <v>400</v>
      </c>
      <c r="F338" s="148"/>
      <c r="G338" s="1328"/>
    </row>
    <row r="339" spans="1:7" ht="18.75" customHeight="1" x14ac:dyDescent="0.25">
      <c r="A339" s="1333"/>
      <c r="B339" s="146" t="s">
        <v>506</v>
      </c>
      <c r="C339" s="147" t="s">
        <v>95</v>
      </c>
      <c r="D339" s="148">
        <v>1329496</v>
      </c>
      <c r="E339" s="148">
        <v>400</v>
      </c>
      <c r="F339" s="148"/>
      <c r="G339" s="1328"/>
    </row>
    <row r="340" spans="1:7" ht="18.75" customHeight="1" x14ac:dyDescent="0.25">
      <c r="A340" s="1333"/>
      <c r="B340" s="146" t="s">
        <v>507</v>
      </c>
      <c r="C340" s="147" t="s">
        <v>95</v>
      </c>
      <c r="D340" s="148">
        <v>1329496</v>
      </c>
      <c r="E340" s="148">
        <v>400</v>
      </c>
      <c r="F340" s="148"/>
      <c r="G340" s="1328"/>
    </row>
    <row r="341" spans="1:7" ht="18.75" customHeight="1" x14ac:dyDescent="0.25">
      <c r="A341" s="1333"/>
      <c r="B341" s="146" t="s">
        <v>508</v>
      </c>
      <c r="C341" s="147" t="s">
        <v>95</v>
      </c>
      <c r="D341" s="148">
        <v>1329496</v>
      </c>
      <c r="E341" s="148">
        <v>400</v>
      </c>
      <c r="F341" s="148"/>
      <c r="G341" s="1328"/>
    </row>
    <row r="342" spans="1:7" ht="18.75" customHeight="1" x14ac:dyDescent="0.25">
      <c r="A342" s="1333"/>
      <c r="B342" s="146" t="s">
        <v>509</v>
      </c>
      <c r="C342" s="147" t="s">
        <v>95</v>
      </c>
      <c r="D342" s="148">
        <v>1554996</v>
      </c>
      <c r="E342" s="148">
        <v>400</v>
      </c>
      <c r="F342" s="148"/>
      <c r="G342" s="1328"/>
    </row>
    <row r="343" spans="1:7" ht="18.75" customHeight="1" x14ac:dyDescent="0.25">
      <c r="A343" s="1333"/>
      <c r="B343" s="146" t="s">
        <v>510</v>
      </c>
      <c r="C343" s="147" t="s">
        <v>95</v>
      </c>
      <c r="D343" s="148">
        <v>1554996</v>
      </c>
      <c r="E343" s="148">
        <v>400</v>
      </c>
      <c r="F343" s="148"/>
      <c r="G343" s="1328"/>
    </row>
    <row r="344" spans="1:7" ht="18.75" customHeight="1" x14ac:dyDescent="0.25">
      <c r="A344" s="1333"/>
      <c r="B344" s="146" t="s">
        <v>511</v>
      </c>
      <c r="C344" s="147" t="s">
        <v>95</v>
      </c>
      <c r="D344" s="148">
        <v>1554996</v>
      </c>
      <c r="E344" s="148">
        <v>400</v>
      </c>
      <c r="F344" s="148"/>
      <c r="G344" s="1328"/>
    </row>
    <row r="345" spans="1:7" ht="18.75" customHeight="1" x14ac:dyDescent="0.25">
      <c r="A345" s="1333"/>
      <c r="B345" s="146" t="s">
        <v>512</v>
      </c>
      <c r="C345" s="147" t="s">
        <v>95</v>
      </c>
      <c r="D345" s="148">
        <v>1554996</v>
      </c>
      <c r="E345" s="148">
        <v>400</v>
      </c>
      <c r="F345" s="148"/>
      <c r="G345" s="1328"/>
    </row>
    <row r="346" spans="1:7" ht="18.75" customHeight="1" x14ac:dyDescent="0.25">
      <c r="A346" s="1333"/>
      <c r="B346" s="146" t="s">
        <v>513</v>
      </c>
      <c r="C346" s="147" t="s">
        <v>95</v>
      </c>
      <c r="D346" s="148">
        <v>1554996</v>
      </c>
      <c r="E346" s="148">
        <v>400</v>
      </c>
      <c r="F346" s="148"/>
      <c r="G346" s="1328"/>
    </row>
    <row r="347" spans="1:7" ht="18.75" customHeight="1" x14ac:dyDescent="0.25">
      <c r="A347" s="1333"/>
      <c r="B347" s="146" t="s">
        <v>513</v>
      </c>
      <c r="C347" s="147" t="s">
        <v>95</v>
      </c>
      <c r="D347" s="148">
        <v>1821496</v>
      </c>
      <c r="E347" s="148">
        <v>400</v>
      </c>
      <c r="F347" s="148"/>
      <c r="G347" s="1328"/>
    </row>
    <row r="348" spans="1:7" ht="18.75" customHeight="1" x14ac:dyDescent="0.25">
      <c r="A348" s="1333"/>
      <c r="B348" s="146" t="s">
        <v>514</v>
      </c>
      <c r="C348" s="147" t="s">
        <v>95</v>
      </c>
      <c r="D348" s="148">
        <v>1821496</v>
      </c>
      <c r="E348" s="148">
        <v>400</v>
      </c>
      <c r="F348" s="148"/>
      <c r="G348" s="1328"/>
    </row>
    <row r="349" spans="1:7" ht="18.75" customHeight="1" x14ac:dyDescent="0.25">
      <c r="A349" s="1333"/>
      <c r="B349" s="146" t="s">
        <v>515</v>
      </c>
      <c r="C349" s="147" t="s">
        <v>95</v>
      </c>
      <c r="D349" s="148">
        <v>1821496</v>
      </c>
      <c r="E349" s="148">
        <v>400</v>
      </c>
      <c r="F349" s="148"/>
      <c r="G349" s="1328"/>
    </row>
    <row r="350" spans="1:7" ht="18.75" customHeight="1" x14ac:dyDescent="0.25">
      <c r="A350" s="1333"/>
      <c r="B350" s="146" t="s">
        <v>516</v>
      </c>
      <c r="C350" s="147" t="s">
        <v>95</v>
      </c>
      <c r="D350" s="148">
        <v>1821496</v>
      </c>
      <c r="E350" s="148">
        <v>400</v>
      </c>
      <c r="F350" s="148"/>
      <c r="G350" s="1328"/>
    </row>
    <row r="351" spans="1:7" ht="18.75" customHeight="1" x14ac:dyDescent="0.25">
      <c r="A351" s="1333"/>
      <c r="B351" s="146" t="s">
        <v>517</v>
      </c>
      <c r="C351" s="147" t="s">
        <v>95</v>
      </c>
      <c r="D351" s="148">
        <v>1821496</v>
      </c>
      <c r="E351" s="148">
        <v>400</v>
      </c>
      <c r="F351" s="148"/>
      <c r="G351" s="1328"/>
    </row>
    <row r="352" spans="1:7" ht="18.75" customHeight="1" x14ac:dyDescent="0.25">
      <c r="A352" s="1333"/>
      <c r="B352" s="146" t="s">
        <v>518</v>
      </c>
      <c r="C352" s="147" t="s">
        <v>95</v>
      </c>
      <c r="D352" s="148">
        <v>1556704</v>
      </c>
      <c r="E352" s="148">
        <v>400</v>
      </c>
      <c r="F352" s="148"/>
      <c r="G352" s="1328"/>
    </row>
    <row r="353" spans="1:7" ht="18.75" customHeight="1" x14ac:dyDescent="0.25">
      <c r="A353" s="1333">
        <v>8</v>
      </c>
      <c r="B353" s="146" t="s">
        <v>519</v>
      </c>
      <c r="C353" s="147" t="s">
        <v>95</v>
      </c>
      <c r="D353" s="148">
        <v>200918</v>
      </c>
      <c r="E353" s="148">
        <v>330</v>
      </c>
      <c r="F353" s="148"/>
      <c r="G353" s="1328" t="s">
        <v>520</v>
      </c>
    </row>
    <row r="354" spans="1:7" ht="18.75" customHeight="1" x14ac:dyDescent="0.25">
      <c r="A354" s="1333"/>
      <c r="B354" s="146" t="s">
        <v>521</v>
      </c>
      <c r="C354" s="147" t="s">
        <v>95</v>
      </c>
      <c r="D354" s="148">
        <v>325252</v>
      </c>
      <c r="E354" s="148">
        <v>330</v>
      </c>
      <c r="F354" s="148"/>
      <c r="G354" s="1328"/>
    </row>
    <row r="355" spans="1:7" ht="18.75" customHeight="1" x14ac:dyDescent="0.25">
      <c r="A355" s="1333"/>
      <c r="B355" s="146" t="s">
        <v>522</v>
      </c>
      <c r="C355" s="147" t="s">
        <v>95</v>
      </c>
      <c r="D355" s="148">
        <v>456100</v>
      </c>
      <c r="E355" s="148">
        <v>330</v>
      </c>
      <c r="F355" s="148"/>
      <c r="G355" s="1328"/>
    </row>
    <row r="356" spans="1:7" ht="18.75" customHeight="1" x14ac:dyDescent="0.25">
      <c r="A356" s="1333"/>
      <c r="B356" s="146" t="s">
        <v>523</v>
      </c>
      <c r="C356" s="147" t="s">
        <v>95</v>
      </c>
      <c r="D356" s="148">
        <v>774282</v>
      </c>
      <c r="E356" s="148">
        <v>330</v>
      </c>
      <c r="F356" s="148"/>
      <c r="G356" s="1328"/>
    </row>
    <row r="357" spans="1:7" ht="18.75" customHeight="1" x14ac:dyDescent="0.25">
      <c r="A357" s="1333"/>
      <c r="B357" s="146" t="s">
        <v>524</v>
      </c>
      <c r="C357" s="147" t="s">
        <v>95</v>
      </c>
      <c r="D357" s="148">
        <v>774282</v>
      </c>
      <c r="E357" s="148">
        <v>330</v>
      </c>
      <c r="F357" s="148"/>
      <c r="G357" s="1328"/>
    </row>
    <row r="358" spans="1:7" ht="18.75" customHeight="1" x14ac:dyDescent="0.25">
      <c r="A358" s="1333"/>
      <c r="B358" s="146" t="s">
        <v>525</v>
      </c>
      <c r="C358" s="147" t="s">
        <v>95</v>
      </c>
      <c r="D358" s="148">
        <v>774282</v>
      </c>
      <c r="E358" s="148">
        <v>330</v>
      </c>
      <c r="F358" s="148"/>
      <c r="G358" s="1328"/>
    </row>
    <row r="359" spans="1:7" ht="18.75" customHeight="1" x14ac:dyDescent="0.25">
      <c r="A359" s="1333"/>
      <c r="B359" s="146" t="s">
        <v>526</v>
      </c>
      <c r="C359" s="147" t="s">
        <v>95</v>
      </c>
      <c r="D359" s="148">
        <v>774282</v>
      </c>
      <c r="E359" s="148">
        <v>330</v>
      </c>
      <c r="F359" s="148"/>
      <c r="G359" s="1328"/>
    </row>
    <row r="360" spans="1:7" ht="18.75" customHeight="1" x14ac:dyDescent="0.25">
      <c r="A360" s="1333"/>
      <c r="B360" s="146" t="s">
        <v>527</v>
      </c>
      <c r="C360" s="147" t="s">
        <v>95</v>
      </c>
      <c r="D360" s="148">
        <v>774282</v>
      </c>
      <c r="E360" s="148">
        <v>330</v>
      </c>
      <c r="F360" s="148"/>
      <c r="G360" s="1328"/>
    </row>
    <row r="361" spans="1:7" ht="18.75" customHeight="1" x14ac:dyDescent="0.25">
      <c r="A361" s="1333"/>
      <c r="B361" s="146" t="s">
        <v>528</v>
      </c>
      <c r="C361" s="147" t="s">
        <v>95</v>
      </c>
      <c r="D361" s="148">
        <v>922767</v>
      </c>
      <c r="E361" s="148">
        <v>330</v>
      </c>
      <c r="F361" s="148"/>
      <c r="G361" s="1328"/>
    </row>
    <row r="362" spans="1:7" ht="18.75" customHeight="1" x14ac:dyDescent="0.25">
      <c r="A362" s="1333"/>
      <c r="B362" s="146" t="s">
        <v>529</v>
      </c>
      <c r="C362" s="147" t="s">
        <v>95</v>
      </c>
      <c r="D362" s="148">
        <v>922767</v>
      </c>
      <c r="E362" s="148">
        <v>330</v>
      </c>
      <c r="F362" s="148"/>
      <c r="G362" s="1328"/>
    </row>
    <row r="363" spans="1:7" ht="18.75" customHeight="1" x14ac:dyDescent="0.25">
      <c r="A363" s="1333"/>
      <c r="B363" s="146" t="s">
        <v>530</v>
      </c>
      <c r="C363" s="147" t="s">
        <v>95</v>
      </c>
      <c r="D363" s="148">
        <v>922767</v>
      </c>
      <c r="E363" s="148">
        <v>330</v>
      </c>
      <c r="F363" s="148"/>
      <c r="G363" s="1328"/>
    </row>
    <row r="364" spans="1:7" ht="18.75" customHeight="1" x14ac:dyDescent="0.25">
      <c r="A364" s="1333"/>
      <c r="B364" s="146" t="s">
        <v>531</v>
      </c>
      <c r="C364" s="147" t="s">
        <v>95</v>
      </c>
      <c r="D364" s="148">
        <v>922767</v>
      </c>
      <c r="E364" s="148">
        <v>330</v>
      </c>
      <c r="F364" s="148"/>
      <c r="G364" s="1328"/>
    </row>
    <row r="365" spans="1:7" ht="18.75" customHeight="1" x14ac:dyDescent="0.25">
      <c r="A365" s="1333"/>
      <c r="B365" s="146" t="s">
        <v>532</v>
      </c>
      <c r="C365" s="147" t="s">
        <v>95</v>
      </c>
      <c r="D365" s="148">
        <v>922767</v>
      </c>
      <c r="E365" s="148">
        <v>330</v>
      </c>
      <c r="F365" s="148"/>
      <c r="G365" s="1328"/>
    </row>
    <row r="366" spans="1:7" ht="18.75" customHeight="1" x14ac:dyDescent="0.25">
      <c r="A366" s="1333"/>
      <c r="B366" s="146" t="s">
        <v>533</v>
      </c>
      <c r="C366" s="147" t="s">
        <v>95</v>
      </c>
      <c r="D366" s="148">
        <v>1028827</v>
      </c>
      <c r="E366" s="148">
        <v>330</v>
      </c>
      <c r="F366" s="148"/>
      <c r="G366" s="1328"/>
    </row>
    <row r="367" spans="1:7" ht="18.75" customHeight="1" x14ac:dyDescent="0.25">
      <c r="A367" s="1333"/>
      <c r="B367" s="146" t="s">
        <v>534</v>
      </c>
      <c r="C367" s="147" t="s">
        <v>95</v>
      </c>
      <c r="D367" s="148">
        <v>1028827</v>
      </c>
      <c r="E367" s="148">
        <v>330</v>
      </c>
      <c r="F367" s="148"/>
      <c r="G367" s="1328"/>
    </row>
    <row r="368" spans="1:7" ht="18.75" customHeight="1" x14ac:dyDescent="0.25">
      <c r="A368" s="1333"/>
      <c r="B368" s="146" t="s">
        <v>535</v>
      </c>
      <c r="C368" s="147" t="s">
        <v>95</v>
      </c>
      <c r="D368" s="148">
        <v>1028827</v>
      </c>
      <c r="E368" s="148">
        <v>330</v>
      </c>
      <c r="F368" s="148"/>
      <c r="G368" s="1328"/>
    </row>
    <row r="369" spans="1:7" ht="18.75" customHeight="1" x14ac:dyDescent="0.25">
      <c r="A369" s="1333"/>
      <c r="B369" s="146" t="s">
        <v>536</v>
      </c>
      <c r="C369" s="147" t="s">
        <v>95</v>
      </c>
      <c r="D369" s="148">
        <v>1028827</v>
      </c>
      <c r="E369" s="148">
        <v>330</v>
      </c>
      <c r="F369" s="148"/>
      <c r="G369" s="1328"/>
    </row>
    <row r="370" spans="1:7" ht="18.75" customHeight="1" x14ac:dyDescent="0.25">
      <c r="A370" s="1333"/>
      <c r="B370" s="146" t="s">
        <v>537</v>
      </c>
      <c r="C370" s="147" t="s">
        <v>95</v>
      </c>
      <c r="D370" s="148">
        <v>1028827</v>
      </c>
      <c r="E370" s="148">
        <v>330</v>
      </c>
      <c r="F370" s="148"/>
      <c r="G370" s="1328"/>
    </row>
    <row r="371" spans="1:7" ht="18.75" customHeight="1" x14ac:dyDescent="0.25">
      <c r="A371" s="1333"/>
      <c r="B371" s="146" t="s">
        <v>538</v>
      </c>
      <c r="C371" s="147" t="s">
        <v>95</v>
      </c>
      <c r="D371" s="148">
        <v>827312</v>
      </c>
      <c r="E371" s="148">
        <v>330</v>
      </c>
      <c r="F371" s="148"/>
      <c r="G371" s="1328"/>
    </row>
    <row r="372" spans="1:7" ht="18.75" customHeight="1" x14ac:dyDescent="0.25">
      <c r="A372" s="1333">
        <v>9</v>
      </c>
      <c r="B372" s="146" t="s">
        <v>539</v>
      </c>
      <c r="C372" s="147" t="s">
        <v>95</v>
      </c>
      <c r="D372" s="148">
        <v>177900</v>
      </c>
      <c r="E372" s="148">
        <v>400</v>
      </c>
      <c r="F372" s="148"/>
      <c r="G372" s="1328" t="s">
        <v>540</v>
      </c>
    </row>
    <row r="373" spans="1:7" ht="18.75" customHeight="1" x14ac:dyDescent="0.25">
      <c r="A373" s="1333"/>
      <c r="B373" s="146" t="s">
        <v>541</v>
      </c>
      <c r="C373" s="147" t="s">
        <v>95</v>
      </c>
      <c r="D373" s="148">
        <v>305391</v>
      </c>
      <c r="E373" s="148">
        <v>400</v>
      </c>
      <c r="F373" s="148"/>
      <c r="G373" s="1328"/>
    </row>
    <row r="374" spans="1:7" ht="18.75" customHeight="1" x14ac:dyDescent="0.25">
      <c r="A374" s="1333"/>
      <c r="B374" s="146" t="s">
        <v>542</v>
      </c>
      <c r="C374" s="147" t="s">
        <v>95</v>
      </c>
      <c r="D374" s="148">
        <v>454686</v>
      </c>
      <c r="E374" s="148">
        <v>400</v>
      </c>
      <c r="F374" s="148"/>
      <c r="G374" s="1328"/>
    </row>
    <row r="375" spans="1:7" ht="18.75" customHeight="1" x14ac:dyDescent="0.25">
      <c r="A375" s="1333"/>
      <c r="B375" s="146" t="s">
        <v>543</v>
      </c>
      <c r="C375" s="147" t="s">
        <v>95</v>
      </c>
      <c r="D375" s="148">
        <v>880042</v>
      </c>
      <c r="E375" s="148">
        <v>400</v>
      </c>
      <c r="F375" s="148"/>
      <c r="G375" s="1328"/>
    </row>
    <row r="376" spans="1:7" ht="18.75" customHeight="1" x14ac:dyDescent="0.25">
      <c r="A376" s="1333"/>
      <c r="B376" s="146" t="s">
        <v>544</v>
      </c>
      <c r="C376" s="147" t="s">
        <v>95</v>
      </c>
      <c r="D376" s="148">
        <v>880042</v>
      </c>
      <c r="E376" s="148">
        <v>400</v>
      </c>
      <c r="F376" s="148"/>
      <c r="G376" s="1328"/>
    </row>
    <row r="377" spans="1:7" ht="18.75" customHeight="1" x14ac:dyDescent="0.25">
      <c r="A377" s="1333"/>
      <c r="B377" s="146" t="s">
        <v>545</v>
      </c>
      <c r="C377" s="147" t="s">
        <v>95</v>
      </c>
      <c r="D377" s="148">
        <v>880042</v>
      </c>
      <c r="E377" s="148">
        <v>400</v>
      </c>
      <c r="F377" s="148"/>
      <c r="G377" s="1328"/>
    </row>
    <row r="378" spans="1:7" ht="18.75" customHeight="1" x14ac:dyDescent="0.25">
      <c r="A378" s="1333"/>
      <c r="B378" s="146" t="s">
        <v>546</v>
      </c>
      <c r="C378" s="147" t="s">
        <v>95</v>
      </c>
      <c r="D378" s="148">
        <v>880042</v>
      </c>
      <c r="E378" s="148">
        <v>400</v>
      </c>
      <c r="F378" s="148"/>
      <c r="G378" s="1328"/>
    </row>
    <row r="379" spans="1:7" ht="18.75" customHeight="1" x14ac:dyDescent="0.25">
      <c r="A379" s="1333"/>
      <c r="B379" s="146" t="s">
        <v>547</v>
      </c>
      <c r="C379" s="147" t="s">
        <v>95</v>
      </c>
      <c r="D379" s="148">
        <v>880042</v>
      </c>
      <c r="E379" s="148">
        <v>400</v>
      </c>
      <c r="F379" s="148"/>
      <c r="G379" s="1328"/>
    </row>
    <row r="380" spans="1:7" ht="18.75" customHeight="1" x14ac:dyDescent="0.25">
      <c r="A380" s="1333"/>
      <c r="B380" s="146" t="s">
        <v>548</v>
      </c>
      <c r="C380" s="147" t="s">
        <v>95</v>
      </c>
      <c r="D380" s="148">
        <v>1004398</v>
      </c>
      <c r="E380" s="148">
        <v>400</v>
      </c>
      <c r="F380" s="148"/>
      <c r="G380" s="1328"/>
    </row>
    <row r="381" spans="1:7" ht="18.75" customHeight="1" x14ac:dyDescent="0.25">
      <c r="A381" s="1333"/>
      <c r="B381" s="146" t="s">
        <v>549</v>
      </c>
      <c r="C381" s="147" t="s">
        <v>95</v>
      </c>
      <c r="D381" s="148">
        <v>1004398</v>
      </c>
      <c r="E381" s="148">
        <v>400</v>
      </c>
      <c r="F381" s="148"/>
      <c r="G381" s="1328"/>
    </row>
    <row r="382" spans="1:7" ht="18.75" customHeight="1" x14ac:dyDescent="0.25">
      <c r="A382" s="1333"/>
      <c r="B382" s="146" t="s">
        <v>550</v>
      </c>
      <c r="C382" s="147" t="s">
        <v>95</v>
      </c>
      <c r="D382" s="148">
        <v>1004398</v>
      </c>
      <c r="E382" s="148">
        <v>400</v>
      </c>
      <c r="F382" s="148"/>
      <c r="G382" s="1328"/>
    </row>
    <row r="383" spans="1:7" ht="18.75" customHeight="1" x14ac:dyDescent="0.25">
      <c r="A383" s="1333"/>
      <c r="B383" s="146" t="s">
        <v>551</v>
      </c>
      <c r="C383" s="147" t="s">
        <v>95</v>
      </c>
      <c r="D383" s="148">
        <v>1004398</v>
      </c>
      <c r="E383" s="148">
        <v>400</v>
      </c>
      <c r="F383" s="148"/>
      <c r="G383" s="1328"/>
    </row>
    <row r="384" spans="1:7" ht="18.75" customHeight="1" x14ac:dyDescent="0.25">
      <c r="A384" s="1333"/>
      <c r="B384" s="146" t="s">
        <v>552</v>
      </c>
      <c r="C384" s="147" t="s">
        <v>95</v>
      </c>
      <c r="D384" s="148">
        <v>1004398</v>
      </c>
      <c r="E384" s="148">
        <v>400</v>
      </c>
      <c r="F384" s="148"/>
      <c r="G384" s="1328"/>
    </row>
    <row r="385" spans="1:7" ht="18.75" customHeight="1" x14ac:dyDescent="0.25">
      <c r="A385" s="1333"/>
      <c r="B385" s="146" t="s">
        <v>553</v>
      </c>
      <c r="C385" s="147" t="s">
        <v>95</v>
      </c>
      <c r="D385" s="148">
        <v>952240</v>
      </c>
      <c r="E385" s="148">
        <v>400</v>
      </c>
      <c r="F385" s="148"/>
      <c r="G385" s="1328"/>
    </row>
    <row r="386" spans="1:7" ht="18.75" customHeight="1" x14ac:dyDescent="0.25">
      <c r="A386" s="1333"/>
      <c r="B386" s="146" t="s">
        <v>554</v>
      </c>
      <c r="C386" s="147" t="s">
        <v>95</v>
      </c>
      <c r="D386" s="148">
        <v>952240</v>
      </c>
      <c r="E386" s="148">
        <v>400</v>
      </c>
      <c r="F386" s="148"/>
      <c r="G386" s="1328"/>
    </row>
    <row r="387" spans="1:7" ht="18.75" customHeight="1" x14ac:dyDescent="0.25">
      <c r="A387" s="1333"/>
      <c r="B387" s="146" t="s">
        <v>555</v>
      </c>
      <c r="C387" s="147" t="s">
        <v>95</v>
      </c>
      <c r="D387" s="148">
        <v>952240</v>
      </c>
      <c r="E387" s="148">
        <v>400</v>
      </c>
      <c r="F387" s="148"/>
      <c r="G387" s="1328"/>
    </row>
    <row r="388" spans="1:7" ht="18.75" customHeight="1" x14ac:dyDescent="0.25">
      <c r="A388" s="1333"/>
      <c r="B388" s="146" t="s">
        <v>556</v>
      </c>
      <c r="C388" s="147" t="s">
        <v>95</v>
      </c>
      <c r="D388" s="148">
        <v>952240</v>
      </c>
      <c r="E388" s="148">
        <v>400</v>
      </c>
      <c r="F388" s="148"/>
      <c r="G388" s="1328"/>
    </row>
    <row r="389" spans="1:7" ht="18.75" customHeight="1" x14ac:dyDescent="0.25">
      <c r="A389" s="1333"/>
      <c r="B389" s="146" t="s">
        <v>557</v>
      </c>
      <c r="C389" s="147" t="s">
        <v>95</v>
      </c>
      <c r="D389" s="148">
        <v>952240</v>
      </c>
      <c r="E389" s="148">
        <v>400</v>
      </c>
      <c r="F389" s="148"/>
      <c r="G389" s="1328"/>
    </row>
    <row r="390" spans="1:7" ht="18.75" customHeight="1" x14ac:dyDescent="0.25">
      <c r="A390" s="1333"/>
      <c r="B390" s="146" t="s">
        <v>558</v>
      </c>
      <c r="C390" s="147" t="s">
        <v>95</v>
      </c>
      <c r="D390" s="148">
        <v>748487</v>
      </c>
      <c r="E390" s="148">
        <v>400</v>
      </c>
      <c r="F390" s="148"/>
      <c r="G390" s="1328"/>
    </row>
    <row r="391" spans="1:7" ht="18.75" customHeight="1" x14ac:dyDescent="0.25">
      <c r="A391" s="1333">
        <v>10</v>
      </c>
      <c r="B391" s="146" t="s">
        <v>559</v>
      </c>
      <c r="C391" s="147" t="s">
        <v>95</v>
      </c>
      <c r="D391" s="148">
        <v>151010</v>
      </c>
      <c r="E391" s="148">
        <v>525</v>
      </c>
      <c r="F391" s="148"/>
      <c r="G391" s="1328" t="s">
        <v>560</v>
      </c>
    </row>
    <row r="392" spans="1:7" ht="18.75" customHeight="1" x14ac:dyDescent="0.25">
      <c r="A392" s="1333"/>
      <c r="B392" s="146" t="s">
        <v>561</v>
      </c>
      <c r="C392" s="147" t="s">
        <v>95</v>
      </c>
      <c r="D392" s="148">
        <v>231684</v>
      </c>
      <c r="E392" s="148">
        <v>525</v>
      </c>
      <c r="F392" s="148"/>
      <c r="G392" s="1328"/>
    </row>
    <row r="393" spans="1:7" ht="18.75" customHeight="1" x14ac:dyDescent="0.25">
      <c r="A393" s="1333"/>
      <c r="B393" s="146" t="s">
        <v>562</v>
      </c>
      <c r="C393" s="147" t="s">
        <v>95</v>
      </c>
      <c r="D393" s="148">
        <v>312358</v>
      </c>
      <c r="E393" s="148">
        <v>525</v>
      </c>
      <c r="F393" s="148"/>
      <c r="G393" s="1328"/>
    </row>
    <row r="394" spans="1:7" ht="18.75" customHeight="1" x14ac:dyDescent="0.25">
      <c r="A394" s="1333"/>
      <c r="B394" s="146" t="s">
        <v>563</v>
      </c>
      <c r="C394" s="147" t="s">
        <v>95</v>
      </c>
      <c r="D394" s="148">
        <v>489501</v>
      </c>
      <c r="E394" s="148">
        <v>525</v>
      </c>
      <c r="F394" s="148"/>
      <c r="G394" s="1328"/>
    </row>
    <row r="395" spans="1:7" ht="18.75" customHeight="1" x14ac:dyDescent="0.25">
      <c r="A395" s="1333"/>
      <c r="B395" s="146" t="s">
        <v>564</v>
      </c>
      <c r="C395" s="147" t="s">
        <v>95</v>
      </c>
      <c r="D395" s="148">
        <v>489501</v>
      </c>
      <c r="E395" s="148">
        <v>525</v>
      </c>
      <c r="F395" s="148"/>
      <c r="G395" s="1328"/>
    </row>
    <row r="396" spans="1:7" ht="18.75" customHeight="1" x14ac:dyDescent="0.25">
      <c r="A396" s="1333"/>
      <c r="B396" s="146" t="s">
        <v>565</v>
      </c>
      <c r="C396" s="147" t="s">
        <v>95</v>
      </c>
      <c r="D396" s="148">
        <v>489501</v>
      </c>
      <c r="E396" s="148">
        <v>525</v>
      </c>
      <c r="F396" s="148"/>
      <c r="G396" s="1328"/>
    </row>
    <row r="397" spans="1:7" ht="18.75" customHeight="1" x14ac:dyDescent="0.25">
      <c r="A397" s="1333"/>
      <c r="B397" s="146" t="s">
        <v>566</v>
      </c>
      <c r="C397" s="147" t="s">
        <v>95</v>
      </c>
      <c r="D397" s="148">
        <v>489501</v>
      </c>
      <c r="E397" s="148">
        <v>525</v>
      </c>
      <c r="F397" s="148"/>
      <c r="G397" s="1328"/>
    </row>
    <row r="398" spans="1:7" ht="18.75" customHeight="1" x14ac:dyDescent="0.25">
      <c r="A398" s="1333"/>
      <c r="B398" s="146" t="s">
        <v>567</v>
      </c>
      <c r="C398" s="147" t="s">
        <v>95</v>
      </c>
      <c r="D398" s="148">
        <v>489501</v>
      </c>
      <c r="E398" s="148">
        <v>525</v>
      </c>
      <c r="F398" s="148"/>
      <c r="G398" s="1328"/>
    </row>
    <row r="399" spans="1:7" ht="18.75" customHeight="1" x14ac:dyDescent="0.25">
      <c r="A399" s="1333"/>
      <c r="B399" s="146" t="s">
        <v>568</v>
      </c>
      <c r="C399" s="147" t="s">
        <v>95</v>
      </c>
      <c r="D399" s="148">
        <v>674072</v>
      </c>
      <c r="E399" s="148">
        <v>525</v>
      </c>
      <c r="F399" s="148"/>
      <c r="G399" s="1328"/>
    </row>
    <row r="400" spans="1:7" ht="18.75" customHeight="1" x14ac:dyDescent="0.25">
      <c r="A400" s="1333"/>
      <c r="B400" s="146" t="s">
        <v>569</v>
      </c>
      <c r="C400" s="147" t="s">
        <v>95</v>
      </c>
      <c r="D400" s="148">
        <v>674072</v>
      </c>
      <c r="E400" s="148">
        <v>525</v>
      </c>
      <c r="F400" s="148"/>
      <c r="G400" s="1328"/>
    </row>
    <row r="401" spans="1:7" ht="18.75" customHeight="1" x14ac:dyDescent="0.25">
      <c r="A401" s="1333"/>
      <c r="B401" s="146" t="s">
        <v>570</v>
      </c>
      <c r="C401" s="147" t="s">
        <v>95</v>
      </c>
      <c r="D401" s="148">
        <v>674072</v>
      </c>
      <c r="E401" s="148">
        <v>525</v>
      </c>
      <c r="F401" s="148"/>
      <c r="G401" s="1328"/>
    </row>
    <row r="402" spans="1:7" ht="18.75" customHeight="1" x14ac:dyDescent="0.25">
      <c r="A402" s="1333"/>
      <c r="B402" s="146" t="s">
        <v>571</v>
      </c>
      <c r="C402" s="147" t="s">
        <v>95</v>
      </c>
      <c r="D402" s="148">
        <v>674072</v>
      </c>
      <c r="E402" s="148">
        <v>525</v>
      </c>
      <c r="F402" s="148"/>
      <c r="G402" s="1328"/>
    </row>
    <row r="403" spans="1:7" ht="18.75" customHeight="1" x14ac:dyDescent="0.25">
      <c r="A403" s="1333"/>
      <c r="B403" s="146" t="s">
        <v>572</v>
      </c>
      <c r="C403" s="147" t="s">
        <v>95</v>
      </c>
      <c r="D403" s="148">
        <v>674072</v>
      </c>
      <c r="E403" s="148">
        <v>525</v>
      </c>
      <c r="F403" s="148"/>
      <c r="G403" s="1328"/>
    </row>
    <row r="404" spans="1:7" ht="18.75" customHeight="1" x14ac:dyDescent="0.25">
      <c r="A404" s="1333"/>
      <c r="B404" s="146" t="s">
        <v>573</v>
      </c>
      <c r="C404" s="147" t="s">
        <v>95</v>
      </c>
      <c r="D404" s="148">
        <v>660930</v>
      </c>
      <c r="E404" s="148">
        <v>525</v>
      </c>
      <c r="F404" s="148"/>
      <c r="G404" s="1328"/>
    </row>
    <row r="405" spans="1:7" ht="18.75" customHeight="1" x14ac:dyDescent="0.25">
      <c r="A405" s="1333"/>
      <c r="B405" s="146" t="s">
        <v>574</v>
      </c>
      <c r="C405" s="147" t="s">
        <v>95</v>
      </c>
      <c r="D405" s="148">
        <v>660930</v>
      </c>
      <c r="E405" s="148">
        <v>525</v>
      </c>
      <c r="F405" s="148"/>
      <c r="G405" s="1328"/>
    </row>
    <row r="406" spans="1:7" ht="18.75" customHeight="1" x14ac:dyDescent="0.25">
      <c r="A406" s="1333"/>
      <c r="B406" s="146" t="s">
        <v>575</v>
      </c>
      <c r="C406" s="147" t="s">
        <v>95</v>
      </c>
      <c r="D406" s="148">
        <v>660930</v>
      </c>
      <c r="E406" s="148">
        <v>525</v>
      </c>
      <c r="F406" s="148"/>
      <c r="G406" s="1328"/>
    </row>
    <row r="407" spans="1:7" ht="18.75" customHeight="1" x14ac:dyDescent="0.25">
      <c r="A407" s="1333"/>
      <c r="B407" s="146" t="s">
        <v>576</v>
      </c>
      <c r="C407" s="147" t="s">
        <v>95</v>
      </c>
      <c r="D407" s="148">
        <v>660930</v>
      </c>
      <c r="E407" s="148">
        <v>525</v>
      </c>
      <c r="F407" s="148"/>
      <c r="G407" s="1328"/>
    </row>
    <row r="408" spans="1:7" ht="18.75" customHeight="1" x14ac:dyDescent="0.25">
      <c r="A408" s="1333"/>
      <c r="B408" s="146" t="s">
        <v>577</v>
      </c>
      <c r="C408" s="147" t="s">
        <v>95</v>
      </c>
      <c r="D408" s="148">
        <v>660930</v>
      </c>
      <c r="E408" s="148">
        <v>525</v>
      </c>
      <c r="F408" s="148"/>
      <c r="G408" s="1328"/>
    </row>
    <row r="409" spans="1:7" ht="18.75" customHeight="1" x14ac:dyDescent="0.25">
      <c r="A409" s="1333"/>
      <c r="B409" s="146" t="s">
        <v>578</v>
      </c>
      <c r="C409" s="147" t="s">
        <v>95</v>
      </c>
      <c r="D409" s="148">
        <v>449501</v>
      </c>
      <c r="E409" s="148">
        <v>525</v>
      </c>
      <c r="F409" s="148"/>
      <c r="G409" s="1328"/>
    </row>
    <row r="410" spans="1:7" ht="18.75" customHeight="1" x14ac:dyDescent="0.25">
      <c r="A410" s="1333">
        <v>11</v>
      </c>
      <c r="B410" s="146" t="s">
        <v>579</v>
      </c>
      <c r="C410" s="147" t="s">
        <v>95</v>
      </c>
      <c r="D410" s="148">
        <v>108225</v>
      </c>
      <c r="E410" s="148">
        <v>493</v>
      </c>
      <c r="F410" s="148"/>
      <c r="G410" s="1328" t="s">
        <v>580</v>
      </c>
    </row>
    <row r="411" spans="1:7" ht="18.75" customHeight="1" x14ac:dyDescent="0.25">
      <c r="A411" s="1333"/>
      <c r="B411" s="146" t="s">
        <v>581</v>
      </c>
      <c r="C411" s="147" t="s">
        <v>95</v>
      </c>
      <c r="D411" s="148">
        <v>146034</v>
      </c>
      <c r="E411" s="148">
        <v>493</v>
      </c>
      <c r="F411" s="148"/>
      <c r="G411" s="1328"/>
    </row>
    <row r="412" spans="1:7" ht="18.75" customHeight="1" x14ac:dyDescent="0.25">
      <c r="A412" s="1333"/>
      <c r="B412" s="146" t="s">
        <v>582</v>
      </c>
      <c r="C412" s="147" t="s">
        <v>95</v>
      </c>
      <c r="D412" s="148">
        <v>332647</v>
      </c>
      <c r="E412" s="148">
        <v>493</v>
      </c>
      <c r="F412" s="148"/>
      <c r="G412" s="1328"/>
    </row>
    <row r="413" spans="1:7" ht="18.75" customHeight="1" x14ac:dyDescent="0.25">
      <c r="A413" s="1333"/>
      <c r="B413" s="146" t="s">
        <v>583</v>
      </c>
      <c r="C413" s="147" t="s">
        <v>95</v>
      </c>
      <c r="D413" s="148">
        <v>332647</v>
      </c>
      <c r="E413" s="148">
        <v>493</v>
      </c>
      <c r="F413" s="148"/>
      <c r="G413" s="1328"/>
    </row>
    <row r="414" spans="1:7" ht="18.75" customHeight="1" x14ac:dyDescent="0.25">
      <c r="A414" s="1333"/>
      <c r="B414" s="146" t="s">
        <v>584</v>
      </c>
      <c r="C414" s="147" t="s">
        <v>95</v>
      </c>
      <c r="D414" s="148">
        <v>332647</v>
      </c>
      <c r="E414" s="148">
        <v>493</v>
      </c>
      <c r="F414" s="148"/>
      <c r="G414" s="1328"/>
    </row>
    <row r="415" spans="1:7" ht="18.75" customHeight="1" x14ac:dyDescent="0.25">
      <c r="A415" s="1333"/>
      <c r="B415" s="146" t="s">
        <v>585</v>
      </c>
      <c r="C415" s="147" t="s">
        <v>95</v>
      </c>
      <c r="D415" s="148">
        <v>343803</v>
      </c>
      <c r="E415" s="148">
        <v>493</v>
      </c>
      <c r="F415" s="148"/>
      <c r="G415" s="1328"/>
    </row>
    <row r="416" spans="1:7" ht="18.75" customHeight="1" x14ac:dyDescent="0.25">
      <c r="A416" s="1333"/>
      <c r="B416" s="146" t="s">
        <v>586</v>
      </c>
      <c r="C416" s="147" t="s">
        <v>95</v>
      </c>
      <c r="D416" s="148">
        <v>343803</v>
      </c>
      <c r="E416" s="148">
        <v>493</v>
      </c>
      <c r="F416" s="148"/>
      <c r="G416" s="1328"/>
    </row>
    <row r="417" spans="1:7" ht="18.75" customHeight="1" x14ac:dyDescent="0.25">
      <c r="A417" s="1333"/>
      <c r="B417" s="146" t="s">
        <v>587</v>
      </c>
      <c r="C417" s="147" t="s">
        <v>95</v>
      </c>
      <c r="D417" s="148">
        <v>343803</v>
      </c>
      <c r="E417" s="148">
        <v>493</v>
      </c>
      <c r="F417" s="148"/>
      <c r="G417" s="1328"/>
    </row>
    <row r="418" spans="1:7" ht="18.75" customHeight="1" x14ac:dyDescent="0.25">
      <c r="A418" s="1333"/>
      <c r="B418" s="146" t="s">
        <v>588</v>
      </c>
      <c r="C418" s="147" t="s">
        <v>95</v>
      </c>
      <c r="D418" s="148">
        <v>321491</v>
      </c>
      <c r="E418" s="148">
        <v>493</v>
      </c>
      <c r="F418" s="148"/>
      <c r="G418" s="1328"/>
    </row>
    <row r="419" spans="1:7" ht="18.75" customHeight="1" x14ac:dyDescent="0.25">
      <c r="A419" s="1333"/>
      <c r="B419" s="146" t="s">
        <v>589</v>
      </c>
      <c r="C419" s="147" t="s">
        <v>95</v>
      </c>
      <c r="D419" s="148">
        <v>321491</v>
      </c>
      <c r="E419" s="148">
        <v>493</v>
      </c>
      <c r="F419" s="148"/>
      <c r="G419" s="1328"/>
    </row>
    <row r="420" spans="1:7" ht="18.75" customHeight="1" x14ac:dyDescent="0.25">
      <c r="A420" s="1333"/>
      <c r="B420" s="146" t="s">
        <v>590</v>
      </c>
      <c r="C420" s="147" t="s">
        <v>95</v>
      </c>
      <c r="D420" s="148">
        <v>321491</v>
      </c>
      <c r="E420" s="148">
        <v>493</v>
      </c>
      <c r="F420" s="148"/>
      <c r="G420" s="1328"/>
    </row>
    <row r="421" spans="1:7" ht="18.75" customHeight="1" x14ac:dyDescent="0.25">
      <c r="A421" s="1333"/>
      <c r="B421" s="146" t="s">
        <v>591</v>
      </c>
      <c r="C421" s="147" t="s">
        <v>95</v>
      </c>
      <c r="D421" s="148">
        <v>292079</v>
      </c>
      <c r="E421" s="148">
        <v>493</v>
      </c>
      <c r="F421" s="148"/>
      <c r="G421" s="1328"/>
    </row>
    <row r="422" spans="1:7" ht="18.75" customHeight="1" x14ac:dyDescent="0.25">
      <c r="A422" s="1333">
        <v>12</v>
      </c>
      <c r="B422" s="146" t="s">
        <v>592</v>
      </c>
      <c r="C422" s="147" t="s">
        <v>95</v>
      </c>
      <c r="D422" s="148">
        <v>158640</v>
      </c>
      <c r="E422" s="148">
        <v>500</v>
      </c>
      <c r="F422" s="148"/>
      <c r="G422" s="1328" t="s">
        <v>593</v>
      </c>
    </row>
    <row r="423" spans="1:7" ht="18.75" customHeight="1" x14ac:dyDescent="0.25">
      <c r="A423" s="1333"/>
      <c r="B423" s="146" t="s">
        <v>594</v>
      </c>
      <c r="C423" s="147" t="s">
        <v>95</v>
      </c>
      <c r="D423" s="148">
        <v>270860</v>
      </c>
      <c r="E423" s="148">
        <v>500</v>
      </c>
      <c r="F423" s="148"/>
      <c r="G423" s="1328"/>
    </row>
    <row r="424" spans="1:7" ht="18.75" customHeight="1" x14ac:dyDescent="0.25">
      <c r="A424" s="1333"/>
      <c r="B424" s="146" t="s">
        <v>595</v>
      </c>
      <c r="C424" s="147" t="s">
        <v>95</v>
      </c>
      <c r="D424" s="148">
        <v>391740</v>
      </c>
      <c r="E424" s="148">
        <v>500</v>
      </c>
      <c r="F424" s="148"/>
      <c r="G424" s="1328"/>
    </row>
    <row r="425" spans="1:7" ht="18.75" customHeight="1" x14ac:dyDescent="0.25">
      <c r="A425" s="1333"/>
      <c r="B425" s="146" t="s">
        <v>596</v>
      </c>
      <c r="C425" s="147" t="s">
        <v>95</v>
      </c>
      <c r="D425" s="148">
        <v>1863740</v>
      </c>
      <c r="E425" s="148">
        <v>500</v>
      </c>
      <c r="F425" s="148"/>
      <c r="G425" s="1328"/>
    </row>
    <row r="426" spans="1:7" ht="18.75" customHeight="1" x14ac:dyDescent="0.25">
      <c r="A426" s="1333"/>
      <c r="B426" s="146" t="s">
        <v>597</v>
      </c>
      <c r="C426" s="147" t="s">
        <v>95</v>
      </c>
      <c r="D426" s="148">
        <v>1863740</v>
      </c>
      <c r="E426" s="148">
        <v>500</v>
      </c>
      <c r="F426" s="148"/>
      <c r="G426" s="1328"/>
    </row>
    <row r="427" spans="1:7" ht="18.75" customHeight="1" x14ac:dyDescent="0.25">
      <c r="A427" s="1333"/>
      <c r="B427" s="146" t="s">
        <v>598</v>
      </c>
      <c r="C427" s="147" t="s">
        <v>95</v>
      </c>
      <c r="D427" s="148">
        <v>1863740</v>
      </c>
      <c r="E427" s="148">
        <v>500</v>
      </c>
      <c r="F427" s="148"/>
      <c r="G427" s="1328"/>
    </row>
    <row r="428" spans="1:7" ht="18.75" customHeight="1" x14ac:dyDescent="0.25">
      <c r="A428" s="1333"/>
      <c r="B428" s="146" t="s">
        <v>599</v>
      </c>
      <c r="C428" s="147" t="s">
        <v>95</v>
      </c>
      <c r="D428" s="148">
        <v>1863740</v>
      </c>
      <c r="E428" s="148">
        <v>500</v>
      </c>
      <c r="F428" s="148"/>
      <c r="G428" s="1328"/>
    </row>
    <row r="429" spans="1:7" ht="18.75" customHeight="1" x14ac:dyDescent="0.25">
      <c r="A429" s="1333"/>
      <c r="B429" s="146" t="s">
        <v>600</v>
      </c>
      <c r="C429" s="147" t="s">
        <v>95</v>
      </c>
      <c r="D429" s="148">
        <v>1863740</v>
      </c>
      <c r="E429" s="148">
        <v>500</v>
      </c>
      <c r="F429" s="148"/>
      <c r="G429" s="1328"/>
    </row>
    <row r="430" spans="1:7" ht="18.75" customHeight="1" x14ac:dyDescent="0.25">
      <c r="A430" s="1333"/>
      <c r="B430" s="146" t="s">
        <v>601</v>
      </c>
      <c r="C430" s="147" t="s">
        <v>95</v>
      </c>
      <c r="D430" s="148">
        <v>2199740</v>
      </c>
      <c r="E430" s="148">
        <v>500</v>
      </c>
      <c r="F430" s="148"/>
      <c r="G430" s="1328"/>
    </row>
    <row r="431" spans="1:7" ht="18.75" customHeight="1" x14ac:dyDescent="0.25">
      <c r="A431" s="1333"/>
      <c r="B431" s="146" t="s">
        <v>602</v>
      </c>
      <c r="C431" s="147" t="s">
        <v>95</v>
      </c>
      <c r="D431" s="148">
        <v>2199740</v>
      </c>
      <c r="E431" s="148">
        <v>500</v>
      </c>
      <c r="F431" s="148"/>
      <c r="G431" s="1328"/>
    </row>
    <row r="432" spans="1:7" ht="18.75" customHeight="1" x14ac:dyDescent="0.25">
      <c r="A432" s="1333"/>
      <c r="B432" s="146" t="s">
        <v>603</v>
      </c>
      <c r="C432" s="147" t="s">
        <v>95</v>
      </c>
      <c r="D432" s="148">
        <v>2199740</v>
      </c>
      <c r="E432" s="148">
        <v>500</v>
      </c>
      <c r="F432" s="148"/>
      <c r="G432" s="1328"/>
    </row>
    <row r="433" spans="1:7" ht="18.75" customHeight="1" x14ac:dyDescent="0.25">
      <c r="A433" s="1333"/>
      <c r="B433" s="146" t="s">
        <v>604</v>
      </c>
      <c r="C433" s="147" t="s">
        <v>95</v>
      </c>
      <c r="D433" s="148">
        <v>2199740</v>
      </c>
      <c r="E433" s="148">
        <v>500</v>
      </c>
      <c r="F433" s="148"/>
      <c r="G433" s="1328"/>
    </row>
    <row r="434" spans="1:7" ht="18.75" customHeight="1" x14ac:dyDescent="0.25">
      <c r="A434" s="1333"/>
      <c r="B434" s="146" t="s">
        <v>605</v>
      </c>
      <c r="C434" s="147" t="s">
        <v>95</v>
      </c>
      <c r="D434" s="148">
        <v>2199740</v>
      </c>
      <c r="E434" s="148">
        <v>500</v>
      </c>
      <c r="F434" s="148"/>
      <c r="G434" s="1328"/>
    </row>
    <row r="435" spans="1:7" ht="18.75" customHeight="1" x14ac:dyDescent="0.25">
      <c r="A435" s="1333"/>
      <c r="B435" s="146" t="s">
        <v>606</v>
      </c>
      <c r="C435" s="147" t="s">
        <v>95</v>
      </c>
      <c r="D435" s="148">
        <v>1071740</v>
      </c>
      <c r="E435" s="148">
        <v>500</v>
      </c>
      <c r="F435" s="148"/>
      <c r="G435" s="1328"/>
    </row>
    <row r="436" spans="1:7" ht="18.75" customHeight="1" x14ac:dyDescent="0.25">
      <c r="A436" s="1333">
        <v>13</v>
      </c>
      <c r="B436" s="146" t="s">
        <v>607</v>
      </c>
      <c r="C436" s="147" t="s">
        <v>95</v>
      </c>
      <c r="D436" s="148">
        <v>151080</v>
      </c>
      <c r="E436" s="148">
        <v>500</v>
      </c>
      <c r="F436" s="148"/>
      <c r="G436" s="1328" t="s">
        <v>608</v>
      </c>
    </row>
    <row r="437" spans="1:7" ht="18.75" customHeight="1" x14ac:dyDescent="0.25">
      <c r="A437" s="1333"/>
      <c r="B437" s="146" t="s">
        <v>609</v>
      </c>
      <c r="C437" s="147" t="s">
        <v>95</v>
      </c>
      <c r="D437" s="148">
        <v>241260</v>
      </c>
      <c r="E437" s="148">
        <v>500</v>
      </c>
      <c r="F437" s="148"/>
      <c r="G437" s="1328"/>
    </row>
    <row r="438" spans="1:7" ht="18.75" customHeight="1" x14ac:dyDescent="0.25">
      <c r="A438" s="1333"/>
      <c r="B438" s="146" t="s">
        <v>610</v>
      </c>
      <c r="C438" s="147" t="s">
        <v>95</v>
      </c>
      <c r="D438" s="148">
        <v>342020</v>
      </c>
      <c r="E438" s="148">
        <v>500</v>
      </c>
      <c r="F438" s="148"/>
      <c r="G438" s="1328"/>
    </row>
    <row r="439" spans="1:7" ht="18.75" customHeight="1" x14ac:dyDescent="0.25">
      <c r="A439" s="1333"/>
      <c r="B439" s="146" t="s">
        <v>611</v>
      </c>
      <c r="C439" s="147" t="s">
        <v>95</v>
      </c>
      <c r="D439" s="148">
        <v>767727</v>
      </c>
      <c r="E439" s="148">
        <v>500</v>
      </c>
      <c r="F439" s="148"/>
      <c r="G439" s="1328"/>
    </row>
    <row r="440" spans="1:7" ht="18.75" customHeight="1" x14ac:dyDescent="0.25">
      <c r="A440" s="1333"/>
      <c r="B440" s="146" t="s">
        <v>612</v>
      </c>
      <c r="C440" s="147" t="s">
        <v>95</v>
      </c>
      <c r="D440" s="148">
        <v>767727</v>
      </c>
      <c r="E440" s="148">
        <v>500</v>
      </c>
      <c r="F440" s="148"/>
      <c r="G440" s="1328"/>
    </row>
    <row r="441" spans="1:7" ht="18.75" customHeight="1" x14ac:dyDescent="0.25">
      <c r="A441" s="1333"/>
      <c r="B441" s="146" t="s">
        <v>613</v>
      </c>
      <c r="C441" s="147" t="s">
        <v>95</v>
      </c>
      <c r="D441" s="148">
        <v>767727</v>
      </c>
      <c r="E441" s="148">
        <v>500</v>
      </c>
      <c r="F441" s="148"/>
      <c r="G441" s="1328"/>
    </row>
    <row r="442" spans="1:7" ht="18.75" customHeight="1" x14ac:dyDescent="0.25">
      <c r="A442" s="1333"/>
      <c r="B442" s="146" t="s">
        <v>614</v>
      </c>
      <c r="C442" s="147" t="s">
        <v>95</v>
      </c>
      <c r="D442" s="148">
        <v>767727</v>
      </c>
      <c r="E442" s="148">
        <v>500</v>
      </c>
      <c r="F442" s="148"/>
      <c r="G442" s="1328"/>
    </row>
    <row r="443" spans="1:7" ht="18.75" customHeight="1" x14ac:dyDescent="0.25">
      <c r="A443" s="1333"/>
      <c r="B443" s="146" t="s">
        <v>615</v>
      </c>
      <c r="C443" s="147" t="s">
        <v>95</v>
      </c>
      <c r="D443" s="148">
        <v>767727</v>
      </c>
      <c r="E443" s="148">
        <v>500</v>
      </c>
      <c r="F443" s="148"/>
      <c r="G443" s="1328"/>
    </row>
    <row r="444" spans="1:7" ht="18.75" customHeight="1" x14ac:dyDescent="0.25">
      <c r="A444" s="1333"/>
      <c r="B444" s="146" t="s">
        <v>616</v>
      </c>
      <c r="C444" s="147" t="s">
        <v>95</v>
      </c>
      <c r="D444" s="148">
        <v>892185</v>
      </c>
      <c r="E444" s="148">
        <v>500</v>
      </c>
      <c r="F444" s="148"/>
      <c r="G444" s="1328"/>
    </row>
    <row r="445" spans="1:7" ht="18.75" customHeight="1" x14ac:dyDescent="0.25">
      <c r="A445" s="1333"/>
      <c r="B445" s="146" t="s">
        <v>617</v>
      </c>
      <c r="C445" s="147" t="s">
        <v>95</v>
      </c>
      <c r="D445" s="148">
        <v>892185</v>
      </c>
      <c r="E445" s="148">
        <v>500</v>
      </c>
      <c r="F445" s="148"/>
      <c r="G445" s="1328"/>
    </row>
    <row r="446" spans="1:7" ht="18.75" customHeight="1" x14ac:dyDescent="0.25">
      <c r="A446" s="1333"/>
      <c r="B446" s="146" t="s">
        <v>618</v>
      </c>
      <c r="C446" s="147" t="s">
        <v>95</v>
      </c>
      <c r="D446" s="148">
        <v>892185</v>
      </c>
      <c r="E446" s="148">
        <v>500</v>
      </c>
      <c r="F446" s="148"/>
      <c r="G446" s="1328"/>
    </row>
    <row r="447" spans="1:7" ht="18.75" customHeight="1" x14ac:dyDescent="0.25">
      <c r="A447" s="1333"/>
      <c r="B447" s="146" t="s">
        <v>619</v>
      </c>
      <c r="C447" s="147" t="s">
        <v>95</v>
      </c>
      <c r="D447" s="148">
        <v>892185</v>
      </c>
      <c r="E447" s="148">
        <v>500</v>
      </c>
      <c r="F447" s="148"/>
      <c r="G447" s="1328"/>
    </row>
    <row r="448" spans="1:7" ht="18.75" customHeight="1" x14ac:dyDescent="0.25">
      <c r="A448" s="1333"/>
      <c r="B448" s="146" t="s">
        <v>620</v>
      </c>
      <c r="C448" s="147" t="s">
        <v>95</v>
      </c>
      <c r="D448" s="148">
        <v>892185</v>
      </c>
      <c r="E448" s="148">
        <v>500</v>
      </c>
      <c r="F448" s="148"/>
      <c r="G448" s="1328"/>
    </row>
    <row r="449" spans="1:7" ht="18.75" customHeight="1" x14ac:dyDescent="0.25">
      <c r="A449" s="1333"/>
      <c r="B449" s="146" t="s">
        <v>621</v>
      </c>
      <c r="C449" s="147" t="s">
        <v>95</v>
      </c>
      <c r="D449" s="148">
        <v>982020</v>
      </c>
      <c r="E449" s="148">
        <v>500</v>
      </c>
      <c r="F449" s="148"/>
      <c r="G449" s="1328"/>
    </row>
    <row r="450" spans="1:7" ht="18.75" customHeight="1" x14ac:dyDescent="0.25">
      <c r="A450" s="1333"/>
      <c r="B450" s="146" t="s">
        <v>622</v>
      </c>
      <c r="C450" s="147" t="s">
        <v>95</v>
      </c>
      <c r="D450" s="148">
        <v>982020</v>
      </c>
      <c r="E450" s="148">
        <v>500</v>
      </c>
      <c r="F450" s="148"/>
      <c r="G450" s="1328"/>
    </row>
    <row r="451" spans="1:7" ht="18.75" customHeight="1" x14ac:dyDescent="0.25">
      <c r="A451" s="1333"/>
      <c r="B451" s="146" t="s">
        <v>623</v>
      </c>
      <c r="C451" s="147" t="s">
        <v>95</v>
      </c>
      <c r="D451" s="148">
        <v>982020</v>
      </c>
      <c r="E451" s="148">
        <v>500</v>
      </c>
      <c r="F451" s="148"/>
      <c r="G451" s="1328"/>
    </row>
    <row r="452" spans="1:7" ht="18.75" customHeight="1" x14ac:dyDescent="0.25">
      <c r="A452" s="1333"/>
      <c r="B452" s="146" t="s">
        <v>624</v>
      </c>
      <c r="C452" s="147" t="s">
        <v>95</v>
      </c>
      <c r="D452" s="148">
        <v>982020</v>
      </c>
      <c r="E452" s="148">
        <v>500</v>
      </c>
      <c r="F452" s="148"/>
      <c r="G452" s="1328"/>
    </row>
    <row r="453" spans="1:7" ht="18.75" customHeight="1" x14ac:dyDescent="0.25">
      <c r="A453" s="1333"/>
      <c r="B453" s="146" t="s">
        <v>625</v>
      </c>
      <c r="C453" s="147" t="s">
        <v>95</v>
      </c>
      <c r="D453" s="148">
        <v>982020</v>
      </c>
      <c r="E453" s="148">
        <v>500</v>
      </c>
      <c r="F453" s="148"/>
      <c r="G453" s="1328"/>
    </row>
    <row r="454" spans="1:7" ht="18.75" customHeight="1" x14ac:dyDescent="0.25">
      <c r="A454" s="1333"/>
      <c r="B454" s="146" t="s">
        <v>626</v>
      </c>
      <c r="C454" s="147" t="s">
        <v>95</v>
      </c>
      <c r="D454" s="148">
        <v>813776</v>
      </c>
      <c r="E454" s="148">
        <v>500</v>
      </c>
      <c r="F454" s="148"/>
      <c r="G454" s="1328"/>
    </row>
    <row r="455" spans="1:7" ht="18.75" customHeight="1" x14ac:dyDescent="0.25">
      <c r="A455" s="1333"/>
      <c r="B455" s="146" t="s">
        <v>627</v>
      </c>
      <c r="C455" s="147" t="s">
        <v>95</v>
      </c>
      <c r="D455" s="148">
        <v>813776</v>
      </c>
      <c r="E455" s="148">
        <v>500</v>
      </c>
      <c r="F455" s="148"/>
      <c r="G455" s="1328"/>
    </row>
    <row r="456" spans="1:7" ht="18.75" customHeight="1" x14ac:dyDescent="0.25">
      <c r="A456" s="1333"/>
      <c r="B456" s="146" t="s">
        <v>628</v>
      </c>
      <c r="C456" s="147" t="s">
        <v>95</v>
      </c>
      <c r="D456" s="148">
        <v>813776</v>
      </c>
      <c r="E456" s="148">
        <v>500</v>
      </c>
      <c r="F456" s="148"/>
      <c r="G456" s="1328"/>
    </row>
    <row r="457" spans="1:7" ht="18.75" customHeight="1" x14ac:dyDescent="0.25">
      <c r="A457" s="1333"/>
      <c r="B457" s="146" t="s">
        <v>629</v>
      </c>
      <c r="C457" s="147" t="s">
        <v>95</v>
      </c>
      <c r="D457" s="148">
        <v>813776</v>
      </c>
      <c r="E457" s="148">
        <v>500</v>
      </c>
      <c r="F457" s="148"/>
      <c r="G457" s="1328"/>
    </row>
    <row r="458" spans="1:7" ht="18.75" customHeight="1" x14ac:dyDescent="0.25">
      <c r="A458" s="1333"/>
      <c r="B458" s="146" t="s">
        <v>630</v>
      </c>
      <c r="C458" s="147" t="s">
        <v>95</v>
      </c>
      <c r="D458" s="148">
        <v>813776</v>
      </c>
      <c r="E458" s="148">
        <v>500</v>
      </c>
      <c r="F458" s="148"/>
      <c r="G458" s="1328"/>
    </row>
    <row r="459" spans="1:7" ht="18.75" customHeight="1" x14ac:dyDescent="0.25">
      <c r="A459" s="1333"/>
      <c r="B459" s="146" t="s">
        <v>631</v>
      </c>
      <c r="C459" s="147" t="s">
        <v>95</v>
      </c>
      <c r="D459" s="148">
        <v>620587</v>
      </c>
      <c r="E459" s="148">
        <v>500</v>
      </c>
      <c r="F459" s="148"/>
      <c r="G459" s="1328"/>
    </row>
    <row r="460" spans="1:7" ht="18.75" customHeight="1" x14ac:dyDescent="0.25">
      <c r="A460" s="1333">
        <v>14</v>
      </c>
      <c r="B460" s="146" t="s">
        <v>632</v>
      </c>
      <c r="C460" s="147" t="s">
        <v>95</v>
      </c>
      <c r="D460" s="148">
        <v>191380</v>
      </c>
      <c r="E460" s="148">
        <v>1111</v>
      </c>
      <c r="F460" s="148"/>
      <c r="G460" s="1328" t="s">
        <v>633</v>
      </c>
    </row>
    <row r="461" spans="1:7" ht="18.75" customHeight="1" x14ac:dyDescent="0.25">
      <c r="A461" s="1333"/>
      <c r="B461" s="146" t="s">
        <v>634</v>
      </c>
      <c r="C461" s="147" t="s">
        <v>95</v>
      </c>
      <c r="D461" s="148">
        <v>225630</v>
      </c>
      <c r="E461" s="148">
        <v>1111</v>
      </c>
      <c r="F461" s="148"/>
      <c r="G461" s="1328"/>
    </row>
    <row r="462" spans="1:7" ht="18.75" customHeight="1" x14ac:dyDescent="0.25">
      <c r="A462" s="1333"/>
      <c r="B462" s="146" t="s">
        <v>635</v>
      </c>
      <c r="C462" s="147" t="s">
        <v>95</v>
      </c>
      <c r="D462" s="148">
        <v>263167</v>
      </c>
      <c r="E462" s="148">
        <v>1111</v>
      </c>
      <c r="F462" s="148"/>
      <c r="G462" s="1328"/>
    </row>
    <row r="463" spans="1:7" ht="18.75" customHeight="1" x14ac:dyDescent="0.25">
      <c r="A463" s="1333"/>
      <c r="B463" s="146" t="s">
        <v>636</v>
      </c>
      <c r="C463" s="147" t="s">
        <v>95</v>
      </c>
      <c r="D463" s="148">
        <v>538595</v>
      </c>
      <c r="E463" s="148">
        <v>1111</v>
      </c>
      <c r="F463" s="148"/>
      <c r="G463" s="1328"/>
    </row>
    <row r="464" spans="1:7" ht="18.75" customHeight="1" x14ac:dyDescent="0.25">
      <c r="A464" s="1333"/>
      <c r="B464" s="146" t="s">
        <v>637</v>
      </c>
      <c r="C464" s="147" t="s">
        <v>95</v>
      </c>
      <c r="D464" s="148">
        <v>538595</v>
      </c>
      <c r="E464" s="148">
        <v>1111</v>
      </c>
      <c r="F464" s="148"/>
      <c r="G464" s="1328"/>
    </row>
    <row r="465" spans="1:7" ht="18.75" customHeight="1" x14ac:dyDescent="0.25">
      <c r="A465" s="1333"/>
      <c r="B465" s="146" t="s">
        <v>638</v>
      </c>
      <c r="C465" s="147" t="s">
        <v>95</v>
      </c>
      <c r="D465" s="148">
        <v>538595</v>
      </c>
      <c r="E465" s="148">
        <v>1111</v>
      </c>
      <c r="F465" s="148"/>
      <c r="G465" s="1328"/>
    </row>
    <row r="466" spans="1:7" ht="18.75" customHeight="1" x14ac:dyDescent="0.25">
      <c r="A466" s="1333"/>
      <c r="B466" s="146" t="s">
        <v>639</v>
      </c>
      <c r="C466" s="147" t="s">
        <v>95</v>
      </c>
      <c r="D466" s="148">
        <v>538595</v>
      </c>
      <c r="E466" s="148">
        <v>1111</v>
      </c>
      <c r="F466" s="148"/>
      <c r="G466" s="1328"/>
    </row>
    <row r="467" spans="1:7" ht="18.75" customHeight="1" x14ac:dyDescent="0.25">
      <c r="A467" s="1333"/>
      <c r="B467" s="146" t="s">
        <v>640</v>
      </c>
      <c r="C467" s="147" t="s">
        <v>95</v>
      </c>
      <c r="D467" s="148">
        <v>538595</v>
      </c>
      <c r="E467" s="148">
        <v>1111</v>
      </c>
      <c r="F467" s="148"/>
      <c r="G467" s="1328"/>
    </row>
    <row r="468" spans="1:7" ht="18.75" customHeight="1" x14ac:dyDescent="0.25">
      <c r="A468" s="1333"/>
      <c r="B468" s="146" t="s">
        <v>641</v>
      </c>
      <c r="C468" s="147" t="s">
        <v>95</v>
      </c>
      <c r="D468" s="148">
        <v>781619</v>
      </c>
      <c r="E468" s="148">
        <v>1111</v>
      </c>
      <c r="F468" s="148"/>
      <c r="G468" s="1328"/>
    </row>
    <row r="469" spans="1:7" ht="18.75" customHeight="1" x14ac:dyDescent="0.25">
      <c r="A469" s="1333"/>
      <c r="B469" s="146" t="s">
        <v>642</v>
      </c>
      <c r="C469" s="147" t="s">
        <v>95</v>
      </c>
      <c r="D469" s="148">
        <v>781619</v>
      </c>
      <c r="E469" s="148">
        <v>1111</v>
      </c>
      <c r="F469" s="148"/>
      <c r="G469" s="1328"/>
    </row>
    <row r="470" spans="1:7" ht="18.75" customHeight="1" x14ac:dyDescent="0.25">
      <c r="A470" s="1333"/>
      <c r="B470" s="146" t="s">
        <v>643</v>
      </c>
      <c r="C470" s="147" t="s">
        <v>95</v>
      </c>
      <c r="D470" s="148">
        <v>781619</v>
      </c>
      <c r="E470" s="148">
        <v>1111</v>
      </c>
      <c r="F470" s="148"/>
      <c r="G470" s="1328"/>
    </row>
    <row r="471" spans="1:7" ht="18.75" customHeight="1" x14ac:dyDescent="0.25">
      <c r="A471" s="1333"/>
      <c r="B471" s="146" t="s">
        <v>644</v>
      </c>
      <c r="C471" s="147" t="s">
        <v>95</v>
      </c>
      <c r="D471" s="148">
        <v>781619</v>
      </c>
      <c r="E471" s="148">
        <v>1111</v>
      </c>
      <c r="F471" s="148"/>
      <c r="G471" s="1328"/>
    </row>
    <row r="472" spans="1:7" ht="18.75" customHeight="1" x14ac:dyDescent="0.25">
      <c r="A472" s="1333"/>
      <c r="B472" s="146" t="s">
        <v>645</v>
      </c>
      <c r="C472" s="147" t="s">
        <v>95</v>
      </c>
      <c r="D472" s="148">
        <v>781619</v>
      </c>
      <c r="E472" s="148">
        <v>1111</v>
      </c>
      <c r="F472" s="148"/>
      <c r="G472" s="1328"/>
    </row>
    <row r="473" spans="1:7" ht="18.75" customHeight="1" x14ac:dyDescent="0.25">
      <c r="A473" s="1333"/>
      <c r="B473" s="146" t="s">
        <v>646</v>
      </c>
      <c r="C473" s="147" t="s">
        <v>95</v>
      </c>
      <c r="D473" s="148">
        <v>760017</v>
      </c>
      <c r="E473" s="148">
        <v>1111</v>
      </c>
      <c r="F473" s="148"/>
      <c r="G473" s="1328"/>
    </row>
    <row r="474" spans="1:7" ht="18.75" customHeight="1" x14ac:dyDescent="0.25">
      <c r="A474" s="1333"/>
      <c r="B474" s="146" t="s">
        <v>647</v>
      </c>
      <c r="C474" s="147" t="s">
        <v>95</v>
      </c>
      <c r="D474" s="148">
        <v>760017</v>
      </c>
      <c r="E474" s="148">
        <v>1111</v>
      </c>
      <c r="F474" s="148"/>
      <c r="G474" s="1328"/>
    </row>
    <row r="475" spans="1:7" ht="18.75" customHeight="1" x14ac:dyDescent="0.25">
      <c r="A475" s="1333"/>
      <c r="B475" s="146" t="s">
        <v>648</v>
      </c>
      <c r="C475" s="147" t="s">
        <v>95</v>
      </c>
      <c r="D475" s="148">
        <v>760017</v>
      </c>
      <c r="E475" s="148">
        <v>1111</v>
      </c>
      <c r="F475" s="148"/>
      <c r="G475" s="1328"/>
    </row>
    <row r="476" spans="1:7" ht="18.75" customHeight="1" x14ac:dyDescent="0.25">
      <c r="A476" s="1333"/>
      <c r="B476" s="146" t="s">
        <v>649</v>
      </c>
      <c r="C476" s="147" t="s">
        <v>95</v>
      </c>
      <c r="D476" s="148">
        <v>760017</v>
      </c>
      <c r="E476" s="148">
        <v>1111</v>
      </c>
      <c r="F476" s="148"/>
      <c r="G476" s="1328"/>
    </row>
    <row r="477" spans="1:7" ht="18.75" customHeight="1" x14ac:dyDescent="0.25">
      <c r="A477" s="1333"/>
      <c r="B477" s="146" t="s">
        <v>650</v>
      </c>
      <c r="C477" s="147" t="s">
        <v>95</v>
      </c>
      <c r="D477" s="148">
        <v>760017</v>
      </c>
      <c r="E477" s="148">
        <v>1111</v>
      </c>
      <c r="F477" s="148"/>
      <c r="G477" s="1328"/>
    </row>
    <row r="478" spans="1:7" ht="18.75" customHeight="1" x14ac:dyDescent="0.25">
      <c r="A478" s="1333"/>
      <c r="B478" s="146" t="s">
        <v>651</v>
      </c>
      <c r="C478" s="147" t="s">
        <v>95</v>
      </c>
      <c r="D478" s="148">
        <v>484590</v>
      </c>
      <c r="E478" s="148">
        <v>1111</v>
      </c>
      <c r="F478" s="148"/>
      <c r="G478" s="1328"/>
    </row>
    <row r="479" spans="1:7" ht="18.75" customHeight="1" x14ac:dyDescent="0.25">
      <c r="A479" s="1333">
        <v>15</v>
      </c>
      <c r="B479" s="146" t="s">
        <v>652</v>
      </c>
      <c r="C479" s="147" t="s">
        <v>95</v>
      </c>
      <c r="D479" s="148">
        <v>165610</v>
      </c>
      <c r="E479" s="148">
        <v>1100</v>
      </c>
      <c r="F479" s="148"/>
      <c r="G479" s="1328" t="s">
        <v>653</v>
      </c>
    </row>
    <row r="480" spans="1:7" ht="18.75" customHeight="1" x14ac:dyDescent="0.25">
      <c r="A480" s="1333"/>
      <c r="B480" s="146" t="s">
        <v>654</v>
      </c>
      <c r="C480" s="147" t="s">
        <v>95</v>
      </c>
      <c r="D480" s="148">
        <v>221206</v>
      </c>
      <c r="E480" s="148">
        <v>1100</v>
      </c>
      <c r="F480" s="148"/>
      <c r="G480" s="1328"/>
    </row>
    <row r="481" spans="1:7" ht="18.75" customHeight="1" x14ac:dyDescent="0.25">
      <c r="A481" s="1333"/>
      <c r="B481" s="146" t="s">
        <v>655</v>
      </c>
      <c r="C481" s="147" t="s">
        <v>95</v>
      </c>
      <c r="D481" s="148">
        <v>427267</v>
      </c>
      <c r="E481" s="148">
        <v>1100</v>
      </c>
      <c r="F481" s="148"/>
      <c r="G481" s="1328"/>
    </row>
    <row r="482" spans="1:7" ht="18.75" customHeight="1" x14ac:dyDescent="0.25">
      <c r="A482" s="1333"/>
      <c r="B482" s="146" t="s">
        <v>656</v>
      </c>
      <c r="C482" s="147" t="s">
        <v>95</v>
      </c>
      <c r="D482" s="148">
        <v>427267</v>
      </c>
      <c r="E482" s="148">
        <v>1100</v>
      </c>
      <c r="F482" s="148"/>
      <c r="G482" s="1328"/>
    </row>
    <row r="483" spans="1:7" ht="18.75" customHeight="1" x14ac:dyDescent="0.25">
      <c r="A483" s="1333"/>
      <c r="B483" s="146" t="s">
        <v>657</v>
      </c>
      <c r="C483" s="147" t="s">
        <v>95</v>
      </c>
      <c r="D483" s="148">
        <v>427267</v>
      </c>
      <c r="E483" s="148">
        <v>1100</v>
      </c>
      <c r="F483" s="148"/>
      <c r="G483" s="1328"/>
    </row>
    <row r="484" spans="1:7" ht="18.75" customHeight="1" x14ac:dyDescent="0.25">
      <c r="A484" s="1333"/>
      <c r="B484" s="146" t="s">
        <v>658</v>
      </c>
      <c r="C484" s="147" t="s">
        <v>95</v>
      </c>
      <c r="D484" s="148">
        <v>519994</v>
      </c>
      <c r="E484" s="148">
        <v>1100</v>
      </c>
      <c r="F484" s="148"/>
      <c r="G484" s="1328"/>
    </row>
    <row r="485" spans="1:7" ht="18.75" customHeight="1" x14ac:dyDescent="0.25">
      <c r="A485" s="1333"/>
      <c r="B485" s="146" t="s">
        <v>659</v>
      </c>
      <c r="C485" s="147" t="s">
        <v>95</v>
      </c>
      <c r="D485" s="148">
        <v>519994</v>
      </c>
      <c r="E485" s="148">
        <v>1100</v>
      </c>
      <c r="F485" s="148"/>
      <c r="G485" s="1328"/>
    </row>
    <row r="486" spans="1:7" ht="18.75" customHeight="1" x14ac:dyDescent="0.25">
      <c r="A486" s="1333"/>
      <c r="B486" s="146" t="s">
        <v>660</v>
      </c>
      <c r="C486" s="147" t="s">
        <v>95</v>
      </c>
      <c r="D486" s="148">
        <v>519994</v>
      </c>
      <c r="E486" s="148">
        <v>1100</v>
      </c>
      <c r="F486" s="148"/>
      <c r="G486" s="1328"/>
    </row>
    <row r="487" spans="1:7" ht="18.75" customHeight="1" x14ac:dyDescent="0.25">
      <c r="A487" s="1333"/>
      <c r="B487" s="146" t="s">
        <v>661</v>
      </c>
      <c r="C487" s="147" t="s">
        <v>95</v>
      </c>
      <c r="D487" s="148">
        <v>422115</v>
      </c>
      <c r="E487" s="148">
        <v>1100</v>
      </c>
      <c r="F487" s="148"/>
      <c r="G487" s="1328"/>
    </row>
    <row r="488" spans="1:7" ht="18.75" customHeight="1" x14ac:dyDescent="0.25">
      <c r="A488" s="1333"/>
      <c r="B488" s="146" t="s">
        <v>662</v>
      </c>
      <c r="C488" s="147" t="s">
        <v>95</v>
      </c>
      <c r="D488" s="148">
        <v>422115</v>
      </c>
      <c r="E488" s="148">
        <v>1100</v>
      </c>
      <c r="F488" s="148"/>
      <c r="G488" s="1328"/>
    </row>
    <row r="489" spans="1:7" ht="18.75" customHeight="1" x14ac:dyDescent="0.25">
      <c r="A489" s="1333"/>
      <c r="B489" s="146" t="s">
        <v>663</v>
      </c>
      <c r="C489" s="147" t="s">
        <v>95</v>
      </c>
      <c r="D489" s="148">
        <v>422115</v>
      </c>
      <c r="E489" s="148">
        <v>1100</v>
      </c>
      <c r="F489" s="148"/>
      <c r="G489" s="1328"/>
    </row>
    <row r="490" spans="1:7" ht="18.75" customHeight="1" x14ac:dyDescent="0.25">
      <c r="A490" s="1333"/>
      <c r="B490" s="146" t="s">
        <v>664</v>
      </c>
      <c r="C490" s="147" t="s">
        <v>95</v>
      </c>
      <c r="D490" s="148">
        <v>344843</v>
      </c>
      <c r="E490" s="148">
        <v>1100</v>
      </c>
      <c r="F490" s="148"/>
      <c r="G490" s="1328"/>
    </row>
    <row r="491" spans="1:7" ht="18.75" customHeight="1" x14ac:dyDescent="0.25">
      <c r="A491" s="1333">
        <v>16</v>
      </c>
      <c r="B491" s="146" t="s">
        <v>665</v>
      </c>
      <c r="C491" s="147" t="s">
        <v>95</v>
      </c>
      <c r="D491" s="148">
        <v>363280</v>
      </c>
      <c r="E491" s="148">
        <v>200</v>
      </c>
      <c r="F491" s="148"/>
      <c r="G491" s="1328" t="s">
        <v>666</v>
      </c>
    </row>
    <row r="492" spans="1:7" ht="18.75" customHeight="1" x14ac:dyDescent="0.25">
      <c r="A492" s="1333"/>
      <c r="B492" s="146" t="s">
        <v>667</v>
      </c>
      <c r="C492" s="147" t="s">
        <v>95</v>
      </c>
      <c r="D492" s="148">
        <v>588560</v>
      </c>
      <c r="E492" s="148">
        <v>200</v>
      </c>
      <c r="F492" s="148"/>
      <c r="G492" s="1328"/>
    </row>
    <row r="493" spans="1:7" ht="18.75" customHeight="1" x14ac:dyDescent="0.25">
      <c r="A493" s="1333"/>
      <c r="B493" s="146" t="s">
        <v>668</v>
      </c>
      <c r="C493" s="147" t="s">
        <v>95</v>
      </c>
      <c r="D493" s="148">
        <v>1878560</v>
      </c>
      <c r="E493" s="148">
        <v>200</v>
      </c>
      <c r="F493" s="148"/>
      <c r="G493" s="1328"/>
    </row>
    <row r="494" spans="1:7" ht="18.75" customHeight="1" x14ac:dyDescent="0.25">
      <c r="A494" s="1333"/>
      <c r="B494" s="146" t="s">
        <v>669</v>
      </c>
      <c r="C494" s="147" t="s">
        <v>95</v>
      </c>
      <c r="D494" s="148">
        <v>1878560</v>
      </c>
      <c r="E494" s="148">
        <v>200</v>
      </c>
      <c r="F494" s="148"/>
      <c r="G494" s="1328"/>
    </row>
    <row r="495" spans="1:7" ht="18.75" customHeight="1" x14ac:dyDescent="0.25">
      <c r="A495" s="1333"/>
      <c r="B495" s="146" t="s">
        <v>670</v>
      </c>
      <c r="C495" s="147" t="s">
        <v>95</v>
      </c>
      <c r="D495" s="148">
        <v>1878560</v>
      </c>
      <c r="E495" s="148">
        <v>200</v>
      </c>
      <c r="F495" s="148"/>
      <c r="G495" s="1328"/>
    </row>
    <row r="496" spans="1:7" ht="18.75" customHeight="1" x14ac:dyDescent="0.25">
      <c r="A496" s="1333"/>
      <c r="B496" s="146" t="s">
        <v>671</v>
      </c>
      <c r="C496" s="147" t="s">
        <v>95</v>
      </c>
      <c r="D496" s="148">
        <v>1878560</v>
      </c>
      <c r="E496" s="148">
        <v>200</v>
      </c>
      <c r="F496" s="148"/>
      <c r="G496" s="1328"/>
    </row>
    <row r="497" spans="1:7" ht="18.75" customHeight="1" x14ac:dyDescent="0.25">
      <c r="A497" s="1333"/>
      <c r="B497" s="146" t="s">
        <v>672</v>
      </c>
      <c r="C497" s="147" t="s">
        <v>95</v>
      </c>
      <c r="D497" s="148">
        <v>1878560</v>
      </c>
      <c r="E497" s="148">
        <v>200</v>
      </c>
      <c r="F497" s="148"/>
      <c r="G497" s="1328"/>
    </row>
    <row r="498" spans="1:7" ht="18.75" customHeight="1" x14ac:dyDescent="0.25">
      <c r="A498" s="1333"/>
      <c r="B498" s="146" t="s">
        <v>673</v>
      </c>
      <c r="C498" s="147" t="s">
        <v>95</v>
      </c>
      <c r="D498" s="148">
        <v>1908560</v>
      </c>
      <c r="E498" s="148">
        <v>200</v>
      </c>
      <c r="F498" s="148"/>
      <c r="G498" s="1328"/>
    </row>
    <row r="499" spans="1:7" ht="18.75" customHeight="1" x14ac:dyDescent="0.25">
      <c r="A499" s="1333"/>
      <c r="B499" s="146" t="s">
        <v>674</v>
      </c>
      <c r="C499" s="147" t="s">
        <v>95</v>
      </c>
      <c r="D499" s="148">
        <v>1908560</v>
      </c>
      <c r="E499" s="148">
        <v>200</v>
      </c>
      <c r="F499" s="148"/>
      <c r="G499" s="1328"/>
    </row>
    <row r="500" spans="1:7" ht="18.75" customHeight="1" x14ac:dyDescent="0.25">
      <c r="A500" s="1333"/>
      <c r="B500" s="146" t="s">
        <v>675</v>
      </c>
      <c r="C500" s="147" t="s">
        <v>95</v>
      </c>
      <c r="D500" s="148">
        <v>1908560</v>
      </c>
      <c r="E500" s="148">
        <v>200</v>
      </c>
      <c r="F500" s="148"/>
      <c r="G500" s="1328"/>
    </row>
    <row r="501" spans="1:7" ht="18.75" customHeight="1" x14ac:dyDescent="0.25">
      <c r="A501" s="1333"/>
      <c r="B501" s="146" t="s">
        <v>676</v>
      </c>
      <c r="C501" s="147" t="s">
        <v>95</v>
      </c>
      <c r="D501" s="148">
        <v>1908560</v>
      </c>
      <c r="E501" s="148">
        <v>200</v>
      </c>
      <c r="F501" s="148"/>
      <c r="G501" s="1328"/>
    </row>
    <row r="502" spans="1:7" ht="18.75" customHeight="1" x14ac:dyDescent="0.25">
      <c r="A502" s="1333"/>
      <c r="B502" s="146" t="s">
        <v>677</v>
      </c>
      <c r="C502" s="147" t="s">
        <v>95</v>
      </c>
      <c r="D502" s="148">
        <v>1908560</v>
      </c>
      <c r="E502" s="148">
        <v>200</v>
      </c>
      <c r="F502" s="148"/>
      <c r="G502" s="1328"/>
    </row>
    <row r="503" spans="1:7" ht="18.75" customHeight="1" x14ac:dyDescent="0.25">
      <c r="A503" s="1333"/>
      <c r="B503" s="146" t="s">
        <v>678</v>
      </c>
      <c r="C503" s="147" t="s">
        <v>95</v>
      </c>
      <c r="D503" s="148">
        <v>1263560</v>
      </c>
      <c r="E503" s="148">
        <v>200</v>
      </c>
      <c r="F503" s="148"/>
      <c r="G503" s="1328"/>
    </row>
    <row r="504" spans="1:7" ht="18.75" customHeight="1" x14ac:dyDescent="0.25">
      <c r="A504" s="1333">
        <v>17</v>
      </c>
      <c r="B504" s="146" t="s">
        <v>679</v>
      </c>
      <c r="C504" s="147" t="s">
        <v>95</v>
      </c>
      <c r="D504" s="148">
        <v>346866</v>
      </c>
      <c r="E504" s="148">
        <v>210</v>
      </c>
      <c r="F504" s="148"/>
      <c r="G504" s="1328" t="s">
        <v>680</v>
      </c>
    </row>
    <row r="505" spans="1:7" ht="18.75" customHeight="1" x14ac:dyDescent="0.25">
      <c r="A505" s="1333"/>
      <c r="B505" s="146" t="s">
        <v>681</v>
      </c>
      <c r="C505" s="147" t="s">
        <v>95</v>
      </c>
      <c r="D505" s="148">
        <v>543731</v>
      </c>
      <c r="E505" s="148">
        <v>210</v>
      </c>
      <c r="F505" s="148"/>
      <c r="G505" s="1328"/>
    </row>
    <row r="506" spans="1:7" ht="18.75" customHeight="1" x14ac:dyDescent="0.25">
      <c r="A506" s="1333"/>
      <c r="B506" s="146" t="s">
        <v>682</v>
      </c>
      <c r="C506" s="147" t="s">
        <v>95</v>
      </c>
      <c r="D506" s="148">
        <v>772702</v>
      </c>
      <c r="E506" s="148">
        <v>210</v>
      </c>
      <c r="F506" s="148"/>
      <c r="G506" s="1328"/>
    </row>
    <row r="507" spans="1:7" ht="18.75" customHeight="1" x14ac:dyDescent="0.25">
      <c r="A507" s="1333"/>
      <c r="B507" s="146" t="s">
        <v>683</v>
      </c>
      <c r="C507" s="147" t="s">
        <v>95</v>
      </c>
      <c r="D507" s="148">
        <v>1123654</v>
      </c>
      <c r="E507" s="148">
        <v>210</v>
      </c>
      <c r="F507" s="148"/>
      <c r="G507" s="1328"/>
    </row>
    <row r="508" spans="1:7" ht="18.75" customHeight="1" x14ac:dyDescent="0.25">
      <c r="A508" s="1333"/>
      <c r="B508" s="146" t="s">
        <v>684</v>
      </c>
      <c r="C508" s="147" t="s">
        <v>95</v>
      </c>
      <c r="D508" s="148">
        <v>1123654</v>
      </c>
      <c r="E508" s="148">
        <v>210</v>
      </c>
      <c r="F508" s="148"/>
      <c r="G508" s="1328"/>
    </row>
    <row r="509" spans="1:7" ht="18.75" customHeight="1" x14ac:dyDescent="0.25">
      <c r="A509" s="1333"/>
      <c r="B509" s="146" t="s">
        <v>685</v>
      </c>
      <c r="C509" s="147" t="s">
        <v>95</v>
      </c>
      <c r="D509" s="148">
        <v>1123654</v>
      </c>
      <c r="E509" s="148">
        <v>210</v>
      </c>
      <c r="F509" s="148"/>
      <c r="G509" s="1328"/>
    </row>
    <row r="510" spans="1:7" ht="18.75" customHeight="1" x14ac:dyDescent="0.25">
      <c r="A510" s="1333"/>
      <c r="B510" s="146" t="s">
        <v>686</v>
      </c>
      <c r="C510" s="147" t="s">
        <v>95</v>
      </c>
      <c r="D510" s="148">
        <v>1123654</v>
      </c>
      <c r="E510" s="148">
        <v>210</v>
      </c>
      <c r="F510" s="148"/>
      <c r="G510" s="1328"/>
    </row>
    <row r="511" spans="1:7" ht="18.75" customHeight="1" x14ac:dyDescent="0.25">
      <c r="A511" s="1333"/>
      <c r="B511" s="146" t="s">
        <v>687</v>
      </c>
      <c r="C511" s="147" t="s">
        <v>95</v>
      </c>
      <c r="D511" s="148">
        <v>1123654</v>
      </c>
      <c r="E511" s="148">
        <v>210</v>
      </c>
      <c r="F511" s="148"/>
      <c r="G511" s="1328"/>
    </row>
    <row r="512" spans="1:7" ht="18.75" customHeight="1" x14ac:dyDescent="0.25">
      <c r="A512" s="1333"/>
      <c r="B512" s="146" t="s">
        <v>688</v>
      </c>
      <c r="C512" s="147" t="s">
        <v>95</v>
      </c>
      <c r="D512" s="148">
        <v>1306988</v>
      </c>
      <c r="E512" s="148">
        <v>210</v>
      </c>
      <c r="F512" s="148"/>
      <c r="G512" s="1328"/>
    </row>
    <row r="513" spans="1:7" ht="18.75" customHeight="1" x14ac:dyDescent="0.25">
      <c r="A513" s="1333"/>
      <c r="B513" s="146" t="s">
        <v>689</v>
      </c>
      <c r="C513" s="147" t="s">
        <v>95</v>
      </c>
      <c r="D513" s="148">
        <v>1306988</v>
      </c>
      <c r="E513" s="148">
        <v>210</v>
      </c>
      <c r="F513" s="148"/>
      <c r="G513" s="1328"/>
    </row>
    <row r="514" spans="1:7" ht="18.75" customHeight="1" x14ac:dyDescent="0.25">
      <c r="A514" s="1333"/>
      <c r="B514" s="146" t="s">
        <v>690</v>
      </c>
      <c r="C514" s="147" t="s">
        <v>95</v>
      </c>
      <c r="D514" s="148">
        <v>1306988</v>
      </c>
      <c r="E514" s="148">
        <v>210</v>
      </c>
      <c r="F514" s="148"/>
      <c r="G514" s="1328"/>
    </row>
    <row r="515" spans="1:7" ht="18.75" customHeight="1" x14ac:dyDescent="0.25">
      <c r="A515" s="1333"/>
      <c r="B515" s="146" t="s">
        <v>691</v>
      </c>
      <c r="C515" s="147" t="s">
        <v>95</v>
      </c>
      <c r="D515" s="148">
        <v>1306988</v>
      </c>
      <c r="E515" s="148">
        <v>210</v>
      </c>
      <c r="F515" s="148"/>
      <c r="G515" s="1328"/>
    </row>
    <row r="516" spans="1:7" ht="18.75" customHeight="1" x14ac:dyDescent="0.25">
      <c r="A516" s="1333"/>
      <c r="B516" s="146" t="s">
        <v>692</v>
      </c>
      <c r="C516" s="147" t="s">
        <v>95</v>
      </c>
      <c r="D516" s="148">
        <v>1306988</v>
      </c>
      <c r="E516" s="148">
        <v>210</v>
      </c>
      <c r="F516" s="148"/>
      <c r="G516" s="1328"/>
    </row>
    <row r="517" spans="1:7" ht="18.75" customHeight="1" x14ac:dyDescent="0.25">
      <c r="A517" s="1333"/>
      <c r="B517" s="146" t="s">
        <v>693</v>
      </c>
      <c r="C517" s="147" t="s">
        <v>95</v>
      </c>
      <c r="D517" s="148">
        <v>987464</v>
      </c>
      <c r="E517" s="148">
        <v>210</v>
      </c>
      <c r="F517" s="148"/>
      <c r="G517" s="1328"/>
    </row>
    <row r="518" spans="1:7" ht="18.75" customHeight="1" x14ac:dyDescent="0.25">
      <c r="A518" s="1333">
        <v>18</v>
      </c>
      <c r="B518" s="146" t="s">
        <v>694</v>
      </c>
      <c r="C518" s="147" t="s">
        <v>95</v>
      </c>
      <c r="D518" s="148">
        <v>206472</v>
      </c>
      <c r="E518" s="148">
        <v>240</v>
      </c>
      <c r="F518" s="148"/>
      <c r="G518" s="1328" t="s">
        <v>695</v>
      </c>
    </row>
    <row r="519" spans="1:7" ht="18.75" customHeight="1" x14ac:dyDescent="0.25">
      <c r="A519" s="1333"/>
      <c r="B519" s="146" t="s">
        <v>696</v>
      </c>
      <c r="C519" s="147" t="s">
        <v>95</v>
      </c>
      <c r="D519" s="148">
        <v>368974</v>
      </c>
      <c r="E519" s="148">
        <v>240</v>
      </c>
      <c r="F519" s="148"/>
      <c r="G519" s="1328"/>
    </row>
    <row r="520" spans="1:7" ht="18.75" customHeight="1" x14ac:dyDescent="0.25">
      <c r="A520" s="1333"/>
      <c r="B520" s="146" t="s">
        <v>697</v>
      </c>
      <c r="C520" s="147" t="s">
        <v>95</v>
      </c>
      <c r="D520" s="148">
        <v>584982</v>
      </c>
      <c r="E520" s="148">
        <v>240</v>
      </c>
      <c r="F520" s="148"/>
      <c r="G520" s="1328"/>
    </row>
    <row r="521" spans="1:7" ht="18.75" customHeight="1" x14ac:dyDescent="0.25">
      <c r="A521" s="1333"/>
      <c r="B521" s="146" t="s">
        <v>698</v>
      </c>
      <c r="C521" s="147" t="s">
        <v>95</v>
      </c>
      <c r="D521" s="148">
        <v>2259982</v>
      </c>
      <c r="E521" s="148">
        <v>240</v>
      </c>
      <c r="F521" s="148"/>
      <c r="G521" s="1328"/>
    </row>
    <row r="522" spans="1:7" ht="18.75" customHeight="1" x14ac:dyDescent="0.25">
      <c r="A522" s="1333"/>
      <c r="B522" s="146" t="s">
        <v>699</v>
      </c>
      <c r="C522" s="147" t="s">
        <v>95</v>
      </c>
      <c r="D522" s="148">
        <v>2259982</v>
      </c>
      <c r="E522" s="148">
        <v>240</v>
      </c>
      <c r="F522" s="148"/>
      <c r="G522" s="1328"/>
    </row>
    <row r="523" spans="1:7" ht="18.75" customHeight="1" x14ac:dyDescent="0.25">
      <c r="A523" s="1333"/>
      <c r="B523" s="146" t="s">
        <v>700</v>
      </c>
      <c r="C523" s="147" t="s">
        <v>95</v>
      </c>
      <c r="D523" s="148">
        <v>2259982</v>
      </c>
      <c r="E523" s="148">
        <v>240</v>
      </c>
      <c r="F523" s="148"/>
      <c r="G523" s="1328"/>
    </row>
    <row r="524" spans="1:7" ht="18.75" customHeight="1" x14ac:dyDescent="0.25">
      <c r="A524" s="1333"/>
      <c r="B524" s="146" t="s">
        <v>701</v>
      </c>
      <c r="C524" s="147" t="s">
        <v>95</v>
      </c>
      <c r="D524" s="148">
        <v>2259982</v>
      </c>
      <c r="E524" s="148">
        <v>240</v>
      </c>
      <c r="F524" s="148"/>
      <c r="G524" s="1328"/>
    </row>
    <row r="525" spans="1:7" ht="18.75" customHeight="1" x14ac:dyDescent="0.25">
      <c r="A525" s="1333"/>
      <c r="B525" s="146" t="s">
        <v>702</v>
      </c>
      <c r="C525" s="147" t="s">
        <v>95</v>
      </c>
      <c r="D525" s="148">
        <v>2259982</v>
      </c>
      <c r="E525" s="148">
        <v>240</v>
      </c>
      <c r="F525" s="148"/>
      <c r="G525" s="1328"/>
    </row>
    <row r="526" spans="1:7" ht="18.75" customHeight="1" x14ac:dyDescent="0.25">
      <c r="A526" s="1333"/>
      <c r="B526" s="146" t="s">
        <v>703</v>
      </c>
      <c r="C526" s="147" t="s">
        <v>95</v>
      </c>
      <c r="D526" s="148">
        <v>2984982</v>
      </c>
      <c r="E526" s="148">
        <v>240</v>
      </c>
      <c r="F526" s="148"/>
      <c r="G526" s="1328"/>
    </row>
    <row r="527" spans="1:7" ht="18.75" customHeight="1" x14ac:dyDescent="0.25">
      <c r="A527" s="1333"/>
      <c r="B527" s="146" t="s">
        <v>704</v>
      </c>
      <c r="C527" s="147" t="s">
        <v>95</v>
      </c>
      <c r="D527" s="148">
        <v>2984982</v>
      </c>
      <c r="E527" s="148">
        <v>240</v>
      </c>
      <c r="F527" s="148"/>
      <c r="G527" s="1328"/>
    </row>
    <row r="528" spans="1:7" ht="18.75" customHeight="1" x14ac:dyDescent="0.25">
      <c r="A528" s="1333"/>
      <c r="B528" s="146" t="s">
        <v>705</v>
      </c>
      <c r="C528" s="147" t="s">
        <v>95</v>
      </c>
      <c r="D528" s="148">
        <v>2984982</v>
      </c>
      <c r="E528" s="148">
        <v>240</v>
      </c>
      <c r="F528" s="148"/>
      <c r="G528" s="1328"/>
    </row>
    <row r="529" spans="1:7" ht="18.75" customHeight="1" x14ac:dyDescent="0.25">
      <c r="A529" s="1333"/>
      <c r="B529" s="146" t="s">
        <v>706</v>
      </c>
      <c r="C529" s="147" t="s">
        <v>95</v>
      </c>
      <c r="D529" s="148">
        <v>2984982</v>
      </c>
      <c r="E529" s="148">
        <v>240</v>
      </c>
      <c r="F529" s="148"/>
      <c r="G529" s="1328"/>
    </row>
    <row r="530" spans="1:7" ht="18.75" customHeight="1" x14ac:dyDescent="0.25">
      <c r="A530" s="1333"/>
      <c r="B530" s="146" t="s">
        <v>707</v>
      </c>
      <c r="C530" s="147" t="s">
        <v>95</v>
      </c>
      <c r="D530" s="148">
        <v>2984982</v>
      </c>
      <c r="E530" s="148">
        <v>240</v>
      </c>
      <c r="F530" s="148"/>
      <c r="G530" s="1328"/>
    </row>
    <row r="531" spans="1:7" ht="18.75" customHeight="1" x14ac:dyDescent="0.25">
      <c r="A531" s="1333"/>
      <c r="B531" s="146" t="s">
        <v>708</v>
      </c>
      <c r="C531" s="147" t="s">
        <v>95</v>
      </c>
      <c r="D531" s="148">
        <v>2491232</v>
      </c>
      <c r="E531" s="148">
        <v>240</v>
      </c>
      <c r="F531" s="148"/>
      <c r="G531" s="1328"/>
    </row>
    <row r="532" spans="1:7" ht="18.75" customHeight="1" x14ac:dyDescent="0.25">
      <c r="A532" s="1333"/>
      <c r="B532" s="146" t="s">
        <v>709</v>
      </c>
      <c r="C532" s="147" t="s">
        <v>95</v>
      </c>
      <c r="D532" s="148">
        <v>2491232</v>
      </c>
      <c r="E532" s="148">
        <v>240</v>
      </c>
      <c r="F532" s="148"/>
      <c r="G532" s="1328"/>
    </row>
    <row r="533" spans="1:7" ht="18.75" customHeight="1" x14ac:dyDescent="0.25">
      <c r="A533" s="1333"/>
      <c r="B533" s="146" t="s">
        <v>710</v>
      </c>
      <c r="C533" s="147" t="s">
        <v>95</v>
      </c>
      <c r="D533" s="148">
        <v>2491232</v>
      </c>
      <c r="E533" s="148">
        <v>240</v>
      </c>
      <c r="F533" s="148"/>
      <c r="G533" s="1328"/>
    </row>
    <row r="534" spans="1:7" ht="18.75" customHeight="1" x14ac:dyDescent="0.25">
      <c r="A534" s="1333"/>
      <c r="B534" s="146" t="s">
        <v>711</v>
      </c>
      <c r="C534" s="147" t="s">
        <v>95</v>
      </c>
      <c r="D534" s="148">
        <v>2491232</v>
      </c>
      <c r="E534" s="148">
        <v>240</v>
      </c>
      <c r="F534" s="148"/>
      <c r="G534" s="1328"/>
    </row>
    <row r="535" spans="1:7" ht="18.75" customHeight="1" x14ac:dyDescent="0.25">
      <c r="A535" s="1333"/>
      <c r="B535" s="146" t="s">
        <v>712</v>
      </c>
      <c r="C535" s="147" t="s">
        <v>95</v>
      </c>
      <c r="D535" s="148">
        <v>2491232</v>
      </c>
      <c r="E535" s="148">
        <v>240</v>
      </c>
      <c r="F535" s="148"/>
      <c r="G535" s="1328"/>
    </row>
    <row r="536" spans="1:7" ht="18.75" customHeight="1" x14ac:dyDescent="0.25">
      <c r="A536" s="1333"/>
      <c r="B536" s="146" t="s">
        <v>713</v>
      </c>
      <c r="C536" s="147" t="s">
        <v>95</v>
      </c>
      <c r="D536" s="148">
        <v>1918315</v>
      </c>
      <c r="E536" s="148">
        <v>240</v>
      </c>
      <c r="F536" s="148"/>
      <c r="G536" s="1328"/>
    </row>
    <row r="537" spans="1:7" ht="18.75" customHeight="1" x14ac:dyDescent="0.25">
      <c r="A537" s="1333">
        <v>19</v>
      </c>
      <c r="B537" s="146" t="s">
        <v>714</v>
      </c>
      <c r="C537" s="147" t="s">
        <v>95</v>
      </c>
      <c r="D537" s="148">
        <v>88845</v>
      </c>
      <c r="E537" s="148">
        <v>1110</v>
      </c>
      <c r="F537" s="148"/>
      <c r="G537" s="1328" t="s">
        <v>715</v>
      </c>
    </row>
    <row r="538" spans="1:7" ht="18.75" customHeight="1" x14ac:dyDescent="0.25">
      <c r="A538" s="1333"/>
      <c r="B538" s="146" t="s">
        <v>716</v>
      </c>
      <c r="C538" s="147" t="s">
        <v>95</v>
      </c>
      <c r="D538" s="148">
        <v>141588</v>
      </c>
      <c r="E538" s="148">
        <v>1110</v>
      </c>
      <c r="F538" s="148"/>
      <c r="G538" s="1328"/>
    </row>
    <row r="539" spans="1:7" ht="18.75" customHeight="1" x14ac:dyDescent="0.25">
      <c r="A539" s="1333"/>
      <c r="B539" s="146" t="s">
        <v>717</v>
      </c>
      <c r="C539" s="147" t="s">
        <v>95</v>
      </c>
      <c r="D539" s="148">
        <v>753428</v>
      </c>
      <c r="E539" s="148">
        <v>1110</v>
      </c>
      <c r="F539" s="148"/>
      <c r="G539" s="1328"/>
    </row>
    <row r="540" spans="1:7" ht="18.75" customHeight="1" x14ac:dyDescent="0.25">
      <c r="A540" s="1333"/>
      <c r="B540" s="146" t="s">
        <v>718</v>
      </c>
      <c r="C540" s="147" t="s">
        <v>95</v>
      </c>
      <c r="D540" s="148">
        <v>753428</v>
      </c>
      <c r="E540" s="148">
        <v>1110</v>
      </c>
      <c r="F540" s="148"/>
      <c r="G540" s="1328"/>
    </row>
    <row r="541" spans="1:7" ht="18.75" customHeight="1" x14ac:dyDescent="0.25">
      <c r="A541" s="1333"/>
      <c r="B541" s="146" t="s">
        <v>719</v>
      </c>
      <c r="C541" s="147" t="s">
        <v>95</v>
      </c>
      <c r="D541" s="148">
        <v>753428</v>
      </c>
      <c r="E541" s="148">
        <v>1110</v>
      </c>
      <c r="F541" s="148"/>
      <c r="G541" s="1328"/>
    </row>
    <row r="542" spans="1:7" ht="18.75" customHeight="1" x14ac:dyDescent="0.25">
      <c r="A542" s="1333"/>
      <c r="B542" s="146" t="s">
        <v>720</v>
      </c>
      <c r="C542" s="147" t="s">
        <v>95</v>
      </c>
      <c r="D542" s="148">
        <v>753428</v>
      </c>
      <c r="E542" s="148">
        <v>1110</v>
      </c>
      <c r="F542" s="148"/>
      <c r="G542" s="1328"/>
    </row>
    <row r="543" spans="1:7" ht="18.75" customHeight="1" x14ac:dyDescent="0.25">
      <c r="A543" s="1333"/>
      <c r="B543" s="146" t="s">
        <v>721</v>
      </c>
      <c r="C543" s="147" t="s">
        <v>95</v>
      </c>
      <c r="D543" s="148">
        <v>753428</v>
      </c>
      <c r="E543" s="148">
        <v>1110</v>
      </c>
      <c r="F543" s="148"/>
      <c r="G543" s="1328"/>
    </row>
    <row r="544" spans="1:7" ht="18.75" customHeight="1" x14ac:dyDescent="0.25">
      <c r="A544" s="1333"/>
      <c r="B544" s="146" t="s">
        <v>722</v>
      </c>
      <c r="C544" s="147" t="s">
        <v>95</v>
      </c>
      <c r="D544" s="148">
        <v>930004</v>
      </c>
      <c r="E544" s="148">
        <v>1110</v>
      </c>
      <c r="F544" s="148"/>
      <c r="G544" s="1328"/>
    </row>
    <row r="545" spans="1:7" ht="18.75" customHeight="1" x14ac:dyDescent="0.25">
      <c r="A545" s="1333"/>
      <c r="B545" s="146" t="s">
        <v>723</v>
      </c>
      <c r="C545" s="147" t="s">
        <v>95</v>
      </c>
      <c r="D545" s="148">
        <v>930004</v>
      </c>
      <c r="E545" s="148">
        <v>1110</v>
      </c>
      <c r="F545" s="148"/>
      <c r="G545" s="1328"/>
    </row>
    <row r="546" spans="1:7" ht="18.75" customHeight="1" x14ac:dyDescent="0.25">
      <c r="A546" s="1333"/>
      <c r="B546" s="146" t="s">
        <v>724</v>
      </c>
      <c r="C546" s="147" t="s">
        <v>95</v>
      </c>
      <c r="D546" s="148">
        <v>930004</v>
      </c>
      <c r="E546" s="148">
        <v>1110</v>
      </c>
      <c r="F546" s="148"/>
      <c r="G546" s="1328"/>
    </row>
    <row r="547" spans="1:7" ht="18.75" customHeight="1" x14ac:dyDescent="0.25">
      <c r="A547" s="1333"/>
      <c r="B547" s="146" t="s">
        <v>725</v>
      </c>
      <c r="C547" s="147" t="s">
        <v>95</v>
      </c>
      <c r="D547" s="148">
        <v>930004</v>
      </c>
      <c r="E547" s="148">
        <v>1110</v>
      </c>
      <c r="F547" s="148"/>
      <c r="G547" s="1328"/>
    </row>
    <row r="548" spans="1:7" ht="18.75" customHeight="1" x14ac:dyDescent="0.25">
      <c r="A548" s="1333"/>
      <c r="B548" s="146" t="s">
        <v>726</v>
      </c>
      <c r="C548" s="147" t="s">
        <v>95</v>
      </c>
      <c r="D548" s="148">
        <v>930004</v>
      </c>
      <c r="E548" s="148">
        <v>1110</v>
      </c>
      <c r="F548" s="148"/>
      <c r="G548" s="1328"/>
    </row>
    <row r="549" spans="1:7" ht="18.75" customHeight="1" x14ac:dyDescent="0.25">
      <c r="A549" s="1333"/>
      <c r="B549" s="146" t="s">
        <v>727</v>
      </c>
      <c r="C549" s="147" t="s">
        <v>95</v>
      </c>
      <c r="D549" s="148">
        <v>541115</v>
      </c>
      <c r="E549" s="148">
        <v>1110</v>
      </c>
      <c r="F549" s="148"/>
      <c r="G549" s="1328"/>
    </row>
    <row r="550" spans="1:7" ht="18.75" customHeight="1" x14ac:dyDescent="0.25">
      <c r="A550" s="1333">
        <v>20</v>
      </c>
      <c r="B550" s="146" t="s">
        <v>728</v>
      </c>
      <c r="C550" s="147" t="s">
        <v>95</v>
      </c>
      <c r="D550" s="148">
        <v>224686</v>
      </c>
      <c r="E550" s="148">
        <v>280</v>
      </c>
      <c r="F550" s="148"/>
      <c r="G550" s="1328" t="s">
        <v>729</v>
      </c>
    </row>
    <row r="551" spans="1:7" ht="18.75" customHeight="1" x14ac:dyDescent="0.25">
      <c r="A551" s="1333"/>
      <c r="B551" s="146" t="s">
        <v>730</v>
      </c>
      <c r="C551" s="147" t="s">
        <v>95</v>
      </c>
      <c r="D551" s="148">
        <v>390457</v>
      </c>
      <c r="E551" s="148">
        <v>280</v>
      </c>
      <c r="F551" s="148"/>
      <c r="G551" s="1328"/>
    </row>
    <row r="552" spans="1:7" ht="18.75" customHeight="1" x14ac:dyDescent="0.25">
      <c r="A552" s="1333"/>
      <c r="B552" s="146" t="s">
        <v>731</v>
      </c>
      <c r="C552" s="147" t="s">
        <v>95</v>
      </c>
      <c r="D552" s="148">
        <v>819029</v>
      </c>
      <c r="E552" s="148">
        <v>280</v>
      </c>
      <c r="F552" s="148"/>
      <c r="G552" s="1328"/>
    </row>
    <row r="553" spans="1:7" ht="18.75" customHeight="1" x14ac:dyDescent="0.25">
      <c r="A553" s="1333"/>
      <c r="B553" s="146" t="s">
        <v>732</v>
      </c>
      <c r="C553" s="147" t="s">
        <v>95</v>
      </c>
      <c r="D553" s="148">
        <v>819029</v>
      </c>
      <c r="E553" s="148">
        <v>280</v>
      </c>
      <c r="F553" s="148"/>
      <c r="G553" s="1328"/>
    </row>
    <row r="554" spans="1:7" ht="18.75" customHeight="1" x14ac:dyDescent="0.25">
      <c r="A554" s="1333"/>
      <c r="B554" s="146" t="s">
        <v>733</v>
      </c>
      <c r="C554" s="147" t="s">
        <v>95</v>
      </c>
      <c r="D554" s="148">
        <v>819029</v>
      </c>
      <c r="E554" s="148">
        <v>280</v>
      </c>
      <c r="F554" s="148"/>
      <c r="G554" s="1328"/>
    </row>
    <row r="555" spans="1:7" ht="18.75" customHeight="1" x14ac:dyDescent="0.25">
      <c r="A555" s="1333"/>
      <c r="B555" s="146" t="s">
        <v>734</v>
      </c>
      <c r="C555" s="147" t="s">
        <v>95</v>
      </c>
      <c r="D555" s="148">
        <v>819029</v>
      </c>
      <c r="E555" s="148">
        <v>280</v>
      </c>
      <c r="F555" s="148"/>
      <c r="G555" s="1328"/>
    </row>
    <row r="556" spans="1:7" ht="18.75" customHeight="1" x14ac:dyDescent="0.25">
      <c r="A556" s="1333"/>
      <c r="B556" s="146" t="s">
        <v>735</v>
      </c>
      <c r="C556" s="147" t="s">
        <v>95</v>
      </c>
      <c r="D556" s="148">
        <v>819029</v>
      </c>
      <c r="E556" s="148">
        <v>280</v>
      </c>
      <c r="F556" s="148"/>
      <c r="G556" s="1328"/>
    </row>
    <row r="557" spans="1:7" ht="18.75" customHeight="1" x14ac:dyDescent="0.25">
      <c r="A557" s="1333"/>
      <c r="B557" s="146" t="s">
        <v>736</v>
      </c>
      <c r="C557" s="147" t="s">
        <v>95</v>
      </c>
      <c r="D557" s="148">
        <v>961886</v>
      </c>
      <c r="E557" s="148">
        <v>280</v>
      </c>
      <c r="F557" s="148"/>
      <c r="G557" s="1328"/>
    </row>
    <row r="558" spans="1:7" ht="18.75" customHeight="1" x14ac:dyDescent="0.25">
      <c r="A558" s="1333"/>
      <c r="B558" s="146" t="s">
        <v>737</v>
      </c>
      <c r="C558" s="147" t="s">
        <v>95</v>
      </c>
      <c r="D558" s="148">
        <v>961886</v>
      </c>
      <c r="E558" s="148">
        <v>280</v>
      </c>
      <c r="F558" s="148"/>
      <c r="G558" s="1328"/>
    </row>
    <row r="559" spans="1:7" ht="18.75" customHeight="1" x14ac:dyDescent="0.25">
      <c r="A559" s="1333"/>
      <c r="B559" s="146" t="s">
        <v>738</v>
      </c>
      <c r="C559" s="147" t="s">
        <v>95</v>
      </c>
      <c r="D559" s="148">
        <v>961886</v>
      </c>
      <c r="E559" s="148">
        <v>280</v>
      </c>
      <c r="F559" s="148"/>
      <c r="G559" s="1328"/>
    </row>
    <row r="560" spans="1:7" ht="18.75" customHeight="1" x14ac:dyDescent="0.25">
      <c r="A560" s="1333"/>
      <c r="B560" s="146" t="s">
        <v>739</v>
      </c>
      <c r="C560" s="147" t="s">
        <v>95</v>
      </c>
      <c r="D560" s="148">
        <v>961886</v>
      </c>
      <c r="E560" s="148">
        <v>280</v>
      </c>
      <c r="F560" s="148"/>
      <c r="G560" s="1328"/>
    </row>
    <row r="561" spans="1:7" ht="18.75" customHeight="1" x14ac:dyDescent="0.25">
      <c r="A561" s="1333"/>
      <c r="B561" s="146" t="s">
        <v>740</v>
      </c>
      <c r="C561" s="147" t="s">
        <v>95</v>
      </c>
      <c r="D561" s="148">
        <v>961886</v>
      </c>
      <c r="E561" s="148">
        <v>280</v>
      </c>
      <c r="F561" s="148"/>
      <c r="G561" s="1328"/>
    </row>
    <row r="562" spans="1:7" ht="18.75" customHeight="1" x14ac:dyDescent="0.25">
      <c r="A562" s="1333"/>
      <c r="B562" s="146" t="s">
        <v>741</v>
      </c>
      <c r="C562" s="147" t="s">
        <v>95</v>
      </c>
      <c r="D562" s="148">
        <v>1009505</v>
      </c>
      <c r="E562" s="148">
        <v>280</v>
      </c>
      <c r="F562" s="148"/>
      <c r="G562" s="1328"/>
    </row>
    <row r="563" spans="1:7" ht="18.75" customHeight="1" x14ac:dyDescent="0.25">
      <c r="A563" s="1333"/>
      <c r="B563" s="146" t="s">
        <v>742</v>
      </c>
      <c r="C563" s="147" t="s">
        <v>95</v>
      </c>
      <c r="D563" s="148">
        <v>1009505</v>
      </c>
      <c r="E563" s="148">
        <v>280</v>
      </c>
      <c r="F563" s="148"/>
      <c r="G563" s="1328"/>
    </row>
    <row r="564" spans="1:7" ht="18.75" customHeight="1" x14ac:dyDescent="0.25">
      <c r="A564" s="1333"/>
      <c r="B564" s="146" t="s">
        <v>743</v>
      </c>
      <c r="C564" s="147" t="s">
        <v>95</v>
      </c>
      <c r="D564" s="148">
        <v>1009505</v>
      </c>
      <c r="E564" s="148">
        <v>280</v>
      </c>
      <c r="F564" s="148"/>
      <c r="G564" s="1328"/>
    </row>
    <row r="565" spans="1:7" ht="18.75" customHeight="1" x14ac:dyDescent="0.25">
      <c r="A565" s="1333"/>
      <c r="B565" s="146" t="s">
        <v>744</v>
      </c>
      <c r="C565" s="147" t="s">
        <v>95</v>
      </c>
      <c r="D565" s="148">
        <v>1009505</v>
      </c>
      <c r="E565" s="148">
        <v>280</v>
      </c>
      <c r="F565" s="148"/>
      <c r="G565" s="1328"/>
    </row>
    <row r="566" spans="1:7" ht="18.75" customHeight="1" x14ac:dyDescent="0.25">
      <c r="A566" s="1333"/>
      <c r="B566" s="146" t="s">
        <v>745</v>
      </c>
      <c r="C566" s="147" t="s">
        <v>95</v>
      </c>
      <c r="D566" s="148">
        <v>1009505</v>
      </c>
      <c r="E566" s="148">
        <v>280</v>
      </c>
      <c r="F566" s="148"/>
      <c r="G566" s="1328"/>
    </row>
    <row r="567" spans="1:7" ht="18.75" customHeight="1" x14ac:dyDescent="0.25">
      <c r="A567" s="1333"/>
      <c r="B567" s="146" t="s">
        <v>746</v>
      </c>
      <c r="C567" s="147" t="s">
        <v>95</v>
      </c>
      <c r="D567" s="148">
        <v>961886</v>
      </c>
      <c r="E567" s="148">
        <v>280</v>
      </c>
      <c r="F567" s="148"/>
      <c r="G567" s="1328"/>
    </row>
    <row r="568" spans="1:7" ht="18.75" customHeight="1" x14ac:dyDescent="0.25">
      <c r="A568" s="1333">
        <v>21</v>
      </c>
      <c r="B568" s="146" t="s">
        <v>747</v>
      </c>
      <c r="C568" s="147" t="s">
        <v>95</v>
      </c>
      <c r="D568" s="148">
        <v>94626</v>
      </c>
      <c r="E568" s="148">
        <v>1111</v>
      </c>
      <c r="F568" s="148"/>
      <c r="G568" s="1328" t="s">
        <v>748</v>
      </c>
    </row>
    <row r="569" spans="1:7" ht="18.75" customHeight="1" x14ac:dyDescent="0.25">
      <c r="A569" s="1333"/>
      <c r="B569" s="146" t="s">
        <v>749</v>
      </c>
      <c r="C569" s="147" t="s">
        <v>95</v>
      </c>
      <c r="D569" s="148">
        <v>139451</v>
      </c>
      <c r="E569" s="148">
        <v>1111</v>
      </c>
      <c r="F569" s="148"/>
      <c r="G569" s="1328"/>
    </row>
    <row r="570" spans="1:7" ht="18.75" customHeight="1" x14ac:dyDescent="0.25">
      <c r="A570" s="1333"/>
      <c r="B570" s="146" t="s">
        <v>750</v>
      </c>
      <c r="C570" s="147" t="s">
        <v>95</v>
      </c>
      <c r="D570" s="148">
        <v>188686</v>
      </c>
      <c r="E570" s="148">
        <v>1111</v>
      </c>
      <c r="F570" s="148"/>
      <c r="G570" s="1328"/>
    </row>
    <row r="571" spans="1:7" ht="18.75" customHeight="1" x14ac:dyDescent="0.25">
      <c r="A571" s="1333"/>
      <c r="B571" s="146" t="s">
        <v>751</v>
      </c>
      <c r="C571" s="147" t="s">
        <v>95</v>
      </c>
      <c r="D571" s="148">
        <v>715239</v>
      </c>
      <c r="E571" s="148">
        <v>1111</v>
      </c>
      <c r="F571" s="148"/>
      <c r="G571" s="1328"/>
    </row>
    <row r="572" spans="1:7" ht="18.75" customHeight="1" x14ac:dyDescent="0.25">
      <c r="A572" s="1333"/>
      <c r="B572" s="146" t="s">
        <v>752</v>
      </c>
      <c r="C572" s="147" t="s">
        <v>95</v>
      </c>
      <c r="D572" s="148">
        <v>715239</v>
      </c>
      <c r="E572" s="148">
        <v>1111</v>
      </c>
      <c r="F572" s="148"/>
      <c r="G572" s="1328"/>
    </row>
    <row r="573" spans="1:7" ht="18.75" customHeight="1" x14ac:dyDescent="0.25">
      <c r="A573" s="1333"/>
      <c r="B573" s="146" t="s">
        <v>753</v>
      </c>
      <c r="C573" s="147" t="s">
        <v>95</v>
      </c>
      <c r="D573" s="148">
        <v>715239</v>
      </c>
      <c r="E573" s="148">
        <v>1111</v>
      </c>
      <c r="F573" s="148"/>
      <c r="G573" s="1328"/>
    </row>
    <row r="574" spans="1:7" ht="18.75" customHeight="1" x14ac:dyDescent="0.25">
      <c r="A574" s="1333"/>
      <c r="B574" s="146" t="s">
        <v>754</v>
      </c>
      <c r="C574" s="147" t="s">
        <v>95</v>
      </c>
      <c r="D574" s="148">
        <v>890756</v>
      </c>
      <c r="E574" s="148">
        <v>1111</v>
      </c>
      <c r="F574" s="148"/>
      <c r="G574" s="1328"/>
    </row>
    <row r="575" spans="1:7" ht="18.75" customHeight="1" x14ac:dyDescent="0.25">
      <c r="A575" s="1333"/>
      <c r="B575" s="146" t="s">
        <v>755</v>
      </c>
      <c r="C575" s="147" t="s">
        <v>95</v>
      </c>
      <c r="D575" s="148">
        <v>890756</v>
      </c>
      <c r="E575" s="148">
        <v>1111</v>
      </c>
      <c r="F575" s="148"/>
      <c r="G575" s="1328"/>
    </row>
    <row r="576" spans="1:7" ht="18.75" customHeight="1" x14ac:dyDescent="0.25">
      <c r="A576" s="1333"/>
      <c r="B576" s="146" t="s">
        <v>756</v>
      </c>
      <c r="C576" s="147" t="s">
        <v>95</v>
      </c>
      <c r="D576" s="148">
        <v>890756</v>
      </c>
      <c r="E576" s="148">
        <v>1111</v>
      </c>
      <c r="F576" s="148"/>
      <c r="G576" s="1328"/>
    </row>
    <row r="577" spans="1:7" ht="18.75" customHeight="1" x14ac:dyDescent="0.25">
      <c r="A577" s="1333"/>
      <c r="B577" s="146" t="s">
        <v>757</v>
      </c>
      <c r="C577" s="147" t="s">
        <v>95</v>
      </c>
      <c r="D577" s="148">
        <v>734740</v>
      </c>
      <c r="E577" s="148">
        <v>1111</v>
      </c>
      <c r="F577" s="148"/>
      <c r="G577" s="1328"/>
    </row>
    <row r="578" spans="1:7" ht="18.75" customHeight="1" x14ac:dyDescent="0.25">
      <c r="A578" s="1333"/>
      <c r="B578" s="146" t="s">
        <v>758</v>
      </c>
      <c r="C578" s="147" t="s">
        <v>95</v>
      </c>
      <c r="D578" s="148">
        <v>734740</v>
      </c>
      <c r="E578" s="148">
        <v>1111</v>
      </c>
      <c r="F578" s="148"/>
      <c r="G578" s="1328"/>
    </row>
    <row r="579" spans="1:7" ht="18.75" customHeight="1" x14ac:dyDescent="0.25">
      <c r="A579" s="1333"/>
      <c r="B579" s="146" t="s">
        <v>759</v>
      </c>
      <c r="C579" s="147" t="s">
        <v>95</v>
      </c>
      <c r="D579" s="148">
        <v>734740</v>
      </c>
      <c r="E579" s="148">
        <v>1111</v>
      </c>
      <c r="F579" s="148"/>
      <c r="G579" s="1328"/>
    </row>
    <row r="580" spans="1:7" ht="18.75" customHeight="1" x14ac:dyDescent="0.25">
      <c r="A580" s="1333"/>
      <c r="B580" s="146" t="s">
        <v>760</v>
      </c>
      <c r="C580" s="147" t="s">
        <v>95</v>
      </c>
      <c r="D580" s="148">
        <v>656733</v>
      </c>
      <c r="E580" s="148">
        <v>1111</v>
      </c>
      <c r="F580" s="148"/>
      <c r="G580" s="1328"/>
    </row>
    <row r="581" spans="1:7" ht="18.75" customHeight="1" x14ac:dyDescent="0.25">
      <c r="A581" s="1333">
        <v>22</v>
      </c>
      <c r="B581" s="146" t="s">
        <v>761</v>
      </c>
      <c r="C581" s="147" t="s">
        <v>95</v>
      </c>
      <c r="D581" s="148">
        <v>157606</v>
      </c>
      <c r="E581" s="148">
        <v>625</v>
      </c>
      <c r="F581" s="148"/>
      <c r="G581" s="1328" t="s">
        <v>762</v>
      </c>
    </row>
    <row r="582" spans="1:7" ht="18.75" customHeight="1" x14ac:dyDescent="0.25">
      <c r="A582" s="1333"/>
      <c r="B582" s="146" t="s">
        <v>763</v>
      </c>
      <c r="C582" s="147" t="s">
        <v>95</v>
      </c>
      <c r="D582" s="148">
        <v>247255</v>
      </c>
      <c r="E582" s="148">
        <v>625</v>
      </c>
      <c r="F582" s="148"/>
      <c r="G582" s="1328"/>
    </row>
    <row r="583" spans="1:7" ht="18.75" customHeight="1" x14ac:dyDescent="0.25">
      <c r="A583" s="1333"/>
      <c r="B583" s="146" t="s">
        <v>764</v>
      </c>
      <c r="C583" s="147" t="s">
        <v>95</v>
      </c>
      <c r="D583" s="148">
        <v>345725</v>
      </c>
      <c r="E583" s="148">
        <v>625</v>
      </c>
      <c r="F583" s="148"/>
      <c r="G583" s="1328"/>
    </row>
    <row r="584" spans="1:7" ht="18.75" customHeight="1" x14ac:dyDescent="0.25">
      <c r="A584" s="1333"/>
      <c r="B584" s="146" t="s">
        <v>765</v>
      </c>
      <c r="C584" s="147" t="s">
        <v>95</v>
      </c>
      <c r="D584" s="148">
        <v>1347280</v>
      </c>
      <c r="E584" s="148">
        <v>625</v>
      </c>
      <c r="F584" s="148"/>
      <c r="G584" s="1328"/>
    </row>
    <row r="585" spans="1:7" ht="18.75" customHeight="1" x14ac:dyDescent="0.25">
      <c r="A585" s="1333"/>
      <c r="B585" s="146" t="s">
        <v>766</v>
      </c>
      <c r="C585" s="147" t="s">
        <v>95</v>
      </c>
      <c r="D585" s="148">
        <v>1347280</v>
      </c>
      <c r="E585" s="148">
        <v>625</v>
      </c>
      <c r="F585" s="148"/>
      <c r="G585" s="1328"/>
    </row>
    <row r="586" spans="1:7" ht="18.75" customHeight="1" x14ac:dyDescent="0.25">
      <c r="A586" s="1333"/>
      <c r="B586" s="146" t="s">
        <v>767</v>
      </c>
      <c r="C586" s="147" t="s">
        <v>95</v>
      </c>
      <c r="D586" s="148">
        <v>1347280</v>
      </c>
      <c r="E586" s="148">
        <v>625</v>
      </c>
      <c r="F586" s="148"/>
      <c r="G586" s="1328"/>
    </row>
    <row r="587" spans="1:7" ht="18.75" customHeight="1" x14ac:dyDescent="0.25">
      <c r="A587" s="1333"/>
      <c r="B587" s="146" t="s">
        <v>768</v>
      </c>
      <c r="C587" s="147" t="s">
        <v>95</v>
      </c>
      <c r="D587" s="148">
        <v>2109947</v>
      </c>
      <c r="E587" s="148">
        <v>625</v>
      </c>
      <c r="F587" s="148"/>
      <c r="G587" s="1328"/>
    </row>
    <row r="588" spans="1:7" ht="18.75" customHeight="1" x14ac:dyDescent="0.25">
      <c r="A588" s="1333"/>
      <c r="B588" s="146" t="s">
        <v>769</v>
      </c>
      <c r="C588" s="147" t="s">
        <v>95</v>
      </c>
      <c r="D588" s="148">
        <v>2109947</v>
      </c>
      <c r="E588" s="148">
        <v>625</v>
      </c>
      <c r="F588" s="148"/>
      <c r="G588" s="1328"/>
    </row>
    <row r="589" spans="1:7" ht="18.75" customHeight="1" x14ac:dyDescent="0.25">
      <c r="A589" s="1333"/>
      <c r="B589" s="146" t="s">
        <v>770</v>
      </c>
      <c r="C589" s="147" t="s">
        <v>95</v>
      </c>
      <c r="D589" s="148">
        <v>2109947</v>
      </c>
      <c r="E589" s="148">
        <v>625</v>
      </c>
      <c r="F589" s="148"/>
      <c r="G589" s="1328"/>
    </row>
    <row r="590" spans="1:7" ht="18.75" customHeight="1" x14ac:dyDescent="0.25">
      <c r="A590" s="1333"/>
      <c r="B590" s="146" t="s">
        <v>771</v>
      </c>
      <c r="C590" s="147" t="s">
        <v>95</v>
      </c>
      <c r="D590" s="148">
        <v>2248613</v>
      </c>
      <c r="E590" s="148">
        <v>625</v>
      </c>
      <c r="F590" s="148"/>
      <c r="G590" s="1328"/>
    </row>
    <row r="591" spans="1:7" ht="18.75" customHeight="1" x14ac:dyDescent="0.25">
      <c r="A591" s="1333"/>
      <c r="B591" s="146" t="s">
        <v>772</v>
      </c>
      <c r="C591" s="147" t="s">
        <v>95</v>
      </c>
      <c r="D591" s="148">
        <v>2248613</v>
      </c>
      <c r="E591" s="148">
        <v>625</v>
      </c>
      <c r="F591" s="148"/>
      <c r="G591" s="1328"/>
    </row>
    <row r="592" spans="1:7" ht="18.75" customHeight="1" x14ac:dyDescent="0.25">
      <c r="A592" s="1333"/>
      <c r="B592" s="146" t="s">
        <v>773</v>
      </c>
      <c r="C592" s="147" t="s">
        <v>95</v>
      </c>
      <c r="D592" s="148">
        <v>2248613</v>
      </c>
      <c r="E592" s="148">
        <v>625</v>
      </c>
      <c r="F592" s="148"/>
      <c r="G592" s="1328"/>
    </row>
    <row r="593" spans="1:7" ht="18.75" customHeight="1" x14ac:dyDescent="0.25">
      <c r="A593" s="1333"/>
      <c r="B593" s="146" t="s">
        <v>774</v>
      </c>
      <c r="C593" s="147" t="s">
        <v>95</v>
      </c>
      <c r="D593" s="148">
        <v>1555280</v>
      </c>
      <c r="E593" s="148">
        <v>625</v>
      </c>
      <c r="F593" s="148"/>
      <c r="G593" s="1328"/>
    </row>
    <row r="594" spans="1:7" ht="18.75" customHeight="1" x14ac:dyDescent="0.25">
      <c r="A594" s="1333">
        <v>23</v>
      </c>
      <c r="B594" s="146" t="s">
        <v>775</v>
      </c>
      <c r="C594" s="147" t="s">
        <v>95</v>
      </c>
      <c r="D594" s="148">
        <v>250500</v>
      </c>
      <c r="E594" s="148">
        <v>240</v>
      </c>
      <c r="F594" s="148"/>
      <c r="G594" s="1328" t="s">
        <v>776</v>
      </c>
    </row>
    <row r="595" spans="1:7" ht="18.75" customHeight="1" x14ac:dyDescent="0.25">
      <c r="A595" s="1333"/>
      <c r="B595" s="146" t="s">
        <v>777</v>
      </c>
      <c r="C595" s="147" t="s">
        <v>95</v>
      </c>
      <c r="D595" s="148">
        <v>419750</v>
      </c>
      <c r="E595" s="148">
        <v>240</v>
      </c>
      <c r="F595" s="148"/>
      <c r="G595" s="1328"/>
    </row>
    <row r="596" spans="1:7" ht="18.75" customHeight="1" x14ac:dyDescent="0.25">
      <c r="A596" s="1333"/>
      <c r="B596" s="146" t="s">
        <v>778</v>
      </c>
      <c r="C596" s="147" t="s">
        <v>95</v>
      </c>
      <c r="D596" s="148">
        <v>589000</v>
      </c>
      <c r="E596" s="148">
        <v>240</v>
      </c>
      <c r="F596" s="148"/>
      <c r="G596" s="1328"/>
    </row>
    <row r="597" spans="1:7" ht="18.75" customHeight="1" x14ac:dyDescent="0.25">
      <c r="A597" s="1333"/>
      <c r="B597" s="146" t="s">
        <v>779</v>
      </c>
      <c r="C597" s="147" t="s">
        <v>95</v>
      </c>
      <c r="D597" s="148">
        <v>758250</v>
      </c>
      <c r="E597" s="148">
        <v>240</v>
      </c>
      <c r="F597" s="148"/>
      <c r="G597" s="1328"/>
    </row>
    <row r="598" spans="1:7" ht="18.75" customHeight="1" x14ac:dyDescent="0.25">
      <c r="A598" s="1333"/>
      <c r="B598" s="146" t="s">
        <v>780</v>
      </c>
      <c r="C598" s="147" t="s">
        <v>95</v>
      </c>
      <c r="D598" s="148">
        <v>967417</v>
      </c>
      <c r="E598" s="148">
        <v>240</v>
      </c>
      <c r="F598" s="148"/>
      <c r="G598" s="1328"/>
    </row>
    <row r="599" spans="1:7" ht="18.75" customHeight="1" x14ac:dyDescent="0.25">
      <c r="A599" s="1333"/>
      <c r="B599" s="146" t="s">
        <v>781</v>
      </c>
      <c r="C599" s="147" t="s">
        <v>95</v>
      </c>
      <c r="D599" s="148">
        <v>1176583</v>
      </c>
      <c r="E599" s="148">
        <v>240</v>
      </c>
      <c r="F599" s="148"/>
      <c r="G599" s="1328"/>
    </row>
    <row r="600" spans="1:7" ht="18.75" customHeight="1" x14ac:dyDescent="0.25">
      <c r="A600" s="1333"/>
      <c r="B600" s="146" t="s">
        <v>782</v>
      </c>
      <c r="C600" s="147" t="s">
        <v>95</v>
      </c>
      <c r="D600" s="148">
        <v>3126583</v>
      </c>
      <c r="E600" s="148">
        <v>240</v>
      </c>
      <c r="F600" s="148"/>
      <c r="G600" s="1328"/>
    </row>
    <row r="601" spans="1:7" ht="18.75" customHeight="1" x14ac:dyDescent="0.25">
      <c r="A601" s="1333"/>
      <c r="B601" s="146" t="s">
        <v>783</v>
      </c>
      <c r="C601" s="147" t="s">
        <v>95</v>
      </c>
      <c r="D601" s="148">
        <v>3126583</v>
      </c>
      <c r="E601" s="148">
        <v>240</v>
      </c>
      <c r="F601" s="148"/>
      <c r="G601" s="1328"/>
    </row>
    <row r="602" spans="1:7" ht="18.75" customHeight="1" x14ac:dyDescent="0.25">
      <c r="A602" s="1333"/>
      <c r="B602" s="146" t="s">
        <v>784</v>
      </c>
      <c r="C602" s="147" t="s">
        <v>95</v>
      </c>
      <c r="D602" s="148">
        <v>3126583</v>
      </c>
      <c r="E602" s="148">
        <v>240</v>
      </c>
      <c r="F602" s="148"/>
      <c r="G602" s="1328"/>
    </row>
    <row r="603" spans="1:7" ht="18.75" customHeight="1" x14ac:dyDescent="0.25">
      <c r="A603" s="1333"/>
      <c r="B603" s="146" t="s">
        <v>785</v>
      </c>
      <c r="C603" s="147" t="s">
        <v>95</v>
      </c>
      <c r="D603" s="148">
        <v>3126583</v>
      </c>
      <c r="E603" s="148">
        <v>240</v>
      </c>
      <c r="F603" s="148"/>
      <c r="G603" s="1328"/>
    </row>
    <row r="604" spans="1:7" ht="18.75" customHeight="1" x14ac:dyDescent="0.25">
      <c r="A604" s="1333"/>
      <c r="B604" s="146" t="s">
        <v>786</v>
      </c>
      <c r="C604" s="147" t="s">
        <v>95</v>
      </c>
      <c r="D604" s="148">
        <v>3126583</v>
      </c>
      <c r="E604" s="148">
        <v>240</v>
      </c>
      <c r="F604" s="148"/>
      <c r="G604" s="1328"/>
    </row>
    <row r="605" spans="1:7" ht="18.75" customHeight="1" x14ac:dyDescent="0.25">
      <c r="A605" s="1333"/>
      <c r="B605" s="146" t="s">
        <v>787</v>
      </c>
      <c r="C605" s="147" t="s">
        <v>95</v>
      </c>
      <c r="D605" s="148">
        <v>4816583</v>
      </c>
      <c r="E605" s="148">
        <v>240</v>
      </c>
      <c r="F605" s="148"/>
      <c r="G605" s="1328"/>
    </row>
    <row r="606" spans="1:7" ht="18.75" customHeight="1" x14ac:dyDescent="0.25">
      <c r="A606" s="1333"/>
      <c r="B606" s="146" t="s">
        <v>788</v>
      </c>
      <c r="C606" s="147" t="s">
        <v>95</v>
      </c>
      <c r="D606" s="148">
        <v>4816583</v>
      </c>
      <c r="E606" s="148">
        <v>240</v>
      </c>
      <c r="F606" s="148"/>
      <c r="G606" s="1328"/>
    </row>
    <row r="607" spans="1:7" ht="18.75" customHeight="1" x14ac:dyDescent="0.25">
      <c r="A607" s="1333"/>
      <c r="B607" s="146" t="s">
        <v>789</v>
      </c>
      <c r="C607" s="147" t="s">
        <v>95</v>
      </c>
      <c r="D607" s="148">
        <v>4816583</v>
      </c>
      <c r="E607" s="148">
        <v>240</v>
      </c>
      <c r="F607" s="148"/>
      <c r="G607" s="1328"/>
    </row>
    <row r="608" spans="1:7" ht="18.75" customHeight="1" x14ac:dyDescent="0.25">
      <c r="A608" s="1333"/>
      <c r="B608" s="146" t="s">
        <v>790</v>
      </c>
      <c r="C608" s="147" t="s">
        <v>95</v>
      </c>
      <c r="D608" s="148">
        <v>4816583</v>
      </c>
      <c r="E608" s="148">
        <v>240</v>
      </c>
      <c r="F608" s="148"/>
      <c r="G608" s="1328"/>
    </row>
    <row r="609" spans="1:7" ht="18.75" customHeight="1" x14ac:dyDescent="0.25">
      <c r="A609" s="1333"/>
      <c r="B609" s="146" t="s">
        <v>791</v>
      </c>
      <c r="C609" s="147" t="s">
        <v>95</v>
      </c>
      <c r="D609" s="148">
        <v>4816583</v>
      </c>
      <c r="E609" s="148">
        <v>240</v>
      </c>
      <c r="F609" s="148"/>
      <c r="G609" s="1328"/>
    </row>
    <row r="610" spans="1:7" ht="18.75" customHeight="1" x14ac:dyDescent="0.25">
      <c r="A610" s="1333"/>
      <c r="B610" s="146" t="s">
        <v>792</v>
      </c>
      <c r="C610" s="147" t="s">
        <v>95</v>
      </c>
      <c r="D610" s="148">
        <v>5596583</v>
      </c>
      <c r="E610" s="148">
        <v>240</v>
      </c>
      <c r="F610" s="148"/>
      <c r="G610" s="1328"/>
    </row>
    <row r="611" spans="1:7" ht="18.75" customHeight="1" x14ac:dyDescent="0.25">
      <c r="A611" s="1333"/>
      <c r="B611" s="146" t="s">
        <v>793</v>
      </c>
      <c r="C611" s="147" t="s">
        <v>95</v>
      </c>
      <c r="D611" s="148">
        <v>5596583</v>
      </c>
      <c r="E611" s="148">
        <v>240</v>
      </c>
      <c r="F611" s="148"/>
      <c r="G611" s="1328"/>
    </row>
    <row r="612" spans="1:7" ht="18.75" customHeight="1" x14ac:dyDescent="0.25">
      <c r="A612" s="1333"/>
      <c r="B612" s="146" t="s">
        <v>794</v>
      </c>
      <c r="C612" s="147" t="s">
        <v>95</v>
      </c>
      <c r="D612" s="148">
        <v>5596583</v>
      </c>
      <c r="E612" s="148">
        <v>240</v>
      </c>
      <c r="F612" s="148"/>
      <c r="G612" s="1328"/>
    </row>
    <row r="613" spans="1:7" ht="18.75" customHeight="1" x14ac:dyDescent="0.25">
      <c r="A613" s="1333"/>
      <c r="B613" s="146" t="s">
        <v>795</v>
      </c>
      <c r="C613" s="147" t="s">
        <v>95</v>
      </c>
      <c r="D613" s="148">
        <v>5596583</v>
      </c>
      <c r="E613" s="148">
        <v>240</v>
      </c>
      <c r="F613" s="148"/>
      <c r="G613" s="1328"/>
    </row>
    <row r="614" spans="1:7" ht="18.75" customHeight="1" x14ac:dyDescent="0.25">
      <c r="A614" s="1333"/>
      <c r="B614" s="146" t="s">
        <v>796</v>
      </c>
      <c r="C614" s="147" t="s">
        <v>95</v>
      </c>
      <c r="D614" s="148">
        <v>5596583</v>
      </c>
      <c r="E614" s="148">
        <v>240</v>
      </c>
      <c r="F614" s="148"/>
      <c r="G614" s="1328"/>
    </row>
    <row r="615" spans="1:7" ht="18.75" customHeight="1" x14ac:dyDescent="0.25">
      <c r="A615" s="1333"/>
      <c r="B615" s="146" t="s">
        <v>797</v>
      </c>
      <c r="C615" s="147" t="s">
        <v>95</v>
      </c>
      <c r="D615" s="148">
        <v>3299917</v>
      </c>
      <c r="E615" s="148">
        <v>240</v>
      </c>
      <c r="F615" s="148"/>
      <c r="G615" s="1328"/>
    </row>
    <row r="616" spans="1:7" ht="18.75" customHeight="1" x14ac:dyDescent="0.25">
      <c r="A616" s="1333">
        <v>24</v>
      </c>
      <c r="B616" s="146" t="s">
        <v>798</v>
      </c>
      <c r="C616" s="147" t="s">
        <v>95</v>
      </c>
      <c r="D616" s="148">
        <v>547912</v>
      </c>
      <c r="E616" s="148">
        <v>200</v>
      </c>
      <c r="F616" s="148"/>
      <c r="G616" s="1328" t="s">
        <v>799</v>
      </c>
    </row>
    <row r="617" spans="1:7" ht="18.75" customHeight="1" x14ac:dyDescent="0.25">
      <c r="A617" s="1333"/>
      <c r="B617" s="146" t="s">
        <v>800</v>
      </c>
      <c r="C617" s="147" t="s">
        <v>95</v>
      </c>
      <c r="D617" s="148">
        <v>852114</v>
      </c>
      <c r="E617" s="148">
        <v>200</v>
      </c>
      <c r="F617" s="148"/>
      <c r="G617" s="1328"/>
    </row>
    <row r="618" spans="1:7" ht="18.75" customHeight="1" x14ac:dyDescent="0.25">
      <c r="A618" s="1333"/>
      <c r="B618" s="146" t="s">
        <v>801</v>
      </c>
      <c r="C618" s="147" t="s">
        <v>95</v>
      </c>
      <c r="D618" s="148">
        <v>1189326</v>
      </c>
      <c r="E618" s="148">
        <v>200</v>
      </c>
      <c r="F618" s="148"/>
      <c r="G618" s="1328"/>
    </row>
    <row r="619" spans="1:7" ht="18.75" customHeight="1" x14ac:dyDescent="0.25">
      <c r="A619" s="1333"/>
      <c r="B619" s="146" t="s">
        <v>802</v>
      </c>
      <c r="C619" s="147" t="s">
        <v>95</v>
      </c>
      <c r="D619" s="148">
        <v>1526538</v>
      </c>
      <c r="E619" s="148">
        <v>200</v>
      </c>
      <c r="F619" s="148"/>
      <c r="G619" s="1328"/>
    </row>
    <row r="620" spans="1:7" ht="18.75" customHeight="1" x14ac:dyDescent="0.25">
      <c r="A620" s="1333"/>
      <c r="B620" s="146" t="s">
        <v>803</v>
      </c>
      <c r="C620" s="147" t="s">
        <v>95</v>
      </c>
      <c r="D620" s="148">
        <v>2213269</v>
      </c>
      <c r="E620" s="148">
        <v>200</v>
      </c>
      <c r="F620" s="148"/>
      <c r="G620" s="1328"/>
    </row>
    <row r="621" spans="1:7" ht="18.75" customHeight="1" x14ac:dyDescent="0.25">
      <c r="A621" s="1333"/>
      <c r="B621" s="146" t="s">
        <v>804</v>
      </c>
      <c r="C621" s="147" t="s">
        <v>95</v>
      </c>
      <c r="D621" s="148">
        <v>2213269</v>
      </c>
      <c r="E621" s="148">
        <v>200</v>
      </c>
      <c r="F621" s="148"/>
      <c r="G621" s="1328"/>
    </row>
    <row r="622" spans="1:7" ht="18.75" customHeight="1" x14ac:dyDescent="0.25">
      <c r="A622" s="1333"/>
      <c r="B622" s="146" t="s">
        <v>805</v>
      </c>
      <c r="C622" s="147" t="s">
        <v>95</v>
      </c>
      <c r="D622" s="148">
        <v>2213269</v>
      </c>
      <c r="E622" s="148">
        <v>200</v>
      </c>
      <c r="F622" s="148"/>
      <c r="G622" s="1328"/>
    </row>
    <row r="623" spans="1:7" ht="18.75" customHeight="1" x14ac:dyDescent="0.25">
      <c r="A623" s="1333"/>
      <c r="B623" s="146" t="s">
        <v>806</v>
      </c>
      <c r="C623" s="147" t="s">
        <v>95</v>
      </c>
      <c r="D623" s="148">
        <v>2213269</v>
      </c>
      <c r="E623" s="148">
        <v>200</v>
      </c>
      <c r="F623" s="148"/>
      <c r="G623" s="1328"/>
    </row>
    <row r="624" spans="1:7" ht="18.75" customHeight="1" x14ac:dyDescent="0.25">
      <c r="A624" s="1333"/>
      <c r="B624" s="146" t="s">
        <v>807</v>
      </c>
      <c r="C624" s="147" t="s">
        <v>95</v>
      </c>
      <c r="D624" s="148">
        <v>2213269</v>
      </c>
      <c r="E624" s="148">
        <v>200</v>
      </c>
      <c r="F624" s="148"/>
      <c r="G624" s="1328"/>
    </row>
    <row r="625" spans="1:7" ht="18.75" customHeight="1" x14ac:dyDescent="0.25">
      <c r="A625" s="1333"/>
      <c r="B625" s="146" t="s">
        <v>808</v>
      </c>
      <c r="C625" s="147" t="s">
        <v>95</v>
      </c>
      <c r="D625" s="148">
        <v>3013269</v>
      </c>
      <c r="E625" s="148">
        <v>200</v>
      </c>
      <c r="F625" s="148"/>
      <c r="G625" s="1328"/>
    </row>
    <row r="626" spans="1:7" ht="18.75" customHeight="1" x14ac:dyDescent="0.25">
      <c r="A626" s="1333"/>
      <c r="B626" s="146" t="s">
        <v>809</v>
      </c>
      <c r="C626" s="147" t="s">
        <v>95</v>
      </c>
      <c r="D626" s="148">
        <v>3013269</v>
      </c>
      <c r="E626" s="148">
        <v>200</v>
      </c>
      <c r="F626" s="148"/>
      <c r="G626" s="1328"/>
    </row>
    <row r="627" spans="1:7" ht="18.75" customHeight="1" x14ac:dyDescent="0.25">
      <c r="A627" s="1333"/>
      <c r="B627" s="146" t="s">
        <v>810</v>
      </c>
      <c r="C627" s="147" t="s">
        <v>95</v>
      </c>
      <c r="D627" s="148">
        <v>3013269</v>
      </c>
      <c r="E627" s="148">
        <v>200</v>
      </c>
      <c r="F627" s="148"/>
      <c r="G627" s="1328"/>
    </row>
    <row r="628" spans="1:7" ht="18.75" customHeight="1" x14ac:dyDescent="0.25">
      <c r="A628" s="1333"/>
      <c r="B628" s="146" t="s">
        <v>811</v>
      </c>
      <c r="C628" s="147" t="s">
        <v>95</v>
      </c>
      <c r="D628" s="148">
        <v>3013269</v>
      </c>
      <c r="E628" s="148">
        <v>200</v>
      </c>
      <c r="F628" s="148"/>
      <c r="G628" s="1328"/>
    </row>
    <row r="629" spans="1:7" ht="18.75" customHeight="1" x14ac:dyDescent="0.25">
      <c r="A629" s="1333"/>
      <c r="B629" s="146" t="s">
        <v>812</v>
      </c>
      <c r="C629" s="147" t="s">
        <v>95</v>
      </c>
      <c r="D629" s="148">
        <v>3013269</v>
      </c>
      <c r="E629" s="148">
        <v>200</v>
      </c>
      <c r="F629" s="148"/>
      <c r="G629" s="1328"/>
    </row>
    <row r="630" spans="1:7" ht="18.75" customHeight="1" x14ac:dyDescent="0.25">
      <c r="A630" s="1333"/>
      <c r="B630" s="146" t="s">
        <v>813</v>
      </c>
      <c r="C630" s="147" t="s">
        <v>95</v>
      </c>
      <c r="D630" s="148">
        <v>2813269</v>
      </c>
      <c r="E630" s="148">
        <v>200</v>
      </c>
      <c r="F630" s="148"/>
      <c r="G630" s="1328"/>
    </row>
    <row r="631" spans="1:7" ht="18.75" customHeight="1" x14ac:dyDescent="0.25">
      <c r="A631" s="1333"/>
      <c r="B631" s="146" t="s">
        <v>814</v>
      </c>
      <c r="C631" s="147" t="s">
        <v>95</v>
      </c>
      <c r="D631" s="148">
        <v>2813269</v>
      </c>
      <c r="E631" s="148">
        <v>200</v>
      </c>
      <c r="F631" s="148"/>
      <c r="G631" s="1328"/>
    </row>
    <row r="632" spans="1:7" ht="18.75" customHeight="1" x14ac:dyDescent="0.25">
      <c r="A632" s="1333"/>
      <c r="B632" s="146" t="s">
        <v>815</v>
      </c>
      <c r="C632" s="147" t="s">
        <v>95</v>
      </c>
      <c r="D632" s="148">
        <v>2813269</v>
      </c>
      <c r="E632" s="148">
        <v>200</v>
      </c>
      <c r="F632" s="148"/>
      <c r="G632" s="1328"/>
    </row>
    <row r="633" spans="1:7" ht="18.75" customHeight="1" x14ac:dyDescent="0.25">
      <c r="A633" s="1333"/>
      <c r="B633" s="146" t="s">
        <v>816</v>
      </c>
      <c r="C633" s="147" t="s">
        <v>95</v>
      </c>
      <c r="D633" s="148">
        <v>2813269</v>
      </c>
      <c r="E633" s="148">
        <v>200</v>
      </c>
      <c r="F633" s="148"/>
      <c r="G633" s="1328"/>
    </row>
    <row r="634" spans="1:7" ht="18.75" customHeight="1" x14ac:dyDescent="0.25">
      <c r="A634" s="1333"/>
      <c r="B634" s="146" t="s">
        <v>817</v>
      </c>
      <c r="C634" s="147" t="s">
        <v>95</v>
      </c>
      <c r="D634" s="148">
        <v>2813269</v>
      </c>
      <c r="E634" s="148">
        <v>200</v>
      </c>
      <c r="F634" s="148"/>
      <c r="G634" s="1328"/>
    </row>
    <row r="635" spans="1:7" ht="18.75" customHeight="1" x14ac:dyDescent="0.25">
      <c r="A635" s="1333"/>
      <c r="B635" s="146" t="s">
        <v>818</v>
      </c>
      <c r="C635" s="147" t="s">
        <v>95</v>
      </c>
      <c r="D635" s="148">
        <v>2013269</v>
      </c>
      <c r="E635" s="148">
        <v>200</v>
      </c>
      <c r="F635" s="148"/>
      <c r="G635" s="1328"/>
    </row>
    <row r="636" spans="1:7" ht="18.75" customHeight="1" x14ac:dyDescent="0.25">
      <c r="A636" s="1333">
        <v>25</v>
      </c>
      <c r="B636" s="146" t="s">
        <v>819</v>
      </c>
      <c r="C636" s="147" t="s">
        <v>95</v>
      </c>
      <c r="D636" s="148">
        <v>168775</v>
      </c>
      <c r="E636" s="148">
        <v>210</v>
      </c>
      <c r="F636" s="148"/>
      <c r="G636" s="1328" t="s">
        <v>820</v>
      </c>
    </row>
    <row r="637" spans="1:7" ht="18.75" customHeight="1" x14ac:dyDescent="0.25">
      <c r="A637" s="1333"/>
      <c r="B637" s="146" t="s">
        <v>821</v>
      </c>
      <c r="C637" s="147" t="s">
        <v>95</v>
      </c>
      <c r="D637" s="148">
        <v>406700</v>
      </c>
      <c r="E637" s="148">
        <v>210</v>
      </c>
      <c r="F637" s="148"/>
      <c r="G637" s="1328"/>
    </row>
    <row r="638" spans="1:7" ht="18.75" customHeight="1" x14ac:dyDescent="0.25">
      <c r="A638" s="1333"/>
      <c r="B638" s="146" t="s">
        <v>822</v>
      </c>
      <c r="C638" s="147" t="s">
        <v>95</v>
      </c>
      <c r="D638" s="148">
        <v>701400</v>
      </c>
      <c r="E638" s="148">
        <v>210</v>
      </c>
      <c r="F638" s="148"/>
      <c r="G638" s="1328"/>
    </row>
    <row r="639" spans="1:7" ht="18.75" customHeight="1" x14ac:dyDescent="0.25">
      <c r="A639" s="1333"/>
      <c r="B639" s="146" t="s">
        <v>823</v>
      </c>
      <c r="C639" s="147" t="s">
        <v>95</v>
      </c>
      <c r="D639" s="148">
        <v>953714</v>
      </c>
      <c r="E639" s="148">
        <v>210</v>
      </c>
      <c r="F639" s="148"/>
      <c r="G639" s="1328"/>
    </row>
    <row r="640" spans="1:7" ht="18.75" customHeight="1" x14ac:dyDescent="0.25">
      <c r="A640" s="1333"/>
      <c r="B640" s="146" t="s">
        <v>824</v>
      </c>
      <c r="C640" s="147" t="s">
        <v>95</v>
      </c>
      <c r="D640" s="148">
        <v>953714</v>
      </c>
      <c r="E640" s="148">
        <v>210</v>
      </c>
      <c r="F640" s="148"/>
      <c r="G640" s="1328"/>
    </row>
    <row r="641" spans="1:7" ht="18.75" customHeight="1" x14ac:dyDescent="0.25">
      <c r="A641" s="1333"/>
      <c r="B641" s="146" t="s">
        <v>825</v>
      </c>
      <c r="C641" s="147" t="s">
        <v>95</v>
      </c>
      <c r="D641" s="148">
        <v>953714</v>
      </c>
      <c r="E641" s="148">
        <v>210</v>
      </c>
      <c r="F641" s="148"/>
      <c r="G641" s="1328"/>
    </row>
    <row r="642" spans="1:7" ht="18.75" customHeight="1" x14ac:dyDescent="0.25">
      <c r="A642" s="1333"/>
      <c r="B642" s="146" t="s">
        <v>826</v>
      </c>
      <c r="C642" s="147" t="s">
        <v>95</v>
      </c>
      <c r="D642" s="148">
        <v>1150540</v>
      </c>
      <c r="E642" s="148">
        <v>210</v>
      </c>
      <c r="F642" s="148"/>
      <c r="G642" s="1328"/>
    </row>
    <row r="643" spans="1:7" ht="18.75" customHeight="1" x14ac:dyDescent="0.25">
      <c r="A643" s="1333"/>
      <c r="B643" s="146" t="s">
        <v>827</v>
      </c>
      <c r="C643" s="147" t="s">
        <v>95</v>
      </c>
      <c r="D643" s="148">
        <v>1150540</v>
      </c>
      <c r="E643" s="148">
        <v>210</v>
      </c>
      <c r="F643" s="148"/>
      <c r="G643" s="1328"/>
    </row>
    <row r="644" spans="1:7" ht="18.75" customHeight="1" x14ac:dyDescent="0.25">
      <c r="A644" s="1333"/>
      <c r="B644" s="146" t="s">
        <v>828</v>
      </c>
      <c r="C644" s="147" t="s">
        <v>95</v>
      </c>
      <c r="D644" s="148">
        <v>1150540</v>
      </c>
      <c r="E644" s="148">
        <v>210</v>
      </c>
      <c r="F644" s="148"/>
      <c r="G644" s="1328"/>
    </row>
    <row r="645" spans="1:7" ht="18.75" customHeight="1" x14ac:dyDescent="0.25">
      <c r="A645" s="1333"/>
      <c r="B645" s="146" t="s">
        <v>829</v>
      </c>
      <c r="C645" s="147" t="s">
        <v>95</v>
      </c>
      <c r="D645" s="148">
        <v>1048952</v>
      </c>
      <c r="E645" s="148">
        <v>210</v>
      </c>
      <c r="F645" s="148"/>
      <c r="G645" s="1328"/>
    </row>
    <row r="646" spans="1:7" ht="18.75" customHeight="1" x14ac:dyDescent="0.25">
      <c r="A646" s="1333">
        <v>26</v>
      </c>
      <c r="B646" s="146" t="s">
        <v>830</v>
      </c>
      <c r="C646" s="147" t="s">
        <v>95</v>
      </c>
      <c r="D646" s="148">
        <v>502090</v>
      </c>
      <c r="E646" s="148">
        <v>156</v>
      </c>
      <c r="F646" s="148"/>
      <c r="G646" s="1328" t="s">
        <v>831</v>
      </c>
    </row>
    <row r="647" spans="1:7" ht="18.75" customHeight="1" x14ac:dyDescent="0.25">
      <c r="A647" s="1333"/>
      <c r="B647" s="146" t="s">
        <v>832</v>
      </c>
      <c r="C647" s="147" t="s">
        <v>95</v>
      </c>
      <c r="D647" s="148">
        <v>795641</v>
      </c>
      <c r="E647" s="148">
        <v>156</v>
      </c>
      <c r="F647" s="148"/>
      <c r="G647" s="1328"/>
    </row>
    <row r="648" spans="1:7" ht="18.75" customHeight="1" x14ac:dyDescent="0.25">
      <c r="A648" s="1333"/>
      <c r="B648" s="146" t="s">
        <v>833</v>
      </c>
      <c r="C648" s="147" t="s">
        <v>95</v>
      </c>
      <c r="D648" s="148">
        <v>1146042</v>
      </c>
      <c r="E648" s="148">
        <v>156</v>
      </c>
      <c r="F648" s="148"/>
      <c r="G648" s="1328"/>
    </row>
    <row r="649" spans="1:7" ht="18.75" customHeight="1" x14ac:dyDescent="0.25">
      <c r="A649" s="1333"/>
      <c r="B649" s="146" t="s">
        <v>834</v>
      </c>
      <c r="C649" s="147" t="s">
        <v>95</v>
      </c>
      <c r="D649" s="148">
        <v>1525173</v>
      </c>
      <c r="E649" s="148">
        <v>156</v>
      </c>
      <c r="F649" s="148"/>
      <c r="G649" s="1328"/>
    </row>
    <row r="650" spans="1:7" ht="18.75" customHeight="1" x14ac:dyDescent="0.25">
      <c r="A650" s="1333"/>
      <c r="B650" s="146" t="s">
        <v>835</v>
      </c>
      <c r="C650" s="147" t="s">
        <v>95</v>
      </c>
      <c r="D650" s="148">
        <v>1952045</v>
      </c>
      <c r="E650" s="148">
        <v>156</v>
      </c>
      <c r="F650" s="148"/>
      <c r="G650" s="1328"/>
    </row>
    <row r="651" spans="1:7" ht="18.75" customHeight="1" x14ac:dyDescent="0.25">
      <c r="A651" s="1333"/>
      <c r="B651" s="146" t="s">
        <v>836</v>
      </c>
      <c r="C651" s="147" t="s">
        <v>95</v>
      </c>
      <c r="D651" s="148">
        <v>8218712</v>
      </c>
      <c r="E651" s="148">
        <v>156</v>
      </c>
      <c r="F651" s="148"/>
      <c r="G651" s="1328"/>
    </row>
    <row r="652" spans="1:7" ht="18.75" customHeight="1" x14ac:dyDescent="0.25">
      <c r="A652" s="1333"/>
      <c r="B652" s="146" t="s">
        <v>837</v>
      </c>
      <c r="C652" s="147" t="s">
        <v>95</v>
      </c>
      <c r="D652" s="148">
        <v>8218712</v>
      </c>
      <c r="E652" s="148">
        <v>156</v>
      </c>
      <c r="F652" s="148"/>
      <c r="G652" s="1328"/>
    </row>
    <row r="653" spans="1:7" ht="18.75" customHeight="1" x14ac:dyDescent="0.25">
      <c r="A653" s="1333"/>
      <c r="B653" s="146" t="s">
        <v>838</v>
      </c>
      <c r="C653" s="147" t="s">
        <v>95</v>
      </c>
      <c r="D653" s="148">
        <v>8218712</v>
      </c>
      <c r="E653" s="148">
        <v>156</v>
      </c>
      <c r="F653" s="148"/>
      <c r="G653" s="1328"/>
    </row>
    <row r="654" spans="1:7" ht="18.75" customHeight="1" x14ac:dyDescent="0.25">
      <c r="A654" s="1333"/>
      <c r="B654" s="146" t="s">
        <v>839</v>
      </c>
      <c r="C654" s="147" t="s">
        <v>95</v>
      </c>
      <c r="D654" s="148">
        <v>8218712</v>
      </c>
      <c r="E654" s="148">
        <v>156</v>
      </c>
      <c r="F654" s="148"/>
      <c r="G654" s="1328"/>
    </row>
    <row r="655" spans="1:7" ht="18.75" customHeight="1" x14ac:dyDescent="0.25">
      <c r="A655" s="1333"/>
      <c r="B655" s="146" t="s">
        <v>840</v>
      </c>
      <c r="C655" s="147" t="s">
        <v>95</v>
      </c>
      <c r="D655" s="148">
        <v>8218712</v>
      </c>
      <c r="E655" s="148">
        <v>156</v>
      </c>
      <c r="F655" s="148"/>
      <c r="G655" s="1328"/>
    </row>
    <row r="656" spans="1:7" ht="18.75" customHeight="1" x14ac:dyDescent="0.25">
      <c r="A656" s="1333"/>
      <c r="B656" s="146" t="s">
        <v>841</v>
      </c>
      <c r="C656" s="147" t="s">
        <v>95</v>
      </c>
      <c r="D656" s="148">
        <v>11952045</v>
      </c>
      <c r="E656" s="148">
        <v>156</v>
      </c>
      <c r="F656" s="148"/>
      <c r="G656" s="1328"/>
    </row>
    <row r="657" spans="1:8" ht="18.75" customHeight="1" x14ac:dyDescent="0.25">
      <c r="A657" s="1333"/>
      <c r="B657" s="146" t="s">
        <v>842</v>
      </c>
      <c r="C657" s="147" t="s">
        <v>95</v>
      </c>
      <c r="D657" s="148">
        <v>11952045</v>
      </c>
      <c r="E657" s="148">
        <v>156</v>
      </c>
      <c r="F657" s="148"/>
      <c r="G657" s="1328"/>
    </row>
    <row r="658" spans="1:8" ht="18.75" customHeight="1" x14ac:dyDescent="0.25">
      <c r="A658" s="1333"/>
      <c r="B658" s="146" t="s">
        <v>843</v>
      </c>
      <c r="C658" s="147" t="s">
        <v>95</v>
      </c>
      <c r="D658" s="148">
        <v>11952045</v>
      </c>
      <c r="E658" s="148">
        <v>156</v>
      </c>
      <c r="F658" s="148"/>
      <c r="G658" s="1328"/>
    </row>
    <row r="659" spans="1:8" ht="18.75" customHeight="1" x14ac:dyDescent="0.25">
      <c r="A659" s="1333"/>
      <c r="B659" s="146" t="s">
        <v>844</v>
      </c>
      <c r="C659" s="147" t="s">
        <v>95</v>
      </c>
      <c r="D659" s="148">
        <v>11952045</v>
      </c>
      <c r="E659" s="148">
        <v>156</v>
      </c>
      <c r="F659" s="148"/>
      <c r="G659" s="1328"/>
    </row>
    <row r="660" spans="1:8" ht="18.75" customHeight="1" x14ac:dyDescent="0.25">
      <c r="A660" s="1333"/>
      <c r="B660" s="146" t="s">
        <v>845</v>
      </c>
      <c r="C660" s="147" t="s">
        <v>95</v>
      </c>
      <c r="D660" s="148">
        <v>11952045</v>
      </c>
      <c r="E660" s="148">
        <v>156</v>
      </c>
      <c r="F660" s="148"/>
      <c r="G660" s="1328"/>
    </row>
    <row r="661" spans="1:8" ht="18.75" customHeight="1" x14ac:dyDescent="0.25">
      <c r="A661" s="1333"/>
      <c r="B661" s="146" t="s">
        <v>846</v>
      </c>
      <c r="C661" s="147" t="s">
        <v>95</v>
      </c>
      <c r="D661" s="148">
        <v>7285378</v>
      </c>
      <c r="E661" s="148">
        <v>156</v>
      </c>
      <c r="F661" s="148"/>
      <c r="G661" s="1328"/>
      <c r="H661" s="160"/>
    </row>
    <row r="662" spans="1:8" ht="18.75" customHeight="1" x14ac:dyDescent="0.25">
      <c r="A662" s="1333">
        <v>27</v>
      </c>
      <c r="B662" s="146" t="s">
        <v>847</v>
      </c>
      <c r="C662" s="147" t="s">
        <v>95</v>
      </c>
      <c r="D662" s="148">
        <v>189679</v>
      </c>
      <c r="E662" s="148">
        <v>330</v>
      </c>
      <c r="F662" s="148"/>
      <c r="G662" s="1328" t="s">
        <v>848</v>
      </c>
    </row>
    <row r="663" spans="1:8" ht="18.75" customHeight="1" x14ac:dyDescent="0.25">
      <c r="A663" s="1333"/>
      <c r="B663" s="146" t="s">
        <v>849</v>
      </c>
      <c r="C663" s="147" t="s">
        <v>95</v>
      </c>
      <c r="D663" s="148">
        <v>321030</v>
      </c>
      <c r="E663" s="148">
        <v>330</v>
      </c>
      <c r="F663" s="148"/>
      <c r="G663" s="1328"/>
    </row>
    <row r="664" spans="1:8" ht="18.75" customHeight="1" x14ac:dyDescent="0.25">
      <c r="A664" s="1333"/>
      <c r="B664" s="146" t="s">
        <v>850</v>
      </c>
      <c r="C664" s="147" t="s">
        <v>95</v>
      </c>
      <c r="D664" s="148">
        <v>462253</v>
      </c>
      <c r="E664" s="148">
        <v>330</v>
      </c>
      <c r="F664" s="148"/>
      <c r="G664" s="1328"/>
    </row>
    <row r="665" spans="1:8" ht="18.75" customHeight="1" x14ac:dyDescent="0.25">
      <c r="A665" s="1333"/>
      <c r="B665" s="146" t="s">
        <v>851</v>
      </c>
      <c r="C665" s="147" t="s">
        <v>95</v>
      </c>
      <c r="D665" s="148">
        <v>2547101</v>
      </c>
      <c r="E665" s="148">
        <v>330</v>
      </c>
      <c r="F665" s="148"/>
      <c r="G665" s="1328"/>
    </row>
    <row r="666" spans="1:8" ht="18.75" customHeight="1" x14ac:dyDescent="0.25">
      <c r="A666" s="1333"/>
      <c r="B666" s="146" t="s">
        <v>852</v>
      </c>
      <c r="C666" s="147" t="s">
        <v>95</v>
      </c>
      <c r="D666" s="148">
        <v>2547101</v>
      </c>
      <c r="E666" s="148">
        <v>330</v>
      </c>
      <c r="F666" s="148"/>
      <c r="G666" s="1328"/>
    </row>
    <row r="667" spans="1:8" ht="18.75" customHeight="1" x14ac:dyDescent="0.25">
      <c r="A667" s="1333"/>
      <c r="B667" s="146" t="s">
        <v>853</v>
      </c>
      <c r="C667" s="147" t="s">
        <v>95</v>
      </c>
      <c r="D667" s="148">
        <v>2547101</v>
      </c>
      <c r="E667" s="148">
        <v>330</v>
      </c>
      <c r="F667" s="148"/>
      <c r="G667" s="1328"/>
    </row>
    <row r="668" spans="1:8" ht="18.75" customHeight="1" x14ac:dyDescent="0.25">
      <c r="A668" s="1333"/>
      <c r="B668" s="146" t="s">
        <v>854</v>
      </c>
      <c r="C668" s="147" t="s">
        <v>95</v>
      </c>
      <c r="D668" s="148">
        <v>2547101</v>
      </c>
      <c r="E668" s="148">
        <v>330</v>
      </c>
      <c r="F668" s="148"/>
      <c r="G668" s="1328"/>
    </row>
    <row r="669" spans="1:8" ht="18.75" customHeight="1" x14ac:dyDescent="0.25">
      <c r="A669" s="1333"/>
      <c r="B669" s="146" t="s">
        <v>855</v>
      </c>
      <c r="C669" s="147" t="s">
        <v>95</v>
      </c>
      <c r="D669" s="148">
        <v>2547101</v>
      </c>
      <c r="E669" s="148">
        <v>330</v>
      </c>
      <c r="F669" s="148"/>
      <c r="G669" s="1328"/>
    </row>
    <row r="670" spans="1:8" ht="18.75" customHeight="1" x14ac:dyDescent="0.25">
      <c r="A670" s="1333"/>
      <c r="B670" s="146" t="s">
        <v>856</v>
      </c>
      <c r="C670" s="147" t="s">
        <v>95</v>
      </c>
      <c r="D670" s="148">
        <v>3674374</v>
      </c>
      <c r="E670" s="148">
        <v>330</v>
      </c>
      <c r="F670" s="148"/>
      <c r="G670" s="1328"/>
    </row>
    <row r="671" spans="1:8" ht="18.75" customHeight="1" x14ac:dyDescent="0.25">
      <c r="A671" s="1333"/>
      <c r="B671" s="146" t="s">
        <v>857</v>
      </c>
      <c r="C671" s="147" t="s">
        <v>95</v>
      </c>
      <c r="D671" s="148">
        <v>3674374</v>
      </c>
      <c r="E671" s="148">
        <v>330</v>
      </c>
      <c r="F671" s="148"/>
      <c r="G671" s="1328"/>
    </row>
    <row r="672" spans="1:8" ht="18.75" customHeight="1" x14ac:dyDescent="0.25">
      <c r="A672" s="1333"/>
      <c r="B672" s="146" t="s">
        <v>858</v>
      </c>
      <c r="C672" s="147" t="s">
        <v>95</v>
      </c>
      <c r="D672" s="148">
        <v>3674374</v>
      </c>
      <c r="E672" s="148">
        <v>330</v>
      </c>
      <c r="F672" s="148"/>
      <c r="G672" s="1328"/>
    </row>
    <row r="673" spans="1:7" ht="18.75" customHeight="1" x14ac:dyDescent="0.25">
      <c r="A673" s="1333"/>
      <c r="B673" s="146" t="s">
        <v>859</v>
      </c>
      <c r="C673" s="147" t="s">
        <v>95</v>
      </c>
      <c r="D673" s="148">
        <v>3674374</v>
      </c>
      <c r="E673" s="148">
        <v>330</v>
      </c>
      <c r="F673" s="148"/>
      <c r="G673" s="1328"/>
    </row>
    <row r="674" spans="1:7" ht="18.75" customHeight="1" x14ac:dyDescent="0.25">
      <c r="A674" s="1333"/>
      <c r="B674" s="146" t="s">
        <v>860</v>
      </c>
      <c r="C674" s="147" t="s">
        <v>95</v>
      </c>
      <c r="D674" s="148">
        <v>3674374</v>
      </c>
      <c r="E674" s="148">
        <v>330</v>
      </c>
      <c r="F674" s="148"/>
      <c r="G674" s="1328"/>
    </row>
    <row r="675" spans="1:7" ht="18.75" customHeight="1" x14ac:dyDescent="0.25">
      <c r="A675" s="1333"/>
      <c r="B675" s="146" t="s">
        <v>861</v>
      </c>
      <c r="C675" s="147" t="s">
        <v>95</v>
      </c>
      <c r="D675" s="148">
        <v>3734980</v>
      </c>
      <c r="E675" s="148">
        <v>330</v>
      </c>
      <c r="F675" s="148"/>
      <c r="G675" s="1328"/>
    </row>
    <row r="676" spans="1:7" ht="18.75" customHeight="1" x14ac:dyDescent="0.25">
      <c r="A676" s="1333"/>
      <c r="B676" s="146" t="s">
        <v>862</v>
      </c>
      <c r="C676" s="147" t="s">
        <v>95</v>
      </c>
      <c r="D676" s="148">
        <v>3734980</v>
      </c>
      <c r="E676" s="148">
        <v>330</v>
      </c>
      <c r="F676" s="148"/>
      <c r="G676" s="1328"/>
    </row>
    <row r="677" spans="1:7" ht="18.75" customHeight="1" x14ac:dyDescent="0.25">
      <c r="A677" s="1333"/>
      <c r="B677" s="146" t="s">
        <v>863</v>
      </c>
      <c r="C677" s="147" t="s">
        <v>95</v>
      </c>
      <c r="D677" s="148">
        <v>3734980</v>
      </c>
      <c r="E677" s="148">
        <v>330</v>
      </c>
      <c r="F677" s="148"/>
      <c r="G677" s="1328"/>
    </row>
    <row r="678" spans="1:7" ht="18.75" customHeight="1" x14ac:dyDescent="0.25">
      <c r="A678" s="1333"/>
      <c r="B678" s="146" t="s">
        <v>864</v>
      </c>
      <c r="C678" s="147" t="s">
        <v>95</v>
      </c>
      <c r="D678" s="148">
        <v>3734980</v>
      </c>
      <c r="E678" s="148">
        <v>330</v>
      </c>
      <c r="F678" s="148"/>
      <c r="G678" s="1328"/>
    </row>
    <row r="679" spans="1:7" ht="18.75" customHeight="1" x14ac:dyDescent="0.25">
      <c r="A679" s="1333"/>
      <c r="B679" s="146" t="s">
        <v>865</v>
      </c>
      <c r="C679" s="147" t="s">
        <v>95</v>
      </c>
      <c r="D679" s="148">
        <v>3734980</v>
      </c>
      <c r="E679" s="148">
        <v>330</v>
      </c>
      <c r="F679" s="148"/>
      <c r="G679" s="1328"/>
    </row>
    <row r="680" spans="1:7" ht="18.75" customHeight="1" x14ac:dyDescent="0.25">
      <c r="A680" s="1333"/>
      <c r="B680" s="146" t="s">
        <v>866</v>
      </c>
      <c r="C680" s="147" t="s">
        <v>95</v>
      </c>
      <c r="D680" s="148">
        <v>2462253</v>
      </c>
      <c r="E680" s="148">
        <v>330</v>
      </c>
      <c r="F680" s="148"/>
      <c r="G680" s="1328"/>
    </row>
    <row r="681" spans="1:7" ht="18.75" customHeight="1" x14ac:dyDescent="0.25">
      <c r="A681" s="1333">
        <v>28</v>
      </c>
      <c r="B681" s="146" t="s">
        <v>867</v>
      </c>
      <c r="C681" s="147" t="s">
        <v>95</v>
      </c>
      <c r="D681" s="148">
        <v>328100</v>
      </c>
      <c r="E681" s="148">
        <v>240</v>
      </c>
      <c r="F681" s="148"/>
      <c r="G681" s="1328" t="s">
        <v>868</v>
      </c>
    </row>
    <row r="682" spans="1:7" ht="18.75" customHeight="1" x14ac:dyDescent="0.25">
      <c r="A682" s="1333"/>
      <c r="B682" s="146" t="s">
        <v>869</v>
      </c>
      <c r="C682" s="147" t="s">
        <v>95</v>
      </c>
      <c r="D682" s="148">
        <v>463700</v>
      </c>
      <c r="E682" s="148">
        <v>240</v>
      </c>
      <c r="F682" s="148"/>
      <c r="G682" s="1328"/>
    </row>
    <row r="683" spans="1:7" ht="18.75" customHeight="1" x14ac:dyDescent="0.25">
      <c r="A683" s="1333"/>
      <c r="B683" s="146" t="s">
        <v>870</v>
      </c>
      <c r="C683" s="147" t="s">
        <v>95</v>
      </c>
      <c r="D683" s="148">
        <v>623767</v>
      </c>
      <c r="E683" s="148">
        <v>240</v>
      </c>
      <c r="F683" s="148"/>
      <c r="G683" s="1328"/>
    </row>
    <row r="684" spans="1:7" ht="18.75" customHeight="1" x14ac:dyDescent="0.25">
      <c r="A684" s="1333"/>
      <c r="B684" s="146" t="s">
        <v>871</v>
      </c>
      <c r="C684" s="147" t="s">
        <v>95</v>
      </c>
      <c r="D684" s="148">
        <v>783833</v>
      </c>
      <c r="E684" s="148">
        <v>240</v>
      </c>
      <c r="F684" s="148"/>
      <c r="G684" s="1328"/>
    </row>
    <row r="685" spans="1:7" ht="18.75" customHeight="1" x14ac:dyDescent="0.25">
      <c r="A685" s="1333"/>
      <c r="B685" s="146" t="s">
        <v>872</v>
      </c>
      <c r="C685" s="147" t="s">
        <v>95</v>
      </c>
      <c r="D685" s="148">
        <v>1596333</v>
      </c>
      <c r="E685" s="148">
        <v>240</v>
      </c>
      <c r="F685" s="148"/>
      <c r="G685" s="1328"/>
    </row>
    <row r="686" spans="1:7" ht="18.75" customHeight="1" x14ac:dyDescent="0.25">
      <c r="A686" s="1333"/>
      <c r="B686" s="146" t="s">
        <v>873</v>
      </c>
      <c r="C686" s="147" t="s">
        <v>95</v>
      </c>
      <c r="D686" s="148">
        <v>1596333</v>
      </c>
      <c r="E686" s="148">
        <v>240</v>
      </c>
      <c r="F686" s="148"/>
      <c r="G686" s="1328"/>
    </row>
    <row r="687" spans="1:7" ht="18.75" customHeight="1" x14ac:dyDescent="0.25">
      <c r="A687" s="1333"/>
      <c r="B687" s="146" t="s">
        <v>874</v>
      </c>
      <c r="C687" s="147" t="s">
        <v>95</v>
      </c>
      <c r="D687" s="148">
        <v>1596333</v>
      </c>
      <c r="E687" s="148">
        <v>240</v>
      </c>
      <c r="F687" s="148"/>
      <c r="G687" s="1328"/>
    </row>
    <row r="688" spans="1:7" ht="18.75" customHeight="1" x14ac:dyDescent="0.25">
      <c r="A688" s="1333"/>
      <c r="B688" s="146" t="s">
        <v>875</v>
      </c>
      <c r="C688" s="147" t="s">
        <v>95</v>
      </c>
      <c r="D688" s="148">
        <v>1596333</v>
      </c>
      <c r="E688" s="148">
        <v>240</v>
      </c>
      <c r="F688" s="148"/>
      <c r="G688" s="1328"/>
    </row>
    <row r="689" spans="1:7" ht="18.75" customHeight="1" x14ac:dyDescent="0.25">
      <c r="A689" s="1333"/>
      <c r="B689" s="146" t="s">
        <v>876</v>
      </c>
      <c r="C689" s="147" t="s">
        <v>95</v>
      </c>
      <c r="D689" s="148">
        <v>1596333</v>
      </c>
      <c r="E689" s="148">
        <v>240</v>
      </c>
      <c r="F689" s="148"/>
      <c r="G689" s="1328"/>
    </row>
    <row r="690" spans="1:7" ht="18.75" customHeight="1" x14ac:dyDescent="0.25">
      <c r="A690" s="1333"/>
      <c r="B690" s="146" t="s">
        <v>877</v>
      </c>
      <c r="C690" s="147" t="s">
        <v>95</v>
      </c>
      <c r="D690" s="148">
        <v>1746333</v>
      </c>
      <c r="E690" s="148">
        <v>240</v>
      </c>
      <c r="F690" s="148"/>
      <c r="G690" s="1328"/>
    </row>
    <row r="691" spans="1:7" ht="18.75" customHeight="1" x14ac:dyDescent="0.25">
      <c r="A691" s="1333"/>
      <c r="B691" s="146" t="s">
        <v>878</v>
      </c>
      <c r="C691" s="147" t="s">
        <v>95</v>
      </c>
      <c r="D691" s="148">
        <v>1746333</v>
      </c>
      <c r="E691" s="148">
        <v>240</v>
      </c>
      <c r="F691" s="148"/>
      <c r="G691" s="1328"/>
    </row>
    <row r="692" spans="1:7" ht="18.75" customHeight="1" x14ac:dyDescent="0.25">
      <c r="A692" s="1333"/>
      <c r="B692" s="146" t="s">
        <v>879</v>
      </c>
      <c r="C692" s="147" t="s">
        <v>95</v>
      </c>
      <c r="D692" s="148">
        <v>1746333</v>
      </c>
      <c r="E692" s="148">
        <v>240</v>
      </c>
      <c r="F692" s="148"/>
      <c r="G692" s="1328"/>
    </row>
    <row r="693" spans="1:7" ht="18.75" customHeight="1" x14ac:dyDescent="0.25">
      <c r="A693" s="1333"/>
      <c r="B693" s="146" t="s">
        <v>880</v>
      </c>
      <c r="C693" s="147" t="s">
        <v>95</v>
      </c>
      <c r="D693" s="148">
        <v>1746333</v>
      </c>
      <c r="E693" s="148">
        <v>240</v>
      </c>
      <c r="F693" s="148"/>
      <c r="G693" s="1328"/>
    </row>
    <row r="694" spans="1:7" ht="18.75" customHeight="1" x14ac:dyDescent="0.25">
      <c r="A694" s="1333"/>
      <c r="B694" s="146" t="s">
        <v>881</v>
      </c>
      <c r="C694" s="147" t="s">
        <v>95</v>
      </c>
      <c r="D694" s="148">
        <v>1746333</v>
      </c>
      <c r="E694" s="148">
        <v>240</v>
      </c>
      <c r="F694" s="148"/>
      <c r="G694" s="1328"/>
    </row>
    <row r="695" spans="1:7" ht="18.75" customHeight="1" x14ac:dyDescent="0.25">
      <c r="A695" s="1333"/>
      <c r="B695" s="146" t="s">
        <v>882</v>
      </c>
      <c r="C695" s="147" t="s">
        <v>95</v>
      </c>
      <c r="D695" s="148">
        <v>1671333</v>
      </c>
      <c r="E695" s="148">
        <v>240</v>
      </c>
      <c r="F695" s="148"/>
      <c r="G695" s="1328"/>
    </row>
    <row r="696" spans="1:7" ht="18.75" customHeight="1" x14ac:dyDescent="0.25">
      <c r="A696" s="1333"/>
      <c r="B696" s="146" t="s">
        <v>883</v>
      </c>
      <c r="C696" s="147" t="s">
        <v>95</v>
      </c>
      <c r="D696" s="148">
        <v>1671333</v>
      </c>
      <c r="E696" s="148">
        <v>240</v>
      </c>
      <c r="F696" s="148"/>
      <c r="G696" s="1328"/>
    </row>
    <row r="697" spans="1:7" ht="18.75" customHeight="1" x14ac:dyDescent="0.25">
      <c r="A697" s="1333"/>
      <c r="B697" s="146" t="s">
        <v>884</v>
      </c>
      <c r="C697" s="147" t="s">
        <v>95</v>
      </c>
      <c r="D697" s="148">
        <v>1671333</v>
      </c>
      <c r="E697" s="148">
        <v>240</v>
      </c>
      <c r="F697" s="148"/>
      <c r="G697" s="1328"/>
    </row>
    <row r="698" spans="1:7" ht="18.75" customHeight="1" x14ac:dyDescent="0.25">
      <c r="A698" s="1333"/>
      <c r="B698" s="146" t="s">
        <v>885</v>
      </c>
      <c r="C698" s="147" t="s">
        <v>95</v>
      </c>
      <c r="D698" s="148">
        <v>1671333</v>
      </c>
      <c r="E698" s="148">
        <v>240</v>
      </c>
      <c r="F698" s="148"/>
      <c r="G698" s="1328"/>
    </row>
    <row r="699" spans="1:7" ht="18.75" customHeight="1" x14ac:dyDescent="0.25">
      <c r="A699" s="1333"/>
      <c r="B699" s="146" t="s">
        <v>886</v>
      </c>
      <c r="C699" s="147" t="s">
        <v>95</v>
      </c>
      <c r="D699" s="148">
        <v>1671333</v>
      </c>
      <c r="E699" s="148">
        <v>240</v>
      </c>
      <c r="F699" s="148"/>
      <c r="G699" s="1328"/>
    </row>
    <row r="700" spans="1:7" ht="18.75" customHeight="1" x14ac:dyDescent="0.25">
      <c r="A700" s="1333"/>
      <c r="B700" s="146" t="s">
        <v>887</v>
      </c>
      <c r="C700" s="147" t="s">
        <v>95</v>
      </c>
      <c r="D700" s="148">
        <v>1321333</v>
      </c>
      <c r="E700" s="148">
        <v>240</v>
      </c>
      <c r="F700" s="148"/>
      <c r="G700" s="1328"/>
    </row>
    <row r="701" spans="1:7" ht="18.75" customHeight="1" x14ac:dyDescent="0.25">
      <c r="A701" s="1333">
        <v>29</v>
      </c>
      <c r="B701" s="146" t="s">
        <v>888</v>
      </c>
      <c r="C701" s="147" t="s">
        <v>95</v>
      </c>
      <c r="D701" s="148">
        <v>124008</v>
      </c>
      <c r="E701" s="148">
        <v>1111</v>
      </c>
      <c r="F701" s="148"/>
      <c r="G701" s="1328" t="s">
        <v>889</v>
      </c>
    </row>
    <row r="702" spans="1:7" ht="18.75" customHeight="1" x14ac:dyDescent="0.25">
      <c r="A702" s="1333"/>
      <c r="B702" s="146" t="s">
        <v>890</v>
      </c>
      <c r="C702" s="147" t="s">
        <v>95</v>
      </c>
      <c r="D702" s="148">
        <v>219373</v>
      </c>
      <c r="E702" s="148">
        <v>1111</v>
      </c>
      <c r="F702" s="148"/>
      <c r="G702" s="1328"/>
    </row>
    <row r="703" spans="1:7" ht="18.75" customHeight="1" x14ac:dyDescent="0.25">
      <c r="A703" s="1333"/>
      <c r="B703" s="146" t="s">
        <v>891</v>
      </c>
      <c r="C703" s="147" t="s">
        <v>95</v>
      </c>
      <c r="D703" s="148">
        <v>314737</v>
      </c>
      <c r="E703" s="148">
        <v>1111</v>
      </c>
      <c r="F703" s="148"/>
      <c r="G703" s="1328"/>
    </row>
    <row r="704" spans="1:7" ht="18.75" customHeight="1" x14ac:dyDescent="0.25">
      <c r="A704" s="1333"/>
      <c r="B704" s="146" t="s">
        <v>892</v>
      </c>
      <c r="C704" s="147" t="s">
        <v>95</v>
      </c>
      <c r="D704" s="148">
        <v>1421848</v>
      </c>
      <c r="E704" s="148">
        <v>1111</v>
      </c>
      <c r="F704" s="148"/>
      <c r="G704" s="1328"/>
    </row>
    <row r="705" spans="1:8" ht="18.75" customHeight="1" x14ac:dyDescent="0.25">
      <c r="A705" s="1333"/>
      <c r="B705" s="146" t="s">
        <v>893</v>
      </c>
      <c r="C705" s="147" t="s">
        <v>95</v>
      </c>
      <c r="D705" s="148">
        <v>1421848</v>
      </c>
      <c r="E705" s="148">
        <v>1111</v>
      </c>
      <c r="F705" s="148"/>
      <c r="G705" s="1328"/>
      <c r="H705" s="141" t="s">
        <v>894</v>
      </c>
    </row>
    <row r="706" spans="1:8" ht="18.75" customHeight="1" x14ac:dyDescent="0.25">
      <c r="A706" s="1333"/>
      <c r="B706" s="146" t="s">
        <v>895</v>
      </c>
      <c r="C706" s="147" t="s">
        <v>95</v>
      </c>
      <c r="D706" s="148">
        <v>1421848</v>
      </c>
      <c r="E706" s="148">
        <v>1111</v>
      </c>
      <c r="F706" s="148"/>
      <c r="G706" s="1328"/>
    </row>
    <row r="707" spans="1:8" ht="18.75" customHeight="1" x14ac:dyDescent="0.25">
      <c r="A707" s="1333"/>
      <c r="B707" s="146" t="s">
        <v>896</v>
      </c>
      <c r="C707" s="147" t="s">
        <v>95</v>
      </c>
      <c r="D707" s="148">
        <v>1421848</v>
      </c>
      <c r="E707" s="148">
        <v>1111</v>
      </c>
      <c r="F707" s="148"/>
      <c r="G707" s="1328"/>
    </row>
    <row r="708" spans="1:8" ht="18.75" customHeight="1" x14ac:dyDescent="0.25">
      <c r="A708" s="1333"/>
      <c r="B708" s="146" t="s">
        <v>897</v>
      </c>
      <c r="C708" s="147" t="s">
        <v>95</v>
      </c>
      <c r="D708" s="148">
        <v>1799886</v>
      </c>
      <c r="E708" s="148">
        <v>1111</v>
      </c>
      <c r="F708" s="148"/>
      <c r="G708" s="1328"/>
    </row>
    <row r="709" spans="1:8" ht="18.75" customHeight="1" x14ac:dyDescent="0.25">
      <c r="A709" s="1333"/>
      <c r="B709" s="146" t="s">
        <v>898</v>
      </c>
      <c r="C709" s="147" t="s">
        <v>95</v>
      </c>
      <c r="D709" s="148">
        <v>1799886</v>
      </c>
      <c r="E709" s="148">
        <v>1111</v>
      </c>
      <c r="F709" s="148"/>
      <c r="G709" s="1328"/>
    </row>
    <row r="710" spans="1:8" ht="18.75" customHeight="1" x14ac:dyDescent="0.25">
      <c r="A710" s="1333"/>
      <c r="B710" s="146" t="s">
        <v>899</v>
      </c>
      <c r="C710" s="147" t="s">
        <v>95</v>
      </c>
      <c r="D710" s="148">
        <v>1799886</v>
      </c>
      <c r="E710" s="148">
        <v>1111</v>
      </c>
      <c r="F710" s="148"/>
      <c r="G710" s="1328"/>
    </row>
    <row r="711" spans="1:8" ht="18.75" customHeight="1" x14ac:dyDescent="0.25">
      <c r="A711" s="1333"/>
      <c r="B711" s="146" t="s">
        <v>900</v>
      </c>
      <c r="C711" s="147" t="s">
        <v>95</v>
      </c>
      <c r="D711" s="148">
        <v>1124818</v>
      </c>
      <c r="E711" s="148">
        <v>1111</v>
      </c>
      <c r="F711" s="148"/>
      <c r="G711" s="1328"/>
    </row>
    <row r="712" spans="1:8" ht="18.75" customHeight="1" x14ac:dyDescent="0.25">
      <c r="A712" s="1333">
        <v>30</v>
      </c>
      <c r="B712" s="146" t="s">
        <v>901</v>
      </c>
      <c r="C712" s="147" t="s">
        <v>95</v>
      </c>
      <c r="D712" s="148">
        <v>743210</v>
      </c>
      <c r="E712" s="148">
        <v>156</v>
      </c>
      <c r="F712" s="148"/>
      <c r="G712" s="1328" t="s">
        <v>902</v>
      </c>
    </row>
    <row r="713" spans="1:8" ht="18.75" customHeight="1" x14ac:dyDescent="0.25">
      <c r="A713" s="1333"/>
      <c r="B713" s="146" t="s">
        <v>903</v>
      </c>
      <c r="C713" s="147" t="s">
        <v>95</v>
      </c>
      <c r="D713" s="148">
        <v>1377621</v>
      </c>
      <c r="E713" s="148">
        <v>156</v>
      </c>
      <c r="F713" s="148"/>
      <c r="G713" s="1328"/>
    </row>
    <row r="714" spans="1:8" ht="18.75" customHeight="1" x14ac:dyDescent="0.25">
      <c r="A714" s="1333"/>
      <c r="B714" s="146" t="s">
        <v>904</v>
      </c>
      <c r="C714" s="147" t="s">
        <v>95</v>
      </c>
      <c r="D714" s="148">
        <v>4723774</v>
      </c>
      <c r="E714" s="148">
        <v>156</v>
      </c>
      <c r="F714" s="148"/>
      <c r="G714" s="1328"/>
    </row>
    <row r="715" spans="1:8" ht="18.75" customHeight="1" x14ac:dyDescent="0.25">
      <c r="A715" s="1333"/>
      <c r="B715" s="146" t="s">
        <v>905</v>
      </c>
      <c r="C715" s="147" t="s">
        <v>95</v>
      </c>
      <c r="D715" s="148">
        <v>4723774</v>
      </c>
      <c r="E715" s="148">
        <v>156</v>
      </c>
      <c r="F715" s="148"/>
      <c r="G715" s="1328"/>
    </row>
    <row r="716" spans="1:8" ht="18.75" customHeight="1" x14ac:dyDescent="0.25">
      <c r="A716" s="1333"/>
      <c r="B716" s="146" t="s">
        <v>906</v>
      </c>
      <c r="C716" s="147" t="s">
        <v>95</v>
      </c>
      <c r="D716" s="148">
        <v>4723774</v>
      </c>
      <c r="E716" s="148">
        <v>156</v>
      </c>
      <c r="F716" s="148"/>
      <c r="G716" s="1328"/>
    </row>
    <row r="717" spans="1:8" ht="18.75" customHeight="1" x14ac:dyDescent="0.25">
      <c r="A717" s="1333"/>
      <c r="B717" s="146" t="s">
        <v>907</v>
      </c>
      <c r="C717" s="147" t="s">
        <v>95</v>
      </c>
      <c r="D717" s="148">
        <v>4723774</v>
      </c>
      <c r="E717" s="148">
        <v>156</v>
      </c>
      <c r="F717" s="148"/>
      <c r="G717" s="1328"/>
    </row>
    <row r="718" spans="1:8" ht="18.75" customHeight="1" x14ac:dyDescent="0.25">
      <c r="A718" s="1333"/>
      <c r="B718" s="146" t="s">
        <v>908</v>
      </c>
      <c r="C718" s="147" t="s">
        <v>95</v>
      </c>
      <c r="D718" s="148">
        <v>4723774</v>
      </c>
      <c r="E718" s="148">
        <v>156</v>
      </c>
      <c r="F718" s="148"/>
      <c r="G718" s="1328"/>
    </row>
    <row r="719" spans="1:8" ht="18.75" customHeight="1" x14ac:dyDescent="0.25">
      <c r="A719" s="1333"/>
      <c r="B719" s="146" t="s">
        <v>909</v>
      </c>
      <c r="C719" s="147" t="s">
        <v>95</v>
      </c>
      <c r="D719" s="148">
        <v>5608390</v>
      </c>
      <c r="E719" s="148">
        <v>156</v>
      </c>
      <c r="F719" s="148"/>
      <c r="G719" s="1328"/>
    </row>
    <row r="720" spans="1:8" ht="18.75" customHeight="1" x14ac:dyDescent="0.25">
      <c r="A720" s="1333"/>
      <c r="B720" s="146" t="s">
        <v>910</v>
      </c>
      <c r="C720" s="147" t="s">
        <v>95</v>
      </c>
      <c r="D720" s="148">
        <v>5608390</v>
      </c>
      <c r="E720" s="148">
        <v>156</v>
      </c>
      <c r="F720" s="148"/>
      <c r="G720" s="1328"/>
    </row>
    <row r="721" spans="1:7" ht="18.75" customHeight="1" x14ac:dyDescent="0.25">
      <c r="A721" s="1333"/>
      <c r="B721" s="146" t="s">
        <v>911</v>
      </c>
      <c r="C721" s="147" t="s">
        <v>95</v>
      </c>
      <c r="D721" s="148">
        <v>5608390</v>
      </c>
      <c r="E721" s="148">
        <v>156</v>
      </c>
      <c r="F721" s="148"/>
      <c r="G721" s="1328"/>
    </row>
    <row r="722" spans="1:7" ht="18.75" customHeight="1" x14ac:dyDescent="0.25">
      <c r="A722" s="1333"/>
      <c r="B722" s="146" t="s">
        <v>912</v>
      </c>
      <c r="C722" s="147" t="s">
        <v>95</v>
      </c>
      <c r="D722" s="148">
        <v>5608390</v>
      </c>
      <c r="E722" s="148">
        <v>156</v>
      </c>
      <c r="F722" s="148"/>
      <c r="G722" s="1328"/>
    </row>
    <row r="723" spans="1:7" ht="18.75" customHeight="1" x14ac:dyDescent="0.25">
      <c r="A723" s="1333"/>
      <c r="B723" s="146" t="s">
        <v>913</v>
      </c>
      <c r="C723" s="147" t="s">
        <v>95</v>
      </c>
      <c r="D723" s="148">
        <v>5608390</v>
      </c>
      <c r="E723" s="148">
        <v>156</v>
      </c>
      <c r="F723" s="148"/>
      <c r="G723" s="1328"/>
    </row>
    <row r="724" spans="1:7" ht="18.75" customHeight="1" x14ac:dyDescent="0.25">
      <c r="A724" s="1333"/>
      <c r="B724" s="146" t="s">
        <v>914</v>
      </c>
      <c r="C724" s="147" t="s">
        <v>95</v>
      </c>
      <c r="D724" s="148">
        <v>4646851</v>
      </c>
      <c r="E724" s="148">
        <v>156</v>
      </c>
      <c r="F724" s="148"/>
      <c r="G724" s="1328"/>
    </row>
    <row r="725" spans="1:7" ht="18.75" customHeight="1" x14ac:dyDescent="0.25">
      <c r="A725" s="1333"/>
      <c r="B725" s="146" t="s">
        <v>915</v>
      </c>
      <c r="C725" s="147" t="s">
        <v>95</v>
      </c>
      <c r="D725" s="148">
        <v>4646851</v>
      </c>
      <c r="E725" s="148">
        <v>156</v>
      </c>
      <c r="F725" s="148"/>
      <c r="G725" s="1328"/>
    </row>
    <row r="726" spans="1:7" ht="18.75" customHeight="1" x14ac:dyDescent="0.25">
      <c r="A726" s="1333"/>
      <c r="B726" s="146" t="s">
        <v>916</v>
      </c>
      <c r="C726" s="147" t="s">
        <v>95</v>
      </c>
      <c r="D726" s="148">
        <v>4646851</v>
      </c>
      <c r="E726" s="148">
        <v>156</v>
      </c>
      <c r="F726" s="148"/>
      <c r="G726" s="1328"/>
    </row>
    <row r="727" spans="1:7" ht="18.75" customHeight="1" x14ac:dyDescent="0.25">
      <c r="A727" s="1333"/>
      <c r="B727" s="146" t="s">
        <v>917</v>
      </c>
      <c r="C727" s="147" t="s">
        <v>95</v>
      </c>
      <c r="D727" s="148">
        <v>4646851</v>
      </c>
      <c r="E727" s="148">
        <v>156</v>
      </c>
      <c r="F727" s="148"/>
      <c r="G727" s="1328"/>
    </row>
    <row r="728" spans="1:7" ht="18.75" customHeight="1" x14ac:dyDescent="0.25">
      <c r="A728" s="1333"/>
      <c r="B728" s="146" t="s">
        <v>918</v>
      </c>
      <c r="C728" s="147" t="s">
        <v>95</v>
      </c>
      <c r="D728" s="148">
        <v>4646851</v>
      </c>
      <c r="E728" s="148">
        <v>156</v>
      </c>
      <c r="F728" s="148"/>
      <c r="G728" s="1328"/>
    </row>
    <row r="729" spans="1:7" ht="18.75" customHeight="1" x14ac:dyDescent="0.25">
      <c r="A729" s="1333"/>
      <c r="B729" s="146" t="s">
        <v>919</v>
      </c>
      <c r="C729" s="147" t="s">
        <v>95</v>
      </c>
      <c r="D729" s="148">
        <v>2531467</v>
      </c>
      <c r="E729" s="148">
        <v>156</v>
      </c>
      <c r="F729" s="148"/>
      <c r="G729" s="1328"/>
    </row>
    <row r="730" spans="1:7" ht="18.75" customHeight="1" x14ac:dyDescent="0.25">
      <c r="A730" s="1333">
        <v>31</v>
      </c>
      <c r="B730" s="146" t="s">
        <v>920</v>
      </c>
      <c r="C730" s="147" t="s">
        <v>95</v>
      </c>
      <c r="D730" s="148">
        <v>97707</v>
      </c>
      <c r="E730" s="148">
        <v>833</v>
      </c>
      <c r="F730" s="148"/>
      <c r="G730" s="1328" t="s">
        <v>921</v>
      </c>
    </row>
    <row r="731" spans="1:7" ht="18.75" customHeight="1" x14ac:dyDescent="0.25">
      <c r="A731" s="1333"/>
      <c r="B731" s="146" t="s">
        <v>922</v>
      </c>
      <c r="C731" s="147" t="s">
        <v>95</v>
      </c>
      <c r="D731" s="148">
        <v>165606</v>
      </c>
      <c r="E731" s="148">
        <v>833</v>
      </c>
      <c r="F731" s="148"/>
      <c r="G731" s="1328"/>
    </row>
    <row r="732" spans="1:7" ht="18.75" customHeight="1" x14ac:dyDescent="0.25">
      <c r="A732" s="1333"/>
      <c r="B732" s="146" t="s">
        <v>923</v>
      </c>
      <c r="C732" s="147" t="s">
        <v>95</v>
      </c>
      <c r="D732" s="148">
        <v>669808</v>
      </c>
      <c r="E732" s="148">
        <v>833</v>
      </c>
      <c r="F732" s="148"/>
      <c r="G732" s="1328"/>
    </row>
    <row r="733" spans="1:7" ht="18.75" customHeight="1" x14ac:dyDescent="0.25">
      <c r="A733" s="1333"/>
      <c r="B733" s="146" t="s">
        <v>924</v>
      </c>
      <c r="C733" s="147" t="s">
        <v>95</v>
      </c>
      <c r="D733" s="148">
        <v>669808</v>
      </c>
      <c r="E733" s="148">
        <v>833</v>
      </c>
      <c r="F733" s="148"/>
      <c r="G733" s="1328"/>
    </row>
    <row r="734" spans="1:7" ht="18.75" customHeight="1" x14ac:dyDescent="0.25">
      <c r="A734" s="1333"/>
      <c r="B734" s="146" t="s">
        <v>925</v>
      </c>
      <c r="C734" s="147" t="s">
        <v>95</v>
      </c>
      <c r="D734" s="148">
        <v>669808</v>
      </c>
      <c r="E734" s="148">
        <v>833</v>
      </c>
      <c r="F734" s="148"/>
      <c r="G734" s="1328"/>
    </row>
    <row r="735" spans="1:7" ht="18.75" customHeight="1" x14ac:dyDescent="0.25">
      <c r="A735" s="1333"/>
      <c r="B735" s="146" t="s">
        <v>926</v>
      </c>
      <c r="C735" s="147" t="s">
        <v>95</v>
      </c>
      <c r="D735" s="148">
        <v>669808</v>
      </c>
      <c r="E735" s="148">
        <v>833</v>
      </c>
      <c r="F735" s="148"/>
      <c r="G735" s="1328"/>
    </row>
    <row r="736" spans="1:7" ht="18.75" customHeight="1" x14ac:dyDescent="0.25">
      <c r="A736" s="1333"/>
      <c r="B736" s="146" t="s">
        <v>927</v>
      </c>
      <c r="C736" s="147" t="s">
        <v>95</v>
      </c>
      <c r="D736" s="148">
        <v>669808</v>
      </c>
      <c r="E736" s="148">
        <v>833</v>
      </c>
      <c r="F736" s="148"/>
      <c r="G736" s="1328"/>
    </row>
    <row r="737" spans="1:7" ht="18.75" customHeight="1" x14ac:dyDescent="0.25">
      <c r="A737" s="1333"/>
      <c r="B737" s="146" t="s">
        <v>928</v>
      </c>
      <c r="C737" s="147" t="s">
        <v>95</v>
      </c>
      <c r="D737" s="148">
        <v>829472</v>
      </c>
      <c r="E737" s="148">
        <v>833</v>
      </c>
      <c r="F737" s="148"/>
      <c r="G737" s="1328"/>
    </row>
    <row r="738" spans="1:7" ht="18.75" customHeight="1" x14ac:dyDescent="0.25">
      <c r="A738" s="1333"/>
      <c r="B738" s="146" t="s">
        <v>929</v>
      </c>
      <c r="C738" s="147" t="s">
        <v>95</v>
      </c>
      <c r="D738" s="148">
        <v>829472</v>
      </c>
      <c r="E738" s="148">
        <v>833</v>
      </c>
      <c r="F738" s="148"/>
      <c r="G738" s="1328"/>
    </row>
    <row r="739" spans="1:7" ht="18.75" customHeight="1" x14ac:dyDescent="0.25">
      <c r="A739" s="1333"/>
      <c r="B739" s="146" t="s">
        <v>930</v>
      </c>
      <c r="C739" s="147" t="s">
        <v>95</v>
      </c>
      <c r="D739" s="148">
        <v>829472</v>
      </c>
      <c r="E739" s="148">
        <v>833</v>
      </c>
      <c r="F739" s="148"/>
      <c r="G739" s="1328"/>
    </row>
    <row r="740" spans="1:7" ht="18.75" customHeight="1" x14ac:dyDescent="0.25">
      <c r="A740" s="1333"/>
      <c r="B740" s="146" t="s">
        <v>931</v>
      </c>
      <c r="C740" s="147" t="s">
        <v>95</v>
      </c>
      <c r="D740" s="148">
        <v>829472</v>
      </c>
      <c r="E740" s="148">
        <v>833</v>
      </c>
      <c r="F740" s="148"/>
      <c r="G740" s="1328"/>
    </row>
    <row r="741" spans="1:7" ht="18.75" customHeight="1" x14ac:dyDescent="0.25">
      <c r="A741" s="1333"/>
      <c r="B741" s="146" t="s">
        <v>932</v>
      </c>
      <c r="C741" s="147" t="s">
        <v>95</v>
      </c>
      <c r="D741" s="148">
        <v>829472</v>
      </c>
      <c r="E741" s="148">
        <v>833</v>
      </c>
      <c r="F741" s="148"/>
      <c r="G741" s="1328"/>
    </row>
    <row r="742" spans="1:7" ht="18.75" customHeight="1" x14ac:dyDescent="0.25">
      <c r="A742" s="1333"/>
      <c r="B742" s="146" t="s">
        <v>933</v>
      </c>
      <c r="C742" s="147" t="s">
        <v>95</v>
      </c>
      <c r="D742" s="148">
        <v>585774</v>
      </c>
      <c r="E742" s="148">
        <v>833</v>
      </c>
      <c r="F742" s="148"/>
      <c r="G742" s="1328"/>
    </row>
    <row r="743" spans="1:7" ht="18.75" customHeight="1" x14ac:dyDescent="0.25">
      <c r="A743" s="1333">
        <v>32</v>
      </c>
      <c r="B743" s="146" t="s">
        <v>934</v>
      </c>
      <c r="C743" s="147" t="s">
        <v>95</v>
      </c>
      <c r="D743" s="148">
        <v>78365</v>
      </c>
      <c r="E743" s="148">
        <v>1111</v>
      </c>
      <c r="F743" s="148"/>
      <c r="G743" s="1328" t="s">
        <v>935</v>
      </c>
    </row>
    <row r="744" spans="1:7" ht="18.75" customHeight="1" x14ac:dyDescent="0.25">
      <c r="A744" s="1333"/>
      <c r="B744" s="146" t="s">
        <v>936</v>
      </c>
      <c r="C744" s="147" t="s">
        <v>95</v>
      </c>
      <c r="D744" s="148">
        <v>126573</v>
      </c>
      <c r="E744" s="148">
        <v>1111</v>
      </c>
      <c r="F744" s="148"/>
      <c r="G744" s="1328"/>
    </row>
    <row r="745" spans="1:7" ht="18.75" customHeight="1" x14ac:dyDescent="0.25">
      <c r="A745" s="1333"/>
      <c r="B745" s="146" t="s">
        <v>937</v>
      </c>
      <c r="C745" s="147" t="s">
        <v>95</v>
      </c>
      <c r="D745" s="148">
        <v>257086</v>
      </c>
      <c r="E745" s="148">
        <v>1111</v>
      </c>
      <c r="F745" s="148"/>
      <c r="G745" s="1328"/>
    </row>
    <row r="746" spans="1:7" ht="18.75" customHeight="1" x14ac:dyDescent="0.25">
      <c r="A746" s="1333"/>
      <c r="B746" s="146" t="s">
        <v>938</v>
      </c>
      <c r="C746" s="147" t="s">
        <v>95</v>
      </c>
      <c r="D746" s="148">
        <v>257086</v>
      </c>
      <c r="E746" s="148">
        <v>1111</v>
      </c>
      <c r="F746" s="148"/>
      <c r="G746" s="1328"/>
    </row>
    <row r="747" spans="1:7" ht="18.75" customHeight="1" x14ac:dyDescent="0.25">
      <c r="A747" s="1333"/>
      <c r="B747" s="146" t="s">
        <v>939</v>
      </c>
      <c r="C747" s="147" t="s">
        <v>95</v>
      </c>
      <c r="D747" s="148">
        <v>257086</v>
      </c>
      <c r="E747" s="148">
        <v>1111</v>
      </c>
      <c r="F747" s="148"/>
      <c r="G747" s="1328"/>
    </row>
    <row r="748" spans="1:7" ht="18.75" customHeight="1" x14ac:dyDescent="0.25">
      <c r="A748" s="1333"/>
      <c r="B748" s="146" t="s">
        <v>940</v>
      </c>
      <c r="C748" s="147" t="s">
        <v>95</v>
      </c>
      <c r="D748" s="148">
        <v>320093</v>
      </c>
      <c r="E748" s="148">
        <v>1111</v>
      </c>
      <c r="F748" s="148"/>
      <c r="G748" s="1328"/>
    </row>
    <row r="749" spans="1:7" ht="18.75" customHeight="1" x14ac:dyDescent="0.25">
      <c r="A749" s="1333"/>
      <c r="B749" s="146" t="s">
        <v>941</v>
      </c>
      <c r="C749" s="147" t="s">
        <v>95</v>
      </c>
      <c r="D749" s="148">
        <v>320093</v>
      </c>
      <c r="E749" s="148">
        <v>1111</v>
      </c>
      <c r="F749" s="148"/>
      <c r="G749" s="1328"/>
    </row>
    <row r="750" spans="1:7" ht="18.75" customHeight="1" x14ac:dyDescent="0.25">
      <c r="A750" s="1333"/>
      <c r="B750" s="146" t="s">
        <v>942</v>
      </c>
      <c r="C750" s="147" t="s">
        <v>95</v>
      </c>
      <c r="D750" s="148">
        <v>320093</v>
      </c>
      <c r="E750" s="148">
        <v>1111</v>
      </c>
      <c r="F750" s="148"/>
      <c r="G750" s="1328"/>
    </row>
    <row r="751" spans="1:7" ht="18.75" customHeight="1" x14ac:dyDescent="0.25">
      <c r="A751" s="1333"/>
      <c r="B751" s="146" t="s">
        <v>943</v>
      </c>
      <c r="C751" s="147" t="s">
        <v>95</v>
      </c>
      <c r="D751" s="148">
        <v>302091</v>
      </c>
      <c r="E751" s="148">
        <v>1111</v>
      </c>
      <c r="F751" s="148"/>
      <c r="G751" s="1328"/>
    </row>
    <row r="752" spans="1:7" ht="18.75" customHeight="1" x14ac:dyDescent="0.25">
      <c r="A752" s="1333"/>
      <c r="B752" s="146" t="s">
        <v>944</v>
      </c>
      <c r="C752" s="147" t="s">
        <v>95</v>
      </c>
      <c r="D752" s="148">
        <v>302091</v>
      </c>
      <c r="E752" s="148">
        <v>1111</v>
      </c>
      <c r="F752" s="148"/>
      <c r="G752" s="1328"/>
    </row>
    <row r="753" spans="1:7" ht="18.75" customHeight="1" x14ac:dyDescent="0.25">
      <c r="A753" s="1333"/>
      <c r="B753" s="146" t="s">
        <v>945</v>
      </c>
      <c r="C753" s="147" t="s">
        <v>95</v>
      </c>
      <c r="D753" s="148">
        <v>302091</v>
      </c>
      <c r="E753" s="148">
        <v>1111</v>
      </c>
      <c r="F753" s="148"/>
      <c r="G753" s="1328"/>
    </row>
    <row r="754" spans="1:7" ht="18.75" customHeight="1" x14ac:dyDescent="0.25">
      <c r="A754" s="1333"/>
      <c r="B754" s="146" t="s">
        <v>946</v>
      </c>
      <c r="C754" s="147" t="s">
        <v>95</v>
      </c>
      <c r="D754" s="148">
        <v>248086</v>
      </c>
      <c r="E754" s="148">
        <v>1111</v>
      </c>
      <c r="F754" s="148"/>
      <c r="G754" s="1328"/>
    </row>
    <row r="755" spans="1:7" ht="18.75" customHeight="1" x14ac:dyDescent="0.25">
      <c r="A755" s="1333">
        <v>33</v>
      </c>
      <c r="B755" s="146" t="s">
        <v>947</v>
      </c>
      <c r="C755" s="147" t="s">
        <v>95</v>
      </c>
      <c r="D755" s="148">
        <v>250392</v>
      </c>
      <c r="E755" s="148">
        <v>286</v>
      </c>
      <c r="F755" s="148"/>
      <c r="G755" s="1328" t="s">
        <v>948</v>
      </c>
    </row>
    <row r="756" spans="1:7" ht="18.75" customHeight="1" x14ac:dyDescent="0.25">
      <c r="A756" s="1333"/>
      <c r="B756" s="146" t="s">
        <v>949</v>
      </c>
      <c r="C756" s="147" t="s">
        <v>95</v>
      </c>
      <c r="D756" s="148">
        <v>413371</v>
      </c>
      <c r="E756" s="148">
        <v>286</v>
      </c>
      <c r="F756" s="148"/>
      <c r="G756" s="1328"/>
    </row>
    <row r="757" spans="1:7" ht="18.75" customHeight="1" x14ac:dyDescent="0.25">
      <c r="A757" s="1333"/>
      <c r="B757" s="146" t="s">
        <v>950</v>
      </c>
      <c r="C757" s="147" t="s">
        <v>95</v>
      </c>
      <c r="D757" s="148">
        <v>590098</v>
      </c>
      <c r="E757" s="148">
        <v>286</v>
      </c>
      <c r="F757" s="148"/>
      <c r="G757" s="1328"/>
    </row>
    <row r="758" spans="1:7" ht="18.75" customHeight="1" x14ac:dyDescent="0.25">
      <c r="A758" s="1333"/>
      <c r="B758" s="146" t="s">
        <v>951</v>
      </c>
      <c r="C758" s="147" t="s">
        <v>95</v>
      </c>
      <c r="D758" s="148">
        <v>1806881</v>
      </c>
      <c r="E758" s="148">
        <v>286</v>
      </c>
      <c r="F758" s="148"/>
      <c r="G758" s="1328"/>
    </row>
    <row r="759" spans="1:7" ht="18.75" customHeight="1" x14ac:dyDescent="0.25">
      <c r="A759" s="1333"/>
      <c r="B759" s="146" t="s">
        <v>952</v>
      </c>
      <c r="C759" s="147" t="s">
        <v>95</v>
      </c>
      <c r="D759" s="148">
        <v>1806881</v>
      </c>
      <c r="E759" s="148">
        <v>286</v>
      </c>
      <c r="F759" s="148"/>
      <c r="G759" s="1328"/>
    </row>
    <row r="760" spans="1:7" ht="18.75" customHeight="1" x14ac:dyDescent="0.25">
      <c r="A760" s="1333"/>
      <c r="B760" s="146" t="s">
        <v>953</v>
      </c>
      <c r="C760" s="147" t="s">
        <v>95</v>
      </c>
      <c r="D760" s="148">
        <v>1806881</v>
      </c>
      <c r="E760" s="148">
        <v>286</v>
      </c>
      <c r="F760" s="148"/>
      <c r="G760" s="1328"/>
    </row>
    <row r="761" spans="1:7" ht="18.75" customHeight="1" x14ac:dyDescent="0.25">
      <c r="A761" s="1333"/>
      <c r="B761" s="146" t="s">
        <v>954</v>
      </c>
      <c r="C761" s="147" t="s">
        <v>95</v>
      </c>
      <c r="D761" s="148">
        <v>1806881</v>
      </c>
      <c r="E761" s="148">
        <v>286</v>
      </c>
      <c r="F761" s="148"/>
      <c r="G761" s="1328"/>
    </row>
    <row r="762" spans="1:7" ht="18.75" customHeight="1" x14ac:dyDescent="0.25">
      <c r="A762" s="1333"/>
      <c r="B762" s="146" t="s">
        <v>955</v>
      </c>
      <c r="C762" s="147" t="s">
        <v>95</v>
      </c>
      <c r="D762" s="148">
        <v>1806881</v>
      </c>
      <c r="E762" s="148">
        <v>286</v>
      </c>
      <c r="F762" s="148"/>
      <c r="G762" s="1328"/>
    </row>
    <row r="763" spans="1:7" ht="18.75" customHeight="1" x14ac:dyDescent="0.25">
      <c r="A763" s="1333"/>
      <c r="B763" s="146" t="s">
        <v>956</v>
      </c>
      <c r="C763" s="147" t="s">
        <v>95</v>
      </c>
      <c r="D763" s="148">
        <v>2044643</v>
      </c>
      <c r="E763" s="148">
        <v>286</v>
      </c>
      <c r="F763" s="148"/>
      <c r="G763" s="1328"/>
    </row>
    <row r="764" spans="1:7" ht="18.75" customHeight="1" x14ac:dyDescent="0.25">
      <c r="A764" s="1333"/>
      <c r="B764" s="146" t="s">
        <v>957</v>
      </c>
      <c r="C764" s="147" t="s">
        <v>95</v>
      </c>
      <c r="D764" s="148">
        <v>2044643</v>
      </c>
      <c r="E764" s="148">
        <v>286</v>
      </c>
      <c r="F764" s="148"/>
      <c r="G764" s="1328"/>
    </row>
    <row r="765" spans="1:7" ht="18.75" customHeight="1" x14ac:dyDescent="0.25">
      <c r="A765" s="1333"/>
      <c r="B765" s="146" t="s">
        <v>958</v>
      </c>
      <c r="C765" s="147" t="s">
        <v>95</v>
      </c>
      <c r="D765" s="148">
        <v>2044643</v>
      </c>
      <c r="E765" s="148">
        <v>286</v>
      </c>
      <c r="F765" s="148"/>
      <c r="G765" s="1328"/>
    </row>
    <row r="766" spans="1:7" ht="18.75" customHeight="1" x14ac:dyDescent="0.25">
      <c r="A766" s="1333"/>
      <c r="B766" s="146" t="s">
        <v>959</v>
      </c>
      <c r="C766" s="147" t="s">
        <v>95</v>
      </c>
      <c r="D766" s="148">
        <v>2044643</v>
      </c>
      <c r="E766" s="148">
        <v>286</v>
      </c>
      <c r="F766" s="148"/>
      <c r="G766" s="1328"/>
    </row>
    <row r="767" spans="1:7" ht="18.75" customHeight="1" x14ac:dyDescent="0.25">
      <c r="A767" s="1333"/>
      <c r="B767" s="146" t="s">
        <v>960</v>
      </c>
      <c r="C767" s="147" t="s">
        <v>95</v>
      </c>
      <c r="D767" s="148">
        <v>2044643</v>
      </c>
      <c r="E767" s="148">
        <v>286</v>
      </c>
      <c r="F767" s="148"/>
      <c r="G767" s="1328"/>
    </row>
    <row r="768" spans="1:7" ht="18.75" customHeight="1" x14ac:dyDescent="0.25">
      <c r="A768" s="1333"/>
      <c r="B768" s="146" t="s">
        <v>961</v>
      </c>
      <c r="C768" s="147" t="s">
        <v>95</v>
      </c>
      <c r="D768" s="148">
        <v>2058629</v>
      </c>
      <c r="E768" s="148">
        <v>286</v>
      </c>
      <c r="F768" s="148"/>
      <c r="G768" s="1328"/>
    </row>
    <row r="769" spans="1:7" ht="18.75" customHeight="1" x14ac:dyDescent="0.25">
      <c r="A769" s="1333"/>
      <c r="B769" s="146" t="s">
        <v>962</v>
      </c>
      <c r="C769" s="147" t="s">
        <v>95</v>
      </c>
      <c r="D769" s="148">
        <v>2058629</v>
      </c>
      <c r="E769" s="148">
        <v>286</v>
      </c>
      <c r="F769" s="148"/>
      <c r="G769" s="1328"/>
    </row>
    <row r="770" spans="1:7" ht="18.75" customHeight="1" x14ac:dyDescent="0.25">
      <c r="A770" s="1333"/>
      <c r="B770" s="146" t="s">
        <v>963</v>
      </c>
      <c r="C770" s="147" t="s">
        <v>95</v>
      </c>
      <c r="D770" s="148">
        <v>2058629</v>
      </c>
      <c r="E770" s="148">
        <v>286</v>
      </c>
      <c r="F770" s="148"/>
      <c r="G770" s="1328"/>
    </row>
    <row r="771" spans="1:7" ht="18.75" customHeight="1" x14ac:dyDescent="0.25">
      <c r="A771" s="1333"/>
      <c r="B771" s="146" t="s">
        <v>964</v>
      </c>
      <c r="C771" s="147" t="s">
        <v>95</v>
      </c>
      <c r="D771" s="148">
        <v>2058629</v>
      </c>
      <c r="E771" s="148">
        <v>286</v>
      </c>
      <c r="F771" s="148"/>
      <c r="G771" s="1328"/>
    </row>
    <row r="772" spans="1:7" ht="18.75" customHeight="1" x14ac:dyDescent="0.25">
      <c r="A772" s="1333"/>
      <c r="B772" s="146" t="s">
        <v>965</v>
      </c>
      <c r="C772" s="147" t="s">
        <v>95</v>
      </c>
      <c r="D772" s="148">
        <v>2058629</v>
      </c>
      <c r="E772" s="148">
        <v>286</v>
      </c>
      <c r="F772" s="148"/>
      <c r="G772" s="1328"/>
    </row>
    <row r="773" spans="1:7" ht="18.75" customHeight="1" x14ac:dyDescent="0.25">
      <c r="A773" s="1333"/>
      <c r="B773" s="146" t="s">
        <v>966</v>
      </c>
      <c r="C773" s="147" t="s">
        <v>95</v>
      </c>
      <c r="D773" s="148">
        <v>1813874</v>
      </c>
      <c r="E773" s="148">
        <v>286</v>
      </c>
      <c r="F773" s="148"/>
      <c r="G773" s="1328"/>
    </row>
    <row r="774" spans="1:7" ht="18.75" customHeight="1" x14ac:dyDescent="0.25">
      <c r="A774" s="1333">
        <v>34</v>
      </c>
      <c r="B774" s="146" t="s">
        <v>967</v>
      </c>
      <c r="C774" s="147" t="s">
        <v>95</v>
      </c>
      <c r="D774" s="148">
        <v>263957</v>
      </c>
      <c r="E774" s="148">
        <v>278</v>
      </c>
      <c r="F774" s="148"/>
      <c r="G774" s="1328" t="s">
        <v>968</v>
      </c>
    </row>
    <row r="775" spans="1:7" ht="18.75" customHeight="1" x14ac:dyDescent="0.25">
      <c r="A775" s="1333"/>
      <c r="B775" s="146" t="s">
        <v>969</v>
      </c>
      <c r="C775" s="147" t="s">
        <v>95</v>
      </c>
      <c r="D775" s="148">
        <v>435036</v>
      </c>
      <c r="E775" s="148">
        <v>278</v>
      </c>
      <c r="F775" s="148"/>
      <c r="G775" s="1328"/>
    </row>
    <row r="776" spans="1:7" ht="18.75" customHeight="1" x14ac:dyDescent="0.25">
      <c r="A776" s="1333"/>
      <c r="B776" s="146" t="s">
        <v>970</v>
      </c>
      <c r="C776" s="147" t="s">
        <v>95</v>
      </c>
      <c r="D776" s="148">
        <v>1316331</v>
      </c>
      <c r="E776" s="148">
        <v>278</v>
      </c>
      <c r="F776" s="148"/>
      <c r="G776" s="1328"/>
    </row>
    <row r="777" spans="1:7" ht="18.75" customHeight="1" x14ac:dyDescent="0.25">
      <c r="A777" s="1333"/>
      <c r="B777" s="146" t="s">
        <v>971</v>
      </c>
      <c r="C777" s="147" t="s">
        <v>95</v>
      </c>
      <c r="D777" s="148">
        <v>1316331</v>
      </c>
      <c r="E777" s="148">
        <v>278</v>
      </c>
      <c r="F777" s="148"/>
      <c r="G777" s="1328"/>
    </row>
    <row r="778" spans="1:7" ht="18.75" customHeight="1" x14ac:dyDescent="0.25">
      <c r="A778" s="1333"/>
      <c r="B778" s="146" t="s">
        <v>972</v>
      </c>
      <c r="C778" s="147" t="s">
        <v>95</v>
      </c>
      <c r="D778" s="148">
        <v>1316331</v>
      </c>
      <c r="E778" s="148">
        <v>278</v>
      </c>
      <c r="F778" s="148"/>
      <c r="G778" s="1328"/>
    </row>
    <row r="779" spans="1:7" ht="18.75" customHeight="1" x14ac:dyDescent="0.25">
      <c r="A779" s="1333"/>
      <c r="B779" s="146" t="s">
        <v>973</v>
      </c>
      <c r="C779" s="147" t="s">
        <v>95</v>
      </c>
      <c r="D779" s="148">
        <v>1316331</v>
      </c>
      <c r="E779" s="148">
        <v>278</v>
      </c>
      <c r="F779" s="148"/>
      <c r="G779" s="1328"/>
    </row>
    <row r="780" spans="1:7" ht="18.75" customHeight="1" x14ac:dyDescent="0.25">
      <c r="A780" s="1333"/>
      <c r="B780" s="146" t="s">
        <v>974</v>
      </c>
      <c r="C780" s="147" t="s">
        <v>95</v>
      </c>
      <c r="D780" s="148">
        <v>1316331</v>
      </c>
      <c r="E780" s="148">
        <v>278</v>
      </c>
      <c r="F780" s="148"/>
      <c r="G780" s="1328"/>
    </row>
    <row r="781" spans="1:7" ht="18.75" customHeight="1" x14ac:dyDescent="0.25">
      <c r="A781" s="1333"/>
      <c r="B781" s="146" t="s">
        <v>975</v>
      </c>
      <c r="C781" s="147" t="s">
        <v>95</v>
      </c>
      <c r="D781" s="148">
        <v>1765971</v>
      </c>
      <c r="E781" s="148">
        <v>278</v>
      </c>
      <c r="F781" s="148"/>
      <c r="G781" s="1328"/>
    </row>
    <row r="782" spans="1:7" ht="18.75" customHeight="1" x14ac:dyDescent="0.25">
      <c r="A782" s="1333"/>
      <c r="B782" s="146" t="s">
        <v>976</v>
      </c>
      <c r="C782" s="147" t="s">
        <v>95</v>
      </c>
      <c r="D782" s="148">
        <v>1765971</v>
      </c>
      <c r="E782" s="148">
        <v>278</v>
      </c>
      <c r="F782" s="148"/>
      <c r="G782" s="1328"/>
    </row>
    <row r="783" spans="1:7" ht="18.75" customHeight="1" x14ac:dyDescent="0.25">
      <c r="A783" s="1333"/>
      <c r="B783" s="146" t="s">
        <v>977</v>
      </c>
      <c r="C783" s="147" t="s">
        <v>95</v>
      </c>
      <c r="D783" s="148">
        <v>1765971</v>
      </c>
      <c r="E783" s="148">
        <v>278</v>
      </c>
      <c r="F783" s="148"/>
      <c r="G783" s="1328"/>
    </row>
    <row r="784" spans="1:7" ht="18.75" customHeight="1" x14ac:dyDescent="0.25">
      <c r="A784" s="1333"/>
      <c r="B784" s="146" t="s">
        <v>978</v>
      </c>
      <c r="C784" s="147" t="s">
        <v>95</v>
      </c>
      <c r="D784" s="148">
        <v>1765971</v>
      </c>
      <c r="E784" s="148">
        <v>278</v>
      </c>
      <c r="F784" s="148"/>
      <c r="G784" s="1328"/>
    </row>
    <row r="785" spans="1:7" ht="18.75" customHeight="1" x14ac:dyDescent="0.25">
      <c r="A785" s="1333"/>
      <c r="B785" s="146" t="s">
        <v>979</v>
      </c>
      <c r="C785" s="147" t="s">
        <v>95</v>
      </c>
      <c r="D785" s="148">
        <v>1765971</v>
      </c>
      <c r="E785" s="148">
        <v>278</v>
      </c>
      <c r="F785" s="148"/>
      <c r="G785" s="1328"/>
    </row>
    <row r="786" spans="1:7" ht="18.75" customHeight="1" x14ac:dyDescent="0.25">
      <c r="A786" s="1333"/>
      <c r="B786" s="146" t="s">
        <v>980</v>
      </c>
      <c r="C786" s="147" t="s">
        <v>95</v>
      </c>
      <c r="D786" s="148">
        <v>2008777</v>
      </c>
      <c r="E786" s="148">
        <v>278</v>
      </c>
      <c r="F786" s="148"/>
      <c r="G786" s="1328"/>
    </row>
    <row r="787" spans="1:7" ht="18.75" customHeight="1" x14ac:dyDescent="0.25">
      <c r="A787" s="1333"/>
      <c r="B787" s="146" t="s">
        <v>981</v>
      </c>
      <c r="C787" s="147" t="s">
        <v>95</v>
      </c>
      <c r="D787" s="148">
        <v>2008777</v>
      </c>
      <c r="E787" s="148">
        <v>278</v>
      </c>
      <c r="F787" s="148"/>
      <c r="G787" s="1328"/>
    </row>
    <row r="788" spans="1:7" ht="18.75" customHeight="1" x14ac:dyDescent="0.25">
      <c r="A788" s="1333"/>
      <c r="B788" s="146" t="s">
        <v>982</v>
      </c>
      <c r="C788" s="147" t="s">
        <v>95</v>
      </c>
      <c r="D788" s="148">
        <v>2008777</v>
      </c>
      <c r="E788" s="148">
        <v>278</v>
      </c>
      <c r="F788" s="148"/>
      <c r="G788" s="1328"/>
    </row>
    <row r="789" spans="1:7" ht="18.75" customHeight="1" x14ac:dyDescent="0.25">
      <c r="A789" s="1333"/>
      <c r="B789" s="146" t="s">
        <v>983</v>
      </c>
      <c r="C789" s="147" t="s">
        <v>95</v>
      </c>
      <c r="D789" s="148">
        <v>2008777</v>
      </c>
      <c r="E789" s="148">
        <v>278</v>
      </c>
      <c r="F789" s="148"/>
      <c r="G789" s="1328"/>
    </row>
    <row r="790" spans="1:7" ht="18.75" customHeight="1" x14ac:dyDescent="0.25">
      <c r="A790" s="1333"/>
      <c r="B790" s="146" t="s">
        <v>984</v>
      </c>
      <c r="C790" s="147" t="s">
        <v>95</v>
      </c>
      <c r="D790" s="148">
        <v>2008777</v>
      </c>
      <c r="E790" s="148">
        <v>278</v>
      </c>
      <c r="F790" s="148"/>
      <c r="G790" s="1328"/>
    </row>
    <row r="791" spans="1:7" ht="18.75" customHeight="1" x14ac:dyDescent="0.25">
      <c r="A791" s="1333"/>
      <c r="B791" s="146" t="s">
        <v>985</v>
      </c>
      <c r="C791" s="147" t="s">
        <v>95</v>
      </c>
      <c r="D791" s="148">
        <v>1552392</v>
      </c>
      <c r="E791" s="148">
        <v>278</v>
      </c>
      <c r="F791" s="148"/>
      <c r="G791" s="1328"/>
    </row>
    <row r="792" spans="1:7" ht="18.75" customHeight="1" x14ac:dyDescent="0.25">
      <c r="A792" s="1333">
        <v>35</v>
      </c>
      <c r="B792" s="146" t="s">
        <v>986</v>
      </c>
      <c r="C792" s="147" t="s">
        <v>95</v>
      </c>
      <c r="D792" s="148">
        <v>342543</v>
      </c>
      <c r="E792" s="148">
        <v>280</v>
      </c>
      <c r="F792" s="148"/>
      <c r="G792" s="1328" t="s">
        <v>987</v>
      </c>
    </row>
    <row r="793" spans="1:7" ht="18.75" customHeight="1" x14ac:dyDescent="0.25">
      <c r="A793" s="1333"/>
      <c r="B793" s="146" t="s">
        <v>988</v>
      </c>
      <c r="C793" s="147" t="s">
        <v>95</v>
      </c>
      <c r="D793" s="148">
        <v>556529</v>
      </c>
      <c r="E793" s="148">
        <v>280</v>
      </c>
      <c r="F793" s="148"/>
      <c r="G793" s="1328"/>
    </row>
    <row r="794" spans="1:7" ht="18.75" customHeight="1" x14ac:dyDescent="0.25">
      <c r="A794" s="1333"/>
      <c r="B794" s="146" t="s">
        <v>989</v>
      </c>
      <c r="C794" s="147" t="s">
        <v>95</v>
      </c>
      <c r="D794" s="148">
        <v>1360100</v>
      </c>
      <c r="E794" s="148">
        <v>280</v>
      </c>
      <c r="F794" s="148"/>
      <c r="G794" s="1328"/>
    </row>
    <row r="795" spans="1:7" ht="18.75" customHeight="1" x14ac:dyDescent="0.25">
      <c r="A795" s="1333"/>
      <c r="B795" s="146" t="s">
        <v>990</v>
      </c>
      <c r="C795" s="147" t="s">
        <v>95</v>
      </c>
      <c r="D795" s="148">
        <v>1360100</v>
      </c>
      <c r="E795" s="148">
        <v>280</v>
      </c>
      <c r="F795" s="148"/>
      <c r="G795" s="1328"/>
    </row>
    <row r="796" spans="1:7" ht="18.75" customHeight="1" x14ac:dyDescent="0.25">
      <c r="A796" s="1333"/>
      <c r="B796" s="146" t="s">
        <v>991</v>
      </c>
      <c r="C796" s="147" t="s">
        <v>95</v>
      </c>
      <c r="D796" s="148">
        <v>1360100</v>
      </c>
      <c r="E796" s="148">
        <v>280</v>
      </c>
      <c r="F796" s="148"/>
      <c r="G796" s="1328"/>
    </row>
    <row r="797" spans="1:7" ht="18.75" customHeight="1" x14ac:dyDescent="0.25">
      <c r="A797" s="1333"/>
      <c r="B797" s="146" t="s">
        <v>992</v>
      </c>
      <c r="C797" s="147" t="s">
        <v>95</v>
      </c>
      <c r="D797" s="148">
        <v>1360100</v>
      </c>
      <c r="E797" s="148">
        <v>280</v>
      </c>
      <c r="F797" s="148"/>
      <c r="G797" s="1328"/>
    </row>
    <row r="798" spans="1:7" ht="18.75" customHeight="1" x14ac:dyDescent="0.25">
      <c r="A798" s="1333"/>
      <c r="B798" s="146" t="s">
        <v>993</v>
      </c>
      <c r="C798" s="147" t="s">
        <v>95</v>
      </c>
      <c r="D798" s="148">
        <v>1360100</v>
      </c>
      <c r="E798" s="148">
        <v>280</v>
      </c>
      <c r="F798" s="148"/>
      <c r="G798" s="1328"/>
    </row>
    <row r="799" spans="1:7" ht="18.75" customHeight="1" x14ac:dyDescent="0.25">
      <c r="A799" s="1333"/>
      <c r="B799" s="146" t="s">
        <v>994</v>
      </c>
      <c r="C799" s="147" t="s">
        <v>95</v>
      </c>
      <c r="D799" s="148">
        <v>1627957</v>
      </c>
      <c r="E799" s="148">
        <v>280</v>
      </c>
      <c r="F799" s="148"/>
      <c r="G799" s="1328"/>
    </row>
    <row r="800" spans="1:7" ht="18.75" customHeight="1" x14ac:dyDescent="0.25">
      <c r="A800" s="1333"/>
      <c r="B800" s="146" t="s">
        <v>995</v>
      </c>
      <c r="C800" s="147" t="s">
        <v>95</v>
      </c>
      <c r="D800" s="148">
        <v>1627957</v>
      </c>
      <c r="E800" s="148">
        <v>280</v>
      </c>
      <c r="F800" s="148"/>
      <c r="G800" s="1328"/>
    </row>
    <row r="801" spans="1:7" ht="18.75" customHeight="1" x14ac:dyDescent="0.25">
      <c r="A801" s="1333"/>
      <c r="B801" s="146" t="s">
        <v>996</v>
      </c>
      <c r="C801" s="147" t="s">
        <v>95</v>
      </c>
      <c r="D801" s="148">
        <v>1627957</v>
      </c>
      <c r="E801" s="148">
        <v>280</v>
      </c>
      <c r="F801" s="148"/>
      <c r="G801" s="1328"/>
    </row>
    <row r="802" spans="1:7" ht="18.75" customHeight="1" x14ac:dyDescent="0.25">
      <c r="A802" s="1333"/>
      <c r="B802" s="146" t="s">
        <v>997</v>
      </c>
      <c r="C802" s="147" t="s">
        <v>95</v>
      </c>
      <c r="D802" s="148">
        <v>1627957</v>
      </c>
      <c r="E802" s="148">
        <v>280</v>
      </c>
      <c r="F802" s="148"/>
      <c r="G802" s="1328"/>
    </row>
    <row r="803" spans="1:7" ht="18.75" customHeight="1" x14ac:dyDescent="0.25">
      <c r="A803" s="1333"/>
      <c r="B803" s="146" t="s">
        <v>998</v>
      </c>
      <c r="C803" s="147" t="s">
        <v>95</v>
      </c>
      <c r="D803" s="148">
        <v>1627957</v>
      </c>
      <c r="E803" s="148">
        <v>280</v>
      </c>
      <c r="F803" s="148"/>
      <c r="G803" s="1328"/>
    </row>
    <row r="804" spans="1:7" ht="18.75" customHeight="1" x14ac:dyDescent="0.25">
      <c r="A804" s="1333"/>
      <c r="B804" s="146" t="s">
        <v>999</v>
      </c>
      <c r="C804" s="147" t="s">
        <v>95</v>
      </c>
      <c r="D804" s="148">
        <v>1627957</v>
      </c>
      <c r="E804" s="148">
        <v>280</v>
      </c>
      <c r="F804" s="148"/>
      <c r="G804" s="1328"/>
    </row>
    <row r="805" spans="1:7" ht="18.75" customHeight="1" x14ac:dyDescent="0.25">
      <c r="A805" s="1333">
        <v>36</v>
      </c>
      <c r="B805" s="146" t="s">
        <v>1000</v>
      </c>
      <c r="C805" s="147" t="s">
        <v>95</v>
      </c>
      <c r="D805" s="148">
        <v>61977</v>
      </c>
      <c r="E805" s="148">
        <v>1110</v>
      </c>
      <c r="F805" s="148"/>
      <c r="G805" s="1328" t="s">
        <v>1001</v>
      </c>
    </row>
    <row r="806" spans="1:7" ht="18.75" customHeight="1" x14ac:dyDescent="0.25">
      <c r="A806" s="1333"/>
      <c r="B806" s="146" t="s">
        <v>1002</v>
      </c>
      <c r="C806" s="147" t="s">
        <v>95</v>
      </c>
      <c r="D806" s="148">
        <v>99901</v>
      </c>
      <c r="E806" s="148">
        <v>1110</v>
      </c>
      <c r="F806" s="148"/>
      <c r="G806" s="1328"/>
    </row>
    <row r="807" spans="1:7" ht="18.75" customHeight="1" x14ac:dyDescent="0.25">
      <c r="A807" s="1333"/>
      <c r="B807" s="146" t="s">
        <v>1003</v>
      </c>
      <c r="C807" s="147" t="s">
        <v>95</v>
      </c>
      <c r="D807" s="148">
        <v>137824</v>
      </c>
      <c r="E807" s="148">
        <v>1110</v>
      </c>
      <c r="F807" s="148"/>
      <c r="G807" s="1328"/>
    </row>
    <row r="808" spans="1:7" ht="18.75" customHeight="1" x14ac:dyDescent="0.25">
      <c r="A808" s="1333"/>
      <c r="B808" s="146" t="s">
        <v>1004</v>
      </c>
      <c r="C808" s="147" t="s">
        <v>95</v>
      </c>
      <c r="D808" s="148">
        <v>390160</v>
      </c>
      <c r="E808" s="148">
        <v>1110</v>
      </c>
      <c r="F808" s="148"/>
      <c r="G808" s="1328"/>
    </row>
    <row r="809" spans="1:7" ht="18.75" customHeight="1" x14ac:dyDescent="0.25">
      <c r="A809" s="1333"/>
      <c r="B809" s="146" t="s">
        <v>1005</v>
      </c>
      <c r="C809" s="147" t="s">
        <v>95</v>
      </c>
      <c r="D809" s="148">
        <v>1040613</v>
      </c>
      <c r="E809" s="148">
        <v>1110</v>
      </c>
      <c r="F809" s="148"/>
      <c r="G809" s="1328"/>
    </row>
    <row r="810" spans="1:7" ht="18.75" customHeight="1" x14ac:dyDescent="0.25">
      <c r="A810" s="1333"/>
      <c r="B810" s="146" t="s">
        <v>1006</v>
      </c>
      <c r="C810" s="147" t="s">
        <v>95</v>
      </c>
      <c r="D810" s="148">
        <v>1040613</v>
      </c>
      <c r="E810" s="148">
        <v>1110</v>
      </c>
      <c r="F810" s="148"/>
      <c r="G810" s="1328"/>
    </row>
    <row r="811" spans="1:7" ht="18.75" customHeight="1" x14ac:dyDescent="0.25">
      <c r="A811" s="1333"/>
      <c r="B811" s="146" t="s">
        <v>1007</v>
      </c>
      <c r="C811" s="147" t="s">
        <v>95</v>
      </c>
      <c r="D811" s="148">
        <v>1040613</v>
      </c>
      <c r="E811" s="148">
        <v>1110</v>
      </c>
      <c r="F811" s="148"/>
      <c r="G811" s="1328"/>
    </row>
    <row r="812" spans="1:7" ht="18.75" customHeight="1" x14ac:dyDescent="0.25">
      <c r="A812" s="1333"/>
      <c r="B812" s="146" t="s">
        <v>1008</v>
      </c>
      <c r="C812" s="147" t="s">
        <v>95</v>
      </c>
      <c r="D812" s="148">
        <v>1040613</v>
      </c>
      <c r="E812" s="148">
        <v>1110</v>
      </c>
      <c r="F812" s="148"/>
      <c r="G812" s="1328"/>
    </row>
    <row r="813" spans="1:7" ht="18.75" customHeight="1" x14ac:dyDescent="0.25">
      <c r="A813" s="1333"/>
      <c r="B813" s="146" t="s">
        <v>1009</v>
      </c>
      <c r="C813" s="147" t="s">
        <v>95</v>
      </c>
      <c r="D813" s="148">
        <v>1040613</v>
      </c>
      <c r="E813" s="148">
        <v>1110</v>
      </c>
      <c r="F813" s="148"/>
      <c r="G813" s="1328"/>
    </row>
    <row r="814" spans="1:7" ht="18.75" customHeight="1" x14ac:dyDescent="0.25">
      <c r="A814" s="1333"/>
      <c r="B814" s="146" t="s">
        <v>1010</v>
      </c>
      <c r="C814" s="147" t="s">
        <v>95</v>
      </c>
      <c r="D814" s="148">
        <v>1869441</v>
      </c>
      <c r="E814" s="148">
        <v>1110</v>
      </c>
      <c r="F814" s="148"/>
      <c r="G814" s="1328"/>
    </row>
    <row r="815" spans="1:7" ht="18.75" customHeight="1" x14ac:dyDescent="0.25">
      <c r="A815" s="1333"/>
      <c r="B815" s="146" t="s">
        <v>1011</v>
      </c>
      <c r="C815" s="147" t="s">
        <v>95</v>
      </c>
      <c r="D815" s="148">
        <v>1869441</v>
      </c>
      <c r="E815" s="148">
        <v>1110</v>
      </c>
      <c r="F815" s="148"/>
      <c r="G815" s="1328"/>
    </row>
    <row r="816" spans="1:7" ht="18.75" customHeight="1" x14ac:dyDescent="0.25">
      <c r="A816" s="1333"/>
      <c r="B816" s="146" t="s">
        <v>1012</v>
      </c>
      <c r="C816" s="147" t="s">
        <v>95</v>
      </c>
      <c r="D816" s="148">
        <v>1869441</v>
      </c>
      <c r="E816" s="148">
        <v>1110</v>
      </c>
      <c r="F816" s="148"/>
      <c r="G816" s="1328"/>
    </row>
    <row r="817" spans="1:7" ht="18.75" customHeight="1" x14ac:dyDescent="0.25">
      <c r="A817" s="1333"/>
      <c r="B817" s="146" t="s">
        <v>1013</v>
      </c>
      <c r="C817" s="147" t="s">
        <v>95</v>
      </c>
      <c r="D817" s="148">
        <v>1869441</v>
      </c>
      <c r="E817" s="148">
        <v>1110</v>
      </c>
      <c r="F817" s="148"/>
      <c r="G817" s="1328"/>
    </row>
    <row r="818" spans="1:7" ht="18.75" customHeight="1" x14ac:dyDescent="0.25">
      <c r="A818" s="1333"/>
      <c r="B818" s="146" t="s">
        <v>1014</v>
      </c>
      <c r="C818" s="147" t="s">
        <v>95</v>
      </c>
      <c r="D818" s="148">
        <v>1869441</v>
      </c>
      <c r="E818" s="148">
        <v>1110</v>
      </c>
      <c r="F818" s="148"/>
      <c r="G818" s="1328"/>
    </row>
    <row r="819" spans="1:7" ht="18.75" customHeight="1" x14ac:dyDescent="0.25">
      <c r="A819" s="1333"/>
      <c r="B819" s="146" t="s">
        <v>1015</v>
      </c>
      <c r="C819" s="147" t="s">
        <v>95</v>
      </c>
      <c r="D819" s="148">
        <v>1437009</v>
      </c>
      <c r="E819" s="148">
        <v>1110</v>
      </c>
      <c r="F819" s="148"/>
      <c r="G819" s="1328"/>
    </row>
    <row r="820" spans="1:7" ht="18.75" customHeight="1" x14ac:dyDescent="0.25">
      <c r="A820" s="1333"/>
      <c r="B820" s="146" t="s">
        <v>1016</v>
      </c>
      <c r="C820" s="147" t="s">
        <v>95</v>
      </c>
      <c r="D820" s="148">
        <v>1437009</v>
      </c>
      <c r="E820" s="148">
        <v>1110</v>
      </c>
      <c r="F820" s="148"/>
      <c r="G820" s="1328"/>
    </row>
    <row r="821" spans="1:7" ht="18.75" customHeight="1" x14ac:dyDescent="0.25">
      <c r="A821" s="1333"/>
      <c r="B821" s="146" t="s">
        <v>1017</v>
      </c>
      <c r="C821" s="147" t="s">
        <v>95</v>
      </c>
      <c r="D821" s="148">
        <v>1437009</v>
      </c>
      <c r="E821" s="148">
        <v>1110</v>
      </c>
      <c r="F821" s="148"/>
      <c r="G821" s="1328"/>
    </row>
    <row r="822" spans="1:7" ht="18.75" customHeight="1" x14ac:dyDescent="0.25">
      <c r="A822" s="1333"/>
      <c r="B822" s="146" t="s">
        <v>1018</v>
      </c>
      <c r="C822" s="147" t="s">
        <v>95</v>
      </c>
      <c r="D822" s="148">
        <v>1437009</v>
      </c>
      <c r="E822" s="148">
        <v>1110</v>
      </c>
      <c r="F822" s="148"/>
      <c r="G822" s="1328"/>
    </row>
    <row r="823" spans="1:7" ht="18.75" customHeight="1" x14ac:dyDescent="0.25">
      <c r="A823" s="1333"/>
      <c r="B823" s="146" t="s">
        <v>1019</v>
      </c>
      <c r="C823" s="147" t="s">
        <v>95</v>
      </c>
      <c r="D823" s="148">
        <v>1437009</v>
      </c>
      <c r="E823" s="148">
        <v>1110</v>
      </c>
      <c r="F823" s="148"/>
      <c r="G823" s="1328"/>
    </row>
    <row r="824" spans="1:7" ht="18.75" customHeight="1" x14ac:dyDescent="0.25">
      <c r="A824" s="1333"/>
      <c r="B824" s="146" t="s">
        <v>1020</v>
      </c>
      <c r="C824" s="147" t="s">
        <v>95</v>
      </c>
      <c r="D824" s="148">
        <v>824396</v>
      </c>
      <c r="E824" s="148">
        <v>1110</v>
      </c>
      <c r="F824" s="148"/>
      <c r="G824" s="1328"/>
    </row>
    <row r="825" spans="1:7" ht="18.75" customHeight="1" x14ac:dyDescent="0.25">
      <c r="A825" s="1333">
        <v>37</v>
      </c>
      <c r="B825" s="146" t="s">
        <v>1021</v>
      </c>
      <c r="C825" s="147" t="s">
        <v>95</v>
      </c>
      <c r="D825" s="148">
        <v>379122</v>
      </c>
      <c r="E825" s="148">
        <v>123</v>
      </c>
      <c r="F825" s="148"/>
      <c r="G825" s="1328" t="s">
        <v>1022</v>
      </c>
    </row>
    <row r="826" spans="1:7" ht="18.75" customHeight="1" x14ac:dyDescent="0.25">
      <c r="A826" s="1333"/>
      <c r="B826" s="146" t="s">
        <v>1023</v>
      </c>
      <c r="C826" s="147" t="s">
        <v>95</v>
      </c>
      <c r="D826" s="148">
        <v>673935</v>
      </c>
      <c r="E826" s="148">
        <v>123</v>
      </c>
      <c r="F826" s="148"/>
      <c r="G826" s="1328"/>
    </row>
    <row r="827" spans="1:7" ht="18.75" customHeight="1" x14ac:dyDescent="0.25">
      <c r="A827" s="1333"/>
      <c r="B827" s="146" t="s">
        <v>1024</v>
      </c>
      <c r="C827" s="147" t="s">
        <v>95</v>
      </c>
      <c r="D827" s="148">
        <v>1037626</v>
      </c>
      <c r="E827" s="148">
        <v>123</v>
      </c>
      <c r="F827" s="148"/>
      <c r="G827" s="1328"/>
    </row>
    <row r="828" spans="1:7" ht="18.75" customHeight="1" x14ac:dyDescent="0.25">
      <c r="A828" s="1333"/>
      <c r="B828" s="146" t="s">
        <v>1025</v>
      </c>
      <c r="C828" s="147" t="s">
        <v>95</v>
      </c>
      <c r="D828" s="148">
        <v>1387626</v>
      </c>
      <c r="E828" s="148">
        <v>123</v>
      </c>
      <c r="F828" s="148"/>
      <c r="G828" s="1328"/>
    </row>
    <row r="829" spans="1:7" ht="18.75" customHeight="1" x14ac:dyDescent="0.25">
      <c r="A829" s="1333"/>
      <c r="B829" s="146" t="s">
        <v>1026</v>
      </c>
      <c r="C829" s="147" t="s">
        <v>95</v>
      </c>
      <c r="D829" s="148">
        <v>1387626</v>
      </c>
      <c r="E829" s="148">
        <v>123</v>
      </c>
      <c r="F829" s="148"/>
      <c r="G829" s="1328"/>
    </row>
    <row r="830" spans="1:7" ht="18.75" customHeight="1" x14ac:dyDescent="0.25">
      <c r="A830" s="1333"/>
      <c r="B830" s="146" t="s">
        <v>1027</v>
      </c>
      <c r="C830" s="147" t="s">
        <v>95</v>
      </c>
      <c r="D830" s="148">
        <v>1387626</v>
      </c>
      <c r="E830" s="148">
        <v>123</v>
      </c>
      <c r="F830" s="148"/>
      <c r="G830" s="1328"/>
    </row>
    <row r="831" spans="1:7" ht="18.75" customHeight="1" x14ac:dyDescent="0.25">
      <c r="A831" s="1333"/>
      <c r="B831" s="146" t="s">
        <v>1028</v>
      </c>
      <c r="C831" s="147" t="s">
        <v>95</v>
      </c>
      <c r="D831" s="148">
        <v>1387626</v>
      </c>
      <c r="E831" s="148">
        <v>123</v>
      </c>
      <c r="F831" s="148"/>
      <c r="G831" s="1328"/>
    </row>
    <row r="832" spans="1:7" ht="18.75" customHeight="1" x14ac:dyDescent="0.25">
      <c r="A832" s="1333"/>
      <c r="B832" s="146" t="s">
        <v>1029</v>
      </c>
      <c r="C832" s="147" t="s">
        <v>95</v>
      </c>
      <c r="D832" s="148">
        <v>1387626</v>
      </c>
      <c r="E832" s="148">
        <v>123</v>
      </c>
      <c r="F832" s="148"/>
      <c r="G832" s="1328"/>
    </row>
    <row r="833" spans="1:7" ht="18.75" customHeight="1" x14ac:dyDescent="0.25">
      <c r="A833" s="1333"/>
      <c r="B833" s="146" t="s">
        <v>1030</v>
      </c>
      <c r="C833" s="147" t="s">
        <v>95</v>
      </c>
      <c r="D833" s="148">
        <v>1737626</v>
      </c>
      <c r="E833" s="148">
        <v>123</v>
      </c>
      <c r="F833" s="148"/>
      <c r="G833" s="1328"/>
    </row>
    <row r="834" spans="1:7" ht="18.75" customHeight="1" x14ac:dyDescent="0.25">
      <c r="A834" s="1333"/>
      <c r="B834" s="146" t="s">
        <v>1031</v>
      </c>
      <c r="C834" s="147" t="s">
        <v>95</v>
      </c>
      <c r="D834" s="148">
        <v>1737626</v>
      </c>
      <c r="E834" s="148">
        <v>123</v>
      </c>
      <c r="F834" s="148"/>
      <c r="G834" s="1328"/>
    </row>
    <row r="835" spans="1:7" ht="18.75" customHeight="1" x14ac:dyDescent="0.25">
      <c r="A835" s="1333"/>
      <c r="B835" s="146" t="s">
        <v>1032</v>
      </c>
      <c r="C835" s="147" t="s">
        <v>95</v>
      </c>
      <c r="D835" s="148">
        <v>1737626</v>
      </c>
      <c r="E835" s="148">
        <v>123</v>
      </c>
      <c r="F835" s="148"/>
      <c r="G835" s="1328"/>
    </row>
    <row r="836" spans="1:7" ht="18.75" customHeight="1" x14ac:dyDescent="0.25">
      <c r="A836" s="1333"/>
      <c r="B836" s="146" t="s">
        <v>1033</v>
      </c>
      <c r="C836" s="147" t="s">
        <v>95</v>
      </c>
      <c r="D836" s="148">
        <v>1737626</v>
      </c>
      <c r="E836" s="148">
        <v>123</v>
      </c>
      <c r="F836" s="148"/>
      <c r="G836" s="1328"/>
    </row>
    <row r="837" spans="1:7" ht="18.75" customHeight="1" x14ac:dyDescent="0.25">
      <c r="A837" s="1333"/>
      <c r="B837" s="146" t="s">
        <v>1034</v>
      </c>
      <c r="C837" s="147" t="s">
        <v>95</v>
      </c>
      <c r="D837" s="148">
        <v>1737626</v>
      </c>
      <c r="E837" s="148">
        <v>123</v>
      </c>
      <c r="F837" s="148"/>
      <c r="G837" s="1328"/>
    </row>
    <row r="838" spans="1:7" ht="18.75" customHeight="1" x14ac:dyDescent="0.25">
      <c r="A838" s="1333"/>
      <c r="B838" s="146" t="s">
        <v>1035</v>
      </c>
      <c r="C838" s="147" t="s">
        <v>95</v>
      </c>
      <c r="D838" s="148">
        <v>1793626</v>
      </c>
      <c r="E838" s="148">
        <v>123</v>
      </c>
      <c r="F838" s="148"/>
      <c r="G838" s="1328"/>
    </row>
    <row r="839" spans="1:7" ht="18.75" customHeight="1" x14ac:dyDescent="0.25">
      <c r="A839" s="1333"/>
      <c r="B839" s="146" t="s">
        <v>1036</v>
      </c>
      <c r="C839" s="147" t="s">
        <v>95</v>
      </c>
      <c r="D839" s="148">
        <v>1793626</v>
      </c>
      <c r="E839" s="148">
        <v>123</v>
      </c>
      <c r="F839" s="148"/>
      <c r="G839" s="1328"/>
    </row>
    <row r="840" spans="1:7" ht="18.75" customHeight="1" x14ac:dyDescent="0.25">
      <c r="A840" s="1333"/>
      <c r="B840" s="146" t="s">
        <v>1037</v>
      </c>
      <c r="C840" s="147" t="s">
        <v>95</v>
      </c>
      <c r="D840" s="148">
        <v>1793626</v>
      </c>
      <c r="E840" s="148">
        <v>123</v>
      </c>
      <c r="F840" s="148"/>
      <c r="G840" s="1328"/>
    </row>
    <row r="841" spans="1:7" ht="18.75" customHeight="1" x14ac:dyDescent="0.25">
      <c r="A841" s="1333"/>
      <c r="B841" s="146" t="s">
        <v>1038</v>
      </c>
      <c r="C841" s="147" t="s">
        <v>95</v>
      </c>
      <c r="D841" s="148">
        <v>1793626</v>
      </c>
      <c r="E841" s="148">
        <v>123</v>
      </c>
      <c r="F841" s="148"/>
      <c r="G841" s="1328"/>
    </row>
    <row r="842" spans="1:7" ht="18.75" customHeight="1" x14ac:dyDescent="0.25">
      <c r="A842" s="1333"/>
      <c r="B842" s="146" t="s">
        <v>1039</v>
      </c>
      <c r="C842" s="147" t="s">
        <v>95</v>
      </c>
      <c r="D842" s="148">
        <v>1793626</v>
      </c>
      <c r="E842" s="148">
        <v>123</v>
      </c>
      <c r="F842" s="148"/>
      <c r="G842" s="1328"/>
    </row>
    <row r="843" spans="1:7" ht="18.75" customHeight="1" x14ac:dyDescent="0.25">
      <c r="A843" s="1333"/>
      <c r="B843" s="146" t="s">
        <v>1040</v>
      </c>
      <c r="C843" s="147" t="s">
        <v>95</v>
      </c>
      <c r="D843" s="148">
        <v>1457626</v>
      </c>
      <c r="E843" s="148">
        <v>123</v>
      </c>
      <c r="F843" s="148"/>
      <c r="G843" s="1328"/>
    </row>
    <row r="844" spans="1:7" ht="18.75" customHeight="1" x14ac:dyDescent="0.25">
      <c r="A844" s="1333">
        <v>38</v>
      </c>
      <c r="B844" s="146" t="s">
        <v>1041</v>
      </c>
      <c r="C844" s="147" t="s">
        <v>95</v>
      </c>
      <c r="D844" s="148">
        <v>240757</v>
      </c>
      <c r="E844" s="148">
        <v>280</v>
      </c>
      <c r="F844" s="148"/>
      <c r="G844" s="1328" t="s">
        <v>1042</v>
      </c>
    </row>
    <row r="845" spans="1:7" ht="18.75" customHeight="1" x14ac:dyDescent="0.25">
      <c r="A845" s="1333"/>
      <c r="B845" s="146" t="s">
        <v>1043</v>
      </c>
      <c r="C845" s="147" t="s">
        <v>95</v>
      </c>
      <c r="D845" s="148">
        <v>422600</v>
      </c>
      <c r="E845" s="148">
        <v>280</v>
      </c>
      <c r="F845" s="148"/>
      <c r="G845" s="1328"/>
    </row>
    <row r="846" spans="1:7" ht="18.75" customHeight="1" x14ac:dyDescent="0.25">
      <c r="A846" s="1333"/>
      <c r="B846" s="146" t="s">
        <v>1044</v>
      </c>
      <c r="C846" s="147" t="s">
        <v>95</v>
      </c>
      <c r="D846" s="148">
        <v>1279743</v>
      </c>
      <c r="E846" s="148">
        <v>280</v>
      </c>
      <c r="F846" s="148"/>
      <c r="G846" s="1328"/>
    </row>
    <row r="847" spans="1:7" ht="18.75" customHeight="1" x14ac:dyDescent="0.25">
      <c r="A847" s="1333"/>
      <c r="B847" s="146" t="s">
        <v>1045</v>
      </c>
      <c r="C847" s="147" t="s">
        <v>95</v>
      </c>
      <c r="D847" s="148">
        <v>1279743</v>
      </c>
      <c r="E847" s="148">
        <v>280</v>
      </c>
      <c r="F847" s="148"/>
      <c r="G847" s="1328"/>
    </row>
    <row r="848" spans="1:7" ht="18.75" customHeight="1" x14ac:dyDescent="0.25">
      <c r="A848" s="1333"/>
      <c r="B848" s="146" t="s">
        <v>1046</v>
      </c>
      <c r="C848" s="147" t="s">
        <v>95</v>
      </c>
      <c r="D848" s="148">
        <v>1279743</v>
      </c>
      <c r="E848" s="148">
        <v>280</v>
      </c>
      <c r="F848" s="148"/>
      <c r="G848" s="1328"/>
    </row>
    <row r="849" spans="1:7" ht="18.75" customHeight="1" x14ac:dyDescent="0.25">
      <c r="A849" s="1333"/>
      <c r="B849" s="146" t="s">
        <v>1047</v>
      </c>
      <c r="C849" s="147" t="s">
        <v>95</v>
      </c>
      <c r="D849" s="148">
        <v>1365457</v>
      </c>
      <c r="E849" s="148">
        <v>280</v>
      </c>
      <c r="F849" s="148"/>
      <c r="G849" s="1328"/>
    </row>
    <row r="850" spans="1:7" ht="18.75" customHeight="1" x14ac:dyDescent="0.25">
      <c r="A850" s="1333"/>
      <c r="B850" s="146" t="s">
        <v>1048</v>
      </c>
      <c r="C850" s="147" t="s">
        <v>95</v>
      </c>
      <c r="D850" s="148">
        <v>1365457</v>
      </c>
      <c r="E850" s="148">
        <v>280</v>
      </c>
      <c r="F850" s="148"/>
      <c r="G850" s="1328"/>
    </row>
    <row r="851" spans="1:7" ht="18.75" customHeight="1" x14ac:dyDescent="0.25">
      <c r="A851" s="1333"/>
      <c r="B851" s="146" t="s">
        <v>1049</v>
      </c>
      <c r="C851" s="147" t="s">
        <v>95</v>
      </c>
      <c r="D851" s="148">
        <v>1365457</v>
      </c>
      <c r="E851" s="148">
        <v>280</v>
      </c>
      <c r="F851" s="148"/>
      <c r="G851" s="1328"/>
    </row>
    <row r="852" spans="1:7" ht="18.75" customHeight="1" x14ac:dyDescent="0.25">
      <c r="A852" s="1333"/>
      <c r="B852" s="146" t="s">
        <v>1050</v>
      </c>
      <c r="C852" s="147" t="s">
        <v>95</v>
      </c>
      <c r="D852" s="148">
        <v>1279743</v>
      </c>
      <c r="E852" s="148">
        <v>280</v>
      </c>
      <c r="F852" s="148"/>
      <c r="G852" s="1328"/>
    </row>
    <row r="853" spans="1:7" ht="18.75" customHeight="1" x14ac:dyDescent="0.25">
      <c r="A853" s="1333"/>
      <c r="B853" s="146" t="s">
        <v>1051</v>
      </c>
      <c r="C853" s="147" t="s">
        <v>95</v>
      </c>
      <c r="D853" s="148">
        <v>1279743</v>
      </c>
      <c r="E853" s="148">
        <v>280</v>
      </c>
      <c r="F853" s="148"/>
      <c r="G853" s="1328"/>
    </row>
    <row r="854" spans="1:7" ht="18.75" customHeight="1" x14ac:dyDescent="0.25">
      <c r="A854" s="1333"/>
      <c r="B854" s="146" t="s">
        <v>1052</v>
      </c>
      <c r="C854" s="147" t="s">
        <v>95</v>
      </c>
      <c r="D854" s="148">
        <v>1279743</v>
      </c>
      <c r="E854" s="148">
        <v>280</v>
      </c>
      <c r="F854" s="148"/>
      <c r="G854" s="1328"/>
    </row>
    <row r="855" spans="1:7" ht="18.75" customHeight="1" x14ac:dyDescent="0.25">
      <c r="A855" s="1333"/>
      <c r="B855" s="146" t="s">
        <v>1053</v>
      </c>
      <c r="C855" s="147" t="s">
        <v>95</v>
      </c>
      <c r="D855" s="148">
        <v>1236886</v>
      </c>
      <c r="E855" s="148">
        <v>280</v>
      </c>
      <c r="F855" s="148"/>
      <c r="G855" s="1328"/>
    </row>
    <row r="856" spans="1:7" ht="18.75" customHeight="1" x14ac:dyDescent="0.25">
      <c r="A856" s="1333">
        <v>39</v>
      </c>
      <c r="B856" s="146" t="s">
        <v>1054</v>
      </c>
      <c r="C856" s="147" t="s">
        <v>95</v>
      </c>
      <c r="D856" s="148">
        <v>87573</v>
      </c>
      <c r="E856" s="148">
        <v>1300</v>
      </c>
      <c r="F856" s="148"/>
      <c r="G856" s="1328" t="s">
        <v>1055</v>
      </c>
    </row>
    <row r="857" spans="1:7" ht="18.75" customHeight="1" x14ac:dyDescent="0.25">
      <c r="A857" s="1333"/>
      <c r="B857" s="146" t="s">
        <v>1056</v>
      </c>
      <c r="C857" s="147" t="s">
        <v>95</v>
      </c>
      <c r="D857" s="148">
        <v>134126</v>
      </c>
      <c r="E857" s="148">
        <v>1300</v>
      </c>
      <c r="F857" s="148"/>
      <c r="G857" s="1328"/>
    </row>
    <row r="858" spans="1:7" ht="18.75" customHeight="1" x14ac:dyDescent="0.25">
      <c r="A858" s="1333"/>
      <c r="B858" s="146" t="s">
        <v>1057</v>
      </c>
      <c r="C858" s="147" t="s">
        <v>95</v>
      </c>
      <c r="D858" s="148">
        <v>653357</v>
      </c>
      <c r="E858" s="148">
        <v>1300</v>
      </c>
      <c r="F858" s="148"/>
      <c r="G858" s="1328"/>
    </row>
    <row r="859" spans="1:7" ht="18.75" customHeight="1" x14ac:dyDescent="0.25">
      <c r="A859" s="1333"/>
      <c r="B859" s="146" t="s">
        <v>1058</v>
      </c>
      <c r="C859" s="147" t="s">
        <v>95</v>
      </c>
      <c r="D859" s="148">
        <v>653357</v>
      </c>
      <c r="E859" s="148">
        <v>1300</v>
      </c>
      <c r="F859" s="148"/>
      <c r="G859" s="1328"/>
    </row>
    <row r="860" spans="1:7" ht="18.75" customHeight="1" x14ac:dyDescent="0.25">
      <c r="A860" s="1333"/>
      <c r="B860" s="146" t="s">
        <v>1059</v>
      </c>
      <c r="C860" s="147" t="s">
        <v>95</v>
      </c>
      <c r="D860" s="148">
        <v>653357</v>
      </c>
      <c r="E860" s="148">
        <v>1300</v>
      </c>
      <c r="F860" s="148"/>
      <c r="G860" s="1328"/>
    </row>
    <row r="861" spans="1:7" ht="18.75" customHeight="1" x14ac:dyDescent="0.25">
      <c r="A861" s="1333"/>
      <c r="B861" s="146" t="s">
        <v>1060</v>
      </c>
      <c r="C861" s="147" t="s">
        <v>95</v>
      </c>
      <c r="D861" s="148">
        <v>653357</v>
      </c>
      <c r="E861" s="148">
        <v>1300</v>
      </c>
      <c r="F861" s="148"/>
      <c r="G861" s="1328"/>
    </row>
    <row r="862" spans="1:7" ht="18.75" customHeight="1" x14ac:dyDescent="0.25">
      <c r="A862" s="1333"/>
      <c r="B862" s="146" t="s">
        <v>1061</v>
      </c>
      <c r="C862" s="147" t="s">
        <v>95</v>
      </c>
      <c r="D862" s="148">
        <v>653357</v>
      </c>
      <c r="E862" s="148">
        <v>1300</v>
      </c>
      <c r="F862" s="148"/>
      <c r="G862" s="1328"/>
    </row>
    <row r="863" spans="1:7" ht="18.75" customHeight="1" x14ac:dyDescent="0.25">
      <c r="A863" s="1333"/>
      <c r="B863" s="146" t="s">
        <v>1062</v>
      </c>
      <c r="C863" s="147" t="s">
        <v>95</v>
      </c>
      <c r="D863" s="148">
        <v>664895</v>
      </c>
      <c r="E863" s="148">
        <v>1300</v>
      </c>
      <c r="F863" s="148"/>
      <c r="G863" s="1328"/>
    </row>
    <row r="864" spans="1:7" ht="18.75" customHeight="1" x14ac:dyDescent="0.25">
      <c r="A864" s="1333"/>
      <c r="B864" s="146" t="s">
        <v>1063</v>
      </c>
      <c r="C864" s="147" t="s">
        <v>95</v>
      </c>
      <c r="D864" s="148">
        <v>664895</v>
      </c>
      <c r="E864" s="148">
        <v>1300</v>
      </c>
      <c r="F864" s="148"/>
      <c r="G864" s="1328"/>
    </row>
    <row r="865" spans="1:8" ht="18.75" customHeight="1" x14ac:dyDescent="0.25">
      <c r="A865" s="1333"/>
      <c r="B865" s="146" t="s">
        <v>1064</v>
      </c>
      <c r="C865" s="147" t="s">
        <v>95</v>
      </c>
      <c r="D865" s="148">
        <v>664895</v>
      </c>
      <c r="E865" s="148">
        <v>1300</v>
      </c>
      <c r="F865" s="148"/>
      <c r="G865" s="1328"/>
      <c r="H865" s="141" t="s">
        <v>1065</v>
      </c>
    </row>
    <row r="866" spans="1:8" ht="18.75" customHeight="1" x14ac:dyDescent="0.25">
      <c r="A866" s="1333"/>
      <c r="B866" s="146" t="s">
        <v>1066</v>
      </c>
      <c r="C866" s="147" t="s">
        <v>95</v>
      </c>
      <c r="D866" s="148">
        <v>664895</v>
      </c>
      <c r="E866" s="148">
        <v>1300</v>
      </c>
      <c r="F866" s="148"/>
      <c r="G866" s="1328"/>
    </row>
    <row r="867" spans="1:8" ht="18.75" customHeight="1" x14ac:dyDescent="0.25">
      <c r="A867" s="1333"/>
      <c r="B867" s="146" t="s">
        <v>1067</v>
      </c>
      <c r="C867" s="147" t="s">
        <v>95</v>
      </c>
      <c r="D867" s="148">
        <v>664895</v>
      </c>
      <c r="E867" s="148">
        <v>1300</v>
      </c>
      <c r="F867" s="148"/>
      <c r="G867" s="1328"/>
    </row>
    <row r="868" spans="1:8" ht="18.75" customHeight="1" x14ac:dyDescent="0.25">
      <c r="A868" s="1333"/>
      <c r="B868" s="146" t="s">
        <v>1068</v>
      </c>
      <c r="C868" s="147" t="s">
        <v>95</v>
      </c>
      <c r="D868" s="148">
        <v>664895</v>
      </c>
      <c r="E868" s="148">
        <v>1300</v>
      </c>
      <c r="F868" s="148"/>
      <c r="G868" s="1328"/>
    </row>
    <row r="869" spans="1:8" ht="18.75" customHeight="1" x14ac:dyDescent="0.25">
      <c r="A869" s="1333"/>
      <c r="B869" s="146" t="s">
        <v>1069</v>
      </c>
      <c r="C869" s="147" t="s">
        <v>95</v>
      </c>
      <c r="D869" s="148">
        <v>653357</v>
      </c>
      <c r="E869" s="148">
        <v>1300</v>
      </c>
      <c r="F869" s="148"/>
      <c r="G869" s="1328"/>
    </row>
    <row r="870" spans="1:8" ht="18.75" customHeight="1" x14ac:dyDescent="0.25">
      <c r="A870" s="1333"/>
      <c r="B870" s="146" t="s">
        <v>1070</v>
      </c>
      <c r="C870" s="147" t="s">
        <v>95</v>
      </c>
      <c r="D870" s="148">
        <v>653357</v>
      </c>
      <c r="E870" s="148">
        <v>1300</v>
      </c>
      <c r="F870" s="148"/>
      <c r="G870" s="1328"/>
    </row>
    <row r="871" spans="1:8" ht="18.75" customHeight="1" x14ac:dyDescent="0.25">
      <c r="A871" s="1333"/>
      <c r="B871" s="146" t="s">
        <v>1071</v>
      </c>
      <c r="C871" s="147" t="s">
        <v>95</v>
      </c>
      <c r="D871" s="148">
        <v>653357</v>
      </c>
      <c r="E871" s="148">
        <v>1300</v>
      </c>
      <c r="F871" s="148"/>
      <c r="G871" s="1328"/>
    </row>
    <row r="872" spans="1:8" ht="18.75" customHeight="1" x14ac:dyDescent="0.25">
      <c r="A872" s="1333"/>
      <c r="B872" s="146" t="s">
        <v>1072</v>
      </c>
      <c r="C872" s="147" t="s">
        <v>95</v>
      </c>
      <c r="D872" s="148">
        <v>653357</v>
      </c>
      <c r="E872" s="148">
        <v>1300</v>
      </c>
      <c r="F872" s="148"/>
      <c r="G872" s="1328"/>
    </row>
    <row r="873" spans="1:8" ht="18.75" customHeight="1" x14ac:dyDescent="0.25">
      <c r="A873" s="1333"/>
      <c r="B873" s="146" t="s">
        <v>1073</v>
      </c>
      <c r="C873" s="147" t="s">
        <v>95</v>
      </c>
      <c r="D873" s="148">
        <v>653357</v>
      </c>
      <c r="E873" s="148">
        <v>1300</v>
      </c>
      <c r="F873" s="148"/>
      <c r="G873" s="1328"/>
    </row>
    <row r="874" spans="1:8" ht="18.75" customHeight="1" x14ac:dyDescent="0.25">
      <c r="A874" s="1333">
        <v>40</v>
      </c>
      <c r="B874" s="146" t="s">
        <v>1074</v>
      </c>
      <c r="C874" s="147" t="s">
        <v>95</v>
      </c>
      <c r="D874" s="148">
        <v>95655</v>
      </c>
      <c r="E874" s="148">
        <v>1111</v>
      </c>
      <c r="F874" s="148"/>
      <c r="G874" s="1328" t="s">
        <v>1075</v>
      </c>
    </row>
    <row r="875" spans="1:8" ht="18.75" customHeight="1" x14ac:dyDescent="0.25">
      <c r="A875" s="1333"/>
      <c r="B875" s="146" t="s">
        <v>1076</v>
      </c>
      <c r="C875" s="147" t="s">
        <v>95</v>
      </c>
      <c r="D875" s="148">
        <v>143185</v>
      </c>
      <c r="E875" s="148">
        <v>1111</v>
      </c>
      <c r="F875" s="148"/>
      <c r="G875" s="1328"/>
    </row>
    <row r="876" spans="1:8" ht="18.75" customHeight="1" x14ac:dyDescent="0.25">
      <c r="A876" s="1333"/>
      <c r="B876" s="146" t="s">
        <v>1077</v>
      </c>
      <c r="C876" s="147" t="s">
        <v>95</v>
      </c>
      <c r="D876" s="148">
        <v>397310</v>
      </c>
      <c r="E876" s="148">
        <v>1111</v>
      </c>
      <c r="F876" s="148"/>
      <c r="G876" s="1328"/>
    </row>
    <row r="877" spans="1:8" ht="18.75" customHeight="1" x14ac:dyDescent="0.25">
      <c r="A877" s="1333"/>
      <c r="B877" s="146" t="s">
        <v>1078</v>
      </c>
      <c r="C877" s="147" t="s">
        <v>95</v>
      </c>
      <c r="D877" s="148">
        <v>397310</v>
      </c>
      <c r="E877" s="148">
        <v>1111</v>
      </c>
      <c r="F877" s="148"/>
      <c r="G877" s="1328"/>
    </row>
    <row r="878" spans="1:8" ht="18.75" customHeight="1" x14ac:dyDescent="0.25">
      <c r="A878" s="1333"/>
      <c r="B878" s="146" t="s">
        <v>1079</v>
      </c>
      <c r="C878" s="147" t="s">
        <v>95</v>
      </c>
      <c r="D878" s="148">
        <v>397310</v>
      </c>
      <c r="E878" s="148">
        <v>1111</v>
      </c>
      <c r="F878" s="148"/>
      <c r="G878" s="1328"/>
    </row>
    <row r="879" spans="1:8" ht="18.75" customHeight="1" x14ac:dyDescent="0.25">
      <c r="A879" s="1333"/>
      <c r="B879" s="146" t="s">
        <v>1080</v>
      </c>
      <c r="C879" s="147" t="s">
        <v>95</v>
      </c>
      <c r="D879" s="148">
        <v>451765</v>
      </c>
      <c r="E879" s="148">
        <v>1111</v>
      </c>
      <c r="F879" s="148"/>
      <c r="G879" s="1328"/>
    </row>
    <row r="880" spans="1:8" ht="18.75" customHeight="1" x14ac:dyDescent="0.25">
      <c r="A880" s="1333"/>
      <c r="B880" s="146" t="s">
        <v>1081</v>
      </c>
      <c r="C880" s="147" t="s">
        <v>95</v>
      </c>
      <c r="D880" s="148">
        <v>451765</v>
      </c>
      <c r="E880" s="148">
        <v>1111</v>
      </c>
      <c r="F880" s="148"/>
      <c r="G880" s="1328"/>
    </row>
    <row r="881" spans="1:7" ht="18.75" customHeight="1" x14ac:dyDescent="0.25">
      <c r="A881" s="1333"/>
      <c r="B881" s="146" t="s">
        <v>1082</v>
      </c>
      <c r="C881" s="147" t="s">
        <v>95</v>
      </c>
      <c r="D881" s="148">
        <v>451765</v>
      </c>
      <c r="E881" s="148">
        <v>1111</v>
      </c>
      <c r="F881" s="148"/>
      <c r="G881" s="1328"/>
    </row>
    <row r="882" spans="1:7" ht="18.75" customHeight="1" x14ac:dyDescent="0.25">
      <c r="A882" s="1333"/>
      <c r="B882" s="146" t="s">
        <v>1083</v>
      </c>
      <c r="C882" s="147" t="s">
        <v>95</v>
      </c>
      <c r="D882" s="148">
        <v>469917</v>
      </c>
      <c r="E882" s="148">
        <v>1111</v>
      </c>
      <c r="F882" s="148"/>
      <c r="G882" s="1328"/>
    </row>
    <row r="883" spans="1:7" ht="18.75" customHeight="1" x14ac:dyDescent="0.25">
      <c r="A883" s="1333"/>
      <c r="B883" s="146" t="s">
        <v>1084</v>
      </c>
      <c r="C883" s="147" t="s">
        <v>95</v>
      </c>
      <c r="D883" s="148">
        <v>469917</v>
      </c>
      <c r="E883" s="148">
        <v>1111</v>
      </c>
      <c r="F883" s="148"/>
      <c r="G883" s="1328"/>
    </row>
    <row r="884" spans="1:7" ht="18.75" customHeight="1" x14ac:dyDescent="0.25">
      <c r="A884" s="1333"/>
      <c r="B884" s="146" t="s">
        <v>1085</v>
      </c>
      <c r="C884" s="147" t="s">
        <v>95</v>
      </c>
      <c r="D884" s="148">
        <v>469917</v>
      </c>
      <c r="E884" s="148">
        <v>1111</v>
      </c>
      <c r="F884" s="148"/>
      <c r="G884" s="1328"/>
    </row>
    <row r="885" spans="1:7" ht="18.75" customHeight="1" x14ac:dyDescent="0.25">
      <c r="A885" s="1333"/>
      <c r="B885" s="146" t="s">
        <v>1086</v>
      </c>
      <c r="C885" s="147" t="s">
        <v>95</v>
      </c>
      <c r="D885" s="148">
        <v>469917</v>
      </c>
      <c r="E885" s="148">
        <v>1111</v>
      </c>
      <c r="F885" s="148"/>
      <c r="G885" s="1328"/>
    </row>
    <row r="886" spans="1:7" ht="18.75" customHeight="1" x14ac:dyDescent="0.25">
      <c r="A886" s="1333">
        <v>41</v>
      </c>
      <c r="B886" s="146" t="s">
        <v>1087</v>
      </c>
      <c r="C886" s="147" t="s">
        <v>95</v>
      </c>
      <c r="D886" s="148">
        <v>88775</v>
      </c>
      <c r="E886" s="148">
        <v>1111</v>
      </c>
      <c r="F886" s="148"/>
      <c r="G886" s="1328" t="s">
        <v>1088</v>
      </c>
    </row>
    <row r="887" spans="1:7" ht="18.75" customHeight="1" x14ac:dyDescent="0.25">
      <c r="A887" s="1333"/>
      <c r="B887" s="146" t="s">
        <v>1089</v>
      </c>
      <c r="C887" s="147" t="s">
        <v>95</v>
      </c>
      <c r="D887" s="148">
        <v>142640</v>
      </c>
      <c r="E887" s="148">
        <v>1111</v>
      </c>
      <c r="F887" s="148"/>
      <c r="G887" s="1328"/>
    </row>
    <row r="888" spans="1:7" ht="18.75" customHeight="1" x14ac:dyDescent="0.25">
      <c r="A888" s="1333"/>
      <c r="B888" s="146" t="s">
        <v>1090</v>
      </c>
      <c r="C888" s="147" t="s">
        <v>95</v>
      </c>
      <c r="D888" s="148">
        <v>207667</v>
      </c>
      <c r="E888" s="148">
        <v>1111</v>
      </c>
      <c r="F888" s="148"/>
      <c r="G888" s="1328"/>
    </row>
    <row r="889" spans="1:7" ht="18.75" customHeight="1" x14ac:dyDescent="0.25">
      <c r="A889" s="1333"/>
      <c r="B889" s="146" t="s">
        <v>1091</v>
      </c>
      <c r="C889" s="147" t="s">
        <v>95</v>
      </c>
      <c r="D889" s="148">
        <v>570279</v>
      </c>
      <c r="E889" s="148">
        <v>1111</v>
      </c>
      <c r="F889" s="148"/>
      <c r="G889" s="1328"/>
    </row>
    <row r="890" spans="1:7" ht="18.75" customHeight="1" x14ac:dyDescent="0.25">
      <c r="A890" s="1333"/>
      <c r="B890" s="146" t="s">
        <v>1092</v>
      </c>
      <c r="C890" s="147" t="s">
        <v>95</v>
      </c>
      <c r="D890" s="148">
        <v>570279</v>
      </c>
      <c r="E890" s="148">
        <v>1111</v>
      </c>
      <c r="F890" s="148"/>
      <c r="G890" s="1328"/>
    </row>
    <row r="891" spans="1:7" ht="18.75" customHeight="1" x14ac:dyDescent="0.25">
      <c r="A891" s="1333"/>
      <c r="B891" s="146" t="s">
        <v>1093</v>
      </c>
      <c r="C891" s="147" t="s">
        <v>95</v>
      </c>
      <c r="D891" s="148">
        <v>570279</v>
      </c>
      <c r="E891" s="148">
        <v>1111</v>
      </c>
      <c r="F891" s="148"/>
      <c r="G891" s="1328"/>
    </row>
    <row r="892" spans="1:7" ht="18.75" customHeight="1" x14ac:dyDescent="0.25">
      <c r="A892" s="1333"/>
      <c r="B892" s="146" t="s">
        <v>1094</v>
      </c>
      <c r="C892" s="147" t="s">
        <v>95</v>
      </c>
      <c r="D892" s="148">
        <v>570279</v>
      </c>
      <c r="E892" s="148">
        <v>1111</v>
      </c>
      <c r="F892" s="148"/>
      <c r="G892" s="1328"/>
    </row>
    <row r="893" spans="1:7" ht="18.75" customHeight="1" x14ac:dyDescent="0.25">
      <c r="A893" s="1333"/>
      <c r="B893" s="146" t="s">
        <v>1095</v>
      </c>
      <c r="C893" s="147" t="s">
        <v>95</v>
      </c>
      <c r="D893" s="148">
        <v>570279</v>
      </c>
      <c r="E893" s="148">
        <v>1111</v>
      </c>
      <c r="F893" s="148"/>
      <c r="G893" s="1328"/>
    </row>
    <row r="894" spans="1:7" ht="18.75" customHeight="1" x14ac:dyDescent="0.25">
      <c r="A894" s="1333"/>
      <c r="B894" s="146" t="s">
        <v>1096</v>
      </c>
      <c r="C894" s="147" t="s">
        <v>95</v>
      </c>
      <c r="D894" s="148">
        <v>1015775</v>
      </c>
      <c r="E894" s="148">
        <v>1111</v>
      </c>
      <c r="F894" s="148"/>
      <c r="G894" s="1328"/>
    </row>
    <row r="895" spans="1:7" ht="18.75" customHeight="1" x14ac:dyDescent="0.25">
      <c r="A895" s="1333"/>
      <c r="B895" s="146" t="s">
        <v>1097</v>
      </c>
      <c r="C895" s="147" t="s">
        <v>95</v>
      </c>
      <c r="D895" s="148">
        <v>1015775</v>
      </c>
      <c r="E895" s="148">
        <v>1111</v>
      </c>
      <c r="F895" s="148"/>
      <c r="G895" s="1328"/>
    </row>
    <row r="896" spans="1:7" ht="18.75" customHeight="1" x14ac:dyDescent="0.25">
      <c r="A896" s="1333"/>
      <c r="B896" s="146" t="s">
        <v>1098</v>
      </c>
      <c r="C896" s="147" t="s">
        <v>95</v>
      </c>
      <c r="D896" s="148">
        <v>1015775</v>
      </c>
      <c r="E896" s="148">
        <v>1111</v>
      </c>
      <c r="F896" s="148"/>
      <c r="G896" s="1328"/>
    </row>
    <row r="897" spans="1:7" ht="18.75" customHeight="1" x14ac:dyDescent="0.25">
      <c r="A897" s="1333"/>
      <c r="B897" s="146" t="s">
        <v>1099</v>
      </c>
      <c r="C897" s="147" t="s">
        <v>95</v>
      </c>
      <c r="D897" s="148">
        <v>1015775</v>
      </c>
      <c r="E897" s="148">
        <v>1111</v>
      </c>
      <c r="F897" s="148"/>
      <c r="G897" s="1328"/>
    </row>
    <row r="898" spans="1:7" ht="18.75" customHeight="1" x14ac:dyDescent="0.25">
      <c r="A898" s="1333"/>
      <c r="B898" s="146" t="s">
        <v>1100</v>
      </c>
      <c r="C898" s="147" t="s">
        <v>95</v>
      </c>
      <c r="D898" s="148">
        <v>1015775</v>
      </c>
      <c r="E898" s="148">
        <v>1111</v>
      </c>
      <c r="F898" s="148"/>
      <c r="G898" s="1328"/>
    </row>
    <row r="899" spans="1:7" ht="18.75" customHeight="1" x14ac:dyDescent="0.25">
      <c r="A899" s="1333"/>
      <c r="B899" s="146" t="s">
        <v>1101</v>
      </c>
      <c r="C899" s="147" t="s">
        <v>95</v>
      </c>
      <c r="D899" s="148">
        <v>77486</v>
      </c>
      <c r="E899" s="148">
        <v>1111</v>
      </c>
      <c r="F899" s="148"/>
      <c r="G899" s="1328"/>
    </row>
    <row r="900" spans="1:7" ht="18.75" customHeight="1" x14ac:dyDescent="0.25">
      <c r="A900" s="1333"/>
      <c r="B900" s="146" t="s">
        <v>1102</v>
      </c>
      <c r="C900" s="147" t="s">
        <v>95</v>
      </c>
      <c r="D900" s="148">
        <v>77486</v>
      </c>
      <c r="E900" s="148">
        <v>1111</v>
      </c>
      <c r="F900" s="148"/>
      <c r="G900" s="1328"/>
    </row>
    <row r="901" spans="1:7" ht="18.75" customHeight="1" x14ac:dyDescent="0.25">
      <c r="A901" s="1333"/>
      <c r="B901" s="146" t="s">
        <v>1103</v>
      </c>
      <c r="C901" s="147" t="s">
        <v>95</v>
      </c>
      <c r="D901" s="148">
        <v>77486</v>
      </c>
      <c r="E901" s="148">
        <v>1111</v>
      </c>
      <c r="F901" s="148"/>
      <c r="G901" s="1328"/>
    </row>
    <row r="902" spans="1:7" ht="18.75" customHeight="1" x14ac:dyDescent="0.25">
      <c r="A902" s="1333"/>
      <c r="B902" s="146" t="s">
        <v>1104</v>
      </c>
      <c r="C902" s="147" t="s">
        <v>95</v>
      </c>
      <c r="D902" s="148">
        <v>77486</v>
      </c>
      <c r="E902" s="148">
        <v>1111</v>
      </c>
      <c r="F902" s="148"/>
      <c r="G902" s="1328"/>
    </row>
    <row r="903" spans="1:7" ht="18.75" customHeight="1" x14ac:dyDescent="0.25">
      <c r="A903" s="1333"/>
      <c r="B903" s="146" t="s">
        <v>1105</v>
      </c>
      <c r="C903" s="147" t="s">
        <v>95</v>
      </c>
      <c r="D903" s="148">
        <v>77486</v>
      </c>
      <c r="E903" s="148">
        <v>1111</v>
      </c>
      <c r="F903" s="148"/>
      <c r="G903" s="1328"/>
    </row>
    <row r="904" spans="1:7" ht="18.75" customHeight="1" x14ac:dyDescent="0.25">
      <c r="A904" s="1333"/>
      <c r="B904" s="146" t="s">
        <v>1106</v>
      </c>
      <c r="C904" s="147" t="s">
        <v>95</v>
      </c>
      <c r="D904" s="148">
        <v>523658</v>
      </c>
      <c r="E904" s="148">
        <v>1111</v>
      </c>
      <c r="F904" s="148"/>
      <c r="G904" s="1328"/>
    </row>
    <row r="905" spans="1:7" ht="18.75" customHeight="1" x14ac:dyDescent="0.25">
      <c r="A905" s="1333">
        <v>42</v>
      </c>
      <c r="B905" s="146" t="s">
        <v>1107</v>
      </c>
      <c r="C905" s="147" t="s">
        <v>95</v>
      </c>
      <c r="D905" s="148">
        <v>255500</v>
      </c>
      <c r="E905" s="148">
        <v>180</v>
      </c>
      <c r="F905" s="148"/>
      <c r="G905" s="1328" t="s">
        <v>1108</v>
      </c>
    </row>
    <row r="906" spans="1:7" ht="18.75" customHeight="1" x14ac:dyDescent="0.25">
      <c r="A906" s="1333"/>
      <c r="B906" s="146" t="s">
        <v>1109</v>
      </c>
      <c r="C906" s="147" t="s">
        <v>95</v>
      </c>
      <c r="D906" s="148">
        <v>425492</v>
      </c>
      <c r="E906" s="148">
        <v>180</v>
      </c>
      <c r="F906" s="148"/>
      <c r="G906" s="1328"/>
    </row>
    <row r="907" spans="1:7" ht="18.75" customHeight="1" x14ac:dyDescent="0.25">
      <c r="A907" s="1333"/>
      <c r="B907" s="146" t="s">
        <v>1110</v>
      </c>
      <c r="C907" s="147" t="s">
        <v>95</v>
      </c>
      <c r="D907" s="148">
        <v>607530</v>
      </c>
      <c r="E907" s="148">
        <v>180</v>
      </c>
      <c r="F907" s="148"/>
      <c r="G907" s="1328"/>
    </row>
    <row r="908" spans="1:7" ht="18.75" customHeight="1" x14ac:dyDescent="0.25">
      <c r="A908" s="1333"/>
      <c r="B908" s="146" t="s">
        <v>1111</v>
      </c>
      <c r="C908" s="147" t="s">
        <v>95</v>
      </c>
      <c r="D908" s="148">
        <v>774197</v>
      </c>
      <c r="E908" s="148">
        <v>180</v>
      </c>
      <c r="F908" s="148"/>
      <c r="G908" s="1328"/>
    </row>
    <row r="909" spans="1:7" ht="18.75" customHeight="1" x14ac:dyDescent="0.25">
      <c r="A909" s="1333"/>
      <c r="B909" s="146" t="s">
        <v>1112</v>
      </c>
      <c r="C909" s="147" t="s">
        <v>95</v>
      </c>
      <c r="D909" s="148">
        <v>774197</v>
      </c>
      <c r="E909" s="148">
        <v>180</v>
      </c>
      <c r="F909" s="148"/>
      <c r="G909" s="1328"/>
    </row>
    <row r="910" spans="1:7" ht="18.75" customHeight="1" x14ac:dyDescent="0.25">
      <c r="A910" s="1333"/>
      <c r="B910" s="146" t="s">
        <v>1113</v>
      </c>
      <c r="C910" s="147" t="s">
        <v>95</v>
      </c>
      <c r="D910" s="148">
        <v>774197</v>
      </c>
      <c r="E910" s="148">
        <v>180</v>
      </c>
      <c r="F910" s="148"/>
      <c r="G910" s="1328"/>
    </row>
    <row r="911" spans="1:7" ht="18.75" customHeight="1" x14ac:dyDescent="0.25">
      <c r="A911" s="1333"/>
      <c r="B911" s="146" t="s">
        <v>1114</v>
      </c>
      <c r="C911" s="147" t="s">
        <v>95</v>
      </c>
      <c r="D911" s="148">
        <v>774197</v>
      </c>
      <c r="E911" s="148">
        <v>180</v>
      </c>
      <c r="F911" s="148"/>
      <c r="G911" s="1328"/>
    </row>
    <row r="912" spans="1:7" ht="18.75" customHeight="1" x14ac:dyDescent="0.25">
      <c r="A912" s="1333"/>
      <c r="B912" s="146" t="s">
        <v>1115</v>
      </c>
      <c r="C912" s="147" t="s">
        <v>95</v>
      </c>
      <c r="D912" s="148">
        <v>774197</v>
      </c>
      <c r="E912" s="148">
        <v>180</v>
      </c>
      <c r="F912" s="148"/>
      <c r="G912" s="1328"/>
    </row>
    <row r="913" spans="1:7" ht="18.75" customHeight="1" x14ac:dyDescent="0.25">
      <c r="A913" s="1333"/>
      <c r="B913" s="146" t="s">
        <v>1116</v>
      </c>
      <c r="C913" s="147" t="s">
        <v>95</v>
      </c>
      <c r="D913" s="148">
        <v>890863</v>
      </c>
      <c r="E913" s="148">
        <v>180</v>
      </c>
      <c r="F913" s="148"/>
      <c r="G913" s="1328"/>
    </row>
    <row r="914" spans="1:7" ht="18.75" customHeight="1" x14ac:dyDescent="0.25">
      <c r="A914" s="1333"/>
      <c r="B914" s="146" t="s">
        <v>1117</v>
      </c>
      <c r="C914" s="147" t="s">
        <v>95</v>
      </c>
      <c r="D914" s="148">
        <v>890863</v>
      </c>
      <c r="E914" s="148">
        <v>180</v>
      </c>
      <c r="F914" s="148"/>
      <c r="G914" s="1328"/>
    </row>
    <row r="915" spans="1:7" ht="18.75" customHeight="1" x14ac:dyDescent="0.25">
      <c r="A915" s="1333"/>
      <c r="B915" s="146" t="s">
        <v>1118</v>
      </c>
      <c r="C915" s="147" t="s">
        <v>95</v>
      </c>
      <c r="D915" s="148">
        <v>890863</v>
      </c>
      <c r="E915" s="148">
        <v>180</v>
      </c>
      <c r="F915" s="148"/>
      <c r="G915" s="1328"/>
    </row>
    <row r="916" spans="1:7" ht="18.75" customHeight="1" x14ac:dyDescent="0.25">
      <c r="A916" s="1333"/>
      <c r="B916" s="146" t="s">
        <v>1119</v>
      </c>
      <c r="C916" s="147" t="s">
        <v>95</v>
      </c>
      <c r="D916" s="148">
        <v>890863</v>
      </c>
      <c r="E916" s="148">
        <v>180</v>
      </c>
      <c r="F916" s="148"/>
      <c r="G916" s="1328"/>
    </row>
    <row r="917" spans="1:7" ht="18.75" customHeight="1" x14ac:dyDescent="0.25">
      <c r="A917" s="1333"/>
      <c r="B917" s="146" t="s">
        <v>1120</v>
      </c>
      <c r="C917" s="147" t="s">
        <v>95</v>
      </c>
      <c r="D917" s="148">
        <v>890863</v>
      </c>
      <c r="E917" s="148">
        <v>180</v>
      </c>
      <c r="F917" s="148"/>
      <c r="G917" s="1328"/>
    </row>
    <row r="918" spans="1:7" ht="18.75" customHeight="1" x14ac:dyDescent="0.25">
      <c r="A918" s="1333"/>
      <c r="B918" s="146" t="s">
        <v>1121</v>
      </c>
      <c r="C918" s="147" t="s">
        <v>95</v>
      </c>
      <c r="D918" s="148">
        <v>1003363</v>
      </c>
      <c r="E918" s="148">
        <v>180</v>
      </c>
      <c r="F918" s="148"/>
      <c r="G918" s="1328"/>
    </row>
    <row r="919" spans="1:7" ht="18.75" customHeight="1" x14ac:dyDescent="0.25">
      <c r="A919" s="1333"/>
      <c r="B919" s="146" t="s">
        <v>1122</v>
      </c>
      <c r="C919" s="147" t="s">
        <v>95</v>
      </c>
      <c r="D919" s="148">
        <v>1003363</v>
      </c>
      <c r="E919" s="148">
        <v>180</v>
      </c>
      <c r="F919" s="148"/>
      <c r="G919" s="1328"/>
    </row>
    <row r="920" spans="1:7" ht="18.75" customHeight="1" x14ac:dyDescent="0.25">
      <c r="A920" s="1333"/>
      <c r="B920" s="146" t="s">
        <v>1123</v>
      </c>
      <c r="C920" s="147" t="s">
        <v>95</v>
      </c>
      <c r="D920" s="148">
        <v>1003363</v>
      </c>
      <c r="E920" s="148">
        <v>180</v>
      </c>
      <c r="F920" s="148"/>
      <c r="G920" s="1328"/>
    </row>
    <row r="921" spans="1:7" ht="18.75" customHeight="1" x14ac:dyDescent="0.25">
      <c r="A921" s="1333"/>
      <c r="B921" s="146" t="s">
        <v>1124</v>
      </c>
      <c r="C921" s="147" t="s">
        <v>95</v>
      </c>
      <c r="D921" s="148">
        <v>1003363</v>
      </c>
      <c r="E921" s="148">
        <v>180</v>
      </c>
      <c r="F921" s="148"/>
      <c r="G921" s="1328"/>
    </row>
    <row r="922" spans="1:7" ht="18.75" customHeight="1" x14ac:dyDescent="0.25">
      <c r="A922" s="1333"/>
      <c r="B922" s="146" t="s">
        <v>1125</v>
      </c>
      <c r="C922" s="147" t="s">
        <v>95</v>
      </c>
      <c r="D922" s="148">
        <v>1003363</v>
      </c>
      <c r="E922" s="148">
        <v>180</v>
      </c>
      <c r="F922" s="148"/>
      <c r="G922" s="1328"/>
    </row>
    <row r="923" spans="1:7" ht="18.75" customHeight="1" x14ac:dyDescent="0.25">
      <c r="A923" s="1333"/>
      <c r="B923" s="146" t="s">
        <v>1126</v>
      </c>
      <c r="C923" s="147" t="s">
        <v>95</v>
      </c>
      <c r="D923" s="148">
        <v>832530</v>
      </c>
      <c r="E923" s="148">
        <v>180</v>
      </c>
      <c r="F923" s="148"/>
      <c r="G923" s="1328"/>
    </row>
    <row r="924" spans="1:7" ht="18.75" customHeight="1" x14ac:dyDescent="0.25">
      <c r="A924" s="1333">
        <v>43</v>
      </c>
      <c r="B924" s="146" t="s">
        <v>1127</v>
      </c>
      <c r="C924" s="147" t="s">
        <v>95</v>
      </c>
      <c r="D924" s="148">
        <v>109740</v>
      </c>
      <c r="E924" s="148">
        <v>1115</v>
      </c>
      <c r="F924" s="148"/>
      <c r="G924" s="1328" t="s">
        <v>1128</v>
      </c>
    </row>
    <row r="925" spans="1:7" ht="18.75" customHeight="1" x14ac:dyDescent="0.25">
      <c r="A925" s="1333"/>
      <c r="B925" s="146" t="s">
        <v>1129</v>
      </c>
      <c r="C925" s="147" t="s">
        <v>95</v>
      </c>
      <c r="D925" s="148">
        <v>154378</v>
      </c>
      <c r="E925" s="148">
        <v>1115</v>
      </c>
      <c r="F925" s="148"/>
      <c r="G925" s="1328"/>
    </row>
    <row r="926" spans="1:7" ht="18.75" customHeight="1" x14ac:dyDescent="0.25">
      <c r="A926" s="1333"/>
      <c r="B926" s="146" t="s">
        <v>1130</v>
      </c>
      <c r="C926" s="147" t="s">
        <v>95</v>
      </c>
      <c r="D926" s="148">
        <v>208987</v>
      </c>
      <c r="E926" s="148">
        <v>1115</v>
      </c>
      <c r="F926" s="148"/>
      <c r="G926" s="1328"/>
    </row>
    <row r="927" spans="1:7" ht="18.75" customHeight="1" x14ac:dyDescent="0.25">
      <c r="A927" s="1333"/>
      <c r="B927" s="146" t="s">
        <v>1131</v>
      </c>
      <c r="C927" s="147" t="s">
        <v>95</v>
      </c>
      <c r="D927" s="148">
        <v>405399</v>
      </c>
      <c r="E927" s="148">
        <v>1115</v>
      </c>
      <c r="F927" s="148"/>
      <c r="G927" s="1328"/>
    </row>
    <row r="928" spans="1:7" ht="18.75" customHeight="1" x14ac:dyDescent="0.25">
      <c r="A928" s="1333"/>
      <c r="B928" s="146" t="s">
        <v>1132</v>
      </c>
      <c r="C928" s="147" t="s">
        <v>95</v>
      </c>
      <c r="D928" s="148">
        <v>405399</v>
      </c>
      <c r="E928" s="148">
        <v>1115</v>
      </c>
      <c r="F928" s="148"/>
      <c r="G928" s="1328"/>
    </row>
    <row r="929" spans="1:7" ht="18.75" customHeight="1" x14ac:dyDescent="0.25">
      <c r="A929" s="1333"/>
      <c r="B929" s="146" t="s">
        <v>1133</v>
      </c>
      <c r="C929" s="147" t="s">
        <v>95</v>
      </c>
      <c r="D929" s="148">
        <v>405399</v>
      </c>
      <c r="E929" s="148">
        <v>1115</v>
      </c>
      <c r="F929" s="148"/>
      <c r="G929" s="1328"/>
    </row>
    <row r="930" spans="1:7" ht="18.75" customHeight="1" x14ac:dyDescent="0.25">
      <c r="A930" s="1333"/>
      <c r="B930" s="146" t="s">
        <v>1134</v>
      </c>
      <c r="C930" s="147" t="s">
        <v>95</v>
      </c>
      <c r="D930" s="148">
        <v>579988</v>
      </c>
      <c r="E930" s="148">
        <v>1115</v>
      </c>
      <c r="F930" s="148"/>
      <c r="G930" s="1328"/>
    </row>
    <row r="931" spans="1:7" ht="18.75" customHeight="1" x14ac:dyDescent="0.25">
      <c r="A931" s="1333"/>
      <c r="B931" s="146" t="s">
        <v>1135</v>
      </c>
      <c r="C931" s="147" t="s">
        <v>95</v>
      </c>
      <c r="D931" s="148">
        <v>579988</v>
      </c>
      <c r="E931" s="148">
        <v>1115</v>
      </c>
      <c r="F931" s="148"/>
      <c r="G931" s="1328"/>
    </row>
    <row r="932" spans="1:7" ht="18.75" customHeight="1" x14ac:dyDescent="0.25">
      <c r="A932" s="1333"/>
      <c r="B932" s="146" t="s">
        <v>1136</v>
      </c>
      <c r="C932" s="147" t="s">
        <v>95</v>
      </c>
      <c r="D932" s="148">
        <v>579988</v>
      </c>
      <c r="E932" s="148">
        <v>1115</v>
      </c>
      <c r="F932" s="148"/>
      <c r="G932" s="1328"/>
    </row>
    <row r="933" spans="1:7" ht="18.75" customHeight="1" x14ac:dyDescent="0.25">
      <c r="A933" s="1333"/>
      <c r="B933" s="146" t="s">
        <v>1137</v>
      </c>
      <c r="C933" s="147" t="s">
        <v>95</v>
      </c>
      <c r="D933" s="148">
        <v>536341</v>
      </c>
      <c r="E933" s="148">
        <v>1115</v>
      </c>
      <c r="F933" s="148"/>
      <c r="G933" s="1328"/>
    </row>
    <row r="934" spans="1:7" ht="18.75" customHeight="1" x14ac:dyDescent="0.25">
      <c r="A934" s="1333"/>
      <c r="B934" s="146" t="s">
        <v>1138</v>
      </c>
      <c r="C934" s="147" t="s">
        <v>95</v>
      </c>
      <c r="D934" s="148">
        <v>536341</v>
      </c>
      <c r="E934" s="148">
        <v>1115</v>
      </c>
      <c r="F934" s="148"/>
      <c r="G934" s="1328"/>
    </row>
    <row r="935" spans="1:7" ht="18.75" customHeight="1" x14ac:dyDescent="0.25">
      <c r="A935" s="1333"/>
      <c r="B935" s="146" t="s">
        <v>1139</v>
      </c>
      <c r="C935" s="147" t="s">
        <v>95</v>
      </c>
      <c r="D935" s="148">
        <v>536341</v>
      </c>
      <c r="E935" s="148">
        <v>1115</v>
      </c>
      <c r="F935" s="148"/>
      <c r="G935" s="1328"/>
    </row>
    <row r="936" spans="1:7" ht="18.75" customHeight="1" x14ac:dyDescent="0.25">
      <c r="A936" s="1333"/>
      <c r="B936" s="146" t="s">
        <v>1140</v>
      </c>
      <c r="C936" s="147" t="s">
        <v>95</v>
      </c>
      <c r="D936" s="148">
        <v>339929</v>
      </c>
      <c r="E936" s="148">
        <v>1115</v>
      </c>
      <c r="F936" s="148"/>
      <c r="G936" s="1328"/>
    </row>
    <row r="937" spans="1:7" ht="18.75" customHeight="1" x14ac:dyDescent="0.25">
      <c r="A937" s="1333">
        <v>44</v>
      </c>
      <c r="B937" s="146" t="s">
        <v>1141</v>
      </c>
      <c r="C937" s="147" t="s">
        <v>95</v>
      </c>
      <c r="D937" s="148">
        <v>7838</v>
      </c>
      <c r="E937" s="148">
        <v>18750</v>
      </c>
      <c r="F937" s="148"/>
      <c r="G937" s="1328" t="s">
        <v>1142</v>
      </c>
    </row>
    <row r="938" spans="1:7" ht="18.75" customHeight="1" x14ac:dyDescent="0.25">
      <c r="A938" s="1333"/>
      <c r="B938" s="146" t="s">
        <v>1143</v>
      </c>
      <c r="C938" s="147" t="s">
        <v>95</v>
      </c>
      <c r="D938" s="148">
        <v>9045</v>
      </c>
      <c r="E938" s="148">
        <v>18750</v>
      </c>
      <c r="F938" s="148"/>
      <c r="G938" s="1328"/>
    </row>
    <row r="939" spans="1:7" ht="18.75" customHeight="1" x14ac:dyDescent="0.25">
      <c r="A939" s="1333"/>
      <c r="B939" s="146" t="s">
        <v>1144</v>
      </c>
      <c r="C939" s="147" t="s">
        <v>95</v>
      </c>
      <c r="D939" s="148">
        <v>10512</v>
      </c>
      <c r="E939" s="148">
        <v>18750</v>
      </c>
      <c r="F939" s="148"/>
      <c r="G939" s="1328"/>
    </row>
    <row r="940" spans="1:7" ht="18.75" customHeight="1" x14ac:dyDescent="0.25">
      <c r="A940" s="1333"/>
      <c r="B940" s="146" t="s">
        <v>1145</v>
      </c>
      <c r="C940" s="147" t="s">
        <v>95</v>
      </c>
      <c r="D940" s="148">
        <v>19579</v>
      </c>
      <c r="E940" s="148">
        <v>18750</v>
      </c>
      <c r="F940" s="148"/>
      <c r="G940" s="1328"/>
    </row>
    <row r="941" spans="1:7" ht="18.75" customHeight="1" x14ac:dyDescent="0.25">
      <c r="A941" s="1333"/>
      <c r="B941" s="146" t="s">
        <v>1146</v>
      </c>
      <c r="C941" s="147" t="s">
        <v>95</v>
      </c>
      <c r="D941" s="148">
        <v>19579</v>
      </c>
      <c r="E941" s="148">
        <v>18750</v>
      </c>
      <c r="F941" s="148"/>
      <c r="G941" s="1328"/>
    </row>
    <row r="942" spans="1:7" ht="18.75" customHeight="1" x14ac:dyDescent="0.25">
      <c r="A942" s="1333"/>
      <c r="B942" s="146" t="s">
        <v>1147</v>
      </c>
      <c r="C942" s="147" t="s">
        <v>95</v>
      </c>
      <c r="D942" s="148">
        <v>19579</v>
      </c>
      <c r="E942" s="148">
        <v>18750</v>
      </c>
      <c r="F942" s="148"/>
      <c r="G942" s="1328"/>
    </row>
    <row r="943" spans="1:7" ht="18.75" customHeight="1" x14ac:dyDescent="0.25">
      <c r="A943" s="1333"/>
      <c r="B943" s="146" t="s">
        <v>1148</v>
      </c>
      <c r="C943" s="147" t="s">
        <v>95</v>
      </c>
      <c r="D943" s="148">
        <v>19579</v>
      </c>
      <c r="E943" s="148">
        <v>18750</v>
      </c>
      <c r="F943" s="148"/>
      <c r="G943" s="1328"/>
    </row>
    <row r="944" spans="1:7" ht="18.75" customHeight="1" x14ac:dyDescent="0.25">
      <c r="A944" s="1333"/>
      <c r="B944" s="146" t="s">
        <v>1149</v>
      </c>
      <c r="C944" s="147" t="s">
        <v>95</v>
      </c>
      <c r="D944" s="148">
        <v>19579</v>
      </c>
      <c r="E944" s="148">
        <v>18750</v>
      </c>
      <c r="F944" s="148"/>
      <c r="G944" s="1328"/>
    </row>
    <row r="945" spans="1:7" ht="18.75" customHeight="1" x14ac:dyDescent="0.25">
      <c r="A945" s="1333"/>
      <c r="B945" s="146" t="s">
        <v>1150</v>
      </c>
      <c r="C945" s="147" t="s">
        <v>95</v>
      </c>
      <c r="D945" s="148">
        <v>23313</v>
      </c>
      <c r="E945" s="148">
        <v>18750</v>
      </c>
      <c r="F945" s="148"/>
      <c r="G945" s="1328"/>
    </row>
    <row r="946" spans="1:7" ht="18.75" customHeight="1" x14ac:dyDescent="0.25">
      <c r="A946" s="1333"/>
      <c r="B946" s="146" t="s">
        <v>1151</v>
      </c>
      <c r="C946" s="147" t="s">
        <v>95</v>
      </c>
      <c r="D946" s="148">
        <v>23313</v>
      </c>
      <c r="E946" s="148">
        <v>18750</v>
      </c>
      <c r="F946" s="148"/>
      <c r="G946" s="1328"/>
    </row>
    <row r="947" spans="1:7" ht="18.75" customHeight="1" x14ac:dyDescent="0.25">
      <c r="A947" s="1333"/>
      <c r="B947" s="146" t="s">
        <v>1152</v>
      </c>
      <c r="C947" s="147" t="s">
        <v>95</v>
      </c>
      <c r="D947" s="148">
        <v>23313</v>
      </c>
      <c r="E947" s="148">
        <v>18750</v>
      </c>
      <c r="F947" s="148"/>
      <c r="G947" s="1328"/>
    </row>
    <row r="948" spans="1:7" ht="18.75" customHeight="1" x14ac:dyDescent="0.25">
      <c r="A948" s="1333"/>
      <c r="B948" s="146" t="s">
        <v>1153</v>
      </c>
      <c r="C948" s="147" t="s">
        <v>95</v>
      </c>
      <c r="D948" s="148">
        <v>23313</v>
      </c>
      <c r="E948" s="148">
        <v>18750</v>
      </c>
      <c r="F948" s="148"/>
      <c r="G948" s="1328"/>
    </row>
    <row r="949" spans="1:7" ht="18.75" customHeight="1" x14ac:dyDescent="0.25">
      <c r="A949" s="1333"/>
      <c r="B949" s="146" t="s">
        <v>1154</v>
      </c>
      <c r="C949" s="147" t="s">
        <v>95</v>
      </c>
      <c r="D949" s="148">
        <v>23313</v>
      </c>
      <c r="E949" s="148">
        <v>18750</v>
      </c>
      <c r="F949" s="148"/>
      <c r="G949" s="1328"/>
    </row>
    <row r="950" spans="1:7" ht="18.75" customHeight="1" x14ac:dyDescent="0.25">
      <c r="A950" s="1333"/>
      <c r="B950" s="146" t="s">
        <v>1155</v>
      </c>
      <c r="C950" s="147" t="s">
        <v>95</v>
      </c>
      <c r="D950" s="148">
        <v>23313</v>
      </c>
      <c r="E950" s="148">
        <v>18750</v>
      </c>
      <c r="F950" s="148"/>
      <c r="G950" s="1328"/>
    </row>
    <row r="951" spans="1:7" ht="18.75" customHeight="1" x14ac:dyDescent="0.25">
      <c r="A951" s="1333"/>
      <c r="B951" s="146" t="s">
        <v>1156</v>
      </c>
      <c r="C951" s="147" t="s">
        <v>95</v>
      </c>
      <c r="D951" s="148">
        <v>23313</v>
      </c>
      <c r="E951" s="148">
        <v>18750</v>
      </c>
      <c r="F951" s="148"/>
      <c r="G951" s="1328"/>
    </row>
    <row r="952" spans="1:7" ht="18.75" customHeight="1" x14ac:dyDescent="0.25">
      <c r="A952" s="1333"/>
      <c r="B952" s="146" t="s">
        <v>1157</v>
      </c>
      <c r="C952" s="147" t="s">
        <v>95</v>
      </c>
      <c r="D952" s="148">
        <v>23313</v>
      </c>
      <c r="E952" s="148">
        <v>18750</v>
      </c>
      <c r="F952" s="148"/>
      <c r="G952" s="1328"/>
    </row>
    <row r="953" spans="1:7" ht="18.75" customHeight="1" x14ac:dyDescent="0.25">
      <c r="A953" s="1333"/>
      <c r="B953" s="146" t="s">
        <v>1158</v>
      </c>
      <c r="C953" s="147" t="s">
        <v>95</v>
      </c>
      <c r="D953" s="148">
        <v>23313</v>
      </c>
      <c r="E953" s="148">
        <v>18750</v>
      </c>
      <c r="F953" s="148"/>
      <c r="G953" s="1328"/>
    </row>
    <row r="954" spans="1:7" ht="18.75" customHeight="1" x14ac:dyDescent="0.25">
      <c r="A954" s="1333"/>
      <c r="B954" s="146" t="s">
        <v>1159</v>
      </c>
      <c r="C954" s="147" t="s">
        <v>95</v>
      </c>
      <c r="D954" s="148">
        <v>23313</v>
      </c>
      <c r="E954" s="148">
        <v>18750</v>
      </c>
      <c r="F954" s="148"/>
      <c r="G954" s="1328"/>
    </row>
    <row r="955" spans="1:7" ht="18.75" customHeight="1" x14ac:dyDescent="0.25">
      <c r="A955" s="1333"/>
      <c r="B955" s="146" t="s">
        <v>1160</v>
      </c>
      <c r="C955" s="147" t="s">
        <v>95</v>
      </c>
      <c r="D955" s="148">
        <v>18512</v>
      </c>
      <c r="E955" s="148">
        <v>18750</v>
      </c>
      <c r="F955" s="148"/>
      <c r="G955" s="1328"/>
    </row>
    <row r="956" spans="1:7" ht="18.75" customHeight="1" x14ac:dyDescent="0.25">
      <c r="A956" s="1333">
        <v>45</v>
      </c>
      <c r="B956" s="146" t="s">
        <v>1161</v>
      </c>
      <c r="C956" s="147" t="s">
        <v>367</v>
      </c>
      <c r="D956" s="148">
        <v>8000</v>
      </c>
      <c r="E956" s="148">
        <v>555</v>
      </c>
      <c r="F956" s="148"/>
      <c r="G956" s="1328" t="s">
        <v>1162</v>
      </c>
    </row>
    <row r="957" spans="1:7" ht="18.75" customHeight="1" x14ac:dyDescent="0.25">
      <c r="A957" s="1333"/>
      <c r="B957" s="146" t="s">
        <v>1163</v>
      </c>
      <c r="C957" s="147" t="s">
        <v>367</v>
      </c>
      <c r="D957" s="148">
        <v>42000</v>
      </c>
      <c r="E957" s="148">
        <v>555</v>
      </c>
      <c r="F957" s="148"/>
      <c r="G957" s="1328"/>
    </row>
    <row r="958" spans="1:7" ht="18.75" customHeight="1" x14ac:dyDescent="0.25">
      <c r="A958" s="1333"/>
      <c r="B958" s="146" t="s">
        <v>1164</v>
      </c>
      <c r="C958" s="147" t="s">
        <v>95</v>
      </c>
      <c r="D958" s="148">
        <v>1200</v>
      </c>
      <c r="E958" s="148">
        <v>555</v>
      </c>
      <c r="F958" s="148"/>
      <c r="G958" s="1328"/>
    </row>
    <row r="959" spans="1:7" ht="18.75" customHeight="1" x14ac:dyDescent="0.25">
      <c r="A959" s="1333"/>
      <c r="B959" s="146" t="s">
        <v>1165</v>
      </c>
      <c r="C959" s="147" t="s">
        <v>95</v>
      </c>
      <c r="D959" s="148">
        <v>155766</v>
      </c>
      <c r="E959" s="148">
        <v>555</v>
      </c>
      <c r="F959" s="148"/>
      <c r="G959" s="1328"/>
    </row>
    <row r="960" spans="1:7" ht="18.75" customHeight="1" x14ac:dyDescent="0.25">
      <c r="A960" s="1333"/>
      <c r="B960" s="146" t="s">
        <v>1166</v>
      </c>
      <c r="C960" s="147" t="s">
        <v>95</v>
      </c>
      <c r="D960" s="148">
        <v>215281</v>
      </c>
      <c r="E960" s="148">
        <v>555</v>
      </c>
      <c r="F960" s="148"/>
      <c r="G960" s="1328"/>
    </row>
    <row r="961" spans="1:7" ht="18.75" customHeight="1" x14ac:dyDescent="0.25">
      <c r="A961" s="1333"/>
      <c r="B961" s="146" t="s">
        <v>1167</v>
      </c>
      <c r="C961" s="147" t="s">
        <v>95</v>
      </c>
      <c r="D961" s="148">
        <v>276041</v>
      </c>
      <c r="E961" s="148">
        <v>555</v>
      </c>
      <c r="F961" s="148"/>
      <c r="G961" s="1328"/>
    </row>
    <row r="962" spans="1:7" ht="18.75" customHeight="1" x14ac:dyDescent="0.25">
      <c r="A962" s="1333"/>
      <c r="B962" s="146" t="s">
        <v>1168</v>
      </c>
      <c r="C962" s="147" t="s">
        <v>95</v>
      </c>
      <c r="D962" s="148">
        <v>341123</v>
      </c>
      <c r="E962" s="148">
        <v>555</v>
      </c>
      <c r="F962" s="148"/>
      <c r="G962" s="1328"/>
    </row>
    <row r="963" spans="1:7" ht="18.75" customHeight="1" x14ac:dyDescent="0.25">
      <c r="A963" s="1333"/>
      <c r="B963" s="146" t="s">
        <v>1169</v>
      </c>
      <c r="C963" s="147" t="s">
        <v>95</v>
      </c>
      <c r="D963" s="148">
        <v>406204</v>
      </c>
      <c r="E963" s="148">
        <v>555</v>
      </c>
      <c r="F963" s="148"/>
      <c r="G963" s="1328"/>
    </row>
    <row r="964" spans="1:7" ht="18.75" customHeight="1" x14ac:dyDescent="0.25">
      <c r="A964" s="1333"/>
      <c r="B964" s="146" t="s">
        <v>1170</v>
      </c>
      <c r="C964" s="147" t="s">
        <v>95</v>
      </c>
      <c r="D964" s="148">
        <v>471285</v>
      </c>
      <c r="E964" s="148">
        <v>555</v>
      </c>
      <c r="F964" s="148"/>
      <c r="G964" s="1328"/>
    </row>
    <row r="965" spans="1:7" ht="18.75" customHeight="1" x14ac:dyDescent="0.25">
      <c r="A965" s="1333"/>
      <c r="B965" s="146" t="s">
        <v>1171</v>
      </c>
      <c r="C965" s="147" t="s">
        <v>95</v>
      </c>
      <c r="D965" s="148">
        <v>536366</v>
      </c>
      <c r="E965" s="148">
        <v>555</v>
      </c>
      <c r="F965" s="148"/>
      <c r="G965" s="1328"/>
    </row>
    <row r="966" spans="1:7" ht="18.75" customHeight="1" x14ac:dyDescent="0.25">
      <c r="A966" s="1333"/>
      <c r="B966" s="146" t="s">
        <v>1172</v>
      </c>
      <c r="C966" s="147" t="s">
        <v>95</v>
      </c>
      <c r="D966" s="148">
        <v>590897</v>
      </c>
      <c r="E966" s="148">
        <v>555</v>
      </c>
      <c r="F966" s="148"/>
      <c r="G966" s="1328"/>
    </row>
    <row r="967" spans="1:7" ht="18.75" customHeight="1" x14ac:dyDescent="0.25">
      <c r="A967" s="1333"/>
      <c r="B967" s="146" t="s">
        <v>1173</v>
      </c>
      <c r="C967" s="147" t="s">
        <v>95</v>
      </c>
      <c r="D967" s="148">
        <v>590897</v>
      </c>
      <c r="E967" s="148">
        <v>555</v>
      </c>
      <c r="F967" s="148"/>
      <c r="G967" s="1328"/>
    </row>
    <row r="968" spans="1:7" ht="18.75" customHeight="1" x14ac:dyDescent="0.25">
      <c r="A968" s="1333"/>
      <c r="B968" s="146" t="s">
        <v>1174</v>
      </c>
      <c r="C968" s="147" t="s">
        <v>95</v>
      </c>
      <c r="D968" s="148">
        <v>590897</v>
      </c>
      <c r="E968" s="148">
        <v>555</v>
      </c>
      <c r="F968" s="148"/>
      <c r="G968" s="1328"/>
    </row>
    <row r="969" spans="1:7" ht="18.75" customHeight="1" x14ac:dyDescent="0.25">
      <c r="A969" s="1333"/>
      <c r="B969" s="146" t="s">
        <v>1175</v>
      </c>
      <c r="C969" s="147" t="s">
        <v>95</v>
      </c>
      <c r="D969" s="148">
        <v>590897</v>
      </c>
      <c r="E969" s="148">
        <v>555</v>
      </c>
      <c r="F969" s="148"/>
      <c r="G969" s="1328"/>
    </row>
    <row r="970" spans="1:7" ht="18.75" customHeight="1" x14ac:dyDescent="0.25">
      <c r="A970" s="1333"/>
      <c r="B970" s="146" t="s">
        <v>1176</v>
      </c>
      <c r="C970" s="147" t="s">
        <v>95</v>
      </c>
      <c r="D970" s="148">
        <v>590897</v>
      </c>
      <c r="E970" s="148">
        <v>555</v>
      </c>
      <c r="F970" s="148"/>
      <c r="G970" s="1328"/>
    </row>
    <row r="971" spans="1:7" ht="18.75" customHeight="1" x14ac:dyDescent="0.25">
      <c r="A971" s="1333"/>
      <c r="B971" s="146" t="s">
        <v>1177</v>
      </c>
      <c r="C971" s="147" t="s">
        <v>95</v>
      </c>
      <c r="D971" s="148">
        <v>606840</v>
      </c>
      <c r="E971" s="148">
        <v>555</v>
      </c>
      <c r="F971" s="148"/>
      <c r="G971" s="1328"/>
    </row>
    <row r="972" spans="1:7" ht="18.75" customHeight="1" x14ac:dyDescent="0.25">
      <c r="A972" s="1333"/>
      <c r="B972" s="146" t="s">
        <v>1178</v>
      </c>
      <c r="C972" s="147" t="s">
        <v>95</v>
      </c>
      <c r="D972" s="148">
        <v>606840</v>
      </c>
      <c r="E972" s="148">
        <v>555</v>
      </c>
      <c r="F972" s="148"/>
      <c r="G972" s="1328"/>
    </row>
    <row r="973" spans="1:7" ht="18.75" customHeight="1" x14ac:dyDescent="0.25">
      <c r="A973" s="1333"/>
      <c r="B973" s="146" t="s">
        <v>1179</v>
      </c>
      <c r="C973" s="147" t="s">
        <v>95</v>
      </c>
      <c r="D973" s="148">
        <v>606840</v>
      </c>
      <c r="E973" s="148">
        <v>555</v>
      </c>
      <c r="F973" s="148"/>
      <c r="G973" s="1328"/>
    </row>
    <row r="974" spans="1:7" ht="18.75" customHeight="1" x14ac:dyDescent="0.25">
      <c r="A974" s="1333"/>
      <c r="B974" s="146" t="s">
        <v>1180</v>
      </c>
      <c r="C974" s="147" t="s">
        <v>95</v>
      </c>
      <c r="D974" s="148">
        <v>606840</v>
      </c>
      <c r="E974" s="148">
        <v>555</v>
      </c>
      <c r="F974" s="148"/>
      <c r="G974" s="1328"/>
    </row>
    <row r="975" spans="1:7" ht="18.75" customHeight="1" x14ac:dyDescent="0.25">
      <c r="A975" s="1333"/>
      <c r="B975" s="146" t="s">
        <v>1181</v>
      </c>
      <c r="C975" s="147" t="s">
        <v>95</v>
      </c>
      <c r="D975" s="148">
        <v>606840</v>
      </c>
      <c r="E975" s="148">
        <v>555</v>
      </c>
      <c r="F975" s="148"/>
      <c r="G975" s="1328"/>
    </row>
    <row r="976" spans="1:7" ht="18.75" customHeight="1" x14ac:dyDescent="0.25">
      <c r="A976" s="1333"/>
      <c r="B976" s="146" t="s">
        <v>1182</v>
      </c>
      <c r="C976" s="147" t="s">
        <v>95</v>
      </c>
      <c r="D976" s="148">
        <v>612404</v>
      </c>
      <c r="E976" s="148">
        <v>555</v>
      </c>
      <c r="F976" s="148"/>
      <c r="G976" s="1328"/>
    </row>
    <row r="977" spans="1:7" ht="18.75" customHeight="1" x14ac:dyDescent="0.25">
      <c r="A977" s="1333"/>
      <c r="B977" s="146" t="s">
        <v>1183</v>
      </c>
      <c r="C977" s="147" t="s">
        <v>95</v>
      </c>
      <c r="D977" s="148">
        <v>612404</v>
      </c>
      <c r="E977" s="148">
        <v>555</v>
      </c>
      <c r="F977" s="148"/>
      <c r="G977" s="1328"/>
    </row>
    <row r="978" spans="1:7" ht="18.75" customHeight="1" x14ac:dyDescent="0.25">
      <c r="A978" s="1333"/>
      <c r="B978" s="146" t="s">
        <v>1184</v>
      </c>
      <c r="C978" s="147" t="s">
        <v>95</v>
      </c>
      <c r="D978" s="148">
        <v>612404</v>
      </c>
      <c r="E978" s="148">
        <v>555</v>
      </c>
      <c r="F978" s="148"/>
      <c r="G978" s="1328"/>
    </row>
    <row r="979" spans="1:7" ht="18.75" customHeight="1" x14ac:dyDescent="0.25">
      <c r="A979" s="1333"/>
      <c r="B979" s="146" t="s">
        <v>1185</v>
      </c>
      <c r="C979" s="147" t="s">
        <v>95</v>
      </c>
      <c r="D979" s="148">
        <v>612404</v>
      </c>
      <c r="E979" s="148">
        <v>555</v>
      </c>
      <c r="F979" s="148"/>
      <c r="G979" s="1328"/>
    </row>
    <row r="980" spans="1:7" ht="18.75" customHeight="1" x14ac:dyDescent="0.25">
      <c r="A980" s="1333"/>
      <c r="B980" s="146" t="s">
        <v>1186</v>
      </c>
      <c r="C980" s="147" t="s">
        <v>95</v>
      </c>
      <c r="D980" s="148">
        <v>612404</v>
      </c>
      <c r="E980" s="148">
        <v>555</v>
      </c>
      <c r="F980" s="148"/>
      <c r="G980" s="1328"/>
    </row>
    <row r="981" spans="1:7" ht="18.75" customHeight="1" x14ac:dyDescent="0.25">
      <c r="A981" s="1333"/>
      <c r="B981" s="146" t="s">
        <v>1187</v>
      </c>
      <c r="C981" s="147" t="s">
        <v>95</v>
      </c>
      <c r="D981" s="148">
        <v>584035</v>
      </c>
      <c r="E981" s="148">
        <v>555</v>
      </c>
      <c r="F981" s="148"/>
      <c r="G981" s="1328"/>
    </row>
    <row r="982" spans="1:7" ht="18.75" customHeight="1" x14ac:dyDescent="0.25">
      <c r="A982" s="1333">
        <v>46</v>
      </c>
      <c r="B982" s="146" t="s">
        <v>1188</v>
      </c>
      <c r="C982" s="147" t="s">
        <v>95</v>
      </c>
      <c r="D982" s="148">
        <v>59919</v>
      </c>
      <c r="E982" s="148">
        <v>1110</v>
      </c>
      <c r="F982" s="148"/>
      <c r="G982" s="1328" t="s">
        <v>1189</v>
      </c>
    </row>
    <row r="983" spans="1:7" ht="18.75" customHeight="1" x14ac:dyDescent="0.25">
      <c r="A983" s="1333"/>
      <c r="B983" s="146" t="s">
        <v>1190</v>
      </c>
      <c r="C983" s="147" t="s">
        <v>95</v>
      </c>
      <c r="D983" s="148">
        <v>93081</v>
      </c>
      <c r="E983" s="148">
        <v>1110</v>
      </c>
      <c r="F983" s="148"/>
      <c r="G983" s="1328"/>
    </row>
    <row r="984" spans="1:7" ht="18.75" customHeight="1" x14ac:dyDescent="0.25">
      <c r="A984" s="1333"/>
      <c r="B984" s="146" t="s">
        <v>1191</v>
      </c>
      <c r="C984" s="147" t="s">
        <v>95</v>
      </c>
      <c r="D984" s="148">
        <v>126343</v>
      </c>
      <c r="E984" s="148">
        <v>1110</v>
      </c>
      <c r="F984" s="148"/>
      <c r="G984" s="1328"/>
    </row>
    <row r="985" spans="1:7" ht="18.75" customHeight="1" x14ac:dyDescent="0.25">
      <c r="A985" s="1333"/>
      <c r="B985" s="146" t="s">
        <v>1192</v>
      </c>
      <c r="C985" s="147" t="s">
        <v>95</v>
      </c>
      <c r="D985" s="148">
        <v>218135</v>
      </c>
      <c r="E985" s="148">
        <v>1110</v>
      </c>
      <c r="F985" s="148"/>
      <c r="G985" s="1328"/>
    </row>
    <row r="986" spans="1:7" ht="18.75" customHeight="1" x14ac:dyDescent="0.25">
      <c r="A986" s="1333"/>
      <c r="B986" s="146" t="s">
        <v>1193</v>
      </c>
      <c r="C986" s="147" t="s">
        <v>95</v>
      </c>
      <c r="D986" s="148">
        <v>218135</v>
      </c>
      <c r="E986" s="148">
        <v>1110</v>
      </c>
      <c r="F986" s="148"/>
      <c r="G986" s="1328"/>
    </row>
    <row r="987" spans="1:7" ht="18.75" customHeight="1" x14ac:dyDescent="0.25">
      <c r="A987" s="1333"/>
      <c r="B987" s="146" t="s">
        <v>1194</v>
      </c>
      <c r="C987" s="147" t="s">
        <v>95</v>
      </c>
      <c r="D987" s="148">
        <v>218135</v>
      </c>
      <c r="E987" s="148">
        <v>1110</v>
      </c>
      <c r="F987" s="148"/>
      <c r="G987" s="1328"/>
    </row>
    <row r="988" spans="1:7" ht="18.75" customHeight="1" x14ac:dyDescent="0.25">
      <c r="A988" s="1333"/>
      <c r="B988" s="146" t="s">
        <v>1195</v>
      </c>
      <c r="C988" s="147" t="s">
        <v>95</v>
      </c>
      <c r="D988" s="148">
        <v>218135</v>
      </c>
      <c r="E988" s="148">
        <v>1110</v>
      </c>
      <c r="F988" s="148"/>
      <c r="G988" s="1328"/>
    </row>
    <row r="989" spans="1:7" ht="18.75" customHeight="1" x14ac:dyDescent="0.25">
      <c r="A989" s="1333"/>
      <c r="B989" s="146" t="s">
        <v>1196</v>
      </c>
      <c r="C989" s="147" t="s">
        <v>95</v>
      </c>
      <c r="D989" s="148">
        <v>218135</v>
      </c>
      <c r="E989" s="148">
        <v>1110</v>
      </c>
      <c r="F989" s="148"/>
      <c r="G989" s="1328"/>
    </row>
    <row r="990" spans="1:7" ht="18.75" customHeight="1" x14ac:dyDescent="0.25">
      <c r="A990" s="1333"/>
      <c r="B990" s="146" t="s">
        <v>1197</v>
      </c>
      <c r="C990" s="147" t="s">
        <v>95</v>
      </c>
      <c r="D990" s="148">
        <v>234351</v>
      </c>
      <c r="E990" s="148">
        <v>1110</v>
      </c>
      <c r="F990" s="148"/>
      <c r="G990" s="1328"/>
    </row>
    <row r="991" spans="1:7" ht="18.75" customHeight="1" x14ac:dyDescent="0.25">
      <c r="A991" s="1333"/>
      <c r="B991" s="146" t="s">
        <v>1198</v>
      </c>
      <c r="C991" s="147" t="s">
        <v>95</v>
      </c>
      <c r="D991" s="148">
        <v>234351</v>
      </c>
      <c r="E991" s="148">
        <v>1110</v>
      </c>
      <c r="F991" s="148"/>
      <c r="G991" s="1328"/>
    </row>
    <row r="992" spans="1:7" ht="18.75" customHeight="1" x14ac:dyDescent="0.25">
      <c r="A992" s="1333"/>
      <c r="B992" s="146" t="s">
        <v>1199</v>
      </c>
      <c r="C992" s="147" t="s">
        <v>95</v>
      </c>
      <c r="D992" s="148">
        <v>234351</v>
      </c>
      <c r="E992" s="148">
        <v>1110</v>
      </c>
      <c r="F992" s="148"/>
      <c r="G992" s="1328"/>
    </row>
    <row r="993" spans="1:7" ht="18.75" customHeight="1" x14ac:dyDescent="0.25">
      <c r="A993" s="1333"/>
      <c r="B993" s="146" t="s">
        <v>1200</v>
      </c>
      <c r="C993" s="147" t="s">
        <v>95</v>
      </c>
      <c r="D993" s="148">
        <v>234351</v>
      </c>
      <c r="E993" s="148">
        <v>1110</v>
      </c>
      <c r="F993" s="148"/>
      <c r="G993" s="1328"/>
    </row>
    <row r="994" spans="1:7" ht="18.75" customHeight="1" x14ac:dyDescent="0.25">
      <c r="A994" s="1333"/>
      <c r="B994" s="146" t="s">
        <v>1201</v>
      </c>
      <c r="C994" s="147" t="s">
        <v>95</v>
      </c>
      <c r="D994" s="148">
        <v>234351</v>
      </c>
      <c r="E994" s="148">
        <v>1110</v>
      </c>
      <c r="F994" s="148"/>
      <c r="G994" s="1328"/>
    </row>
    <row r="995" spans="1:7" ht="18.75" customHeight="1" x14ac:dyDescent="0.25">
      <c r="A995" s="1333"/>
      <c r="B995" s="146" t="s">
        <v>1202</v>
      </c>
      <c r="C995" s="147" t="s">
        <v>95</v>
      </c>
      <c r="D995" s="148">
        <v>166784</v>
      </c>
      <c r="E995" s="148">
        <v>1110</v>
      </c>
      <c r="F995" s="148"/>
      <c r="G995" s="1328"/>
    </row>
    <row r="996" spans="1:7" ht="18.75" customHeight="1" x14ac:dyDescent="0.25">
      <c r="A996" s="1333">
        <v>47</v>
      </c>
      <c r="B996" s="146" t="s">
        <v>1203</v>
      </c>
      <c r="C996" s="147" t="s">
        <v>95</v>
      </c>
      <c r="D996" s="148">
        <v>25940</v>
      </c>
      <c r="E996" s="148">
        <v>5000</v>
      </c>
      <c r="F996" s="148"/>
      <c r="G996" s="1328" t="s">
        <v>1204</v>
      </c>
    </row>
    <row r="997" spans="1:7" ht="18.75" customHeight="1" x14ac:dyDescent="0.25">
      <c r="A997" s="1333"/>
      <c r="B997" s="146" t="s">
        <v>1205</v>
      </c>
      <c r="C997" s="147" t="s">
        <v>95</v>
      </c>
      <c r="D997" s="148">
        <v>149761</v>
      </c>
      <c r="E997" s="148">
        <v>5000</v>
      </c>
      <c r="F997" s="148"/>
      <c r="G997" s="1328"/>
    </row>
    <row r="998" spans="1:7" ht="18.75" customHeight="1" x14ac:dyDescent="0.25">
      <c r="A998" s="1333"/>
      <c r="B998" s="146" t="s">
        <v>1206</v>
      </c>
      <c r="C998" s="147" t="s">
        <v>95</v>
      </c>
      <c r="D998" s="148">
        <v>149761</v>
      </c>
      <c r="E998" s="148">
        <v>5000</v>
      </c>
      <c r="F998" s="148"/>
      <c r="G998" s="1328"/>
    </row>
    <row r="999" spans="1:7" ht="18.75" customHeight="1" x14ac:dyDescent="0.25">
      <c r="A999" s="1333"/>
      <c r="B999" s="146" t="s">
        <v>1207</v>
      </c>
      <c r="C999" s="147" t="s">
        <v>95</v>
      </c>
      <c r="D999" s="148">
        <v>149761</v>
      </c>
      <c r="E999" s="148">
        <v>5000</v>
      </c>
      <c r="F999" s="148"/>
      <c r="G999" s="1328"/>
    </row>
    <row r="1000" spans="1:7" ht="18.75" customHeight="1" x14ac:dyDescent="0.25">
      <c r="A1000" s="1333"/>
      <c r="B1000" s="146" t="s">
        <v>1208</v>
      </c>
      <c r="C1000" s="147" t="s">
        <v>95</v>
      </c>
      <c r="D1000" s="148">
        <v>149761</v>
      </c>
      <c r="E1000" s="148">
        <v>5000</v>
      </c>
      <c r="F1000" s="148"/>
      <c r="G1000" s="1328"/>
    </row>
    <row r="1001" spans="1:7" ht="18.75" customHeight="1" x14ac:dyDescent="0.25">
      <c r="A1001" s="1333"/>
      <c r="B1001" s="146" t="s">
        <v>1209</v>
      </c>
      <c r="C1001" s="147" t="s">
        <v>95</v>
      </c>
      <c r="D1001" s="148">
        <v>149761</v>
      </c>
      <c r="E1001" s="148">
        <v>5000</v>
      </c>
      <c r="F1001" s="148"/>
      <c r="G1001" s="1328"/>
    </row>
    <row r="1002" spans="1:7" ht="18.75" customHeight="1" x14ac:dyDescent="0.25">
      <c r="A1002" s="1333"/>
      <c r="B1002" s="146" t="s">
        <v>1210</v>
      </c>
      <c r="C1002" s="147" t="s">
        <v>95</v>
      </c>
      <c r="D1002" s="148">
        <v>184192</v>
      </c>
      <c r="E1002" s="148">
        <v>5000</v>
      </c>
      <c r="F1002" s="148"/>
      <c r="G1002" s="1328"/>
    </row>
    <row r="1003" spans="1:7" ht="18.75" customHeight="1" x14ac:dyDescent="0.25">
      <c r="A1003" s="1333"/>
      <c r="B1003" s="146" t="s">
        <v>1211</v>
      </c>
      <c r="C1003" s="147" t="s">
        <v>95</v>
      </c>
      <c r="D1003" s="148">
        <v>184192</v>
      </c>
      <c r="E1003" s="148">
        <v>5000</v>
      </c>
      <c r="F1003" s="148"/>
      <c r="G1003" s="1328"/>
    </row>
    <row r="1004" spans="1:7" ht="18.75" customHeight="1" x14ac:dyDescent="0.25">
      <c r="A1004" s="1333"/>
      <c r="B1004" s="146" t="s">
        <v>1212</v>
      </c>
      <c r="C1004" s="147" t="s">
        <v>95</v>
      </c>
      <c r="D1004" s="148">
        <v>184192</v>
      </c>
      <c r="E1004" s="148">
        <v>5000</v>
      </c>
      <c r="F1004" s="148"/>
      <c r="G1004" s="1328"/>
    </row>
    <row r="1005" spans="1:7" ht="18.75" customHeight="1" x14ac:dyDescent="0.25">
      <c r="A1005" s="1333"/>
      <c r="B1005" s="146" t="s">
        <v>1213</v>
      </c>
      <c r="C1005" s="147" t="s">
        <v>95</v>
      </c>
      <c r="D1005" s="148">
        <v>184192</v>
      </c>
      <c r="E1005" s="148">
        <v>5000</v>
      </c>
      <c r="F1005" s="148"/>
      <c r="G1005" s="1328"/>
    </row>
    <row r="1006" spans="1:7" ht="18.75" customHeight="1" x14ac:dyDescent="0.25">
      <c r="A1006" s="1333"/>
      <c r="B1006" s="146" t="s">
        <v>1214</v>
      </c>
      <c r="C1006" s="147" t="s">
        <v>95</v>
      </c>
      <c r="D1006" s="148">
        <v>184192</v>
      </c>
      <c r="E1006" s="148">
        <v>5000</v>
      </c>
      <c r="F1006" s="148"/>
      <c r="G1006" s="1328"/>
    </row>
    <row r="1007" spans="1:7" ht="18.75" customHeight="1" x14ac:dyDescent="0.25">
      <c r="A1007" s="1333"/>
      <c r="B1007" s="146" t="s">
        <v>1215</v>
      </c>
      <c r="C1007" s="147" t="s">
        <v>95</v>
      </c>
      <c r="D1007" s="148">
        <v>184192</v>
      </c>
      <c r="E1007" s="148">
        <v>5000</v>
      </c>
      <c r="F1007" s="148"/>
      <c r="G1007" s="1328"/>
    </row>
    <row r="1008" spans="1:7" ht="18.75" customHeight="1" x14ac:dyDescent="0.25">
      <c r="A1008" s="1333"/>
      <c r="B1008" s="146" t="s">
        <v>1216</v>
      </c>
      <c r="C1008" s="147" t="s">
        <v>95</v>
      </c>
      <c r="D1008" s="148">
        <v>184192</v>
      </c>
      <c r="E1008" s="148">
        <v>5000</v>
      </c>
      <c r="F1008" s="148"/>
      <c r="G1008" s="1328"/>
    </row>
    <row r="1009" spans="1:7" ht="18.75" customHeight="1" x14ac:dyDescent="0.25">
      <c r="A1009" s="1333"/>
      <c r="B1009" s="146" t="s">
        <v>1217</v>
      </c>
      <c r="C1009" s="147" t="s">
        <v>95</v>
      </c>
      <c r="D1009" s="148">
        <v>184192</v>
      </c>
      <c r="E1009" s="148">
        <v>5000</v>
      </c>
      <c r="F1009" s="148"/>
      <c r="G1009" s="1328"/>
    </row>
    <row r="1010" spans="1:7" ht="18.75" customHeight="1" x14ac:dyDescent="0.25">
      <c r="A1010" s="1333"/>
      <c r="B1010" s="146" t="s">
        <v>1218</v>
      </c>
      <c r="C1010" s="147" t="s">
        <v>95</v>
      </c>
      <c r="D1010" s="148">
        <v>184192</v>
      </c>
      <c r="E1010" s="148">
        <v>5000</v>
      </c>
      <c r="F1010" s="148"/>
      <c r="G1010" s="1328"/>
    </row>
    <row r="1011" spans="1:7" ht="18.75" customHeight="1" x14ac:dyDescent="0.25">
      <c r="A1011" s="1333"/>
      <c r="B1011" s="146" t="s">
        <v>1219</v>
      </c>
      <c r="C1011" s="147" t="s">
        <v>95</v>
      </c>
      <c r="D1011" s="148">
        <v>184192</v>
      </c>
      <c r="E1011" s="148">
        <v>5000</v>
      </c>
      <c r="F1011" s="148"/>
      <c r="G1011" s="1328"/>
    </row>
    <row r="1012" spans="1:7" ht="18.75" customHeight="1" x14ac:dyDescent="0.25">
      <c r="A1012" s="1333"/>
      <c r="B1012" s="146" t="s">
        <v>1220</v>
      </c>
      <c r="C1012" s="147" t="s">
        <v>95</v>
      </c>
      <c r="D1012" s="148">
        <v>132114</v>
      </c>
      <c r="E1012" s="148">
        <v>5000</v>
      </c>
      <c r="F1012" s="148"/>
      <c r="G1012" s="1328"/>
    </row>
    <row r="1013" spans="1:7" ht="18.75" customHeight="1" x14ac:dyDescent="0.25">
      <c r="A1013" s="1333">
        <v>48</v>
      </c>
      <c r="B1013" s="146" t="s">
        <v>1221</v>
      </c>
      <c r="C1013" s="147" t="s">
        <v>95</v>
      </c>
      <c r="D1013" s="148">
        <v>6883</v>
      </c>
      <c r="E1013" s="148">
        <v>47600</v>
      </c>
      <c r="F1013" s="148"/>
      <c r="G1013" s="1328" t="s">
        <v>1222</v>
      </c>
    </row>
    <row r="1014" spans="1:7" ht="18.75" customHeight="1" x14ac:dyDescent="0.25">
      <c r="A1014" s="1333"/>
      <c r="B1014" s="146" t="s">
        <v>1223</v>
      </c>
      <c r="C1014" s="147" t="s">
        <v>95</v>
      </c>
      <c r="D1014" s="148">
        <v>13689</v>
      </c>
      <c r="E1014" s="148">
        <v>47600</v>
      </c>
      <c r="F1014" s="148"/>
      <c r="G1014" s="1328"/>
    </row>
    <row r="1015" spans="1:7" ht="18.75" customHeight="1" x14ac:dyDescent="0.25">
      <c r="A1015" s="1333"/>
      <c r="B1015" s="146" t="s">
        <v>1224</v>
      </c>
      <c r="C1015" s="147" t="s">
        <v>95</v>
      </c>
      <c r="D1015" s="148">
        <v>13185</v>
      </c>
      <c r="E1015" s="148">
        <v>47600</v>
      </c>
      <c r="F1015" s="148"/>
      <c r="G1015" s="1328"/>
    </row>
    <row r="1016" spans="1:7" ht="18.75" customHeight="1" x14ac:dyDescent="0.25">
      <c r="A1016" s="1333">
        <v>49</v>
      </c>
      <c r="B1016" s="146" t="s">
        <v>1225</v>
      </c>
      <c r="C1016" s="147" t="s">
        <v>95</v>
      </c>
      <c r="D1016" s="148">
        <v>83240</v>
      </c>
      <c r="E1016" s="148">
        <v>500</v>
      </c>
      <c r="F1016" s="148"/>
      <c r="G1016" s="1328" t="s">
        <v>1226</v>
      </c>
    </row>
    <row r="1017" spans="1:7" ht="18.75" customHeight="1" x14ac:dyDescent="0.25">
      <c r="A1017" s="1333"/>
      <c r="B1017" s="146" t="s">
        <v>1227</v>
      </c>
      <c r="C1017" s="147" t="s">
        <v>95</v>
      </c>
      <c r="D1017" s="148">
        <v>461240</v>
      </c>
      <c r="E1017" s="148">
        <v>500</v>
      </c>
      <c r="F1017" s="148"/>
      <c r="G1017" s="1328"/>
    </row>
    <row r="1018" spans="1:7" ht="18.75" customHeight="1" x14ac:dyDescent="0.25">
      <c r="A1018" s="1333"/>
      <c r="B1018" s="146" t="s">
        <v>1228</v>
      </c>
      <c r="C1018" s="147" t="s">
        <v>95</v>
      </c>
      <c r="D1018" s="148">
        <v>629240</v>
      </c>
      <c r="E1018" s="148">
        <v>500</v>
      </c>
      <c r="F1018" s="148"/>
      <c r="G1018" s="1328"/>
    </row>
    <row r="1019" spans="1:7" ht="18.75" customHeight="1" x14ac:dyDescent="0.25">
      <c r="A1019" s="1333"/>
      <c r="B1019" s="146" t="s">
        <v>1229</v>
      </c>
      <c r="C1019" s="147" t="s">
        <v>95</v>
      </c>
      <c r="D1019" s="148">
        <v>419240</v>
      </c>
      <c r="E1019" s="148">
        <v>500</v>
      </c>
      <c r="F1019" s="148"/>
      <c r="G1019" s="1328"/>
    </row>
    <row r="1020" spans="1:7" ht="18.75" customHeight="1" x14ac:dyDescent="0.25">
      <c r="A1020" s="1333">
        <v>50</v>
      </c>
      <c r="B1020" s="146" t="s">
        <v>1230</v>
      </c>
      <c r="C1020" s="147" t="s">
        <v>95</v>
      </c>
      <c r="D1020" s="148">
        <v>28967</v>
      </c>
      <c r="E1020" s="148">
        <v>2000</v>
      </c>
      <c r="F1020" s="148"/>
      <c r="G1020" s="1328" t="s">
        <v>1231</v>
      </c>
    </row>
    <row r="1021" spans="1:7" ht="18.75" customHeight="1" x14ac:dyDescent="0.25">
      <c r="A1021" s="1333"/>
      <c r="B1021" s="146" t="s">
        <v>1232</v>
      </c>
      <c r="C1021" s="147" t="s">
        <v>95</v>
      </c>
      <c r="D1021" s="148">
        <v>69467</v>
      </c>
      <c r="E1021" s="148">
        <v>2000</v>
      </c>
      <c r="F1021" s="148"/>
      <c r="G1021" s="1328"/>
    </row>
    <row r="1022" spans="1:7" ht="18.75" customHeight="1" x14ac:dyDescent="0.25">
      <c r="A1022" s="1333"/>
      <c r="B1022" s="146" t="s">
        <v>1233</v>
      </c>
      <c r="C1022" s="147" t="s">
        <v>95</v>
      </c>
      <c r="D1022" s="148">
        <v>91967</v>
      </c>
      <c r="E1022" s="148">
        <v>2000</v>
      </c>
      <c r="F1022" s="148"/>
      <c r="G1022" s="1328"/>
    </row>
    <row r="1023" spans="1:7" ht="18.75" customHeight="1" x14ac:dyDescent="0.25">
      <c r="A1023" s="1333"/>
      <c r="B1023" s="146" t="s">
        <v>1234</v>
      </c>
      <c r="C1023" s="147" t="s">
        <v>95</v>
      </c>
      <c r="D1023" s="148">
        <v>60467</v>
      </c>
      <c r="E1023" s="148">
        <v>2000</v>
      </c>
      <c r="F1023" s="148"/>
      <c r="G1023" s="1328"/>
    </row>
    <row r="1024" spans="1:7" ht="18.75" customHeight="1" x14ac:dyDescent="0.25">
      <c r="A1024" s="1333">
        <v>51</v>
      </c>
      <c r="B1024" s="146" t="s">
        <v>1235</v>
      </c>
      <c r="C1024" s="147" t="s">
        <v>95</v>
      </c>
      <c r="D1024" s="148">
        <v>30292</v>
      </c>
      <c r="E1024" s="148">
        <v>2778</v>
      </c>
      <c r="F1024" s="148"/>
      <c r="G1024" s="1328" t="s">
        <v>1236</v>
      </c>
    </row>
    <row r="1025" spans="1:7" ht="18.75" customHeight="1" x14ac:dyDescent="0.25">
      <c r="A1025" s="1333"/>
      <c r="B1025" s="146" t="s">
        <v>1237</v>
      </c>
      <c r="C1025" s="147" t="s">
        <v>95</v>
      </c>
      <c r="D1025" s="148">
        <v>33891</v>
      </c>
      <c r="E1025" s="148">
        <v>2778</v>
      </c>
      <c r="F1025" s="148"/>
      <c r="G1025" s="1328"/>
    </row>
    <row r="1026" spans="1:7" ht="18.75" customHeight="1" x14ac:dyDescent="0.25">
      <c r="A1026" s="1333"/>
      <c r="B1026" s="146" t="s">
        <v>1238</v>
      </c>
      <c r="C1026" s="147" t="s">
        <v>95</v>
      </c>
      <c r="D1026" s="148">
        <v>112545</v>
      </c>
      <c r="E1026" s="148">
        <v>2778</v>
      </c>
      <c r="F1026" s="148"/>
      <c r="G1026" s="1328"/>
    </row>
    <row r="1027" spans="1:7" ht="18.75" customHeight="1" x14ac:dyDescent="0.25">
      <c r="A1027" s="1333"/>
      <c r="B1027" s="146" t="s">
        <v>1239</v>
      </c>
      <c r="C1027" s="147" t="s">
        <v>95</v>
      </c>
      <c r="D1027" s="148">
        <v>112545</v>
      </c>
      <c r="E1027" s="148">
        <v>2778</v>
      </c>
      <c r="F1027" s="148"/>
      <c r="G1027" s="1328"/>
    </row>
    <row r="1028" spans="1:7" ht="18.75" customHeight="1" x14ac:dyDescent="0.25">
      <c r="A1028" s="1333"/>
      <c r="B1028" s="146" t="s">
        <v>1240</v>
      </c>
      <c r="C1028" s="147" t="s">
        <v>95</v>
      </c>
      <c r="D1028" s="148">
        <v>112545</v>
      </c>
      <c r="E1028" s="148">
        <v>2778</v>
      </c>
      <c r="F1028" s="148"/>
      <c r="G1028" s="1328"/>
    </row>
    <row r="1029" spans="1:7" ht="18.75" customHeight="1" x14ac:dyDescent="0.25">
      <c r="A1029" s="1333"/>
      <c r="B1029" s="146" t="s">
        <v>1241</v>
      </c>
      <c r="C1029" s="147" t="s">
        <v>95</v>
      </c>
      <c r="D1029" s="148">
        <v>93647</v>
      </c>
      <c r="E1029" s="148">
        <v>2778</v>
      </c>
      <c r="F1029" s="148"/>
      <c r="G1029" s="1328"/>
    </row>
    <row r="1030" spans="1:7" ht="18.75" customHeight="1" x14ac:dyDescent="0.25">
      <c r="A1030" s="1329">
        <v>1</v>
      </c>
      <c r="B1030" s="161" t="s">
        <v>1242</v>
      </c>
      <c r="C1030" s="162" t="s">
        <v>95</v>
      </c>
      <c r="D1030" s="148">
        <v>130283</v>
      </c>
      <c r="E1030" s="151">
        <v>833</v>
      </c>
      <c r="F1030" s="151"/>
      <c r="G1030" s="1341" t="s">
        <v>1243</v>
      </c>
    </row>
    <row r="1031" spans="1:7" ht="18.75" customHeight="1" x14ac:dyDescent="0.25">
      <c r="A1031" s="1330"/>
      <c r="B1031" s="161" t="s">
        <v>1244</v>
      </c>
      <c r="C1031" s="162" t="s">
        <v>95</v>
      </c>
      <c r="D1031" s="148">
        <v>171630</v>
      </c>
      <c r="E1031" s="151">
        <v>833</v>
      </c>
      <c r="F1031" s="910"/>
      <c r="G1031" s="1338"/>
    </row>
    <row r="1032" spans="1:7" ht="18.75" customHeight="1" x14ac:dyDescent="0.25">
      <c r="A1032" s="1330"/>
      <c r="B1032" s="161" t="s">
        <v>1245</v>
      </c>
      <c r="C1032" s="162" t="s">
        <v>95</v>
      </c>
      <c r="D1032" s="148">
        <v>451580</v>
      </c>
      <c r="E1032" s="151">
        <v>833</v>
      </c>
      <c r="F1032" s="910"/>
      <c r="G1032" s="1338"/>
    </row>
    <row r="1033" spans="1:7" ht="18.75" customHeight="1" x14ac:dyDescent="0.25">
      <c r="A1033" s="1330"/>
      <c r="B1033" s="161" t="s">
        <v>1246</v>
      </c>
      <c r="C1033" s="162" t="s">
        <v>95</v>
      </c>
      <c r="D1033" s="148">
        <v>607549</v>
      </c>
      <c r="E1033" s="151">
        <v>833</v>
      </c>
      <c r="F1033" s="910"/>
      <c r="G1033" s="1338"/>
    </row>
    <row r="1034" spans="1:7" ht="18.75" customHeight="1" x14ac:dyDescent="0.25">
      <c r="A1034" s="1330"/>
      <c r="B1034" s="161" t="s">
        <v>1247</v>
      </c>
      <c r="C1034" s="162" t="s">
        <v>95</v>
      </c>
      <c r="D1034" s="148">
        <v>649055</v>
      </c>
      <c r="E1034" s="151">
        <v>833</v>
      </c>
      <c r="F1034" s="910"/>
      <c r="G1034" s="1338"/>
    </row>
    <row r="1035" spans="1:7" ht="18.75" customHeight="1" x14ac:dyDescent="0.25">
      <c r="A1035" s="1330"/>
      <c r="B1035" s="161" t="s">
        <v>1248</v>
      </c>
      <c r="C1035" s="162" t="s">
        <v>95</v>
      </c>
      <c r="D1035" s="148">
        <v>693197</v>
      </c>
      <c r="E1035" s="151">
        <v>833</v>
      </c>
      <c r="F1035" s="910"/>
      <c r="G1035" s="1338"/>
    </row>
    <row r="1036" spans="1:7" ht="18.75" customHeight="1" x14ac:dyDescent="0.25">
      <c r="A1036" s="1330"/>
      <c r="B1036" s="161" t="s">
        <v>1249</v>
      </c>
      <c r="C1036" s="162" t="s">
        <v>95</v>
      </c>
      <c r="D1036" s="148">
        <v>740350</v>
      </c>
      <c r="E1036" s="151">
        <v>833</v>
      </c>
      <c r="F1036" s="910"/>
      <c r="G1036" s="1338"/>
    </row>
    <row r="1037" spans="1:7" ht="18.75" customHeight="1" x14ac:dyDescent="0.25">
      <c r="A1037" s="1330"/>
      <c r="B1037" s="161" t="s">
        <v>1250</v>
      </c>
      <c r="C1037" s="162" t="s">
        <v>95</v>
      </c>
      <c r="D1037" s="148">
        <v>790937</v>
      </c>
      <c r="E1037" s="151">
        <v>833</v>
      </c>
      <c r="F1037" s="910"/>
      <c r="G1037" s="1338"/>
    </row>
    <row r="1038" spans="1:7" ht="18.75" customHeight="1" x14ac:dyDescent="0.25">
      <c r="A1038" s="1330"/>
      <c r="B1038" s="161" t="s">
        <v>1251</v>
      </c>
      <c r="C1038" s="162" t="s">
        <v>95</v>
      </c>
      <c r="D1038" s="148">
        <v>845446</v>
      </c>
      <c r="E1038" s="151">
        <v>833</v>
      </c>
      <c r="F1038" s="910"/>
      <c r="G1038" s="1338"/>
    </row>
    <row r="1039" spans="1:7" ht="18.75" customHeight="1" x14ac:dyDescent="0.25">
      <c r="A1039" s="1330"/>
      <c r="B1039" s="161" t="s">
        <v>1252</v>
      </c>
      <c r="C1039" s="162" t="s">
        <v>95</v>
      </c>
      <c r="D1039" s="148">
        <v>904431</v>
      </c>
      <c r="E1039" s="151">
        <v>833</v>
      </c>
      <c r="F1039" s="910"/>
      <c r="G1039" s="1338"/>
    </row>
    <row r="1040" spans="1:7" ht="18.75" customHeight="1" x14ac:dyDescent="0.25">
      <c r="A1040" s="1330"/>
      <c r="B1040" s="161" t="s">
        <v>1253</v>
      </c>
      <c r="C1040" s="162" t="s">
        <v>95</v>
      </c>
      <c r="D1040" s="148">
        <v>968517</v>
      </c>
      <c r="E1040" s="151">
        <v>833</v>
      </c>
      <c r="F1040" s="910"/>
      <c r="G1040" s="1338"/>
    </row>
    <row r="1041" spans="1:7" ht="18.75" customHeight="1" x14ac:dyDescent="0.25">
      <c r="A1041" s="1330"/>
      <c r="B1041" s="161" t="s">
        <v>1254</v>
      </c>
      <c r="C1041" s="162" t="s">
        <v>95</v>
      </c>
      <c r="D1041" s="148">
        <v>1038453</v>
      </c>
      <c r="E1041" s="151">
        <v>833</v>
      </c>
      <c r="F1041" s="910"/>
      <c r="G1041" s="1338"/>
    </row>
    <row r="1042" spans="1:7" ht="18.75" customHeight="1" x14ac:dyDescent="0.25">
      <c r="A1042" s="1330"/>
      <c r="B1042" s="161" t="s">
        <v>1255</v>
      </c>
      <c r="C1042" s="162" t="s">
        <v>95</v>
      </c>
      <c r="D1042" s="148">
        <v>1115038</v>
      </c>
      <c r="E1042" s="151">
        <v>833</v>
      </c>
      <c r="F1042" s="910"/>
      <c r="G1042" s="1338"/>
    </row>
    <row r="1043" spans="1:7" ht="18.75" customHeight="1" x14ac:dyDescent="0.25">
      <c r="A1043" s="1330"/>
      <c r="B1043" s="161" t="s">
        <v>1256</v>
      </c>
      <c r="C1043" s="162" t="s">
        <v>95</v>
      </c>
      <c r="D1043" s="148">
        <v>1199222</v>
      </c>
      <c r="E1043" s="151">
        <v>833</v>
      </c>
      <c r="F1043" s="910"/>
      <c r="G1043" s="1338"/>
    </row>
    <row r="1044" spans="1:7" ht="18.75" customHeight="1" x14ac:dyDescent="0.25">
      <c r="A1044" s="1331"/>
      <c r="B1044" s="161" t="s">
        <v>1257</v>
      </c>
      <c r="C1044" s="162" t="s">
        <v>95</v>
      </c>
      <c r="D1044" s="148">
        <v>1292081</v>
      </c>
      <c r="E1044" s="151">
        <v>833</v>
      </c>
      <c r="F1044" s="911"/>
      <c r="G1044" s="1342"/>
    </row>
    <row r="1045" spans="1:7" ht="18.75" customHeight="1" x14ac:dyDescent="0.25">
      <c r="A1045" s="1329">
        <v>2</v>
      </c>
      <c r="B1045" s="161" t="s">
        <v>1258</v>
      </c>
      <c r="C1045" s="162" t="s">
        <v>95</v>
      </c>
      <c r="D1045" s="148">
        <v>130283</v>
      </c>
      <c r="E1045" s="151">
        <v>833</v>
      </c>
      <c r="F1045" s="151"/>
      <c r="G1045" s="1341" t="s">
        <v>1259</v>
      </c>
    </row>
    <row r="1046" spans="1:7" ht="18.75" customHeight="1" x14ac:dyDescent="0.25">
      <c r="A1046" s="1330"/>
      <c r="B1046" s="161" t="s">
        <v>1260</v>
      </c>
      <c r="C1046" s="162" t="s">
        <v>95</v>
      </c>
      <c r="D1046" s="148">
        <v>171630</v>
      </c>
      <c r="E1046" s="151">
        <v>833</v>
      </c>
      <c r="F1046" s="910"/>
      <c r="G1046" s="1338"/>
    </row>
    <row r="1047" spans="1:7" ht="18.75" customHeight="1" x14ac:dyDescent="0.25">
      <c r="A1047" s="1330"/>
      <c r="B1047" s="161" t="s">
        <v>1261</v>
      </c>
      <c r="C1047" s="162" t="s">
        <v>95</v>
      </c>
      <c r="D1047" s="148">
        <v>451580</v>
      </c>
      <c r="E1047" s="151">
        <v>833</v>
      </c>
      <c r="F1047" s="910"/>
      <c r="G1047" s="1338"/>
    </row>
    <row r="1048" spans="1:7" ht="18.75" customHeight="1" x14ac:dyDescent="0.25">
      <c r="A1048" s="1330"/>
      <c r="B1048" s="161" t="s">
        <v>1262</v>
      </c>
      <c r="C1048" s="162" t="s">
        <v>95</v>
      </c>
      <c r="D1048" s="148">
        <v>607549</v>
      </c>
      <c r="E1048" s="151">
        <v>833</v>
      </c>
      <c r="F1048" s="910"/>
      <c r="G1048" s="1338"/>
    </row>
    <row r="1049" spans="1:7" ht="18.75" customHeight="1" x14ac:dyDescent="0.25">
      <c r="A1049" s="1330"/>
      <c r="B1049" s="161" t="s">
        <v>1263</v>
      </c>
      <c r="C1049" s="162" t="s">
        <v>95</v>
      </c>
      <c r="D1049" s="148">
        <v>649055</v>
      </c>
      <c r="E1049" s="151">
        <v>833</v>
      </c>
      <c r="F1049" s="910"/>
      <c r="G1049" s="1338"/>
    </row>
    <row r="1050" spans="1:7" ht="18.75" customHeight="1" x14ac:dyDescent="0.25">
      <c r="A1050" s="1330"/>
      <c r="B1050" s="161" t="s">
        <v>1264</v>
      </c>
      <c r="C1050" s="162" t="s">
        <v>95</v>
      </c>
      <c r="D1050" s="148">
        <v>693197</v>
      </c>
      <c r="E1050" s="151">
        <v>833</v>
      </c>
      <c r="F1050" s="910"/>
      <c r="G1050" s="1338"/>
    </row>
    <row r="1051" spans="1:7" ht="18.75" customHeight="1" x14ac:dyDescent="0.25">
      <c r="A1051" s="1330"/>
      <c r="B1051" s="161" t="s">
        <v>1265</v>
      </c>
      <c r="C1051" s="162" t="s">
        <v>95</v>
      </c>
      <c r="D1051" s="148">
        <v>740350</v>
      </c>
      <c r="E1051" s="151">
        <v>833</v>
      </c>
      <c r="F1051" s="910"/>
      <c r="G1051" s="1338"/>
    </row>
    <row r="1052" spans="1:7" ht="18.75" customHeight="1" x14ac:dyDescent="0.25">
      <c r="A1052" s="1330"/>
      <c r="B1052" s="161" t="s">
        <v>1266</v>
      </c>
      <c r="C1052" s="162" t="s">
        <v>95</v>
      </c>
      <c r="D1052" s="148">
        <v>790937</v>
      </c>
      <c r="E1052" s="151">
        <v>833</v>
      </c>
      <c r="F1052" s="910"/>
      <c r="G1052" s="1338"/>
    </row>
    <row r="1053" spans="1:7" ht="18.75" customHeight="1" x14ac:dyDescent="0.25">
      <c r="A1053" s="1330"/>
      <c r="B1053" s="161" t="s">
        <v>1267</v>
      </c>
      <c r="C1053" s="162" t="s">
        <v>95</v>
      </c>
      <c r="D1053" s="148">
        <v>845446</v>
      </c>
      <c r="E1053" s="151">
        <v>833</v>
      </c>
      <c r="F1053" s="910"/>
      <c r="G1053" s="1338"/>
    </row>
    <row r="1054" spans="1:7" ht="18.75" customHeight="1" x14ac:dyDescent="0.25">
      <c r="A1054" s="1330"/>
      <c r="B1054" s="161" t="s">
        <v>1268</v>
      </c>
      <c r="C1054" s="162" t="s">
        <v>95</v>
      </c>
      <c r="D1054" s="148">
        <v>904431</v>
      </c>
      <c r="E1054" s="151">
        <v>833</v>
      </c>
      <c r="F1054" s="910"/>
      <c r="G1054" s="1338"/>
    </row>
    <row r="1055" spans="1:7" ht="18.75" customHeight="1" x14ac:dyDescent="0.25">
      <c r="A1055" s="1330"/>
      <c r="B1055" s="161" t="s">
        <v>1269</v>
      </c>
      <c r="C1055" s="162" t="s">
        <v>95</v>
      </c>
      <c r="D1055" s="148">
        <v>968517</v>
      </c>
      <c r="E1055" s="151">
        <v>833</v>
      </c>
      <c r="F1055" s="910"/>
      <c r="G1055" s="1338"/>
    </row>
    <row r="1056" spans="1:7" ht="18.75" customHeight="1" x14ac:dyDescent="0.25">
      <c r="A1056" s="1330"/>
      <c r="B1056" s="161" t="s">
        <v>1270</v>
      </c>
      <c r="C1056" s="162" t="s">
        <v>95</v>
      </c>
      <c r="D1056" s="148">
        <v>1038453</v>
      </c>
      <c r="E1056" s="151">
        <v>833</v>
      </c>
      <c r="F1056" s="910"/>
      <c r="G1056" s="1338"/>
    </row>
    <row r="1057" spans="1:7" ht="18.75" customHeight="1" x14ac:dyDescent="0.25">
      <c r="A1057" s="1330"/>
      <c r="B1057" s="161" t="s">
        <v>1271</v>
      </c>
      <c r="C1057" s="162" t="s">
        <v>95</v>
      </c>
      <c r="D1057" s="148">
        <v>1115038</v>
      </c>
      <c r="E1057" s="151">
        <v>833</v>
      </c>
      <c r="F1057" s="910"/>
      <c r="G1057" s="1338"/>
    </row>
    <row r="1058" spans="1:7" ht="18.75" customHeight="1" x14ac:dyDescent="0.25">
      <c r="A1058" s="1330"/>
      <c r="B1058" s="161" t="s">
        <v>1272</v>
      </c>
      <c r="C1058" s="162" t="s">
        <v>95</v>
      </c>
      <c r="D1058" s="148">
        <v>1199222</v>
      </c>
      <c r="E1058" s="151">
        <v>833</v>
      </c>
      <c r="F1058" s="910"/>
      <c r="G1058" s="1338"/>
    </row>
    <row r="1059" spans="1:7" ht="18.75" customHeight="1" x14ac:dyDescent="0.25">
      <c r="A1059" s="1331"/>
      <c r="B1059" s="161" t="s">
        <v>1273</v>
      </c>
      <c r="C1059" s="162" t="s">
        <v>95</v>
      </c>
      <c r="D1059" s="148">
        <v>1292081</v>
      </c>
      <c r="E1059" s="151">
        <v>833</v>
      </c>
      <c r="F1059" s="911"/>
      <c r="G1059" s="1342"/>
    </row>
    <row r="1060" spans="1:7" ht="18.75" customHeight="1" x14ac:dyDescent="0.25">
      <c r="A1060" s="1329">
        <v>3</v>
      </c>
      <c r="B1060" s="161" t="s">
        <v>1274</v>
      </c>
      <c r="C1060" s="162" t="s">
        <v>95</v>
      </c>
      <c r="D1060" s="148">
        <v>130283</v>
      </c>
      <c r="E1060" s="151">
        <v>833</v>
      </c>
      <c r="F1060" s="151"/>
      <c r="G1060" s="1341" t="s">
        <v>1259</v>
      </c>
    </row>
    <row r="1061" spans="1:7" ht="18.75" customHeight="1" x14ac:dyDescent="0.25">
      <c r="A1061" s="1330"/>
      <c r="B1061" s="161" t="s">
        <v>1275</v>
      </c>
      <c r="C1061" s="162" t="s">
        <v>95</v>
      </c>
      <c r="D1061" s="148">
        <v>171630</v>
      </c>
      <c r="E1061" s="151">
        <v>833</v>
      </c>
      <c r="F1061" s="910"/>
      <c r="G1061" s="1338"/>
    </row>
    <row r="1062" spans="1:7" ht="18.75" customHeight="1" x14ac:dyDescent="0.25">
      <c r="A1062" s="1330"/>
      <c r="B1062" s="161" t="s">
        <v>1276</v>
      </c>
      <c r="C1062" s="162" t="s">
        <v>95</v>
      </c>
      <c r="D1062" s="148">
        <v>451580</v>
      </c>
      <c r="E1062" s="151">
        <v>833</v>
      </c>
      <c r="F1062" s="910"/>
      <c r="G1062" s="1338"/>
    </row>
    <row r="1063" spans="1:7" ht="18.75" customHeight="1" x14ac:dyDescent="0.25">
      <c r="A1063" s="1330"/>
      <c r="B1063" s="161" t="s">
        <v>1277</v>
      </c>
      <c r="C1063" s="162" t="s">
        <v>95</v>
      </c>
      <c r="D1063" s="148">
        <v>607549</v>
      </c>
      <c r="E1063" s="151">
        <v>833</v>
      </c>
      <c r="F1063" s="910"/>
      <c r="G1063" s="1338"/>
    </row>
    <row r="1064" spans="1:7" ht="18.75" customHeight="1" x14ac:dyDescent="0.25">
      <c r="A1064" s="1330"/>
      <c r="B1064" s="161" t="s">
        <v>1278</v>
      </c>
      <c r="C1064" s="162" t="s">
        <v>95</v>
      </c>
      <c r="D1064" s="148">
        <v>649055</v>
      </c>
      <c r="E1064" s="151">
        <v>833</v>
      </c>
      <c r="F1064" s="910"/>
      <c r="G1064" s="1338"/>
    </row>
    <row r="1065" spans="1:7" ht="18.75" customHeight="1" x14ac:dyDescent="0.25">
      <c r="A1065" s="1330"/>
      <c r="B1065" s="161" t="s">
        <v>1279</v>
      </c>
      <c r="C1065" s="162" t="s">
        <v>95</v>
      </c>
      <c r="D1065" s="148">
        <v>693197</v>
      </c>
      <c r="E1065" s="151">
        <v>833</v>
      </c>
      <c r="F1065" s="910"/>
      <c r="G1065" s="1338"/>
    </row>
    <row r="1066" spans="1:7" ht="18.75" customHeight="1" x14ac:dyDescent="0.25">
      <c r="A1066" s="1330"/>
      <c r="B1066" s="161" t="s">
        <v>1280</v>
      </c>
      <c r="C1066" s="162" t="s">
        <v>95</v>
      </c>
      <c r="D1066" s="148">
        <v>740350</v>
      </c>
      <c r="E1066" s="151">
        <v>833</v>
      </c>
      <c r="F1066" s="910"/>
      <c r="G1066" s="1338"/>
    </row>
    <row r="1067" spans="1:7" ht="18.75" customHeight="1" x14ac:dyDescent="0.25">
      <c r="A1067" s="1330"/>
      <c r="B1067" s="161" t="s">
        <v>1281</v>
      </c>
      <c r="C1067" s="162" t="s">
        <v>95</v>
      </c>
      <c r="D1067" s="148">
        <v>790937</v>
      </c>
      <c r="E1067" s="151">
        <v>833</v>
      </c>
      <c r="F1067" s="910"/>
      <c r="G1067" s="1338"/>
    </row>
    <row r="1068" spans="1:7" ht="18.75" customHeight="1" x14ac:dyDescent="0.25">
      <c r="A1068" s="1330"/>
      <c r="B1068" s="161" t="s">
        <v>1282</v>
      </c>
      <c r="C1068" s="162" t="s">
        <v>95</v>
      </c>
      <c r="D1068" s="148">
        <v>845446</v>
      </c>
      <c r="E1068" s="151">
        <v>833</v>
      </c>
      <c r="F1068" s="910"/>
      <c r="G1068" s="1338"/>
    </row>
    <row r="1069" spans="1:7" ht="18.75" customHeight="1" x14ac:dyDescent="0.25">
      <c r="A1069" s="1330"/>
      <c r="B1069" s="161" t="s">
        <v>1283</v>
      </c>
      <c r="C1069" s="162" t="s">
        <v>95</v>
      </c>
      <c r="D1069" s="148">
        <v>904431</v>
      </c>
      <c r="E1069" s="151">
        <v>833</v>
      </c>
      <c r="F1069" s="910"/>
      <c r="G1069" s="1338"/>
    </row>
    <row r="1070" spans="1:7" ht="18.75" customHeight="1" x14ac:dyDescent="0.25">
      <c r="A1070" s="1330"/>
      <c r="B1070" s="161" t="s">
        <v>1284</v>
      </c>
      <c r="C1070" s="162" t="s">
        <v>95</v>
      </c>
      <c r="D1070" s="148">
        <v>968517</v>
      </c>
      <c r="E1070" s="151">
        <v>833</v>
      </c>
      <c r="F1070" s="910"/>
      <c r="G1070" s="1338"/>
    </row>
    <row r="1071" spans="1:7" ht="18.75" customHeight="1" x14ac:dyDescent="0.25">
      <c r="A1071" s="1330"/>
      <c r="B1071" s="161" t="s">
        <v>1285</v>
      </c>
      <c r="C1071" s="162" t="s">
        <v>95</v>
      </c>
      <c r="D1071" s="148">
        <v>1038453</v>
      </c>
      <c r="E1071" s="151">
        <v>833</v>
      </c>
      <c r="F1071" s="910"/>
      <c r="G1071" s="1338"/>
    </row>
    <row r="1072" spans="1:7" ht="18.75" customHeight="1" x14ac:dyDescent="0.25">
      <c r="A1072" s="1330"/>
      <c r="B1072" s="161" t="s">
        <v>1286</v>
      </c>
      <c r="C1072" s="162" t="s">
        <v>95</v>
      </c>
      <c r="D1072" s="148">
        <v>1115038</v>
      </c>
      <c r="E1072" s="151">
        <v>833</v>
      </c>
      <c r="F1072" s="910"/>
      <c r="G1072" s="1338"/>
    </row>
    <row r="1073" spans="1:7" ht="18.75" customHeight="1" x14ac:dyDescent="0.25">
      <c r="A1073" s="1330"/>
      <c r="B1073" s="161" t="s">
        <v>1287</v>
      </c>
      <c r="C1073" s="162" t="s">
        <v>95</v>
      </c>
      <c r="D1073" s="148">
        <v>1199222</v>
      </c>
      <c r="E1073" s="151">
        <v>833</v>
      </c>
      <c r="F1073" s="910"/>
      <c r="G1073" s="1338"/>
    </row>
    <row r="1074" spans="1:7" ht="18.75" customHeight="1" x14ac:dyDescent="0.25">
      <c r="A1074" s="1331"/>
      <c r="B1074" s="161" t="s">
        <v>1288</v>
      </c>
      <c r="C1074" s="162" t="s">
        <v>95</v>
      </c>
      <c r="D1074" s="148">
        <v>1292081</v>
      </c>
      <c r="E1074" s="151">
        <v>833</v>
      </c>
      <c r="F1074" s="911"/>
      <c r="G1074" s="1342"/>
    </row>
    <row r="1075" spans="1:7" ht="18.75" customHeight="1" x14ac:dyDescent="0.25">
      <c r="A1075" s="1329">
        <v>3</v>
      </c>
      <c r="B1075" s="161" t="s">
        <v>1289</v>
      </c>
      <c r="C1075" s="162" t="s">
        <v>95</v>
      </c>
      <c r="D1075" s="148">
        <v>130283</v>
      </c>
      <c r="E1075" s="151">
        <v>833</v>
      </c>
      <c r="F1075" s="151"/>
      <c r="G1075" s="1341" t="s">
        <v>1259</v>
      </c>
    </row>
    <row r="1076" spans="1:7" ht="18.75" customHeight="1" x14ac:dyDescent="0.25">
      <c r="A1076" s="1330"/>
      <c r="B1076" s="161" t="s">
        <v>1290</v>
      </c>
      <c r="C1076" s="162" t="s">
        <v>95</v>
      </c>
      <c r="D1076" s="148">
        <v>171630</v>
      </c>
      <c r="E1076" s="151">
        <v>833</v>
      </c>
      <c r="F1076" s="910"/>
      <c r="G1076" s="1338"/>
    </row>
    <row r="1077" spans="1:7" ht="18.75" customHeight="1" x14ac:dyDescent="0.25">
      <c r="A1077" s="1330"/>
      <c r="B1077" s="161" t="s">
        <v>1291</v>
      </c>
      <c r="C1077" s="162" t="s">
        <v>95</v>
      </c>
      <c r="D1077" s="148">
        <v>451580</v>
      </c>
      <c r="E1077" s="151">
        <v>833</v>
      </c>
      <c r="F1077" s="910"/>
      <c r="G1077" s="1338"/>
    </row>
    <row r="1078" spans="1:7" ht="18.75" customHeight="1" x14ac:dyDescent="0.25">
      <c r="A1078" s="1330"/>
      <c r="B1078" s="161" t="s">
        <v>1292</v>
      </c>
      <c r="C1078" s="162" t="s">
        <v>95</v>
      </c>
      <c r="D1078" s="148">
        <v>607549</v>
      </c>
      <c r="E1078" s="151">
        <v>833</v>
      </c>
      <c r="F1078" s="910"/>
      <c r="G1078" s="1338"/>
    </row>
    <row r="1079" spans="1:7" ht="18.75" customHeight="1" x14ac:dyDescent="0.25">
      <c r="A1079" s="1330"/>
      <c r="B1079" s="161" t="s">
        <v>1293</v>
      </c>
      <c r="C1079" s="162" t="s">
        <v>95</v>
      </c>
      <c r="D1079" s="148">
        <v>649055</v>
      </c>
      <c r="E1079" s="151">
        <v>833</v>
      </c>
      <c r="F1079" s="910"/>
      <c r="G1079" s="1338"/>
    </row>
    <row r="1080" spans="1:7" ht="18.75" customHeight="1" x14ac:dyDescent="0.25">
      <c r="A1080" s="1330"/>
      <c r="B1080" s="161" t="s">
        <v>1294</v>
      </c>
      <c r="C1080" s="162" t="s">
        <v>95</v>
      </c>
      <c r="D1080" s="148">
        <v>693197</v>
      </c>
      <c r="E1080" s="151">
        <v>833</v>
      </c>
      <c r="F1080" s="910"/>
      <c r="G1080" s="1338"/>
    </row>
    <row r="1081" spans="1:7" ht="18.75" customHeight="1" x14ac:dyDescent="0.25">
      <c r="A1081" s="1330"/>
      <c r="B1081" s="161" t="s">
        <v>1295</v>
      </c>
      <c r="C1081" s="162" t="s">
        <v>95</v>
      </c>
      <c r="D1081" s="148">
        <v>740350</v>
      </c>
      <c r="E1081" s="151">
        <v>833</v>
      </c>
      <c r="F1081" s="910"/>
      <c r="G1081" s="1338"/>
    </row>
    <row r="1082" spans="1:7" ht="18.75" customHeight="1" x14ac:dyDescent="0.25">
      <c r="A1082" s="1330"/>
      <c r="B1082" s="161" t="s">
        <v>1296</v>
      </c>
      <c r="C1082" s="162" t="s">
        <v>95</v>
      </c>
      <c r="D1082" s="148">
        <v>790937</v>
      </c>
      <c r="E1082" s="151">
        <v>833</v>
      </c>
      <c r="F1082" s="910"/>
      <c r="G1082" s="1338"/>
    </row>
    <row r="1083" spans="1:7" ht="18.75" customHeight="1" x14ac:dyDescent="0.25">
      <c r="A1083" s="1330"/>
      <c r="B1083" s="161" t="s">
        <v>1297</v>
      </c>
      <c r="C1083" s="162" t="s">
        <v>95</v>
      </c>
      <c r="D1083" s="148">
        <v>845446</v>
      </c>
      <c r="E1083" s="151">
        <v>833</v>
      </c>
      <c r="F1083" s="910"/>
      <c r="G1083" s="1338"/>
    </row>
    <row r="1084" spans="1:7" ht="18.75" customHeight="1" x14ac:dyDescent="0.25">
      <c r="A1084" s="1330"/>
      <c r="B1084" s="161" t="s">
        <v>1298</v>
      </c>
      <c r="C1084" s="162" t="s">
        <v>95</v>
      </c>
      <c r="D1084" s="148">
        <v>904431</v>
      </c>
      <c r="E1084" s="151">
        <v>833</v>
      </c>
      <c r="F1084" s="910"/>
      <c r="G1084" s="1338"/>
    </row>
    <row r="1085" spans="1:7" ht="18.75" customHeight="1" x14ac:dyDescent="0.25">
      <c r="A1085" s="1330"/>
      <c r="B1085" s="161" t="s">
        <v>1299</v>
      </c>
      <c r="C1085" s="162" t="s">
        <v>95</v>
      </c>
      <c r="D1085" s="148">
        <v>968517</v>
      </c>
      <c r="E1085" s="151">
        <v>833</v>
      </c>
      <c r="F1085" s="910"/>
      <c r="G1085" s="1338"/>
    </row>
    <row r="1086" spans="1:7" ht="18.75" customHeight="1" x14ac:dyDescent="0.25">
      <c r="A1086" s="1330"/>
      <c r="B1086" s="161" t="s">
        <v>1300</v>
      </c>
      <c r="C1086" s="162" t="s">
        <v>95</v>
      </c>
      <c r="D1086" s="148">
        <v>1038453</v>
      </c>
      <c r="E1086" s="151">
        <v>833</v>
      </c>
      <c r="F1086" s="910"/>
      <c r="G1086" s="1338"/>
    </row>
    <row r="1087" spans="1:7" ht="18.75" customHeight="1" x14ac:dyDescent="0.25">
      <c r="A1087" s="1330"/>
      <c r="B1087" s="161" t="s">
        <v>1301</v>
      </c>
      <c r="C1087" s="162" t="s">
        <v>95</v>
      </c>
      <c r="D1087" s="148">
        <v>1115038</v>
      </c>
      <c r="E1087" s="151">
        <v>833</v>
      </c>
      <c r="F1087" s="910"/>
      <c r="G1087" s="1338"/>
    </row>
    <row r="1088" spans="1:7" ht="18.75" customHeight="1" x14ac:dyDescent="0.25">
      <c r="A1088" s="1330"/>
      <c r="B1088" s="161" t="s">
        <v>1302</v>
      </c>
      <c r="C1088" s="162" t="s">
        <v>95</v>
      </c>
      <c r="D1088" s="148">
        <v>1199222</v>
      </c>
      <c r="E1088" s="151">
        <v>833</v>
      </c>
      <c r="F1088" s="910"/>
      <c r="G1088" s="1338"/>
    </row>
    <row r="1089" spans="1:7" ht="18.75" customHeight="1" x14ac:dyDescent="0.25">
      <c r="A1089" s="1331"/>
      <c r="B1089" s="161" t="s">
        <v>1303</v>
      </c>
      <c r="C1089" s="162" t="s">
        <v>95</v>
      </c>
      <c r="D1089" s="148">
        <v>1292081</v>
      </c>
      <c r="E1089" s="151">
        <v>833</v>
      </c>
      <c r="F1089" s="911"/>
      <c r="G1089" s="1342"/>
    </row>
    <row r="1090" spans="1:7" ht="18.75" customHeight="1" x14ac:dyDescent="0.25">
      <c r="A1090" s="1329">
        <v>4</v>
      </c>
      <c r="B1090" s="161" t="s">
        <v>1304</v>
      </c>
      <c r="C1090" s="162" t="s">
        <v>95</v>
      </c>
      <c r="D1090" s="148">
        <v>130283</v>
      </c>
      <c r="E1090" s="151">
        <v>833</v>
      </c>
      <c r="F1090" s="151"/>
      <c r="G1090" s="1341" t="s">
        <v>1259</v>
      </c>
    </row>
    <row r="1091" spans="1:7" ht="18.75" customHeight="1" x14ac:dyDescent="0.25">
      <c r="A1091" s="1330"/>
      <c r="B1091" s="161" t="s">
        <v>1305</v>
      </c>
      <c r="C1091" s="162" t="s">
        <v>95</v>
      </c>
      <c r="D1091" s="148">
        <v>171630</v>
      </c>
      <c r="E1091" s="151">
        <v>833</v>
      </c>
      <c r="F1091" s="910"/>
      <c r="G1091" s="1338"/>
    </row>
    <row r="1092" spans="1:7" ht="18.75" customHeight="1" x14ac:dyDescent="0.25">
      <c r="A1092" s="1330"/>
      <c r="B1092" s="161" t="s">
        <v>1306</v>
      </c>
      <c r="C1092" s="162" t="s">
        <v>95</v>
      </c>
      <c r="D1092" s="148">
        <v>451580</v>
      </c>
      <c r="E1092" s="151">
        <v>833</v>
      </c>
      <c r="F1092" s="910"/>
      <c r="G1092" s="1338"/>
    </row>
    <row r="1093" spans="1:7" ht="18.75" customHeight="1" x14ac:dyDescent="0.25">
      <c r="A1093" s="1330"/>
      <c r="B1093" s="161" t="s">
        <v>1307</v>
      </c>
      <c r="C1093" s="162" t="s">
        <v>95</v>
      </c>
      <c r="D1093" s="148">
        <v>607549</v>
      </c>
      <c r="E1093" s="151">
        <v>833</v>
      </c>
      <c r="F1093" s="910"/>
      <c r="G1093" s="1338"/>
    </row>
    <row r="1094" spans="1:7" ht="18.75" customHeight="1" x14ac:dyDescent="0.25">
      <c r="A1094" s="1330"/>
      <c r="B1094" s="161" t="s">
        <v>1308</v>
      </c>
      <c r="C1094" s="162" t="s">
        <v>95</v>
      </c>
      <c r="D1094" s="148">
        <v>649055</v>
      </c>
      <c r="E1094" s="151">
        <v>833</v>
      </c>
      <c r="F1094" s="910"/>
      <c r="G1094" s="1338"/>
    </row>
    <row r="1095" spans="1:7" ht="18.75" customHeight="1" x14ac:dyDescent="0.25">
      <c r="A1095" s="1330"/>
      <c r="B1095" s="161" t="s">
        <v>1309</v>
      </c>
      <c r="C1095" s="162" t="s">
        <v>95</v>
      </c>
      <c r="D1095" s="148">
        <v>693197</v>
      </c>
      <c r="E1095" s="151">
        <v>833</v>
      </c>
      <c r="F1095" s="910"/>
      <c r="G1095" s="1338"/>
    </row>
    <row r="1096" spans="1:7" ht="18.75" customHeight="1" x14ac:dyDescent="0.25">
      <c r="A1096" s="1330"/>
      <c r="B1096" s="161" t="s">
        <v>1310</v>
      </c>
      <c r="C1096" s="162" t="s">
        <v>95</v>
      </c>
      <c r="D1096" s="148">
        <v>740350</v>
      </c>
      <c r="E1096" s="151">
        <v>833</v>
      </c>
      <c r="F1096" s="910"/>
      <c r="G1096" s="1338"/>
    </row>
    <row r="1097" spans="1:7" ht="18.75" customHeight="1" x14ac:dyDescent="0.25">
      <c r="A1097" s="1330"/>
      <c r="B1097" s="161" t="s">
        <v>1311</v>
      </c>
      <c r="C1097" s="162" t="s">
        <v>95</v>
      </c>
      <c r="D1097" s="148">
        <v>790937</v>
      </c>
      <c r="E1097" s="151">
        <v>833</v>
      </c>
      <c r="F1097" s="910"/>
      <c r="G1097" s="1338"/>
    </row>
    <row r="1098" spans="1:7" ht="18.75" customHeight="1" x14ac:dyDescent="0.25">
      <c r="A1098" s="1330"/>
      <c r="B1098" s="161" t="s">
        <v>1312</v>
      </c>
      <c r="C1098" s="162" t="s">
        <v>95</v>
      </c>
      <c r="D1098" s="148">
        <v>845446</v>
      </c>
      <c r="E1098" s="151">
        <v>833</v>
      </c>
      <c r="F1098" s="910"/>
      <c r="G1098" s="1338"/>
    </row>
    <row r="1099" spans="1:7" ht="18.75" customHeight="1" x14ac:dyDescent="0.25">
      <c r="A1099" s="1330"/>
      <c r="B1099" s="161" t="s">
        <v>1313</v>
      </c>
      <c r="C1099" s="162" t="s">
        <v>95</v>
      </c>
      <c r="D1099" s="148">
        <v>904431</v>
      </c>
      <c r="E1099" s="151">
        <v>833</v>
      </c>
      <c r="F1099" s="910"/>
      <c r="G1099" s="1338"/>
    </row>
    <row r="1100" spans="1:7" ht="18.75" customHeight="1" x14ac:dyDescent="0.25">
      <c r="A1100" s="1330"/>
      <c r="B1100" s="161" t="s">
        <v>1314</v>
      </c>
      <c r="C1100" s="162" t="s">
        <v>95</v>
      </c>
      <c r="D1100" s="148">
        <v>968517</v>
      </c>
      <c r="E1100" s="151">
        <v>833</v>
      </c>
      <c r="F1100" s="910"/>
      <c r="G1100" s="1338"/>
    </row>
    <row r="1101" spans="1:7" ht="18.75" customHeight="1" x14ac:dyDescent="0.25">
      <c r="A1101" s="1330"/>
      <c r="B1101" s="161" t="s">
        <v>1315</v>
      </c>
      <c r="C1101" s="162" t="s">
        <v>95</v>
      </c>
      <c r="D1101" s="148">
        <v>1038453</v>
      </c>
      <c r="E1101" s="151">
        <v>833</v>
      </c>
      <c r="F1101" s="910"/>
      <c r="G1101" s="1338"/>
    </row>
    <row r="1102" spans="1:7" ht="18.75" customHeight="1" x14ac:dyDescent="0.25">
      <c r="A1102" s="1330"/>
      <c r="B1102" s="161" t="s">
        <v>1316</v>
      </c>
      <c r="C1102" s="162" t="s">
        <v>95</v>
      </c>
      <c r="D1102" s="148">
        <v>1115038</v>
      </c>
      <c r="E1102" s="151">
        <v>833</v>
      </c>
      <c r="F1102" s="910"/>
      <c r="G1102" s="1338"/>
    </row>
    <row r="1103" spans="1:7" ht="18.75" customHeight="1" x14ac:dyDescent="0.25">
      <c r="A1103" s="1330"/>
      <c r="B1103" s="161" t="s">
        <v>1317</v>
      </c>
      <c r="C1103" s="162" t="s">
        <v>95</v>
      </c>
      <c r="D1103" s="148">
        <v>1199222</v>
      </c>
      <c r="E1103" s="151">
        <v>833</v>
      </c>
      <c r="F1103" s="910"/>
      <c r="G1103" s="1338"/>
    </row>
    <row r="1104" spans="1:7" ht="18.75" customHeight="1" x14ac:dyDescent="0.25">
      <c r="A1104" s="1331"/>
      <c r="B1104" s="161" t="s">
        <v>1318</v>
      </c>
      <c r="C1104" s="162" t="s">
        <v>95</v>
      </c>
      <c r="D1104" s="148">
        <v>1292081</v>
      </c>
      <c r="E1104" s="151">
        <v>833</v>
      </c>
      <c r="F1104" s="911"/>
      <c r="G1104" s="1342"/>
    </row>
    <row r="1105" spans="1:7" ht="18.75" customHeight="1" x14ac:dyDescent="0.25">
      <c r="A1105" s="1329">
        <v>5</v>
      </c>
      <c r="B1105" s="161" t="s">
        <v>1319</v>
      </c>
      <c r="C1105" s="162" t="s">
        <v>95</v>
      </c>
      <c r="D1105" s="148">
        <v>130283</v>
      </c>
      <c r="E1105" s="151">
        <v>833</v>
      </c>
      <c r="F1105" s="151"/>
      <c r="G1105" s="1341" t="s">
        <v>1259</v>
      </c>
    </row>
    <row r="1106" spans="1:7" ht="18.75" customHeight="1" x14ac:dyDescent="0.25">
      <c r="A1106" s="1330"/>
      <c r="B1106" s="161" t="s">
        <v>1320</v>
      </c>
      <c r="C1106" s="162" t="s">
        <v>95</v>
      </c>
      <c r="D1106" s="148">
        <v>171630</v>
      </c>
      <c r="E1106" s="151">
        <v>833</v>
      </c>
      <c r="F1106" s="910"/>
      <c r="G1106" s="1338"/>
    </row>
    <row r="1107" spans="1:7" ht="18.75" customHeight="1" x14ac:dyDescent="0.25">
      <c r="A1107" s="1330"/>
      <c r="B1107" s="161" t="s">
        <v>1321</v>
      </c>
      <c r="C1107" s="162" t="s">
        <v>95</v>
      </c>
      <c r="D1107" s="148">
        <v>451580</v>
      </c>
      <c r="E1107" s="151">
        <v>833</v>
      </c>
      <c r="F1107" s="910"/>
      <c r="G1107" s="1338"/>
    </row>
    <row r="1108" spans="1:7" ht="18.75" customHeight="1" x14ac:dyDescent="0.25">
      <c r="A1108" s="1330"/>
      <c r="B1108" s="161" t="s">
        <v>1322</v>
      </c>
      <c r="C1108" s="162" t="s">
        <v>95</v>
      </c>
      <c r="D1108" s="148">
        <v>607549</v>
      </c>
      <c r="E1108" s="151">
        <v>833</v>
      </c>
      <c r="F1108" s="910"/>
      <c r="G1108" s="1338"/>
    </row>
    <row r="1109" spans="1:7" ht="18.75" customHeight="1" x14ac:dyDescent="0.25">
      <c r="A1109" s="1330"/>
      <c r="B1109" s="161" t="s">
        <v>1323</v>
      </c>
      <c r="C1109" s="162" t="s">
        <v>95</v>
      </c>
      <c r="D1109" s="148">
        <v>649055</v>
      </c>
      <c r="E1109" s="151">
        <v>833</v>
      </c>
      <c r="F1109" s="910"/>
      <c r="G1109" s="1338"/>
    </row>
    <row r="1110" spans="1:7" ht="18.75" customHeight="1" x14ac:dyDescent="0.25">
      <c r="A1110" s="1330"/>
      <c r="B1110" s="161" t="s">
        <v>1324</v>
      </c>
      <c r="C1110" s="162" t="s">
        <v>95</v>
      </c>
      <c r="D1110" s="148">
        <v>693197</v>
      </c>
      <c r="E1110" s="151">
        <v>833</v>
      </c>
      <c r="F1110" s="910"/>
      <c r="G1110" s="1338"/>
    </row>
    <row r="1111" spans="1:7" ht="18.75" customHeight="1" x14ac:dyDescent="0.25">
      <c r="A1111" s="1330"/>
      <c r="B1111" s="161" t="s">
        <v>1325</v>
      </c>
      <c r="C1111" s="162" t="s">
        <v>95</v>
      </c>
      <c r="D1111" s="148">
        <v>740350</v>
      </c>
      <c r="E1111" s="151">
        <v>833</v>
      </c>
      <c r="F1111" s="910"/>
      <c r="G1111" s="1338"/>
    </row>
    <row r="1112" spans="1:7" ht="18.75" customHeight="1" x14ac:dyDescent="0.25">
      <c r="A1112" s="1330"/>
      <c r="B1112" s="161" t="s">
        <v>1326</v>
      </c>
      <c r="C1112" s="162" t="s">
        <v>95</v>
      </c>
      <c r="D1112" s="148">
        <v>790937</v>
      </c>
      <c r="E1112" s="151">
        <v>833</v>
      </c>
      <c r="F1112" s="910"/>
      <c r="G1112" s="1338"/>
    </row>
    <row r="1113" spans="1:7" ht="18.75" customHeight="1" x14ac:dyDescent="0.25">
      <c r="A1113" s="1330"/>
      <c r="B1113" s="161" t="s">
        <v>1327</v>
      </c>
      <c r="C1113" s="162" t="s">
        <v>95</v>
      </c>
      <c r="D1113" s="148">
        <v>845446</v>
      </c>
      <c r="E1113" s="151">
        <v>833</v>
      </c>
      <c r="F1113" s="910"/>
      <c r="G1113" s="1338"/>
    </row>
    <row r="1114" spans="1:7" ht="18.75" customHeight="1" x14ac:dyDescent="0.25">
      <c r="A1114" s="1330"/>
      <c r="B1114" s="161" t="s">
        <v>1328</v>
      </c>
      <c r="C1114" s="162" t="s">
        <v>95</v>
      </c>
      <c r="D1114" s="148">
        <v>904431</v>
      </c>
      <c r="E1114" s="151">
        <v>833</v>
      </c>
      <c r="F1114" s="910"/>
      <c r="G1114" s="1338"/>
    </row>
    <row r="1115" spans="1:7" ht="18.75" customHeight="1" x14ac:dyDescent="0.25">
      <c r="A1115" s="1330"/>
      <c r="B1115" s="161" t="s">
        <v>1329</v>
      </c>
      <c r="C1115" s="162" t="s">
        <v>95</v>
      </c>
      <c r="D1115" s="148">
        <v>968517</v>
      </c>
      <c r="E1115" s="151">
        <v>833</v>
      </c>
      <c r="F1115" s="910"/>
      <c r="G1115" s="1338"/>
    </row>
    <row r="1116" spans="1:7" ht="18.75" customHeight="1" x14ac:dyDescent="0.25">
      <c r="A1116" s="1330"/>
      <c r="B1116" s="161" t="s">
        <v>1330</v>
      </c>
      <c r="C1116" s="162" t="s">
        <v>95</v>
      </c>
      <c r="D1116" s="148">
        <v>1038453</v>
      </c>
      <c r="E1116" s="151">
        <v>833</v>
      </c>
      <c r="F1116" s="910"/>
      <c r="G1116" s="1338"/>
    </row>
    <row r="1117" spans="1:7" ht="18.75" customHeight="1" x14ac:dyDescent="0.25">
      <c r="A1117" s="1330"/>
      <c r="B1117" s="161" t="s">
        <v>1331</v>
      </c>
      <c r="C1117" s="162" t="s">
        <v>95</v>
      </c>
      <c r="D1117" s="148">
        <v>1115038</v>
      </c>
      <c r="E1117" s="151">
        <v>833</v>
      </c>
      <c r="F1117" s="910"/>
      <c r="G1117" s="1338"/>
    </row>
    <row r="1118" spans="1:7" ht="18.75" customHeight="1" x14ac:dyDescent="0.25">
      <c r="A1118" s="1330"/>
      <c r="B1118" s="161" t="s">
        <v>1332</v>
      </c>
      <c r="C1118" s="162" t="s">
        <v>95</v>
      </c>
      <c r="D1118" s="148">
        <v>1199222</v>
      </c>
      <c r="E1118" s="151">
        <v>833</v>
      </c>
      <c r="F1118" s="910"/>
      <c r="G1118" s="1338"/>
    </row>
    <row r="1119" spans="1:7" ht="18.75" customHeight="1" x14ac:dyDescent="0.25">
      <c r="A1119" s="1331"/>
      <c r="B1119" s="161" t="s">
        <v>1333</v>
      </c>
      <c r="C1119" s="162" t="s">
        <v>95</v>
      </c>
      <c r="D1119" s="148">
        <v>1292081</v>
      </c>
      <c r="E1119" s="151">
        <v>833</v>
      </c>
      <c r="F1119" s="911"/>
      <c r="G1119" s="1342"/>
    </row>
    <row r="1120" spans="1:7" ht="18.75" customHeight="1" x14ac:dyDescent="0.25">
      <c r="A1120" s="1329">
        <v>5</v>
      </c>
      <c r="B1120" s="161" t="s">
        <v>1334</v>
      </c>
      <c r="C1120" s="162" t="s">
        <v>95</v>
      </c>
      <c r="D1120" s="148">
        <v>130283</v>
      </c>
      <c r="E1120" s="151">
        <v>833</v>
      </c>
      <c r="F1120" s="151"/>
      <c r="G1120" s="1341" t="s">
        <v>1259</v>
      </c>
    </row>
    <row r="1121" spans="1:7" ht="18.75" customHeight="1" x14ac:dyDescent="0.25">
      <c r="A1121" s="1330"/>
      <c r="B1121" s="161" t="s">
        <v>1335</v>
      </c>
      <c r="C1121" s="162" t="s">
        <v>95</v>
      </c>
      <c r="D1121" s="148">
        <v>171630</v>
      </c>
      <c r="E1121" s="151">
        <v>833</v>
      </c>
      <c r="F1121" s="910"/>
      <c r="G1121" s="1338"/>
    </row>
    <row r="1122" spans="1:7" ht="18.75" customHeight="1" x14ac:dyDescent="0.25">
      <c r="A1122" s="1330"/>
      <c r="B1122" s="161" t="s">
        <v>1336</v>
      </c>
      <c r="C1122" s="162" t="s">
        <v>95</v>
      </c>
      <c r="D1122" s="148">
        <v>451580</v>
      </c>
      <c r="E1122" s="151">
        <v>833</v>
      </c>
      <c r="F1122" s="910"/>
      <c r="G1122" s="1338"/>
    </row>
    <row r="1123" spans="1:7" ht="18.75" customHeight="1" x14ac:dyDescent="0.25">
      <c r="A1123" s="1330"/>
      <c r="B1123" s="161" t="s">
        <v>1337</v>
      </c>
      <c r="C1123" s="162" t="s">
        <v>95</v>
      </c>
      <c r="D1123" s="148">
        <v>607549</v>
      </c>
      <c r="E1123" s="151">
        <v>833</v>
      </c>
      <c r="F1123" s="910"/>
      <c r="G1123" s="1338"/>
    </row>
    <row r="1124" spans="1:7" ht="18.75" customHeight="1" x14ac:dyDescent="0.25">
      <c r="A1124" s="1330"/>
      <c r="B1124" s="161" t="s">
        <v>1338</v>
      </c>
      <c r="C1124" s="162" t="s">
        <v>95</v>
      </c>
      <c r="D1124" s="148">
        <v>649055</v>
      </c>
      <c r="E1124" s="151">
        <v>833</v>
      </c>
      <c r="F1124" s="910"/>
      <c r="G1124" s="1338"/>
    </row>
    <row r="1125" spans="1:7" ht="18.75" customHeight="1" x14ac:dyDescent="0.25">
      <c r="A1125" s="1330"/>
      <c r="B1125" s="161" t="s">
        <v>1339</v>
      </c>
      <c r="C1125" s="162" t="s">
        <v>95</v>
      </c>
      <c r="D1125" s="148">
        <v>693197</v>
      </c>
      <c r="E1125" s="151">
        <v>833</v>
      </c>
      <c r="F1125" s="910"/>
      <c r="G1125" s="1338"/>
    </row>
    <row r="1126" spans="1:7" ht="18.75" customHeight="1" x14ac:dyDescent="0.25">
      <c r="A1126" s="1330"/>
      <c r="B1126" s="161" t="s">
        <v>1340</v>
      </c>
      <c r="C1126" s="162" t="s">
        <v>95</v>
      </c>
      <c r="D1126" s="148">
        <v>740350</v>
      </c>
      <c r="E1126" s="151">
        <v>833</v>
      </c>
      <c r="F1126" s="910"/>
      <c r="G1126" s="1338"/>
    </row>
    <row r="1127" spans="1:7" ht="18.75" customHeight="1" x14ac:dyDescent="0.25">
      <c r="A1127" s="1330"/>
      <c r="B1127" s="161" t="s">
        <v>1341</v>
      </c>
      <c r="C1127" s="162" t="s">
        <v>95</v>
      </c>
      <c r="D1127" s="148">
        <v>790937</v>
      </c>
      <c r="E1127" s="151">
        <v>833</v>
      </c>
      <c r="F1127" s="910"/>
      <c r="G1127" s="1338"/>
    </row>
    <row r="1128" spans="1:7" ht="18.75" customHeight="1" x14ac:dyDescent="0.25">
      <c r="A1128" s="1330"/>
      <c r="B1128" s="161" t="s">
        <v>1342</v>
      </c>
      <c r="C1128" s="162" t="s">
        <v>95</v>
      </c>
      <c r="D1128" s="148">
        <v>845446</v>
      </c>
      <c r="E1128" s="151">
        <v>833</v>
      </c>
      <c r="F1128" s="910"/>
      <c r="G1128" s="1338"/>
    </row>
    <row r="1129" spans="1:7" ht="18.75" customHeight="1" x14ac:dyDescent="0.25">
      <c r="A1129" s="1330"/>
      <c r="B1129" s="161" t="s">
        <v>1343</v>
      </c>
      <c r="C1129" s="162" t="s">
        <v>95</v>
      </c>
      <c r="D1129" s="148">
        <v>904431</v>
      </c>
      <c r="E1129" s="151">
        <v>833</v>
      </c>
      <c r="F1129" s="910"/>
      <c r="G1129" s="1338"/>
    </row>
    <row r="1130" spans="1:7" ht="18.75" customHeight="1" x14ac:dyDescent="0.25">
      <c r="A1130" s="1330"/>
      <c r="B1130" s="161" t="s">
        <v>1344</v>
      </c>
      <c r="C1130" s="162" t="s">
        <v>95</v>
      </c>
      <c r="D1130" s="148">
        <v>968517</v>
      </c>
      <c r="E1130" s="151">
        <v>833</v>
      </c>
      <c r="F1130" s="910"/>
      <c r="G1130" s="1338"/>
    </row>
    <row r="1131" spans="1:7" ht="18.75" customHeight="1" x14ac:dyDescent="0.25">
      <c r="A1131" s="1330"/>
      <c r="B1131" s="161" t="s">
        <v>1345</v>
      </c>
      <c r="C1131" s="162" t="s">
        <v>95</v>
      </c>
      <c r="D1131" s="148">
        <v>1038453</v>
      </c>
      <c r="E1131" s="151">
        <v>833</v>
      </c>
      <c r="F1131" s="910"/>
      <c r="G1131" s="1338"/>
    </row>
    <row r="1132" spans="1:7" ht="18.75" customHeight="1" x14ac:dyDescent="0.25">
      <c r="A1132" s="1330"/>
      <c r="B1132" s="161" t="s">
        <v>1346</v>
      </c>
      <c r="C1132" s="162" t="s">
        <v>95</v>
      </c>
      <c r="D1132" s="148">
        <v>1115038</v>
      </c>
      <c r="E1132" s="151">
        <v>833</v>
      </c>
      <c r="F1132" s="910"/>
      <c r="G1132" s="1338"/>
    </row>
    <row r="1133" spans="1:7" ht="18.75" customHeight="1" x14ac:dyDescent="0.25">
      <c r="A1133" s="1330"/>
      <c r="B1133" s="161" t="s">
        <v>1347</v>
      </c>
      <c r="C1133" s="162" t="s">
        <v>95</v>
      </c>
      <c r="D1133" s="148">
        <v>1199222</v>
      </c>
      <c r="E1133" s="151">
        <v>833</v>
      </c>
      <c r="F1133" s="910"/>
      <c r="G1133" s="1338"/>
    </row>
    <row r="1134" spans="1:7" ht="18.75" customHeight="1" x14ac:dyDescent="0.25">
      <c r="A1134" s="1331"/>
      <c r="B1134" s="161" t="s">
        <v>1348</v>
      </c>
      <c r="C1134" s="162" t="s">
        <v>95</v>
      </c>
      <c r="D1134" s="148">
        <v>1292081</v>
      </c>
      <c r="E1134" s="151">
        <v>833</v>
      </c>
      <c r="F1134" s="911"/>
      <c r="G1134" s="1342"/>
    </row>
    <row r="1135" spans="1:7" ht="18.75" customHeight="1" x14ac:dyDescent="0.25">
      <c r="A1135" s="1329">
        <v>5</v>
      </c>
      <c r="B1135" s="161" t="s">
        <v>1349</v>
      </c>
      <c r="C1135" s="162" t="s">
        <v>95</v>
      </c>
      <c r="D1135" s="148">
        <v>130283</v>
      </c>
      <c r="E1135" s="151">
        <v>833</v>
      </c>
      <c r="F1135" s="151"/>
      <c r="G1135" s="1341" t="s">
        <v>1259</v>
      </c>
    </row>
    <row r="1136" spans="1:7" ht="18.75" customHeight="1" x14ac:dyDescent="0.25">
      <c r="A1136" s="1330"/>
      <c r="B1136" s="161" t="s">
        <v>1350</v>
      </c>
      <c r="C1136" s="162" t="s">
        <v>95</v>
      </c>
      <c r="D1136" s="148">
        <v>171630</v>
      </c>
      <c r="E1136" s="151">
        <v>833</v>
      </c>
      <c r="F1136" s="910"/>
      <c r="G1136" s="1338"/>
    </row>
    <row r="1137" spans="1:7" ht="18.75" customHeight="1" x14ac:dyDescent="0.25">
      <c r="A1137" s="1330"/>
      <c r="B1137" s="161" t="s">
        <v>1351</v>
      </c>
      <c r="C1137" s="162" t="s">
        <v>95</v>
      </c>
      <c r="D1137" s="148">
        <v>451580</v>
      </c>
      <c r="E1137" s="151">
        <v>833</v>
      </c>
      <c r="F1137" s="910"/>
      <c r="G1137" s="1338"/>
    </row>
    <row r="1138" spans="1:7" ht="18.75" customHeight="1" x14ac:dyDescent="0.25">
      <c r="A1138" s="1330"/>
      <c r="B1138" s="161" t="s">
        <v>1352</v>
      </c>
      <c r="C1138" s="162" t="s">
        <v>95</v>
      </c>
      <c r="D1138" s="148">
        <v>607549</v>
      </c>
      <c r="E1138" s="151">
        <v>833</v>
      </c>
      <c r="F1138" s="910"/>
      <c r="G1138" s="1338"/>
    </row>
    <row r="1139" spans="1:7" ht="18.75" customHeight="1" x14ac:dyDescent="0.25">
      <c r="A1139" s="1330"/>
      <c r="B1139" s="161" t="s">
        <v>1353</v>
      </c>
      <c r="C1139" s="162" t="s">
        <v>95</v>
      </c>
      <c r="D1139" s="148">
        <v>649055</v>
      </c>
      <c r="E1139" s="151">
        <v>833</v>
      </c>
      <c r="F1139" s="910"/>
      <c r="G1139" s="1338"/>
    </row>
    <row r="1140" spans="1:7" ht="18.75" customHeight="1" x14ac:dyDescent="0.25">
      <c r="A1140" s="1330"/>
      <c r="B1140" s="161" t="s">
        <v>1354</v>
      </c>
      <c r="C1140" s="162" t="s">
        <v>95</v>
      </c>
      <c r="D1140" s="148">
        <v>693197</v>
      </c>
      <c r="E1140" s="151">
        <v>833</v>
      </c>
      <c r="F1140" s="910"/>
      <c r="G1140" s="1338"/>
    </row>
    <row r="1141" spans="1:7" ht="18.75" customHeight="1" x14ac:dyDescent="0.25">
      <c r="A1141" s="1330"/>
      <c r="B1141" s="161" t="s">
        <v>1355</v>
      </c>
      <c r="C1141" s="162" t="s">
        <v>95</v>
      </c>
      <c r="D1141" s="148">
        <v>740350</v>
      </c>
      <c r="E1141" s="151">
        <v>833</v>
      </c>
      <c r="F1141" s="910"/>
      <c r="G1141" s="1338"/>
    </row>
    <row r="1142" spans="1:7" ht="18.75" customHeight="1" x14ac:dyDescent="0.25">
      <c r="A1142" s="1330"/>
      <c r="B1142" s="161" t="s">
        <v>1356</v>
      </c>
      <c r="C1142" s="162" t="s">
        <v>95</v>
      </c>
      <c r="D1142" s="148">
        <v>790937</v>
      </c>
      <c r="E1142" s="151">
        <v>833</v>
      </c>
      <c r="F1142" s="910"/>
      <c r="G1142" s="1338"/>
    </row>
    <row r="1143" spans="1:7" ht="18.75" customHeight="1" x14ac:dyDescent="0.25">
      <c r="A1143" s="1330"/>
      <c r="B1143" s="161" t="s">
        <v>1357</v>
      </c>
      <c r="C1143" s="162" t="s">
        <v>95</v>
      </c>
      <c r="D1143" s="148">
        <v>845446</v>
      </c>
      <c r="E1143" s="151">
        <v>833</v>
      </c>
      <c r="F1143" s="910"/>
      <c r="G1143" s="1338"/>
    </row>
    <row r="1144" spans="1:7" ht="18.75" customHeight="1" x14ac:dyDescent="0.25">
      <c r="A1144" s="1330"/>
      <c r="B1144" s="161" t="s">
        <v>1358</v>
      </c>
      <c r="C1144" s="162" t="s">
        <v>95</v>
      </c>
      <c r="D1144" s="148">
        <v>904431</v>
      </c>
      <c r="E1144" s="151">
        <v>833</v>
      </c>
      <c r="F1144" s="910"/>
      <c r="G1144" s="1338"/>
    </row>
    <row r="1145" spans="1:7" ht="18.75" customHeight="1" x14ac:dyDescent="0.25">
      <c r="A1145" s="1330"/>
      <c r="B1145" s="161" t="s">
        <v>1359</v>
      </c>
      <c r="C1145" s="162" t="s">
        <v>95</v>
      </c>
      <c r="D1145" s="148">
        <v>968517</v>
      </c>
      <c r="E1145" s="151">
        <v>833</v>
      </c>
      <c r="F1145" s="910"/>
      <c r="G1145" s="1338"/>
    </row>
    <row r="1146" spans="1:7" ht="18.75" customHeight="1" x14ac:dyDescent="0.25">
      <c r="A1146" s="1330"/>
      <c r="B1146" s="161" t="s">
        <v>1360</v>
      </c>
      <c r="C1146" s="162" t="s">
        <v>95</v>
      </c>
      <c r="D1146" s="148">
        <v>1038453</v>
      </c>
      <c r="E1146" s="151">
        <v>833</v>
      </c>
      <c r="F1146" s="910"/>
      <c r="G1146" s="1338"/>
    </row>
    <row r="1147" spans="1:7" ht="18.75" customHeight="1" x14ac:dyDescent="0.25">
      <c r="A1147" s="1330"/>
      <c r="B1147" s="161" t="s">
        <v>1361</v>
      </c>
      <c r="C1147" s="162" t="s">
        <v>95</v>
      </c>
      <c r="D1147" s="148">
        <v>1115038</v>
      </c>
      <c r="E1147" s="151">
        <v>833</v>
      </c>
      <c r="F1147" s="910"/>
      <c r="G1147" s="1338"/>
    </row>
    <row r="1148" spans="1:7" ht="18.75" customHeight="1" x14ac:dyDescent="0.25">
      <c r="A1148" s="1330"/>
      <c r="B1148" s="161" t="s">
        <v>1362</v>
      </c>
      <c r="C1148" s="162" t="s">
        <v>95</v>
      </c>
      <c r="D1148" s="148">
        <v>1199222</v>
      </c>
      <c r="E1148" s="151">
        <v>833</v>
      </c>
      <c r="F1148" s="910"/>
      <c r="G1148" s="1338"/>
    </row>
    <row r="1149" spans="1:7" ht="18.75" customHeight="1" x14ac:dyDescent="0.25">
      <c r="A1149" s="1331"/>
      <c r="B1149" s="161" t="s">
        <v>1363</v>
      </c>
      <c r="C1149" s="162" t="s">
        <v>95</v>
      </c>
      <c r="D1149" s="148">
        <v>1292081</v>
      </c>
      <c r="E1149" s="151">
        <v>833</v>
      </c>
      <c r="F1149" s="911"/>
      <c r="G1149" s="1342"/>
    </row>
    <row r="1150" spans="1:7" ht="18.75" customHeight="1" x14ac:dyDescent="0.25">
      <c r="A1150" s="1329">
        <v>6</v>
      </c>
      <c r="B1150" s="161" t="s">
        <v>1364</v>
      </c>
      <c r="C1150" s="162" t="s">
        <v>95</v>
      </c>
      <c r="D1150" s="148">
        <v>130283</v>
      </c>
      <c r="E1150" s="151">
        <v>833</v>
      </c>
      <c r="F1150" s="151"/>
      <c r="G1150" s="1341" t="s">
        <v>1259</v>
      </c>
    </row>
    <row r="1151" spans="1:7" ht="18.75" customHeight="1" x14ac:dyDescent="0.25">
      <c r="A1151" s="1330"/>
      <c r="B1151" s="161" t="s">
        <v>1365</v>
      </c>
      <c r="C1151" s="162" t="s">
        <v>95</v>
      </c>
      <c r="D1151" s="148">
        <v>171630</v>
      </c>
      <c r="E1151" s="151">
        <v>833</v>
      </c>
      <c r="F1151" s="910"/>
      <c r="G1151" s="1338"/>
    </row>
    <row r="1152" spans="1:7" ht="18.75" customHeight="1" x14ac:dyDescent="0.25">
      <c r="A1152" s="1330"/>
      <c r="B1152" s="161" t="s">
        <v>1366</v>
      </c>
      <c r="C1152" s="162" t="s">
        <v>95</v>
      </c>
      <c r="D1152" s="148">
        <v>451580</v>
      </c>
      <c r="E1152" s="151">
        <v>833</v>
      </c>
      <c r="F1152" s="910"/>
      <c r="G1152" s="1338"/>
    </row>
    <row r="1153" spans="1:7" ht="18.75" customHeight="1" x14ac:dyDescent="0.25">
      <c r="A1153" s="1330"/>
      <c r="B1153" s="161" t="s">
        <v>1367</v>
      </c>
      <c r="C1153" s="162" t="s">
        <v>95</v>
      </c>
      <c r="D1153" s="148">
        <v>607549</v>
      </c>
      <c r="E1153" s="151">
        <v>833</v>
      </c>
      <c r="F1153" s="910"/>
      <c r="G1153" s="1338"/>
    </row>
    <row r="1154" spans="1:7" ht="18.75" customHeight="1" x14ac:dyDescent="0.25">
      <c r="A1154" s="1330"/>
      <c r="B1154" s="161" t="s">
        <v>1368</v>
      </c>
      <c r="C1154" s="162" t="s">
        <v>95</v>
      </c>
      <c r="D1154" s="148">
        <v>649055</v>
      </c>
      <c r="E1154" s="151">
        <v>833</v>
      </c>
      <c r="F1154" s="910"/>
      <c r="G1154" s="1338"/>
    </row>
    <row r="1155" spans="1:7" ht="18.75" customHeight="1" x14ac:dyDescent="0.25">
      <c r="A1155" s="1330"/>
      <c r="B1155" s="161" t="s">
        <v>1369</v>
      </c>
      <c r="C1155" s="162" t="s">
        <v>95</v>
      </c>
      <c r="D1155" s="148">
        <v>693197</v>
      </c>
      <c r="E1155" s="151">
        <v>833</v>
      </c>
      <c r="F1155" s="910"/>
      <c r="G1155" s="1338"/>
    </row>
    <row r="1156" spans="1:7" ht="18.75" customHeight="1" x14ac:dyDescent="0.25">
      <c r="A1156" s="1330"/>
      <c r="B1156" s="161" t="s">
        <v>1370</v>
      </c>
      <c r="C1156" s="162" t="s">
        <v>95</v>
      </c>
      <c r="D1156" s="148">
        <v>740350</v>
      </c>
      <c r="E1156" s="151">
        <v>833</v>
      </c>
      <c r="F1156" s="910"/>
      <c r="G1156" s="1338"/>
    </row>
    <row r="1157" spans="1:7" ht="18.75" customHeight="1" x14ac:dyDescent="0.25">
      <c r="A1157" s="1330"/>
      <c r="B1157" s="161" t="s">
        <v>1371</v>
      </c>
      <c r="C1157" s="162" t="s">
        <v>95</v>
      </c>
      <c r="D1157" s="148">
        <v>790937</v>
      </c>
      <c r="E1157" s="151">
        <v>833</v>
      </c>
      <c r="F1157" s="910"/>
      <c r="G1157" s="1338"/>
    </row>
    <row r="1158" spans="1:7" ht="18.75" customHeight="1" x14ac:dyDescent="0.25">
      <c r="A1158" s="1330"/>
      <c r="B1158" s="161" t="s">
        <v>1372</v>
      </c>
      <c r="C1158" s="162" t="s">
        <v>95</v>
      </c>
      <c r="D1158" s="148">
        <v>845446</v>
      </c>
      <c r="E1158" s="151">
        <v>833</v>
      </c>
      <c r="F1158" s="910"/>
      <c r="G1158" s="1338"/>
    </row>
    <row r="1159" spans="1:7" ht="18.75" customHeight="1" x14ac:dyDescent="0.25">
      <c r="A1159" s="1330"/>
      <c r="B1159" s="161" t="s">
        <v>1373</v>
      </c>
      <c r="C1159" s="162" t="s">
        <v>95</v>
      </c>
      <c r="D1159" s="148">
        <v>904431</v>
      </c>
      <c r="E1159" s="151">
        <v>833</v>
      </c>
      <c r="F1159" s="910"/>
      <c r="G1159" s="1338"/>
    </row>
    <row r="1160" spans="1:7" ht="18.75" customHeight="1" x14ac:dyDescent="0.25">
      <c r="A1160" s="1330"/>
      <c r="B1160" s="161" t="s">
        <v>1374</v>
      </c>
      <c r="C1160" s="162" t="s">
        <v>95</v>
      </c>
      <c r="D1160" s="148">
        <v>968517</v>
      </c>
      <c r="E1160" s="151">
        <v>833</v>
      </c>
      <c r="F1160" s="910"/>
      <c r="G1160" s="1338"/>
    </row>
    <row r="1161" spans="1:7" ht="18.75" customHeight="1" x14ac:dyDescent="0.25">
      <c r="A1161" s="1330"/>
      <c r="B1161" s="161" t="s">
        <v>1375</v>
      </c>
      <c r="C1161" s="162" t="s">
        <v>95</v>
      </c>
      <c r="D1161" s="148">
        <v>1038453</v>
      </c>
      <c r="E1161" s="151">
        <v>833</v>
      </c>
      <c r="F1161" s="910"/>
      <c r="G1161" s="1338"/>
    </row>
    <row r="1162" spans="1:7" ht="18.75" customHeight="1" x14ac:dyDescent="0.25">
      <c r="A1162" s="1330"/>
      <c r="B1162" s="161" t="s">
        <v>1376</v>
      </c>
      <c r="C1162" s="162" t="s">
        <v>95</v>
      </c>
      <c r="D1162" s="148">
        <v>1115038</v>
      </c>
      <c r="E1162" s="151">
        <v>833</v>
      </c>
      <c r="F1162" s="910"/>
      <c r="G1162" s="1338"/>
    </row>
    <row r="1163" spans="1:7" ht="18.75" customHeight="1" x14ac:dyDescent="0.25">
      <c r="A1163" s="1330"/>
      <c r="B1163" s="161" t="s">
        <v>1377</v>
      </c>
      <c r="C1163" s="162" t="s">
        <v>95</v>
      </c>
      <c r="D1163" s="148">
        <v>1199222</v>
      </c>
      <c r="E1163" s="151">
        <v>833</v>
      </c>
      <c r="F1163" s="910"/>
      <c r="G1163" s="1338"/>
    </row>
    <row r="1164" spans="1:7" ht="18.75" customHeight="1" x14ac:dyDescent="0.25">
      <c r="A1164" s="1331"/>
      <c r="B1164" s="161" t="s">
        <v>1378</v>
      </c>
      <c r="C1164" s="162" t="s">
        <v>95</v>
      </c>
      <c r="D1164" s="148">
        <v>1292081</v>
      </c>
      <c r="E1164" s="151">
        <v>833</v>
      </c>
      <c r="F1164" s="911"/>
      <c r="G1164" s="1342"/>
    </row>
    <row r="1165" spans="1:7" ht="18.75" customHeight="1" x14ac:dyDescent="0.25">
      <c r="A1165" s="1329">
        <v>7</v>
      </c>
      <c r="B1165" s="161" t="s">
        <v>1379</v>
      </c>
      <c r="C1165" s="162" t="s">
        <v>95</v>
      </c>
      <c r="D1165" s="148">
        <v>130283</v>
      </c>
      <c r="E1165" s="151">
        <v>833</v>
      </c>
      <c r="F1165" s="151"/>
      <c r="G1165" s="1341" t="s">
        <v>1259</v>
      </c>
    </row>
    <row r="1166" spans="1:7" ht="18.75" customHeight="1" x14ac:dyDescent="0.25">
      <c r="A1166" s="1330"/>
      <c r="B1166" s="161" t="s">
        <v>1380</v>
      </c>
      <c r="C1166" s="162" t="s">
        <v>95</v>
      </c>
      <c r="D1166" s="148">
        <v>171630</v>
      </c>
      <c r="E1166" s="151">
        <v>833</v>
      </c>
      <c r="F1166" s="910"/>
      <c r="G1166" s="1338"/>
    </row>
    <row r="1167" spans="1:7" ht="18.75" customHeight="1" x14ac:dyDescent="0.25">
      <c r="A1167" s="1330"/>
      <c r="B1167" s="161" t="s">
        <v>1381</v>
      </c>
      <c r="C1167" s="162" t="s">
        <v>95</v>
      </c>
      <c r="D1167" s="148">
        <v>451580</v>
      </c>
      <c r="E1167" s="151">
        <v>833</v>
      </c>
      <c r="F1167" s="910"/>
      <c r="G1167" s="1338"/>
    </row>
    <row r="1168" spans="1:7" ht="18.75" customHeight="1" x14ac:dyDescent="0.25">
      <c r="A1168" s="1330"/>
      <c r="B1168" s="161" t="s">
        <v>1382</v>
      </c>
      <c r="C1168" s="162" t="s">
        <v>95</v>
      </c>
      <c r="D1168" s="148">
        <v>607549</v>
      </c>
      <c r="E1168" s="151">
        <v>833</v>
      </c>
      <c r="F1168" s="910"/>
      <c r="G1168" s="1338"/>
    </row>
    <row r="1169" spans="1:7" ht="18.75" customHeight="1" x14ac:dyDescent="0.25">
      <c r="A1169" s="1330"/>
      <c r="B1169" s="161" t="s">
        <v>1383</v>
      </c>
      <c r="C1169" s="162" t="s">
        <v>95</v>
      </c>
      <c r="D1169" s="148">
        <v>649055</v>
      </c>
      <c r="E1169" s="151">
        <v>833</v>
      </c>
      <c r="F1169" s="910"/>
      <c r="G1169" s="1338"/>
    </row>
    <row r="1170" spans="1:7" ht="18.75" customHeight="1" x14ac:dyDescent="0.25">
      <c r="A1170" s="1330"/>
      <c r="B1170" s="161" t="s">
        <v>1384</v>
      </c>
      <c r="C1170" s="162" t="s">
        <v>95</v>
      </c>
      <c r="D1170" s="148">
        <v>693197</v>
      </c>
      <c r="E1170" s="151">
        <v>833</v>
      </c>
      <c r="F1170" s="910"/>
      <c r="G1170" s="1338"/>
    </row>
    <row r="1171" spans="1:7" ht="18.75" customHeight="1" x14ac:dyDescent="0.25">
      <c r="A1171" s="1330"/>
      <c r="B1171" s="161" t="s">
        <v>1385</v>
      </c>
      <c r="C1171" s="162" t="s">
        <v>95</v>
      </c>
      <c r="D1171" s="148">
        <v>740350</v>
      </c>
      <c r="E1171" s="151">
        <v>833</v>
      </c>
      <c r="F1171" s="910"/>
      <c r="G1171" s="1338"/>
    </row>
    <row r="1172" spans="1:7" ht="18.75" customHeight="1" x14ac:dyDescent="0.25">
      <c r="A1172" s="1330"/>
      <c r="B1172" s="161" t="s">
        <v>1386</v>
      </c>
      <c r="C1172" s="162" t="s">
        <v>95</v>
      </c>
      <c r="D1172" s="148">
        <v>790937</v>
      </c>
      <c r="E1172" s="151">
        <v>833</v>
      </c>
      <c r="F1172" s="910"/>
      <c r="G1172" s="1338"/>
    </row>
    <row r="1173" spans="1:7" ht="18.75" customHeight="1" x14ac:dyDescent="0.25">
      <c r="A1173" s="1330"/>
      <c r="B1173" s="161" t="s">
        <v>1387</v>
      </c>
      <c r="C1173" s="162" t="s">
        <v>95</v>
      </c>
      <c r="D1173" s="148">
        <v>845446</v>
      </c>
      <c r="E1173" s="151">
        <v>833</v>
      </c>
      <c r="F1173" s="910"/>
      <c r="G1173" s="1338"/>
    </row>
    <row r="1174" spans="1:7" ht="18.75" customHeight="1" x14ac:dyDescent="0.25">
      <c r="A1174" s="1330"/>
      <c r="B1174" s="161" t="s">
        <v>1388</v>
      </c>
      <c r="C1174" s="162" t="s">
        <v>95</v>
      </c>
      <c r="D1174" s="148">
        <v>904431</v>
      </c>
      <c r="E1174" s="151">
        <v>833</v>
      </c>
      <c r="F1174" s="910"/>
      <c r="G1174" s="1338"/>
    </row>
    <row r="1175" spans="1:7" ht="18.75" customHeight="1" x14ac:dyDescent="0.25">
      <c r="A1175" s="1330"/>
      <c r="B1175" s="161" t="s">
        <v>1389</v>
      </c>
      <c r="C1175" s="162" t="s">
        <v>95</v>
      </c>
      <c r="D1175" s="148">
        <v>968517</v>
      </c>
      <c r="E1175" s="151">
        <v>833</v>
      </c>
      <c r="F1175" s="910"/>
      <c r="G1175" s="1338"/>
    </row>
    <row r="1176" spans="1:7" ht="18.75" customHeight="1" x14ac:dyDescent="0.25">
      <c r="A1176" s="1330"/>
      <c r="B1176" s="161" t="s">
        <v>1390</v>
      </c>
      <c r="C1176" s="162" t="s">
        <v>95</v>
      </c>
      <c r="D1176" s="148">
        <v>1038453</v>
      </c>
      <c r="E1176" s="151">
        <v>833</v>
      </c>
      <c r="F1176" s="910"/>
      <c r="G1176" s="1338"/>
    </row>
    <row r="1177" spans="1:7" ht="18.75" customHeight="1" x14ac:dyDescent="0.25">
      <c r="A1177" s="1330"/>
      <c r="B1177" s="161" t="s">
        <v>1391</v>
      </c>
      <c r="C1177" s="162" t="s">
        <v>95</v>
      </c>
      <c r="D1177" s="148">
        <v>1115038</v>
      </c>
      <c r="E1177" s="151">
        <v>833</v>
      </c>
      <c r="F1177" s="910"/>
      <c r="G1177" s="1338"/>
    </row>
    <row r="1178" spans="1:7" ht="18.75" customHeight="1" x14ac:dyDescent="0.25">
      <c r="A1178" s="1330"/>
      <c r="B1178" s="161" t="s">
        <v>1392</v>
      </c>
      <c r="C1178" s="162" t="s">
        <v>95</v>
      </c>
      <c r="D1178" s="148">
        <v>1199222</v>
      </c>
      <c r="E1178" s="151">
        <v>833</v>
      </c>
      <c r="F1178" s="910"/>
      <c r="G1178" s="1338"/>
    </row>
    <row r="1179" spans="1:7" ht="18.75" customHeight="1" x14ac:dyDescent="0.25">
      <c r="A1179" s="1331"/>
      <c r="B1179" s="161" t="s">
        <v>1393</v>
      </c>
      <c r="C1179" s="162" t="s">
        <v>95</v>
      </c>
      <c r="D1179" s="148">
        <v>1292081</v>
      </c>
      <c r="E1179" s="151">
        <v>833</v>
      </c>
      <c r="F1179" s="911"/>
      <c r="G1179" s="1342"/>
    </row>
    <row r="1180" spans="1:7" ht="18.75" customHeight="1" x14ac:dyDescent="0.25">
      <c r="A1180" s="1329">
        <v>8</v>
      </c>
      <c r="B1180" s="161" t="s">
        <v>1394</v>
      </c>
      <c r="C1180" s="162" t="s">
        <v>95</v>
      </c>
      <c r="D1180" s="148">
        <v>130283</v>
      </c>
      <c r="E1180" s="151">
        <v>833</v>
      </c>
      <c r="F1180" s="151"/>
      <c r="G1180" s="1341" t="s">
        <v>1259</v>
      </c>
    </row>
    <row r="1181" spans="1:7" ht="18.75" customHeight="1" x14ac:dyDescent="0.25">
      <c r="A1181" s="1330"/>
      <c r="B1181" s="161" t="s">
        <v>1395</v>
      </c>
      <c r="C1181" s="162" t="s">
        <v>95</v>
      </c>
      <c r="D1181" s="148">
        <v>171630</v>
      </c>
      <c r="E1181" s="151">
        <v>833</v>
      </c>
      <c r="F1181" s="910"/>
      <c r="G1181" s="1338"/>
    </row>
    <row r="1182" spans="1:7" ht="18.75" customHeight="1" x14ac:dyDescent="0.25">
      <c r="A1182" s="1330"/>
      <c r="B1182" s="161" t="s">
        <v>1396</v>
      </c>
      <c r="C1182" s="162" t="s">
        <v>95</v>
      </c>
      <c r="D1182" s="148">
        <v>451580</v>
      </c>
      <c r="E1182" s="151">
        <v>833</v>
      </c>
      <c r="F1182" s="910"/>
      <c r="G1182" s="1338"/>
    </row>
    <row r="1183" spans="1:7" ht="18.75" customHeight="1" x14ac:dyDescent="0.25">
      <c r="A1183" s="1330"/>
      <c r="B1183" s="161" t="s">
        <v>1397</v>
      </c>
      <c r="C1183" s="162" t="s">
        <v>95</v>
      </c>
      <c r="D1183" s="148">
        <v>607549</v>
      </c>
      <c r="E1183" s="151">
        <v>833</v>
      </c>
      <c r="F1183" s="910"/>
      <c r="G1183" s="1338"/>
    </row>
    <row r="1184" spans="1:7" ht="18.75" customHeight="1" x14ac:dyDescent="0.25">
      <c r="A1184" s="1330"/>
      <c r="B1184" s="161" t="s">
        <v>1398</v>
      </c>
      <c r="C1184" s="162" t="s">
        <v>95</v>
      </c>
      <c r="D1184" s="148">
        <v>649055</v>
      </c>
      <c r="E1184" s="151">
        <v>833</v>
      </c>
      <c r="F1184" s="910"/>
      <c r="G1184" s="1338"/>
    </row>
    <row r="1185" spans="1:7" ht="18.75" customHeight="1" x14ac:dyDescent="0.25">
      <c r="A1185" s="1330"/>
      <c r="B1185" s="161" t="s">
        <v>1399</v>
      </c>
      <c r="C1185" s="162" t="s">
        <v>95</v>
      </c>
      <c r="D1185" s="148">
        <v>693197</v>
      </c>
      <c r="E1185" s="151">
        <v>833</v>
      </c>
      <c r="F1185" s="910"/>
      <c r="G1185" s="1338"/>
    </row>
    <row r="1186" spans="1:7" ht="18.75" customHeight="1" x14ac:dyDescent="0.25">
      <c r="A1186" s="1330"/>
      <c r="B1186" s="161" t="s">
        <v>1400</v>
      </c>
      <c r="C1186" s="162" t="s">
        <v>95</v>
      </c>
      <c r="D1186" s="148">
        <v>740350</v>
      </c>
      <c r="E1186" s="151">
        <v>833</v>
      </c>
      <c r="F1186" s="910"/>
      <c r="G1186" s="1338"/>
    </row>
    <row r="1187" spans="1:7" ht="18.75" customHeight="1" x14ac:dyDescent="0.25">
      <c r="A1187" s="1330"/>
      <c r="B1187" s="161" t="s">
        <v>1401</v>
      </c>
      <c r="C1187" s="162" t="s">
        <v>95</v>
      </c>
      <c r="D1187" s="148">
        <v>790937</v>
      </c>
      <c r="E1187" s="151">
        <v>833</v>
      </c>
      <c r="F1187" s="910"/>
      <c r="G1187" s="1338"/>
    </row>
    <row r="1188" spans="1:7" ht="18.75" customHeight="1" x14ac:dyDescent="0.25">
      <c r="A1188" s="1330"/>
      <c r="B1188" s="161" t="s">
        <v>1402</v>
      </c>
      <c r="C1188" s="162" t="s">
        <v>95</v>
      </c>
      <c r="D1188" s="148">
        <v>845446</v>
      </c>
      <c r="E1188" s="151">
        <v>833</v>
      </c>
      <c r="F1188" s="910"/>
      <c r="G1188" s="1338"/>
    </row>
    <row r="1189" spans="1:7" ht="18.75" customHeight="1" x14ac:dyDescent="0.25">
      <c r="A1189" s="1330"/>
      <c r="B1189" s="161" t="s">
        <v>1403</v>
      </c>
      <c r="C1189" s="162" t="s">
        <v>95</v>
      </c>
      <c r="D1189" s="148">
        <v>904431</v>
      </c>
      <c r="E1189" s="151">
        <v>833</v>
      </c>
      <c r="F1189" s="910"/>
      <c r="G1189" s="1338"/>
    </row>
    <row r="1190" spans="1:7" ht="18.75" customHeight="1" x14ac:dyDescent="0.25">
      <c r="A1190" s="1330"/>
      <c r="B1190" s="161" t="s">
        <v>1404</v>
      </c>
      <c r="C1190" s="162" t="s">
        <v>95</v>
      </c>
      <c r="D1190" s="148">
        <v>968517</v>
      </c>
      <c r="E1190" s="151">
        <v>833</v>
      </c>
      <c r="F1190" s="910"/>
      <c r="G1190" s="1338"/>
    </row>
    <row r="1191" spans="1:7" ht="18.75" customHeight="1" x14ac:dyDescent="0.25">
      <c r="A1191" s="1330"/>
      <c r="B1191" s="161" t="s">
        <v>1405</v>
      </c>
      <c r="C1191" s="162" t="s">
        <v>95</v>
      </c>
      <c r="D1191" s="148">
        <v>1038453</v>
      </c>
      <c r="E1191" s="151">
        <v>833</v>
      </c>
      <c r="F1191" s="910"/>
      <c r="G1191" s="1338"/>
    </row>
    <row r="1192" spans="1:7" ht="18.75" customHeight="1" x14ac:dyDescent="0.25">
      <c r="A1192" s="1330"/>
      <c r="B1192" s="161" t="s">
        <v>1406</v>
      </c>
      <c r="C1192" s="162" t="s">
        <v>95</v>
      </c>
      <c r="D1192" s="148">
        <v>1115038</v>
      </c>
      <c r="E1192" s="151">
        <v>833</v>
      </c>
      <c r="F1192" s="910"/>
      <c r="G1192" s="1338"/>
    </row>
    <row r="1193" spans="1:7" ht="18.75" customHeight="1" x14ac:dyDescent="0.25">
      <c r="A1193" s="1330"/>
      <c r="B1193" s="161" t="s">
        <v>1407</v>
      </c>
      <c r="C1193" s="162" t="s">
        <v>95</v>
      </c>
      <c r="D1193" s="148">
        <v>1199222</v>
      </c>
      <c r="E1193" s="151">
        <v>833</v>
      </c>
      <c r="F1193" s="910"/>
      <c r="G1193" s="1338"/>
    </row>
    <row r="1194" spans="1:7" ht="18.75" customHeight="1" x14ac:dyDescent="0.25">
      <c r="A1194" s="1331"/>
      <c r="B1194" s="161" t="s">
        <v>1408</v>
      </c>
      <c r="C1194" s="162" t="s">
        <v>95</v>
      </c>
      <c r="D1194" s="148">
        <v>1292081</v>
      </c>
      <c r="E1194" s="151">
        <v>833</v>
      </c>
      <c r="F1194" s="911"/>
      <c r="G1194" s="1342"/>
    </row>
    <row r="1195" spans="1:7" ht="18.75" customHeight="1" x14ac:dyDescent="0.25">
      <c r="A1195" s="1329">
        <v>8</v>
      </c>
      <c r="B1195" s="161" t="s">
        <v>1409</v>
      </c>
      <c r="C1195" s="162" t="s">
        <v>95</v>
      </c>
      <c r="D1195" s="148">
        <v>130283</v>
      </c>
      <c r="E1195" s="151">
        <v>833</v>
      </c>
      <c r="F1195" s="151"/>
      <c r="G1195" s="1341" t="s">
        <v>1259</v>
      </c>
    </row>
    <row r="1196" spans="1:7" ht="18.75" customHeight="1" x14ac:dyDescent="0.25">
      <c r="A1196" s="1330"/>
      <c r="B1196" s="161" t="s">
        <v>1410</v>
      </c>
      <c r="C1196" s="162" t="s">
        <v>95</v>
      </c>
      <c r="D1196" s="148">
        <v>171630</v>
      </c>
      <c r="E1196" s="151">
        <v>833</v>
      </c>
      <c r="F1196" s="910"/>
      <c r="G1196" s="1338"/>
    </row>
    <row r="1197" spans="1:7" ht="18.75" customHeight="1" x14ac:dyDescent="0.25">
      <c r="A1197" s="1330"/>
      <c r="B1197" s="161" t="s">
        <v>1411</v>
      </c>
      <c r="C1197" s="162" t="s">
        <v>95</v>
      </c>
      <c r="D1197" s="148">
        <v>451580</v>
      </c>
      <c r="E1197" s="151">
        <v>833</v>
      </c>
      <c r="F1197" s="910"/>
      <c r="G1197" s="1338"/>
    </row>
    <row r="1198" spans="1:7" ht="18.75" customHeight="1" x14ac:dyDescent="0.25">
      <c r="A1198" s="1330"/>
      <c r="B1198" s="161" t="s">
        <v>1412</v>
      </c>
      <c r="C1198" s="162" t="s">
        <v>95</v>
      </c>
      <c r="D1198" s="148">
        <v>607549</v>
      </c>
      <c r="E1198" s="151">
        <v>833</v>
      </c>
      <c r="F1198" s="910"/>
      <c r="G1198" s="1338"/>
    </row>
    <row r="1199" spans="1:7" ht="18.75" customHeight="1" x14ac:dyDescent="0.25">
      <c r="A1199" s="1330"/>
      <c r="B1199" s="161" t="s">
        <v>1413</v>
      </c>
      <c r="C1199" s="162" t="s">
        <v>95</v>
      </c>
      <c r="D1199" s="148">
        <v>649055</v>
      </c>
      <c r="E1199" s="151">
        <v>833</v>
      </c>
      <c r="F1199" s="910"/>
      <c r="G1199" s="1338"/>
    </row>
    <row r="1200" spans="1:7" ht="18.75" customHeight="1" x14ac:dyDescent="0.25">
      <c r="A1200" s="1330"/>
      <c r="B1200" s="161" t="s">
        <v>1414</v>
      </c>
      <c r="C1200" s="162" t="s">
        <v>95</v>
      </c>
      <c r="D1200" s="148">
        <v>693197</v>
      </c>
      <c r="E1200" s="151">
        <v>833</v>
      </c>
      <c r="F1200" s="910"/>
      <c r="G1200" s="1338"/>
    </row>
    <row r="1201" spans="1:7" ht="18.75" customHeight="1" x14ac:dyDescent="0.25">
      <c r="A1201" s="1330"/>
      <c r="B1201" s="161" t="s">
        <v>1415</v>
      </c>
      <c r="C1201" s="162" t="s">
        <v>95</v>
      </c>
      <c r="D1201" s="148">
        <v>740350</v>
      </c>
      <c r="E1201" s="151">
        <v>833</v>
      </c>
      <c r="F1201" s="910"/>
      <c r="G1201" s="1338"/>
    </row>
    <row r="1202" spans="1:7" ht="18.75" customHeight="1" x14ac:dyDescent="0.25">
      <c r="A1202" s="1330"/>
      <c r="B1202" s="161" t="s">
        <v>1416</v>
      </c>
      <c r="C1202" s="162" t="s">
        <v>95</v>
      </c>
      <c r="D1202" s="148">
        <v>790937</v>
      </c>
      <c r="E1202" s="151">
        <v>833</v>
      </c>
      <c r="F1202" s="910"/>
      <c r="G1202" s="1338"/>
    </row>
    <row r="1203" spans="1:7" ht="18.75" customHeight="1" x14ac:dyDescent="0.25">
      <c r="A1203" s="1330"/>
      <c r="B1203" s="161" t="s">
        <v>1417</v>
      </c>
      <c r="C1203" s="162" t="s">
        <v>95</v>
      </c>
      <c r="D1203" s="148">
        <v>845446</v>
      </c>
      <c r="E1203" s="151">
        <v>833</v>
      </c>
      <c r="F1203" s="910"/>
      <c r="G1203" s="1338"/>
    </row>
    <row r="1204" spans="1:7" ht="18.75" customHeight="1" x14ac:dyDescent="0.25">
      <c r="A1204" s="1330"/>
      <c r="B1204" s="161" t="s">
        <v>1418</v>
      </c>
      <c r="C1204" s="162" t="s">
        <v>95</v>
      </c>
      <c r="D1204" s="148">
        <v>904431</v>
      </c>
      <c r="E1204" s="151">
        <v>833</v>
      </c>
      <c r="F1204" s="910"/>
      <c r="G1204" s="1338"/>
    </row>
    <row r="1205" spans="1:7" ht="18.75" customHeight="1" x14ac:dyDescent="0.25">
      <c r="A1205" s="1330"/>
      <c r="B1205" s="161" t="s">
        <v>1419</v>
      </c>
      <c r="C1205" s="162" t="s">
        <v>95</v>
      </c>
      <c r="D1205" s="148">
        <v>968517</v>
      </c>
      <c r="E1205" s="151">
        <v>833</v>
      </c>
      <c r="F1205" s="910"/>
      <c r="G1205" s="1338"/>
    </row>
    <row r="1206" spans="1:7" ht="18.75" customHeight="1" x14ac:dyDescent="0.25">
      <c r="A1206" s="1330"/>
      <c r="B1206" s="161" t="s">
        <v>1420</v>
      </c>
      <c r="C1206" s="162" t="s">
        <v>95</v>
      </c>
      <c r="D1206" s="148">
        <v>1038453</v>
      </c>
      <c r="E1206" s="151">
        <v>833</v>
      </c>
      <c r="F1206" s="910"/>
      <c r="G1206" s="1338"/>
    </row>
    <row r="1207" spans="1:7" ht="18.75" customHeight="1" x14ac:dyDescent="0.25">
      <c r="A1207" s="1330"/>
      <c r="B1207" s="161" t="s">
        <v>1421</v>
      </c>
      <c r="C1207" s="162" t="s">
        <v>95</v>
      </c>
      <c r="D1207" s="148">
        <v>1115038</v>
      </c>
      <c r="E1207" s="151">
        <v>833</v>
      </c>
      <c r="F1207" s="910"/>
      <c r="G1207" s="1338"/>
    </row>
    <row r="1208" spans="1:7" ht="18.75" customHeight="1" x14ac:dyDescent="0.25">
      <c r="A1208" s="1330"/>
      <c r="B1208" s="161" t="s">
        <v>1422</v>
      </c>
      <c r="C1208" s="162" t="s">
        <v>95</v>
      </c>
      <c r="D1208" s="148">
        <v>1199222</v>
      </c>
      <c r="E1208" s="151">
        <v>833</v>
      </c>
      <c r="F1208" s="910"/>
      <c r="G1208" s="1338"/>
    </row>
    <row r="1209" spans="1:7" ht="18.75" customHeight="1" x14ac:dyDescent="0.25">
      <c r="A1209" s="1331"/>
      <c r="B1209" s="161" t="s">
        <v>1423</v>
      </c>
      <c r="C1209" s="162" t="s">
        <v>95</v>
      </c>
      <c r="D1209" s="148">
        <v>1292081</v>
      </c>
      <c r="E1209" s="151">
        <v>833</v>
      </c>
      <c r="F1209" s="911"/>
      <c r="G1209" s="1342"/>
    </row>
    <row r="1210" spans="1:7" ht="18.75" customHeight="1" x14ac:dyDescent="0.25">
      <c r="A1210" s="1329">
        <v>9</v>
      </c>
      <c r="B1210" s="161" t="s">
        <v>1424</v>
      </c>
      <c r="C1210" s="162" t="s">
        <v>95</v>
      </c>
      <c r="D1210" s="148">
        <v>130283</v>
      </c>
      <c r="E1210" s="151">
        <v>833</v>
      </c>
      <c r="F1210" s="151"/>
      <c r="G1210" s="1341" t="s">
        <v>1259</v>
      </c>
    </row>
    <row r="1211" spans="1:7" ht="18.75" customHeight="1" x14ac:dyDescent="0.25">
      <c r="A1211" s="1330"/>
      <c r="B1211" s="161" t="s">
        <v>1425</v>
      </c>
      <c r="C1211" s="162" t="s">
        <v>95</v>
      </c>
      <c r="D1211" s="148">
        <v>171630</v>
      </c>
      <c r="E1211" s="151">
        <v>833</v>
      </c>
      <c r="F1211" s="910"/>
      <c r="G1211" s="1338"/>
    </row>
    <row r="1212" spans="1:7" ht="18.75" customHeight="1" x14ac:dyDescent="0.25">
      <c r="A1212" s="1330"/>
      <c r="B1212" s="161" t="s">
        <v>1426</v>
      </c>
      <c r="C1212" s="162" t="s">
        <v>95</v>
      </c>
      <c r="D1212" s="148">
        <v>451580</v>
      </c>
      <c r="E1212" s="151">
        <v>833</v>
      </c>
      <c r="F1212" s="910"/>
      <c r="G1212" s="1338"/>
    </row>
    <row r="1213" spans="1:7" ht="18.75" customHeight="1" x14ac:dyDescent="0.25">
      <c r="A1213" s="1330"/>
      <c r="B1213" s="161" t="s">
        <v>1427</v>
      </c>
      <c r="C1213" s="162" t="s">
        <v>95</v>
      </c>
      <c r="D1213" s="148">
        <v>607549</v>
      </c>
      <c r="E1213" s="151">
        <v>833</v>
      </c>
      <c r="F1213" s="910"/>
      <c r="G1213" s="1338"/>
    </row>
    <row r="1214" spans="1:7" ht="18.75" customHeight="1" x14ac:dyDescent="0.25">
      <c r="A1214" s="1330"/>
      <c r="B1214" s="161" t="s">
        <v>1428</v>
      </c>
      <c r="C1214" s="162" t="s">
        <v>95</v>
      </c>
      <c r="D1214" s="148">
        <v>649055</v>
      </c>
      <c r="E1214" s="151">
        <v>833</v>
      </c>
      <c r="F1214" s="910"/>
      <c r="G1214" s="1338"/>
    </row>
    <row r="1215" spans="1:7" ht="18.75" customHeight="1" x14ac:dyDescent="0.25">
      <c r="A1215" s="1330"/>
      <c r="B1215" s="161" t="s">
        <v>1429</v>
      </c>
      <c r="C1215" s="162" t="s">
        <v>95</v>
      </c>
      <c r="D1215" s="148">
        <v>693197</v>
      </c>
      <c r="E1215" s="151">
        <v>833</v>
      </c>
      <c r="F1215" s="910"/>
      <c r="G1215" s="1338"/>
    </row>
    <row r="1216" spans="1:7" ht="18.75" customHeight="1" x14ac:dyDescent="0.25">
      <c r="A1216" s="1330"/>
      <c r="B1216" s="161" t="s">
        <v>1430</v>
      </c>
      <c r="C1216" s="162" t="s">
        <v>95</v>
      </c>
      <c r="D1216" s="148">
        <v>740350</v>
      </c>
      <c r="E1216" s="151">
        <v>833</v>
      </c>
      <c r="F1216" s="910"/>
      <c r="G1216" s="1338"/>
    </row>
    <row r="1217" spans="1:7" ht="18.75" customHeight="1" x14ac:dyDescent="0.25">
      <c r="A1217" s="1330"/>
      <c r="B1217" s="161" t="s">
        <v>1431</v>
      </c>
      <c r="C1217" s="162" t="s">
        <v>95</v>
      </c>
      <c r="D1217" s="148">
        <v>790937</v>
      </c>
      <c r="E1217" s="151">
        <v>833</v>
      </c>
      <c r="F1217" s="910"/>
      <c r="G1217" s="1338"/>
    </row>
    <row r="1218" spans="1:7" ht="18.75" customHeight="1" x14ac:dyDescent="0.25">
      <c r="A1218" s="1330"/>
      <c r="B1218" s="161" t="s">
        <v>1432</v>
      </c>
      <c r="C1218" s="162" t="s">
        <v>95</v>
      </c>
      <c r="D1218" s="148">
        <v>845446</v>
      </c>
      <c r="E1218" s="151">
        <v>833</v>
      </c>
      <c r="F1218" s="910"/>
      <c r="G1218" s="1338"/>
    </row>
    <row r="1219" spans="1:7" ht="18.75" customHeight="1" x14ac:dyDescent="0.25">
      <c r="A1219" s="1330"/>
      <c r="B1219" s="161" t="s">
        <v>1433</v>
      </c>
      <c r="C1219" s="162" t="s">
        <v>95</v>
      </c>
      <c r="D1219" s="148">
        <v>904431</v>
      </c>
      <c r="E1219" s="151">
        <v>833</v>
      </c>
      <c r="F1219" s="910"/>
      <c r="G1219" s="1338"/>
    </row>
    <row r="1220" spans="1:7" ht="18.75" customHeight="1" x14ac:dyDescent="0.25">
      <c r="A1220" s="1330"/>
      <c r="B1220" s="161" t="s">
        <v>1434</v>
      </c>
      <c r="C1220" s="162" t="s">
        <v>95</v>
      </c>
      <c r="D1220" s="148">
        <v>968517</v>
      </c>
      <c r="E1220" s="151">
        <v>833</v>
      </c>
      <c r="F1220" s="910"/>
      <c r="G1220" s="1338"/>
    </row>
    <row r="1221" spans="1:7" ht="18.75" customHeight="1" x14ac:dyDescent="0.25">
      <c r="A1221" s="1330"/>
      <c r="B1221" s="161" t="s">
        <v>1435</v>
      </c>
      <c r="C1221" s="162" t="s">
        <v>95</v>
      </c>
      <c r="D1221" s="148">
        <v>1038453</v>
      </c>
      <c r="E1221" s="151">
        <v>833</v>
      </c>
      <c r="F1221" s="910"/>
      <c r="G1221" s="1338"/>
    </row>
    <row r="1222" spans="1:7" ht="18.75" customHeight="1" x14ac:dyDescent="0.25">
      <c r="A1222" s="1330"/>
      <c r="B1222" s="161" t="s">
        <v>1436</v>
      </c>
      <c r="C1222" s="162" t="s">
        <v>95</v>
      </c>
      <c r="D1222" s="148">
        <v>1115038</v>
      </c>
      <c r="E1222" s="151">
        <v>833</v>
      </c>
      <c r="F1222" s="910"/>
      <c r="G1222" s="1338"/>
    </row>
    <row r="1223" spans="1:7" ht="18.75" customHeight="1" x14ac:dyDescent="0.25">
      <c r="A1223" s="1330"/>
      <c r="B1223" s="161" t="s">
        <v>1437</v>
      </c>
      <c r="C1223" s="162" t="s">
        <v>95</v>
      </c>
      <c r="D1223" s="148">
        <v>1199222</v>
      </c>
      <c r="E1223" s="151">
        <v>833</v>
      </c>
      <c r="F1223" s="910"/>
      <c r="G1223" s="1338"/>
    </row>
    <row r="1224" spans="1:7" ht="18.75" customHeight="1" x14ac:dyDescent="0.25">
      <c r="A1224" s="1331"/>
      <c r="B1224" s="161" t="s">
        <v>1438</v>
      </c>
      <c r="C1224" s="162" t="s">
        <v>95</v>
      </c>
      <c r="D1224" s="148">
        <v>1292081</v>
      </c>
      <c r="E1224" s="151">
        <v>833</v>
      </c>
      <c r="F1224" s="911"/>
      <c r="G1224" s="1342"/>
    </row>
    <row r="1225" spans="1:7" ht="18.75" customHeight="1" x14ac:dyDescent="0.25">
      <c r="A1225" s="1329">
        <v>9</v>
      </c>
      <c r="B1225" s="161" t="s">
        <v>1439</v>
      </c>
      <c r="C1225" s="162" t="s">
        <v>95</v>
      </c>
      <c r="D1225" s="148">
        <v>130283</v>
      </c>
      <c r="E1225" s="151">
        <v>833</v>
      </c>
      <c r="F1225" s="151"/>
      <c r="G1225" s="1341" t="s">
        <v>1259</v>
      </c>
    </row>
    <row r="1226" spans="1:7" ht="18.75" customHeight="1" x14ac:dyDescent="0.25">
      <c r="A1226" s="1330"/>
      <c r="B1226" s="161" t="s">
        <v>1440</v>
      </c>
      <c r="C1226" s="162" t="s">
        <v>95</v>
      </c>
      <c r="D1226" s="148">
        <v>171630</v>
      </c>
      <c r="E1226" s="151">
        <v>833</v>
      </c>
      <c r="F1226" s="910"/>
      <c r="G1226" s="1338"/>
    </row>
    <row r="1227" spans="1:7" ht="18.75" customHeight="1" x14ac:dyDescent="0.25">
      <c r="A1227" s="1330"/>
      <c r="B1227" s="161" t="s">
        <v>1441</v>
      </c>
      <c r="C1227" s="162" t="s">
        <v>95</v>
      </c>
      <c r="D1227" s="148">
        <v>451580</v>
      </c>
      <c r="E1227" s="151">
        <v>833</v>
      </c>
      <c r="F1227" s="910"/>
      <c r="G1227" s="1338"/>
    </row>
    <row r="1228" spans="1:7" ht="18.75" customHeight="1" x14ac:dyDescent="0.25">
      <c r="A1228" s="1330"/>
      <c r="B1228" s="161" t="s">
        <v>1442</v>
      </c>
      <c r="C1228" s="162" t="s">
        <v>95</v>
      </c>
      <c r="D1228" s="148">
        <v>607549</v>
      </c>
      <c r="E1228" s="151">
        <v>833</v>
      </c>
      <c r="F1228" s="910"/>
      <c r="G1228" s="1338"/>
    </row>
    <row r="1229" spans="1:7" ht="18.75" customHeight="1" x14ac:dyDescent="0.25">
      <c r="A1229" s="1330"/>
      <c r="B1229" s="161" t="s">
        <v>1443</v>
      </c>
      <c r="C1229" s="162" t="s">
        <v>95</v>
      </c>
      <c r="D1229" s="148">
        <v>649055</v>
      </c>
      <c r="E1229" s="151">
        <v>833</v>
      </c>
      <c r="F1229" s="910"/>
      <c r="G1229" s="1338"/>
    </row>
    <row r="1230" spans="1:7" ht="18.75" customHeight="1" x14ac:dyDescent="0.25">
      <c r="A1230" s="1330"/>
      <c r="B1230" s="161" t="s">
        <v>1444</v>
      </c>
      <c r="C1230" s="162" t="s">
        <v>95</v>
      </c>
      <c r="D1230" s="148">
        <v>693197</v>
      </c>
      <c r="E1230" s="151">
        <v>833</v>
      </c>
      <c r="F1230" s="910"/>
      <c r="G1230" s="1338"/>
    </row>
    <row r="1231" spans="1:7" ht="18.75" customHeight="1" x14ac:dyDescent="0.25">
      <c r="A1231" s="1330"/>
      <c r="B1231" s="161" t="s">
        <v>1445</v>
      </c>
      <c r="C1231" s="162" t="s">
        <v>95</v>
      </c>
      <c r="D1231" s="148">
        <v>740350</v>
      </c>
      <c r="E1231" s="151">
        <v>833</v>
      </c>
      <c r="F1231" s="910"/>
      <c r="G1231" s="1338"/>
    </row>
    <row r="1232" spans="1:7" ht="18.75" customHeight="1" x14ac:dyDescent="0.25">
      <c r="A1232" s="1330"/>
      <c r="B1232" s="161" t="s">
        <v>1446</v>
      </c>
      <c r="C1232" s="162" t="s">
        <v>95</v>
      </c>
      <c r="D1232" s="148">
        <v>790937</v>
      </c>
      <c r="E1232" s="151">
        <v>833</v>
      </c>
      <c r="F1232" s="910"/>
      <c r="G1232" s="1338"/>
    </row>
    <row r="1233" spans="1:7" ht="18.75" customHeight="1" x14ac:dyDescent="0.25">
      <c r="A1233" s="1330"/>
      <c r="B1233" s="161" t="s">
        <v>1447</v>
      </c>
      <c r="C1233" s="162" t="s">
        <v>95</v>
      </c>
      <c r="D1233" s="148">
        <v>845446</v>
      </c>
      <c r="E1233" s="151">
        <v>833</v>
      </c>
      <c r="F1233" s="910"/>
      <c r="G1233" s="1338"/>
    </row>
    <row r="1234" spans="1:7" ht="18.75" customHeight="1" x14ac:dyDescent="0.25">
      <c r="A1234" s="1330"/>
      <c r="B1234" s="161" t="s">
        <v>1448</v>
      </c>
      <c r="C1234" s="162" t="s">
        <v>95</v>
      </c>
      <c r="D1234" s="148">
        <v>904431</v>
      </c>
      <c r="E1234" s="151">
        <v>833</v>
      </c>
      <c r="F1234" s="910"/>
      <c r="G1234" s="1338"/>
    </row>
    <row r="1235" spans="1:7" ht="18.75" customHeight="1" x14ac:dyDescent="0.25">
      <c r="A1235" s="1330"/>
      <c r="B1235" s="161" t="s">
        <v>1449</v>
      </c>
      <c r="C1235" s="162" t="s">
        <v>95</v>
      </c>
      <c r="D1235" s="148">
        <v>968517</v>
      </c>
      <c r="E1235" s="151">
        <v>833</v>
      </c>
      <c r="F1235" s="910"/>
      <c r="G1235" s="1338"/>
    </row>
    <row r="1236" spans="1:7" ht="18.75" customHeight="1" x14ac:dyDescent="0.25">
      <c r="A1236" s="1330"/>
      <c r="B1236" s="161" t="s">
        <v>1450</v>
      </c>
      <c r="C1236" s="162" t="s">
        <v>95</v>
      </c>
      <c r="D1236" s="148">
        <v>1038453</v>
      </c>
      <c r="E1236" s="151">
        <v>833</v>
      </c>
      <c r="F1236" s="910"/>
      <c r="G1236" s="1338"/>
    </row>
    <row r="1237" spans="1:7" ht="18.75" customHeight="1" x14ac:dyDescent="0.25">
      <c r="A1237" s="1330"/>
      <c r="B1237" s="161" t="s">
        <v>1451</v>
      </c>
      <c r="C1237" s="162" t="s">
        <v>95</v>
      </c>
      <c r="D1237" s="148">
        <v>1115038</v>
      </c>
      <c r="E1237" s="151">
        <v>833</v>
      </c>
      <c r="F1237" s="910"/>
      <c r="G1237" s="1338"/>
    </row>
    <row r="1238" spans="1:7" ht="18.75" customHeight="1" x14ac:dyDescent="0.25">
      <c r="A1238" s="1330"/>
      <c r="B1238" s="161" t="s">
        <v>1452</v>
      </c>
      <c r="C1238" s="162" t="s">
        <v>95</v>
      </c>
      <c r="D1238" s="148">
        <v>1199222</v>
      </c>
      <c r="E1238" s="151">
        <v>833</v>
      </c>
      <c r="F1238" s="910"/>
      <c r="G1238" s="1338"/>
    </row>
    <row r="1239" spans="1:7" ht="18.75" customHeight="1" x14ac:dyDescent="0.25">
      <c r="A1239" s="1331"/>
      <c r="B1239" s="161" t="s">
        <v>1453</v>
      </c>
      <c r="C1239" s="162" t="s">
        <v>95</v>
      </c>
      <c r="D1239" s="148">
        <v>1292081</v>
      </c>
      <c r="E1239" s="151">
        <v>833</v>
      </c>
      <c r="F1239" s="911"/>
      <c r="G1239" s="1342"/>
    </row>
    <row r="1240" spans="1:7" ht="18.75" customHeight="1" x14ac:dyDescent="0.25">
      <c r="A1240" s="1329">
        <v>9</v>
      </c>
      <c r="B1240" s="161" t="s">
        <v>1454</v>
      </c>
      <c r="C1240" s="162" t="s">
        <v>95</v>
      </c>
      <c r="D1240" s="148">
        <v>130283</v>
      </c>
      <c r="E1240" s="151">
        <v>833</v>
      </c>
      <c r="F1240" s="151"/>
      <c r="G1240" s="1341" t="s">
        <v>1259</v>
      </c>
    </row>
    <row r="1241" spans="1:7" ht="18.75" customHeight="1" x14ac:dyDescent="0.25">
      <c r="A1241" s="1330"/>
      <c r="B1241" s="161" t="s">
        <v>1455</v>
      </c>
      <c r="C1241" s="162" t="s">
        <v>95</v>
      </c>
      <c r="D1241" s="148">
        <v>171630</v>
      </c>
      <c r="E1241" s="151">
        <v>833</v>
      </c>
      <c r="F1241" s="910"/>
      <c r="G1241" s="1338"/>
    </row>
    <row r="1242" spans="1:7" ht="18.75" customHeight="1" x14ac:dyDescent="0.25">
      <c r="A1242" s="1330"/>
      <c r="B1242" s="161" t="s">
        <v>1456</v>
      </c>
      <c r="C1242" s="162" t="s">
        <v>95</v>
      </c>
      <c r="D1242" s="148">
        <v>451580</v>
      </c>
      <c r="E1242" s="151">
        <v>833</v>
      </c>
      <c r="F1242" s="910"/>
      <c r="G1242" s="1338"/>
    </row>
    <row r="1243" spans="1:7" ht="18.75" customHeight="1" x14ac:dyDescent="0.25">
      <c r="A1243" s="1330"/>
      <c r="B1243" s="161" t="s">
        <v>1457</v>
      </c>
      <c r="C1243" s="162" t="s">
        <v>95</v>
      </c>
      <c r="D1243" s="148">
        <v>607549</v>
      </c>
      <c r="E1243" s="151">
        <v>833</v>
      </c>
      <c r="F1243" s="910"/>
      <c r="G1243" s="1338"/>
    </row>
    <row r="1244" spans="1:7" ht="18.75" customHeight="1" x14ac:dyDescent="0.25">
      <c r="A1244" s="1330"/>
      <c r="B1244" s="161" t="s">
        <v>1458</v>
      </c>
      <c r="C1244" s="162" t="s">
        <v>95</v>
      </c>
      <c r="D1244" s="148">
        <v>649055</v>
      </c>
      <c r="E1244" s="151">
        <v>833</v>
      </c>
      <c r="F1244" s="910"/>
      <c r="G1244" s="1338"/>
    </row>
    <row r="1245" spans="1:7" ht="18.75" customHeight="1" x14ac:dyDescent="0.25">
      <c r="A1245" s="1330"/>
      <c r="B1245" s="161" t="s">
        <v>1459</v>
      </c>
      <c r="C1245" s="162" t="s">
        <v>95</v>
      </c>
      <c r="D1245" s="148">
        <v>693197</v>
      </c>
      <c r="E1245" s="151">
        <v>833</v>
      </c>
      <c r="F1245" s="910"/>
      <c r="G1245" s="1338"/>
    </row>
    <row r="1246" spans="1:7" ht="18.75" customHeight="1" x14ac:dyDescent="0.25">
      <c r="A1246" s="1330"/>
      <c r="B1246" s="161" t="s">
        <v>1460</v>
      </c>
      <c r="C1246" s="162" t="s">
        <v>95</v>
      </c>
      <c r="D1246" s="148">
        <v>740350</v>
      </c>
      <c r="E1246" s="151">
        <v>833</v>
      </c>
      <c r="F1246" s="910"/>
      <c r="G1246" s="1338"/>
    </row>
    <row r="1247" spans="1:7" ht="18.75" customHeight="1" x14ac:dyDescent="0.25">
      <c r="A1247" s="1330"/>
      <c r="B1247" s="161" t="s">
        <v>1461</v>
      </c>
      <c r="C1247" s="162" t="s">
        <v>95</v>
      </c>
      <c r="D1247" s="148">
        <v>790937</v>
      </c>
      <c r="E1247" s="151">
        <v>833</v>
      </c>
      <c r="F1247" s="910"/>
      <c r="G1247" s="1338"/>
    </row>
    <row r="1248" spans="1:7" ht="18.75" customHeight="1" x14ac:dyDescent="0.25">
      <c r="A1248" s="1330"/>
      <c r="B1248" s="161" t="s">
        <v>1462</v>
      </c>
      <c r="C1248" s="162" t="s">
        <v>95</v>
      </c>
      <c r="D1248" s="148">
        <v>845446</v>
      </c>
      <c r="E1248" s="151">
        <v>833</v>
      </c>
      <c r="F1248" s="910"/>
      <c r="G1248" s="1338"/>
    </row>
    <row r="1249" spans="1:7" ht="18.75" customHeight="1" x14ac:dyDescent="0.25">
      <c r="A1249" s="1330"/>
      <c r="B1249" s="161" t="s">
        <v>1463</v>
      </c>
      <c r="C1249" s="162" t="s">
        <v>95</v>
      </c>
      <c r="D1249" s="148">
        <v>904431</v>
      </c>
      <c r="E1249" s="151">
        <v>833</v>
      </c>
      <c r="F1249" s="910"/>
      <c r="G1249" s="1338"/>
    </row>
    <row r="1250" spans="1:7" ht="18.75" customHeight="1" x14ac:dyDescent="0.25">
      <c r="A1250" s="1330"/>
      <c r="B1250" s="161" t="s">
        <v>1464</v>
      </c>
      <c r="C1250" s="162" t="s">
        <v>95</v>
      </c>
      <c r="D1250" s="148">
        <v>968517</v>
      </c>
      <c r="E1250" s="151">
        <v>833</v>
      </c>
      <c r="F1250" s="910"/>
      <c r="G1250" s="1338"/>
    </row>
    <row r="1251" spans="1:7" ht="18.75" customHeight="1" x14ac:dyDescent="0.25">
      <c r="A1251" s="1330"/>
      <c r="B1251" s="161" t="s">
        <v>1465</v>
      </c>
      <c r="C1251" s="162" t="s">
        <v>95</v>
      </c>
      <c r="D1251" s="148">
        <v>1038453</v>
      </c>
      <c r="E1251" s="151">
        <v>833</v>
      </c>
      <c r="F1251" s="910"/>
      <c r="G1251" s="1338"/>
    </row>
    <row r="1252" spans="1:7" ht="18.75" customHeight="1" x14ac:dyDescent="0.25">
      <c r="A1252" s="1330"/>
      <c r="B1252" s="161" t="s">
        <v>1466</v>
      </c>
      <c r="C1252" s="162" t="s">
        <v>95</v>
      </c>
      <c r="D1252" s="148">
        <v>1115038</v>
      </c>
      <c r="E1252" s="151">
        <v>833</v>
      </c>
      <c r="F1252" s="910"/>
      <c r="G1252" s="1338"/>
    </row>
    <row r="1253" spans="1:7" ht="18.75" customHeight="1" x14ac:dyDescent="0.25">
      <c r="A1253" s="1330"/>
      <c r="B1253" s="161" t="s">
        <v>1467</v>
      </c>
      <c r="C1253" s="162" t="s">
        <v>95</v>
      </c>
      <c r="D1253" s="148">
        <v>1199222</v>
      </c>
      <c r="E1253" s="151">
        <v>833</v>
      </c>
      <c r="F1253" s="910"/>
      <c r="G1253" s="1338"/>
    </row>
    <row r="1254" spans="1:7" ht="18.75" customHeight="1" x14ac:dyDescent="0.25">
      <c r="A1254" s="1331"/>
      <c r="B1254" s="161" t="s">
        <v>1468</v>
      </c>
      <c r="C1254" s="162" t="s">
        <v>95</v>
      </c>
      <c r="D1254" s="148">
        <v>1292081</v>
      </c>
      <c r="E1254" s="151">
        <v>833</v>
      </c>
      <c r="F1254" s="911"/>
      <c r="G1254" s="1342"/>
    </row>
    <row r="1255" spans="1:7" ht="18.75" customHeight="1" x14ac:dyDescent="0.25">
      <c r="A1255" s="1329">
        <v>10</v>
      </c>
      <c r="B1255" s="161" t="s">
        <v>1469</v>
      </c>
      <c r="C1255" s="162" t="s">
        <v>95</v>
      </c>
      <c r="D1255" s="148">
        <v>130283</v>
      </c>
      <c r="E1255" s="151">
        <v>833</v>
      </c>
      <c r="F1255" s="151"/>
      <c r="G1255" s="1341" t="s">
        <v>1259</v>
      </c>
    </row>
    <row r="1256" spans="1:7" ht="18.75" customHeight="1" x14ac:dyDescent="0.25">
      <c r="A1256" s="1330"/>
      <c r="B1256" s="161" t="s">
        <v>1470</v>
      </c>
      <c r="C1256" s="162" t="s">
        <v>95</v>
      </c>
      <c r="D1256" s="148">
        <v>171630</v>
      </c>
      <c r="E1256" s="151">
        <v>833</v>
      </c>
      <c r="F1256" s="910"/>
      <c r="G1256" s="1338"/>
    </row>
    <row r="1257" spans="1:7" ht="18.75" customHeight="1" x14ac:dyDescent="0.25">
      <c r="A1257" s="1330"/>
      <c r="B1257" s="161" t="s">
        <v>1471</v>
      </c>
      <c r="C1257" s="162" t="s">
        <v>95</v>
      </c>
      <c r="D1257" s="148">
        <v>451580</v>
      </c>
      <c r="E1257" s="151">
        <v>833</v>
      </c>
      <c r="F1257" s="910"/>
      <c r="G1257" s="1338"/>
    </row>
    <row r="1258" spans="1:7" ht="18.75" customHeight="1" x14ac:dyDescent="0.25">
      <c r="A1258" s="1330"/>
      <c r="B1258" s="161" t="s">
        <v>1472</v>
      </c>
      <c r="C1258" s="162" t="s">
        <v>95</v>
      </c>
      <c r="D1258" s="148">
        <v>607549</v>
      </c>
      <c r="E1258" s="151">
        <v>833</v>
      </c>
      <c r="F1258" s="910"/>
      <c r="G1258" s="1338"/>
    </row>
    <row r="1259" spans="1:7" ht="18.75" customHeight="1" x14ac:dyDescent="0.25">
      <c r="A1259" s="1330"/>
      <c r="B1259" s="161" t="s">
        <v>1473</v>
      </c>
      <c r="C1259" s="162" t="s">
        <v>95</v>
      </c>
      <c r="D1259" s="148">
        <v>649055</v>
      </c>
      <c r="E1259" s="151">
        <v>833</v>
      </c>
      <c r="F1259" s="910"/>
      <c r="G1259" s="1338"/>
    </row>
    <row r="1260" spans="1:7" ht="18.75" customHeight="1" x14ac:dyDescent="0.25">
      <c r="A1260" s="1330"/>
      <c r="B1260" s="161" t="s">
        <v>1474</v>
      </c>
      <c r="C1260" s="162" t="s">
        <v>95</v>
      </c>
      <c r="D1260" s="148">
        <v>693197</v>
      </c>
      <c r="E1260" s="151">
        <v>833</v>
      </c>
      <c r="F1260" s="910"/>
      <c r="G1260" s="1338"/>
    </row>
    <row r="1261" spans="1:7" ht="18.75" customHeight="1" x14ac:dyDescent="0.25">
      <c r="A1261" s="1330"/>
      <c r="B1261" s="161" t="s">
        <v>1475</v>
      </c>
      <c r="C1261" s="162" t="s">
        <v>95</v>
      </c>
      <c r="D1261" s="148">
        <v>740350</v>
      </c>
      <c r="E1261" s="151">
        <v>833</v>
      </c>
      <c r="F1261" s="910"/>
      <c r="G1261" s="1338"/>
    </row>
    <row r="1262" spans="1:7" ht="18.75" customHeight="1" x14ac:dyDescent="0.25">
      <c r="A1262" s="1330"/>
      <c r="B1262" s="161" t="s">
        <v>1476</v>
      </c>
      <c r="C1262" s="162" t="s">
        <v>95</v>
      </c>
      <c r="D1262" s="148">
        <v>790937</v>
      </c>
      <c r="E1262" s="151">
        <v>833</v>
      </c>
      <c r="F1262" s="910"/>
      <c r="G1262" s="1338"/>
    </row>
    <row r="1263" spans="1:7" ht="18.75" customHeight="1" x14ac:dyDescent="0.25">
      <c r="A1263" s="1330"/>
      <c r="B1263" s="161" t="s">
        <v>1477</v>
      </c>
      <c r="C1263" s="162" t="s">
        <v>95</v>
      </c>
      <c r="D1263" s="148">
        <v>845446</v>
      </c>
      <c r="E1263" s="151">
        <v>833</v>
      </c>
      <c r="F1263" s="910"/>
      <c r="G1263" s="1338"/>
    </row>
    <row r="1264" spans="1:7" ht="18.75" customHeight="1" x14ac:dyDescent="0.25">
      <c r="A1264" s="1330"/>
      <c r="B1264" s="161" t="s">
        <v>1478</v>
      </c>
      <c r="C1264" s="162" t="s">
        <v>95</v>
      </c>
      <c r="D1264" s="148">
        <v>904431</v>
      </c>
      <c r="E1264" s="151">
        <v>833</v>
      </c>
      <c r="F1264" s="910"/>
      <c r="G1264" s="1338"/>
    </row>
    <row r="1265" spans="1:7" ht="18.75" customHeight="1" x14ac:dyDescent="0.25">
      <c r="A1265" s="1330"/>
      <c r="B1265" s="161" t="s">
        <v>1479</v>
      </c>
      <c r="C1265" s="162" t="s">
        <v>95</v>
      </c>
      <c r="D1265" s="148">
        <v>968517</v>
      </c>
      <c r="E1265" s="151">
        <v>833</v>
      </c>
      <c r="F1265" s="910"/>
      <c r="G1265" s="1338"/>
    </row>
    <row r="1266" spans="1:7" ht="18.75" customHeight="1" x14ac:dyDescent="0.25">
      <c r="A1266" s="1330"/>
      <c r="B1266" s="161" t="s">
        <v>1480</v>
      </c>
      <c r="C1266" s="162" t="s">
        <v>95</v>
      </c>
      <c r="D1266" s="148">
        <v>1038453</v>
      </c>
      <c r="E1266" s="151">
        <v>833</v>
      </c>
      <c r="F1266" s="910"/>
      <c r="G1266" s="1338"/>
    </row>
    <row r="1267" spans="1:7" ht="18.75" customHeight="1" x14ac:dyDescent="0.25">
      <c r="A1267" s="1330"/>
      <c r="B1267" s="161" t="s">
        <v>1481</v>
      </c>
      <c r="C1267" s="162" t="s">
        <v>95</v>
      </c>
      <c r="D1267" s="148">
        <v>1115038</v>
      </c>
      <c r="E1267" s="151">
        <v>833</v>
      </c>
      <c r="F1267" s="910"/>
      <c r="G1267" s="1338"/>
    </row>
    <row r="1268" spans="1:7" ht="18.75" customHeight="1" x14ac:dyDescent="0.25">
      <c r="A1268" s="1330"/>
      <c r="B1268" s="161" t="s">
        <v>1482</v>
      </c>
      <c r="C1268" s="162" t="s">
        <v>95</v>
      </c>
      <c r="D1268" s="148">
        <v>1199222</v>
      </c>
      <c r="E1268" s="151">
        <v>833</v>
      </c>
      <c r="F1268" s="910"/>
      <c r="G1268" s="1338"/>
    </row>
    <row r="1269" spans="1:7" ht="18.75" customHeight="1" x14ac:dyDescent="0.25">
      <c r="A1269" s="1331"/>
      <c r="B1269" s="161" t="s">
        <v>1483</v>
      </c>
      <c r="C1269" s="162" t="s">
        <v>95</v>
      </c>
      <c r="D1269" s="148">
        <v>1292081</v>
      </c>
      <c r="E1269" s="151">
        <v>833</v>
      </c>
      <c r="F1269" s="911"/>
      <c r="G1269" s="1342"/>
    </row>
    <row r="1270" spans="1:7" ht="18.75" customHeight="1" x14ac:dyDescent="0.25">
      <c r="A1270" s="1329">
        <v>10</v>
      </c>
      <c r="B1270" s="161" t="s">
        <v>1484</v>
      </c>
      <c r="C1270" s="162" t="s">
        <v>95</v>
      </c>
      <c r="D1270" s="148">
        <v>130283</v>
      </c>
      <c r="E1270" s="151">
        <v>833</v>
      </c>
      <c r="F1270" s="151"/>
      <c r="G1270" s="1341" t="s">
        <v>1259</v>
      </c>
    </row>
    <row r="1271" spans="1:7" ht="18.75" customHeight="1" x14ac:dyDescent="0.25">
      <c r="A1271" s="1330"/>
      <c r="B1271" s="161" t="s">
        <v>1485</v>
      </c>
      <c r="C1271" s="162" t="s">
        <v>95</v>
      </c>
      <c r="D1271" s="148">
        <v>171630</v>
      </c>
      <c r="E1271" s="151">
        <v>833</v>
      </c>
      <c r="F1271" s="910"/>
      <c r="G1271" s="1338"/>
    </row>
    <row r="1272" spans="1:7" ht="18.75" customHeight="1" x14ac:dyDescent="0.25">
      <c r="A1272" s="1330"/>
      <c r="B1272" s="161" t="s">
        <v>1486</v>
      </c>
      <c r="C1272" s="162" t="s">
        <v>95</v>
      </c>
      <c r="D1272" s="148">
        <v>451580</v>
      </c>
      <c r="E1272" s="151">
        <v>833</v>
      </c>
      <c r="F1272" s="910"/>
      <c r="G1272" s="1338"/>
    </row>
    <row r="1273" spans="1:7" ht="18.75" customHeight="1" x14ac:dyDescent="0.25">
      <c r="A1273" s="1330"/>
      <c r="B1273" s="161" t="s">
        <v>1487</v>
      </c>
      <c r="C1273" s="162" t="s">
        <v>95</v>
      </c>
      <c r="D1273" s="148">
        <v>607549</v>
      </c>
      <c r="E1273" s="151">
        <v>833</v>
      </c>
      <c r="F1273" s="910"/>
      <c r="G1273" s="1338"/>
    </row>
    <row r="1274" spans="1:7" ht="18.75" customHeight="1" x14ac:dyDescent="0.25">
      <c r="A1274" s="1330"/>
      <c r="B1274" s="161" t="s">
        <v>1488</v>
      </c>
      <c r="C1274" s="162" t="s">
        <v>95</v>
      </c>
      <c r="D1274" s="148">
        <v>649055</v>
      </c>
      <c r="E1274" s="151">
        <v>833</v>
      </c>
      <c r="F1274" s="910"/>
      <c r="G1274" s="1338"/>
    </row>
    <row r="1275" spans="1:7" ht="18.75" customHeight="1" x14ac:dyDescent="0.25">
      <c r="A1275" s="1330"/>
      <c r="B1275" s="161" t="s">
        <v>1489</v>
      </c>
      <c r="C1275" s="162" t="s">
        <v>95</v>
      </c>
      <c r="D1275" s="148">
        <v>693197</v>
      </c>
      <c r="E1275" s="151">
        <v>833</v>
      </c>
      <c r="F1275" s="910"/>
      <c r="G1275" s="1338"/>
    </row>
    <row r="1276" spans="1:7" ht="18.75" customHeight="1" x14ac:dyDescent="0.25">
      <c r="A1276" s="1330"/>
      <c r="B1276" s="161" t="s">
        <v>1490</v>
      </c>
      <c r="C1276" s="162" t="s">
        <v>95</v>
      </c>
      <c r="D1276" s="148">
        <v>740350</v>
      </c>
      <c r="E1276" s="151">
        <v>833</v>
      </c>
      <c r="F1276" s="910"/>
      <c r="G1276" s="1338"/>
    </row>
    <row r="1277" spans="1:7" ht="18.75" customHeight="1" x14ac:dyDescent="0.25">
      <c r="A1277" s="1330"/>
      <c r="B1277" s="161" t="s">
        <v>1491</v>
      </c>
      <c r="C1277" s="162" t="s">
        <v>95</v>
      </c>
      <c r="D1277" s="148">
        <v>790937</v>
      </c>
      <c r="E1277" s="151">
        <v>833</v>
      </c>
      <c r="F1277" s="910"/>
      <c r="G1277" s="1338"/>
    </row>
    <row r="1278" spans="1:7" ht="18.75" customHeight="1" x14ac:dyDescent="0.25">
      <c r="A1278" s="1330"/>
      <c r="B1278" s="161" t="s">
        <v>1492</v>
      </c>
      <c r="C1278" s="162" t="s">
        <v>95</v>
      </c>
      <c r="D1278" s="148">
        <v>845446</v>
      </c>
      <c r="E1278" s="151">
        <v>833</v>
      </c>
      <c r="F1278" s="910"/>
      <c r="G1278" s="1338"/>
    </row>
    <row r="1279" spans="1:7" ht="18.75" customHeight="1" x14ac:dyDescent="0.25">
      <c r="A1279" s="1330"/>
      <c r="B1279" s="161" t="s">
        <v>1493</v>
      </c>
      <c r="C1279" s="162" t="s">
        <v>95</v>
      </c>
      <c r="D1279" s="148">
        <v>904431</v>
      </c>
      <c r="E1279" s="151">
        <v>833</v>
      </c>
      <c r="F1279" s="910"/>
      <c r="G1279" s="1338"/>
    </row>
    <row r="1280" spans="1:7" ht="18.75" customHeight="1" x14ac:dyDescent="0.25">
      <c r="A1280" s="1330"/>
      <c r="B1280" s="161" t="s">
        <v>1494</v>
      </c>
      <c r="C1280" s="162" t="s">
        <v>95</v>
      </c>
      <c r="D1280" s="148">
        <v>968517</v>
      </c>
      <c r="E1280" s="151">
        <v>833</v>
      </c>
      <c r="F1280" s="910"/>
      <c r="G1280" s="1338"/>
    </row>
    <row r="1281" spans="1:7" ht="18.75" customHeight="1" x14ac:dyDescent="0.25">
      <c r="A1281" s="1330"/>
      <c r="B1281" s="161" t="s">
        <v>1495</v>
      </c>
      <c r="C1281" s="162" t="s">
        <v>95</v>
      </c>
      <c r="D1281" s="148">
        <v>1038453</v>
      </c>
      <c r="E1281" s="151">
        <v>833</v>
      </c>
      <c r="F1281" s="910"/>
      <c r="G1281" s="1338"/>
    </row>
    <row r="1282" spans="1:7" ht="18.75" customHeight="1" x14ac:dyDescent="0.25">
      <c r="A1282" s="1330"/>
      <c r="B1282" s="161" t="s">
        <v>1496</v>
      </c>
      <c r="C1282" s="162" t="s">
        <v>95</v>
      </c>
      <c r="D1282" s="148">
        <v>1115038</v>
      </c>
      <c r="E1282" s="151">
        <v>833</v>
      </c>
      <c r="F1282" s="910"/>
      <c r="G1282" s="1338"/>
    </row>
    <row r="1283" spans="1:7" ht="18.75" customHeight="1" x14ac:dyDescent="0.25">
      <c r="A1283" s="1330"/>
      <c r="B1283" s="161" t="s">
        <v>1497</v>
      </c>
      <c r="C1283" s="162" t="s">
        <v>95</v>
      </c>
      <c r="D1283" s="148">
        <v>1199222</v>
      </c>
      <c r="E1283" s="151">
        <v>833</v>
      </c>
      <c r="F1283" s="910"/>
      <c r="G1283" s="1338"/>
    </row>
    <row r="1284" spans="1:7" ht="18.75" customHeight="1" x14ac:dyDescent="0.25">
      <c r="A1284" s="1331"/>
      <c r="B1284" s="161" t="s">
        <v>1498</v>
      </c>
      <c r="C1284" s="162" t="s">
        <v>95</v>
      </c>
      <c r="D1284" s="148">
        <v>1292081</v>
      </c>
      <c r="E1284" s="151">
        <v>833</v>
      </c>
      <c r="F1284" s="911"/>
      <c r="G1284" s="1342"/>
    </row>
    <row r="1285" spans="1:7" ht="18.75" customHeight="1" x14ac:dyDescent="0.25">
      <c r="A1285" s="1329">
        <v>11</v>
      </c>
      <c r="B1285" s="161" t="s">
        <v>1499</v>
      </c>
      <c r="C1285" s="162" t="s">
        <v>95</v>
      </c>
      <c r="D1285" s="148">
        <v>130283</v>
      </c>
      <c r="E1285" s="151">
        <v>833</v>
      </c>
      <c r="F1285" s="151"/>
      <c r="G1285" s="1341" t="s">
        <v>1259</v>
      </c>
    </row>
    <row r="1286" spans="1:7" ht="18.75" customHeight="1" x14ac:dyDescent="0.25">
      <c r="A1286" s="1330"/>
      <c r="B1286" s="161" t="s">
        <v>1500</v>
      </c>
      <c r="C1286" s="162" t="s">
        <v>95</v>
      </c>
      <c r="D1286" s="148">
        <v>171630</v>
      </c>
      <c r="E1286" s="151">
        <v>833</v>
      </c>
      <c r="F1286" s="910"/>
      <c r="G1286" s="1338"/>
    </row>
    <row r="1287" spans="1:7" ht="18.75" customHeight="1" x14ac:dyDescent="0.25">
      <c r="A1287" s="1330"/>
      <c r="B1287" s="161" t="s">
        <v>1501</v>
      </c>
      <c r="C1287" s="162" t="s">
        <v>95</v>
      </c>
      <c r="D1287" s="148">
        <v>451580</v>
      </c>
      <c r="E1287" s="151">
        <v>833</v>
      </c>
      <c r="F1287" s="910"/>
      <c r="G1287" s="1338"/>
    </row>
    <row r="1288" spans="1:7" ht="18.75" customHeight="1" x14ac:dyDescent="0.25">
      <c r="A1288" s="1330"/>
      <c r="B1288" s="161" t="s">
        <v>1502</v>
      </c>
      <c r="C1288" s="162" t="s">
        <v>95</v>
      </c>
      <c r="D1288" s="148">
        <v>607549</v>
      </c>
      <c r="E1288" s="151">
        <v>833</v>
      </c>
      <c r="F1288" s="910"/>
      <c r="G1288" s="1338"/>
    </row>
    <row r="1289" spans="1:7" ht="18.75" customHeight="1" x14ac:dyDescent="0.25">
      <c r="A1289" s="1330"/>
      <c r="B1289" s="161" t="s">
        <v>1503</v>
      </c>
      <c r="C1289" s="162" t="s">
        <v>95</v>
      </c>
      <c r="D1289" s="148">
        <v>649055</v>
      </c>
      <c r="E1289" s="151">
        <v>833</v>
      </c>
      <c r="F1289" s="910"/>
      <c r="G1289" s="1338"/>
    </row>
    <row r="1290" spans="1:7" ht="18.75" customHeight="1" x14ac:dyDescent="0.25">
      <c r="A1290" s="1330"/>
      <c r="B1290" s="161" t="s">
        <v>1504</v>
      </c>
      <c r="C1290" s="162" t="s">
        <v>95</v>
      </c>
      <c r="D1290" s="148">
        <v>693197</v>
      </c>
      <c r="E1290" s="151">
        <v>833</v>
      </c>
      <c r="F1290" s="910"/>
      <c r="G1290" s="1338"/>
    </row>
    <row r="1291" spans="1:7" ht="18.75" customHeight="1" x14ac:dyDescent="0.25">
      <c r="A1291" s="1330"/>
      <c r="B1291" s="161" t="s">
        <v>1505</v>
      </c>
      <c r="C1291" s="162" t="s">
        <v>95</v>
      </c>
      <c r="D1291" s="148">
        <v>740350</v>
      </c>
      <c r="E1291" s="151">
        <v>833</v>
      </c>
      <c r="F1291" s="910"/>
      <c r="G1291" s="1338"/>
    </row>
    <row r="1292" spans="1:7" ht="18.75" customHeight="1" x14ac:dyDescent="0.25">
      <c r="A1292" s="1330"/>
      <c r="B1292" s="161" t="s">
        <v>1506</v>
      </c>
      <c r="C1292" s="162" t="s">
        <v>95</v>
      </c>
      <c r="D1292" s="148">
        <v>790937</v>
      </c>
      <c r="E1292" s="151">
        <v>833</v>
      </c>
      <c r="F1292" s="910"/>
      <c r="G1292" s="1338"/>
    </row>
    <row r="1293" spans="1:7" ht="18.75" customHeight="1" x14ac:dyDescent="0.25">
      <c r="A1293" s="1330"/>
      <c r="B1293" s="161" t="s">
        <v>1507</v>
      </c>
      <c r="C1293" s="162" t="s">
        <v>95</v>
      </c>
      <c r="D1293" s="148">
        <v>845446</v>
      </c>
      <c r="E1293" s="151">
        <v>833</v>
      </c>
      <c r="F1293" s="910"/>
      <c r="G1293" s="1338"/>
    </row>
    <row r="1294" spans="1:7" ht="18.75" customHeight="1" x14ac:dyDescent="0.25">
      <c r="A1294" s="1330"/>
      <c r="B1294" s="161" t="s">
        <v>1508</v>
      </c>
      <c r="C1294" s="162" t="s">
        <v>95</v>
      </c>
      <c r="D1294" s="148">
        <v>904431</v>
      </c>
      <c r="E1294" s="151">
        <v>833</v>
      </c>
      <c r="F1294" s="910"/>
      <c r="G1294" s="1338"/>
    </row>
    <row r="1295" spans="1:7" ht="18.75" customHeight="1" x14ac:dyDescent="0.25">
      <c r="A1295" s="1330"/>
      <c r="B1295" s="161" t="s">
        <v>1509</v>
      </c>
      <c r="C1295" s="162" t="s">
        <v>95</v>
      </c>
      <c r="D1295" s="148">
        <v>968517</v>
      </c>
      <c r="E1295" s="151">
        <v>833</v>
      </c>
      <c r="F1295" s="910"/>
      <c r="G1295" s="1338"/>
    </row>
    <row r="1296" spans="1:7" ht="18.75" customHeight="1" x14ac:dyDescent="0.25">
      <c r="A1296" s="1330"/>
      <c r="B1296" s="161" t="s">
        <v>1510</v>
      </c>
      <c r="C1296" s="162" t="s">
        <v>95</v>
      </c>
      <c r="D1296" s="148">
        <v>1038453</v>
      </c>
      <c r="E1296" s="151">
        <v>833</v>
      </c>
      <c r="F1296" s="910"/>
      <c r="G1296" s="1338"/>
    </row>
    <row r="1297" spans="1:7" ht="18.75" customHeight="1" x14ac:dyDescent="0.25">
      <c r="A1297" s="1330"/>
      <c r="B1297" s="161" t="s">
        <v>1511</v>
      </c>
      <c r="C1297" s="162" t="s">
        <v>95</v>
      </c>
      <c r="D1297" s="148">
        <v>1115038</v>
      </c>
      <c r="E1297" s="151">
        <v>833</v>
      </c>
      <c r="F1297" s="910"/>
      <c r="G1297" s="1338"/>
    </row>
    <row r="1298" spans="1:7" ht="18.75" customHeight="1" x14ac:dyDescent="0.25">
      <c r="A1298" s="1330"/>
      <c r="B1298" s="161" t="s">
        <v>1512</v>
      </c>
      <c r="C1298" s="162" t="s">
        <v>95</v>
      </c>
      <c r="D1298" s="148">
        <v>1199222</v>
      </c>
      <c r="E1298" s="151">
        <v>833</v>
      </c>
      <c r="F1298" s="910"/>
      <c r="G1298" s="1338"/>
    </row>
    <row r="1299" spans="1:7" ht="18.75" customHeight="1" x14ac:dyDescent="0.25">
      <c r="A1299" s="1331"/>
      <c r="B1299" s="161" t="s">
        <v>1513</v>
      </c>
      <c r="C1299" s="162" t="s">
        <v>95</v>
      </c>
      <c r="D1299" s="148">
        <v>1292081</v>
      </c>
      <c r="E1299" s="151">
        <v>833</v>
      </c>
      <c r="F1299" s="911"/>
      <c r="G1299" s="1342"/>
    </row>
    <row r="1300" spans="1:7" ht="18.75" customHeight="1" x14ac:dyDescent="0.25">
      <c r="A1300" s="1329">
        <v>11</v>
      </c>
      <c r="B1300" s="161" t="s">
        <v>1514</v>
      </c>
      <c r="C1300" s="162" t="s">
        <v>95</v>
      </c>
      <c r="D1300" s="148">
        <v>130283</v>
      </c>
      <c r="E1300" s="151">
        <v>833</v>
      </c>
      <c r="F1300" s="151"/>
      <c r="G1300" s="1341" t="s">
        <v>1259</v>
      </c>
    </row>
    <row r="1301" spans="1:7" ht="18.75" customHeight="1" x14ac:dyDescent="0.25">
      <c r="A1301" s="1330"/>
      <c r="B1301" s="161" t="s">
        <v>1515</v>
      </c>
      <c r="C1301" s="162" t="s">
        <v>95</v>
      </c>
      <c r="D1301" s="148">
        <v>171630</v>
      </c>
      <c r="E1301" s="151">
        <v>833</v>
      </c>
      <c r="F1301" s="910"/>
      <c r="G1301" s="1338"/>
    </row>
    <row r="1302" spans="1:7" ht="18.75" customHeight="1" x14ac:dyDescent="0.25">
      <c r="A1302" s="1330"/>
      <c r="B1302" s="161" t="s">
        <v>1516</v>
      </c>
      <c r="C1302" s="162" t="s">
        <v>95</v>
      </c>
      <c r="D1302" s="148">
        <v>451580</v>
      </c>
      <c r="E1302" s="151">
        <v>833</v>
      </c>
      <c r="F1302" s="910"/>
      <c r="G1302" s="1338"/>
    </row>
    <row r="1303" spans="1:7" ht="18.75" customHeight="1" x14ac:dyDescent="0.25">
      <c r="A1303" s="1330"/>
      <c r="B1303" s="161" t="s">
        <v>1517</v>
      </c>
      <c r="C1303" s="162" t="s">
        <v>95</v>
      </c>
      <c r="D1303" s="148">
        <v>607549</v>
      </c>
      <c r="E1303" s="151">
        <v>833</v>
      </c>
      <c r="F1303" s="910"/>
      <c r="G1303" s="1338"/>
    </row>
    <row r="1304" spans="1:7" ht="18.75" customHeight="1" x14ac:dyDescent="0.25">
      <c r="A1304" s="1330"/>
      <c r="B1304" s="161" t="s">
        <v>1518</v>
      </c>
      <c r="C1304" s="162" t="s">
        <v>95</v>
      </c>
      <c r="D1304" s="148">
        <v>649055</v>
      </c>
      <c r="E1304" s="151">
        <v>833</v>
      </c>
      <c r="F1304" s="910"/>
      <c r="G1304" s="1338"/>
    </row>
    <row r="1305" spans="1:7" ht="18.75" customHeight="1" x14ac:dyDescent="0.25">
      <c r="A1305" s="1330"/>
      <c r="B1305" s="161" t="s">
        <v>1519</v>
      </c>
      <c r="C1305" s="162" t="s">
        <v>95</v>
      </c>
      <c r="D1305" s="148">
        <v>693197</v>
      </c>
      <c r="E1305" s="151">
        <v>833</v>
      </c>
      <c r="F1305" s="910"/>
      <c r="G1305" s="1338"/>
    </row>
    <row r="1306" spans="1:7" ht="18.75" customHeight="1" x14ac:dyDescent="0.25">
      <c r="A1306" s="1330"/>
      <c r="B1306" s="161" t="s">
        <v>1520</v>
      </c>
      <c r="C1306" s="162" t="s">
        <v>95</v>
      </c>
      <c r="D1306" s="148">
        <v>740350</v>
      </c>
      <c r="E1306" s="151">
        <v>833</v>
      </c>
      <c r="F1306" s="910"/>
      <c r="G1306" s="1338"/>
    </row>
    <row r="1307" spans="1:7" ht="18.75" customHeight="1" x14ac:dyDescent="0.25">
      <c r="A1307" s="1330"/>
      <c r="B1307" s="161" t="s">
        <v>1521</v>
      </c>
      <c r="C1307" s="162" t="s">
        <v>95</v>
      </c>
      <c r="D1307" s="148">
        <v>790937</v>
      </c>
      <c r="E1307" s="151">
        <v>833</v>
      </c>
      <c r="F1307" s="910"/>
      <c r="G1307" s="1338"/>
    </row>
    <row r="1308" spans="1:7" ht="18.75" customHeight="1" x14ac:dyDescent="0.25">
      <c r="A1308" s="1330"/>
      <c r="B1308" s="161" t="s">
        <v>1522</v>
      </c>
      <c r="C1308" s="162" t="s">
        <v>95</v>
      </c>
      <c r="D1308" s="148">
        <v>845446</v>
      </c>
      <c r="E1308" s="151">
        <v>833</v>
      </c>
      <c r="F1308" s="910"/>
      <c r="G1308" s="1338"/>
    </row>
    <row r="1309" spans="1:7" ht="18.75" customHeight="1" x14ac:dyDescent="0.25">
      <c r="A1309" s="1330"/>
      <c r="B1309" s="161" t="s">
        <v>1523</v>
      </c>
      <c r="C1309" s="162" t="s">
        <v>95</v>
      </c>
      <c r="D1309" s="148">
        <v>904431</v>
      </c>
      <c r="E1309" s="151">
        <v>833</v>
      </c>
      <c r="F1309" s="910"/>
      <c r="G1309" s="1338"/>
    </row>
    <row r="1310" spans="1:7" ht="18.75" customHeight="1" x14ac:dyDescent="0.25">
      <c r="A1310" s="1330"/>
      <c r="B1310" s="161" t="s">
        <v>1524</v>
      </c>
      <c r="C1310" s="162" t="s">
        <v>95</v>
      </c>
      <c r="D1310" s="148">
        <v>968517</v>
      </c>
      <c r="E1310" s="151">
        <v>833</v>
      </c>
      <c r="F1310" s="910"/>
      <c r="G1310" s="1338"/>
    </row>
    <row r="1311" spans="1:7" ht="18.75" customHeight="1" x14ac:dyDescent="0.25">
      <c r="A1311" s="1330"/>
      <c r="B1311" s="161" t="s">
        <v>1525</v>
      </c>
      <c r="C1311" s="162" t="s">
        <v>95</v>
      </c>
      <c r="D1311" s="148">
        <v>1038453</v>
      </c>
      <c r="E1311" s="151">
        <v>833</v>
      </c>
      <c r="F1311" s="910"/>
      <c r="G1311" s="1338"/>
    </row>
    <row r="1312" spans="1:7" ht="18.75" customHeight="1" x14ac:dyDescent="0.25">
      <c r="A1312" s="1330"/>
      <c r="B1312" s="161" t="s">
        <v>1526</v>
      </c>
      <c r="C1312" s="162" t="s">
        <v>95</v>
      </c>
      <c r="D1312" s="148">
        <v>1115038</v>
      </c>
      <c r="E1312" s="151">
        <v>833</v>
      </c>
      <c r="F1312" s="910"/>
      <c r="G1312" s="1338"/>
    </row>
    <row r="1313" spans="1:7" ht="18.75" customHeight="1" x14ac:dyDescent="0.25">
      <c r="A1313" s="1330"/>
      <c r="B1313" s="161" t="s">
        <v>1527</v>
      </c>
      <c r="C1313" s="162" t="s">
        <v>95</v>
      </c>
      <c r="D1313" s="148">
        <v>1199222</v>
      </c>
      <c r="E1313" s="151">
        <v>833</v>
      </c>
      <c r="F1313" s="910"/>
      <c r="G1313" s="1338"/>
    </row>
    <row r="1314" spans="1:7" ht="18.75" customHeight="1" x14ac:dyDescent="0.25">
      <c r="A1314" s="1331"/>
      <c r="B1314" s="161" t="s">
        <v>1528</v>
      </c>
      <c r="C1314" s="162" t="s">
        <v>95</v>
      </c>
      <c r="D1314" s="148">
        <v>1292081</v>
      </c>
      <c r="E1314" s="151">
        <v>833</v>
      </c>
      <c r="F1314" s="911"/>
      <c r="G1314" s="1342"/>
    </row>
    <row r="1315" spans="1:7" ht="18.75" customHeight="1" x14ac:dyDescent="0.25">
      <c r="A1315" s="1329">
        <v>11</v>
      </c>
      <c r="B1315" s="161" t="s">
        <v>1529</v>
      </c>
      <c r="C1315" s="162" t="s">
        <v>95</v>
      </c>
      <c r="D1315" s="148">
        <v>130283</v>
      </c>
      <c r="E1315" s="151">
        <v>833</v>
      </c>
      <c r="F1315" s="151"/>
      <c r="G1315" s="1341" t="s">
        <v>1259</v>
      </c>
    </row>
    <row r="1316" spans="1:7" ht="18.75" customHeight="1" x14ac:dyDescent="0.25">
      <c r="A1316" s="1330"/>
      <c r="B1316" s="161" t="s">
        <v>1530</v>
      </c>
      <c r="C1316" s="162" t="s">
        <v>95</v>
      </c>
      <c r="D1316" s="148">
        <v>171630</v>
      </c>
      <c r="E1316" s="151">
        <v>833</v>
      </c>
      <c r="F1316" s="910"/>
      <c r="G1316" s="1338"/>
    </row>
    <row r="1317" spans="1:7" ht="18.75" customHeight="1" x14ac:dyDescent="0.25">
      <c r="A1317" s="1330"/>
      <c r="B1317" s="161" t="s">
        <v>1531</v>
      </c>
      <c r="C1317" s="162" t="s">
        <v>95</v>
      </c>
      <c r="D1317" s="148">
        <v>451580</v>
      </c>
      <c r="E1317" s="151">
        <v>833</v>
      </c>
      <c r="F1317" s="910"/>
      <c r="G1317" s="1338"/>
    </row>
    <row r="1318" spans="1:7" ht="18.75" customHeight="1" x14ac:dyDescent="0.25">
      <c r="A1318" s="1330"/>
      <c r="B1318" s="161" t="s">
        <v>1532</v>
      </c>
      <c r="C1318" s="162" t="s">
        <v>95</v>
      </c>
      <c r="D1318" s="148">
        <v>607549</v>
      </c>
      <c r="E1318" s="151">
        <v>833</v>
      </c>
      <c r="F1318" s="910"/>
      <c r="G1318" s="1338"/>
    </row>
    <row r="1319" spans="1:7" ht="18.75" customHeight="1" x14ac:dyDescent="0.25">
      <c r="A1319" s="1330"/>
      <c r="B1319" s="161" t="s">
        <v>1533</v>
      </c>
      <c r="C1319" s="162" t="s">
        <v>95</v>
      </c>
      <c r="D1319" s="148">
        <v>649055</v>
      </c>
      <c r="E1319" s="151">
        <v>833</v>
      </c>
      <c r="F1319" s="910"/>
      <c r="G1319" s="1338"/>
    </row>
    <row r="1320" spans="1:7" ht="18.75" customHeight="1" x14ac:dyDescent="0.25">
      <c r="A1320" s="1330"/>
      <c r="B1320" s="161" t="s">
        <v>1534</v>
      </c>
      <c r="C1320" s="162" t="s">
        <v>95</v>
      </c>
      <c r="D1320" s="148">
        <v>693197</v>
      </c>
      <c r="E1320" s="151">
        <v>833</v>
      </c>
      <c r="F1320" s="910"/>
      <c r="G1320" s="1338"/>
    </row>
    <row r="1321" spans="1:7" ht="18.75" customHeight="1" x14ac:dyDescent="0.25">
      <c r="A1321" s="1330"/>
      <c r="B1321" s="161" t="s">
        <v>1535</v>
      </c>
      <c r="C1321" s="162" t="s">
        <v>95</v>
      </c>
      <c r="D1321" s="148">
        <v>740350</v>
      </c>
      <c r="E1321" s="151">
        <v>833</v>
      </c>
      <c r="F1321" s="910"/>
      <c r="G1321" s="1338"/>
    </row>
    <row r="1322" spans="1:7" ht="18.75" customHeight="1" x14ac:dyDescent="0.25">
      <c r="A1322" s="1330"/>
      <c r="B1322" s="161" t="s">
        <v>1536</v>
      </c>
      <c r="C1322" s="162" t="s">
        <v>95</v>
      </c>
      <c r="D1322" s="148">
        <v>790937</v>
      </c>
      <c r="E1322" s="151">
        <v>833</v>
      </c>
      <c r="F1322" s="910"/>
      <c r="G1322" s="1338"/>
    </row>
    <row r="1323" spans="1:7" ht="18.75" customHeight="1" x14ac:dyDescent="0.25">
      <c r="A1323" s="1330"/>
      <c r="B1323" s="161" t="s">
        <v>1537</v>
      </c>
      <c r="C1323" s="162" t="s">
        <v>95</v>
      </c>
      <c r="D1323" s="148">
        <v>845446</v>
      </c>
      <c r="E1323" s="151">
        <v>833</v>
      </c>
      <c r="F1323" s="910"/>
      <c r="G1323" s="1338"/>
    </row>
    <row r="1324" spans="1:7" ht="18.75" customHeight="1" x14ac:dyDescent="0.25">
      <c r="A1324" s="1330"/>
      <c r="B1324" s="161" t="s">
        <v>1538</v>
      </c>
      <c r="C1324" s="162" t="s">
        <v>95</v>
      </c>
      <c r="D1324" s="148">
        <v>904431</v>
      </c>
      <c r="E1324" s="151">
        <v>833</v>
      </c>
      <c r="F1324" s="910"/>
      <c r="G1324" s="1338"/>
    </row>
    <row r="1325" spans="1:7" ht="18.75" customHeight="1" x14ac:dyDescent="0.25">
      <c r="A1325" s="1330"/>
      <c r="B1325" s="161" t="s">
        <v>1539</v>
      </c>
      <c r="C1325" s="162" t="s">
        <v>95</v>
      </c>
      <c r="D1325" s="148">
        <v>968517</v>
      </c>
      <c r="E1325" s="151">
        <v>833</v>
      </c>
      <c r="F1325" s="910"/>
      <c r="G1325" s="1338"/>
    </row>
    <row r="1326" spans="1:7" ht="18.75" customHeight="1" x14ac:dyDescent="0.25">
      <c r="A1326" s="1330"/>
      <c r="B1326" s="161" t="s">
        <v>1540</v>
      </c>
      <c r="C1326" s="162" t="s">
        <v>95</v>
      </c>
      <c r="D1326" s="148">
        <v>1038453</v>
      </c>
      <c r="E1326" s="151">
        <v>833</v>
      </c>
      <c r="F1326" s="910"/>
      <c r="G1326" s="1338"/>
    </row>
    <row r="1327" spans="1:7" ht="18.75" customHeight="1" x14ac:dyDescent="0.25">
      <c r="A1327" s="1330"/>
      <c r="B1327" s="161" t="s">
        <v>1541</v>
      </c>
      <c r="C1327" s="162" t="s">
        <v>95</v>
      </c>
      <c r="D1327" s="148">
        <v>1115038</v>
      </c>
      <c r="E1327" s="151">
        <v>833</v>
      </c>
      <c r="F1327" s="910"/>
      <c r="G1327" s="1338"/>
    </row>
    <row r="1328" spans="1:7" ht="18.75" customHeight="1" x14ac:dyDescent="0.25">
      <c r="A1328" s="1330"/>
      <c r="B1328" s="161" t="s">
        <v>1542</v>
      </c>
      <c r="C1328" s="162" t="s">
        <v>95</v>
      </c>
      <c r="D1328" s="148">
        <v>1199222</v>
      </c>
      <c r="E1328" s="151">
        <v>833</v>
      </c>
      <c r="F1328" s="910"/>
      <c r="G1328" s="1338"/>
    </row>
    <row r="1329" spans="1:7" ht="18.75" customHeight="1" x14ac:dyDescent="0.25">
      <c r="A1329" s="1331"/>
      <c r="B1329" s="161" t="s">
        <v>1543</v>
      </c>
      <c r="C1329" s="162" t="s">
        <v>95</v>
      </c>
      <c r="D1329" s="148">
        <v>1292081</v>
      </c>
      <c r="E1329" s="151">
        <v>833</v>
      </c>
      <c r="F1329" s="911"/>
      <c r="G1329" s="1342"/>
    </row>
    <row r="1330" spans="1:7" ht="18.75" customHeight="1" x14ac:dyDescent="0.25">
      <c r="A1330" s="1329">
        <v>11</v>
      </c>
      <c r="B1330" s="161" t="s">
        <v>1544</v>
      </c>
      <c r="C1330" s="162" t="s">
        <v>95</v>
      </c>
      <c r="D1330" s="148">
        <v>130283</v>
      </c>
      <c r="E1330" s="151">
        <v>833</v>
      </c>
      <c r="F1330" s="151"/>
      <c r="G1330" s="1341" t="s">
        <v>1259</v>
      </c>
    </row>
    <row r="1331" spans="1:7" ht="18.75" customHeight="1" x14ac:dyDescent="0.25">
      <c r="A1331" s="1330"/>
      <c r="B1331" s="161" t="s">
        <v>1545</v>
      </c>
      <c r="C1331" s="162" t="s">
        <v>95</v>
      </c>
      <c r="D1331" s="148">
        <v>171630</v>
      </c>
      <c r="E1331" s="151">
        <v>833</v>
      </c>
      <c r="F1331" s="910"/>
      <c r="G1331" s="1338"/>
    </row>
    <row r="1332" spans="1:7" ht="18.75" customHeight="1" x14ac:dyDescent="0.25">
      <c r="A1332" s="1330"/>
      <c r="B1332" s="161" t="s">
        <v>1546</v>
      </c>
      <c r="C1332" s="162" t="s">
        <v>95</v>
      </c>
      <c r="D1332" s="148">
        <v>451580</v>
      </c>
      <c r="E1332" s="151">
        <v>833</v>
      </c>
      <c r="F1332" s="910"/>
      <c r="G1332" s="1338"/>
    </row>
    <row r="1333" spans="1:7" ht="18.75" customHeight="1" x14ac:dyDescent="0.25">
      <c r="A1333" s="1330"/>
      <c r="B1333" s="161" t="s">
        <v>1547</v>
      </c>
      <c r="C1333" s="162" t="s">
        <v>95</v>
      </c>
      <c r="D1333" s="148">
        <v>607549</v>
      </c>
      <c r="E1333" s="151">
        <v>833</v>
      </c>
      <c r="F1333" s="910"/>
      <c r="G1333" s="1338"/>
    </row>
    <row r="1334" spans="1:7" ht="18.75" customHeight="1" x14ac:dyDescent="0.25">
      <c r="A1334" s="1330"/>
      <c r="B1334" s="161" t="s">
        <v>1548</v>
      </c>
      <c r="C1334" s="162" t="s">
        <v>95</v>
      </c>
      <c r="D1334" s="148">
        <v>649055</v>
      </c>
      <c r="E1334" s="151">
        <v>833</v>
      </c>
      <c r="F1334" s="910"/>
      <c r="G1334" s="1338"/>
    </row>
    <row r="1335" spans="1:7" ht="18.75" customHeight="1" x14ac:dyDescent="0.25">
      <c r="A1335" s="1330"/>
      <c r="B1335" s="161" t="s">
        <v>1549</v>
      </c>
      <c r="C1335" s="162" t="s">
        <v>95</v>
      </c>
      <c r="D1335" s="148">
        <v>693197</v>
      </c>
      <c r="E1335" s="151">
        <v>833</v>
      </c>
      <c r="F1335" s="910"/>
      <c r="G1335" s="1338"/>
    </row>
    <row r="1336" spans="1:7" ht="18.75" customHeight="1" x14ac:dyDescent="0.25">
      <c r="A1336" s="1330"/>
      <c r="B1336" s="161" t="s">
        <v>1550</v>
      </c>
      <c r="C1336" s="162" t="s">
        <v>95</v>
      </c>
      <c r="D1336" s="148">
        <v>740350</v>
      </c>
      <c r="E1336" s="151">
        <v>833</v>
      </c>
      <c r="F1336" s="910"/>
      <c r="G1336" s="1338"/>
    </row>
    <row r="1337" spans="1:7" ht="18.75" customHeight="1" x14ac:dyDescent="0.25">
      <c r="A1337" s="1330"/>
      <c r="B1337" s="161" t="s">
        <v>1551</v>
      </c>
      <c r="C1337" s="162" t="s">
        <v>95</v>
      </c>
      <c r="D1337" s="148">
        <v>790937</v>
      </c>
      <c r="E1337" s="151">
        <v>833</v>
      </c>
      <c r="F1337" s="910"/>
      <c r="G1337" s="1338"/>
    </row>
    <row r="1338" spans="1:7" ht="18.75" customHeight="1" x14ac:dyDescent="0.25">
      <c r="A1338" s="1330"/>
      <c r="B1338" s="161" t="s">
        <v>1552</v>
      </c>
      <c r="C1338" s="162" t="s">
        <v>95</v>
      </c>
      <c r="D1338" s="148">
        <v>845446</v>
      </c>
      <c r="E1338" s="151">
        <v>833</v>
      </c>
      <c r="F1338" s="910"/>
      <c r="G1338" s="1338"/>
    </row>
    <row r="1339" spans="1:7" ht="18.75" customHeight="1" x14ac:dyDescent="0.25">
      <c r="A1339" s="1330"/>
      <c r="B1339" s="161" t="s">
        <v>1553</v>
      </c>
      <c r="C1339" s="162" t="s">
        <v>95</v>
      </c>
      <c r="D1339" s="148">
        <v>904431</v>
      </c>
      <c r="E1339" s="151">
        <v>833</v>
      </c>
      <c r="F1339" s="910"/>
      <c r="G1339" s="1338"/>
    </row>
    <row r="1340" spans="1:7" ht="18.75" customHeight="1" x14ac:dyDescent="0.25">
      <c r="A1340" s="1330"/>
      <c r="B1340" s="161" t="s">
        <v>1554</v>
      </c>
      <c r="C1340" s="162" t="s">
        <v>95</v>
      </c>
      <c r="D1340" s="148">
        <v>968517</v>
      </c>
      <c r="E1340" s="151">
        <v>833</v>
      </c>
      <c r="F1340" s="910"/>
      <c r="G1340" s="1338"/>
    </row>
    <row r="1341" spans="1:7" ht="18.75" customHeight="1" x14ac:dyDescent="0.25">
      <c r="A1341" s="1330"/>
      <c r="B1341" s="161" t="s">
        <v>1555</v>
      </c>
      <c r="C1341" s="162" t="s">
        <v>95</v>
      </c>
      <c r="D1341" s="148">
        <v>1038453</v>
      </c>
      <c r="E1341" s="151">
        <v>833</v>
      </c>
      <c r="F1341" s="910"/>
      <c r="G1341" s="1338"/>
    </row>
    <row r="1342" spans="1:7" ht="18.75" customHeight="1" x14ac:dyDescent="0.25">
      <c r="A1342" s="1330"/>
      <c r="B1342" s="161" t="s">
        <v>1556</v>
      </c>
      <c r="C1342" s="162" t="s">
        <v>95</v>
      </c>
      <c r="D1342" s="148">
        <v>1115038</v>
      </c>
      <c r="E1342" s="151">
        <v>833</v>
      </c>
      <c r="F1342" s="910"/>
      <c r="G1342" s="1338"/>
    </row>
    <row r="1343" spans="1:7" ht="18.75" customHeight="1" x14ac:dyDescent="0.25">
      <c r="A1343" s="1330"/>
      <c r="B1343" s="161" t="s">
        <v>1557</v>
      </c>
      <c r="C1343" s="162" t="s">
        <v>95</v>
      </c>
      <c r="D1343" s="148">
        <v>1199222</v>
      </c>
      <c r="E1343" s="151">
        <v>833</v>
      </c>
      <c r="F1343" s="910"/>
      <c r="G1343" s="1338"/>
    </row>
    <row r="1344" spans="1:7" ht="18.75" customHeight="1" x14ac:dyDescent="0.25">
      <c r="A1344" s="1331"/>
      <c r="B1344" s="161" t="s">
        <v>1558</v>
      </c>
      <c r="C1344" s="162" t="s">
        <v>95</v>
      </c>
      <c r="D1344" s="148">
        <v>1292081</v>
      </c>
      <c r="E1344" s="151">
        <v>833</v>
      </c>
      <c r="F1344" s="911"/>
      <c r="G1344" s="1342"/>
    </row>
    <row r="1345" spans="1:7" ht="18.75" customHeight="1" x14ac:dyDescent="0.25">
      <c r="A1345" s="1329">
        <v>12</v>
      </c>
      <c r="B1345" s="161" t="s">
        <v>1559</v>
      </c>
      <c r="C1345" s="162" t="s">
        <v>95</v>
      </c>
      <c r="D1345" s="148">
        <v>130283</v>
      </c>
      <c r="E1345" s="151">
        <v>833</v>
      </c>
      <c r="F1345" s="151"/>
      <c r="G1345" s="1341" t="s">
        <v>1259</v>
      </c>
    </row>
    <row r="1346" spans="1:7" ht="18.75" customHeight="1" x14ac:dyDescent="0.25">
      <c r="A1346" s="1330"/>
      <c r="B1346" s="161" t="s">
        <v>1560</v>
      </c>
      <c r="C1346" s="162" t="s">
        <v>95</v>
      </c>
      <c r="D1346" s="148">
        <v>171630</v>
      </c>
      <c r="E1346" s="151">
        <v>833</v>
      </c>
      <c r="F1346" s="910"/>
      <c r="G1346" s="1338"/>
    </row>
    <row r="1347" spans="1:7" ht="18.75" customHeight="1" x14ac:dyDescent="0.25">
      <c r="A1347" s="1330"/>
      <c r="B1347" s="161" t="s">
        <v>1561</v>
      </c>
      <c r="C1347" s="162" t="s">
        <v>95</v>
      </c>
      <c r="D1347" s="148">
        <v>451580</v>
      </c>
      <c r="E1347" s="151">
        <v>833</v>
      </c>
      <c r="F1347" s="910"/>
      <c r="G1347" s="1338"/>
    </row>
    <row r="1348" spans="1:7" ht="18.75" customHeight="1" x14ac:dyDescent="0.25">
      <c r="A1348" s="1330"/>
      <c r="B1348" s="161" t="s">
        <v>1562</v>
      </c>
      <c r="C1348" s="162" t="s">
        <v>95</v>
      </c>
      <c r="D1348" s="148">
        <v>607549</v>
      </c>
      <c r="E1348" s="151">
        <v>833</v>
      </c>
      <c r="F1348" s="910"/>
      <c r="G1348" s="1338"/>
    </row>
    <row r="1349" spans="1:7" ht="18.75" customHeight="1" x14ac:dyDescent="0.25">
      <c r="A1349" s="1330"/>
      <c r="B1349" s="161" t="s">
        <v>1563</v>
      </c>
      <c r="C1349" s="162" t="s">
        <v>95</v>
      </c>
      <c r="D1349" s="148">
        <v>649055</v>
      </c>
      <c r="E1349" s="151">
        <v>833</v>
      </c>
      <c r="F1349" s="910"/>
      <c r="G1349" s="1338"/>
    </row>
    <row r="1350" spans="1:7" ht="18.75" customHeight="1" x14ac:dyDescent="0.25">
      <c r="A1350" s="1330"/>
      <c r="B1350" s="161" t="s">
        <v>1564</v>
      </c>
      <c r="C1350" s="162" t="s">
        <v>95</v>
      </c>
      <c r="D1350" s="148">
        <v>693197</v>
      </c>
      <c r="E1350" s="151">
        <v>833</v>
      </c>
      <c r="F1350" s="910"/>
      <c r="G1350" s="1338"/>
    </row>
    <row r="1351" spans="1:7" ht="18.75" customHeight="1" x14ac:dyDescent="0.25">
      <c r="A1351" s="1330"/>
      <c r="B1351" s="161" t="s">
        <v>1565</v>
      </c>
      <c r="C1351" s="162" t="s">
        <v>95</v>
      </c>
      <c r="D1351" s="148">
        <v>740350</v>
      </c>
      <c r="E1351" s="151">
        <v>833</v>
      </c>
      <c r="F1351" s="910"/>
      <c r="G1351" s="1338"/>
    </row>
    <row r="1352" spans="1:7" ht="18.75" customHeight="1" x14ac:dyDescent="0.25">
      <c r="A1352" s="1330"/>
      <c r="B1352" s="161" t="s">
        <v>1566</v>
      </c>
      <c r="C1352" s="162" t="s">
        <v>95</v>
      </c>
      <c r="D1352" s="148">
        <v>790937</v>
      </c>
      <c r="E1352" s="151">
        <v>833</v>
      </c>
      <c r="F1352" s="910"/>
      <c r="G1352" s="1338"/>
    </row>
    <row r="1353" spans="1:7" ht="18.75" customHeight="1" x14ac:dyDescent="0.25">
      <c r="A1353" s="1330"/>
      <c r="B1353" s="161" t="s">
        <v>1567</v>
      </c>
      <c r="C1353" s="162" t="s">
        <v>95</v>
      </c>
      <c r="D1353" s="148">
        <v>845446</v>
      </c>
      <c r="E1353" s="151">
        <v>833</v>
      </c>
      <c r="F1353" s="910"/>
      <c r="G1353" s="1338"/>
    </row>
    <row r="1354" spans="1:7" ht="18.75" customHeight="1" x14ac:dyDescent="0.25">
      <c r="A1354" s="1330"/>
      <c r="B1354" s="161" t="s">
        <v>1568</v>
      </c>
      <c r="C1354" s="162" t="s">
        <v>95</v>
      </c>
      <c r="D1354" s="148">
        <v>904431</v>
      </c>
      <c r="E1354" s="151">
        <v>833</v>
      </c>
      <c r="F1354" s="910"/>
      <c r="G1354" s="1338"/>
    </row>
    <row r="1355" spans="1:7" ht="18.75" customHeight="1" x14ac:dyDescent="0.25">
      <c r="A1355" s="1330"/>
      <c r="B1355" s="161" t="s">
        <v>1569</v>
      </c>
      <c r="C1355" s="162" t="s">
        <v>95</v>
      </c>
      <c r="D1355" s="148">
        <v>968517</v>
      </c>
      <c r="E1355" s="151">
        <v>833</v>
      </c>
      <c r="F1355" s="910"/>
      <c r="G1355" s="1338"/>
    </row>
    <row r="1356" spans="1:7" ht="18.75" customHeight="1" x14ac:dyDescent="0.25">
      <c r="A1356" s="1330"/>
      <c r="B1356" s="161" t="s">
        <v>1570</v>
      </c>
      <c r="C1356" s="162" t="s">
        <v>95</v>
      </c>
      <c r="D1356" s="148">
        <v>1038453</v>
      </c>
      <c r="E1356" s="151">
        <v>833</v>
      </c>
      <c r="F1356" s="910"/>
      <c r="G1356" s="1338"/>
    </row>
    <row r="1357" spans="1:7" ht="18.75" customHeight="1" x14ac:dyDescent="0.25">
      <c r="A1357" s="1330"/>
      <c r="B1357" s="161" t="s">
        <v>1571</v>
      </c>
      <c r="C1357" s="162" t="s">
        <v>95</v>
      </c>
      <c r="D1357" s="148">
        <v>1115038</v>
      </c>
      <c r="E1357" s="151">
        <v>833</v>
      </c>
      <c r="F1357" s="910"/>
      <c r="G1357" s="1338"/>
    </row>
    <row r="1358" spans="1:7" ht="18.75" customHeight="1" x14ac:dyDescent="0.25">
      <c r="A1358" s="1330"/>
      <c r="B1358" s="161" t="s">
        <v>1572</v>
      </c>
      <c r="C1358" s="162" t="s">
        <v>95</v>
      </c>
      <c r="D1358" s="148">
        <v>1199222</v>
      </c>
      <c r="E1358" s="151">
        <v>833</v>
      </c>
      <c r="F1358" s="910"/>
      <c r="G1358" s="1338"/>
    </row>
    <row r="1359" spans="1:7" ht="18.75" customHeight="1" x14ac:dyDescent="0.25">
      <c r="A1359" s="1331"/>
      <c r="B1359" s="161" t="s">
        <v>1573</v>
      </c>
      <c r="C1359" s="162" t="s">
        <v>95</v>
      </c>
      <c r="D1359" s="148">
        <v>1292081</v>
      </c>
      <c r="E1359" s="151">
        <v>833</v>
      </c>
      <c r="F1359" s="911"/>
      <c r="G1359" s="1342"/>
    </row>
    <row r="1360" spans="1:7" ht="18.75" customHeight="1" x14ac:dyDescent="0.25">
      <c r="A1360" s="1329">
        <v>12</v>
      </c>
      <c r="B1360" s="161" t="s">
        <v>1574</v>
      </c>
      <c r="C1360" s="162" t="s">
        <v>95</v>
      </c>
      <c r="D1360" s="148">
        <v>130283</v>
      </c>
      <c r="E1360" s="151">
        <v>833</v>
      </c>
      <c r="F1360" s="151"/>
      <c r="G1360" s="1341" t="s">
        <v>1259</v>
      </c>
    </row>
    <row r="1361" spans="1:7" ht="18.75" customHeight="1" x14ac:dyDescent="0.25">
      <c r="A1361" s="1330"/>
      <c r="B1361" s="161" t="s">
        <v>1575</v>
      </c>
      <c r="C1361" s="162" t="s">
        <v>95</v>
      </c>
      <c r="D1361" s="148">
        <v>171630</v>
      </c>
      <c r="E1361" s="151">
        <v>833</v>
      </c>
      <c r="F1361" s="910"/>
      <c r="G1361" s="1338"/>
    </row>
    <row r="1362" spans="1:7" ht="18.75" customHeight="1" x14ac:dyDescent="0.25">
      <c r="A1362" s="1330"/>
      <c r="B1362" s="161" t="s">
        <v>1576</v>
      </c>
      <c r="C1362" s="162" t="s">
        <v>95</v>
      </c>
      <c r="D1362" s="148">
        <v>451580</v>
      </c>
      <c r="E1362" s="151">
        <v>833</v>
      </c>
      <c r="F1362" s="910"/>
      <c r="G1362" s="1338"/>
    </row>
    <row r="1363" spans="1:7" ht="18.75" customHeight="1" x14ac:dyDescent="0.25">
      <c r="A1363" s="1330"/>
      <c r="B1363" s="161" t="s">
        <v>1577</v>
      </c>
      <c r="C1363" s="162" t="s">
        <v>95</v>
      </c>
      <c r="D1363" s="148">
        <v>607549</v>
      </c>
      <c r="E1363" s="151">
        <v>833</v>
      </c>
      <c r="F1363" s="910"/>
      <c r="G1363" s="1338"/>
    </row>
    <row r="1364" spans="1:7" ht="18.75" customHeight="1" x14ac:dyDescent="0.25">
      <c r="A1364" s="1330"/>
      <c r="B1364" s="161" t="s">
        <v>1578</v>
      </c>
      <c r="C1364" s="162" t="s">
        <v>95</v>
      </c>
      <c r="D1364" s="148">
        <v>649055</v>
      </c>
      <c r="E1364" s="151">
        <v>833</v>
      </c>
      <c r="F1364" s="910"/>
      <c r="G1364" s="1338"/>
    </row>
    <row r="1365" spans="1:7" ht="18.75" customHeight="1" x14ac:dyDescent="0.25">
      <c r="A1365" s="1330"/>
      <c r="B1365" s="161" t="s">
        <v>1579</v>
      </c>
      <c r="C1365" s="162" t="s">
        <v>95</v>
      </c>
      <c r="D1365" s="148">
        <v>693197</v>
      </c>
      <c r="E1365" s="151">
        <v>833</v>
      </c>
      <c r="F1365" s="910"/>
      <c r="G1365" s="1338"/>
    </row>
    <row r="1366" spans="1:7" ht="18.75" customHeight="1" x14ac:dyDescent="0.25">
      <c r="A1366" s="1330"/>
      <c r="B1366" s="161" t="s">
        <v>1580</v>
      </c>
      <c r="C1366" s="162" t="s">
        <v>95</v>
      </c>
      <c r="D1366" s="148">
        <v>740350</v>
      </c>
      <c r="E1366" s="151">
        <v>833</v>
      </c>
      <c r="F1366" s="910"/>
      <c r="G1366" s="1338"/>
    </row>
    <row r="1367" spans="1:7" ht="18.75" customHeight="1" x14ac:dyDescent="0.25">
      <c r="A1367" s="1330"/>
      <c r="B1367" s="161" t="s">
        <v>1581</v>
      </c>
      <c r="C1367" s="162" t="s">
        <v>95</v>
      </c>
      <c r="D1367" s="148">
        <v>790937</v>
      </c>
      <c r="E1367" s="151">
        <v>833</v>
      </c>
      <c r="F1367" s="910"/>
      <c r="G1367" s="1338"/>
    </row>
    <row r="1368" spans="1:7" ht="18.75" customHeight="1" x14ac:dyDescent="0.25">
      <c r="A1368" s="1330"/>
      <c r="B1368" s="161" t="s">
        <v>1582</v>
      </c>
      <c r="C1368" s="162" t="s">
        <v>95</v>
      </c>
      <c r="D1368" s="148">
        <v>845446</v>
      </c>
      <c r="E1368" s="151">
        <v>833</v>
      </c>
      <c r="F1368" s="910"/>
      <c r="G1368" s="1338"/>
    </row>
    <row r="1369" spans="1:7" ht="18.75" customHeight="1" x14ac:dyDescent="0.25">
      <c r="A1369" s="1330"/>
      <c r="B1369" s="161" t="s">
        <v>1583</v>
      </c>
      <c r="C1369" s="162" t="s">
        <v>95</v>
      </c>
      <c r="D1369" s="148">
        <v>904431</v>
      </c>
      <c r="E1369" s="151">
        <v>833</v>
      </c>
      <c r="F1369" s="910"/>
      <c r="G1369" s="1338"/>
    </row>
    <row r="1370" spans="1:7" ht="18.75" customHeight="1" x14ac:dyDescent="0.25">
      <c r="A1370" s="1330"/>
      <c r="B1370" s="161" t="s">
        <v>1584</v>
      </c>
      <c r="C1370" s="162" t="s">
        <v>95</v>
      </c>
      <c r="D1370" s="148">
        <v>968517</v>
      </c>
      <c r="E1370" s="151">
        <v>833</v>
      </c>
      <c r="F1370" s="910"/>
      <c r="G1370" s="1338"/>
    </row>
    <row r="1371" spans="1:7" ht="18.75" customHeight="1" x14ac:dyDescent="0.25">
      <c r="A1371" s="1330"/>
      <c r="B1371" s="161" t="s">
        <v>1585</v>
      </c>
      <c r="C1371" s="162" t="s">
        <v>95</v>
      </c>
      <c r="D1371" s="148">
        <v>1038453</v>
      </c>
      <c r="E1371" s="151">
        <v>833</v>
      </c>
      <c r="F1371" s="910"/>
      <c r="G1371" s="1338"/>
    </row>
    <row r="1372" spans="1:7" ht="18.75" customHeight="1" x14ac:dyDescent="0.25">
      <c r="A1372" s="1330"/>
      <c r="B1372" s="161" t="s">
        <v>1586</v>
      </c>
      <c r="C1372" s="162" t="s">
        <v>95</v>
      </c>
      <c r="D1372" s="148">
        <v>1115038</v>
      </c>
      <c r="E1372" s="151">
        <v>833</v>
      </c>
      <c r="F1372" s="910"/>
      <c r="G1372" s="1338"/>
    </row>
    <row r="1373" spans="1:7" ht="18.75" customHeight="1" x14ac:dyDescent="0.25">
      <c r="A1373" s="1330"/>
      <c r="B1373" s="161" t="s">
        <v>1587</v>
      </c>
      <c r="C1373" s="162" t="s">
        <v>95</v>
      </c>
      <c r="D1373" s="148">
        <v>1199222</v>
      </c>
      <c r="E1373" s="151">
        <v>833</v>
      </c>
      <c r="F1373" s="910"/>
      <c r="G1373" s="1338"/>
    </row>
    <row r="1374" spans="1:7" ht="18.75" customHeight="1" x14ac:dyDescent="0.25">
      <c r="A1374" s="1331"/>
      <c r="B1374" s="161" t="s">
        <v>1588</v>
      </c>
      <c r="C1374" s="162" t="s">
        <v>95</v>
      </c>
      <c r="D1374" s="148">
        <v>1292081</v>
      </c>
      <c r="E1374" s="151">
        <v>833</v>
      </c>
      <c r="F1374" s="911"/>
      <c r="G1374" s="1342"/>
    </row>
    <row r="1375" spans="1:7" ht="18.75" customHeight="1" x14ac:dyDescent="0.25">
      <c r="A1375" s="1329">
        <v>12</v>
      </c>
      <c r="B1375" s="161" t="s">
        <v>1559</v>
      </c>
      <c r="C1375" s="162" t="s">
        <v>95</v>
      </c>
      <c r="D1375" s="148">
        <v>130283</v>
      </c>
      <c r="E1375" s="151">
        <v>833</v>
      </c>
      <c r="F1375" s="151"/>
      <c r="G1375" s="1341" t="s">
        <v>1259</v>
      </c>
    </row>
    <row r="1376" spans="1:7" ht="18.75" customHeight="1" x14ac:dyDescent="0.25">
      <c r="A1376" s="1330"/>
      <c r="B1376" s="161" t="s">
        <v>1560</v>
      </c>
      <c r="C1376" s="162" t="s">
        <v>95</v>
      </c>
      <c r="D1376" s="148">
        <v>171630</v>
      </c>
      <c r="E1376" s="151">
        <v>833</v>
      </c>
      <c r="F1376" s="910"/>
      <c r="G1376" s="1338"/>
    </row>
    <row r="1377" spans="1:7" ht="18.75" customHeight="1" x14ac:dyDescent="0.25">
      <c r="A1377" s="1330"/>
      <c r="B1377" s="161" t="s">
        <v>1561</v>
      </c>
      <c r="C1377" s="162" t="s">
        <v>95</v>
      </c>
      <c r="D1377" s="148">
        <v>451580</v>
      </c>
      <c r="E1377" s="151">
        <v>833</v>
      </c>
      <c r="F1377" s="910"/>
      <c r="G1377" s="1338"/>
    </row>
    <row r="1378" spans="1:7" ht="18.75" customHeight="1" x14ac:dyDescent="0.25">
      <c r="A1378" s="1330"/>
      <c r="B1378" s="161" t="s">
        <v>1562</v>
      </c>
      <c r="C1378" s="162" t="s">
        <v>95</v>
      </c>
      <c r="D1378" s="148">
        <v>607549</v>
      </c>
      <c r="E1378" s="151">
        <v>833</v>
      </c>
      <c r="F1378" s="910"/>
      <c r="G1378" s="1338"/>
    </row>
    <row r="1379" spans="1:7" ht="18.75" customHeight="1" x14ac:dyDescent="0.25">
      <c r="A1379" s="1330"/>
      <c r="B1379" s="161" t="s">
        <v>1563</v>
      </c>
      <c r="C1379" s="162" t="s">
        <v>95</v>
      </c>
      <c r="D1379" s="148">
        <v>649055</v>
      </c>
      <c r="E1379" s="151">
        <v>833</v>
      </c>
      <c r="F1379" s="910"/>
      <c r="G1379" s="1338"/>
    </row>
    <row r="1380" spans="1:7" ht="18.75" customHeight="1" x14ac:dyDescent="0.25">
      <c r="A1380" s="1330"/>
      <c r="B1380" s="161" t="s">
        <v>1564</v>
      </c>
      <c r="C1380" s="162" t="s">
        <v>95</v>
      </c>
      <c r="D1380" s="148">
        <v>693197</v>
      </c>
      <c r="E1380" s="151">
        <v>833</v>
      </c>
      <c r="F1380" s="910"/>
      <c r="G1380" s="1338"/>
    </row>
    <row r="1381" spans="1:7" ht="18.75" customHeight="1" x14ac:dyDescent="0.25">
      <c r="A1381" s="1330"/>
      <c r="B1381" s="161" t="s">
        <v>1565</v>
      </c>
      <c r="C1381" s="162" t="s">
        <v>95</v>
      </c>
      <c r="D1381" s="148">
        <v>740350</v>
      </c>
      <c r="E1381" s="151">
        <v>833</v>
      </c>
      <c r="F1381" s="910"/>
      <c r="G1381" s="1338"/>
    </row>
    <row r="1382" spans="1:7" ht="18.75" customHeight="1" x14ac:dyDescent="0.25">
      <c r="A1382" s="1330"/>
      <c r="B1382" s="161" t="s">
        <v>1566</v>
      </c>
      <c r="C1382" s="162" t="s">
        <v>95</v>
      </c>
      <c r="D1382" s="148">
        <v>790937</v>
      </c>
      <c r="E1382" s="151">
        <v>833</v>
      </c>
      <c r="F1382" s="910"/>
      <c r="G1382" s="1338"/>
    </row>
    <row r="1383" spans="1:7" ht="18.75" customHeight="1" x14ac:dyDescent="0.25">
      <c r="A1383" s="1330"/>
      <c r="B1383" s="161" t="s">
        <v>1567</v>
      </c>
      <c r="C1383" s="162" t="s">
        <v>95</v>
      </c>
      <c r="D1383" s="148">
        <v>845446</v>
      </c>
      <c r="E1383" s="151">
        <v>833</v>
      </c>
      <c r="F1383" s="910"/>
      <c r="G1383" s="1338"/>
    </row>
    <row r="1384" spans="1:7" ht="18.75" customHeight="1" x14ac:dyDescent="0.25">
      <c r="A1384" s="1330"/>
      <c r="B1384" s="161" t="s">
        <v>1568</v>
      </c>
      <c r="C1384" s="162" t="s">
        <v>95</v>
      </c>
      <c r="D1384" s="148">
        <v>904431</v>
      </c>
      <c r="E1384" s="151">
        <v>833</v>
      </c>
      <c r="F1384" s="910"/>
      <c r="G1384" s="1338"/>
    </row>
    <row r="1385" spans="1:7" ht="18.75" customHeight="1" x14ac:dyDescent="0.25">
      <c r="A1385" s="1330"/>
      <c r="B1385" s="161" t="s">
        <v>1569</v>
      </c>
      <c r="C1385" s="162" t="s">
        <v>95</v>
      </c>
      <c r="D1385" s="148">
        <v>968517</v>
      </c>
      <c r="E1385" s="151">
        <v>833</v>
      </c>
      <c r="F1385" s="910"/>
      <c r="G1385" s="1338"/>
    </row>
    <row r="1386" spans="1:7" ht="18.75" customHeight="1" x14ac:dyDescent="0.25">
      <c r="A1386" s="1330"/>
      <c r="B1386" s="161" t="s">
        <v>1570</v>
      </c>
      <c r="C1386" s="162" t="s">
        <v>95</v>
      </c>
      <c r="D1386" s="148">
        <v>1038453</v>
      </c>
      <c r="E1386" s="151">
        <v>833</v>
      </c>
      <c r="F1386" s="910"/>
      <c r="G1386" s="1338"/>
    </row>
    <row r="1387" spans="1:7" ht="18.75" customHeight="1" x14ac:dyDescent="0.25">
      <c r="A1387" s="1330"/>
      <c r="B1387" s="161" t="s">
        <v>1571</v>
      </c>
      <c r="C1387" s="162" t="s">
        <v>95</v>
      </c>
      <c r="D1387" s="148">
        <v>1115038</v>
      </c>
      <c r="E1387" s="151">
        <v>833</v>
      </c>
      <c r="F1387" s="910"/>
      <c r="G1387" s="1338"/>
    </row>
    <row r="1388" spans="1:7" ht="18.75" customHeight="1" x14ac:dyDescent="0.25">
      <c r="A1388" s="1330"/>
      <c r="B1388" s="161" t="s">
        <v>1572</v>
      </c>
      <c r="C1388" s="162" t="s">
        <v>95</v>
      </c>
      <c r="D1388" s="148">
        <v>1199222</v>
      </c>
      <c r="E1388" s="151">
        <v>833</v>
      </c>
      <c r="F1388" s="910"/>
      <c r="G1388" s="1338"/>
    </row>
    <row r="1389" spans="1:7" ht="18.75" customHeight="1" x14ac:dyDescent="0.25">
      <c r="A1389" s="1331"/>
      <c r="B1389" s="161" t="s">
        <v>1573</v>
      </c>
      <c r="C1389" s="162" t="s">
        <v>95</v>
      </c>
      <c r="D1389" s="148">
        <v>1292081</v>
      </c>
      <c r="E1389" s="151">
        <v>833</v>
      </c>
      <c r="F1389" s="911"/>
      <c r="G1389" s="1342"/>
    </row>
    <row r="1390" spans="1:7" ht="18.75" customHeight="1" x14ac:dyDescent="0.25">
      <c r="A1390" s="1329">
        <v>13</v>
      </c>
      <c r="B1390" s="161" t="s">
        <v>1589</v>
      </c>
      <c r="C1390" s="162" t="s">
        <v>95</v>
      </c>
      <c r="D1390" s="148">
        <v>130283</v>
      </c>
      <c r="E1390" s="151">
        <v>833</v>
      </c>
      <c r="F1390" s="151"/>
      <c r="G1390" s="1341" t="s">
        <v>1259</v>
      </c>
    </row>
    <row r="1391" spans="1:7" ht="18.75" customHeight="1" x14ac:dyDescent="0.25">
      <c r="A1391" s="1330"/>
      <c r="B1391" s="161" t="s">
        <v>1590</v>
      </c>
      <c r="C1391" s="162" t="s">
        <v>95</v>
      </c>
      <c r="D1391" s="148">
        <v>171630</v>
      </c>
      <c r="E1391" s="151">
        <v>833</v>
      </c>
      <c r="F1391" s="910"/>
      <c r="G1391" s="1338"/>
    </row>
    <row r="1392" spans="1:7" ht="18.75" customHeight="1" x14ac:dyDescent="0.25">
      <c r="A1392" s="1330"/>
      <c r="B1392" s="161" t="s">
        <v>1591</v>
      </c>
      <c r="C1392" s="162" t="s">
        <v>95</v>
      </c>
      <c r="D1392" s="148">
        <v>451580</v>
      </c>
      <c r="E1392" s="151">
        <v>833</v>
      </c>
      <c r="F1392" s="910"/>
      <c r="G1392" s="1338"/>
    </row>
    <row r="1393" spans="1:7" ht="18.75" customHeight="1" x14ac:dyDescent="0.25">
      <c r="A1393" s="1330"/>
      <c r="B1393" s="161" t="s">
        <v>1592</v>
      </c>
      <c r="C1393" s="162" t="s">
        <v>95</v>
      </c>
      <c r="D1393" s="148">
        <v>607549</v>
      </c>
      <c r="E1393" s="151">
        <v>833</v>
      </c>
      <c r="F1393" s="910"/>
      <c r="G1393" s="1338"/>
    </row>
    <row r="1394" spans="1:7" ht="18.75" customHeight="1" x14ac:dyDescent="0.25">
      <c r="A1394" s="1330"/>
      <c r="B1394" s="161" t="s">
        <v>1593</v>
      </c>
      <c r="C1394" s="162" t="s">
        <v>95</v>
      </c>
      <c r="D1394" s="148">
        <v>649055</v>
      </c>
      <c r="E1394" s="151">
        <v>833</v>
      </c>
      <c r="F1394" s="910"/>
      <c r="G1394" s="1338"/>
    </row>
    <row r="1395" spans="1:7" ht="18.75" customHeight="1" x14ac:dyDescent="0.25">
      <c r="A1395" s="1330"/>
      <c r="B1395" s="161" t="s">
        <v>1594</v>
      </c>
      <c r="C1395" s="162" t="s">
        <v>95</v>
      </c>
      <c r="D1395" s="148">
        <v>693197</v>
      </c>
      <c r="E1395" s="151">
        <v>833</v>
      </c>
      <c r="F1395" s="910"/>
      <c r="G1395" s="1338"/>
    </row>
    <row r="1396" spans="1:7" ht="18.75" customHeight="1" x14ac:dyDescent="0.25">
      <c r="A1396" s="1330"/>
      <c r="B1396" s="161" t="s">
        <v>1595</v>
      </c>
      <c r="C1396" s="162" t="s">
        <v>95</v>
      </c>
      <c r="D1396" s="148">
        <v>740350</v>
      </c>
      <c r="E1396" s="151">
        <v>833</v>
      </c>
      <c r="F1396" s="910"/>
      <c r="G1396" s="1338"/>
    </row>
    <row r="1397" spans="1:7" ht="18.75" customHeight="1" x14ac:dyDescent="0.25">
      <c r="A1397" s="1330"/>
      <c r="B1397" s="161" t="s">
        <v>1596</v>
      </c>
      <c r="C1397" s="162" t="s">
        <v>95</v>
      </c>
      <c r="D1397" s="148">
        <v>790937</v>
      </c>
      <c r="E1397" s="151">
        <v>833</v>
      </c>
      <c r="F1397" s="910"/>
      <c r="G1397" s="1338"/>
    </row>
    <row r="1398" spans="1:7" ht="18.75" customHeight="1" x14ac:dyDescent="0.25">
      <c r="A1398" s="1330"/>
      <c r="B1398" s="161" t="s">
        <v>1597</v>
      </c>
      <c r="C1398" s="162" t="s">
        <v>95</v>
      </c>
      <c r="D1398" s="148">
        <v>845446</v>
      </c>
      <c r="E1398" s="151">
        <v>833</v>
      </c>
      <c r="F1398" s="910"/>
      <c r="G1398" s="1338"/>
    </row>
    <row r="1399" spans="1:7" ht="18.75" customHeight="1" x14ac:dyDescent="0.25">
      <c r="A1399" s="1330"/>
      <c r="B1399" s="161" t="s">
        <v>1598</v>
      </c>
      <c r="C1399" s="162" t="s">
        <v>95</v>
      </c>
      <c r="D1399" s="148">
        <v>904431</v>
      </c>
      <c r="E1399" s="151">
        <v>833</v>
      </c>
      <c r="F1399" s="910"/>
      <c r="G1399" s="1338"/>
    </row>
    <row r="1400" spans="1:7" ht="18.75" customHeight="1" x14ac:dyDescent="0.25">
      <c r="A1400" s="1330"/>
      <c r="B1400" s="161" t="s">
        <v>1599</v>
      </c>
      <c r="C1400" s="162" t="s">
        <v>95</v>
      </c>
      <c r="D1400" s="148">
        <v>968517</v>
      </c>
      <c r="E1400" s="151">
        <v>833</v>
      </c>
      <c r="F1400" s="910"/>
      <c r="G1400" s="1338"/>
    </row>
    <row r="1401" spans="1:7" ht="18.75" customHeight="1" x14ac:dyDescent="0.25">
      <c r="A1401" s="1330"/>
      <c r="B1401" s="161" t="s">
        <v>1600</v>
      </c>
      <c r="C1401" s="162" t="s">
        <v>95</v>
      </c>
      <c r="D1401" s="148">
        <v>1038453</v>
      </c>
      <c r="E1401" s="151">
        <v>833</v>
      </c>
      <c r="F1401" s="910"/>
      <c r="G1401" s="1338"/>
    </row>
    <row r="1402" spans="1:7" ht="18.75" customHeight="1" x14ac:dyDescent="0.25">
      <c r="A1402" s="1330"/>
      <c r="B1402" s="161" t="s">
        <v>1601</v>
      </c>
      <c r="C1402" s="162" t="s">
        <v>95</v>
      </c>
      <c r="D1402" s="148">
        <v>1115038</v>
      </c>
      <c r="E1402" s="151">
        <v>833</v>
      </c>
      <c r="F1402" s="910"/>
      <c r="G1402" s="1338"/>
    </row>
    <row r="1403" spans="1:7" ht="18.75" customHeight="1" x14ac:dyDescent="0.25">
      <c r="A1403" s="1330"/>
      <c r="B1403" s="161" t="s">
        <v>1602</v>
      </c>
      <c r="C1403" s="162" t="s">
        <v>95</v>
      </c>
      <c r="D1403" s="148">
        <v>1199222</v>
      </c>
      <c r="E1403" s="151">
        <v>833</v>
      </c>
      <c r="F1403" s="910"/>
      <c r="G1403" s="1338"/>
    </row>
    <row r="1404" spans="1:7" ht="18.75" customHeight="1" x14ac:dyDescent="0.25">
      <c r="A1404" s="1331"/>
      <c r="B1404" s="161" t="s">
        <v>1603</v>
      </c>
      <c r="C1404" s="162" t="s">
        <v>95</v>
      </c>
      <c r="D1404" s="148">
        <v>1292081</v>
      </c>
      <c r="E1404" s="151">
        <v>833</v>
      </c>
      <c r="F1404" s="911"/>
      <c r="G1404" s="1342"/>
    </row>
    <row r="1405" spans="1:7" ht="18.75" customHeight="1" x14ac:dyDescent="0.25">
      <c r="A1405" s="1329">
        <v>13</v>
      </c>
      <c r="B1405" s="161" t="s">
        <v>1604</v>
      </c>
      <c r="C1405" s="162" t="s">
        <v>95</v>
      </c>
      <c r="D1405" s="148">
        <v>130283</v>
      </c>
      <c r="E1405" s="151">
        <v>833</v>
      </c>
      <c r="F1405" s="151"/>
      <c r="G1405" s="1341" t="s">
        <v>1259</v>
      </c>
    </row>
    <row r="1406" spans="1:7" ht="18.75" customHeight="1" x14ac:dyDescent="0.25">
      <c r="A1406" s="1330"/>
      <c r="B1406" s="161" t="s">
        <v>1605</v>
      </c>
      <c r="C1406" s="162" t="s">
        <v>95</v>
      </c>
      <c r="D1406" s="148">
        <v>171630</v>
      </c>
      <c r="E1406" s="151">
        <v>833</v>
      </c>
      <c r="F1406" s="910"/>
      <c r="G1406" s="1338"/>
    </row>
    <row r="1407" spans="1:7" ht="18.75" customHeight="1" x14ac:dyDescent="0.25">
      <c r="A1407" s="1330"/>
      <c r="B1407" s="161" t="s">
        <v>1606</v>
      </c>
      <c r="C1407" s="162" t="s">
        <v>95</v>
      </c>
      <c r="D1407" s="148">
        <v>451580</v>
      </c>
      <c r="E1407" s="151">
        <v>833</v>
      </c>
      <c r="F1407" s="910"/>
      <c r="G1407" s="1338"/>
    </row>
    <row r="1408" spans="1:7" ht="18.75" customHeight="1" x14ac:dyDescent="0.25">
      <c r="A1408" s="1330"/>
      <c r="B1408" s="161" t="s">
        <v>1607</v>
      </c>
      <c r="C1408" s="162" t="s">
        <v>95</v>
      </c>
      <c r="D1408" s="148">
        <v>607549</v>
      </c>
      <c r="E1408" s="151">
        <v>833</v>
      </c>
      <c r="F1408" s="910"/>
      <c r="G1408" s="1338"/>
    </row>
    <row r="1409" spans="1:7" ht="18.75" customHeight="1" x14ac:dyDescent="0.25">
      <c r="A1409" s="1330"/>
      <c r="B1409" s="161" t="s">
        <v>1608</v>
      </c>
      <c r="C1409" s="162" t="s">
        <v>95</v>
      </c>
      <c r="D1409" s="148">
        <v>649055</v>
      </c>
      <c r="E1409" s="151">
        <v>833</v>
      </c>
      <c r="F1409" s="910"/>
      <c r="G1409" s="1338"/>
    </row>
    <row r="1410" spans="1:7" ht="18.75" customHeight="1" x14ac:dyDescent="0.25">
      <c r="A1410" s="1330"/>
      <c r="B1410" s="161" t="s">
        <v>1609</v>
      </c>
      <c r="C1410" s="162" t="s">
        <v>95</v>
      </c>
      <c r="D1410" s="148">
        <v>693197</v>
      </c>
      <c r="E1410" s="151">
        <v>833</v>
      </c>
      <c r="F1410" s="910"/>
      <c r="G1410" s="1338"/>
    </row>
    <row r="1411" spans="1:7" ht="18.75" customHeight="1" x14ac:dyDescent="0.25">
      <c r="A1411" s="1330"/>
      <c r="B1411" s="161" t="s">
        <v>1610</v>
      </c>
      <c r="C1411" s="162" t="s">
        <v>95</v>
      </c>
      <c r="D1411" s="148">
        <v>740350</v>
      </c>
      <c r="E1411" s="151">
        <v>833</v>
      </c>
      <c r="F1411" s="910"/>
      <c r="G1411" s="1338"/>
    </row>
    <row r="1412" spans="1:7" ht="18.75" customHeight="1" x14ac:dyDescent="0.25">
      <c r="A1412" s="1330"/>
      <c r="B1412" s="161" t="s">
        <v>1611</v>
      </c>
      <c r="C1412" s="162" t="s">
        <v>95</v>
      </c>
      <c r="D1412" s="148">
        <v>790937</v>
      </c>
      <c r="E1412" s="151">
        <v>833</v>
      </c>
      <c r="F1412" s="910"/>
      <c r="G1412" s="1338"/>
    </row>
    <row r="1413" spans="1:7" ht="18.75" customHeight="1" x14ac:dyDescent="0.25">
      <c r="A1413" s="1330"/>
      <c r="B1413" s="161" t="s">
        <v>1612</v>
      </c>
      <c r="C1413" s="162" t="s">
        <v>95</v>
      </c>
      <c r="D1413" s="148">
        <v>845446</v>
      </c>
      <c r="E1413" s="151">
        <v>833</v>
      </c>
      <c r="F1413" s="910"/>
      <c r="G1413" s="1338"/>
    </row>
    <row r="1414" spans="1:7" ht="18.75" customHeight="1" x14ac:dyDescent="0.25">
      <c r="A1414" s="1330"/>
      <c r="B1414" s="161" t="s">
        <v>1613</v>
      </c>
      <c r="C1414" s="162" t="s">
        <v>95</v>
      </c>
      <c r="D1414" s="148">
        <v>904431</v>
      </c>
      <c r="E1414" s="151">
        <v>833</v>
      </c>
      <c r="F1414" s="910"/>
      <c r="G1414" s="1338"/>
    </row>
    <row r="1415" spans="1:7" ht="18.75" customHeight="1" x14ac:dyDescent="0.25">
      <c r="A1415" s="1330"/>
      <c r="B1415" s="161" t="s">
        <v>1614</v>
      </c>
      <c r="C1415" s="162" t="s">
        <v>95</v>
      </c>
      <c r="D1415" s="148">
        <v>968517</v>
      </c>
      <c r="E1415" s="151">
        <v>833</v>
      </c>
      <c r="F1415" s="910"/>
      <c r="G1415" s="1338"/>
    </row>
    <row r="1416" spans="1:7" ht="18.75" customHeight="1" x14ac:dyDescent="0.25">
      <c r="A1416" s="1330"/>
      <c r="B1416" s="161" t="s">
        <v>1615</v>
      </c>
      <c r="C1416" s="162" t="s">
        <v>95</v>
      </c>
      <c r="D1416" s="148">
        <v>1038453</v>
      </c>
      <c r="E1416" s="151">
        <v>833</v>
      </c>
      <c r="F1416" s="910"/>
      <c r="G1416" s="1338"/>
    </row>
    <row r="1417" spans="1:7" ht="18.75" customHeight="1" x14ac:dyDescent="0.25">
      <c r="A1417" s="1330"/>
      <c r="B1417" s="161" t="s">
        <v>1616</v>
      </c>
      <c r="C1417" s="162" t="s">
        <v>95</v>
      </c>
      <c r="D1417" s="148">
        <v>1115038</v>
      </c>
      <c r="E1417" s="151">
        <v>833</v>
      </c>
      <c r="F1417" s="910"/>
      <c r="G1417" s="1338"/>
    </row>
    <row r="1418" spans="1:7" ht="18.75" customHeight="1" x14ac:dyDescent="0.25">
      <c r="A1418" s="1330"/>
      <c r="B1418" s="161" t="s">
        <v>1617</v>
      </c>
      <c r="C1418" s="162" t="s">
        <v>95</v>
      </c>
      <c r="D1418" s="148">
        <v>1199222</v>
      </c>
      <c r="E1418" s="151">
        <v>833</v>
      </c>
      <c r="F1418" s="910"/>
      <c r="G1418" s="1338"/>
    </row>
    <row r="1419" spans="1:7" ht="18.75" customHeight="1" x14ac:dyDescent="0.25">
      <c r="A1419" s="1331"/>
      <c r="B1419" s="161" t="s">
        <v>1618</v>
      </c>
      <c r="C1419" s="162" t="s">
        <v>95</v>
      </c>
      <c r="D1419" s="148">
        <v>1292081</v>
      </c>
      <c r="E1419" s="151">
        <v>833</v>
      </c>
      <c r="F1419" s="911"/>
      <c r="G1419" s="1342"/>
    </row>
    <row r="1420" spans="1:7" ht="18.75" customHeight="1" x14ac:dyDescent="0.25">
      <c r="A1420" s="1329">
        <v>13</v>
      </c>
      <c r="B1420" s="161" t="s">
        <v>1619</v>
      </c>
      <c r="C1420" s="162" t="s">
        <v>95</v>
      </c>
      <c r="D1420" s="148">
        <v>130283</v>
      </c>
      <c r="E1420" s="151">
        <v>833</v>
      </c>
      <c r="F1420" s="151"/>
      <c r="G1420" s="1341" t="s">
        <v>1259</v>
      </c>
    </row>
    <row r="1421" spans="1:7" ht="18.75" customHeight="1" x14ac:dyDescent="0.25">
      <c r="A1421" s="1330"/>
      <c r="B1421" s="161" t="s">
        <v>1620</v>
      </c>
      <c r="C1421" s="162" t="s">
        <v>95</v>
      </c>
      <c r="D1421" s="148">
        <v>171630</v>
      </c>
      <c r="E1421" s="151">
        <v>833</v>
      </c>
      <c r="F1421" s="910"/>
      <c r="G1421" s="1338"/>
    </row>
    <row r="1422" spans="1:7" ht="18.75" customHeight="1" x14ac:dyDescent="0.25">
      <c r="A1422" s="1330"/>
      <c r="B1422" s="161" t="s">
        <v>1621</v>
      </c>
      <c r="C1422" s="162" t="s">
        <v>95</v>
      </c>
      <c r="D1422" s="148">
        <v>451580</v>
      </c>
      <c r="E1422" s="151">
        <v>833</v>
      </c>
      <c r="F1422" s="910"/>
      <c r="G1422" s="1338"/>
    </row>
    <row r="1423" spans="1:7" ht="18.75" customHeight="1" x14ac:dyDescent="0.25">
      <c r="A1423" s="1330"/>
      <c r="B1423" s="161" t="s">
        <v>1622</v>
      </c>
      <c r="C1423" s="162" t="s">
        <v>95</v>
      </c>
      <c r="D1423" s="148">
        <v>607549</v>
      </c>
      <c r="E1423" s="151">
        <v>833</v>
      </c>
      <c r="F1423" s="910"/>
      <c r="G1423" s="1338"/>
    </row>
    <row r="1424" spans="1:7" ht="18.75" customHeight="1" x14ac:dyDescent="0.25">
      <c r="A1424" s="1330"/>
      <c r="B1424" s="161" t="s">
        <v>1623</v>
      </c>
      <c r="C1424" s="162" t="s">
        <v>95</v>
      </c>
      <c r="D1424" s="148">
        <v>649055</v>
      </c>
      <c r="E1424" s="151">
        <v>833</v>
      </c>
      <c r="F1424" s="910"/>
      <c r="G1424" s="1338"/>
    </row>
    <row r="1425" spans="1:7" ht="18.75" customHeight="1" x14ac:dyDescent="0.25">
      <c r="A1425" s="1330"/>
      <c r="B1425" s="161" t="s">
        <v>1624</v>
      </c>
      <c r="C1425" s="162" t="s">
        <v>95</v>
      </c>
      <c r="D1425" s="148">
        <v>693197</v>
      </c>
      <c r="E1425" s="151">
        <v>833</v>
      </c>
      <c r="F1425" s="910"/>
      <c r="G1425" s="1338"/>
    </row>
    <row r="1426" spans="1:7" ht="18.75" customHeight="1" x14ac:dyDescent="0.25">
      <c r="A1426" s="1330"/>
      <c r="B1426" s="161" t="s">
        <v>1625</v>
      </c>
      <c r="C1426" s="162" t="s">
        <v>95</v>
      </c>
      <c r="D1426" s="148">
        <v>740350</v>
      </c>
      <c r="E1426" s="151">
        <v>833</v>
      </c>
      <c r="F1426" s="910"/>
      <c r="G1426" s="1338"/>
    </row>
    <row r="1427" spans="1:7" ht="18.75" customHeight="1" x14ac:dyDescent="0.25">
      <c r="A1427" s="1330"/>
      <c r="B1427" s="161" t="s">
        <v>1626</v>
      </c>
      <c r="C1427" s="162" t="s">
        <v>95</v>
      </c>
      <c r="D1427" s="148">
        <v>790937</v>
      </c>
      <c r="E1427" s="151">
        <v>833</v>
      </c>
      <c r="F1427" s="910"/>
      <c r="G1427" s="1338"/>
    </row>
    <row r="1428" spans="1:7" ht="18.75" customHeight="1" x14ac:dyDescent="0.25">
      <c r="A1428" s="1330"/>
      <c r="B1428" s="161" t="s">
        <v>1627</v>
      </c>
      <c r="C1428" s="162" t="s">
        <v>95</v>
      </c>
      <c r="D1428" s="148">
        <v>845446</v>
      </c>
      <c r="E1428" s="151">
        <v>833</v>
      </c>
      <c r="F1428" s="910"/>
      <c r="G1428" s="1338"/>
    </row>
    <row r="1429" spans="1:7" ht="18.75" customHeight="1" x14ac:dyDescent="0.25">
      <c r="A1429" s="1330"/>
      <c r="B1429" s="161" t="s">
        <v>1628</v>
      </c>
      <c r="C1429" s="162" t="s">
        <v>95</v>
      </c>
      <c r="D1429" s="148">
        <v>904431</v>
      </c>
      <c r="E1429" s="151">
        <v>833</v>
      </c>
      <c r="F1429" s="910"/>
      <c r="G1429" s="1338"/>
    </row>
    <row r="1430" spans="1:7" ht="18.75" customHeight="1" x14ac:dyDescent="0.25">
      <c r="A1430" s="1330"/>
      <c r="B1430" s="161" t="s">
        <v>1629</v>
      </c>
      <c r="C1430" s="162" t="s">
        <v>95</v>
      </c>
      <c r="D1430" s="148">
        <v>968517</v>
      </c>
      <c r="E1430" s="151">
        <v>833</v>
      </c>
      <c r="F1430" s="910"/>
      <c r="G1430" s="1338"/>
    </row>
    <row r="1431" spans="1:7" ht="18.75" customHeight="1" x14ac:dyDescent="0.25">
      <c r="A1431" s="1330"/>
      <c r="B1431" s="161" t="s">
        <v>1630</v>
      </c>
      <c r="C1431" s="162" t="s">
        <v>95</v>
      </c>
      <c r="D1431" s="148">
        <v>1038453</v>
      </c>
      <c r="E1431" s="151">
        <v>833</v>
      </c>
      <c r="F1431" s="910"/>
      <c r="G1431" s="1338"/>
    </row>
    <row r="1432" spans="1:7" ht="18.75" customHeight="1" x14ac:dyDescent="0.25">
      <c r="A1432" s="1330"/>
      <c r="B1432" s="161" t="s">
        <v>1631</v>
      </c>
      <c r="C1432" s="162" t="s">
        <v>95</v>
      </c>
      <c r="D1432" s="148">
        <v>1115038</v>
      </c>
      <c r="E1432" s="151">
        <v>833</v>
      </c>
      <c r="F1432" s="910"/>
      <c r="G1432" s="1338"/>
    </row>
    <row r="1433" spans="1:7" ht="18.75" customHeight="1" x14ac:dyDescent="0.25">
      <c r="A1433" s="1330"/>
      <c r="B1433" s="161" t="s">
        <v>1632</v>
      </c>
      <c r="C1433" s="162" t="s">
        <v>95</v>
      </c>
      <c r="D1433" s="148">
        <v>1199222</v>
      </c>
      <c r="E1433" s="151">
        <v>833</v>
      </c>
      <c r="F1433" s="910"/>
      <c r="G1433" s="1338"/>
    </row>
    <row r="1434" spans="1:7" ht="18.75" customHeight="1" x14ac:dyDescent="0.25">
      <c r="A1434" s="1331"/>
      <c r="B1434" s="161" t="s">
        <v>1633</v>
      </c>
      <c r="C1434" s="162" t="s">
        <v>95</v>
      </c>
      <c r="D1434" s="148">
        <v>1292081</v>
      </c>
      <c r="E1434" s="151">
        <v>833</v>
      </c>
      <c r="F1434" s="911"/>
      <c r="G1434" s="1342"/>
    </row>
    <row r="1435" spans="1:7" ht="18.75" customHeight="1" x14ac:dyDescent="0.25">
      <c r="A1435" s="1329">
        <v>14</v>
      </c>
      <c r="B1435" s="161" t="s">
        <v>1604</v>
      </c>
      <c r="C1435" s="162" t="s">
        <v>95</v>
      </c>
      <c r="D1435" s="148">
        <v>130283</v>
      </c>
      <c r="E1435" s="151">
        <v>833</v>
      </c>
      <c r="F1435" s="151"/>
      <c r="G1435" s="1341" t="s">
        <v>1259</v>
      </c>
    </row>
    <row r="1436" spans="1:7" ht="18.75" customHeight="1" x14ac:dyDescent="0.25">
      <c r="A1436" s="1330"/>
      <c r="B1436" s="161" t="s">
        <v>1605</v>
      </c>
      <c r="C1436" s="162" t="s">
        <v>95</v>
      </c>
      <c r="D1436" s="148">
        <v>171630</v>
      </c>
      <c r="E1436" s="151">
        <v>833</v>
      </c>
      <c r="F1436" s="910"/>
      <c r="G1436" s="1338"/>
    </row>
    <row r="1437" spans="1:7" ht="18.75" customHeight="1" x14ac:dyDescent="0.25">
      <c r="A1437" s="1330"/>
      <c r="B1437" s="161" t="s">
        <v>1606</v>
      </c>
      <c r="C1437" s="162" t="s">
        <v>95</v>
      </c>
      <c r="D1437" s="148">
        <v>451580</v>
      </c>
      <c r="E1437" s="151">
        <v>833</v>
      </c>
      <c r="F1437" s="910"/>
      <c r="G1437" s="1338"/>
    </row>
    <row r="1438" spans="1:7" ht="18.75" customHeight="1" x14ac:dyDescent="0.25">
      <c r="A1438" s="1330"/>
      <c r="B1438" s="161" t="s">
        <v>1607</v>
      </c>
      <c r="C1438" s="162" t="s">
        <v>95</v>
      </c>
      <c r="D1438" s="148">
        <v>607549</v>
      </c>
      <c r="E1438" s="151">
        <v>833</v>
      </c>
      <c r="F1438" s="910"/>
      <c r="G1438" s="1338"/>
    </row>
    <row r="1439" spans="1:7" ht="18.75" customHeight="1" x14ac:dyDescent="0.25">
      <c r="A1439" s="1330"/>
      <c r="B1439" s="161" t="s">
        <v>1608</v>
      </c>
      <c r="C1439" s="162" t="s">
        <v>95</v>
      </c>
      <c r="D1439" s="148">
        <v>649055</v>
      </c>
      <c r="E1439" s="151">
        <v>833</v>
      </c>
      <c r="F1439" s="910"/>
      <c r="G1439" s="1338"/>
    </row>
    <row r="1440" spans="1:7" ht="18.75" customHeight="1" x14ac:dyDescent="0.25">
      <c r="A1440" s="1330"/>
      <c r="B1440" s="161" t="s">
        <v>1609</v>
      </c>
      <c r="C1440" s="162" t="s">
        <v>95</v>
      </c>
      <c r="D1440" s="148">
        <v>693197</v>
      </c>
      <c r="E1440" s="151">
        <v>833</v>
      </c>
      <c r="F1440" s="910"/>
      <c r="G1440" s="1338"/>
    </row>
    <row r="1441" spans="1:7" ht="18.75" customHeight="1" x14ac:dyDescent="0.25">
      <c r="A1441" s="1330"/>
      <c r="B1441" s="161" t="s">
        <v>1610</v>
      </c>
      <c r="C1441" s="162" t="s">
        <v>95</v>
      </c>
      <c r="D1441" s="148">
        <v>740350</v>
      </c>
      <c r="E1441" s="151">
        <v>833</v>
      </c>
      <c r="F1441" s="910"/>
      <c r="G1441" s="1338"/>
    </row>
    <row r="1442" spans="1:7" ht="18.75" customHeight="1" x14ac:dyDescent="0.25">
      <c r="A1442" s="1330"/>
      <c r="B1442" s="161" t="s">
        <v>1611</v>
      </c>
      <c r="C1442" s="162" t="s">
        <v>95</v>
      </c>
      <c r="D1442" s="148">
        <v>790937</v>
      </c>
      <c r="E1442" s="151">
        <v>833</v>
      </c>
      <c r="F1442" s="910"/>
      <c r="G1442" s="1338"/>
    </row>
    <row r="1443" spans="1:7" ht="18.75" customHeight="1" x14ac:dyDescent="0.25">
      <c r="A1443" s="1330"/>
      <c r="B1443" s="161" t="s">
        <v>1612</v>
      </c>
      <c r="C1443" s="162" t="s">
        <v>95</v>
      </c>
      <c r="D1443" s="148">
        <v>845446</v>
      </c>
      <c r="E1443" s="151">
        <v>833</v>
      </c>
      <c r="F1443" s="910"/>
      <c r="G1443" s="1338"/>
    </row>
    <row r="1444" spans="1:7" ht="18.75" customHeight="1" x14ac:dyDescent="0.25">
      <c r="A1444" s="1330"/>
      <c r="B1444" s="161" t="s">
        <v>1613</v>
      </c>
      <c r="C1444" s="162" t="s">
        <v>95</v>
      </c>
      <c r="D1444" s="148">
        <v>904431</v>
      </c>
      <c r="E1444" s="151">
        <v>833</v>
      </c>
      <c r="F1444" s="910"/>
      <c r="G1444" s="1338"/>
    </row>
    <row r="1445" spans="1:7" ht="18.75" customHeight="1" x14ac:dyDescent="0.25">
      <c r="A1445" s="1330"/>
      <c r="B1445" s="161" t="s">
        <v>1614</v>
      </c>
      <c r="C1445" s="162" t="s">
        <v>95</v>
      </c>
      <c r="D1445" s="148">
        <v>968517</v>
      </c>
      <c r="E1445" s="151">
        <v>833</v>
      </c>
      <c r="F1445" s="910"/>
      <c r="G1445" s="1338"/>
    </row>
    <row r="1446" spans="1:7" ht="18.75" customHeight="1" x14ac:dyDescent="0.25">
      <c r="A1446" s="1330"/>
      <c r="B1446" s="161" t="s">
        <v>1615</v>
      </c>
      <c r="C1446" s="162" t="s">
        <v>95</v>
      </c>
      <c r="D1446" s="148">
        <v>1038453</v>
      </c>
      <c r="E1446" s="151">
        <v>833</v>
      </c>
      <c r="F1446" s="910"/>
      <c r="G1446" s="1338"/>
    </row>
    <row r="1447" spans="1:7" ht="18.75" customHeight="1" x14ac:dyDescent="0.25">
      <c r="A1447" s="1330"/>
      <c r="B1447" s="161" t="s">
        <v>1616</v>
      </c>
      <c r="C1447" s="162" t="s">
        <v>95</v>
      </c>
      <c r="D1447" s="148">
        <v>1115038</v>
      </c>
      <c r="E1447" s="151">
        <v>833</v>
      </c>
      <c r="F1447" s="910"/>
      <c r="G1447" s="1338"/>
    </row>
    <row r="1448" spans="1:7" ht="18.75" customHeight="1" x14ac:dyDescent="0.25">
      <c r="A1448" s="1330"/>
      <c r="B1448" s="161" t="s">
        <v>1617</v>
      </c>
      <c r="C1448" s="162" t="s">
        <v>95</v>
      </c>
      <c r="D1448" s="148">
        <v>1199222</v>
      </c>
      <c r="E1448" s="151">
        <v>833</v>
      </c>
      <c r="F1448" s="910"/>
      <c r="G1448" s="1338"/>
    </row>
    <row r="1449" spans="1:7" ht="18.75" customHeight="1" x14ac:dyDescent="0.25">
      <c r="A1449" s="1331"/>
      <c r="B1449" s="161" t="s">
        <v>1618</v>
      </c>
      <c r="C1449" s="162" t="s">
        <v>95</v>
      </c>
      <c r="D1449" s="148">
        <v>1292081</v>
      </c>
      <c r="E1449" s="151">
        <v>833</v>
      </c>
      <c r="F1449" s="911"/>
      <c r="G1449" s="1342"/>
    </row>
    <row r="1450" spans="1:7" ht="18.75" customHeight="1" x14ac:dyDescent="0.25">
      <c r="A1450" s="1329">
        <v>15</v>
      </c>
      <c r="B1450" s="161" t="s">
        <v>1634</v>
      </c>
      <c r="C1450" s="162" t="s">
        <v>95</v>
      </c>
      <c r="D1450" s="148">
        <v>130283</v>
      </c>
      <c r="E1450" s="151">
        <v>833</v>
      </c>
      <c r="F1450" s="151"/>
      <c r="G1450" s="1341" t="s">
        <v>1259</v>
      </c>
    </row>
    <row r="1451" spans="1:7" ht="18.75" customHeight="1" x14ac:dyDescent="0.25">
      <c r="A1451" s="1330"/>
      <c r="B1451" s="161" t="s">
        <v>1635</v>
      </c>
      <c r="C1451" s="162" t="s">
        <v>95</v>
      </c>
      <c r="D1451" s="148">
        <v>171630</v>
      </c>
      <c r="E1451" s="151">
        <v>833</v>
      </c>
      <c r="F1451" s="910"/>
      <c r="G1451" s="1338"/>
    </row>
    <row r="1452" spans="1:7" ht="18.75" customHeight="1" x14ac:dyDescent="0.25">
      <c r="A1452" s="1330"/>
      <c r="B1452" s="161" t="s">
        <v>1636</v>
      </c>
      <c r="C1452" s="162" t="s">
        <v>95</v>
      </c>
      <c r="D1452" s="148">
        <v>451580</v>
      </c>
      <c r="E1452" s="151">
        <v>833</v>
      </c>
      <c r="F1452" s="910"/>
      <c r="G1452" s="1338"/>
    </row>
    <row r="1453" spans="1:7" ht="18.75" customHeight="1" x14ac:dyDescent="0.25">
      <c r="A1453" s="1330"/>
      <c r="B1453" s="161" t="s">
        <v>1637</v>
      </c>
      <c r="C1453" s="162" t="s">
        <v>95</v>
      </c>
      <c r="D1453" s="148">
        <v>607549</v>
      </c>
      <c r="E1453" s="151">
        <v>833</v>
      </c>
      <c r="F1453" s="910"/>
      <c r="G1453" s="1338"/>
    </row>
    <row r="1454" spans="1:7" ht="18.75" customHeight="1" x14ac:dyDescent="0.25">
      <c r="A1454" s="1330"/>
      <c r="B1454" s="161" t="s">
        <v>1638</v>
      </c>
      <c r="C1454" s="162" t="s">
        <v>95</v>
      </c>
      <c r="D1454" s="148">
        <v>649055</v>
      </c>
      <c r="E1454" s="151">
        <v>833</v>
      </c>
      <c r="F1454" s="910"/>
      <c r="G1454" s="1338"/>
    </row>
    <row r="1455" spans="1:7" ht="18.75" customHeight="1" x14ac:dyDescent="0.25">
      <c r="A1455" s="1330"/>
      <c r="B1455" s="161" t="s">
        <v>1639</v>
      </c>
      <c r="C1455" s="162" t="s">
        <v>95</v>
      </c>
      <c r="D1455" s="148">
        <v>693197</v>
      </c>
      <c r="E1455" s="151">
        <v>833</v>
      </c>
      <c r="F1455" s="910"/>
      <c r="G1455" s="1338"/>
    </row>
    <row r="1456" spans="1:7" ht="18.75" customHeight="1" x14ac:dyDescent="0.25">
      <c r="A1456" s="1330"/>
      <c r="B1456" s="161" t="s">
        <v>1640</v>
      </c>
      <c r="C1456" s="162" t="s">
        <v>95</v>
      </c>
      <c r="D1456" s="148">
        <v>740350</v>
      </c>
      <c r="E1456" s="151">
        <v>833</v>
      </c>
      <c r="F1456" s="910"/>
      <c r="G1456" s="1338"/>
    </row>
    <row r="1457" spans="1:7" ht="18.75" customHeight="1" x14ac:dyDescent="0.25">
      <c r="A1457" s="1330"/>
      <c r="B1457" s="161" t="s">
        <v>1641</v>
      </c>
      <c r="C1457" s="162" t="s">
        <v>95</v>
      </c>
      <c r="D1457" s="148">
        <v>790937</v>
      </c>
      <c r="E1457" s="151">
        <v>833</v>
      </c>
      <c r="F1457" s="910"/>
      <c r="G1457" s="1338"/>
    </row>
    <row r="1458" spans="1:7" ht="18.75" customHeight="1" x14ac:dyDescent="0.25">
      <c r="A1458" s="1330"/>
      <c r="B1458" s="161" t="s">
        <v>1642</v>
      </c>
      <c r="C1458" s="162" t="s">
        <v>95</v>
      </c>
      <c r="D1458" s="148">
        <v>845446</v>
      </c>
      <c r="E1458" s="151">
        <v>833</v>
      </c>
      <c r="F1458" s="910"/>
      <c r="G1458" s="1338"/>
    </row>
    <row r="1459" spans="1:7" ht="18.75" customHeight="1" x14ac:dyDescent="0.25">
      <c r="A1459" s="1330"/>
      <c r="B1459" s="161" t="s">
        <v>1643</v>
      </c>
      <c r="C1459" s="162" t="s">
        <v>95</v>
      </c>
      <c r="D1459" s="148">
        <v>904431</v>
      </c>
      <c r="E1459" s="151">
        <v>833</v>
      </c>
      <c r="F1459" s="910"/>
      <c r="G1459" s="1338"/>
    </row>
    <row r="1460" spans="1:7" ht="18.75" customHeight="1" x14ac:dyDescent="0.25">
      <c r="A1460" s="1330"/>
      <c r="B1460" s="161" t="s">
        <v>1644</v>
      </c>
      <c r="C1460" s="162" t="s">
        <v>95</v>
      </c>
      <c r="D1460" s="148">
        <v>968517</v>
      </c>
      <c r="E1460" s="151">
        <v>833</v>
      </c>
      <c r="F1460" s="910"/>
      <c r="G1460" s="1338"/>
    </row>
    <row r="1461" spans="1:7" ht="18.75" customHeight="1" x14ac:dyDescent="0.25">
      <c r="A1461" s="1330"/>
      <c r="B1461" s="161" t="s">
        <v>1645</v>
      </c>
      <c r="C1461" s="162" t="s">
        <v>95</v>
      </c>
      <c r="D1461" s="148">
        <v>1038453</v>
      </c>
      <c r="E1461" s="151">
        <v>833</v>
      </c>
      <c r="F1461" s="910"/>
      <c r="G1461" s="1338"/>
    </row>
    <row r="1462" spans="1:7" ht="18.75" customHeight="1" x14ac:dyDescent="0.25">
      <c r="A1462" s="1330"/>
      <c r="B1462" s="161" t="s">
        <v>1646</v>
      </c>
      <c r="C1462" s="162" t="s">
        <v>95</v>
      </c>
      <c r="D1462" s="148">
        <v>1115038</v>
      </c>
      <c r="E1462" s="151">
        <v>833</v>
      </c>
      <c r="F1462" s="910"/>
      <c r="G1462" s="1338"/>
    </row>
    <row r="1463" spans="1:7" ht="18.75" customHeight="1" x14ac:dyDescent="0.25">
      <c r="A1463" s="1330"/>
      <c r="B1463" s="161" t="s">
        <v>1647</v>
      </c>
      <c r="C1463" s="162" t="s">
        <v>95</v>
      </c>
      <c r="D1463" s="148">
        <v>1199222</v>
      </c>
      <c r="E1463" s="151">
        <v>833</v>
      </c>
      <c r="F1463" s="910"/>
      <c r="G1463" s="1338"/>
    </row>
    <row r="1464" spans="1:7" ht="18.75" customHeight="1" x14ac:dyDescent="0.25">
      <c r="A1464" s="1331"/>
      <c r="B1464" s="161" t="s">
        <v>1648</v>
      </c>
      <c r="C1464" s="162" t="s">
        <v>95</v>
      </c>
      <c r="D1464" s="148">
        <v>1292081</v>
      </c>
      <c r="E1464" s="151">
        <v>833</v>
      </c>
      <c r="F1464" s="911"/>
      <c r="G1464" s="1342"/>
    </row>
    <row r="1465" spans="1:7" ht="18.75" customHeight="1" x14ac:dyDescent="0.25">
      <c r="A1465" s="1329">
        <v>16</v>
      </c>
      <c r="B1465" s="161" t="s">
        <v>1649</v>
      </c>
      <c r="C1465" s="162" t="s">
        <v>95</v>
      </c>
      <c r="D1465" s="148">
        <v>130283</v>
      </c>
      <c r="E1465" s="151">
        <v>833</v>
      </c>
      <c r="F1465" s="151"/>
      <c r="G1465" s="1341" t="s">
        <v>1259</v>
      </c>
    </row>
    <row r="1466" spans="1:7" ht="18.75" customHeight="1" x14ac:dyDescent="0.25">
      <c r="A1466" s="1330"/>
      <c r="B1466" s="161" t="s">
        <v>1650</v>
      </c>
      <c r="C1466" s="162" t="s">
        <v>95</v>
      </c>
      <c r="D1466" s="148">
        <v>171630</v>
      </c>
      <c r="E1466" s="151">
        <v>833</v>
      </c>
      <c r="F1466" s="910"/>
      <c r="G1466" s="1338"/>
    </row>
    <row r="1467" spans="1:7" ht="18.75" customHeight="1" x14ac:dyDescent="0.25">
      <c r="A1467" s="1330"/>
      <c r="B1467" s="161" t="s">
        <v>1651</v>
      </c>
      <c r="C1467" s="162" t="s">
        <v>95</v>
      </c>
      <c r="D1467" s="148">
        <v>451580</v>
      </c>
      <c r="E1467" s="151">
        <v>833</v>
      </c>
      <c r="F1467" s="910"/>
      <c r="G1467" s="1338"/>
    </row>
    <row r="1468" spans="1:7" ht="18.75" customHeight="1" x14ac:dyDescent="0.25">
      <c r="A1468" s="1330"/>
      <c r="B1468" s="161" t="s">
        <v>1652</v>
      </c>
      <c r="C1468" s="162" t="s">
        <v>95</v>
      </c>
      <c r="D1468" s="148">
        <v>607549</v>
      </c>
      <c r="E1468" s="151">
        <v>833</v>
      </c>
      <c r="F1468" s="910"/>
      <c r="G1468" s="1338"/>
    </row>
    <row r="1469" spans="1:7" ht="18.75" customHeight="1" x14ac:dyDescent="0.25">
      <c r="A1469" s="1330"/>
      <c r="B1469" s="161" t="s">
        <v>1653</v>
      </c>
      <c r="C1469" s="162" t="s">
        <v>95</v>
      </c>
      <c r="D1469" s="148">
        <v>649055</v>
      </c>
      <c r="E1469" s="151">
        <v>833</v>
      </c>
      <c r="F1469" s="910"/>
      <c r="G1469" s="1338"/>
    </row>
    <row r="1470" spans="1:7" ht="18.75" customHeight="1" x14ac:dyDescent="0.25">
      <c r="A1470" s="1330"/>
      <c r="B1470" s="161" t="s">
        <v>1654</v>
      </c>
      <c r="C1470" s="162" t="s">
        <v>95</v>
      </c>
      <c r="D1470" s="148">
        <v>693197</v>
      </c>
      <c r="E1470" s="151">
        <v>833</v>
      </c>
      <c r="F1470" s="910"/>
      <c r="G1470" s="1338"/>
    </row>
    <row r="1471" spans="1:7" ht="18.75" customHeight="1" x14ac:dyDescent="0.25">
      <c r="A1471" s="1330"/>
      <c r="B1471" s="161" t="s">
        <v>1655</v>
      </c>
      <c r="C1471" s="162" t="s">
        <v>95</v>
      </c>
      <c r="D1471" s="148">
        <v>740350</v>
      </c>
      <c r="E1471" s="151">
        <v>833</v>
      </c>
      <c r="F1471" s="910"/>
      <c r="G1471" s="1338"/>
    </row>
    <row r="1472" spans="1:7" ht="18.75" customHeight="1" x14ac:dyDescent="0.25">
      <c r="A1472" s="1330"/>
      <c r="B1472" s="161" t="s">
        <v>1656</v>
      </c>
      <c r="C1472" s="162" t="s">
        <v>95</v>
      </c>
      <c r="D1472" s="148">
        <v>790937</v>
      </c>
      <c r="E1472" s="151">
        <v>833</v>
      </c>
      <c r="F1472" s="910"/>
      <c r="G1472" s="1338"/>
    </row>
    <row r="1473" spans="1:7" ht="18.75" customHeight="1" x14ac:dyDescent="0.25">
      <c r="A1473" s="1330"/>
      <c r="B1473" s="161" t="s">
        <v>1657</v>
      </c>
      <c r="C1473" s="162" t="s">
        <v>95</v>
      </c>
      <c r="D1473" s="148">
        <v>845446</v>
      </c>
      <c r="E1473" s="151">
        <v>833</v>
      </c>
      <c r="F1473" s="910"/>
      <c r="G1473" s="1338"/>
    </row>
    <row r="1474" spans="1:7" ht="18.75" customHeight="1" x14ac:dyDescent="0.25">
      <c r="A1474" s="1330"/>
      <c r="B1474" s="161" t="s">
        <v>1658</v>
      </c>
      <c r="C1474" s="162" t="s">
        <v>95</v>
      </c>
      <c r="D1474" s="148">
        <v>904431</v>
      </c>
      <c r="E1474" s="151">
        <v>833</v>
      </c>
      <c r="F1474" s="910"/>
      <c r="G1474" s="1338"/>
    </row>
    <row r="1475" spans="1:7" ht="18.75" customHeight="1" x14ac:dyDescent="0.25">
      <c r="A1475" s="1330"/>
      <c r="B1475" s="161" t="s">
        <v>1659</v>
      </c>
      <c r="C1475" s="162" t="s">
        <v>95</v>
      </c>
      <c r="D1475" s="148">
        <v>968517</v>
      </c>
      <c r="E1475" s="151">
        <v>833</v>
      </c>
      <c r="F1475" s="910"/>
      <c r="G1475" s="1338"/>
    </row>
    <row r="1476" spans="1:7" ht="18.75" customHeight="1" x14ac:dyDescent="0.25">
      <c r="A1476" s="1330"/>
      <c r="B1476" s="161" t="s">
        <v>1660</v>
      </c>
      <c r="C1476" s="162" t="s">
        <v>95</v>
      </c>
      <c r="D1476" s="148">
        <v>1038453</v>
      </c>
      <c r="E1476" s="151">
        <v>833</v>
      </c>
      <c r="F1476" s="910"/>
      <c r="G1476" s="1338"/>
    </row>
    <row r="1477" spans="1:7" ht="18.75" customHeight="1" x14ac:dyDescent="0.25">
      <c r="A1477" s="1330"/>
      <c r="B1477" s="161" t="s">
        <v>1661</v>
      </c>
      <c r="C1477" s="162" t="s">
        <v>95</v>
      </c>
      <c r="D1477" s="148">
        <v>1115038</v>
      </c>
      <c r="E1477" s="151">
        <v>833</v>
      </c>
      <c r="F1477" s="910"/>
      <c r="G1477" s="1338"/>
    </row>
    <row r="1478" spans="1:7" ht="18.75" customHeight="1" x14ac:dyDescent="0.25">
      <c r="A1478" s="1330"/>
      <c r="B1478" s="161" t="s">
        <v>1662</v>
      </c>
      <c r="C1478" s="162" t="s">
        <v>95</v>
      </c>
      <c r="D1478" s="148">
        <v>1199222</v>
      </c>
      <c r="E1478" s="151">
        <v>833</v>
      </c>
      <c r="F1478" s="910"/>
      <c r="G1478" s="1338"/>
    </row>
    <row r="1479" spans="1:7" ht="18.75" customHeight="1" x14ac:dyDescent="0.25">
      <c r="A1479" s="1331"/>
      <c r="B1479" s="161" t="s">
        <v>1663</v>
      </c>
      <c r="C1479" s="162" t="s">
        <v>95</v>
      </c>
      <c r="D1479" s="148">
        <v>1292081</v>
      </c>
      <c r="E1479" s="151">
        <v>833</v>
      </c>
      <c r="F1479" s="911"/>
      <c r="G1479" s="1342"/>
    </row>
    <row r="1480" spans="1:7" ht="18.75" customHeight="1" x14ac:dyDescent="0.25">
      <c r="A1480" s="1329">
        <v>17</v>
      </c>
      <c r="B1480" s="161" t="s">
        <v>1664</v>
      </c>
      <c r="C1480" s="162" t="s">
        <v>95</v>
      </c>
      <c r="D1480" s="148">
        <v>130283</v>
      </c>
      <c r="E1480" s="151">
        <v>833</v>
      </c>
      <c r="F1480" s="151"/>
      <c r="G1480" s="1341" t="s">
        <v>1259</v>
      </c>
    </row>
    <row r="1481" spans="1:7" ht="18.75" customHeight="1" x14ac:dyDescent="0.25">
      <c r="A1481" s="1330"/>
      <c r="B1481" s="161" t="s">
        <v>1665</v>
      </c>
      <c r="C1481" s="162" t="s">
        <v>95</v>
      </c>
      <c r="D1481" s="148">
        <v>171630</v>
      </c>
      <c r="E1481" s="151">
        <v>833</v>
      </c>
      <c r="F1481" s="910"/>
      <c r="G1481" s="1338"/>
    </row>
    <row r="1482" spans="1:7" ht="18.75" customHeight="1" x14ac:dyDescent="0.25">
      <c r="A1482" s="1330"/>
      <c r="B1482" s="161" t="s">
        <v>1666</v>
      </c>
      <c r="C1482" s="162" t="s">
        <v>95</v>
      </c>
      <c r="D1482" s="148">
        <v>451580</v>
      </c>
      <c r="E1482" s="151">
        <v>833</v>
      </c>
      <c r="F1482" s="910"/>
      <c r="G1482" s="1338"/>
    </row>
    <row r="1483" spans="1:7" ht="18.75" customHeight="1" x14ac:dyDescent="0.25">
      <c r="A1483" s="1330"/>
      <c r="B1483" s="161" t="s">
        <v>1667</v>
      </c>
      <c r="C1483" s="162" t="s">
        <v>95</v>
      </c>
      <c r="D1483" s="148">
        <v>607549</v>
      </c>
      <c r="E1483" s="151">
        <v>833</v>
      </c>
      <c r="F1483" s="910"/>
      <c r="G1483" s="1338"/>
    </row>
    <row r="1484" spans="1:7" ht="18.75" customHeight="1" x14ac:dyDescent="0.25">
      <c r="A1484" s="1330"/>
      <c r="B1484" s="161" t="s">
        <v>1668</v>
      </c>
      <c r="C1484" s="162" t="s">
        <v>95</v>
      </c>
      <c r="D1484" s="148">
        <v>649055</v>
      </c>
      <c r="E1484" s="151">
        <v>833</v>
      </c>
      <c r="F1484" s="910"/>
      <c r="G1484" s="1338"/>
    </row>
    <row r="1485" spans="1:7" ht="18.75" customHeight="1" x14ac:dyDescent="0.25">
      <c r="A1485" s="1330"/>
      <c r="B1485" s="161" t="s">
        <v>1669</v>
      </c>
      <c r="C1485" s="162" t="s">
        <v>95</v>
      </c>
      <c r="D1485" s="148">
        <v>693197</v>
      </c>
      <c r="E1485" s="151">
        <v>833</v>
      </c>
      <c r="F1485" s="910"/>
      <c r="G1485" s="1338"/>
    </row>
    <row r="1486" spans="1:7" ht="18.75" customHeight="1" x14ac:dyDescent="0.25">
      <c r="A1486" s="1330"/>
      <c r="B1486" s="161" t="s">
        <v>1670</v>
      </c>
      <c r="C1486" s="162" t="s">
        <v>95</v>
      </c>
      <c r="D1486" s="148">
        <v>740350</v>
      </c>
      <c r="E1486" s="151">
        <v>833</v>
      </c>
      <c r="F1486" s="910"/>
      <c r="G1486" s="1338"/>
    </row>
    <row r="1487" spans="1:7" ht="18.75" customHeight="1" x14ac:dyDescent="0.25">
      <c r="A1487" s="1330"/>
      <c r="B1487" s="161" t="s">
        <v>1671</v>
      </c>
      <c r="C1487" s="162" t="s">
        <v>95</v>
      </c>
      <c r="D1487" s="148">
        <v>790937</v>
      </c>
      <c r="E1487" s="151">
        <v>833</v>
      </c>
      <c r="F1487" s="910"/>
      <c r="G1487" s="1338"/>
    </row>
    <row r="1488" spans="1:7" ht="18.75" customHeight="1" x14ac:dyDescent="0.25">
      <c r="A1488" s="1330"/>
      <c r="B1488" s="161" t="s">
        <v>1672</v>
      </c>
      <c r="C1488" s="162" t="s">
        <v>95</v>
      </c>
      <c r="D1488" s="148">
        <v>845446</v>
      </c>
      <c r="E1488" s="151">
        <v>833</v>
      </c>
      <c r="F1488" s="910"/>
      <c r="G1488" s="1338"/>
    </row>
    <row r="1489" spans="1:7" ht="18.75" customHeight="1" x14ac:dyDescent="0.25">
      <c r="A1489" s="1330"/>
      <c r="B1489" s="161" t="s">
        <v>1673</v>
      </c>
      <c r="C1489" s="162" t="s">
        <v>95</v>
      </c>
      <c r="D1489" s="148">
        <v>904431</v>
      </c>
      <c r="E1489" s="151">
        <v>833</v>
      </c>
      <c r="F1489" s="910"/>
      <c r="G1489" s="1338"/>
    </row>
    <row r="1490" spans="1:7" ht="18.75" customHeight="1" x14ac:dyDescent="0.25">
      <c r="A1490" s="1330"/>
      <c r="B1490" s="161" t="s">
        <v>1674</v>
      </c>
      <c r="C1490" s="162" t="s">
        <v>95</v>
      </c>
      <c r="D1490" s="148">
        <v>968517</v>
      </c>
      <c r="E1490" s="151">
        <v>833</v>
      </c>
      <c r="F1490" s="910"/>
      <c r="G1490" s="1338"/>
    </row>
    <row r="1491" spans="1:7" ht="18.75" customHeight="1" x14ac:dyDescent="0.25">
      <c r="A1491" s="1330"/>
      <c r="B1491" s="161" t="s">
        <v>1675</v>
      </c>
      <c r="C1491" s="162" t="s">
        <v>95</v>
      </c>
      <c r="D1491" s="148">
        <v>1038453</v>
      </c>
      <c r="E1491" s="151">
        <v>833</v>
      </c>
      <c r="F1491" s="910"/>
      <c r="G1491" s="1338"/>
    </row>
    <row r="1492" spans="1:7" ht="18.75" customHeight="1" x14ac:dyDescent="0.25">
      <c r="A1492" s="1330"/>
      <c r="B1492" s="161" t="s">
        <v>1676</v>
      </c>
      <c r="C1492" s="162" t="s">
        <v>95</v>
      </c>
      <c r="D1492" s="148">
        <v>1115038</v>
      </c>
      <c r="E1492" s="151">
        <v>833</v>
      </c>
      <c r="F1492" s="910"/>
      <c r="G1492" s="1338"/>
    </row>
    <row r="1493" spans="1:7" ht="18.75" customHeight="1" x14ac:dyDescent="0.25">
      <c r="A1493" s="1330"/>
      <c r="B1493" s="161" t="s">
        <v>1677</v>
      </c>
      <c r="C1493" s="162" t="s">
        <v>95</v>
      </c>
      <c r="D1493" s="148">
        <v>1199222</v>
      </c>
      <c r="E1493" s="151">
        <v>833</v>
      </c>
      <c r="F1493" s="910"/>
      <c r="G1493" s="1338"/>
    </row>
    <row r="1494" spans="1:7" ht="18.75" customHeight="1" x14ac:dyDescent="0.25">
      <c r="A1494" s="1331"/>
      <c r="B1494" s="161" t="s">
        <v>1678</v>
      </c>
      <c r="C1494" s="162" t="s">
        <v>95</v>
      </c>
      <c r="D1494" s="148">
        <v>1292081</v>
      </c>
      <c r="E1494" s="151">
        <v>833</v>
      </c>
      <c r="F1494" s="911"/>
      <c r="G1494" s="1342"/>
    </row>
    <row r="1495" spans="1:7" ht="18.75" customHeight="1" x14ac:dyDescent="0.25">
      <c r="A1495" s="1329">
        <v>17</v>
      </c>
      <c r="B1495" s="161" t="s">
        <v>1649</v>
      </c>
      <c r="C1495" s="162" t="s">
        <v>95</v>
      </c>
      <c r="D1495" s="148">
        <v>130283</v>
      </c>
      <c r="E1495" s="151">
        <v>833</v>
      </c>
      <c r="F1495" s="151"/>
      <c r="G1495" s="1341" t="s">
        <v>1259</v>
      </c>
    </row>
    <row r="1496" spans="1:7" ht="18.75" customHeight="1" x14ac:dyDescent="0.25">
      <c r="A1496" s="1330"/>
      <c r="B1496" s="161" t="s">
        <v>1650</v>
      </c>
      <c r="C1496" s="162" t="s">
        <v>95</v>
      </c>
      <c r="D1496" s="148">
        <v>171630</v>
      </c>
      <c r="E1496" s="151">
        <v>833</v>
      </c>
      <c r="F1496" s="910"/>
      <c r="G1496" s="1338"/>
    </row>
    <row r="1497" spans="1:7" ht="18.75" customHeight="1" x14ac:dyDescent="0.25">
      <c r="A1497" s="1330"/>
      <c r="B1497" s="161" t="s">
        <v>1651</v>
      </c>
      <c r="C1497" s="162" t="s">
        <v>95</v>
      </c>
      <c r="D1497" s="148">
        <v>451580</v>
      </c>
      <c r="E1497" s="151">
        <v>833</v>
      </c>
      <c r="F1497" s="910"/>
      <c r="G1497" s="1338"/>
    </row>
    <row r="1498" spans="1:7" ht="18.75" customHeight="1" x14ac:dyDescent="0.25">
      <c r="A1498" s="1330"/>
      <c r="B1498" s="161" t="s">
        <v>1652</v>
      </c>
      <c r="C1498" s="162" t="s">
        <v>95</v>
      </c>
      <c r="D1498" s="148">
        <v>607549</v>
      </c>
      <c r="E1498" s="151">
        <v>833</v>
      </c>
      <c r="F1498" s="910"/>
      <c r="G1498" s="1338"/>
    </row>
    <row r="1499" spans="1:7" ht="18.75" customHeight="1" x14ac:dyDescent="0.25">
      <c r="A1499" s="1330"/>
      <c r="B1499" s="161" t="s">
        <v>1653</v>
      </c>
      <c r="C1499" s="162" t="s">
        <v>95</v>
      </c>
      <c r="D1499" s="148">
        <v>649055</v>
      </c>
      <c r="E1499" s="151">
        <v>833</v>
      </c>
      <c r="F1499" s="910"/>
      <c r="G1499" s="1338"/>
    </row>
    <row r="1500" spans="1:7" ht="18.75" customHeight="1" x14ac:dyDescent="0.25">
      <c r="A1500" s="1330"/>
      <c r="B1500" s="161" t="s">
        <v>1654</v>
      </c>
      <c r="C1500" s="162" t="s">
        <v>95</v>
      </c>
      <c r="D1500" s="148">
        <v>693197</v>
      </c>
      <c r="E1500" s="151">
        <v>833</v>
      </c>
      <c r="F1500" s="910"/>
      <c r="G1500" s="1338"/>
    </row>
    <row r="1501" spans="1:7" ht="18.75" customHeight="1" x14ac:dyDescent="0.25">
      <c r="A1501" s="1330"/>
      <c r="B1501" s="161" t="s">
        <v>1655</v>
      </c>
      <c r="C1501" s="162" t="s">
        <v>95</v>
      </c>
      <c r="D1501" s="148">
        <v>740350</v>
      </c>
      <c r="E1501" s="151">
        <v>833</v>
      </c>
      <c r="F1501" s="910"/>
      <c r="G1501" s="1338"/>
    </row>
    <row r="1502" spans="1:7" ht="18.75" customHeight="1" x14ac:dyDescent="0.25">
      <c r="A1502" s="1330"/>
      <c r="B1502" s="161" t="s">
        <v>1656</v>
      </c>
      <c r="C1502" s="162" t="s">
        <v>95</v>
      </c>
      <c r="D1502" s="148">
        <v>790937</v>
      </c>
      <c r="E1502" s="151">
        <v>833</v>
      </c>
      <c r="F1502" s="910"/>
      <c r="G1502" s="1338"/>
    </row>
    <row r="1503" spans="1:7" ht="18.75" customHeight="1" x14ac:dyDescent="0.25">
      <c r="A1503" s="1330"/>
      <c r="B1503" s="161" t="s">
        <v>1657</v>
      </c>
      <c r="C1503" s="162" t="s">
        <v>95</v>
      </c>
      <c r="D1503" s="148">
        <v>845446</v>
      </c>
      <c r="E1503" s="151">
        <v>833</v>
      </c>
      <c r="F1503" s="910"/>
      <c r="G1503" s="1338"/>
    </row>
    <row r="1504" spans="1:7" ht="18.75" customHeight="1" x14ac:dyDescent="0.25">
      <c r="A1504" s="1330"/>
      <c r="B1504" s="161" t="s">
        <v>1658</v>
      </c>
      <c r="C1504" s="162" t="s">
        <v>95</v>
      </c>
      <c r="D1504" s="148">
        <v>904431</v>
      </c>
      <c r="E1504" s="151">
        <v>833</v>
      </c>
      <c r="F1504" s="910"/>
      <c r="G1504" s="1338"/>
    </row>
    <row r="1505" spans="1:7" ht="18.75" customHeight="1" x14ac:dyDescent="0.25">
      <c r="A1505" s="1330"/>
      <c r="B1505" s="161" t="s">
        <v>1659</v>
      </c>
      <c r="C1505" s="162" t="s">
        <v>95</v>
      </c>
      <c r="D1505" s="148">
        <v>968517</v>
      </c>
      <c r="E1505" s="151">
        <v>833</v>
      </c>
      <c r="F1505" s="910"/>
      <c r="G1505" s="1338"/>
    </row>
    <row r="1506" spans="1:7" ht="18.75" customHeight="1" x14ac:dyDescent="0.25">
      <c r="A1506" s="1330"/>
      <c r="B1506" s="161" t="s">
        <v>1660</v>
      </c>
      <c r="C1506" s="162" t="s">
        <v>95</v>
      </c>
      <c r="D1506" s="148">
        <v>1038453</v>
      </c>
      <c r="E1506" s="151">
        <v>833</v>
      </c>
      <c r="F1506" s="910"/>
      <c r="G1506" s="1338"/>
    </row>
    <row r="1507" spans="1:7" ht="18.75" customHeight="1" x14ac:dyDescent="0.25">
      <c r="A1507" s="1330"/>
      <c r="B1507" s="161" t="s">
        <v>1661</v>
      </c>
      <c r="C1507" s="162" t="s">
        <v>95</v>
      </c>
      <c r="D1507" s="148">
        <v>1115038</v>
      </c>
      <c r="E1507" s="151">
        <v>833</v>
      </c>
      <c r="F1507" s="910"/>
      <c r="G1507" s="1338"/>
    </row>
    <row r="1508" spans="1:7" ht="18.75" customHeight="1" x14ac:dyDescent="0.25">
      <c r="A1508" s="1330"/>
      <c r="B1508" s="161" t="s">
        <v>1662</v>
      </c>
      <c r="C1508" s="162" t="s">
        <v>95</v>
      </c>
      <c r="D1508" s="148">
        <v>1199222</v>
      </c>
      <c r="E1508" s="151">
        <v>833</v>
      </c>
      <c r="F1508" s="910"/>
      <c r="G1508" s="1338"/>
    </row>
    <row r="1509" spans="1:7" ht="18.75" customHeight="1" x14ac:dyDescent="0.25">
      <c r="A1509" s="1331"/>
      <c r="B1509" s="161" t="s">
        <v>1663</v>
      </c>
      <c r="C1509" s="162" t="s">
        <v>95</v>
      </c>
      <c r="D1509" s="148">
        <v>1292081</v>
      </c>
      <c r="E1509" s="151">
        <v>833</v>
      </c>
      <c r="F1509" s="911"/>
      <c r="G1509" s="1342"/>
    </row>
    <row r="1510" spans="1:7" ht="18.75" customHeight="1" x14ac:dyDescent="0.25">
      <c r="A1510" s="1333">
        <v>18</v>
      </c>
      <c r="B1510" s="161" t="s">
        <v>1679</v>
      </c>
      <c r="C1510" s="162" t="s">
        <v>95</v>
      </c>
      <c r="D1510" s="148">
        <v>130283</v>
      </c>
      <c r="E1510" s="151">
        <v>833</v>
      </c>
      <c r="F1510" s="151"/>
      <c r="G1510" s="1341" t="s">
        <v>1259</v>
      </c>
    </row>
    <row r="1511" spans="1:7" ht="18.75" customHeight="1" x14ac:dyDescent="0.25">
      <c r="A1511" s="1333"/>
      <c r="B1511" s="161" t="s">
        <v>1680</v>
      </c>
      <c r="C1511" s="162" t="s">
        <v>95</v>
      </c>
      <c r="D1511" s="148">
        <v>171630</v>
      </c>
      <c r="E1511" s="151">
        <v>833</v>
      </c>
      <c r="F1511" s="910"/>
      <c r="G1511" s="1338"/>
    </row>
    <row r="1512" spans="1:7" ht="18.75" customHeight="1" x14ac:dyDescent="0.25">
      <c r="A1512" s="1333"/>
      <c r="B1512" s="161" t="s">
        <v>1681</v>
      </c>
      <c r="C1512" s="162" t="s">
        <v>95</v>
      </c>
      <c r="D1512" s="148">
        <v>451580</v>
      </c>
      <c r="E1512" s="151">
        <v>833</v>
      </c>
      <c r="F1512" s="910"/>
      <c r="G1512" s="1338"/>
    </row>
    <row r="1513" spans="1:7" ht="18.75" customHeight="1" x14ac:dyDescent="0.25">
      <c r="A1513" s="1333"/>
      <c r="B1513" s="161" t="s">
        <v>1682</v>
      </c>
      <c r="C1513" s="162" t="s">
        <v>95</v>
      </c>
      <c r="D1513" s="148">
        <v>607549</v>
      </c>
      <c r="E1513" s="151">
        <v>833</v>
      </c>
      <c r="F1513" s="910"/>
      <c r="G1513" s="1338"/>
    </row>
    <row r="1514" spans="1:7" ht="18.75" customHeight="1" x14ac:dyDescent="0.25">
      <c r="A1514" s="1333"/>
      <c r="B1514" s="161" t="s">
        <v>1683</v>
      </c>
      <c r="C1514" s="162" t="s">
        <v>95</v>
      </c>
      <c r="D1514" s="148">
        <v>649055</v>
      </c>
      <c r="E1514" s="151">
        <v>833</v>
      </c>
      <c r="F1514" s="910"/>
      <c r="G1514" s="1338"/>
    </row>
    <row r="1515" spans="1:7" ht="18.75" customHeight="1" x14ac:dyDescent="0.25">
      <c r="A1515" s="1333"/>
      <c r="B1515" s="161" t="s">
        <v>1684</v>
      </c>
      <c r="C1515" s="162" t="s">
        <v>95</v>
      </c>
      <c r="D1515" s="148">
        <v>693197</v>
      </c>
      <c r="E1515" s="151">
        <v>833</v>
      </c>
      <c r="F1515" s="910"/>
      <c r="G1515" s="1338"/>
    </row>
    <row r="1516" spans="1:7" ht="18.75" customHeight="1" x14ac:dyDescent="0.25">
      <c r="A1516" s="1333"/>
      <c r="B1516" s="161" t="s">
        <v>1685</v>
      </c>
      <c r="C1516" s="162" t="s">
        <v>95</v>
      </c>
      <c r="D1516" s="148">
        <v>740350</v>
      </c>
      <c r="E1516" s="151">
        <v>833</v>
      </c>
      <c r="F1516" s="910"/>
      <c r="G1516" s="1338"/>
    </row>
    <row r="1517" spans="1:7" ht="18.75" customHeight="1" x14ac:dyDescent="0.25">
      <c r="A1517" s="1333"/>
      <c r="B1517" s="161" t="s">
        <v>1686</v>
      </c>
      <c r="C1517" s="162" t="s">
        <v>95</v>
      </c>
      <c r="D1517" s="148">
        <v>790937</v>
      </c>
      <c r="E1517" s="151">
        <v>833</v>
      </c>
      <c r="F1517" s="910"/>
      <c r="G1517" s="1338"/>
    </row>
    <row r="1518" spans="1:7" ht="18.75" customHeight="1" x14ac:dyDescent="0.25">
      <c r="A1518" s="1333"/>
      <c r="B1518" s="161" t="s">
        <v>1687</v>
      </c>
      <c r="C1518" s="162" t="s">
        <v>95</v>
      </c>
      <c r="D1518" s="148">
        <v>845446</v>
      </c>
      <c r="E1518" s="151">
        <v>833</v>
      </c>
      <c r="F1518" s="910"/>
      <c r="G1518" s="1338"/>
    </row>
    <row r="1519" spans="1:7" ht="18.75" customHeight="1" x14ac:dyDescent="0.25">
      <c r="A1519" s="1333"/>
      <c r="B1519" s="161" t="s">
        <v>1688</v>
      </c>
      <c r="C1519" s="162" t="s">
        <v>95</v>
      </c>
      <c r="D1519" s="148">
        <v>904431</v>
      </c>
      <c r="E1519" s="151">
        <v>833</v>
      </c>
      <c r="F1519" s="910"/>
      <c r="G1519" s="1338"/>
    </row>
    <row r="1520" spans="1:7" ht="18.75" customHeight="1" x14ac:dyDescent="0.25">
      <c r="A1520" s="1333"/>
      <c r="B1520" s="161" t="s">
        <v>1689</v>
      </c>
      <c r="C1520" s="162" t="s">
        <v>95</v>
      </c>
      <c r="D1520" s="148">
        <v>968517</v>
      </c>
      <c r="E1520" s="151">
        <v>833</v>
      </c>
      <c r="F1520" s="910"/>
      <c r="G1520" s="1338"/>
    </row>
    <row r="1521" spans="1:7" ht="18.75" customHeight="1" x14ac:dyDescent="0.25">
      <c r="A1521" s="1333"/>
      <c r="B1521" s="161" t="s">
        <v>1690</v>
      </c>
      <c r="C1521" s="162" t="s">
        <v>95</v>
      </c>
      <c r="D1521" s="148">
        <v>1038453</v>
      </c>
      <c r="E1521" s="151">
        <v>833</v>
      </c>
      <c r="F1521" s="910"/>
      <c r="G1521" s="1338"/>
    </row>
    <row r="1522" spans="1:7" ht="18.75" customHeight="1" x14ac:dyDescent="0.25">
      <c r="A1522" s="1333"/>
      <c r="B1522" s="161" t="s">
        <v>1691</v>
      </c>
      <c r="C1522" s="162" t="s">
        <v>95</v>
      </c>
      <c r="D1522" s="148">
        <v>1115038</v>
      </c>
      <c r="E1522" s="151">
        <v>833</v>
      </c>
      <c r="F1522" s="910"/>
      <c r="G1522" s="1338"/>
    </row>
    <row r="1523" spans="1:7" ht="18.75" customHeight="1" x14ac:dyDescent="0.25">
      <c r="A1523" s="1333"/>
      <c r="B1523" s="161" t="s">
        <v>1692</v>
      </c>
      <c r="C1523" s="162" t="s">
        <v>95</v>
      </c>
      <c r="D1523" s="148">
        <v>1199222</v>
      </c>
      <c r="E1523" s="151">
        <v>833</v>
      </c>
      <c r="F1523" s="910"/>
      <c r="G1523" s="1338"/>
    </row>
    <row r="1524" spans="1:7" ht="18.75" customHeight="1" x14ac:dyDescent="0.25">
      <c r="A1524" s="1333"/>
      <c r="B1524" s="161" t="s">
        <v>1693</v>
      </c>
      <c r="C1524" s="162" t="s">
        <v>95</v>
      </c>
      <c r="D1524" s="148">
        <v>1292081</v>
      </c>
      <c r="E1524" s="151">
        <v>833</v>
      </c>
      <c r="F1524" s="911"/>
      <c r="G1524" s="1342"/>
    </row>
    <row r="1525" spans="1:7" ht="18.75" customHeight="1" x14ac:dyDescent="0.25">
      <c r="A1525" s="1333">
        <v>19</v>
      </c>
      <c r="B1525" s="161" t="s">
        <v>1694</v>
      </c>
      <c r="C1525" s="162" t="s">
        <v>95</v>
      </c>
      <c r="D1525" s="148">
        <v>130283</v>
      </c>
      <c r="E1525" s="151">
        <v>833</v>
      </c>
      <c r="F1525" s="151"/>
      <c r="G1525" s="1341" t="s">
        <v>1259</v>
      </c>
    </row>
    <row r="1526" spans="1:7" ht="18.75" customHeight="1" x14ac:dyDescent="0.25">
      <c r="A1526" s="1333"/>
      <c r="B1526" s="161" t="s">
        <v>1695</v>
      </c>
      <c r="C1526" s="162" t="s">
        <v>95</v>
      </c>
      <c r="D1526" s="148">
        <v>171630</v>
      </c>
      <c r="E1526" s="151">
        <v>833</v>
      </c>
      <c r="F1526" s="910"/>
      <c r="G1526" s="1338"/>
    </row>
    <row r="1527" spans="1:7" ht="18.75" customHeight="1" x14ac:dyDescent="0.25">
      <c r="A1527" s="1333"/>
      <c r="B1527" s="161" t="s">
        <v>1696</v>
      </c>
      <c r="C1527" s="162" t="s">
        <v>95</v>
      </c>
      <c r="D1527" s="148">
        <v>451580</v>
      </c>
      <c r="E1527" s="151">
        <v>833</v>
      </c>
      <c r="F1527" s="910"/>
      <c r="G1527" s="1338"/>
    </row>
    <row r="1528" spans="1:7" ht="18.75" customHeight="1" x14ac:dyDescent="0.25">
      <c r="A1528" s="1333"/>
      <c r="B1528" s="161" t="s">
        <v>1697</v>
      </c>
      <c r="C1528" s="162" t="s">
        <v>95</v>
      </c>
      <c r="D1528" s="148">
        <v>607549</v>
      </c>
      <c r="E1528" s="151">
        <v>833</v>
      </c>
      <c r="F1528" s="910"/>
      <c r="G1528" s="1338"/>
    </row>
    <row r="1529" spans="1:7" ht="18.75" customHeight="1" x14ac:dyDescent="0.25">
      <c r="A1529" s="1333"/>
      <c r="B1529" s="161" t="s">
        <v>1698</v>
      </c>
      <c r="C1529" s="162" t="s">
        <v>95</v>
      </c>
      <c r="D1529" s="148">
        <v>649055</v>
      </c>
      <c r="E1529" s="151">
        <v>833</v>
      </c>
      <c r="F1529" s="910"/>
      <c r="G1529" s="1338"/>
    </row>
    <row r="1530" spans="1:7" ht="18.75" customHeight="1" x14ac:dyDescent="0.25">
      <c r="A1530" s="1333"/>
      <c r="B1530" s="161" t="s">
        <v>1699</v>
      </c>
      <c r="C1530" s="162" t="s">
        <v>95</v>
      </c>
      <c r="D1530" s="148">
        <v>693197</v>
      </c>
      <c r="E1530" s="151">
        <v>833</v>
      </c>
      <c r="F1530" s="910"/>
      <c r="G1530" s="1338"/>
    </row>
    <row r="1531" spans="1:7" ht="18.75" customHeight="1" x14ac:dyDescent="0.25">
      <c r="A1531" s="1333"/>
      <c r="B1531" s="161" t="s">
        <v>1700</v>
      </c>
      <c r="C1531" s="162" t="s">
        <v>95</v>
      </c>
      <c r="D1531" s="148">
        <v>740350</v>
      </c>
      <c r="E1531" s="151">
        <v>833</v>
      </c>
      <c r="F1531" s="910"/>
      <c r="G1531" s="1338"/>
    </row>
    <row r="1532" spans="1:7" ht="18.75" customHeight="1" x14ac:dyDescent="0.25">
      <c r="A1532" s="1333"/>
      <c r="B1532" s="161" t="s">
        <v>1701</v>
      </c>
      <c r="C1532" s="162" t="s">
        <v>95</v>
      </c>
      <c r="D1532" s="148">
        <v>790937</v>
      </c>
      <c r="E1532" s="151">
        <v>833</v>
      </c>
      <c r="F1532" s="910"/>
      <c r="G1532" s="1338"/>
    </row>
    <row r="1533" spans="1:7" ht="18.75" customHeight="1" x14ac:dyDescent="0.25">
      <c r="A1533" s="1333"/>
      <c r="B1533" s="161" t="s">
        <v>1702</v>
      </c>
      <c r="C1533" s="162" t="s">
        <v>95</v>
      </c>
      <c r="D1533" s="148">
        <v>845446</v>
      </c>
      <c r="E1533" s="151">
        <v>833</v>
      </c>
      <c r="F1533" s="910"/>
      <c r="G1533" s="1338"/>
    </row>
    <row r="1534" spans="1:7" ht="18.75" customHeight="1" x14ac:dyDescent="0.25">
      <c r="A1534" s="1333"/>
      <c r="B1534" s="161" t="s">
        <v>1703</v>
      </c>
      <c r="C1534" s="162" t="s">
        <v>95</v>
      </c>
      <c r="D1534" s="148">
        <v>904431</v>
      </c>
      <c r="E1534" s="151">
        <v>833</v>
      </c>
      <c r="F1534" s="910"/>
      <c r="G1534" s="1338"/>
    </row>
    <row r="1535" spans="1:7" ht="18.75" customHeight="1" x14ac:dyDescent="0.25">
      <c r="A1535" s="1333"/>
      <c r="B1535" s="161" t="s">
        <v>1704</v>
      </c>
      <c r="C1535" s="162" t="s">
        <v>95</v>
      </c>
      <c r="D1535" s="148">
        <v>968517</v>
      </c>
      <c r="E1535" s="151">
        <v>833</v>
      </c>
      <c r="F1535" s="910"/>
      <c r="G1535" s="1338"/>
    </row>
    <row r="1536" spans="1:7" ht="18.75" customHeight="1" x14ac:dyDescent="0.25">
      <c r="A1536" s="1333"/>
      <c r="B1536" s="161" t="s">
        <v>1705</v>
      </c>
      <c r="C1536" s="162" t="s">
        <v>95</v>
      </c>
      <c r="D1536" s="148">
        <v>1038453</v>
      </c>
      <c r="E1536" s="151">
        <v>833</v>
      </c>
      <c r="F1536" s="910"/>
      <c r="G1536" s="1338"/>
    </row>
    <row r="1537" spans="1:7" ht="18.75" customHeight="1" x14ac:dyDescent="0.25">
      <c r="A1537" s="1333"/>
      <c r="B1537" s="161" t="s">
        <v>1706</v>
      </c>
      <c r="C1537" s="162" t="s">
        <v>95</v>
      </c>
      <c r="D1537" s="148">
        <v>1115038</v>
      </c>
      <c r="E1537" s="151">
        <v>833</v>
      </c>
      <c r="F1537" s="910"/>
      <c r="G1537" s="1338"/>
    </row>
    <row r="1538" spans="1:7" ht="18.75" customHeight="1" x14ac:dyDescent="0.25">
      <c r="A1538" s="1333"/>
      <c r="B1538" s="161" t="s">
        <v>1707</v>
      </c>
      <c r="C1538" s="162" t="s">
        <v>95</v>
      </c>
      <c r="D1538" s="148">
        <v>1199222</v>
      </c>
      <c r="E1538" s="151">
        <v>833</v>
      </c>
      <c r="F1538" s="910"/>
      <c r="G1538" s="1338"/>
    </row>
    <row r="1539" spans="1:7" ht="18.75" customHeight="1" x14ac:dyDescent="0.25">
      <c r="A1539" s="1333"/>
      <c r="B1539" s="161" t="s">
        <v>1708</v>
      </c>
      <c r="C1539" s="162" t="s">
        <v>95</v>
      </c>
      <c r="D1539" s="148">
        <v>1292081</v>
      </c>
      <c r="E1539" s="151">
        <v>833</v>
      </c>
      <c r="F1539" s="911"/>
      <c r="G1539" s="1342"/>
    </row>
    <row r="1540" spans="1:7" ht="18.75" customHeight="1" x14ac:dyDescent="0.25">
      <c r="A1540" s="1333">
        <v>20</v>
      </c>
      <c r="B1540" s="161" t="s">
        <v>1709</v>
      </c>
      <c r="C1540" s="162" t="s">
        <v>95</v>
      </c>
      <c r="D1540" s="148">
        <v>130283</v>
      </c>
      <c r="E1540" s="151">
        <v>833</v>
      </c>
      <c r="F1540" s="151"/>
      <c r="G1540" s="1341" t="s">
        <v>1259</v>
      </c>
    </row>
    <row r="1541" spans="1:7" ht="18.75" customHeight="1" x14ac:dyDescent="0.25">
      <c r="A1541" s="1333"/>
      <c r="B1541" s="161" t="s">
        <v>1710</v>
      </c>
      <c r="C1541" s="162" t="s">
        <v>95</v>
      </c>
      <c r="D1541" s="148">
        <v>171630</v>
      </c>
      <c r="E1541" s="151">
        <v>833</v>
      </c>
      <c r="F1541" s="910"/>
      <c r="G1541" s="1338"/>
    </row>
    <row r="1542" spans="1:7" ht="18.75" customHeight="1" x14ac:dyDescent="0.25">
      <c r="A1542" s="1333"/>
      <c r="B1542" s="161" t="s">
        <v>1711</v>
      </c>
      <c r="C1542" s="162" t="s">
        <v>95</v>
      </c>
      <c r="D1542" s="148">
        <v>451580</v>
      </c>
      <c r="E1542" s="151">
        <v>833</v>
      </c>
      <c r="F1542" s="910"/>
      <c r="G1542" s="1338"/>
    </row>
    <row r="1543" spans="1:7" ht="18.75" customHeight="1" x14ac:dyDescent="0.25">
      <c r="A1543" s="1333"/>
      <c r="B1543" s="161" t="s">
        <v>1712</v>
      </c>
      <c r="C1543" s="162" t="s">
        <v>95</v>
      </c>
      <c r="D1543" s="148">
        <v>607549</v>
      </c>
      <c r="E1543" s="151">
        <v>833</v>
      </c>
      <c r="F1543" s="910"/>
      <c r="G1543" s="1338"/>
    </row>
    <row r="1544" spans="1:7" ht="18.75" customHeight="1" x14ac:dyDescent="0.25">
      <c r="A1544" s="1333"/>
      <c r="B1544" s="161" t="s">
        <v>1713</v>
      </c>
      <c r="C1544" s="162" t="s">
        <v>95</v>
      </c>
      <c r="D1544" s="148">
        <v>649055</v>
      </c>
      <c r="E1544" s="151">
        <v>833</v>
      </c>
      <c r="F1544" s="910"/>
      <c r="G1544" s="1338"/>
    </row>
    <row r="1545" spans="1:7" ht="18.75" customHeight="1" x14ac:dyDescent="0.25">
      <c r="A1545" s="1333"/>
      <c r="B1545" s="161" t="s">
        <v>1714</v>
      </c>
      <c r="C1545" s="162" t="s">
        <v>95</v>
      </c>
      <c r="D1545" s="148">
        <v>693197</v>
      </c>
      <c r="E1545" s="151">
        <v>833</v>
      </c>
      <c r="F1545" s="910"/>
      <c r="G1545" s="1338"/>
    </row>
    <row r="1546" spans="1:7" ht="18.75" customHeight="1" x14ac:dyDescent="0.25">
      <c r="A1546" s="1333"/>
      <c r="B1546" s="161" t="s">
        <v>1715</v>
      </c>
      <c r="C1546" s="162" t="s">
        <v>95</v>
      </c>
      <c r="D1546" s="148">
        <v>740350</v>
      </c>
      <c r="E1546" s="151">
        <v>833</v>
      </c>
      <c r="F1546" s="910"/>
      <c r="G1546" s="1338"/>
    </row>
    <row r="1547" spans="1:7" ht="18.75" customHeight="1" x14ac:dyDescent="0.25">
      <c r="A1547" s="1333"/>
      <c r="B1547" s="161" t="s">
        <v>1716</v>
      </c>
      <c r="C1547" s="162" t="s">
        <v>95</v>
      </c>
      <c r="D1547" s="148">
        <v>790937</v>
      </c>
      <c r="E1547" s="151">
        <v>833</v>
      </c>
      <c r="F1547" s="910"/>
      <c r="G1547" s="1338"/>
    </row>
    <row r="1548" spans="1:7" ht="18.75" customHeight="1" x14ac:dyDescent="0.25">
      <c r="A1548" s="1333"/>
      <c r="B1548" s="161" t="s">
        <v>1717</v>
      </c>
      <c r="C1548" s="162" t="s">
        <v>95</v>
      </c>
      <c r="D1548" s="148">
        <v>845446</v>
      </c>
      <c r="E1548" s="151">
        <v>833</v>
      </c>
      <c r="F1548" s="910"/>
      <c r="G1548" s="1338"/>
    </row>
    <row r="1549" spans="1:7" ht="18.75" customHeight="1" x14ac:dyDescent="0.25">
      <c r="A1549" s="1333"/>
      <c r="B1549" s="161" t="s">
        <v>1718</v>
      </c>
      <c r="C1549" s="162" t="s">
        <v>95</v>
      </c>
      <c r="D1549" s="148">
        <v>904431</v>
      </c>
      <c r="E1549" s="151">
        <v>833</v>
      </c>
      <c r="F1549" s="910"/>
      <c r="G1549" s="1338"/>
    </row>
    <row r="1550" spans="1:7" ht="18.75" customHeight="1" x14ac:dyDescent="0.25">
      <c r="A1550" s="1333"/>
      <c r="B1550" s="161" t="s">
        <v>1719</v>
      </c>
      <c r="C1550" s="162" t="s">
        <v>95</v>
      </c>
      <c r="D1550" s="148">
        <v>968517</v>
      </c>
      <c r="E1550" s="151">
        <v>833</v>
      </c>
      <c r="F1550" s="910"/>
      <c r="G1550" s="1338"/>
    </row>
    <row r="1551" spans="1:7" ht="18.75" customHeight="1" x14ac:dyDescent="0.25">
      <c r="A1551" s="1333"/>
      <c r="B1551" s="161" t="s">
        <v>1720</v>
      </c>
      <c r="C1551" s="162" t="s">
        <v>95</v>
      </c>
      <c r="D1551" s="148">
        <v>1038453</v>
      </c>
      <c r="E1551" s="151">
        <v>833</v>
      </c>
      <c r="F1551" s="910"/>
      <c r="G1551" s="1338"/>
    </row>
    <row r="1552" spans="1:7" ht="18.75" customHeight="1" x14ac:dyDescent="0.25">
      <c r="A1552" s="1333"/>
      <c r="B1552" s="161" t="s">
        <v>1721</v>
      </c>
      <c r="C1552" s="162" t="s">
        <v>95</v>
      </c>
      <c r="D1552" s="148">
        <v>1115038</v>
      </c>
      <c r="E1552" s="151">
        <v>833</v>
      </c>
      <c r="F1552" s="910"/>
      <c r="G1552" s="1338"/>
    </row>
    <row r="1553" spans="1:7" ht="18.75" customHeight="1" x14ac:dyDescent="0.25">
      <c r="A1553" s="1333"/>
      <c r="B1553" s="161" t="s">
        <v>1722</v>
      </c>
      <c r="C1553" s="162" t="s">
        <v>95</v>
      </c>
      <c r="D1553" s="148">
        <v>1199222</v>
      </c>
      <c r="E1553" s="151">
        <v>833</v>
      </c>
      <c r="F1553" s="910"/>
      <c r="G1553" s="1338"/>
    </row>
    <row r="1554" spans="1:7" ht="18.75" customHeight="1" x14ac:dyDescent="0.25">
      <c r="A1554" s="1333"/>
      <c r="B1554" s="161" t="s">
        <v>1723</v>
      </c>
      <c r="C1554" s="162" t="s">
        <v>95</v>
      </c>
      <c r="D1554" s="148">
        <v>1292081</v>
      </c>
      <c r="E1554" s="151">
        <v>833</v>
      </c>
      <c r="F1554" s="911"/>
      <c r="G1554" s="1342"/>
    </row>
    <row r="1555" spans="1:7" ht="18.75" customHeight="1" x14ac:dyDescent="0.25">
      <c r="A1555" s="1333">
        <v>20</v>
      </c>
      <c r="B1555" s="161" t="s">
        <v>1724</v>
      </c>
      <c r="C1555" s="162" t="s">
        <v>95</v>
      </c>
      <c r="D1555" s="148">
        <v>130283</v>
      </c>
      <c r="E1555" s="151">
        <v>833</v>
      </c>
      <c r="F1555" s="151"/>
      <c r="G1555" s="1341" t="s">
        <v>1259</v>
      </c>
    </row>
    <row r="1556" spans="1:7" ht="18.75" customHeight="1" x14ac:dyDescent="0.25">
      <c r="A1556" s="1333"/>
      <c r="B1556" s="161" t="s">
        <v>1725</v>
      </c>
      <c r="C1556" s="162" t="s">
        <v>95</v>
      </c>
      <c r="D1556" s="148">
        <v>171630</v>
      </c>
      <c r="E1556" s="151">
        <v>833</v>
      </c>
      <c r="F1556" s="910"/>
      <c r="G1556" s="1338"/>
    </row>
    <row r="1557" spans="1:7" ht="18.75" customHeight="1" x14ac:dyDescent="0.25">
      <c r="A1557" s="1333"/>
      <c r="B1557" s="161" t="s">
        <v>1726</v>
      </c>
      <c r="C1557" s="162" t="s">
        <v>95</v>
      </c>
      <c r="D1557" s="148">
        <v>451580</v>
      </c>
      <c r="E1557" s="151">
        <v>833</v>
      </c>
      <c r="F1557" s="910"/>
      <c r="G1557" s="1338"/>
    </row>
    <row r="1558" spans="1:7" ht="18.75" customHeight="1" x14ac:dyDescent="0.25">
      <c r="A1558" s="1333"/>
      <c r="B1558" s="161" t="s">
        <v>1727</v>
      </c>
      <c r="C1558" s="162" t="s">
        <v>95</v>
      </c>
      <c r="D1558" s="148">
        <v>607549</v>
      </c>
      <c r="E1558" s="151">
        <v>833</v>
      </c>
      <c r="F1558" s="910"/>
      <c r="G1558" s="1338"/>
    </row>
    <row r="1559" spans="1:7" ht="18.75" customHeight="1" x14ac:dyDescent="0.25">
      <c r="A1559" s="1333"/>
      <c r="B1559" s="161" t="s">
        <v>1728</v>
      </c>
      <c r="C1559" s="162" t="s">
        <v>95</v>
      </c>
      <c r="D1559" s="148">
        <v>649055</v>
      </c>
      <c r="E1559" s="151">
        <v>833</v>
      </c>
      <c r="F1559" s="910"/>
      <c r="G1559" s="1338"/>
    </row>
    <row r="1560" spans="1:7" ht="18.75" customHeight="1" x14ac:dyDescent="0.25">
      <c r="A1560" s="1333"/>
      <c r="B1560" s="161" t="s">
        <v>1729</v>
      </c>
      <c r="C1560" s="162" t="s">
        <v>95</v>
      </c>
      <c r="D1560" s="148">
        <v>693197</v>
      </c>
      <c r="E1560" s="151">
        <v>833</v>
      </c>
      <c r="F1560" s="910"/>
      <c r="G1560" s="1338"/>
    </row>
    <row r="1561" spans="1:7" ht="18.75" customHeight="1" x14ac:dyDescent="0.25">
      <c r="A1561" s="1333"/>
      <c r="B1561" s="161" t="s">
        <v>1730</v>
      </c>
      <c r="C1561" s="162" t="s">
        <v>95</v>
      </c>
      <c r="D1561" s="148">
        <v>740350</v>
      </c>
      <c r="E1561" s="151">
        <v>833</v>
      </c>
      <c r="F1561" s="910"/>
      <c r="G1561" s="1338"/>
    </row>
    <row r="1562" spans="1:7" ht="18.75" customHeight="1" x14ac:dyDescent="0.25">
      <c r="A1562" s="1333"/>
      <c r="B1562" s="161" t="s">
        <v>1731</v>
      </c>
      <c r="C1562" s="162" t="s">
        <v>95</v>
      </c>
      <c r="D1562" s="148">
        <v>790937</v>
      </c>
      <c r="E1562" s="151">
        <v>833</v>
      </c>
      <c r="F1562" s="910"/>
      <c r="G1562" s="1338"/>
    </row>
    <row r="1563" spans="1:7" ht="18.75" customHeight="1" x14ac:dyDescent="0.25">
      <c r="A1563" s="1333"/>
      <c r="B1563" s="161" t="s">
        <v>1732</v>
      </c>
      <c r="C1563" s="162" t="s">
        <v>95</v>
      </c>
      <c r="D1563" s="148">
        <v>845446</v>
      </c>
      <c r="E1563" s="151">
        <v>833</v>
      </c>
      <c r="F1563" s="910"/>
      <c r="G1563" s="1338"/>
    </row>
    <row r="1564" spans="1:7" ht="18.75" customHeight="1" x14ac:dyDescent="0.25">
      <c r="A1564" s="1333"/>
      <c r="B1564" s="161" t="s">
        <v>1733</v>
      </c>
      <c r="C1564" s="162" t="s">
        <v>95</v>
      </c>
      <c r="D1564" s="148">
        <v>904431</v>
      </c>
      <c r="E1564" s="151">
        <v>833</v>
      </c>
      <c r="F1564" s="910"/>
      <c r="G1564" s="1338"/>
    </row>
    <row r="1565" spans="1:7" ht="18.75" customHeight="1" x14ac:dyDescent="0.25">
      <c r="A1565" s="1333"/>
      <c r="B1565" s="161" t="s">
        <v>1734</v>
      </c>
      <c r="C1565" s="162" t="s">
        <v>95</v>
      </c>
      <c r="D1565" s="148">
        <v>968517</v>
      </c>
      <c r="E1565" s="151">
        <v>833</v>
      </c>
      <c r="F1565" s="910"/>
      <c r="G1565" s="1338"/>
    </row>
    <row r="1566" spans="1:7" ht="18.75" customHeight="1" x14ac:dyDescent="0.25">
      <c r="A1566" s="1333"/>
      <c r="B1566" s="161" t="s">
        <v>1735</v>
      </c>
      <c r="C1566" s="162" t="s">
        <v>95</v>
      </c>
      <c r="D1566" s="148">
        <v>1038453</v>
      </c>
      <c r="E1566" s="151">
        <v>833</v>
      </c>
      <c r="F1566" s="910"/>
      <c r="G1566" s="1338"/>
    </row>
    <row r="1567" spans="1:7" ht="18.75" customHeight="1" x14ac:dyDescent="0.25">
      <c r="A1567" s="1333"/>
      <c r="B1567" s="161" t="s">
        <v>1736</v>
      </c>
      <c r="C1567" s="162" t="s">
        <v>95</v>
      </c>
      <c r="D1567" s="148">
        <v>1115038</v>
      </c>
      <c r="E1567" s="151">
        <v>833</v>
      </c>
      <c r="F1567" s="910"/>
      <c r="G1567" s="1338"/>
    </row>
    <row r="1568" spans="1:7" ht="18.75" customHeight="1" x14ac:dyDescent="0.25">
      <c r="A1568" s="1333"/>
      <c r="B1568" s="161" t="s">
        <v>1737</v>
      </c>
      <c r="C1568" s="162" t="s">
        <v>95</v>
      </c>
      <c r="D1568" s="148">
        <v>1199222</v>
      </c>
      <c r="E1568" s="151">
        <v>833</v>
      </c>
      <c r="F1568" s="910"/>
      <c r="G1568" s="1338"/>
    </row>
    <row r="1569" spans="1:7" ht="18.75" customHeight="1" x14ac:dyDescent="0.25">
      <c r="A1569" s="1333"/>
      <c r="B1569" s="161" t="s">
        <v>1738</v>
      </c>
      <c r="C1569" s="162" t="s">
        <v>95</v>
      </c>
      <c r="D1569" s="148">
        <v>1292081</v>
      </c>
      <c r="E1569" s="151">
        <v>833</v>
      </c>
      <c r="F1569" s="911"/>
      <c r="G1569" s="1342"/>
    </row>
    <row r="1570" spans="1:7" ht="18.75" customHeight="1" x14ac:dyDescent="0.25">
      <c r="A1570" s="1333">
        <v>20</v>
      </c>
      <c r="B1570" s="161" t="s">
        <v>1739</v>
      </c>
      <c r="C1570" s="162" t="s">
        <v>95</v>
      </c>
      <c r="D1570" s="148">
        <v>130283</v>
      </c>
      <c r="E1570" s="151">
        <v>833</v>
      </c>
      <c r="F1570" s="151"/>
      <c r="G1570" s="1341" t="s">
        <v>1259</v>
      </c>
    </row>
    <row r="1571" spans="1:7" ht="18.75" customHeight="1" x14ac:dyDescent="0.25">
      <c r="A1571" s="1333"/>
      <c r="B1571" s="161" t="s">
        <v>1740</v>
      </c>
      <c r="C1571" s="162" t="s">
        <v>95</v>
      </c>
      <c r="D1571" s="148">
        <v>171630</v>
      </c>
      <c r="E1571" s="151">
        <v>833</v>
      </c>
      <c r="F1571" s="910"/>
      <c r="G1571" s="1338"/>
    </row>
    <row r="1572" spans="1:7" ht="18.75" customHeight="1" x14ac:dyDescent="0.25">
      <c r="A1572" s="1333"/>
      <c r="B1572" s="161" t="s">
        <v>1741</v>
      </c>
      <c r="C1572" s="162" t="s">
        <v>95</v>
      </c>
      <c r="D1572" s="148">
        <v>451580</v>
      </c>
      <c r="E1572" s="151">
        <v>833</v>
      </c>
      <c r="F1572" s="910"/>
      <c r="G1572" s="1338"/>
    </row>
    <row r="1573" spans="1:7" ht="18.75" customHeight="1" x14ac:dyDescent="0.25">
      <c r="A1573" s="1333"/>
      <c r="B1573" s="161" t="s">
        <v>1742</v>
      </c>
      <c r="C1573" s="162" t="s">
        <v>95</v>
      </c>
      <c r="D1573" s="148">
        <v>607549</v>
      </c>
      <c r="E1573" s="151">
        <v>833</v>
      </c>
      <c r="F1573" s="910"/>
      <c r="G1573" s="1338"/>
    </row>
    <row r="1574" spans="1:7" ht="18.75" customHeight="1" x14ac:dyDescent="0.25">
      <c r="A1574" s="1333"/>
      <c r="B1574" s="161" t="s">
        <v>1743</v>
      </c>
      <c r="C1574" s="162" t="s">
        <v>95</v>
      </c>
      <c r="D1574" s="148">
        <v>649055</v>
      </c>
      <c r="E1574" s="151">
        <v>833</v>
      </c>
      <c r="F1574" s="910"/>
      <c r="G1574" s="1338"/>
    </row>
    <row r="1575" spans="1:7" ht="18.75" customHeight="1" x14ac:dyDescent="0.25">
      <c r="A1575" s="1333"/>
      <c r="B1575" s="161" t="s">
        <v>1744</v>
      </c>
      <c r="C1575" s="162" t="s">
        <v>95</v>
      </c>
      <c r="D1575" s="148">
        <v>693197</v>
      </c>
      <c r="E1575" s="151">
        <v>833</v>
      </c>
      <c r="F1575" s="910"/>
      <c r="G1575" s="1338"/>
    </row>
    <row r="1576" spans="1:7" ht="18.75" customHeight="1" x14ac:dyDescent="0.25">
      <c r="A1576" s="1333"/>
      <c r="B1576" s="161" t="s">
        <v>1745</v>
      </c>
      <c r="C1576" s="162" t="s">
        <v>95</v>
      </c>
      <c r="D1576" s="148">
        <v>740350</v>
      </c>
      <c r="E1576" s="151">
        <v>833</v>
      </c>
      <c r="F1576" s="910"/>
      <c r="G1576" s="1338"/>
    </row>
    <row r="1577" spans="1:7" ht="18.75" customHeight="1" x14ac:dyDescent="0.25">
      <c r="A1577" s="1333"/>
      <c r="B1577" s="161" t="s">
        <v>1746</v>
      </c>
      <c r="C1577" s="162" t="s">
        <v>95</v>
      </c>
      <c r="D1577" s="148">
        <v>790937</v>
      </c>
      <c r="E1577" s="151">
        <v>833</v>
      </c>
      <c r="F1577" s="910"/>
      <c r="G1577" s="1338"/>
    </row>
    <row r="1578" spans="1:7" ht="18.75" customHeight="1" x14ac:dyDescent="0.25">
      <c r="A1578" s="1333"/>
      <c r="B1578" s="161" t="s">
        <v>1747</v>
      </c>
      <c r="C1578" s="162" t="s">
        <v>95</v>
      </c>
      <c r="D1578" s="148">
        <v>845446</v>
      </c>
      <c r="E1578" s="151">
        <v>833</v>
      </c>
      <c r="F1578" s="910"/>
      <c r="G1578" s="1338"/>
    </row>
    <row r="1579" spans="1:7" ht="18.75" customHeight="1" x14ac:dyDescent="0.25">
      <c r="A1579" s="1333"/>
      <c r="B1579" s="161" t="s">
        <v>1748</v>
      </c>
      <c r="C1579" s="162" t="s">
        <v>95</v>
      </c>
      <c r="D1579" s="148">
        <v>904431</v>
      </c>
      <c r="E1579" s="151">
        <v>833</v>
      </c>
      <c r="F1579" s="910"/>
      <c r="G1579" s="1338"/>
    </row>
    <row r="1580" spans="1:7" ht="18.75" customHeight="1" x14ac:dyDescent="0.25">
      <c r="A1580" s="1333"/>
      <c r="B1580" s="161" t="s">
        <v>1749</v>
      </c>
      <c r="C1580" s="162" t="s">
        <v>95</v>
      </c>
      <c r="D1580" s="148">
        <v>968517</v>
      </c>
      <c r="E1580" s="151">
        <v>833</v>
      </c>
      <c r="F1580" s="910"/>
      <c r="G1580" s="1338"/>
    </row>
    <row r="1581" spans="1:7" ht="18.75" customHeight="1" x14ac:dyDescent="0.25">
      <c r="A1581" s="1333"/>
      <c r="B1581" s="161" t="s">
        <v>1750</v>
      </c>
      <c r="C1581" s="162" t="s">
        <v>95</v>
      </c>
      <c r="D1581" s="148">
        <v>1038453</v>
      </c>
      <c r="E1581" s="151">
        <v>833</v>
      </c>
      <c r="F1581" s="910"/>
      <c r="G1581" s="1338"/>
    </row>
    <row r="1582" spans="1:7" ht="18.75" customHeight="1" x14ac:dyDescent="0.25">
      <c r="A1582" s="1333"/>
      <c r="B1582" s="161" t="s">
        <v>1751</v>
      </c>
      <c r="C1582" s="162" t="s">
        <v>95</v>
      </c>
      <c r="D1582" s="148">
        <v>1115038</v>
      </c>
      <c r="E1582" s="151">
        <v>833</v>
      </c>
      <c r="F1582" s="910"/>
      <c r="G1582" s="1338"/>
    </row>
    <row r="1583" spans="1:7" ht="18.75" customHeight="1" x14ac:dyDescent="0.25">
      <c r="A1583" s="1333"/>
      <c r="B1583" s="161" t="s">
        <v>1752</v>
      </c>
      <c r="C1583" s="162" t="s">
        <v>95</v>
      </c>
      <c r="D1583" s="148">
        <v>1199222</v>
      </c>
      <c r="E1583" s="151">
        <v>833</v>
      </c>
      <c r="F1583" s="910"/>
      <c r="G1583" s="1338"/>
    </row>
    <row r="1584" spans="1:7" ht="18.75" customHeight="1" x14ac:dyDescent="0.25">
      <c r="A1584" s="1333"/>
      <c r="B1584" s="161" t="s">
        <v>1753</v>
      </c>
      <c r="C1584" s="162" t="s">
        <v>95</v>
      </c>
      <c r="D1584" s="148">
        <v>1292081</v>
      </c>
      <c r="E1584" s="151">
        <v>833</v>
      </c>
      <c r="F1584" s="911"/>
      <c r="G1584" s="1342"/>
    </row>
    <row r="1585" spans="1:7" ht="18.75" customHeight="1" x14ac:dyDescent="0.25">
      <c r="A1585" s="1333">
        <v>21</v>
      </c>
      <c r="B1585" s="161" t="s">
        <v>1754</v>
      </c>
      <c r="C1585" s="162" t="s">
        <v>95</v>
      </c>
      <c r="D1585" s="148">
        <v>130283</v>
      </c>
      <c r="E1585" s="151">
        <v>833</v>
      </c>
      <c r="F1585" s="151"/>
      <c r="G1585" s="1341" t="s">
        <v>1259</v>
      </c>
    </row>
    <row r="1586" spans="1:7" ht="18.75" customHeight="1" x14ac:dyDescent="0.25">
      <c r="A1586" s="1333"/>
      <c r="B1586" s="161" t="s">
        <v>1755</v>
      </c>
      <c r="C1586" s="162" t="s">
        <v>95</v>
      </c>
      <c r="D1586" s="148">
        <v>171630</v>
      </c>
      <c r="E1586" s="151">
        <v>833</v>
      </c>
      <c r="F1586" s="910"/>
      <c r="G1586" s="1338"/>
    </row>
    <row r="1587" spans="1:7" ht="18.75" customHeight="1" x14ac:dyDescent="0.25">
      <c r="A1587" s="1333"/>
      <c r="B1587" s="161" t="s">
        <v>1756</v>
      </c>
      <c r="C1587" s="162" t="s">
        <v>95</v>
      </c>
      <c r="D1587" s="148">
        <v>451580</v>
      </c>
      <c r="E1587" s="151">
        <v>833</v>
      </c>
      <c r="F1587" s="910"/>
      <c r="G1587" s="1338"/>
    </row>
    <row r="1588" spans="1:7" ht="18.75" customHeight="1" x14ac:dyDescent="0.25">
      <c r="A1588" s="1333"/>
      <c r="B1588" s="161" t="s">
        <v>1757</v>
      </c>
      <c r="C1588" s="162" t="s">
        <v>95</v>
      </c>
      <c r="D1588" s="148">
        <v>607549</v>
      </c>
      <c r="E1588" s="151">
        <v>833</v>
      </c>
      <c r="F1588" s="910"/>
      <c r="G1588" s="1338"/>
    </row>
    <row r="1589" spans="1:7" ht="18.75" customHeight="1" x14ac:dyDescent="0.25">
      <c r="A1589" s="1333"/>
      <c r="B1589" s="161" t="s">
        <v>1758</v>
      </c>
      <c r="C1589" s="162" t="s">
        <v>95</v>
      </c>
      <c r="D1589" s="148">
        <v>649055</v>
      </c>
      <c r="E1589" s="151">
        <v>833</v>
      </c>
      <c r="F1589" s="910"/>
      <c r="G1589" s="1338"/>
    </row>
    <row r="1590" spans="1:7" ht="18.75" customHeight="1" x14ac:dyDescent="0.25">
      <c r="A1590" s="1333"/>
      <c r="B1590" s="161" t="s">
        <v>1759</v>
      </c>
      <c r="C1590" s="162" t="s">
        <v>95</v>
      </c>
      <c r="D1590" s="148">
        <v>693197</v>
      </c>
      <c r="E1590" s="151">
        <v>833</v>
      </c>
      <c r="F1590" s="910"/>
      <c r="G1590" s="1338"/>
    </row>
    <row r="1591" spans="1:7" ht="18.75" customHeight="1" x14ac:dyDescent="0.25">
      <c r="A1591" s="1333"/>
      <c r="B1591" s="161" t="s">
        <v>1760</v>
      </c>
      <c r="C1591" s="162" t="s">
        <v>95</v>
      </c>
      <c r="D1591" s="148">
        <v>740350</v>
      </c>
      <c r="E1591" s="151">
        <v>833</v>
      </c>
      <c r="F1591" s="910"/>
      <c r="G1591" s="1338"/>
    </row>
    <row r="1592" spans="1:7" ht="18.75" customHeight="1" x14ac:dyDescent="0.25">
      <c r="A1592" s="1333"/>
      <c r="B1592" s="161" t="s">
        <v>1761</v>
      </c>
      <c r="C1592" s="162" t="s">
        <v>95</v>
      </c>
      <c r="D1592" s="148">
        <v>790937</v>
      </c>
      <c r="E1592" s="151">
        <v>833</v>
      </c>
      <c r="F1592" s="910"/>
      <c r="G1592" s="1338"/>
    </row>
    <row r="1593" spans="1:7" ht="18.75" customHeight="1" x14ac:dyDescent="0.25">
      <c r="A1593" s="1333"/>
      <c r="B1593" s="161" t="s">
        <v>1762</v>
      </c>
      <c r="C1593" s="162" t="s">
        <v>95</v>
      </c>
      <c r="D1593" s="148">
        <v>845446</v>
      </c>
      <c r="E1593" s="151">
        <v>833</v>
      </c>
      <c r="F1593" s="910"/>
      <c r="G1593" s="1338"/>
    </row>
    <row r="1594" spans="1:7" ht="18.75" customHeight="1" x14ac:dyDescent="0.25">
      <c r="A1594" s="1333"/>
      <c r="B1594" s="161" t="s">
        <v>1763</v>
      </c>
      <c r="C1594" s="162" t="s">
        <v>95</v>
      </c>
      <c r="D1594" s="148">
        <v>904431</v>
      </c>
      <c r="E1594" s="151">
        <v>833</v>
      </c>
      <c r="F1594" s="910"/>
      <c r="G1594" s="1338"/>
    </row>
    <row r="1595" spans="1:7" ht="18.75" customHeight="1" x14ac:dyDescent="0.25">
      <c r="A1595" s="1333"/>
      <c r="B1595" s="161" t="s">
        <v>1764</v>
      </c>
      <c r="C1595" s="162" t="s">
        <v>95</v>
      </c>
      <c r="D1595" s="148">
        <v>968517</v>
      </c>
      <c r="E1595" s="151">
        <v>833</v>
      </c>
      <c r="F1595" s="910"/>
      <c r="G1595" s="1338"/>
    </row>
    <row r="1596" spans="1:7" ht="18.75" customHeight="1" x14ac:dyDescent="0.25">
      <c r="A1596" s="1333"/>
      <c r="B1596" s="161" t="s">
        <v>1765</v>
      </c>
      <c r="C1596" s="162" t="s">
        <v>95</v>
      </c>
      <c r="D1596" s="148">
        <v>1038453</v>
      </c>
      <c r="E1596" s="151">
        <v>833</v>
      </c>
      <c r="F1596" s="910"/>
      <c r="G1596" s="1338"/>
    </row>
    <row r="1597" spans="1:7" ht="18.75" customHeight="1" x14ac:dyDescent="0.25">
      <c r="A1597" s="1333"/>
      <c r="B1597" s="161" t="s">
        <v>1766</v>
      </c>
      <c r="C1597" s="162" t="s">
        <v>95</v>
      </c>
      <c r="D1597" s="148">
        <v>1115038</v>
      </c>
      <c r="E1597" s="151">
        <v>833</v>
      </c>
      <c r="F1597" s="910"/>
      <c r="G1597" s="1338"/>
    </row>
    <row r="1598" spans="1:7" ht="18.75" customHeight="1" x14ac:dyDescent="0.25">
      <c r="A1598" s="1333"/>
      <c r="B1598" s="161" t="s">
        <v>1767</v>
      </c>
      <c r="C1598" s="162" t="s">
        <v>95</v>
      </c>
      <c r="D1598" s="148">
        <v>1199222</v>
      </c>
      <c r="E1598" s="151">
        <v>833</v>
      </c>
      <c r="F1598" s="910"/>
      <c r="G1598" s="1338"/>
    </row>
    <row r="1599" spans="1:7" ht="18.75" customHeight="1" x14ac:dyDescent="0.25">
      <c r="A1599" s="1333"/>
      <c r="B1599" s="161" t="s">
        <v>1768</v>
      </c>
      <c r="C1599" s="162" t="s">
        <v>95</v>
      </c>
      <c r="D1599" s="148">
        <v>1292081</v>
      </c>
      <c r="E1599" s="151">
        <v>833</v>
      </c>
      <c r="F1599" s="911"/>
      <c r="G1599" s="1342"/>
    </row>
    <row r="1600" spans="1:7" ht="18.75" customHeight="1" x14ac:dyDescent="0.25">
      <c r="A1600" s="1333">
        <v>21</v>
      </c>
      <c r="B1600" s="161" t="s">
        <v>1769</v>
      </c>
      <c r="C1600" s="162" t="s">
        <v>95</v>
      </c>
      <c r="D1600" s="148">
        <v>130283</v>
      </c>
      <c r="E1600" s="151">
        <v>833</v>
      </c>
      <c r="F1600" s="151"/>
      <c r="G1600" s="1341" t="s">
        <v>1259</v>
      </c>
    </row>
    <row r="1601" spans="1:7" ht="18.75" customHeight="1" x14ac:dyDescent="0.25">
      <c r="A1601" s="1333"/>
      <c r="B1601" s="161" t="s">
        <v>1770</v>
      </c>
      <c r="C1601" s="162" t="s">
        <v>95</v>
      </c>
      <c r="D1601" s="148">
        <v>171630</v>
      </c>
      <c r="E1601" s="151">
        <v>833</v>
      </c>
      <c r="F1601" s="910"/>
      <c r="G1601" s="1338"/>
    </row>
    <row r="1602" spans="1:7" ht="18.75" customHeight="1" x14ac:dyDescent="0.25">
      <c r="A1602" s="1333"/>
      <c r="B1602" s="161" t="s">
        <v>1771</v>
      </c>
      <c r="C1602" s="162" t="s">
        <v>95</v>
      </c>
      <c r="D1602" s="148">
        <v>451580</v>
      </c>
      <c r="E1602" s="151">
        <v>833</v>
      </c>
      <c r="F1602" s="910"/>
      <c r="G1602" s="1338"/>
    </row>
    <row r="1603" spans="1:7" ht="18.75" customHeight="1" x14ac:dyDescent="0.25">
      <c r="A1603" s="1333"/>
      <c r="B1603" s="161" t="s">
        <v>1772</v>
      </c>
      <c r="C1603" s="162" t="s">
        <v>95</v>
      </c>
      <c r="D1603" s="148">
        <v>607549</v>
      </c>
      <c r="E1603" s="151">
        <v>833</v>
      </c>
      <c r="F1603" s="910"/>
      <c r="G1603" s="1338"/>
    </row>
    <row r="1604" spans="1:7" ht="18.75" customHeight="1" x14ac:dyDescent="0.25">
      <c r="A1604" s="1333"/>
      <c r="B1604" s="161" t="s">
        <v>1773</v>
      </c>
      <c r="C1604" s="162" t="s">
        <v>95</v>
      </c>
      <c r="D1604" s="148">
        <v>649055</v>
      </c>
      <c r="E1604" s="151">
        <v>833</v>
      </c>
      <c r="F1604" s="910"/>
      <c r="G1604" s="1338"/>
    </row>
    <row r="1605" spans="1:7" ht="18.75" customHeight="1" x14ac:dyDescent="0.25">
      <c r="A1605" s="1333"/>
      <c r="B1605" s="161" t="s">
        <v>1774</v>
      </c>
      <c r="C1605" s="162" t="s">
        <v>95</v>
      </c>
      <c r="D1605" s="148">
        <v>693197</v>
      </c>
      <c r="E1605" s="151">
        <v>833</v>
      </c>
      <c r="F1605" s="910"/>
      <c r="G1605" s="1338"/>
    </row>
    <row r="1606" spans="1:7" ht="18.75" customHeight="1" x14ac:dyDescent="0.25">
      <c r="A1606" s="1333"/>
      <c r="B1606" s="161" t="s">
        <v>1775</v>
      </c>
      <c r="C1606" s="162" t="s">
        <v>95</v>
      </c>
      <c r="D1606" s="148">
        <v>740350</v>
      </c>
      <c r="E1606" s="151">
        <v>833</v>
      </c>
      <c r="F1606" s="910"/>
      <c r="G1606" s="1338"/>
    </row>
    <row r="1607" spans="1:7" ht="18.75" customHeight="1" x14ac:dyDescent="0.25">
      <c r="A1607" s="1333"/>
      <c r="B1607" s="161" t="s">
        <v>1776</v>
      </c>
      <c r="C1607" s="162" t="s">
        <v>95</v>
      </c>
      <c r="D1607" s="148">
        <v>790937</v>
      </c>
      <c r="E1607" s="151">
        <v>833</v>
      </c>
      <c r="F1607" s="910"/>
      <c r="G1607" s="1338"/>
    </row>
    <row r="1608" spans="1:7" ht="18.75" customHeight="1" x14ac:dyDescent="0.25">
      <c r="A1608" s="1333"/>
      <c r="B1608" s="161" t="s">
        <v>1777</v>
      </c>
      <c r="C1608" s="162" t="s">
        <v>95</v>
      </c>
      <c r="D1608" s="148">
        <v>845446</v>
      </c>
      <c r="E1608" s="151">
        <v>833</v>
      </c>
      <c r="F1608" s="910"/>
      <c r="G1608" s="1338"/>
    </row>
    <row r="1609" spans="1:7" ht="18.75" customHeight="1" x14ac:dyDescent="0.25">
      <c r="A1609" s="1333"/>
      <c r="B1609" s="161" t="s">
        <v>1778</v>
      </c>
      <c r="C1609" s="162" t="s">
        <v>95</v>
      </c>
      <c r="D1609" s="148">
        <v>904431</v>
      </c>
      <c r="E1609" s="151">
        <v>833</v>
      </c>
      <c r="F1609" s="910"/>
      <c r="G1609" s="1338"/>
    </row>
    <row r="1610" spans="1:7" ht="18.75" customHeight="1" x14ac:dyDescent="0.25">
      <c r="A1610" s="1333"/>
      <c r="B1610" s="161" t="s">
        <v>1779</v>
      </c>
      <c r="C1610" s="162" t="s">
        <v>95</v>
      </c>
      <c r="D1610" s="148">
        <v>968517</v>
      </c>
      <c r="E1610" s="151">
        <v>833</v>
      </c>
      <c r="F1610" s="910"/>
      <c r="G1610" s="1338"/>
    </row>
    <row r="1611" spans="1:7" ht="18.75" customHeight="1" x14ac:dyDescent="0.25">
      <c r="A1611" s="1333"/>
      <c r="B1611" s="161" t="s">
        <v>1780</v>
      </c>
      <c r="C1611" s="162" t="s">
        <v>95</v>
      </c>
      <c r="D1611" s="148">
        <v>1038453</v>
      </c>
      <c r="E1611" s="151">
        <v>833</v>
      </c>
      <c r="F1611" s="910"/>
      <c r="G1611" s="1338"/>
    </row>
    <row r="1612" spans="1:7" ht="18.75" customHeight="1" x14ac:dyDescent="0.25">
      <c r="A1612" s="1333"/>
      <c r="B1612" s="161" t="s">
        <v>1781</v>
      </c>
      <c r="C1612" s="162" t="s">
        <v>95</v>
      </c>
      <c r="D1612" s="148">
        <v>1115038</v>
      </c>
      <c r="E1612" s="151">
        <v>833</v>
      </c>
      <c r="F1612" s="910"/>
      <c r="G1612" s="1338"/>
    </row>
    <row r="1613" spans="1:7" ht="18.75" customHeight="1" x14ac:dyDescent="0.25">
      <c r="A1613" s="1333"/>
      <c r="B1613" s="161" t="s">
        <v>1782</v>
      </c>
      <c r="C1613" s="162" t="s">
        <v>95</v>
      </c>
      <c r="D1613" s="148">
        <v>1199222</v>
      </c>
      <c r="E1613" s="151">
        <v>833</v>
      </c>
      <c r="F1613" s="910"/>
      <c r="G1613" s="1338"/>
    </row>
    <row r="1614" spans="1:7" ht="18.75" customHeight="1" x14ac:dyDescent="0.25">
      <c r="A1614" s="1333"/>
      <c r="B1614" s="161" t="s">
        <v>1783</v>
      </c>
      <c r="C1614" s="162" t="s">
        <v>95</v>
      </c>
      <c r="D1614" s="148">
        <v>1292081</v>
      </c>
      <c r="E1614" s="151">
        <v>833</v>
      </c>
      <c r="F1614" s="911"/>
      <c r="G1614" s="1342"/>
    </row>
    <row r="1615" spans="1:7" ht="18.75" customHeight="1" x14ac:dyDescent="0.25">
      <c r="A1615" s="1333">
        <v>22</v>
      </c>
      <c r="B1615" s="161" t="s">
        <v>1784</v>
      </c>
      <c r="C1615" s="162" t="s">
        <v>95</v>
      </c>
      <c r="D1615" s="148">
        <v>130283</v>
      </c>
      <c r="E1615" s="151">
        <v>833</v>
      </c>
      <c r="F1615" s="151"/>
      <c r="G1615" s="1341" t="s">
        <v>1259</v>
      </c>
    </row>
    <row r="1616" spans="1:7" ht="18.75" customHeight="1" x14ac:dyDescent="0.25">
      <c r="A1616" s="1333"/>
      <c r="B1616" s="161" t="s">
        <v>1785</v>
      </c>
      <c r="C1616" s="162" t="s">
        <v>95</v>
      </c>
      <c r="D1616" s="148">
        <v>171630</v>
      </c>
      <c r="E1616" s="151">
        <v>833</v>
      </c>
      <c r="F1616" s="910"/>
      <c r="G1616" s="1338"/>
    </row>
    <row r="1617" spans="1:7" ht="18.75" customHeight="1" x14ac:dyDescent="0.25">
      <c r="A1617" s="1333"/>
      <c r="B1617" s="161" t="s">
        <v>1786</v>
      </c>
      <c r="C1617" s="162" t="s">
        <v>95</v>
      </c>
      <c r="D1617" s="148">
        <v>451580</v>
      </c>
      <c r="E1617" s="151">
        <v>833</v>
      </c>
      <c r="F1617" s="910"/>
      <c r="G1617" s="1338"/>
    </row>
    <row r="1618" spans="1:7" ht="18.75" customHeight="1" x14ac:dyDescent="0.25">
      <c r="A1618" s="1333"/>
      <c r="B1618" s="161" t="s">
        <v>1787</v>
      </c>
      <c r="C1618" s="162" t="s">
        <v>95</v>
      </c>
      <c r="D1618" s="148">
        <v>607549</v>
      </c>
      <c r="E1618" s="151">
        <v>833</v>
      </c>
      <c r="F1618" s="910"/>
      <c r="G1618" s="1338"/>
    </row>
    <row r="1619" spans="1:7" ht="18.75" customHeight="1" x14ac:dyDescent="0.25">
      <c r="A1619" s="1333"/>
      <c r="B1619" s="161" t="s">
        <v>1788</v>
      </c>
      <c r="C1619" s="162" t="s">
        <v>95</v>
      </c>
      <c r="D1619" s="148">
        <v>649055</v>
      </c>
      <c r="E1619" s="151">
        <v>833</v>
      </c>
      <c r="F1619" s="910"/>
      <c r="G1619" s="1338"/>
    </row>
    <row r="1620" spans="1:7" ht="18.75" customHeight="1" x14ac:dyDescent="0.25">
      <c r="A1620" s="1333"/>
      <c r="B1620" s="161" t="s">
        <v>1789</v>
      </c>
      <c r="C1620" s="162" t="s">
        <v>95</v>
      </c>
      <c r="D1620" s="148">
        <v>693197</v>
      </c>
      <c r="E1620" s="151">
        <v>833</v>
      </c>
      <c r="F1620" s="910"/>
      <c r="G1620" s="1338"/>
    </row>
    <row r="1621" spans="1:7" ht="18.75" customHeight="1" x14ac:dyDescent="0.25">
      <c r="A1621" s="1333"/>
      <c r="B1621" s="161" t="s">
        <v>1790</v>
      </c>
      <c r="C1621" s="162" t="s">
        <v>95</v>
      </c>
      <c r="D1621" s="148">
        <v>740350</v>
      </c>
      <c r="E1621" s="151">
        <v>833</v>
      </c>
      <c r="F1621" s="910"/>
      <c r="G1621" s="1338"/>
    </row>
    <row r="1622" spans="1:7" ht="18.75" customHeight="1" x14ac:dyDescent="0.25">
      <c r="A1622" s="1333"/>
      <c r="B1622" s="161" t="s">
        <v>1791</v>
      </c>
      <c r="C1622" s="162" t="s">
        <v>95</v>
      </c>
      <c r="D1622" s="148">
        <v>790937</v>
      </c>
      <c r="E1622" s="151">
        <v>833</v>
      </c>
      <c r="F1622" s="910"/>
      <c r="G1622" s="1338"/>
    </row>
    <row r="1623" spans="1:7" ht="18.75" customHeight="1" x14ac:dyDescent="0.25">
      <c r="A1623" s="1333"/>
      <c r="B1623" s="161" t="s">
        <v>1792</v>
      </c>
      <c r="C1623" s="162" t="s">
        <v>95</v>
      </c>
      <c r="D1623" s="148">
        <v>845446</v>
      </c>
      <c r="E1623" s="151">
        <v>833</v>
      </c>
      <c r="F1623" s="910"/>
      <c r="G1623" s="1338"/>
    </row>
    <row r="1624" spans="1:7" ht="18.75" customHeight="1" x14ac:dyDescent="0.25">
      <c r="A1624" s="1333"/>
      <c r="B1624" s="161" t="s">
        <v>1793</v>
      </c>
      <c r="C1624" s="162" t="s">
        <v>95</v>
      </c>
      <c r="D1624" s="148">
        <v>904431</v>
      </c>
      <c r="E1624" s="151">
        <v>833</v>
      </c>
      <c r="F1624" s="910"/>
      <c r="G1624" s="1338"/>
    </row>
    <row r="1625" spans="1:7" ht="18.75" customHeight="1" x14ac:dyDescent="0.25">
      <c r="A1625" s="1333"/>
      <c r="B1625" s="161" t="s">
        <v>1794</v>
      </c>
      <c r="C1625" s="162" t="s">
        <v>95</v>
      </c>
      <c r="D1625" s="148">
        <v>968517</v>
      </c>
      <c r="E1625" s="151">
        <v>833</v>
      </c>
      <c r="F1625" s="910"/>
      <c r="G1625" s="1338"/>
    </row>
    <row r="1626" spans="1:7" ht="18.75" customHeight="1" x14ac:dyDescent="0.25">
      <c r="A1626" s="1333"/>
      <c r="B1626" s="161" t="s">
        <v>1795</v>
      </c>
      <c r="C1626" s="162" t="s">
        <v>95</v>
      </c>
      <c r="D1626" s="148">
        <v>1038453</v>
      </c>
      <c r="E1626" s="151">
        <v>833</v>
      </c>
      <c r="F1626" s="910"/>
      <c r="G1626" s="1338"/>
    </row>
    <row r="1627" spans="1:7" ht="18.75" customHeight="1" x14ac:dyDescent="0.25">
      <c r="A1627" s="1333"/>
      <c r="B1627" s="161" t="s">
        <v>1796</v>
      </c>
      <c r="C1627" s="162" t="s">
        <v>95</v>
      </c>
      <c r="D1627" s="148">
        <v>1115038</v>
      </c>
      <c r="E1627" s="151">
        <v>833</v>
      </c>
      <c r="F1627" s="910"/>
      <c r="G1627" s="1338"/>
    </row>
    <row r="1628" spans="1:7" ht="18.75" customHeight="1" x14ac:dyDescent="0.25">
      <c r="A1628" s="1333"/>
      <c r="B1628" s="161" t="s">
        <v>1797</v>
      </c>
      <c r="C1628" s="162" t="s">
        <v>95</v>
      </c>
      <c r="D1628" s="148">
        <v>1199222</v>
      </c>
      <c r="E1628" s="151">
        <v>833</v>
      </c>
      <c r="F1628" s="910"/>
      <c r="G1628" s="1338"/>
    </row>
    <row r="1629" spans="1:7" ht="18.75" customHeight="1" x14ac:dyDescent="0.25">
      <c r="A1629" s="1333"/>
      <c r="B1629" s="161" t="s">
        <v>1798</v>
      </c>
      <c r="C1629" s="162" t="s">
        <v>95</v>
      </c>
      <c r="D1629" s="148">
        <v>1292081</v>
      </c>
      <c r="E1629" s="151">
        <v>833</v>
      </c>
      <c r="F1629" s="911"/>
      <c r="G1629" s="1342"/>
    </row>
    <row r="1630" spans="1:7" ht="18.75" customHeight="1" x14ac:dyDescent="0.25">
      <c r="A1630" s="1333">
        <v>22</v>
      </c>
      <c r="B1630" s="161" t="s">
        <v>1799</v>
      </c>
      <c r="C1630" s="162" t="s">
        <v>95</v>
      </c>
      <c r="D1630" s="148">
        <v>130283</v>
      </c>
      <c r="E1630" s="151">
        <v>833</v>
      </c>
      <c r="F1630" s="151"/>
      <c r="G1630" s="1341" t="s">
        <v>1259</v>
      </c>
    </row>
    <row r="1631" spans="1:7" ht="18.75" customHeight="1" x14ac:dyDescent="0.25">
      <c r="A1631" s="1333"/>
      <c r="B1631" s="161" t="s">
        <v>1800</v>
      </c>
      <c r="C1631" s="162" t="s">
        <v>95</v>
      </c>
      <c r="D1631" s="148">
        <v>171630</v>
      </c>
      <c r="E1631" s="151">
        <v>833</v>
      </c>
      <c r="F1631" s="910"/>
      <c r="G1631" s="1338"/>
    </row>
    <row r="1632" spans="1:7" ht="18.75" customHeight="1" x14ac:dyDescent="0.25">
      <c r="A1632" s="1333"/>
      <c r="B1632" s="161" t="s">
        <v>1801</v>
      </c>
      <c r="C1632" s="162" t="s">
        <v>95</v>
      </c>
      <c r="D1632" s="148">
        <v>451580</v>
      </c>
      <c r="E1632" s="151">
        <v>833</v>
      </c>
      <c r="F1632" s="910"/>
      <c r="G1632" s="1338"/>
    </row>
    <row r="1633" spans="1:7" ht="18.75" customHeight="1" x14ac:dyDescent="0.25">
      <c r="A1633" s="1333"/>
      <c r="B1633" s="161" t="s">
        <v>1802</v>
      </c>
      <c r="C1633" s="162" t="s">
        <v>95</v>
      </c>
      <c r="D1633" s="148">
        <v>607549</v>
      </c>
      <c r="E1633" s="151">
        <v>833</v>
      </c>
      <c r="F1633" s="910"/>
      <c r="G1633" s="1338"/>
    </row>
    <row r="1634" spans="1:7" ht="18.75" customHeight="1" x14ac:dyDescent="0.25">
      <c r="A1634" s="1333"/>
      <c r="B1634" s="161" t="s">
        <v>1803</v>
      </c>
      <c r="C1634" s="162" t="s">
        <v>95</v>
      </c>
      <c r="D1634" s="148">
        <v>649055</v>
      </c>
      <c r="E1634" s="151">
        <v>833</v>
      </c>
      <c r="F1634" s="910"/>
      <c r="G1634" s="1338"/>
    </row>
    <row r="1635" spans="1:7" ht="18.75" customHeight="1" x14ac:dyDescent="0.25">
      <c r="A1635" s="1333"/>
      <c r="B1635" s="161" t="s">
        <v>1804</v>
      </c>
      <c r="C1635" s="162" t="s">
        <v>95</v>
      </c>
      <c r="D1635" s="148">
        <v>693197</v>
      </c>
      <c r="E1635" s="151">
        <v>833</v>
      </c>
      <c r="F1635" s="910"/>
      <c r="G1635" s="1338"/>
    </row>
    <row r="1636" spans="1:7" ht="18.75" customHeight="1" x14ac:dyDescent="0.25">
      <c r="A1636" s="1333"/>
      <c r="B1636" s="161" t="s">
        <v>1805</v>
      </c>
      <c r="C1636" s="162" t="s">
        <v>95</v>
      </c>
      <c r="D1636" s="148">
        <v>740350</v>
      </c>
      <c r="E1636" s="151">
        <v>833</v>
      </c>
      <c r="F1636" s="910"/>
      <c r="G1636" s="1338"/>
    </row>
    <row r="1637" spans="1:7" ht="18.75" customHeight="1" x14ac:dyDescent="0.25">
      <c r="A1637" s="1333"/>
      <c r="B1637" s="161" t="s">
        <v>1806</v>
      </c>
      <c r="C1637" s="162" t="s">
        <v>95</v>
      </c>
      <c r="D1637" s="148">
        <v>790937</v>
      </c>
      <c r="E1637" s="151">
        <v>833</v>
      </c>
      <c r="F1637" s="910"/>
      <c r="G1637" s="1338"/>
    </row>
    <row r="1638" spans="1:7" ht="18.75" customHeight="1" x14ac:dyDescent="0.25">
      <c r="A1638" s="1333"/>
      <c r="B1638" s="161" t="s">
        <v>1807</v>
      </c>
      <c r="C1638" s="162" t="s">
        <v>95</v>
      </c>
      <c r="D1638" s="148">
        <v>845446</v>
      </c>
      <c r="E1638" s="151">
        <v>833</v>
      </c>
      <c r="F1638" s="910"/>
      <c r="G1638" s="1338"/>
    </row>
    <row r="1639" spans="1:7" ht="18.75" customHeight="1" x14ac:dyDescent="0.25">
      <c r="A1639" s="1333"/>
      <c r="B1639" s="161" t="s">
        <v>1808</v>
      </c>
      <c r="C1639" s="162" t="s">
        <v>95</v>
      </c>
      <c r="D1639" s="148">
        <v>904431</v>
      </c>
      <c r="E1639" s="151">
        <v>833</v>
      </c>
      <c r="F1639" s="910"/>
      <c r="G1639" s="1338"/>
    </row>
    <row r="1640" spans="1:7" ht="18.75" customHeight="1" x14ac:dyDescent="0.25">
      <c r="A1640" s="1333"/>
      <c r="B1640" s="161" t="s">
        <v>1809</v>
      </c>
      <c r="C1640" s="162" t="s">
        <v>95</v>
      </c>
      <c r="D1640" s="148">
        <v>968517</v>
      </c>
      <c r="E1640" s="151">
        <v>833</v>
      </c>
      <c r="F1640" s="910"/>
      <c r="G1640" s="1338"/>
    </row>
    <row r="1641" spans="1:7" ht="18.75" customHeight="1" x14ac:dyDescent="0.25">
      <c r="A1641" s="1333"/>
      <c r="B1641" s="161" t="s">
        <v>1810</v>
      </c>
      <c r="C1641" s="162" t="s">
        <v>95</v>
      </c>
      <c r="D1641" s="148">
        <v>1038453</v>
      </c>
      <c r="E1641" s="151">
        <v>833</v>
      </c>
      <c r="F1641" s="910"/>
      <c r="G1641" s="1338"/>
    </row>
    <row r="1642" spans="1:7" ht="18.75" customHeight="1" x14ac:dyDescent="0.25">
      <c r="A1642" s="1333"/>
      <c r="B1642" s="161" t="s">
        <v>1811</v>
      </c>
      <c r="C1642" s="162" t="s">
        <v>95</v>
      </c>
      <c r="D1642" s="148">
        <v>1115038</v>
      </c>
      <c r="E1642" s="151">
        <v>833</v>
      </c>
      <c r="F1642" s="910"/>
      <c r="G1642" s="1338"/>
    </row>
    <row r="1643" spans="1:7" ht="18.75" customHeight="1" x14ac:dyDescent="0.25">
      <c r="A1643" s="1333"/>
      <c r="B1643" s="161" t="s">
        <v>1812</v>
      </c>
      <c r="C1643" s="162" t="s">
        <v>95</v>
      </c>
      <c r="D1643" s="148">
        <v>1199222</v>
      </c>
      <c r="E1643" s="151">
        <v>833</v>
      </c>
      <c r="F1643" s="910"/>
      <c r="G1643" s="1338"/>
    </row>
    <row r="1644" spans="1:7" ht="18.75" customHeight="1" x14ac:dyDescent="0.25">
      <c r="A1644" s="1333"/>
      <c r="B1644" s="161" t="s">
        <v>1813</v>
      </c>
      <c r="C1644" s="162" t="s">
        <v>95</v>
      </c>
      <c r="D1644" s="148">
        <v>1292081</v>
      </c>
      <c r="E1644" s="151">
        <v>833</v>
      </c>
      <c r="F1644" s="911"/>
      <c r="G1644" s="1342"/>
    </row>
    <row r="1645" spans="1:7" ht="18.75" customHeight="1" x14ac:dyDescent="0.25">
      <c r="A1645" s="1333">
        <v>23</v>
      </c>
      <c r="B1645" s="161" t="s">
        <v>1814</v>
      </c>
      <c r="C1645" s="162" t="s">
        <v>95</v>
      </c>
      <c r="D1645" s="148">
        <v>130283</v>
      </c>
      <c r="E1645" s="151">
        <v>833</v>
      </c>
      <c r="F1645" s="151"/>
      <c r="G1645" s="1341" t="s">
        <v>1259</v>
      </c>
    </row>
    <row r="1646" spans="1:7" ht="18.75" customHeight="1" x14ac:dyDescent="0.25">
      <c r="A1646" s="1333"/>
      <c r="B1646" s="161" t="s">
        <v>1815</v>
      </c>
      <c r="C1646" s="162" t="s">
        <v>95</v>
      </c>
      <c r="D1646" s="148">
        <v>171630</v>
      </c>
      <c r="E1646" s="151">
        <v>833</v>
      </c>
      <c r="F1646" s="910"/>
      <c r="G1646" s="1338"/>
    </row>
    <row r="1647" spans="1:7" ht="18.75" customHeight="1" x14ac:dyDescent="0.25">
      <c r="A1647" s="1333"/>
      <c r="B1647" s="161" t="s">
        <v>1816</v>
      </c>
      <c r="C1647" s="162" t="s">
        <v>95</v>
      </c>
      <c r="D1647" s="148">
        <v>451580</v>
      </c>
      <c r="E1647" s="151">
        <v>833</v>
      </c>
      <c r="F1647" s="910"/>
      <c r="G1647" s="1338"/>
    </row>
    <row r="1648" spans="1:7" ht="18.75" customHeight="1" x14ac:dyDescent="0.25">
      <c r="A1648" s="1333"/>
      <c r="B1648" s="161" t="s">
        <v>1817</v>
      </c>
      <c r="C1648" s="162" t="s">
        <v>95</v>
      </c>
      <c r="D1648" s="148">
        <v>607549</v>
      </c>
      <c r="E1648" s="151">
        <v>833</v>
      </c>
      <c r="F1648" s="910"/>
      <c r="G1648" s="1338"/>
    </row>
    <row r="1649" spans="1:7" ht="18.75" customHeight="1" x14ac:dyDescent="0.25">
      <c r="A1649" s="1333"/>
      <c r="B1649" s="161" t="s">
        <v>1818</v>
      </c>
      <c r="C1649" s="162" t="s">
        <v>95</v>
      </c>
      <c r="D1649" s="148">
        <v>649055</v>
      </c>
      <c r="E1649" s="151">
        <v>833</v>
      </c>
      <c r="F1649" s="910"/>
      <c r="G1649" s="1338"/>
    </row>
    <row r="1650" spans="1:7" ht="18.75" customHeight="1" x14ac:dyDescent="0.25">
      <c r="A1650" s="1333"/>
      <c r="B1650" s="161" t="s">
        <v>1819</v>
      </c>
      <c r="C1650" s="162" t="s">
        <v>95</v>
      </c>
      <c r="D1650" s="148">
        <v>693197</v>
      </c>
      <c r="E1650" s="151">
        <v>833</v>
      </c>
      <c r="F1650" s="910"/>
      <c r="G1650" s="1338"/>
    </row>
    <row r="1651" spans="1:7" ht="18.75" customHeight="1" x14ac:dyDescent="0.25">
      <c r="A1651" s="1333"/>
      <c r="B1651" s="161" t="s">
        <v>1820</v>
      </c>
      <c r="C1651" s="162" t="s">
        <v>95</v>
      </c>
      <c r="D1651" s="148">
        <v>740350</v>
      </c>
      <c r="E1651" s="151">
        <v>833</v>
      </c>
      <c r="F1651" s="910"/>
      <c r="G1651" s="1338"/>
    </row>
    <row r="1652" spans="1:7" ht="18.75" customHeight="1" x14ac:dyDescent="0.25">
      <c r="A1652" s="1333"/>
      <c r="B1652" s="161" t="s">
        <v>1821</v>
      </c>
      <c r="C1652" s="162" t="s">
        <v>95</v>
      </c>
      <c r="D1652" s="148">
        <v>790937</v>
      </c>
      <c r="E1652" s="151">
        <v>833</v>
      </c>
      <c r="F1652" s="910"/>
      <c r="G1652" s="1338"/>
    </row>
    <row r="1653" spans="1:7" ht="18.75" customHeight="1" x14ac:dyDescent="0.25">
      <c r="A1653" s="1333"/>
      <c r="B1653" s="161" t="s">
        <v>1822</v>
      </c>
      <c r="C1653" s="162" t="s">
        <v>95</v>
      </c>
      <c r="D1653" s="148">
        <v>845446</v>
      </c>
      <c r="E1653" s="151">
        <v>833</v>
      </c>
      <c r="F1653" s="910"/>
      <c r="G1653" s="1338"/>
    </row>
    <row r="1654" spans="1:7" ht="18.75" customHeight="1" x14ac:dyDescent="0.25">
      <c r="A1654" s="1333"/>
      <c r="B1654" s="161" t="s">
        <v>1823</v>
      </c>
      <c r="C1654" s="162" t="s">
        <v>95</v>
      </c>
      <c r="D1654" s="148">
        <v>904431</v>
      </c>
      <c r="E1654" s="151">
        <v>833</v>
      </c>
      <c r="F1654" s="910"/>
      <c r="G1654" s="1338"/>
    </row>
    <row r="1655" spans="1:7" ht="18.75" customHeight="1" x14ac:dyDescent="0.25">
      <c r="A1655" s="1333"/>
      <c r="B1655" s="161" t="s">
        <v>1824</v>
      </c>
      <c r="C1655" s="162" t="s">
        <v>95</v>
      </c>
      <c r="D1655" s="148">
        <v>968517</v>
      </c>
      <c r="E1655" s="151">
        <v>833</v>
      </c>
      <c r="F1655" s="910"/>
      <c r="G1655" s="1338"/>
    </row>
    <row r="1656" spans="1:7" ht="18.75" customHeight="1" x14ac:dyDescent="0.25">
      <c r="A1656" s="1333"/>
      <c r="B1656" s="161" t="s">
        <v>1825</v>
      </c>
      <c r="C1656" s="162" t="s">
        <v>95</v>
      </c>
      <c r="D1656" s="148">
        <v>1038453</v>
      </c>
      <c r="E1656" s="151">
        <v>833</v>
      </c>
      <c r="F1656" s="910"/>
      <c r="G1656" s="1338"/>
    </row>
    <row r="1657" spans="1:7" ht="18.75" customHeight="1" x14ac:dyDescent="0.25">
      <c r="A1657" s="1333"/>
      <c r="B1657" s="161" t="s">
        <v>1826</v>
      </c>
      <c r="C1657" s="162" t="s">
        <v>95</v>
      </c>
      <c r="D1657" s="148">
        <v>1115038</v>
      </c>
      <c r="E1657" s="151">
        <v>833</v>
      </c>
      <c r="F1657" s="910"/>
      <c r="G1657" s="1338"/>
    </row>
    <row r="1658" spans="1:7" ht="18.75" customHeight="1" x14ac:dyDescent="0.25">
      <c r="A1658" s="1333"/>
      <c r="B1658" s="161" t="s">
        <v>1827</v>
      </c>
      <c r="C1658" s="162" t="s">
        <v>95</v>
      </c>
      <c r="D1658" s="148">
        <v>1199222</v>
      </c>
      <c r="E1658" s="151">
        <v>833</v>
      </c>
      <c r="F1658" s="910"/>
      <c r="G1658" s="1338"/>
    </row>
    <row r="1659" spans="1:7" ht="18.75" customHeight="1" x14ac:dyDescent="0.25">
      <c r="A1659" s="1333"/>
      <c r="B1659" s="161" t="s">
        <v>1828</v>
      </c>
      <c r="C1659" s="162" t="s">
        <v>95</v>
      </c>
      <c r="D1659" s="148">
        <v>1292081</v>
      </c>
      <c r="E1659" s="151">
        <v>833</v>
      </c>
      <c r="F1659" s="911"/>
      <c r="G1659" s="1342"/>
    </row>
    <row r="1660" spans="1:7" ht="18.75" customHeight="1" x14ac:dyDescent="0.25">
      <c r="A1660" s="1333">
        <v>23</v>
      </c>
      <c r="B1660" s="161" t="s">
        <v>1829</v>
      </c>
      <c r="C1660" s="162" t="s">
        <v>95</v>
      </c>
      <c r="D1660" s="148">
        <v>130283</v>
      </c>
      <c r="E1660" s="151">
        <v>833</v>
      </c>
      <c r="F1660" s="151"/>
      <c r="G1660" s="1341" t="s">
        <v>1259</v>
      </c>
    </row>
    <row r="1661" spans="1:7" ht="18.75" customHeight="1" x14ac:dyDescent="0.25">
      <c r="A1661" s="1333"/>
      <c r="B1661" s="161" t="s">
        <v>1830</v>
      </c>
      <c r="C1661" s="162" t="s">
        <v>95</v>
      </c>
      <c r="D1661" s="148">
        <v>171630</v>
      </c>
      <c r="E1661" s="151">
        <v>833</v>
      </c>
      <c r="F1661" s="910"/>
      <c r="G1661" s="1338"/>
    </row>
    <row r="1662" spans="1:7" ht="18.75" customHeight="1" x14ac:dyDescent="0.25">
      <c r="A1662" s="1333"/>
      <c r="B1662" s="161" t="s">
        <v>1831</v>
      </c>
      <c r="C1662" s="162" t="s">
        <v>95</v>
      </c>
      <c r="D1662" s="148">
        <v>451580</v>
      </c>
      <c r="E1662" s="151">
        <v>833</v>
      </c>
      <c r="F1662" s="910"/>
      <c r="G1662" s="1338"/>
    </row>
    <row r="1663" spans="1:7" ht="18.75" customHeight="1" x14ac:dyDescent="0.25">
      <c r="A1663" s="1333"/>
      <c r="B1663" s="161" t="s">
        <v>1832</v>
      </c>
      <c r="C1663" s="162" t="s">
        <v>95</v>
      </c>
      <c r="D1663" s="148">
        <v>607549</v>
      </c>
      <c r="E1663" s="151">
        <v>833</v>
      </c>
      <c r="F1663" s="910"/>
      <c r="G1663" s="1338"/>
    </row>
    <row r="1664" spans="1:7" ht="18.75" customHeight="1" x14ac:dyDescent="0.25">
      <c r="A1664" s="1333"/>
      <c r="B1664" s="161" t="s">
        <v>1833</v>
      </c>
      <c r="C1664" s="162" t="s">
        <v>95</v>
      </c>
      <c r="D1664" s="148">
        <v>649055</v>
      </c>
      <c r="E1664" s="151">
        <v>833</v>
      </c>
      <c r="F1664" s="910"/>
      <c r="G1664" s="1338"/>
    </row>
    <row r="1665" spans="1:7" ht="18.75" customHeight="1" x14ac:dyDescent="0.25">
      <c r="A1665" s="1333"/>
      <c r="B1665" s="161" t="s">
        <v>1834</v>
      </c>
      <c r="C1665" s="162" t="s">
        <v>95</v>
      </c>
      <c r="D1665" s="148">
        <v>693197</v>
      </c>
      <c r="E1665" s="151">
        <v>833</v>
      </c>
      <c r="F1665" s="910"/>
      <c r="G1665" s="1338"/>
    </row>
    <row r="1666" spans="1:7" ht="18.75" customHeight="1" x14ac:dyDescent="0.25">
      <c r="A1666" s="1333"/>
      <c r="B1666" s="161" t="s">
        <v>1835</v>
      </c>
      <c r="C1666" s="162" t="s">
        <v>95</v>
      </c>
      <c r="D1666" s="148">
        <v>740350</v>
      </c>
      <c r="E1666" s="151">
        <v>833</v>
      </c>
      <c r="F1666" s="910"/>
      <c r="G1666" s="1338"/>
    </row>
    <row r="1667" spans="1:7" ht="18.75" customHeight="1" x14ac:dyDescent="0.25">
      <c r="A1667" s="1333"/>
      <c r="B1667" s="161" t="s">
        <v>1836</v>
      </c>
      <c r="C1667" s="162" t="s">
        <v>95</v>
      </c>
      <c r="D1667" s="148">
        <v>790937</v>
      </c>
      <c r="E1667" s="151">
        <v>833</v>
      </c>
      <c r="F1667" s="910"/>
      <c r="G1667" s="1338"/>
    </row>
    <row r="1668" spans="1:7" ht="18.75" customHeight="1" x14ac:dyDescent="0.25">
      <c r="A1668" s="1333"/>
      <c r="B1668" s="161" t="s">
        <v>1837</v>
      </c>
      <c r="C1668" s="162" t="s">
        <v>95</v>
      </c>
      <c r="D1668" s="148">
        <v>845446</v>
      </c>
      <c r="E1668" s="151">
        <v>833</v>
      </c>
      <c r="F1668" s="910"/>
      <c r="G1668" s="1338"/>
    </row>
    <row r="1669" spans="1:7" ht="18.75" customHeight="1" x14ac:dyDescent="0.25">
      <c r="A1669" s="1333"/>
      <c r="B1669" s="161" t="s">
        <v>1838</v>
      </c>
      <c r="C1669" s="162" t="s">
        <v>95</v>
      </c>
      <c r="D1669" s="148">
        <v>904431</v>
      </c>
      <c r="E1669" s="151">
        <v>833</v>
      </c>
      <c r="F1669" s="910"/>
      <c r="G1669" s="1338"/>
    </row>
    <row r="1670" spans="1:7" ht="18.75" customHeight="1" x14ac:dyDescent="0.25">
      <c r="A1670" s="1333"/>
      <c r="B1670" s="161" t="s">
        <v>1839</v>
      </c>
      <c r="C1670" s="162" t="s">
        <v>95</v>
      </c>
      <c r="D1670" s="148">
        <v>968517</v>
      </c>
      <c r="E1670" s="151">
        <v>833</v>
      </c>
      <c r="F1670" s="910"/>
      <c r="G1670" s="1338"/>
    </row>
    <row r="1671" spans="1:7" ht="18.75" customHeight="1" x14ac:dyDescent="0.25">
      <c r="A1671" s="1333"/>
      <c r="B1671" s="161" t="s">
        <v>1840</v>
      </c>
      <c r="C1671" s="162" t="s">
        <v>95</v>
      </c>
      <c r="D1671" s="148">
        <v>1038453</v>
      </c>
      <c r="E1671" s="151">
        <v>833</v>
      </c>
      <c r="F1671" s="910"/>
      <c r="G1671" s="1338"/>
    </row>
    <row r="1672" spans="1:7" ht="18.75" customHeight="1" x14ac:dyDescent="0.25">
      <c r="A1672" s="1333"/>
      <c r="B1672" s="161" t="s">
        <v>1841</v>
      </c>
      <c r="C1672" s="162" t="s">
        <v>95</v>
      </c>
      <c r="D1672" s="148">
        <v>1115038</v>
      </c>
      <c r="E1672" s="151">
        <v>833</v>
      </c>
      <c r="F1672" s="910"/>
      <c r="G1672" s="1338"/>
    </row>
    <row r="1673" spans="1:7" ht="18.75" customHeight="1" x14ac:dyDescent="0.25">
      <c r="A1673" s="1333"/>
      <c r="B1673" s="161" t="s">
        <v>1842</v>
      </c>
      <c r="C1673" s="162" t="s">
        <v>95</v>
      </c>
      <c r="D1673" s="148">
        <v>1199222</v>
      </c>
      <c r="E1673" s="151">
        <v>833</v>
      </c>
      <c r="F1673" s="910"/>
      <c r="G1673" s="1338"/>
    </row>
    <row r="1674" spans="1:7" ht="18.75" customHeight="1" x14ac:dyDescent="0.25">
      <c r="A1674" s="1333"/>
      <c r="B1674" s="161" t="s">
        <v>1843</v>
      </c>
      <c r="C1674" s="162" t="s">
        <v>95</v>
      </c>
      <c r="D1674" s="148">
        <v>1292081</v>
      </c>
      <c r="E1674" s="151">
        <v>833</v>
      </c>
      <c r="F1674" s="911"/>
      <c r="G1674" s="1342"/>
    </row>
    <row r="1675" spans="1:7" ht="18.75" customHeight="1" x14ac:dyDescent="0.25">
      <c r="A1675" s="1333">
        <v>23</v>
      </c>
      <c r="B1675" s="161" t="s">
        <v>1844</v>
      </c>
      <c r="C1675" s="162" t="s">
        <v>95</v>
      </c>
      <c r="D1675" s="148">
        <v>130283</v>
      </c>
      <c r="E1675" s="151">
        <v>833</v>
      </c>
      <c r="F1675" s="151"/>
      <c r="G1675" s="1341" t="s">
        <v>1259</v>
      </c>
    </row>
    <row r="1676" spans="1:7" ht="18.75" customHeight="1" x14ac:dyDescent="0.25">
      <c r="A1676" s="1333"/>
      <c r="B1676" s="161" t="s">
        <v>1845</v>
      </c>
      <c r="C1676" s="162" t="s">
        <v>95</v>
      </c>
      <c r="D1676" s="148">
        <v>171630</v>
      </c>
      <c r="E1676" s="151">
        <v>833</v>
      </c>
      <c r="F1676" s="910"/>
      <c r="G1676" s="1338"/>
    </row>
    <row r="1677" spans="1:7" ht="18.75" customHeight="1" x14ac:dyDescent="0.25">
      <c r="A1677" s="1333"/>
      <c r="B1677" s="161" t="s">
        <v>1846</v>
      </c>
      <c r="C1677" s="162" t="s">
        <v>95</v>
      </c>
      <c r="D1677" s="148">
        <v>451580</v>
      </c>
      <c r="E1677" s="151">
        <v>833</v>
      </c>
      <c r="F1677" s="910"/>
      <c r="G1677" s="1338"/>
    </row>
    <row r="1678" spans="1:7" ht="18.75" customHeight="1" x14ac:dyDescent="0.25">
      <c r="A1678" s="1333"/>
      <c r="B1678" s="161" t="s">
        <v>1847</v>
      </c>
      <c r="C1678" s="162" t="s">
        <v>95</v>
      </c>
      <c r="D1678" s="148">
        <v>607549</v>
      </c>
      <c r="E1678" s="151">
        <v>833</v>
      </c>
      <c r="F1678" s="910"/>
      <c r="G1678" s="1338"/>
    </row>
    <row r="1679" spans="1:7" ht="18.75" customHeight="1" x14ac:dyDescent="0.25">
      <c r="A1679" s="1333"/>
      <c r="B1679" s="161" t="s">
        <v>1848</v>
      </c>
      <c r="C1679" s="162" t="s">
        <v>95</v>
      </c>
      <c r="D1679" s="148">
        <v>649055</v>
      </c>
      <c r="E1679" s="151">
        <v>833</v>
      </c>
      <c r="F1679" s="910"/>
      <c r="G1679" s="1338"/>
    </row>
    <row r="1680" spans="1:7" ht="18.75" customHeight="1" x14ac:dyDescent="0.25">
      <c r="A1680" s="1333"/>
      <c r="B1680" s="161" t="s">
        <v>1849</v>
      </c>
      <c r="C1680" s="162" t="s">
        <v>95</v>
      </c>
      <c r="D1680" s="148">
        <v>693197</v>
      </c>
      <c r="E1680" s="151">
        <v>833</v>
      </c>
      <c r="F1680" s="910"/>
      <c r="G1680" s="1338"/>
    </row>
    <row r="1681" spans="1:7" ht="18.75" customHeight="1" x14ac:dyDescent="0.25">
      <c r="A1681" s="1333"/>
      <c r="B1681" s="161" t="s">
        <v>1850</v>
      </c>
      <c r="C1681" s="162" t="s">
        <v>95</v>
      </c>
      <c r="D1681" s="148">
        <v>740350</v>
      </c>
      <c r="E1681" s="151">
        <v>833</v>
      </c>
      <c r="F1681" s="910"/>
      <c r="G1681" s="1338"/>
    </row>
    <row r="1682" spans="1:7" ht="18.75" customHeight="1" x14ac:dyDescent="0.25">
      <c r="A1682" s="1333"/>
      <c r="B1682" s="161" t="s">
        <v>1851</v>
      </c>
      <c r="C1682" s="162" t="s">
        <v>95</v>
      </c>
      <c r="D1682" s="148">
        <v>790937</v>
      </c>
      <c r="E1682" s="151">
        <v>833</v>
      </c>
      <c r="F1682" s="910"/>
      <c r="G1682" s="1338"/>
    </row>
    <row r="1683" spans="1:7" ht="18.75" customHeight="1" x14ac:dyDescent="0.25">
      <c r="A1683" s="1333"/>
      <c r="B1683" s="161" t="s">
        <v>1852</v>
      </c>
      <c r="C1683" s="162" t="s">
        <v>95</v>
      </c>
      <c r="D1683" s="148">
        <v>845446</v>
      </c>
      <c r="E1683" s="151">
        <v>833</v>
      </c>
      <c r="F1683" s="910"/>
      <c r="G1683" s="1338"/>
    </row>
    <row r="1684" spans="1:7" ht="18.75" customHeight="1" x14ac:dyDescent="0.25">
      <c r="A1684" s="1333"/>
      <c r="B1684" s="161" t="s">
        <v>1853</v>
      </c>
      <c r="C1684" s="162" t="s">
        <v>95</v>
      </c>
      <c r="D1684" s="148">
        <v>904431</v>
      </c>
      <c r="E1684" s="151">
        <v>833</v>
      </c>
      <c r="F1684" s="910"/>
      <c r="G1684" s="1338"/>
    </row>
    <row r="1685" spans="1:7" ht="18.75" customHeight="1" x14ac:dyDescent="0.25">
      <c r="A1685" s="1333"/>
      <c r="B1685" s="161" t="s">
        <v>1854</v>
      </c>
      <c r="C1685" s="162" t="s">
        <v>95</v>
      </c>
      <c r="D1685" s="148">
        <v>968517</v>
      </c>
      <c r="E1685" s="151">
        <v>833</v>
      </c>
      <c r="F1685" s="910"/>
      <c r="G1685" s="1338"/>
    </row>
    <row r="1686" spans="1:7" ht="18.75" customHeight="1" x14ac:dyDescent="0.25">
      <c r="A1686" s="1333"/>
      <c r="B1686" s="161" t="s">
        <v>1855</v>
      </c>
      <c r="C1686" s="162" t="s">
        <v>95</v>
      </c>
      <c r="D1686" s="148">
        <v>1038453</v>
      </c>
      <c r="E1686" s="151">
        <v>833</v>
      </c>
      <c r="F1686" s="910"/>
      <c r="G1686" s="1338"/>
    </row>
    <row r="1687" spans="1:7" ht="18.75" customHeight="1" x14ac:dyDescent="0.25">
      <c r="A1687" s="1333"/>
      <c r="B1687" s="161" t="s">
        <v>1856</v>
      </c>
      <c r="C1687" s="162" t="s">
        <v>95</v>
      </c>
      <c r="D1687" s="148">
        <v>1115038</v>
      </c>
      <c r="E1687" s="151">
        <v>833</v>
      </c>
      <c r="F1687" s="910"/>
      <c r="G1687" s="1338"/>
    </row>
    <row r="1688" spans="1:7" ht="18.75" customHeight="1" x14ac:dyDescent="0.25">
      <c r="A1688" s="1333"/>
      <c r="B1688" s="161" t="s">
        <v>1857</v>
      </c>
      <c r="C1688" s="162" t="s">
        <v>95</v>
      </c>
      <c r="D1688" s="148">
        <v>1199222</v>
      </c>
      <c r="E1688" s="151">
        <v>833</v>
      </c>
      <c r="F1688" s="910"/>
      <c r="G1688" s="1338"/>
    </row>
    <row r="1689" spans="1:7" ht="18.75" customHeight="1" x14ac:dyDescent="0.25">
      <c r="A1689" s="1333"/>
      <c r="B1689" s="161" t="s">
        <v>1858</v>
      </c>
      <c r="C1689" s="162" t="s">
        <v>95</v>
      </c>
      <c r="D1689" s="148">
        <v>1292081</v>
      </c>
      <c r="E1689" s="151">
        <v>833</v>
      </c>
      <c r="F1689" s="911"/>
      <c r="G1689" s="1342"/>
    </row>
    <row r="1690" spans="1:7" ht="18.75" customHeight="1" x14ac:dyDescent="0.25">
      <c r="A1690" s="1333">
        <v>24</v>
      </c>
      <c r="B1690" s="161" t="s">
        <v>1859</v>
      </c>
      <c r="C1690" s="162" t="s">
        <v>95</v>
      </c>
      <c r="D1690" s="148">
        <v>130283</v>
      </c>
      <c r="E1690" s="151">
        <v>833</v>
      </c>
      <c r="F1690" s="151"/>
      <c r="G1690" s="1341" t="s">
        <v>1259</v>
      </c>
    </row>
    <row r="1691" spans="1:7" ht="18.75" customHeight="1" x14ac:dyDescent="0.25">
      <c r="A1691" s="1333"/>
      <c r="B1691" s="161" t="s">
        <v>1860</v>
      </c>
      <c r="C1691" s="162" t="s">
        <v>95</v>
      </c>
      <c r="D1691" s="148">
        <v>171630</v>
      </c>
      <c r="E1691" s="151">
        <v>833</v>
      </c>
      <c r="F1691" s="910"/>
      <c r="G1691" s="1338"/>
    </row>
    <row r="1692" spans="1:7" ht="18.75" customHeight="1" x14ac:dyDescent="0.25">
      <c r="A1692" s="1333"/>
      <c r="B1692" s="161" t="s">
        <v>1861</v>
      </c>
      <c r="C1692" s="162" t="s">
        <v>95</v>
      </c>
      <c r="D1692" s="148">
        <v>451580</v>
      </c>
      <c r="E1692" s="151">
        <v>833</v>
      </c>
      <c r="F1692" s="910"/>
      <c r="G1692" s="1338"/>
    </row>
    <row r="1693" spans="1:7" ht="18.75" customHeight="1" x14ac:dyDescent="0.25">
      <c r="A1693" s="1333"/>
      <c r="B1693" s="161" t="s">
        <v>1862</v>
      </c>
      <c r="C1693" s="162" t="s">
        <v>95</v>
      </c>
      <c r="D1693" s="148">
        <v>607549</v>
      </c>
      <c r="E1693" s="151">
        <v>833</v>
      </c>
      <c r="F1693" s="910"/>
      <c r="G1693" s="1338"/>
    </row>
    <row r="1694" spans="1:7" ht="18.75" customHeight="1" x14ac:dyDescent="0.25">
      <c r="A1694" s="1333"/>
      <c r="B1694" s="161" t="s">
        <v>1863</v>
      </c>
      <c r="C1694" s="162" t="s">
        <v>95</v>
      </c>
      <c r="D1694" s="148">
        <v>649055</v>
      </c>
      <c r="E1694" s="151">
        <v>833</v>
      </c>
      <c r="F1694" s="910"/>
      <c r="G1694" s="1338"/>
    </row>
    <row r="1695" spans="1:7" ht="18.75" customHeight="1" x14ac:dyDescent="0.25">
      <c r="A1695" s="1333"/>
      <c r="B1695" s="161" t="s">
        <v>1864</v>
      </c>
      <c r="C1695" s="162" t="s">
        <v>95</v>
      </c>
      <c r="D1695" s="148">
        <v>693197</v>
      </c>
      <c r="E1695" s="151">
        <v>833</v>
      </c>
      <c r="F1695" s="910"/>
      <c r="G1695" s="1338"/>
    </row>
    <row r="1696" spans="1:7" ht="18.75" customHeight="1" x14ac:dyDescent="0.25">
      <c r="A1696" s="1333"/>
      <c r="B1696" s="161" t="s">
        <v>1865</v>
      </c>
      <c r="C1696" s="162" t="s">
        <v>95</v>
      </c>
      <c r="D1696" s="148">
        <v>740350</v>
      </c>
      <c r="E1696" s="151">
        <v>833</v>
      </c>
      <c r="F1696" s="910"/>
      <c r="G1696" s="1338"/>
    </row>
    <row r="1697" spans="1:7" ht="18.75" customHeight="1" x14ac:dyDescent="0.25">
      <c r="A1697" s="1333"/>
      <c r="B1697" s="161" t="s">
        <v>1866</v>
      </c>
      <c r="C1697" s="162" t="s">
        <v>95</v>
      </c>
      <c r="D1697" s="148">
        <v>790937</v>
      </c>
      <c r="E1697" s="151">
        <v>833</v>
      </c>
      <c r="F1697" s="910"/>
      <c r="G1697" s="1338"/>
    </row>
    <row r="1698" spans="1:7" ht="18.75" customHeight="1" x14ac:dyDescent="0.25">
      <c r="A1698" s="1333"/>
      <c r="B1698" s="161" t="s">
        <v>1867</v>
      </c>
      <c r="C1698" s="162" t="s">
        <v>95</v>
      </c>
      <c r="D1698" s="148">
        <v>845446</v>
      </c>
      <c r="E1698" s="151">
        <v>833</v>
      </c>
      <c r="F1698" s="910"/>
      <c r="G1698" s="1338"/>
    </row>
    <row r="1699" spans="1:7" ht="18.75" customHeight="1" x14ac:dyDescent="0.25">
      <c r="A1699" s="1333"/>
      <c r="B1699" s="161" t="s">
        <v>1868</v>
      </c>
      <c r="C1699" s="162" t="s">
        <v>95</v>
      </c>
      <c r="D1699" s="148">
        <v>904431</v>
      </c>
      <c r="E1699" s="151">
        <v>833</v>
      </c>
      <c r="F1699" s="910"/>
      <c r="G1699" s="1338"/>
    </row>
    <row r="1700" spans="1:7" ht="18.75" customHeight="1" x14ac:dyDescent="0.25">
      <c r="A1700" s="1333"/>
      <c r="B1700" s="161" t="s">
        <v>1869</v>
      </c>
      <c r="C1700" s="162" t="s">
        <v>95</v>
      </c>
      <c r="D1700" s="148">
        <v>968517</v>
      </c>
      <c r="E1700" s="151">
        <v>833</v>
      </c>
      <c r="F1700" s="910"/>
      <c r="G1700" s="1338"/>
    </row>
    <row r="1701" spans="1:7" ht="18.75" customHeight="1" x14ac:dyDescent="0.25">
      <c r="A1701" s="1333"/>
      <c r="B1701" s="161" t="s">
        <v>1870</v>
      </c>
      <c r="C1701" s="162" t="s">
        <v>95</v>
      </c>
      <c r="D1701" s="148">
        <v>1038453</v>
      </c>
      <c r="E1701" s="151">
        <v>833</v>
      </c>
      <c r="F1701" s="910"/>
      <c r="G1701" s="1338"/>
    </row>
    <row r="1702" spans="1:7" ht="18.75" customHeight="1" x14ac:dyDescent="0.25">
      <c r="A1702" s="1333"/>
      <c r="B1702" s="161" t="s">
        <v>1871</v>
      </c>
      <c r="C1702" s="162" t="s">
        <v>95</v>
      </c>
      <c r="D1702" s="148">
        <v>1115038</v>
      </c>
      <c r="E1702" s="151">
        <v>833</v>
      </c>
      <c r="F1702" s="910"/>
      <c r="G1702" s="1338"/>
    </row>
    <row r="1703" spans="1:7" ht="18.75" customHeight="1" x14ac:dyDescent="0.25">
      <c r="A1703" s="1333"/>
      <c r="B1703" s="161" t="s">
        <v>1872</v>
      </c>
      <c r="C1703" s="162" t="s">
        <v>95</v>
      </c>
      <c r="D1703" s="148">
        <v>1199222</v>
      </c>
      <c r="E1703" s="151">
        <v>833</v>
      </c>
      <c r="F1703" s="910"/>
      <c r="G1703" s="1338"/>
    </row>
    <row r="1704" spans="1:7" ht="18.75" customHeight="1" x14ac:dyDescent="0.25">
      <c r="A1704" s="1333"/>
      <c r="B1704" s="161" t="s">
        <v>1873</v>
      </c>
      <c r="C1704" s="162" t="s">
        <v>95</v>
      </c>
      <c r="D1704" s="148">
        <v>1292081</v>
      </c>
      <c r="E1704" s="151">
        <v>833</v>
      </c>
      <c r="F1704" s="911"/>
      <c r="G1704" s="1342"/>
    </row>
    <row r="1705" spans="1:7" ht="18.75" customHeight="1" x14ac:dyDescent="0.25">
      <c r="A1705" s="1333">
        <v>25</v>
      </c>
      <c r="B1705" s="161" t="s">
        <v>1874</v>
      </c>
      <c r="C1705" s="162" t="s">
        <v>95</v>
      </c>
      <c r="D1705" s="148">
        <v>130283</v>
      </c>
      <c r="E1705" s="151">
        <v>833</v>
      </c>
      <c r="F1705" s="151"/>
      <c r="G1705" s="1341" t="s">
        <v>1259</v>
      </c>
    </row>
    <row r="1706" spans="1:7" ht="18.75" customHeight="1" x14ac:dyDescent="0.25">
      <c r="A1706" s="1333"/>
      <c r="B1706" s="161" t="s">
        <v>1875</v>
      </c>
      <c r="C1706" s="162" t="s">
        <v>95</v>
      </c>
      <c r="D1706" s="148">
        <v>171630</v>
      </c>
      <c r="E1706" s="151">
        <v>833</v>
      </c>
      <c r="F1706" s="910"/>
      <c r="G1706" s="1338"/>
    </row>
    <row r="1707" spans="1:7" ht="18.75" customHeight="1" x14ac:dyDescent="0.25">
      <c r="A1707" s="1333"/>
      <c r="B1707" s="161" t="s">
        <v>1876</v>
      </c>
      <c r="C1707" s="162" t="s">
        <v>95</v>
      </c>
      <c r="D1707" s="148">
        <v>451580</v>
      </c>
      <c r="E1707" s="151">
        <v>833</v>
      </c>
      <c r="F1707" s="910"/>
      <c r="G1707" s="1338"/>
    </row>
    <row r="1708" spans="1:7" ht="18.75" customHeight="1" x14ac:dyDescent="0.25">
      <c r="A1708" s="1333"/>
      <c r="B1708" s="161" t="s">
        <v>1877</v>
      </c>
      <c r="C1708" s="162" t="s">
        <v>95</v>
      </c>
      <c r="D1708" s="148">
        <v>607549</v>
      </c>
      <c r="E1708" s="151">
        <v>833</v>
      </c>
      <c r="F1708" s="910"/>
      <c r="G1708" s="1338"/>
    </row>
    <row r="1709" spans="1:7" ht="18.75" customHeight="1" x14ac:dyDescent="0.25">
      <c r="A1709" s="1333"/>
      <c r="B1709" s="161" t="s">
        <v>1878</v>
      </c>
      <c r="C1709" s="162" t="s">
        <v>95</v>
      </c>
      <c r="D1709" s="148">
        <v>649055</v>
      </c>
      <c r="E1709" s="151">
        <v>833</v>
      </c>
      <c r="F1709" s="910"/>
      <c r="G1709" s="1338"/>
    </row>
    <row r="1710" spans="1:7" ht="18.75" customHeight="1" x14ac:dyDescent="0.25">
      <c r="A1710" s="1333"/>
      <c r="B1710" s="161" t="s">
        <v>1879</v>
      </c>
      <c r="C1710" s="162" t="s">
        <v>95</v>
      </c>
      <c r="D1710" s="148">
        <v>693197</v>
      </c>
      <c r="E1710" s="151">
        <v>833</v>
      </c>
      <c r="F1710" s="910"/>
      <c r="G1710" s="1338"/>
    </row>
    <row r="1711" spans="1:7" ht="18.75" customHeight="1" x14ac:dyDescent="0.25">
      <c r="A1711" s="1333"/>
      <c r="B1711" s="161" t="s">
        <v>1880</v>
      </c>
      <c r="C1711" s="162" t="s">
        <v>95</v>
      </c>
      <c r="D1711" s="148">
        <v>740350</v>
      </c>
      <c r="E1711" s="151">
        <v>833</v>
      </c>
      <c r="F1711" s="910"/>
      <c r="G1711" s="1338"/>
    </row>
    <row r="1712" spans="1:7" ht="18.75" customHeight="1" x14ac:dyDescent="0.25">
      <c r="A1712" s="1333"/>
      <c r="B1712" s="161" t="s">
        <v>1881</v>
      </c>
      <c r="C1712" s="162" t="s">
        <v>95</v>
      </c>
      <c r="D1712" s="148">
        <v>790937</v>
      </c>
      <c r="E1712" s="151">
        <v>833</v>
      </c>
      <c r="F1712" s="910"/>
      <c r="G1712" s="1338"/>
    </row>
    <row r="1713" spans="1:7" ht="18.75" customHeight="1" x14ac:dyDescent="0.25">
      <c r="A1713" s="1333"/>
      <c r="B1713" s="161" t="s">
        <v>1882</v>
      </c>
      <c r="C1713" s="162" t="s">
        <v>95</v>
      </c>
      <c r="D1713" s="148">
        <v>845446</v>
      </c>
      <c r="E1713" s="151">
        <v>833</v>
      </c>
      <c r="F1713" s="910"/>
      <c r="G1713" s="1338"/>
    </row>
    <row r="1714" spans="1:7" ht="18.75" customHeight="1" x14ac:dyDescent="0.25">
      <c r="A1714" s="1333"/>
      <c r="B1714" s="161" t="s">
        <v>1883</v>
      </c>
      <c r="C1714" s="162" t="s">
        <v>95</v>
      </c>
      <c r="D1714" s="148">
        <v>904431</v>
      </c>
      <c r="E1714" s="151">
        <v>833</v>
      </c>
      <c r="F1714" s="910"/>
      <c r="G1714" s="1338"/>
    </row>
    <row r="1715" spans="1:7" ht="18.75" customHeight="1" x14ac:dyDescent="0.25">
      <c r="A1715" s="1333"/>
      <c r="B1715" s="161" t="s">
        <v>1884</v>
      </c>
      <c r="C1715" s="162" t="s">
        <v>95</v>
      </c>
      <c r="D1715" s="148">
        <v>968517</v>
      </c>
      <c r="E1715" s="151">
        <v>833</v>
      </c>
      <c r="F1715" s="910"/>
      <c r="G1715" s="1338"/>
    </row>
    <row r="1716" spans="1:7" ht="18.75" customHeight="1" x14ac:dyDescent="0.25">
      <c r="A1716" s="1333"/>
      <c r="B1716" s="161" t="s">
        <v>1885</v>
      </c>
      <c r="C1716" s="162" t="s">
        <v>95</v>
      </c>
      <c r="D1716" s="148">
        <v>1038453</v>
      </c>
      <c r="E1716" s="151">
        <v>833</v>
      </c>
      <c r="F1716" s="910"/>
      <c r="G1716" s="1338"/>
    </row>
    <row r="1717" spans="1:7" ht="18.75" customHeight="1" x14ac:dyDescent="0.25">
      <c r="A1717" s="1333"/>
      <c r="B1717" s="161" t="s">
        <v>1886</v>
      </c>
      <c r="C1717" s="162" t="s">
        <v>95</v>
      </c>
      <c r="D1717" s="148">
        <v>1115038</v>
      </c>
      <c r="E1717" s="151">
        <v>833</v>
      </c>
      <c r="F1717" s="910"/>
      <c r="G1717" s="1338"/>
    </row>
    <row r="1718" spans="1:7" ht="18.75" customHeight="1" x14ac:dyDescent="0.25">
      <c r="A1718" s="1333"/>
      <c r="B1718" s="161" t="s">
        <v>1887</v>
      </c>
      <c r="C1718" s="162" t="s">
        <v>95</v>
      </c>
      <c r="D1718" s="148">
        <v>1199222</v>
      </c>
      <c r="E1718" s="151">
        <v>833</v>
      </c>
      <c r="F1718" s="910"/>
      <c r="G1718" s="1338"/>
    </row>
    <row r="1719" spans="1:7" ht="18.75" customHeight="1" x14ac:dyDescent="0.25">
      <c r="A1719" s="1333"/>
      <c r="B1719" s="161" t="s">
        <v>1888</v>
      </c>
      <c r="C1719" s="162" t="s">
        <v>95</v>
      </c>
      <c r="D1719" s="148">
        <v>1292081</v>
      </c>
      <c r="E1719" s="151">
        <v>833</v>
      </c>
      <c r="F1719" s="911"/>
      <c r="G1719" s="1342"/>
    </row>
    <row r="1720" spans="1:7" ht="18.75" customHeight="1" x14ac:dyDescent="0.25">
      <c r="A1720" s="1333">
        <v>25</v>
      </c>
      <c r="B1720" s="161" t="s">
        <v>1889</v>
      </c>
      <c r="C1720" s="162" t="s">
        <v>95</v>
      </c>
      <c r="D1720" s="148">
        <v>130283</v>
      </c>
      <c r="E1720" s="151">
        <v>833</v>
      </c>
      <c r="F1720" s="151"/>
      <c r="G1720" s="1341" t="s">
        <v>1259</v>
      </c>
    </row>
    <row r="1721" spans="1:7" ht="18.75" customHeight="1" x14ac:dyDescent="0.25">
      <c r="A1721" s="1333"/>
      <c r="B1721" s="161" t="s">
        <v>1890</v>
      </c>
      <c r="C1721" s="162" t="s">
        <v>95</v>
      </c>
      <c r="D1721" s="148">
        <v>171630</v>
      </c>
      <c r="E1721" s="151">
        <v>833</v>
      </c>
      <c r="F1721" s="910"/>
      <c r="G1721" s="1338"/>
    </row>
    <row r="1722" spans="1:7" ht="18.75" customHeight="1" x14ac:dyDescent="0.25">
      <c r="A1722" s="1333"/>
      <c r="B1722" s="161" t="s">
        <v>1891</v>
      </c>
      <c r="C1722" s="162" t="s">
        <v>95</v>
      </c>
      <c r="D1722" s="148">
        <v>451580</v>
      </c>
      <c r="E1722" s="151">
        <v>833</v>
      </c>
      <c r="F1722" s="910"/>
      <c r="G1722" s="1338"/>
    </row>
    <row r="1723" spans="1:7" ht="18.75" customHeight="1" x14ac:dyDescent="0.25">
      <c r="A1723" s="1333"/>
      <c r="B1723" s="161" t="s">
        <v>1892</v>
      </c>
      <c r="C1723" s="162" t="s">
        <v>95</v>
      </c>
      <c r="D1723" s="148">
        <v>607549</v>
      </c>
      <c r="E1723" s="151">
        <v>833</v>
      </c>
      <c r="F1723" s="910"/>
      <c r="G1723" s="1338"/>
    </row>
    <row r="1724" spans="1:7" ht="18.75" customHeight="1" x14ac:dyDescent="0.25">
      <c r="A1724" s="1333"/>
      <c r="B1724" s="161" t="s">
        <v>1893</v>
      </c>
      <c r="C1724" s="162" t="s">
        <v>95</v>
      </c>
      <c r="D1724" s="148">
        <v>649055</v>
      </c>
      <c r="E1724" s="151">
        <v>833</v>
      </c>
      <c r="F1724" s="910"/>
      <c r="G1724" s="1338"/>
    </row>
    <row r="1725" spans="1:7" ht="18.75" customHeight="1" x14ac:dyDescent="0.25">
      <c r="A1725" s="1333"/>
      <c r="B1725" s="161" t="s">
        <v>1894</v>
      </c>
      <c r="C1725" s="162" t="s">
        <v>95</v>
      </c>
      <c r="D1725" s="148">
        <v>693197</v>
      </c>
      <c r="E1725" s="151">
        <v>833</v>
      </c>
      <c r="F1725" s="910"/>
      <c r="G1725" s="1338"/>
    </row>
    <row r="1726" spans="1:7" ht="18.75" customHeight="1" x14ac:dyDescent="0.25">
      <c r="A1726" s="1333"/>
      <c r="B1726" s="161" t="s">
        <v>1895</v>
      </c>
      <c r="C1726" s="162" t="s">
        <v>95</v>
      </c>
      <c r="D1726" s="148">
        <v>740350</v>
      </c>
      <c r="E1726" s="151">
        <v>833</v>
      </c>
      <c r="F1726" s="910"/>
      <c r="G1726" s="1338"/>
    </row>
    <row r="1727" spans="1:7" ht="18.75" customHeight="1" x14ac:dyDescent="0.25">
      <c r="A1727" s="1333"/>
      <c r="B1727" s="161" t="s">
        <v>1896</v>
      </c>
      <c r="C1727" s="162" t="s">
        <v>95</v>
      </c>
      <c r="D1727" s="148">
        <v>790937</v>
      </c>
      <c r="E1727" s="151">
        <v>833</v>
      </c>
      <c r="F1727" s="910"/>
      <c r="G1727" s="1338"/>
    </row>
    <row r="1728" spans="1:7" ht="18.75" customHeight="1" x14ac:dyDescent="0.25">
      <c r="A1728" s="1333"/>
      <c r="B1728" s="161" t="s">
        <v>1897</v>
      </c>
      <c r="C1728" s="162" t="s">
        <v>95</v>
      </c>
      <c r="D1728" s="148">
        <v>845446</v>
      </c>
      <c r="E1728" s="151">
        <v>833</v>
      </c>
      <c r="F1728" s="910"/>
      <c r="G1728" s="1338"/>
    </row>
    <row r="1729" spans="1:7" ht="18.75" customHeight="1" x14ac:dyDescent="0.25">
      <c r="A1729" s="1333"/>
      <c r="B1729" s="161" t="s">
        <v>1898</v>
      </c>
      <c r="C1729" s="162" t="s">
        <v>95</v>
      </c>
      <c r="D1729" s="148">
        <v>904431</v>
      </c>
      <c r="E1729" s="151">
        <v>833</v>
      </c>
      <c r="F1729" s="910"/>
      <c r="G1729" s="1338"/>
    </row>
    <row r="1730" spans="1:7" ht="18.75" customHeight="1" x14ac:dyDescent="0.25">
      <c r="A1730" s="1333"/>
      <c r="B1730" s="161" t="s">
        <v>1899</v>
      </c>
      <c r="C1730" s="162" t="s">
        <v>95</v>
      </c>
      <c r="D1730" s="148">
        <v>968517</v>
      </c>
      <c r="E1730" s="151">
        <v>833</v>
      </c>
      <c r="F1730" s="910"/>
      <c r="G1730" s="1338"/>
    </row>
    <row r="1731" spans="1:7" ht="18.75" customHeight="1" x14ac:dyDescent="0.25">
      <c r="A1731" s="1333"/>
      <c r="B1731" s="161" t="s">
        <v>1900</v>
      </c>
      <c r="C1731" s="162" t="s">
        <v>95</v>
      </c>
      <c r="D1731" s="148">
        <v>1038453</v>
      </c>
      <c r="E1731" s="151">
        <v>833</v>
      </c>
      <c r="F1731" s="910"/>
      <c r="G1731" s="1338"/>
    </row>
    <row r="1732" spans="1:7" ht="18.75" customHeight="1" x14ac:dyDescent="0.25">
      <c r="A1732" s="1333"/>
      <c r="B1732" s="161" t="s">
        <v>1901</v>
      </c>
      <c r="C1732" s="162" t="s">
        <v>95</v>
      </c>
      <c r="D1732" s="148">
        <v>1115038</v>
      </c>
      <c r="E1732" s="151">
        <v>833</v>
      </c>
      <c r="F1732" s="910"/>
      <c r="G1732" s="1338"/>
    </row>
    <row r="1733" spans="1:7" ht="18.75" customHeight="1" x14ac:dyDescent="0.25">
      <c r="A1733" s="1333"/>
      <c r="B1733" s="161" t="s">
        <v>1902</v>
      </c>
      <c r="C1733" s="162" t="s">
        <v>95</v>
      </c>
      <c r="D1733" s="148">
        <v>1199222</v>
      </c>
      <c r="E1733" s="151">
        <v>833</v>
      </c>
      <c r="F1733" s="910"/>
      <c r="G1733" s="1338"/>
    </row>
    <row r="1734" spans="1:7" ht="18.75" customHeight="1" x14ac:dyDescent="0.25">
      <c r="A1734" s="1333"/>
      <c r="B1734" s="161" t="s">
        <v>1903</v>
      </c>
      <c r="C1734" s="162" t="s">
        <v>95</v>
      </c>
      <c r="D1734" s="148">
        <v>1292081</v>
      </c>
      <c r="E1734" s="151">
        <v>833</v>
      </c>
      <c r="F1734" s="911"/>
      <c r="G1734" s="1342"/>
    </row>
    <row r="1735" spans="1:7" ht="18.75" customHeight="1" x14ac:dyDescent="0.25">
      <c r="A1735" s="1333">
        <v>26</v>
      </c>
      <c r="B1735" s="161" t="s">
        <v>1904</v>
      </c>
      <c r="C1735" s="162" t="s">
        <v>95</v>
      </c>
      <c r="D1735" s="148">
        <v>130283</v>
      </c>
      <c r="E1735" s="151">
        <v>833</v>
      </c>
      <c r="F1735" s="151"/>
      <c r="G1735" s="1341" t="s">
        <v>1259</v>
      </c>
    </row>
    <row r="1736" spans="1:7" ht="18.75" customHeight="1" x14ac:dyDescent="0.25">
      <c r="A1736" s="1333"/>
      <c r="B1736" s="161" t="s">
        <v>1905</v>
      </c>
      <c r="C1736" s="162" t="s">
        <v>95</v>
      </c>
      <c r="D1736" s="148">
        <v>171630</v>
      </c>
      <c r="E1736" s="151">
        <v>833</v>
      </c>
      <c r="F1736" s="910"/>
      <c r="G1736" s="1338"/>
    </row>
    <row r="1737" spans="1:7" ht="18.75" customHeight="1" x14ac:dyDescent="0.25">
      <c r="A1737" s="1333"/>
      <c r="B1737" s="161" t="s">
        <v>1906</v>
      </c>
      <c r="C1737" s="162" t="s">
        <v>95</v>
      </c>
      <c r="D1737" s="148">
        <v>451580</v>
      </c>
      <c r="E1737" s="151">
        <v>833</v>
      </c>
      <c r="F1737" s="910"/>
      <c r="G1737" s="1338"/>
    </row>
    <row r="1738" spans="1:7" ht="18.75" customHeight="1" x14ac:dyDescent="0.25">
      <c r="A1738" s="1333"/>
      <c r="B1738" s="161" t="s">
        <v>1907</v>
      </c>
      <c r="C1738" s="162" t="s">
        <v>95</v>
      </c>
      <c r="D1738" s="148">
        <v>607549</v>
      </c>
      <c r="E1738" s="151">
        <v>833</v>
      </c>
      <c r="F1738" s="910"/>
      <c r="G1738" s="1338"/>
    </row>
    <row r="1739" spans="1:7" ht="18.75" customHeight="1" x14ac:dyDescent="0.25">
      <c r="A1739" s="1333"/>
      <c r="B1739" s="161" t="s">
        <v>1908</v>
      </c>
      <c r="C1739" s="162" t="s">
        <v>95</v>
      </c>
      <c r="D1739" s="148">
        <v>649055</v>
      </c>
      <c r="E1739" s="151">
        <v>833</v>
      </c>
      <c r="F1739" s="910"/>
      <c r="G1739" s="1338"/>
    </row>
    <row r="1740" spans="1:7" ht="18.75" customHeight="1" x14ac:dyDescent="0.25">
      <c r="A1740" s="1333"/>
      <c r="B1740" s="161" t="s">
        <v>1909</v>
      </c>
      <c r="C1740" s="162" t="s">
        <v>95</v>
      </c>
      <c r="D1740" s="148">
        <v>693197</v>
      </c>
      <c r="E1740" s="151">
        <v>833</v>
      </c>
      <c r="F1740" s="910"/>
      <c r="G1740" s="1338"/>
    </row>
    <row r="1741" spans="1:7" ht="18.75" customHeight="1" x14ac:dyDescent="0.25">
      <c r="A1741" s="1333"/>
      <c r="B1741" s="161" t="s">
        <v>1910</v>
      </c>
      <c r="C1741" s="162" t="s">
        <v>95</v>
      </c>
      <c r="D1741" s="148">
        <v>740350</v>
      </c>
      <c r="E1741" s="151">
        <v>833</v>
      </c>
      <c r="F1741" s="910"/>
      <c r="G1741" s="1338"/>
    </row>
    <row r="1742" spans="1:7" ht="18.75" customHeight="1" x14ac:dyDescent="0.25">
      <c r="A1742" s="1333"/>
      <c r="B1742" s="161" t="s">
        <v>1911</v>
      </c>
      <c r="C1742" s="162" t="s">
        <v>95</v>
      </c>
      <c r="D1742" s="148">
        <v>790937</v>
      </c>
      <c r="E1742" s="151">
        <v>833</v>
      </c>
      <c r="F1742" s="910"/>
      <c r="G1742" s="1338"/>
    </row>
    <row r="1743" spans="1:7" ht="18.75" customHeight="1" x14ac:dyDescent="0.25">
      <c r="A1743" s="1333"/>
      <c r="B1743" s="161" t="s">
        <v>1912</v>
      </c>
      <c r="C1743" s="162" t="s">
        <v>95</v>
      </c>
      <c r="D1743" s="148">
        <v>845446</v>
      </c>
      <c r="E1743" s="151">
        <v>833</v>
      </c>
      <c r="F1743" s="910"/>
      <c r="G1743" s="1338"/>
    </row>
    <row r="1744" spans="1:7" ht="18.75" customHeight="1" x14ac:dyDescent="0.25">
      <c r="A1744" s="1333"/>
      <c r="B1744" s="161" t="s">
        <v>1913</v>
      </c>
      <c r="C1744" s="162" t="s">
        <v>95</v>
      </c>
      <c r="D1744" s="148">
        <v>904431</v>
      </c>
      <c r="E1744" s="151">
        <v>833</v>
      </c>
      <c r="F1744" s="910"/>
      <c r="G1744" s="1338"/>
    </row>
    <row r="1745" spans="1:7" ht="18.75" customHeight="1" x14ac:dyDescent="0.25">
      <c r="A1745" s="1333"/>
      <c r="B1745" s="161" t="s">
        <v>1914</v>
      </c>
      <c r="C1745" s="162" t="s">
        <v>95</v>
      </c>
      <c r="D1745" s="148">
        <v>968517</v>
      </c>
      <c r="E1745" s="151">
        <v>833</v>
      </c>
      <c r="F1745" s="910"/>
      <c r="G1745" s="1338"/>
    </row>
    <row r="1746" spans="1:7" ht="18.75" customHeight="1" x14ac:dyDescent="0.25">
      <c r="A1746" s="1333"/>
      <c r="B1746" s="161" t="s">
        <v>1915</v>
      </c>
      <c r="C1746" s="162" t="s">
        <v>95</v>
      </c>
      <c r="D1746" s="148">
        <v>1038453</v>
      </c>
      <c r="E1746" s="151">
        <v>833</v>
      </c>
      <c r="F1746" s="910"/>
      <c r="G1746" s="1338"/>
    </row>
    <row r="1747" spans="1:7" ht="18.75" customHeight="1" x14ac:dyDescent="0.25">
      <c r="A1747" s="1333"/>
      <c r="B1747" s="161" t="s">
        <v>1916</v>
      </c>
      <c r="C1747" s="162" t="s">
        <v>95</v>
      </c>
      <c r="D1747" s="148">
        <v>1115038</v>
      </c>
      <c r="E1747" s="151">
        <v>833</v>
      </c>
      <c r="F1747" s="910"/>
      <c r="G1747" s="1338"/>
    </row>
    <row r="1748" spans="1:7" ht="18.75" customHeight="1" x14ac:dyDescent="0.25">
      <c r="A1748" s="1333"/>
      <c r="B1748" s="161" t="s">
        <v>1917</v>
      </c>
      <c r="C1748" s="162" t="s">
        <v>95</v>
      </c>
      <c r="D1748" s="148">
        <v>1199222</v>
      </c>
      <c r="E1748" s="151">
        <v>833</v>
      </c>
      <c r="F1748" s="910"/>
      <c r="G1748" s="1338"/>
    </row>
    <row r="1749" spans="1:7" ht="18.75" customHeight="1" x14ac:dyDescent="0.25">
      <c r="A1749" s="1333"/>
      <c r="B1749" s="161" t="s">
        <v>1918</v>
      </c>
      <c r="C1749" s="162" t="s">
        <v>95</v>
      </c>
      <c r="D1749" s="148">
        <v>1292081</v>
      </c>
      <c r="E1749" s="151">
        <v>833</v>
      </c>
      <c r="F1749" s="911"/>
      <c r="G1749" s="1342"/>
    </row>
    <row r="1750" spans="1:7" ht="18.75" customHeight="1" x14ac:dyDescent="0.25">
      <c r="A1750" s="1333">
        <v>27</v>
      </c>
      <c r="B1750" s="161" t="s">
        <v>1919</v>
      </c>
      <c r="C1750" s="162" t="s">
        <v>95</v>
      </c>
      <c r="D1750" s="148">
        <v>130283</v>
      </c>
      <c r="E1750" s="151">
        <v>833</v>
      </c>
      <c r="F1750" s="151"/>
      <c r="G1750" s="1341" t="s">
        <v>1259</v>
      </c>
    </row>
    <row r="1751" spans="1:7" ht="18.75" customHeight="1" x14ac:dyDescent="0.25">
      <c r="A1751" s="1333"/>
      <c r="B1751" s="161" t="s">
        <v>1920</v>
      </c>
      <c r="C1751" s="162" t="s">
        <v>95</v>
      </c>
      <c r="D1751" s="148">
        <v>171630</v>
      </c>
      <c r="E1751" s="151">
        <v>833</v>
      </c>
      <c r="F1751" s="910"/>
      <c r="G1751" s="1338"/>
    </row>
    <row r="1752" spans="1:7" ht="18.75" customHeight="1" x14ac:dyDescent="0.25">
      <c r="A1752" s="1333"/>
      <c r="B1752" s="161" t="s">
        <v>1921</v>
      </c>
      <c r="C1752" s="162" t="s">
        <v>95</v>
      </c>
      <c r="D1752" s="148">
        <v>451580</v>
      </c>
      <c r="E1752" s="151">
        <v>833</v>
      </c>
      <c r="F1752" s="910"/>
      <c r="G1752" s="1338"/>
    </row>
    <row r="1753" spans="1:7" ht="18.75" customHeight="1" x14ac:dyDescent="0.25">
      <c r="A1753" s="1333"/>
      <c r="B1753" s="161" t="s">
        <v>1922</v>
      </c>
      <c r="C1753" s="162" t="s">
        <v>95</v>
      </c>
      <c r="D1753" s="148">
        <v>607549</v>
      </c>
      <c r="E1753" s="151">
        <v>833</v>
      </c>
      <c r="F1753" s="910"/>
      <c r="G1753" s="1338"/>
    </row>
    <row r="1754" spans="1:7" ht="18.75" customHeight="1" x14ac:dyDescent="0.25">
      <c r="A1754" s="1333"/>
      <c r="B1754" s="161" t="s">
        <v>1923</v>
      </c>
      <c r="C1754" s="162" t="s">
        <v>95</v>
      </c>
      <c r="D1754" s="148">
        <v>649055</v>
      </c>
      <c r="E1754" s="151">
        <v>833</v>
      </c>
      <c r="F1754" s="910"/>
      <c r="G1754" s="1338"/>
    </row>
    <row r="1755" spans="1:7" ht="18.75" customHeight="1" x14ac:dyDescent="0.25">
      <c r="A1755" s="1333"/>
      <c r="B1755" s="161" t="s">
        <v>1924</v>
      </c>
      <c r="C1755" s="162" t="s">
        <v>95</v>
      </c>
      <c r="D1755" s="148">
        <v>693197</v>
      </c>
      <c r="E1755" s="151">
        <v>833</v>
      </c>
      <c r="F1755" s="910"/>
      <c r="G1755" s="1338"/>
    </row>
    <row r="1756" spans="1:7" ht="18.75" customHeight="1" x14ac:dyDescent="0.25">
      <c r="A1756" s="1333"/>
      <c r="B1756" s="161" t="s">
        <v>1925</v>
      </c>
      <c r="C1756" s="162" t="s">
        <v>95</v>
      </c>
      <c r="D1756" s="148">
        <v>740350</v>
      </c>
      <c r="E1756" s="151">
        <v>833</v>
      </c>
      <c r="F1756" s="910"/>
      <c r="G1756" s="1338"/>
    </row>
    <row r="1757" spans="1:7" ht="18.75" customHeight="1" x14ac:dyDescent="0.25">
      <c r="A1757" s="1333"/>
      <c r="B1757" s="161" t="s">
        <v>1926</v>
      </c>
      <c r="C1757" s="162" t="s">
        <v>95</v>
      </c>
      <c r="D1757" s="148">
        <v>790937</v>
      </c>
      <c r="E1757" s="151">
        <v>833</v>
      </c>
      <c r="F1757" s="910"/>
      <c r="G1757" s="1338"/>
    </row>
    <row r="1758" spans="1:7" ht="18.75" customHeight="1" x14ac:dyDescent="0.25">
      <c r="A1758" s="1333"/>
      <c r="B1758" s="161" t="s">
        <v>1927</v>
      </c>
      <c r="C1758" s="162" t="s">
        <v>95</v>
      </c>
      <c r="D1758" s="148">
        <v>845446</v>
      </c>
      <c r="E1758" s="151">
        <v>833</v>
      </c>
      <c r="F1758" s="910"/>
      <c r="G1758" s="1338"/>
    </row>
    <row r="1759" spans="1:7" ht="18.75" customHeight="1" x14ac:dyDescent="0.25">
      <c r="A1759" s="1333"/>
      <c r="B1759" s="161" t="s">
        <v>1928</v>
      </c>
      <c r="C1759" s="162" t="s">
        <v>95</v>
      </c>
      <c r="D1759" s="148">
        <v>904431</v>
      </c>
      <c r="E1759" s="151">
        <v>833</v>
      </c>
      <c r="F1759" s="910"/>
      <c r="G1759" s="1338"/>
    </row>
    <row r="1760" spans="1:7" ht="18.75" customHeight="1" x14ac:dyDescent="0.25">
      <c r="A1760" s="1333"/>
      <c r="B1760" s="161" t="s">
        <v>1929</v>
      </c>
      <c r="C1760" s="162" t="s">
        <v>95</v>
      </c>
      <c r="D1760" s="148">
        <v>968517</v>
      </c>
      <c r="E1760" s="151">
        <v>833</v>
      </c>
      <c r="F1760" s="910"/>
      <c r="G1760" s="1338"/>
    </row>
    <row r="1761" spans="1:7" ht="18.75" customHeight="1" x14ac:dyDescent="0.25">
      <c r="A1761" s="1333"/>
      <c r="B1761" s="161" t="s">
        <v>1930</v>
      </c>
      <c r="C1761" s="162" t="s">
        <v>95</v>
      </c>
      <c r="D1761" s="148">
        <v>1038453</v>
      </c>
      <c r="E1761" s="151">
        <v>833</v>
      </c>
      <c r="F1761" s="910"/>
      <c r="G1761" s="1338"/>
    </row>
    <row r="1762" spans="1:7" ht="18.75" customHeight="1" x14ac:dyDescent="0.25">
      <c r="A1762" s="1333"/>
      <c r="B1762" s="161" t="s">
        <v>1931</v>
      </c>
      <c r="C1762" s="162" t="s">
        <v>95</v>
      </c>
      <c r="D1762" s="148">
        <v>1115038</v>
      </c>
      <c r="E1762" s="151">
        <v>833</v>
      </c>
      <c r="F1762" s="910"/>
      <c r="G1762" s="1338"/>
    </row>
    <row r="1763" spans="1:7" ht="18.75" customHeight="1" x14ac:dyDescent="0.25">
      <c r="A1763" s="1333"/>
      <c r="B1763" s="161" t="s">
        <v>1932</v>
      </c>
      <c r="C1763" s="162" t="s">
        <v>95</v>
      </c>
      <c r="D1763" s="148">
        <v>1199222</v>
      </c>
      <c r="E1763" s="151">
        <v>833</v>
      </c>
      <c r="F1763" s="910"/>
      <c r="G1763" s="1338"/>
    </row>
    <row r="1764" spans="1:7" ht="18.75" customHeight="1" x14ac:dyDescent="0.25">
      <c r="A1764" s="1333"/>
      <c r="B1764" s="161" t="s">
        <v>1933</v>
      </c>
      <c r="C1764" s="162" t="s">
        <v>95</v>
      </c>
      <c r="D1764" s="148">
        <v>1292081</v>
      </c>
      <c r="E1764" s="151">
        <v>833</v>
      </c>
      <c r="F1764" s="911"/>
      <c r="G1764" s="1342"/>
    </row>
    <row r="1765" spans="1:7" ht="18.75" customHeight="1" x14ac:dyDescent="0.25">
      <c r="A1765" s="1333">
        <v>27</v>
      </c>
      <c r="B1765" s="161" t="s">
        <v>1934</v>
      </c>
      <c r="C1765" s="162" t="s">
        <v>95</v>
      </c>
      <c r="D1765" s="148">
        <v>130283</v>
      </c>
      <c r="E1765" s="151">
        <v>833</v>
      </c>
      <c r="F1765" s="151"/>
      <c r="G1765" s="1341" t="s">
        <v>1259</v>
      </c>
    </row>
    <row r="1766" spans="1:7" ht="18.75" customHeight="1" x14ac:dyDescent="0.25">
      <c r="A1766" s="1333"/>
      <c r="B1766" s="161" t="s">
        <v>1935</v>
      </c>
      <c r="C1766" s="162" t="s">
        <v>95</v>
      </c>
      <c r="D1766" s="148">
        <v>171630</v>
      </c>
      <c r="E1766" s="151">
        <v>833</v>
      </c>
      <c r="F1766" s="910"/>
      <c r="G1766" s="1338"/>
    </row>
    <row r="1767" spans="1:7" ht="18.75" customHeight="1" x14ac:dyDescent="0.25">
      <c r="A1767" s="1333"/>
      <c r="B1767" s="161" t="s">
        <v>1936</v>
      </c>
      <c r="C1767" s="162" t="s">
        <v>95</v>
      </c>
      <c r="D1767" s="148">
        <v>451580</v>
      </c>
      <c r="E1767" s="151">
        <v>833</v>
      </c>
      <c r="F1767" s="910"/>
      <c r="G1767" s="1338"/>
    </row>
    <row r="1768" spans="1:7" ht="18.75" customHeight="1" x14ac:dyDescent="0.25">
      <c r="A1768" s="1333"/>
      <c r="B1768" s="161" t="s">
        <v>1937</v>
      </c>
      <c r="C1768" s="162" t="s">
        <v>95</v>
      </c>
      <c r="D1768" s="148">
        <v>607549</v>
      </c>
      <c r="E1768" s="151">
        <v>833</v>
      </c>
      <c r="F1768" s="910"/>
      <c r="G1768" s="1338"/>
    </row>
    <row r="1769" spans="1:7" ht="18.75" customHeight="1" x14ac:dyDescent="0.25">
      <c r="A1769" s="1333"/>
      <c r="B1769" s="161" t="s">
        <v>1938</v>
      </c>
      <c r="C1769" s="162" t="s">
        <v>95</v>
      </c>
      <c r="D1769" s="148">
        <v>649055</v>
      </c>
      <c r="E1769" s="151">
        <v>833</v>
      </c>
      <c r="F1769" s="910"/>
      <c r="G1769" s="1338"/>
    </row>
    <row r="1770" spans="1:7" ht="18.75" customHeight="1" x14ac:dyDescent="0.25">
      <c r="A1770" s="1333"/>
      <c r="B1770" s="161" t="s">
        <v>1939</v>
      </c>
      <c r="C1770" s="162" t="s">
        <v>95</v>
      </c>
      <c r="D1770" s="148">
        <v>693197</v>
      </c>
      <c r="E1770" s="151">
        <v>833</v>
      </c>
      <c r="F1770" s="910"/>
      <c r="G1770" s="1338"/>
    </row>
    <row r="1771" spans="1:7" ht="18.75" customHeight="1" x14ac:dyDescent="0.25">
      <c r="A1771" s="1333"/>
      <c r="B1771" s="161" t="s">
        <v>1940</v>
      </c>
      <c r="C1771" s="162" t="s">
        <v>95</v>
      </c>
      <c r="D1771" s="148">
        <v>740350</v>
      </c>
      <c r="E1771" s="151">
        <v>833</v>
      </c>
      <c r="F1771" s="910"/>
      <c r="G1771" s="1338"/>
    </row>
    <row r="1772" spans="1:7" ht="18.75" customHeight="1" x14ac:dyDescent="0.25">
      <c r="A1772" s="1333"/>
      <c r="B1772" s="161" t="s">
        <v>1941</v>
      </c>
      <c r="C1772" s="162" t="s">
        <v>95</v>
      </c>
      <c r="D1772" s="148">
        <v>790937</v>
      </c>
      <c r="E1772" s="151">
        <v>833</v>
      </c>
      <c r="F1772" s="910"/>
      <c r="G1772" s="1338"/>
    </row>
    <row r="1773" spans="1:7" ht="18.75" customHeight="1" x14ac:dyDescent="0.25">
      <c r="A1773" s="1333"/>
      <c r="B1773" s="161" t="s">
        <v>1942</v>
      </c>
      <c r="C1773" s="162" t="s">
        <v>95</v>
      </c>
      <c r="D1773" s="148">
        <v>845446</v>
      </c>
      <c r="E1773" s="151">
        <v>833</v>
      </c>
      <c r="F1773" s="910"/>
      <c r="G1773" s="1338"/>
    </row>
    <row r="1774" spans="1:7" ht="18.75" customHeight="1" x14ac:dyDescent="0.25">
      <c r="A1774" s="1333"/>
      <c r="B1774" s="161" t="s">
        <v>1943</v>
      </c>
      <c r="C1774" s="162" t="s">
        <v>95</v>
      </c>
      <c r="D1774" s="148">
        <v>904431</v>
      </c>
      <c r="E1774" s="151">
        <v>833</v>
      </c>
      <c r="F1774" s="910"/>
      <c r="G1774" s="1338"/>
    </row>
    <row r="1775" spans="1:7" ht="18.75" customHeight="1" x14ac:dyDescent="0.25">
      <c r="A1775" s="1333"/>
      <c r="B1775" s="161" t="s">
        <v>1944</v>
      </c>
      <c r="C1775" s="162" t="s">
        <v>95</v>
      </c>
      <c r="D1775" s="148">
        <v>968517</v>
      </c>
      <c r="E1775" s="151">
        <v>833</v>
      </c>
      <c r="F1775" s="910"/>
      <c r="G1775" s="1338"/>
    </row>
    <row r="1776" spans="1:7" ht="18.75" customHeight="1" x14ac:dyDescent="0.25">
      <c r="A1776" s="1333"/>
      <c r="B1776" s="161" t="s">
        <v>1945</v>
      </c>
      <c r="C1776" s="162" t="s">
        <v>95</v>
      </c>
      <c r="D1776" s="148">
        <v>1038453</v>
      </c>
      <c r="E1776" s="151">
        <v>833</v>
      </c>
      <c r="F1776" s="910"/>
      <c r="G1776" s="1338"/>
    </row>
    <row r="1777" spans="1:7" ht="18.75" customHeight="1" x14ac:dyDescent="0.25">
      <c r="A1777" s="1333"/>
      <c r="B1777" s="161" t="s">
        <v>1946</v>
      </c>
      <c r="C1777" s="162" t="s">
        <v>95</v>
      </c>
      <c r="D1777" s="148">
        <v>1115038</v>
      </c>
      <c r="E1777" s="151">
        <v>833</v>
      </c>
      <c r="F1777" s="910"/>
      <c r="G1777" s="1338"/>
    </row>
    <row r="1778" spans="1:7" ht="18.75" customHeight="1" x14ac:dyDescent="0.25">
      <c r="A1778" s="1333"/>
      <c r="B1778" s="161" t="s">
        <v>1947</v>
      </c>
      <c r="C1778" s="162" t="s">
        <v>95</v>
      </c>
      <c r="D1778" s="148">
        <v>1199222</v>
      </c>
      <c r="E1778" s="151">
        <v>833</v>
      </c>
      <c r="F1778" s="910"/>
      <c r="G1778" s="1338"/>
    </row>
    <row r="1779" spans="1:7" ht="18.75" customHeight="1" x14ac:dyDescent="0.25">
      <c r="A1779" s="1333"/>
      <c r="B1779" s="161" t="s">
        <v>1948</v>
      </c>
      <c r="C1779" s="162" t="s">
        <v>95</v>
      </c>
      <c r="D1779" s="148">
        <v>1292081</v>
      </c>
      <c r="E1779" s="151">
        <v>833</v>
      </c>
      <c r="F1779" s="911"/>
      <c r="G1779" s="1342"/>
    </row>
    <row r="1780" spans="1:7" ht="18.75" customHeight="1" x14ac:dyDescent="0.25">
      <c r="A1780" s="1333">
        <v>28</v>
      </c>
      <c r="B1780" s="161" t="s">
        <v>1949</v>
      </c>
      <c r="C1780" s="162" t="s">
        <v>95</v>
      </c>
      <c r="D1780" s="148">
        <v>130283</v>
      </c>
      <c r="E1780" s="151">
        <v>833</v>
      </c>
      <c r="F1780" s="151"/>
      <c r="G1780" s="1341" t="s">
        <v>1259</v>
      </c>
    </row>
    <row r="1781" spans="1:7" ht="18.75" customHeight="1" x14ac:dyDescent="0.25">
      <c r="A1781" s="1333"/>
      <c r="B1781" s="161" t="s">
        <v>1950</v>
      </c>
      <c r="C1781" s="162" t="s">
        <v>95</v>
      </c>
      <c r="D1781" s="148">
        <v>171630</v>
      </c>
      <c r="E1781" s="151">
        <v>833</v>
      </c>
      <c r="F1781" s="910"/>
      <c r="G1781" s="1338"/>
    </row>
    <row r="1782" spans="1:7" ht="18.75" customHeight="1" x14ac:dyDescent="0.25">
      <c r="A1782" s="1333"/>
      <c r="B1782" s="161" t="s">
        <v>1951</v>
      </c>
      <c r="C1782" s="162" t="s">
        <v>95</v>
      </c>
      <c r="D1782" s="148">
        <v>451580</v>
      </c>
      <c r="E1782" s="151">
        <v>833</v>
      </c>
      <c r="F1782" s="910"/>
      <c r="G1782" s="1338"/>
    </row>
    <row r="1783" spans="1:7" ht="18.75" customHeight="1" x14ac:dyDescent="0.25">
      <c r="A1783" s="1333"/>
      <c r="B1783" s="161" t="s">
        <v>1952</v>
      </c>
      <c r="C1783" s="162" t="s">
        <v>95</v>
      </c>
      <c r="D1783" s="148">
        <v>607549</v>
      </c>
      <c r="E1783" s="151">
        <v>833</v>
      </c>
      <c r="F1783" s="910"/>
      <c r="G1783" s="1338"/>
    </row>
    <row r="1784" spans="1:7" ht="18.75" customHeight="1" x14ac:dyDescent="0.25">
      <c r="A1784" s="1333"/>
      <c r="B1784" s="161" t="s">
        <v>1953</v>
      </c>
      <c r="C1784" s="162" t="s">
        <v>95</v>
      </c>
      <c r="D1784" s="148">
        <v>649055</v>
      </c>
      <c r="E1784" s="151">
        <v>833</v>
      </c>
      <c r="F1784" s="910"/>
      <c r="G1784" s="1338"/>
    </row>
    <row r="1785" spans="1:7" ht="18.75" customHeight="1" x14ac:dyDescent="0.25">
      <c r="A1785" s="1333"/>
      <c r="B1785" s="161" t="s">
        <v>1954</v>
      </c>
      <c r="C1785" s="162" t="s">
        <v>95</v>
      </c>
      <c r="D1785" s="148">
        <v>693197</v>
      </c>
      <c r="E1785" s="151">
        <v>833</v>
      </c>
      <c r="F1785" s="910"/>
      <c r="G1785" s="1338"/>
    </row>
    <row r="1786" spans="1:7" ht="18.75" customHeight="1" x14ac:dyDescent="0.25">
      <c r="A1786" s="1333"/>
      <c r="B1786" s="161" t="s">
        <v>1955</v>
      </c>
      <c r="C1786" s="162" t="s">
        <v>95</v>
      </c>
      <c r="D1786" s="148">
        <v>740350</v>
      </c>
      <c r="E1786" s="151">
        <v>833</v>
      </c>
      <c r="F1786" s="910"/>
      <c r="G1786" s="1338"/>
    </row>
    <row r="1787" spans="1:7" ht="18.75" customHeight="1" x14ac:dyDescent="0.25">
      <c r="A1787" s="1333"/>
      <c r="B1787" s="161" t="s">
        <v>1956</v>
      </c>
      <c r="C1787" s="162" t="s">
        <v>95</v>
      </c>
      <c r="D1787" s="148">
        <v>790937</v>
      </c>
      <c r="E1787" s="151">
        <v>833</v>
      </c>
      <c r="F1787" s="910"/>
      <c r="G1787" s="1338"/>
    </row>
    <row r="1788" spans="1:7" ht="18.75" customHeight="1" x14ac:dyDescent="0.25">
      <c r="A1788" s="1333"/>
      <c r="B1788" s="161" t="s">
        <v>1957</v>
      </c>
      <c r="C1788" s="162" t="s">
        <v>95</v>
      </c>
      <c r="D1788" s="148">
        <v>845446</v>
      </c>
      <c r="E1788" s="151">
        <v>833</v>
      </c>
      <c r="F1788" s="910"/>
      <c r="G1788" s="1338"/>
    </row>
    <row r="1789" spans="1:7" ht="18.75" customHeight="1" x14ac:dyDescent="0.25">
      <c r="A1789" s="1333"/>
      <c r="B1789" s="161" t="s">
        <v>1958</v>
      </c>
      <c r="C1789" s="162" t="s">
        <v>95</v>
      </c>
      <c r="D1789" s="148">
        <v>904431</v>
      </c>
      <c r="E1789" s="151">
        <v>833</v>
      </c>
      <c r="F1789" s="910"/>
      <c r="G1789" s="1338"/>
    </row>
    <row r="1790" spans="1:7" ht="18.75" customHeight="1" x14ac:dyDescent="0.25">
      <c r="A1790" s="1333"/>
      <c r="B1790" s="161" t="s">
        <v>1959</v>
      </c>
      <c r="C1790" s="162" t="s">
        <v>95</v>
      </c>
      <c r="D1790" s="148">
        <v>968517</v>
      </c>
      <c r="E1790" s="151">
        <v>833</v>
      </c>
      <c r="F1790" s="910"/>
      <c r="G1790" s="1338"/>
    </row>
    <row r="1791" spans="1:7" ht="18.75" customHeight="1" x14ac:dyDescent="0.25">
      <c r="A1791" s="1333"/>
      <c r="B1791" s="161" t="s">
        <v>1960</v>
      </c>
      <c r="C1791" s="162" t="s">
        <v>95</v>
      </c>
      <c r="D1791" s="148">
        <v>1038453</v>
      </c>
      <c r="E1791" s="151">
        <v>833</v>
      </c>
      <c r="F1791" s="910"/>
      <c r="G1791" s="1338"/>
    </row>
    <row r="1792" spans="1:7" ht="18.75" customHeight="1" x14ac:dyDescent="0.25">
      <c r="A1792" s="1333"/>
      <c r="B1792" s="161" t="s">
        <v>1961</v>
      </c>
      <c r="C1792" s="162" t="s">
        <v>95</v>
      </c>
      <c r="D1792" s="148">
        <v>1115038</v>
      </c>
      <c r="E1792" s="151">
        <v>833</v>
      </c>
      <c r="F1792" s="910"/>
      <c r="G1792" s="1338"/>
    </row>
    <row r="1793" spans="1:7" ht="18.75" customHeight="1" x14ac:dyDescent="0.25">
      <c r="A1793" s="1333"/>
      <c r="B1793" s="161" t="s">
        <v>1962</v>
      </c>
      <c r="C1793" s="162" t="s">
        <v>95</v>
      </c>
      <c r="D1793" s="148">
        <v>1199222</v>
      </c>
      <c r="E1793" s="151">
        <v>833</v>
      </c>
      <c r="F1793" s="910"/>
      <c r="G1793" s="1338"/>
    </row>
    <row r="1794" spans="1:7" ht="18.75" customHeight="1" x14ac:dyDescent="0.25">
      <c r="A1794" s="1333"/>
      <c r="B1794" s="161" t="s">
        <v>1963</v>
      </c>
      <c r="C1794" s="162" t="s">
        <v>95</v>
      </c>
      <c r="D1794" s="148">
        <v>1292081</v>
      </c>
      <c r="E1794" s="151">
        <v>833</v>
      </c>
      <c r="F1794" s="911"/>
      <c r="G1794" s="1342"/>
    </row>
    <row r="1795" spans="1:7" ht="18.75" customHeight="1" x14ac:dyDescent="0.25">
      <c r="A1795" s="1333">
        <v>29</v>
      </c>
      <c r="B1795" s="161" t="s">
        <v>1964</v>
      </c>
      <c r="C1795" s="162" t="s">
        <v>95</v>
      </c>
      <c r="D1795" s="148">
        <v>130283</v>
      </c>
      <c r="E1795" s="151">
        <v>833</v>
      </c>
      <c r="F1795" s="151"/>
      <c r="G1795" s="1341" t="s">
        <v>1259</v>
      </c>
    </row>
    <row r="1796" spans="1:7" ht="18.75" customHeight="1" x14ac:dyDescent="0.25">
      <c r="A1796" s="1333"/>
      <c r="B1796" s="161" t="s">
        <v>1965</v>
      </c>
      <c r="C1796" s="162" t="s">
        <v>95</v>
      </c>
      <c r="D1796" s="148">
        <v>171630</v>
      </c>
      <c r="E1796" s="151">
        <v>833</v>
      </c>
      <c r="F1796" s="910"/>
      <c r="G1796" s="1338"/>
    </row>
    <row r="1797" spans="1:7" ht="18.75" customHeight="1" x14ac:dyDescent="0.25">
      <c r="A1797" s="1333"/>
      <c r="B1797" s="161" t="s">
        <v>1966</v>
      </c>
      <c r="C1797" s="162" t="s">
        <v>95</v>
      </c>
      <c r="D1797" s="148">
        <v>451580</v>
      </c>
      <c r="E1797" s="151">
        <v>833</v>
      </c>
      <c r="F1797" s="910"/>
      <c r="G1797" s="1338"/>
    </row>
    <row r="1798" spans="1:7" ht="18.75" customHeight="1" x14ac:dyDescent="0.25">
      <c r="A1798" s="1333"/>
      <c r="B1798" s="161" t="s">
        <v>1967</v>
      </c>
      <c r="C1798" s="162" t="s">
        <v>95</v>
      </c>
      <c r="D1798" s="148">
        <v>607549</v>
      </c>
      <c r="E1798" s="151">
        <v>833</v>
      </c>
      <c r="F1798" s="910"/>
      <c r="G1798" s="1338"/>
    </row>
    <row r="1799" spans="1:7" ht="18.75" customHeight="1" x14ac:dyDescent="0.25">
      <c r="A1799" s="1333"/>
      <c r="B1799" s="161" t="s">
        <v>1968</v>
      </c>
      <c r="C1799" s="162" t="s">
        <v>95</v>
      </c>
      <c r="D1799" s="148">
        <v>649055</v>
      </c>
      <c r="E1799" s="151">
        <v>833</v>
      </c>
      <c r="F1799" s="910"/>
      <c r="G1799" s="1338"/>
    </row>
    <row r="1800" spans="1:7" ht="18.75" customHeight="1" x14ac:dyDescent="0.25">
      <c r="A1800" s="1333"/>
      <c r="B1800" s="161" t="s">
        <v>1969</v>
      </c>
      <c r="C1800" s="162" t="s">
        <v>95</v>
      </c>
      <c r="D1800" s="148">
        <v>693197</v>
      </c>
      <c r="E1800" s="151">
        <v>833</v>
      </c>
      <c r="F1800" s="910"/>
      <c r="G1800" s="1338"/>
    </row>
    <row r="1801" spans="1:7" ht="18.75" customHeight="1" x14ac:dyDescent="0.25">
      <c r="A1801" s="1333"/>
      <c r="B1801" s="161" t="s">
        <v>1970</v>
      </c>
      <c r="C1801" s="162" t="s">
        <v>95</v>
      </c>
      <c r="D1801" s="148">
        <v>740350</v>
      </c>
      <c r="E1801" s="151">
        <v>833</v>
      </c>
      <c r="F1801" s="910"/>
      <c r="G1801" s="1338"/>
    </row>
    <row r="1802" spans="1:7" ht="18.75" customHeight="1" x14ac:dyDescent="0.25">
      <c r="A1802" s="1333"/>
      <c r="B1802" s="161" t="s">
        <v>1971</v>
      </c>
      <c r="C1802" s="162" t="s">
        <v>95</v>
      </c>
      <c r="D1802" s="148">
        <v>790937</v>
      </c>
      <c r="E1802" s="151">
        <v>833</v>
      </c>
      <c r="F1802" s="910"/>
      <c r="G1802" s="1338"/>
    </row>
    <row r="1803" spans="1:7" ht="18.75" customHeight="1" x14ac:dyDescent="0.25">
      <c r="A1803" s="1333"/>
      <c r="B1803" s="161" t="s">
        <v>1972</v>
      </c>
      <c r="C1803" s="162" t="s">
        <v>95</v>
      </c>
      <c r="D1803" s="148">
        <v>845446</v>
      </c>
      <c r="E1803" s="151">
        <v>833</v>
      </c>
      <c r="F1803" s="910"/>
      <c r="G1803" s="1338"/>
    </row>
    <row r="1804" spans="1:7" ht="18.75" customHeight="1" x14ac:dyDescent="0.25">
      <c r="A1804" s="1333"/>
      <c r="B1804" s="161" t="s">
        <v>1973</v>
      </c>
      <c r="C1804" s="162" t="s">
        <v>95</v>
      </c>
      <c r="D1804" s="148">
        <v>904431</v>
      </c>
      <c r="E1804" s="151">
        <v>833</v>
      </c>
      <c r="F1804" s="910"/>
      <c r="G1804" s="1338"/>
    </row>
    <row r="1805" spans="1:7" ht="18.75" customHeight="1" x14ac:dyDescent="0.25">
      <c r="A1805" s="1333"/>
      <c r="B1805" s="161" t="s">
        <v>1974</v>
      </c>
      <c r="C1805" s="162" t="s">
        <v>95</v>
      </c>
      <c r="D1805" s="148">
        <v>968517</v>
      </c>
      <c r="E1805" s="151">
        <v>833</v>
      </c>
      <c r="F1805" s="910"/>
      <c r="G1805" s="1338"/>
    </row>
    <row r="1806" spans="1:7" ht="18.75" customHeight="1" x14ac:dyDescent="0.25">
      <c r="A1806" s="1333"/>
      <c r="B1806" s="161" t="s">
        <v>1975</v>
      </c>
      <c r="C1806" s="162" t="s">
        <v>95</v>
      </c>
      <c r="D1806" s="148">
        <v>1038453</v>
      </c>
      <c r="E1806" s="151">
        <v>833</v>
      </c>
      <c r="F1806" s="910"/>
      <c r="G1806" s="1338"/>
    </row>
    <row r="1807" spans="1:7" ht="18.75" customHeight="1" x14ac:dyDescent="0.25">
      <c r="A1807" s="1333"/>
      <c r="B1807" s="161" t="s">
        <v>1976</v>
      </c>
      <c r="C1807" s="162" t="s">
        <v>95</v>
      </c>
      <c r="D1807" s="148">
        <v>1115038</v>
      </c>
      <c r="E1807" s="151">
        <v>833</v>
      </c>
      <c r="F1807" s="910"/>
      <c r="G1807" s="1338"/>
    </row>
    <row r="1808" spans="1:7" ht="18.75" customHeight="1" x14ac:dyDescent="0.25">
      <c r="A1808" s="1333"/>
      <c r="B1808" s="161" t="s">
        <v>1977</v>
      </c>
      <c r="C1808" s="162" t="s">
        <v>95</v>
      </c>
      <c r="D1808" s="148">
        <v>1199222</v>
      </c>
      <c r="E1808" s="151">
        <v>833</v>
      </c>
      <c r="F1808" s="910"/>
      <c r="G1808" s="1338"/>
    </row>
    <row r="1809" spans="1:7" ht="18.75" customHeight="1" x14ac:dyDescent="0.25">
      <c r="A1809" s="1333"/>
      <c r="B1809" s="161" t="s">
        <v>1978</v>
      </c>
      <c r="C1809" s="162" t="s">
        <v>95</v>
      </c>
      <c r="D1809" s="148">
        <v>1292081</v>
      </c>
      <c r="E1809" s="151">
        <v>833</v>
      </c>
      <c r="F1809" s="911"/>
      <c r="G1809" s="1342"/>
    </row>
    <row r="1810" spans="1:7" ht="18.75" customHeight="1" x14ac:dyDescent="0.25">
      <c r="A1810" s="1333">
        <v>29</v>
      </c>
      <c r="B1810" s="161" t="s">
        <v>1979</v>
      </c>
      <c r="C1810" s="162" t="s">
        <v>95</v>
      </c>
      <c r="D1810" s="148">
        <v>130283</v>
      </c>
      <c r="E1810" s="151">
        <v>833</v>
      </c>
      <c r="F1810" s="151"/>
      <c r="G1810" s="1341" t="s">
        <v>1259</v>
      </c>
    </row>
    <row r="1811" spans="1:7" ht="18.75" customHeight="1" x14ac:dyDescent="0.25">
      <c r="A1811" s="1333"/>
      <c r="B1811" s="161" t="s">
        <v>1980</v>
      </c>
      <c r="C1811" s="162" t="s">
        <v>95</v>
      </c>
      <c r="D1811" s="148">
        <v>171630</v>
      </c>
      <c r="E1811" s="151">
        <v>833</v>
      </c>
      <c r="F1811" s="910"/>
      <c r="G1811" s="1338"/>
    </row>
    <row r="1812" spans="1:7" ht="18.75" customHeight="1" x14ac:dyDescent="0.25">
      <c r="A1812" s="1333"/>
      <c r="B1812" s="161" t="s">
        <v>1981</v>
      </c>
      <c r="C1812" s="162" t="s">
        <v>95</v>
      </c>
      <c r="D1812" s="148">
        <v>451580</v>
      </c>
      <c r="E1812" s="151">
        <v>833</v>
      </c>
      <c r="F1812" s="910"/>
      <c r="G1812" s="1338"/>
    </row>
    <row r="1813" spans="1:7" ht="18.75" customHeight="1" x14ac:dyDescent="0.25">
      <c r="A1813" s="1333"/>
      <c r="B1813" s="161" t="s">
        <v>1982</v>
      </c>
      <c r="C1813" s="162" t="s">
        <v>95</v>
      </c>
      <c r="D1813" s="148">
        <v>607549</v>
      </c>
      <c r="E1813" s="151">
        <v>833</v>
      </c>
      <c r="F1813" s="910"/>
      <c r="G1813" s="1338"/>
    </row>
    <row r="1814" spans="1:7" ht="18.75" customHeight="1" x14ac:dyDescent="0.25">
      <c r="A1814" s="1333"/>
      <c r="B1814" s="161" t="s">
        <v>1983</v>
      </c>
      <c r="C1814" s="162" t="s">
        <v>95</v>
      </c>
      <c r="D1814" s="148">
        <v>649055</v>
      </c>
      <c r="E1814" s="151">
        <v>833</v>
      </c>
      <c r="F1814" s="910"/>
      <c r="G1814" s="1338"/>
    </row>
    <row r="1815" spans="1:7" ht="18.75" customHeight="1" x14ac:dyDescent="0.25">
      <c r="A1815" s="1333"/>
      <c r="B1815" s="161" t="s">
        <v>1984</v>
      </c>
      <c r="C1815" s="162" t="s">
        <v>95</v>
      </c>
      <c r="D1815" s="148">
        <v>693197</v>
      </c>
      <c r="E1815" s="151">
        <v>833</v>
      </c>
      <c r="F1815" s="910"/>
      <c r="G1815" s="1338"/>
    </row>
    <row r="1816" spans="1:7" ht="18.75" customHeight="1" x14ac:dyDescent="0.25">
      <c r="A1816" s="1333"/>
      <c r="B1816" s="161" t="s">
        <v>1985</v>
      </c>
      <c r="C1816" s="162" t="s">
        <v>95</v>
      </c>
      <c r="D1816" s="148">
        <v>740350</v>
      </c>
      <c r="E1816" s="151">
        <v>833</v>
      </c>
      <c r="F1816" s="910"/>
      <c r="G1816" s="1338"/>
    </row>
    <row r="1817" spans="1:7" ht="18.75" customHeight="1" x14ac:dyDescent="0.25">
      <c r="A1817" s="1333"/>
      <c r="B1817" s="161" t="s">
        <v>1986</v>
      </c>
      <c r="C1817" s="162" t="s">
        <v>95</v>
      </c>
      <c r="D1817" s="148">
        <v>790937</v>
      </c>
      <c r="E1817" s="151">
        <v>833</v>
      </c>
      <c r="F1817" s="910"/>
      <c r="G1817" s="1338"/>
    </row>
    <row r="1818" spans="1:7" ht="18.75" customHeight="1" x14ac:dyDescent="0.25">
      <c r="A1818" s="1333"/>
      <c r="B1818" s="161" t="s">
        <v>1987</v>
      </c>
      <c r="C1818" s="162" t="s">
        <v>95</v>
      </c>
      <c r="D1818" s="148">
        <v>845446</v>
      </c>
      <c r="E1818" s="151">
        <v>833</v>
      </c>
      <c r="F1818" s="910"/>
      <c r="G1818" s="1338"/>
    </row>
    <row r="1819" spans="1:7" ht="18.75" customHeight="1" x14ac:dyDescent="0.25">
      <c r="A1819" s="1333"/>
      <c r="B1819" s="161" t="s">
        <v>1988</v>
      </c>
      <c r="C1819" s="162" t="s">
        <v>95</v>
      </c>
      <c r="D1819" s="148">
        <v>904431</v>
      </c>
      <c r="E1819" s="151">
        <v>833</v>
      </c>
      <c r="F1819" s="910"/>
      <c r="G1819" s="1338"/>
    </row>
    <row r="1820" spans="1:7" ht="18.75" customHeight="1" x14ac:dyDescent="0.25">
      <c r="A1820" s="1333"/>
      <c r="B1820" s="161" t="s">
        <v>1989</v>
      </c>
      <c r="C1820" s="162" t="s">
        <v>95</v>
      </c>
      <c r="D1820" s="148">
        <v>968517</v>
      </c>
      <c r="E1820" s="151">
        <v>833</v>
      </c>
      <c r="F1820" s="910"/>
      <c r="G1820" s="1338"/>
    </row>
    <row r="1821" spans="1:7" ht="18.75" customHeight="1" x14ac:dyDescent="0.25">
      <c r="A1821" s="1333"/>
      <c r="B1821" s="161" t="s">
        <v>1990</v>
      </c>
      <c r="C1821" s="162" t="s">
        <v>95</v>
      </c>
      <c r="D1821" s="148">
        <v>1038453</v>
      </c>
      <c r="E1821" s="151">
        <v>833</v>
      </c>
      <c r="F1821" s="910"/>
      <c r="G1821" s="1338"/>
    </row>
    <row r="1822" spans="1:7" ht="18.75" customHeight="1" x14ac:dyDescent="0.25">
      <c r="A1822" s="1333"/>
      <c r="B1822" s="161" t="s">
        <v>1991</v>
      </c>
      <c r="C1822" s="162" t="s">
        <v>95</v>
      </c>
      <c r="D1822" s="148">
        <v>1115038</v>
      </c>
      <c r="E1822" s="151">
        <v>833</v>
      </c>
      <c r="F1822" s="910"/>
      <c r="G1822" s="1338"/>
    </row>
    <row r="1823" spans="1:7" ht="18.75" customHeight="1" x14ac:dyDescent="0.25">
      <c r="A1823" s="1333"/>
      <c r="B1823" s="161" t="s">
        <v>1992</v>
      </c>
      <c r="C1823" s="162" t="s">
        <v>95</v>
      </c>
      <c r="D1823" s="148">
        <v>1199222</v>
      </c>
      <c r="E1823" s="151">
        <v>833</v>
      </c>
      <c r="F1823" s="910"/>
      <c r="G1823" s="1338"/>
    </row>
    <row r="1824" spans="1:7" ht="18.75" customHeight="1" x14ac:dyDescent="0.25">
      <c r="A1824" s="1333"/>
      <c r="B1824" s="161" t="s">
        <v>1993</v>
      </c>
      <c r="C1824" s="162" t="s">
        <v>95</v>
      </c>
      <c r="D1824" s="148">
        <v>1292081</v>
      </c>
      <c r="E1824" s="151">
        <v>833</v>
      </c>
      <c r="F1824" s="911"/>
      <c r="G1824" s="1342"/>
    </row>
    <row r="1825" spans="1:7" ht="18.75" customHeight="1" x14ac:dyDescent="0.25">
      <c r="A1825" s="1333">
        <v>29</v>
      </c>
      <c r="B1825" s="161" t="s">
        <v>1994</v>
      </c>
      <c r="C1825" s="162" t="s">
        <v>95</v>
      </c>
      <c r="D1825" s="148">
        <v>130283</v>
      </c>
      <c r="E1825" s="151">
        <v>833</v>
      </c>
      <c r="F1825" s="151"/>
      <c r="G1825" s="1341" t="s">
        <v>1259</v>
      </c>
    </row>
    <row r="1826" spans="1:7" ht="18.75" customHeight="1" x14ac:dyDescent="0.25">
      <c r="A1826" s="1333"/>
      <c r="B1826" s="161" t="s">
        <v>1995</v>
      </c>
      <c r="C1826" s="162" t="s">
        <v>95</v>
      </c>
      <c r="D1826" s="148">
        <v>171630</v>
      </c>
      <c r="E1826" s="151">
        <v>833</v>
      </c>
      <c r="F1826" s="910"/>
      <c r="G1826" s="1338"/>
    </row>
    <row r="1827" spans="1:7" ht="18.75" customHeight="1" x14ac:dyDescent="0.25">
      <c r="A1827" s="1333"/>
      <c r="B1827" s="161" t="s">
        <v>1996</v>
      </c>
      <c r="C1827" s="162" t="s">
        <v>95</v>
      </c>
      <c r="D1827" s="148">
        <v>451580</v>
      </c>
      <c r="E1827" s="151">
        <v>833</v>
      </c>
      <c r="F1827" s="910"/>
      <c r="G1827" s="1338"/>
    </row>
    <row r="1828" spans="1:7" ht="18.75" customHeight="1" x14ac:dyDescent="0.25">
      <c r="A1828" s="1333"/>
      <c r="B1828" s="161" t="s">
        <v>1997</v>
      </c>
      <c r="C1828" s="162" t="s">
        <v>95</v>
      </c>
      <c r="D1828" s="148">
        <v>607549</v>
      </c>
      <c r="E1828" s="151">
        <v>833</v>
      </c>
      <c r="F1828" s="910"/>
      <c r="G1828" s="1338"/>
    </row>
    <row r="1829" spans="1:7" ht="18.75" customHeight="1" x14ac:dyDescent="0.25">
      <c r="A1829" s="1333"/>
      <c r="B1829" s="161" t="s">
        <v>1998</v>
      </c>
      <c r="C1829" s="162" t="s">
        <v>95</v>
      </c>
      <c r="D1829" s="148">
        <v>649055</v>
      </c>
      <c r="E1829" s="151">
        <v>833</v>
      </c>
      <c r="F1829" s="910"/>
      <c r="G1829" s="1338"/>
    </row>
    <row r="1830" spans="1:7" ht="18.75" customHeight="1" x14ac:dyDescent="0.25">
      <c r="A1830" s="1333"/>
      <c r="B1830" s="161" t="s">
        <v>1999</v>
      </c>
      <c r="C1830" s="162" t="s">
        <v>95</v>
      </c>
      <c r="D1830" s="148">
        <v>693197</v>
      </c>
      <c r="E1830" s="151">
        <v>833</v>
      </c>
      <c r="F1830" s="910"/>
      <c r="G1830" s="1338"/>
    </row>
    <row r="1831" spans="1:7" ht="18.75" customHeight="1" x14ac:dyDescent="0.25">
      <c r="A1831" s="1333"/>
      <c r="B1831" s="161" t="s">
        <v>2000</v>
      </c>
      <c r="C1831" s="162" t="s">
        <v>95</v>
      </c>
      <c r="D1831" s="148">
        <v>740350</v>
      </c>
      <c r="E1831" s="151">
        <v>833</v>
      </c>
      <c r="F1831" s="910"/>
      <c r="G1831" s="1338"/>
    </row>
    <row r="1832" spans="1:7" ht="18.75" customHeight="1" x14ac:dyDescent="0.25">
      <c r="A1832" s="1333"/>
      <c r="B1832" s="161" t="s">
        <v>2001</v>
      </c>
      <c r="C1832" s="162" t="s">
        <v>95</v>
      </c>
      <c r="D1832" s="148">
        <v>790937</v>
      </c>
      <c r="E1832" s="151">
        <v>833</v>
      </c>
      <c r="F1832" s="910"/>
      <c r="G1832" s="1338"/>
    </row>
    <row r="1833" spans="1:7" ht="18.75" customHeight="1" x14ac:dyDescent="0.25">
      <c r="A1833" s="1333"/>
      <c r="B1833" s="161" t="s">
        <v>2002</v>
      </c>
      <c r="C1833" s="162" t="s">
        <v>95</v>
      </c>
      <c r="D1833" s="148">
        <v>845446</v>
      </c>
      <c r="E1833" s="151">
        <v>833</v>
      </c>
      <c r="F1833" s="910"/>
      <c r="G1833" s="1338"/>
    </row>
    <row r="1834" spans="1:7" ht="18.75" customHeight="1" x14ac:dyDescent="0.25">
      <c r="A1834" s="1333"/>
      <c r="B1834" s="161" t="s">
        <v>2003</v>
      </c>
      <c r="C1834" s="162" t="s">
        <v>95</v>
      </c>
      <c r="D1834" s="148">
        <v>904431</v>
      </c>
      <c r="E1834" s="151">
        <v>833</v>
      </c>
      <c r="F1834" s="910"/>
      <c r="G1834" s="1338"/>
    </row>
    <row r="1835" spans="1:7" ht="18.75" customHeight="1" x14ac:dyDescent="0.25">
      <c r="A1835" s="1333"/>
      <c r="B1835" s="161" t="s">
        <v>2004</v>
      </c>
      <c r="C1835" s="162" t="s">
        <v>95</v>
      </c>
      <c r="D1835" s="148">
        <v>968517</v>
      </c>
      <c r="E1835" s="151">
        <v>833</v>
      </c>
      <c r="F1835" s="910"/>
      <c r="G1835" s="1338"/>
    </row>
    <row r="1836" spans="1:7" ht="18.75" customHeight="1" x14ac:dyDescent="0.25">
      <c r="A1836" s="1333"/>
      <c r="B1836" s="161" t="s">
        <v>2005</v>
      </c>
      <c r="C1836" s="162" t="s">
        <v>95</v>
      </c>
      <c r="D1836" s="148">
        <v>1038453</v>
      </c>
      <c r="E1836" s="151">
        <v>833</v>
      </c>
      <c r="F1836" s="910"/>
      <c r="G1836" s="1338"/>
    </row>
    <row r="1837" spans="1:7" ht="18.75" customHeight="1" x14ac:dyDescent="0.25">
      <c r="A1837" s="1333"/>
      <c r="B1837" s="161" t="s">
        <v>2006</v>
      </c>
      <c r="C1837" s="162" t="s">
        <v>95</v>
      </c>
      <c r="D1837" s="148">
        <v>1115038</v>
      </c>
      <c r="E1837" s="151">
        <v>833</v>
      </c>
      <c r="F1837" s="910"/>
      <c r="G1837" s="1338"/>
    </row>
    <row r="1838" spans="1:7" ht="18.75" customHeight="1" x14ac:dyDescent="0.25">
      <c r="A1838" s="1333"/>
      <c r="B1838" s="161" t="s">
        <v>2007</v>
      </c>
      <c r="C1838" s="162" t="s">
        <v>95</v>
      </c>
      <c r="D1838" s="148">
        <v>1199222</v>
      </c>
      <c r="E1838" s="151">
        <v>833</v>
      </c>
      <c r="F1838" s="910"/>
      <c r="G1838" s="1338"/>
    </row>
    <row r="1839" spans="1:7" ht="18.75" customHeight="1" x14ac:dyDescent="0.25">
      <c r="A1839" s="1333"/>
      <c r="B1839" s="161" t="s">
        <v>2008</v>
      </c>
      <c r="C1839" s="162" t="s">
        <v>95</v>
      </c>
      <c r="D1839" s="148">
        <v>1292081</v>
      </c>
      <c r="E1839" s="151">
        <v>833</v>
      </c>
      <c r="F1839" s="911"/>
      <c r="G1839" s="1342"/>
    </row>
    <row r="1840" spans="1:7" ht="18.75" customHeight="1" x14ac:dyDescent="0.25">
      <c r="A1840" s="1333">
        <v>30</v>
      </c>
      <c r="B1840" s="161" t="s">
        <v>2009</v>
      </c>
      <c r="C1840" s="162" t="s">
        <v>95</v>
      </c>
      <c r="D1840" s="148">
        <v>130283</v>
      </c>
      <c r="E1840" s="151">
        <v>833</v>
      </c>
      <c r="F1840" s="151"/>
      <c r="G1840" s="1341" t="s">
        <v>1259</v>
      </c>
    </row>
    <row r="1841" spans="1:7" ht="18.75" customHeight="1" x14ac:dyDescent="0.25">
      <c r="A1841" s="1333"/>
      <c r="B1841" s="161" t="s">
        <v>2010</v>
      </c>
      <c r="C1841" s="162" t="s">
        <v>95</v>
      </c>
      <c r="D1841" s="148">
        <v>171630</v>
      </c>
      <c r="E1841" s="151">
        <v>833</v>
      </c>
      <c r="F1841" s="910"/>
      <c r="G1841" s="1338"/>
    </row>
    <row r="1842" spans="1:7" ht="18.75" customHeight="1" x14ac:dyDescent="0.25">
      <c r="A1842" s="1333"/>
      <c r="B1842" s="161" t="s">
        <v>2011</v>
      </c>
      <c r="C1842" s="162" t="s">
        <v>95</v>
      </c>
      <c r="D1842" s="148">
        <v>451580</v>
      </c>
      <c r="E1842" s="151">
        <v>833</v>
      </c>
      <c r="F1842" s="910"/>
      <c r="G1842" s="1338"/>
    </row>
    <row r="1843" spans="1:7" ht="18.75" customHeight="1" x14ac:dyDescent="0.25">
      <c r="A1843" s="1333"/>
      <c r="B1843" s="161" t="s">
        <v>2012</v>
      </c>
      <c r="C1843" s="162" t="s">
        <v>95</v>
      </c>
      <c r="D1843" s="148">
        <v>607549</v>
      </c>
      <c r="E1843" s="151">
        <v>833</v>
      </c>
      <c r="F1843" s="910"/>
      <c r="G1843" s="1338"/>
    </row>
    <row r="1844" spans="1:7" ht="18.75" customHeight="1" x14ac:dyDescent="0.25">
      <c r="A1844" s="1333"/>
      <c r="B1844" s="161" t="s">
        <v>2013</v>
      </c>
      <c r="C1844" s="162" t="s">
        <v>95</v>
      </c>
      <c r="D1844" s="148">
        <v>649055</v>
      </c>
      <c r="E1844" s="151">
        <v>833</v>
      </c>
      <c r="F1844" s="910"/>
      <c r="G1844" s="1338"/>
    </row>
    <row r="1845" spans="1:7" ht="18.75" customHeight="1" x14ac:dyDescent="0.25">
      <c r="A1845" s="1333"/>
      <c r="B1845" s="161" t="s">
        <v>2014</v>
      </c>
      <c r="C1845" s="162" t="s">
        <v>95</v>
      </c>
      <c r="D1845" s="148">
        <v>693197</v>
      </c>
      <c r="E1845" s="151">
        <v>833</v>
      </c>
      <c r="F1845" s="910"/>
      <c r="G1845" s="1338"/>
    </row>
    <row r="1846" spans="1:7" ht="18.75" customHeight="1" x14ac:dyDescent="0.25">
      <c r="A1846" s="1333"/>
      <c r="B1846" s="161" t="s">
        <v>2015</v>
      </c>
      <c r="C1846" s="162" t="s">
        <v>95</v>
      </c>
      <c r="D1846" s="148">
        <v>740350</v>
      </c>
      <c r="E1846" s="151">
        <v>833</v>
      </c>
      <c r="F1846" s="910"/>
      <c r="G1846" s="1338"/>
    </row>
    <row r="1847" spans="1:7" ht="18.75" customHeight="1" x14ac:dyDescent="0.25">
      <c r="A1847" s="1333"/>
      <c r="B1847" s="161" t="s">
        <v>2016</v>
      </c>
      <c r="C1847" s="162" t="s">
        <v>95</v>
      </c>
      <c r="D1847" s="148">
        <v>790937</v>
      </c>
      <c r="E1847" s="151">
        <v>833</v>
      </c>
      <c r="F1847" s="910"/>
      <c r="G1847" s="1338"/>
    </row>
    <row r="1848" spans="1:7" ht="18.75" customHeight="1" x14ac:dyDescent="0.25">
      <c r="A1848" s="1333"/>
      <c r="B1848" s="161" t="s">
        <v>2017</v>
      </c>
      <c r="C1848" s="162" t="s">
        <v>95</v>
      </c>
      <c r="D1848" s="148">
        <v>845446</v>
      </c>
      <c r="E1848" s="151">
        <v>833</v>
      </c>
      <c r="F1848" s="910"/>
      <c r="G1848" s="1338"/>
    </row>
    <row r="1849" spans="1:7" ht="18.75" customHeight="1" x14ac:dyDescent="0.25">
      <c r="A1849" s="1333"/>
      <c r="B1849" s="161" t="s">
        <v>2018</v>
      </c>
      <c r="C1849" s="162" t="s">
        <v>95</v>
      </c>
      <c r="D1849" s="148">
        <v>904431</v>
      </c>
      <c r="E1849" s="151">
        <v>833</v>
      </c>
      <c r="F1849" s="910"/>
      <c r="G1849" s="1338"/>
    </row>
    <row r="1850" spans="1:7" ht="18.75" customHeight="1" x14ac:dyDescent="0.25">
      <c r="A1850" s="1333"/>
      <c r="B1850" s="161" t="s">
        <v>2019</v>
      </c>
      <c r="C1850" s="162" t="s">
        <v>95</v>
      </c>
      <c r="D1850" s="148">
        <v>968517</v>
      </c>
      <c r="E1850" s="151">
        <v>833</v>
      </c>
      <c r="F1850" s="910"/>
      <c r="G1850" s="1338"/>
    </row>
    <row r="1851" spans="1:7" ht="18.75" customHeight="1" x14ac:dyDescent="0.25">
      <c r="A1851" s="1333"/>
      <c r="B1851" s="161" t="s">
        <v>2020</v>
      </c>
      <c r="C1851" s="162" t="s">
        <v>95</v>
      </c>
      <c r="D1851" s="148">
        <v>1038453</v>
      </c>
      <c r="E1851" s="151">
        <v>833</v>
      </c>
      <c r="F1851" s="910"/>
      <c r="G1851" s="1338"/>
    </row>
    <row r="1852" spans="1:7" ht="18.75" customHeight="1" x14ac:dyDescent="0.25">
      <c r="A1852" s="1333"/>
      <c r="B1852" s="161" t="s">
        <v>2021</v>
      </c>
      <c r="C1852" s="162" t="s">
        <v>95</v>
      </c>
      <c r="D1852" s="148">
        <v>1115038</v>
      </c>
      <c r="E1852" s="151">
        <v>833</v>
      </c>
      <c r="F1852" s="910"/>
      <c r="G1852" s="1338"/>
    </row>
    <row r="1853" spans="1:7" ht="18.75" customHeight="1" x14ac:dyDescent="0.25">
      <c r="A1853" s="1333"/>
      <c r="B1853" s="161" t="s">
        <v>2022</v>
      </c>
      <c r="C1853" s="162" t="s">
        <v>95</v>
      </c>
      <c r="D1853" s="148">
        <v>1199222</v>
      </c>
      <c r="E1853" s="151">
        <v>833</v>
      </c>
      <c r="F1853" s="910"/>
      <c r="G1853" s="1338"/>
    </row>
    <row r="1854" spans="1:7" ht="18.75" customHeight="1" x14ac:dyDescent="0.25">
      <c r="A1854" s="1333"/>
      <c r="B1854" s="161" t="s">
        <v>2023</v>
      </c>
      <c r="C1854" s="162" t="s">
        <v>95</v>
      </c>
      <c r="D1854" s="148">
        <v>1292081</v>
      </c>
      <c r="E1854" s="151">
        <v>833</v>
      </c>
      <c r="F1854" s="911"/>
      <c r="G1854" s="1342"/>
    </row>
    <row r="1855" spans="1:7" ht="18.75" customHeight="1" x14ac:dyDescent="0.25">
      <c r="A1855" s="1333">
        <v>31</v>
      </c>
      <c r="B1855" s="161" t="s">
        <v>2024</v>
      </c>
      <c r="C1855" s="162" t="s">
        <v>95</v>
      </c>
      <c r="D1855" s="148">
        <v>130283</v>
      </c>
      <c r="E1855" s="151">
        <v>833</v>
      </c>
      <c r="F1855" s="151"/>
      <c r="G1855" s="1341" t="s">
        <v>1259</v>
      </c>
    </row>
    <row r="1856" spans="1:7" ht="18.75" customHeight="1" x14ac:dyDescent="0.25">
      <c r="A1856" s="1333"/>
      <c r="B1856" s="161" t="s">
        <v>2025</v>
      </c>
      <c r="C1856" s="162" t="s">
        <v>95</v>
      </c>
      <c r="D1856" s="148">
        <v>171630</v>
      </c>
      <c r="E1856" s="151">
        <v>833</v>
      </c>
      <c r="F1856" s="910"/>
      <c r="G1856" s="1338"/>
    </row>
    <row r="1857" spans="1:7" ht="18.75" customHeight="1" x14ac:dyDescent="0.25">
      <c r="A1857" s="1333"/>
      <c r="B1857" s="161" t="s">
        <v>2026</v>
      </c>
      <c r="C1857" s="162" t="s">
        <v>95</v>
      </c>
      <c r="D1857" s="148">
        <v>451580</v>
      </c>
      <c r="E1857" s="151">
        <v>833</v>
      </c>
      <c r="F1857" s="910"/>
      <c r="G1857" s="1338"/>
    </row>
    <row r="1858" spans="1:7" ht="18.75" customHeight="1" x14ac:dyDescent="0.25">
      <c r="A1858" s="1333"/>
      <c r="B1858" s="161" t="s">
        <v>2027</v>
      </c>
      <c r="C1858" s="162" t="s">
        <v>95</v>
      </c>
      <c r="D1858" s="148">
        <v>607549</v>
      </c>
      <c r="E1858" s="151">
        <v>833</v>
      </c>
      <c r="F1858" s="910"/>
      <c r="G1858" s="1338"/>
    </row>
    <row r="1859" spans="1:7" ht="18.75" customHeight="1" x14ac:dyDescent="0.25">
      <c r="A1859" s="1333"/>
      <c r="B1859" s="161" t="s">
        <v>2028</v>
      </c>
      <c r="C1859" s="162" t="s">
        <v>95</v>
      </c>
      <c r="D1859" s="148">
        <v>649055</v>
      </c>
      <c r="E1859" s="151">
        <v>833</v>
      </c>
      <c r="F1859" s="910"/>
      <c r="G1859" s="1338"/>
    </row>
    <row r="1860" spans="1:7" ht="18.75" customHeight="1" x14ac:dyDescent="0.25">
      <c r="A1860" s="1333"/>
      <c r="B1860" s="161" t="s">
        <v>2029</v>
      </c>
      <c r="C1860" s="162" t="s">
        <v>95</v>
      </c>
      <c r="D1860" s="148">
        <v>693197</v>
      </c>
      <c r="E1860" s="151">
        <v>833</v>
      </c>
      <c r="F1860" s="910"/>
      <c r="G1860" s="1338"/>
    </row>
    <row r="1861" spans="1:7" ht="18.75" customHeight="1" x14ac:dyDescent="0.25">
      <c r="A1861" s="1333"/>
      <c r="B1861" s="161" t="s">
        <v>2030</v>
      </c>
      <c r="C1861" s="162" t="s">
        <v>95</v>
      </c>
      <c r="D1861" s="148">
        <v>740350</v>
      </c>
      <c r="E1861" s="151">
        <v>833</v>
      </c>
      <c r="F1861" s="910"/>
      <c r="G1861" s="1338"/>
    </row>
    <row r="1862" spans="1:7" ht="18.75" customHeight="1" x14ac:dyDescent="0.25">
      <c r="A1862" s="1333"/>
      <c r="B1862" s="161" t="s">
        <v>2031</v>
      </c>
      <c r="C1862" s="162" t="s">
        <v>95</v>
      </c>
      <c r="D1862" s="148">
        <v>790937</v>
      </c>
      <c r="E1862" s="151">
        <v>833</v>
      </c>
      <c r="F1862" s="910"/>
      <c r="G1862" s="1338"/>
    </row>
    <row r="1863" spans="1:7" ht="18.75" customHeight="1" x14ac:dyDescent="0.25">
      <c r="A1863" s="1333"/>
      <c r="B1863" s="161" t="s">
        <v>2032</v>
      </c>
      <c r="C1863" s="162" t="s">
        <v>95</v>
      </c>
      <c r="D1863" s="148">
        <v>845446</v>
      </c>
      <c r="E1863" s="151">
        <v>833</v>
      </c>
      <c r="F1863" s="910"/>
      <c r="G1863" s="1338"/>
    </row>
    <row r="1864" spans="1:7" ht="18.75" customHeight="1" x14ac:dyDescent="0.25">
      <c r="A1864" s="1333"/>
      <c r="B1864" s="161" t="s">
        <v>2033</v>
      </c>
      <c r="C1864" s="162" t="s">
        <v>95</v>
      </c>
      <c r="D1864" s="148">
        <v>904431</v>
      </c>
      <c r="E1864" s="151">
        <v>833</v>
      </c>
      <c r="F1864" s="910"/>
      <c r="G1864" s="1338"/>
    </row>
    <row r="1865" spans="1:7" ht="18.75" customHeight="1" x14ac:dyDescent="0.25">
      <c r="A1865" s="1333"/>
      <c r="B1865" s="161" t="s">
        <v>2034</v>
      </c>
      <c r="C1865" s="162" t="s">
        <v>95</v>
      </c>
      <c r="D1865" s="148">
        <v>968517</v>
      </c>
      <c r="E1865" s="151">
        <v>833</v>
      </c>
      <c r="F1865" s="910"/>
      <c r="G1865" s="1338"/>
    </row>
    <row r="1866" spans="1:7" ht="18.75" customHeight="1" x14ac:dyDescent="0.25">
      <c r="A1866" s="1333"/>
      <c r="B1866" s="161" t="s">
        <v>2035</v>
      </c>
      <c r="C1866" s="162" t="s">
        <v>95</v>
      </c>
      <c r="D1866" s="148">
        <v>1038453</v>
      </c>
      <c r="E1866" s="151">
        <v>833</v>
      </c>
      <c r="F1866" s="910"/>
      <c r="G1866" s="1338"/>
    </row>
    <row r="1867" spans="1:7" ht="18.75" customHeight="1" x14ac:dyDescent="0.25">
      <c r="A1867" s="1333"/>
      <c r="B1867" s="161" t="s">
        <v>2036</v>
      </c>
      <c r="C1867" s="162" t="s">
        <v>95</v>
      </c>
      <c r="D1867" s="148">
        <v>1115038</v>
      </c>
      <c r="E1867" s="151">
        <v>833</v>
      </c>
      <c r="F1867" s="910"/>
      <c r="G1867" s="1338"/>
    </row>
    <row r="1868" spans="1:7" ht="18.75" customHeight="1" x14ac:dyDescent="0.25">
      <c r="A1868" s="1333"/>
      <c r="B1868" s="161" t="s">
        <v>2037</v>
      </c>
      <c r="C1868" s="162" t="s">
        <v>95</v>
      </c>
      <c r="D1868" s="148">
        <v>1199222</v>
      </c>
      <c r="E1868" s="151">
        <v>833</v>
      </c>
      <c r="F1868" s="910"/>
      <c r="G1868" s="1338"/>
    </row>
    <row r="1869" spans="1:7" ht="18.75" customHeight="1" x14ac:dyDescent="0.25">
      <c r="A1869" s="1333"/>
      <c r="B1869" s="161" t="s">
        <v>2038</v>
      </c>
      <c r="C1869" s="162" t="s">
        <v>95</v>
      </c>
      <c r="D1869" s="148">
        <v>1292081</v>
      </c>
      <c r="E1869" s="151">
        <v>833</v>
      </c>
      <c r="F1869" s="911"/>
      <c r="G1869" s="1342"/>
    </row>
    <row r="1870" spans="1:7" ht="18.75" customHeight="1" x14ac:dyDescent="0.25">
      <c r="A1870" s="1333">
        <v>32</v>
      </c>
      <c r="B1870" s="161" t="s">
        <v>2039</v>
      </c>
      <c r="C1870" s="162" t="s">
        <v>95</v>
      </c>
      <c r="D1870" s="148">
        <v>130283</v>
      </c>
      <c r="E1870" s="151">
        <v>833</v>
      </c>
      <c r="F1870" s="151"/>
      <c r="G1870" s="1341" t="s">
        <v>1259</v>
      </c>
    </row>
    <row r="1871" spans="1:7" ht="18.75" customHeight="1" x14ac:dyDescent="0.25">
      <c r="A1871" s="1333"/>
      <c r="B1871" s="161" t="s">
        <v>2040</v>
      </c>
      <c r="C1871" s="162" t="s">
        <v>95</v>
      </c>
      <c r="D1871" s="148">
        <v>171630</v>
      </c>
      <c r="E1871" s="151">
        <v>833</v>
      </c>
      <c r="F1871" s="910"/>
      <c r="G1871" s="1338"/>
    </row>
    <row r="1872" spans="1:7" ht="18.75" customHeight="1" x14ac:dyDescent="0.25">
      <c r="A1872" s="1333"/>
      <c r="B1872" s="161" t="s">
        <v>2041</v>
      </c>
      <c r="C1872" s="162" t="s">
        <v>95</v>
      </c>
      <c r="D1872" s="148">
        <v>451580</v>
      </c>
      <c r="E1872" s="151">
        <v>833</v>
      </c>
      <c r="F1872" s="910"/>
      <c r="G1872" s="1338"/>
    </row>
    <row r="1873" spans="1:7" ht="18.75" customHeight="1" x14ac:dyDescent="0.25">
      <c r="A1873" s="1333"/>
      <c r="B1873" s="161" t="s">
        <v>2042</v>
      </c>
      <c r="C1873" s="162" t="s">
        <v>95</v>
      </c>
      <c r="D1873" s="148">
        <v>607549</v>
      </c>
      <c r="E1873" s="151">
        <v>833</v>
      </c>
      <c r="F1873" s="910"/>
      <c r="G1873" s="1338"/>
    </row>
    <row r="1874" spans="1:7" ht="18.75" customHeight="1" x14ac:dyDescent="0.25">
      <c r="A1874" s="1333"/>
      <c r="B1874" s="161" t="s">
        <v>2043</v>
      </c>
      <c r="C1874" s="162" t="s">
        <v>95</v>
      </c>
      <c r="D1874" s="148">
        <v>649055</v>
      </c>
      <c r="E1874" s="151">
        <v>833</v>
      </c>
      <c r="F1874" s="910"/>
      <c r="G1874" s="1338"/>
    </row>
    <row r="1875" spans="1:7" ht="18.75" customHeight="1" x14ac:dyDescent="0.25">
      <c r="A1875" s="1333"/>
      <c r="B1875" s="161" t="s">
        <v>2044</v>
      </c>
      <c r="C1875" s="162" t="s">
        <v>95</v>
      </c>
      <c r="D1875" s="148">
        <v>693197</v>
      </c>
      <c r="E1875" s="151">
        <v>833</v>
      </c>
      <c r="F1875" s="910"/>
      <c r="G1875" s="1338"/>
    </row>
    <row r="1876" spans="1:7" ht="18.75" customHeight="1" x14ac:dyDescent="0.25">
      <c r="A1876" s="1333"/>
      <c r="B1876" s="161" t="s">
        <v>2045</v>
      </c>
      <c r="C1876" s="162" t="s">
        <v>95</v>
      </c>
      <c r="D1876" s="148">
        <v>740350</v>
      </c>
      <c r="E1876" s="151">
        <v>833</v>
      </c>
      <c r="F1876" s="910"/>
      <c r="G1876" s="1338"/>
    </row>
    <row r="1877" spans="1:7" ht="18.75" customHeight="1" x14ac:dyDescent="0.25">
      <c r="A1877" s="1333"/>
      <c r="B1877" s="161" t="s">
        <v>2046</v>
      </c>
      <c r="C1877" s="162" t="s">
        <v>95</v>
      </c>
      <c r="D1877" s="148">
        <v>790937</v>
      </c>
      <c r="E1877" s="151">
        <v>833</v>
      </c>
      <c r="F1877" s="910"/>
      <c r="G1877" s="1338"/>
    </row>
    <row r="1878" spans="1:7" ht="18.75" customHeight="1" x14ac:dyDescent="0.25">
      <c r="A1878" s="1333"/>
      <c r="B1878" s="161" t="s">
        <v>2047</v>
      </c>
      <c r="C1878" s="162" t="s">
        <v>95</v>
      </c>
      <c r="D1878" s="148">
        <v>845446</v>
      </c>
      <c r="E1878" s="151">
        <v>833</v>
      </c>
      <c r="F1878" s="910"/>
      <c r="G1878" s="1338"/>
    </row>
    <row r="1879" spans="1:7" ht="18.75" customHeight="1" x14ac:dyDescent="0.25">
      <c r="A1879" s="1333"/>
      <c r="B1879" s="161" t="s">
        <v>2048</v>
      </c>
      <c r="C1879" s="162" t="s">
        <v>95</v>
      </c>
      <c r="D1879" s="148">
        <v>904431</v>
      </c>
      <c r="E1879" s="151">
        <v>833</v>
      </c>
      <c r="F1879" s="910"/>
      <c r="G1879" s="1338"/>
    </row>
    <row r="1880" spans="1:7" ht="18.75" customHeight="1" x14ac:dyDescent="0.25">
      <c r="A1880" s="1333"/>
      <c r="B1880" s="161" t="s">
        <v>2049</v>
      </c>
      <c r="C1880" s="162" t="s">
        <v>95</v>
      </c>
      <c r="D1880" s="148">
        <v>968517</v>
      </c>
      <c r="E1880" s="151">
        <v>833</v>
      </c>
      <c r="F1880" s="910"/>
      <c r="G1880" s="1338"/>
    </row>
    <row r="1881" spans="1:7" ht="18.75" customHeight="1" x14ac:dyDescent="0.25">
      <c r="A1881" s="1333"/>
      <c r="B1881" s="161" t="s">
        <v>2050</v>
      </c>
      <c r="C1881" s="162" t="s">
        <v>95</v>
      </c>
      <c r="D1881" s="148">
        <v>1038453</v>
      </c>
      <c r="E1881" s="151">
        <v>833</v>
      </c>
      <c r="F1881" s="910"/>
      <c r="G1881" s="1338"/>
    </row>
    <row r="1882" spans="1:7" ht="18.75" customHeight="1" x14ac:dyDescent="0.25">
      <c r="A1882" s="1333"/>
      <c r="B1882" s="161" t="s">
        <v>2051</v>
      </c>
      <c r="C1882" s="162" t="s">
        <v>95</v>
      </c>
      <c r="D1882" s="148">
        <v>1115038</v>
      </c>
      <c r="E1882" s="151">
        <v>833</v>
      </c>
      <c r="F1882" s="910"/>
      <c r="G1882" s="1338"/>
    </row>
    <row r="1883" spans="1:7" ht="18.75" customHeight="1" x14ac:dyDescent="0.25">
      <c r="A1883" s="1333"/>
      <c r="B1883" s="161" t="s">
        <v>2052</v>
      </c>
      <c r="C1883" s="162" t="s">
        <v>95</v>
      </c>
      <c r="D1883" s="148">
        <v>1199222</v>
      </c>
      <c r="E1883" s="151">
        <v>833</v>
      </c>
      <c r="F1883" s="910"/>
      <c r="G1883" s="1338"/>
    </row>
    <row r="1884" spans="1:7" ht="18.75" customHeight="1" x14ac:dyDescent="0.25">
      <c r="A1884" s="1333"/>
      <c r="B1884" s="161" t="s">
        <v>2053</v>
      </c>
      <c r="C1884" s="162" t="s">
        <v>95</v>
      </c>
      <c r="D1884" s="148">
        <v>1292081</v>
      </c>
      <c r="E1884" s="151">
        <v>833</v>
      </c>
      <c r="F1884" s="911"/>
      <c r="G1884" s="1342"/>
    </row>
    <row r="1885" spans="1:7" ht="18.75" customHeight="1" x14ac:dyDescent="0.25">
      <c r="A1885" s="1333">
        <v>32</v>
      </c>
      <c r="B1885" s="161" t="s">
        <v>2054</v>
      </c>
      <c r="C1885" s="162" t="s">
        <v>95</v>
      </c>
      <c r="D1885" s="148">
        <v>130283</v>
      </c>
      <c r="E1885" s="151">
        <v>833</v>
      </c>
      <c r="F1885" s="151"/>
      <c r="G1885" s="1341" t="s">
        <v>1259</v>
      </c>
    </row>
    <row r="1886" spans="1:7" ht="18.75" customHeight="1" x14ac:dyDescent="0.25">
      <c r="A1886" s="1333"/>
      <c r="B1886" s="161" t="s">
        <v>2055</v>
      </c>
      <c r="C1886" s="162" t="s">
        <v>95</v>
      </c>
      <c r="D1886" s="148">
        <v>171630</v>
      </c>
      <c r="E1886" s="151">
        <v>833</v>
      </c>
      <c r="F1886" s="910"/>
      <c r="G1886" s="1338"/>
    </row>
    <row r="1887" spans="1:7" ht="18.75" customHeight="1" x14ac:dyDescent="0.25">
      <c r="A1887" s="1333"/>
      <c r="B1887" s="161" t="s">
        <v>2056</v>
      </c>
      <c r="C1887" s="162" t="s">
        <v>95</v>
      </c>
      <c r="D1887" s="148">
        <v>451580</v>
      </c>
      <c r="E1887" s="151">
        <v>833</v>
      </c>
      <c r="F1887" s="910"/>
      <c r="G1887" s="1338"/>
    </row>
    <row r="1888" spans="1:7" ht="18.75" customHeight="1" x14ac:dyDescent="0.25">
      <c r="A1888" s="1333"/>
      <c r="B1888" s="161" t="s">
        <v>2057</v>
      </c>
      <c r="C1888" s="162" t="s">
        <v>95</v>
      </c>
      <c r="D1888" s="148">
        <v>607549</v>
      </c>
      <c r="E1888" s="151">
        <v>833</v>
      </c>
      <c r="F1888" s="910"/>
      <c r="G1888" s="1338"/>
    </row>
    <row r="1889" spans="1:7" ht="18.75" customHeight="1" x14ac:dyDescent="0.25">
      <c r="A1889" s="1333"/>
      <c r="B1889" s="161" t="s">
        <v>2058</v>
      </c>
      <c r="C1889" s="162" t="s">
        <v>95</v>
      </c>
      <c r="D1889" s="148">
        <v>649055</v>
      </c>
      <c r="E1889" s="151">
        <v>833</v>
      </c>
      <c r="F1889" s="910"/>
      <c r="G1889" s="1338"/>
    </row>
    <row r="1890" spans="1:7" ht="18.75" customHeight="1" x14ac:dyDescent="0.25">
      <c r="A1890" s="1333"/>
      <c r="B1890" s="161" t="s">
        <v>2059</v>
      </c>
      <c r="C1890" s="162" t="s">
        <v>95</v>
      </c>
      <c r="D1890" s="148">
        <v>693197</v>
      </c>
      <c r="E1890" s="151">
        <v>833</v>
      </c>
      <c r="F1890" s="910"/>
      <c r="G1890" s="1338"/>
    </row>
    <row r="1891" spans="1:7" ht="18.75" customHeight="1" x14ac:dyDescent="0.25">
      <c r="A1891" s="1333"/>
      <c r="B1891" s="161" t="s">
        <v>2060</v>
      </c>
      <c r="C1891" s="162" t="s">
        <v>95</v>
      </c>
      <c r="D1891" s="148">
        <v>740350</v>
      </c>
      <c r="E1891" s="151">
        <v>833</v>
      </c>
      <c r="F1891" s="910"/>
      <c r="G1891" s="1338"/>
    </row>
    <row r="1892" spans="1:7" ht="18.75" customHeight="1" x14ac:dyDescent="0.25">
      <c r="A1892" s="1333"/>
      <c r="B1892" s="161" t="s">
        <v>2061</v>
      </c>
      <c r="C1892" s="162" t="s">
        <v>95</v>
      </c>
      <c r="D1892" s="148">
        <v>790937</v>
      </c>
      <c r="E1892" s="151">
        <v>833</v>
      </c>
      <c r="F1892" s="910"/>
      <c r="G1892" s="1338"/>
    </row>
    <row r="1893" spans="1:7" ht="18.75" customHeight="1" x14ac:dyDescent="0.25">
      <c r="A1893" s="1333"/>
      <c r="B1893" s="161" t="s">
        <v>2062</v>
      </c>
      <c r="C1893" s="162" t="s">
        <v>95</v>
      </c>
      <c r="D1893" s="148">
        <v>845446</v>
      </c>
      <c r="E1893" s="151">
        <v>833</v>
      </c>
      <c r="F1893" s="910"/>
      <c r="G1893" s="1338"/>
    </row>
    <row r="1894" spans="1:7" ht="18.75" customHeight="1" x14ac:dyDescent="0.25">
      <c r="A1894" s="1333"/>
      <c r="B1894" s="161" t="s">
        <v>2063</v>
      </c>
      <c r="C1894" s="162" t="s">
        <v>95</v>
      </c>
      <c r="D1894" s="148">
        <v>904431</v>
      </c>
      <c r="E1894" s="151">
        <v>833</v>
      </c>
      <c r="F1894" s="910"/>
      <c r="G1894" s="1338"/>
    </row>
    <row r="1895" spans="1:7" ht="18.75" customHeight="1" x14ac:dyDescent="0.25">
      <c r="A1895" s="1333"/>
      <c r="B1895" s="161" t="s">
        <v>2064</v>
      </c>
      <c r="C1895" s="162" t="s">
        <v>95</v>
      </c>
      <c r="D1895" s="148">
        <v>968517</v>
      </c>
      <c r="E1895" s="151">
        <v>833</v>
      </c>
      <c r="F1895" s="910"/>
      <c r="G1895" s="1338"/>
    </row>
    <row r="1896" spans="1:7" ht="18.75" customHeight="1" x14ac:dyDescent="0.25">
      <c r="A1896" s="1333"/>
      <c r="B1896" s="161" t="s">
        <v>2065</v>
      </c>
      <c r="C1896" s="162" t="s">
        <v>95</v>
      </c>
      <c r="D1896" s="148">
        <v>1038453</v>
      </c>
      <c r="E1896" s="151">
        <v>833</v>
      </c>
      <c r="F1896" s="910"/>
      <c r="G1896" s="1338"/>
    </row>
    <row r="1897" spans="1:7" ht="18.75" customHeight="1" x14ac:dyDescent="0.25">
      <c r="A1897" s="1333"/>
      <c r="B1897" s="161" t="s">
        <v>2066</v>
      </c>
      <c r="C1897" s="162" t="s">
        <v>95</v>
      </c>
      <c r="D1897" s="148">
        <v>1115038</v>
      </c>
      <c r="E1897" s="151">
        <v>833</v>
      </c>
      <c r="F1897" s="910"/>
      <c r="G1897" s="1338"/>
    </row>
    <row r="1898" spans="1:7" ht="18.75" customHeight="1" x14ac:dyDescent="0.25">
      <c r="A1898" s="1333"/>
      <c r="B1898" s="161" t="s">
        <v>2067</v>
      </c>
      <c r="C1898" s="162" t="s">
        <v>95</v>
      </c>
      <c r="D1898" s="148">
        <v>1199222</v>
      </c>
      <c r="E1898" s="151">
        <v>833</v>
      </c>
      <c r="F1898" s="910"/>
      <c r="G1898" s="1338"/>
    </row>
    <row r="1899" spans="1:7" ht="18.75" customHeight="1" x14ac:dyDescent="0.25">
      <c r="A1899" s="1333"/>
      <c r="B1899" s="161" t="s">
        <v>2068</v>
      </c>
      <c r="C1899" s="162" t="s">
        <v>95</v>
      </c>
      <c r="D1899" s="148">
        <v>1292081</v>
      </c>
      <c r="E1899" s="151">
        <v>833</v>
      </c>
      <c r="F1899" s="911"/>
      <c r="G1899" s="1342"/>
    </row>
    <row r="1900" spans="1:7" ht="18.75" customHeight="1" x14ac:dyDescent="0.25">
      <c r="A1900" s="1333">
        <v>33</v>
      </c>
      <c r="B1900" s="161" t="s">
        <v>2069</v>
      </c>
      <c r="C1900" s="162" t="s">
        <v>95</v>
      </c>
      <c r="D1900" s="148">
        <v>130283</v>
      </c>
      <c r="E1900" s="151">
        <v>833</v>
      </c>
      <c r="F1900" s="151"/>
      <c r="G1900" s="1341" t="s">
        <v>1259</v>
      </c>
    </row>
    <row r="1901" spans="1:7" ht="18.75" customHeight="1" x14ac:dyDescent="0.25">
      <c r="A1901" s="1333"/>
      <c r="B1901" s="161" t="s">
        <v>2070</v>
      </c>
      <c r="C1901" s="162" t="s">
        <v>95</v>
      </c>
      <c r="D1901" s="148">
        <v>171630</v>
      </c>
      <c r="E1901" s="151">
        <v>833</v>
      </c>
      <c r="F1901" s="910"/>
      <c r="G1901" s="1338"/>
    </row>
    <row r="1902" spans="1:7" ht="18.75" customHeight="1" x14ac:dyDescent="0.25">
      <c r="A1902" s="1333"/>
      <c r="B1902" s="161" t="s">
        <v>2071</v>
      </c>
      <c r="C1902" s="162" t="s">
        <v>95</v>
      </c>
      <c r="D1902" s="148">
        <v>451580</v>
      </c>
      <c r="E1902" s="151">
        <v>833</v>
      </c>
      <c r="F1902" s="910"/>
      <c r="G1902" s="1338"/>
    </row>
    <row r="1903" spans="1:7" ht="18.75" customHeight="1" x14ac:dyDescent="0.25">
      <c r="A1903" s="1333"/>
      <c r="B1903" s="161" t="s">
        <v>2072</v>
      </c>
      <c r="C1903" s="162" t="s">
        <v>95</v>
      </c>
      <c r="D1903" s="148">
        <v>607549</v>
      </c>
      <c r="E1903" s="151">
        <v>833</v>
      </c>
      <c r="F1903" s="910"/>
      <c r="G1903" s="1338"/>
    </row>
    <row r="1904" spans="1:7" ht="18.75" customHeight="1" x14ac:dyDescent="0.25">
      <c r="A1904" s="1333"/>
      <c r="B1904" s="161" t="s">
        <v>2073</v>
      </c>
      <c r="C1904" s="162" t="s">
        <v>95</v>
      </c>
      <c r="D1904" s="148">
        <v>649055</v>
      </c>
      <c r="E1904" s="151">
        <v>833</v>
      </c>
      <c r="F1904" s="910"/>
      <c r="G1904" s="1338"/>
    </row>
    <row r="1905" spans="1:7" ht="18.75" customHeight="1" x14ac:dyDescent="0.25">
      <c r="A1905" s="1333"/>
      <c r="B1905" s="161" t="s">
        <v>2074</v>
      </c>
      <c r="C1905" s="162" t="s">
        <v>95</v>
      </c>
      <c r="D1905" s="148">
        <v>693197</v>
      </c>
      <c r="E1905" s="151">
        <v>833</v>
      </c>
      <c r="F1905" s="910"/>
      <c r="G1905" s="1338"/>
    </row>
    <row r="1906" spans="1:7" ht="18.75" customHeight="1" x14ac:dyDescent="0.25">
      <c r="A1906" s="1333"/>
      <c r="B1906" s="161" t="s">
        <v>2075</v>
      </c>
      <c r="C1906" s="162" t="s">
        <v>95</v>
      </c>
      <c r="D1906" s="148">
        <v>740350</v>
      </c>
      <c r="E1906" s="151">
        <v>833</v>
      </c>
      <c r="F1906" s="910"/>
      <c r="G1906" s="1338"/>
    </row>
    <row r="1907" spans="1:7" ht="18.75" customHeight="1" x14ac:dyDescent="0.25">
      <c r="A1907" s="1333"/>
      <c r="B1907" s="161" t="s">
        <v>2076</v>
      </c>
      <c r="C1907" s="162" t="s">
        <v>95</v>
      </c>
      <c r="D1907" s="148">
        <v>790937</v>
      </c>
      <c r="E1907" s="151">
        <v>833</v>
      </c>
      <c r="F1907" s="910"/>
      <c r="G1907" s="1338"/>
    </row>
    <row r="1908" spans="1:7" ht="18.75" customHeight="1" x14ac:dyDescent="0.25">
      <c r="A1908" s="1333"/>
      <c r="B1908" s="161" t="s">
        <v>2077</v>
      </c>
      <c r="C1908" s="162" t="s">
        <v>95</v>
      </c>
      <c r="D1908" s="148">
        <v>845446</v>
      </c>
      <c r="E1908" s="151">
        <v>833</v>
      </c>
      <c r="F1908" s="910"/>
      <c r="G1908" s="1338"/>
    </row>
    <row r="1909" spans="1:7" ht="18.75" customHeight="1" x14ac:dyDescent="0.25">
      <c r="A1909" s="1333"/>
      <c r="B1909" s="161" t="s">
        <v>2078</v>
      </c>
      <c r="C1909" s="162" t="s">
        <v>95</v>
      </c>
      <c r="D1909" s="148">
        <v>904431</v>
      </c>
      <c r="E1909" s="151">
        <v>833</v>
      </c>
      <c r="F1909" s="910"/>
      <c r="G1909" s="1338"/>
    </row>
    <row r="1910" spans="1:7" ht="18.75" customHeight="1" x14ac:dyDescent="0.25">
      <c r="A1910" s="1333"/>
      <c r="B1910" s="161" t="s">
        <v>2079</v>
      </c>
      <c r="C1910" s="162" t="s">
        <v>95</v>
      </c>
      <c r="D1910" s="148">
        <v>968517</v>
      </c>
      <c r="E1910" s="151">
        <v>833</v>
      </c>
      <c r="F1910" s="910"/>
      <c r="G1910" s="1338"/>
    </row>
    <row r="1911" spans="1:7" ht="18.75" customHeight="1" x14ac:dyDescent="0.25">
      <c r="A1911" s="1333"/>
      <c r="B1911" s="161" t="s">
        <v>2080</v>
      </c>
      <c r="C1911" s="162" t="s">
        <v>95</v>
      </c>
      <c r="D1911" s="148">
        <v>1038453</v>
      </c>
      <c r="E1911" s="151">
        <v>833</v>
      </c>
      <c r="F1911" s="910"/>
      <c r="G1911" s="1338"/>
    </row>
    <row r="1912" spans="1:7" ht="18.75" customHeight="1" x14ac:dyDescent="0.25">
      <c r="A1912" s="1333"/>
      <c r="B1912" s="161" t="s">
        <v>2081</v>
      </c>
      <c r="C1912" s="162" t="s">
        <v>95</v>
      </c>
      <c r="D1912" s="148">
        <v>1115038</v>
      </c>
      <c r="E1912" s="151">
        <v>833</v>
      </c>
      <c r="F1912" s="910"/>
      <c r="G1912" s="1338"/>
    </row>
    <row r="1913" spans="1:7" ht="18.75" customHeight="1" x14ac:dyDescent="0.25">
      <c r="A1913" s="1333"/>
      <c r="B1913" s="161" t="s">
        <v>2082</v>
      </c>
      <c r="C1913" s="162" t="s">
        <v>95</v>
      </c>
      <c r="D1913" s="148">
        <v>1199222</v>
      </c>
      <c r="E1913" s="151">
        <v>833</v>
      </c>
      <c r="F1913" s="910"/>
      <c r="G1913" s="1338"/>
    </row>
    <row r="1914" spans="1:7" ht="18.75" customHeight="1" x14ac:dyDescent="0.25">
      <c r="A1914" s="1333"/>
      <c r="B1914" s="161" t="s">
        <v>2083</v>
      </c>
      <c r="C1914" s="162" t="s">
        <v>95</v>
      </c>
      <c r="D1914" s="148">
        <v>1292081</v>
      </c>
      <c r="E1914" s="151">
        <v>833</v>
      </c>
      <c r="F1914" s="911"/>
      <c r="G1914" s="1342"/>
    </row>
    <row r="1915" spans="1:7" ht="18.75" customHeight="1" x14ac:dyDescent="0.25">
      <c r="A1915" s="1333">
        <v>34</v>
      </c>
      <c r="B1915" s="161" t="s">
        <v>2084</v>
      </c>
      <c r="C1915" s="162" t="s">
        <v>95</v>
      </c>
      <c r="D1915" s="148">
        <v>130283</v>
      </c>
      <c r="E1915" s="151">
        <v>833</v>
      </c>
      <c r="F1915" s="151"/>
      <c r="G1915" s="1341" t="s">
        <v>1259</v>
      </c>
    </row>
    <row r="1916" spans="1:7" ht="18.75" customHeight="1" x14ac:dyDescent="0.25">
      <c r="A1916" s="1333"/>
      <c r="B1916" s="161" t="s">
        <v>2085</v>
      </c>
      <c r="C1916" s="162" t="s">
        <v>95</v>
      </c>
      <c r="D1916" s="148">
        <v>171630</v>
      </c>
      <c r="E1916" s="151">
        <v>833</v>
      </c>
      <c r="F1916" s="910"/>
      <c r="G1916" s="1338"/>
    </row>
    <row r="1917" spans="1:7" ht="18.75" customHeight="1" x14ac:dyDescent="0.25">
      <c r="A1917" s="1333"/>
      <c r="B1917" s="161" t="s">
        <v>2086</v>
      </c>
      <c r="C1917" s="162" t="s">
        <v>95</v>
      </c>
      <c r="D1917" s="148">
        <v>451580</v>
      </c>
      <c r="E1917" s="151">
        <v>833</v>
      </c>
      <c r="F1917" s="910"/>
      <c r="G1917" s="1338"/>
    </row>
    <row r="1918" spans="1:7" ht="18.75" customHeight="1" x14ac:dyDescent="0.25">
      <c r="A1918" s="1333"/>
      <c r="B1918" s="161" t="s">
        <v>2087</v>
      </c>
      <c r="C1918" s="162" t="s">
        <v>95</v>
      </c>
      <c r="D1918" s="148">
        <v>607549</v>
      </c>
      <c r="E1918" s="151">
        <v>833</v>
      </c>
      <c r="F1918" s="910"/>
      <c r="G1918" s="1338"/>
    </row>
    <row r="1919" spans="1:7" ht="18.75" customHeight="1" x14ac:dyDescent="0.25">
      <c r="A1919" s="1333"/>
      <c r="B1919" s="161" t="s">
        <v>2088</v>
      </c>
      <c r="C1919" s="162" t="s">
        <v>95</v>
      </c>
      <c r="D1919" s="148">
        <v>649055</v>
      </c>
      <c r="E1919" s="151">
        <v>833</v>
      </c>
      <c r="F1919" s="910"/>
      <c r="G1919" s="1338"/>
    </row>
    <row r="1920" spans="1:7" ht="18.75" customHeight="1" x14ac:dyDescent="0.25">
      <c r="A1920" s="1333"/>
      <c r="B1920" s="161" t="s">
        <v>2089</v>
      </c>
      <c r="C1920" s="162" t="s">
        <v>95</v>
      </c>
      <c r="D1920" s="148">
        <v>693197</v>
      </c>
      <c r="E1920" s="151">
        <v>833</v>
      </c>
      <c r="F1920" s="910"/>
      <c r="G1920" s="1338"/>
    </row>
    <row r="1921" spans="1:7" ht="18.75" customHeight="1" x14ac:dyDescent="0.25">
      <c r="A1921" s="1333"/>
      <c r="B1921" s="161" t="s">
        <v>2090</v>
      </c>
      <c r="C1921" s="162" t="s">
        <v>95</v>
      </c>
      <c r="D1921" s="148">
        <v>740350</v>
      </c>
      <c r="E1921" s="151">
        <v>833</v>
      </c>
      <c r="F1921" s="910"/>
      <c r="G1921" s="1338"/>
    </row>
    <row r="1922" spans="1:7" ht="18.75" customHeight="1" x14ac:dyDescent="0.25">
      <c r="A1922" s="1333"/>
      <c r="B1922" s="161" t="s">
        <v>2091</v>
      </c>
      <c r="C1922" s="162" t="s">
        <v>95</v>
      </c>
      <c r="D1922" s="148">
        <v>790937</v>
      </c>
      <c r="E1922" s="151">
        <v>833</v>
      </c>
      <c r="F1922" s="910"/>
      <c r="G1922" s="1338"/>
    </row>
    <row r="1923" spans="1:7" ht="18.75" customHeight="1" x14ac:dyDescent="0.25">
      <c r="A1923" s="1333"/>
      <c r="B1923" s="161" t="s">
        <v>2092</v>
      </c>
      <c r="C1923" s="162" t="s">
        <v>95</v>
      </c>
      <c r="D1923" s="148">
        <v>845446</v>
      </c>
      <c r="E1923" s="151">
        <v>833</v>
      </c>
      <c r="F1923" s="910"/>
      <c r="G1923" s="1338"/>
    </row>
    <row r="1924" spans="1:7" ht="18.75" customHeight="1" x14ac:dyDescent="0.25">
      <c r="A1924" s="1333"/>
      <c r="B1924" s="161" t="s">
        <v>2093</v>
      </c>
      <c r="C1924" s="162" t="s">
        <v>95</v>
      </c>
      <c r="D1924" s="148">
        <v>904431</v>
      </c>
      <c r="E1924" s="151">
        <v>833</v>
      </c>
      <c r="F1924" s="910"/>
      <c r="G1924" s="1338"/>
    </row>
    <row r="1925" spans="1:7" ht="18.75" customHeight="1" x14ac:dyDescent="0.25">
      <c r="A1925" s="1333"/>
      <c r="B1925" s="161" t="s">
        <v>2094</v>
      </c>
      <c r="C1925" s="162" t="s">
        <v>95</v>
      </c>
      <c r="D1925" s="148">
        <v>968517</v>
      </c>
      <c r="E1925" s="151">
        <v>833</v>
      </c>
      <c r="F1925" s="910"/>
      <c r="G1925" s="1338"/>
    </row>
    <row r="1926" spans="1:7" ht="18.75" customHeight="1" x14ac:dyDescent="0.25">
      <c r="A1926" s="1333"/>
      <c r="B1926" s="161" t="s">
        <v>2095</v>
      </c>
      <c r="C1926" s="162" t="s">
        <v>95</v>
      </c>
      <c r="D1926" s="148">
        <v>1038453</v>
      </c>
      <c r="E1926" s="151">
        <v>833</v>
      </c>
      <c r="F1926" s="910"/>
      <c r="G1926" s="1338"/>
    </row>
    <row r="1927" spans="1:7" ht="18.75" customHeight="1" x14ac:dyDescent="0.25">
      <c r="A1927" s="1333"/>
      <c r="B1927" s="161" t="s">
        <v>2096</v>
      </c>
      <c r="C1927" s="162" t="s">
        <v>95</v>
      </c>
      <c r="D1927" s="148">
        <v>1115038</v>
      </c>
      <c r="E1927" s="151">
        <v>833</v>
      </c>
      <c r="F1927" s="910"/>
      <c r="G1927" s="1338"/>
    </row>
    <row r="1928" spans="1:7" ht="18.75" customHeight="1" x14ac:dyDescent="0.25">
      <c r="A1928" s="1333"/>
      <c r="B1928" s="161" t="s">
        <v>2097</v>
      </c>
      <c r="C1928" s="162" t="s">
        <v>95</v>
      </c>
      <c r="D1928" s="148">
        <v>1199222</v>
      </c>
      <c r="E1928" s="151">
        <v>833</v>
      </c>
      <c r="F1928" s="910"/>
      <c r="G1928" s="1338"/>
    </row>
    <row r="1929" spans="1:7" ht="18.75" customHeight="1" x14ac:dyDescent="0.25">
      <c r="A1929" s="1333"/>
      <c r="B1929" s="161" t="s">
        <v>2098</v>
      </c>
      <c r="C1929" s="162" t="s">
        <v>95</v>
      </c>
      <c r="D1929" s="148">
        <v>1292081</v>
      </c>
      <c r="E1929" s="151">
        <v>833</v>
      </c>
      <c r="F1929" s="911"/>
      <c r="G1929" s="1342"/>
    </row>
    <row r="1930" spans="1:7" ht="18.75" customHeight="1" x14ac:dyDescent="0.25">
      <c r="A1930" s="1333">
        <v>34</v>
      </c>
      <c r="B1930" s="161" t="s">
        <v>2099</v>
      </c>
      <c r="C1930" s="162" t="s">
        <v>95</v>
      </c>
      <c r="D1930" s="148">
        <v>130283</v>
      </c>
      <c r="E1930" s="151">
        <v>833</v>
      </c>
      <c r="F1930" s="151"/>
      <c r="G1930" s="1341" t="s">
        <v>1259</v>
      </c>
    </row>
    <row r="1931" spans="1:7" ht="18.75" customHeight="1" x14ac:dyDescent="0.25">
      <c r="A1931" s="1333"/>
      <c r="B1931" s="161" t="s">
        <v>2100</v>
      </c>
      <c r="C1931" s="162" t="s">
        <v>95</v>
      </c>
      <c r="D1931" s="148">
        <v>171630</v>
      </c>
      <c r="E1931" s="151">
        <v>833</v>
      </c>
      <c r="F1931" s="910"/>
      <c r="G1931" s="1338"/>
    </row>
    <row r="1932" spans="1:7" ht="18.75" customHeight="1" x14ac:dyDescent="0.25">
      <c r="A1932" s="1333"/>
      <c r="B1932" s="161" t="s">
        <v>2101</v>
      </c>
      <c r="C1932" s="162" t="s">
        <v>95</v>
      </c>
      <c r="D1932" s="148">
        <v>451580</v>
      </c>
      <c r="E1932" s="151">
        <v>833</v>
      </c>
      <c r="F1932" s="910"/>
      <c r="G1932" s="1338"/>
    </row>
    <row r="1933" spans="1:7" ht="18.75" customHeight="1" x14ac:dyDescent="0.25">
      <c r="A1933" s="1333"/>
      <c r="B1933" s="161" t="s">
        <v>2102</v>
      </c>
      <c r="C1933" s="162" t="s">
        <v>95</v>
      </c>
      <c r="D1933" s="148">
        <v>607549</v>
      </c>
      <c r="E1933" s="151">
        <v>833</v>
      </c>
      <c r="F1933" s="910"/>
      <c r="G1933" s="1338"/>
    </row>
    <row r="1934" spans="1:7" ht="18.75" customHeight="1" x14ac:dyDescent="0.25">
      <c r="A1934" s="1333"/>
      <c r="B1934" s="161" t="s">
        <v>2103</v>
      </c>
      <c r="C1934" s="162" t="s">
        <v>95</v>
      </c>
      <c r="D1934" s="148">
        <v>649055</v>
      </c>
      <c r="E1934" s="151">
        <v>833</v>
      </c>
      <c r="F1934" s="910"/>
      <c r="G1934" s="1338"/>
    </row>
    <row r="1935" spans="1:7" ht="18.75" customHeight="1" x14ac:dyDescent="0.25">
      <c r="A1935" s="1333"/>
      <c r="B1935" s="161" t="s">
        <v>2104</v>
      </c>
      <c r="C1935" s="162" t="s">
        <v>95</v>
      </c>
      <c r="D1935" s="148">
        <v>693197</v>
      </c>
      <c r="E1935" s="151">
        <v>833</v>
      </c>
      <c r="F1935" s="910"/>
      <c r="G1935" s="1338"/>
    </row>
    <row r="1936" spans="1:7" ht="18.75" customHeight="1" x14ac:dyDescent="0.25">
      <c r="A1936" s="1333"/>
      <c r="B1936" s="161" t="s">
        <v>2105</v>
      </c>
      <c r="C1936" s="162" t="s">
        <v>95</v>
      </c>
      <c r="D1936" s="148">
        <v>740350</v>
      </c>
      <c r="E1936" s="151">
        <v>833</v>
      </c>
      <c r="F1936" s="910"/>
      <c r="G1936" s="1338"/>
    </row>
    <row r="1937" spans="1:7" ht="18.75" customHeight="1" x14ac:dyDescent="0.25">
      <c r="A1937" s="1333"/>
      <c r="B1937" s="161" t="s">
        <v>2106</v>
      </c>
      <c r="C1937" s="162" t="s">
        <v>95</v>
      </c>
      <c r="D1937" s="148">
        <v>790937</v>
      </c>
      <c r="E1937" s="151">
        <v>833</v>
      </c>
      <c r="F1937" s="910"/>
      <c r="G1937" s="1338"/>
    </row>
    <row r="1938" spans="1:7" ht="18.75" customHeight="1" x14ac:dyDescent="0.25">
      <c r="A1938" s="1333"/>
      <c r="B1938" s="161" t="s">
        <v>2107</v>
      </c>
      <c r="C1938" s="162" t="s">
        <v>95</v>
      </c>
      <c r="D1938" s="148">
        <v>845446</v>
      </c>
      <c r="E1938" s="151">
        <v>833</v>
      </c>
      <c r="F1938" s="910"/>
      <c r="G1938" s="1338"/>
    </row>
    <row r="1939" spans="1:7" ht="18.75" customHeight="1" x14ac:dyDescent="0.25">
      <c r="A1939" s="1333"/>
      <c r="B1939" s="161" t="s">
        <v>2108</v>
      </c>
      <c r="C1939" s="162" t="s">
        <v>95</v>
      </c>
      <c r="D1939" s="148">
        <v>904431</v>
      </c>
      <c r="E1939" s="151">
        <v>833</v>
      </c>
      <c r="F1939" s="910"/>
      <c r="G1939" s="1338"/>
    </row>
    <row r="1940" spans="1:7" ht="18.75" customHeight="1" x14ac:dyDescent="0.25">
      <c r="A1940" s="1333"/>
      <c r="B1940" s="161" t="s">
        <v>2109</v>
      </c>
      <c r="C1940" s="162" t="s">
        <v>95</v>
      </c>
      <c r="D1940" s="148">
        <v>968517</v>
      </c>
      <c r="E1940" s="151">
        <v>833</v>
      </c>
      <c r="F1940" s="910"/>
      <c r="G1940" s="1338"/>
    </row>
    <row r="1941" spans="1:7" ht="18.75" customHeight="1" x14ac:dyDescent="0.25">
      <c r="A1941" s="1333"/>
      <c r="B1941" s="161" t="s">
        <v>2110</v>
      </c>
      <c r="C1941" s="162" t="s">
        <v>95</v>
      </c>
      <c r="D1941" s="148">
        <v>1038453</v>
      </c>
      <c r="E1941" s="151">
        <v>833</v>
      </c>
      <c r="F1941" s="910"/>
      <c r="G1941" s="1338"/>
    </row>
    <row r="1942" spans="1:7" ht="18.75" customHeight="1" x14ac:dyDescent="0.25">
      <c r="A1942" s="1333"/>
      <c r="B1942" s="161" t="s">
        <v>2111</v>
      </c>
      <c r="C1942" s="162" t="s">
        <v>95</v>
      </c>
      <c r="D1942" s="148">
        <v>1115038</v>
      </c>
      <c r="E1942" s="151">
        <v>833</v>
      </c>
      <c r="F1942" s="910"/>
      <c r="G1942" s="1338"/>
    </row>
    <row r="1943" spans="1:7" ht="18.75" customHeight="1" x14ac:dyDescent="0.25">
      <c r="A1943" s="1333"/>
      <c r="B1943" s="161" t="s">
        <v>2112</v>
      </c>
      <c r="C1943" s="162" t="s">
        <v>95</v>
      </c>
      <c r="D1943" s="148">
        <v>1199222</v>
      </c>
      <c r="E1943" s="151">
        <v>833</v>
      </c>
      <c r="F1943" s="910"/>
      <c r="G1943" s="1338"/>
    </row>
    <row r="1944" spans="1:7" ht="18.75" customHeight="1" x14ac:dyDescent="0.25">
      <c r="A1944" s="1333"/>
      <c r="B1944" s="161" t="s">
        <v>2113</v>
      </c>
      <c r="C1944" s="162" t="s">
        <v>95</v>
      </c>
      <c r="D1944" s="148">
        <v>1292081</v>
      </c>
      <c r="E1944" s="151">
        <v>833</v>
      </c>
      <c r="F1944" s="911"/>
      <c r="G1944" s="1342"/>
    </row>
    <row r="1945" spans="1:7" ht="18.75" customHeight="1" x14ac:dyDescent="0.25">
      <c r="A1945" s="1333">
        <v>35</v>
      </c>
      <c r="B1945" s="161" t="s">
        <v>2114</v>
      </c>
      <c r="C1945" s="162" t="s">
        <v>95</v>
      </c>
      <c r="D1945" s="148">
        <v>130283</v>
      </c>
      <c r="E1945" s="151">
        <v>833</v>
      </c>
      <c r="F1945" s="151"/>
      <c r="G1945" s="1341" t="s">
        <v>1259</v>
      </c>
    </row>
    <row r="1946" spans="1:7" ht="18.75" customHeight="1" x14ac:dyDescent="0.25">
      <c r="A1946" s="1333"/>
      <c r="B1946" s="161" t="s">
        <v>2115</v>
      </c>
      <c r="C1946" s="162" t="s">
        <v>95</v>
      </c>
      <c r="D1946" s="148">
        <v>171630</v>
      </c>
      <c r="E1946" s="151">
        <v>833</v>
      </c>
      <c r="F1946" s="910"/>
      <c r="G1946" s="1338"/>
    </row>
    <row r="1947" spans="1:7" ht="18.75" customHeight="1" x14ac:dyDescent="0.25">
      <c r="A1947" s="1333"/>
      <c r="B1947" s="161" t="s">
        <v>2116</v>
      </c>
      <c r="C1947" s="162" t="s">
        <v>95</v>
      </c>
      <c r="D1947" s="148">
        <v>451580</v>
      </c>
      <c r="E1947" s="151">
        <v>833</v>
      </c>
      <c r="F1947" s="910"/>
      <c r="G1947" s="1338"/>
    </row>
    <row r="1948" spans="1:7" ht="18.75" customHeight="1" x14ac:dyDescent="0.25">
      <c r="A1948" s="1333"/>
      <c r="B1948" s="161" t="s">
        <v>2117</v>
      </c>
      <c r="C1948" s="162" t="s">
        <v>95</v>
      </c>
      <c r="D1948" s="148">
        <v>607549</v>
      </c>
      <c r="E1948" s="151">
        <v>833</v>
      </c>
      <c r="F1948" s="910"/>
      <c r="G1948" s="1338"/>
    </row>
    <row r="1949" spans="1:7" ht="18.75" customHeight="1" x14ac:dyDescent="0.25">
      <c r="A1949" s="1333"/>
      <c r="B1949" s="161" t="s">
        <v>2118</v>
      </c>
      <c r="C1949" s="162" t="s">
        <v>95</v>
      </c>
      <c r="D1949" s="148">
        <v>649055</v>
      </c>
      <c r="E1949" s="151">
        <v>833</v>
      </c>
      <c r="F1949" s="910"/>
      <c r="G1949" s="1338"/>
    </row>
    <row r="1950" spans="1:7" ht="18.75" customHeight="1" x14ac:dyDescent="0.25">
      <c r="A1950" s="1333"/>
      <c r="B1950" s="161" t="s">
        <v>2119</v>
      </c>
      <c r="C1950" s="162" t="s">
        <v>95</v>
      </c>
      <c r="D1950" s="148">
        <v>693197</v>
      </c>
      <c r="E1950" s="151">
        <v>833</v>
      </c>
      <c r="F1950" s="910"/>
      <c r="G1950" s="1338"/>
    </row>
    <row r="1951" spans="1:7" ht="18.75" customHeight="1" x14ac:dyDescent="0.25">
      <c r="A1951" s="1333"/>
      <c r="B1951" s="161" t="s">
        <v>2120</v>
      </c>
      <c r="C1951" s="162" t="s">
        <v>95</v>
      </c>
      <c r="D1951" s="148">
        <v>740350</v>
      </c>
      <c r="E1951" s="151">
        <v>833</v>
      </c>
      <c r="F1951" s="910"/>
      <c r="G1951" s="1338"/>
    </row>
    <row r="1952" spans="1:7" ht="18.75" customHeight="1" x14ac:dyDescent="0.25">
      <c r="A1952" s="1333"/>
      <c r="B1952" s="161" t="s">
        <v>2121</v>
      </c>
      <c r="C1952" s="162" t="s">
        <v>95</v>
      </c>
      <c r="D1952" s="148">
        <v>790937</v>
      </c>
      <c r="E1952" s="151">
        <v>833</v>
      </c>
      <c r="F1952" s="910"/>
      <c r="G1952" s="1338"/>
    </row>
    <row r="1953" spans="1:7" ht="18.75" customHeight="1" x14ac:dyDescent="0.25">
      <c r="A1953" s="1333"/>
      <c r="B1953" s="161" t="s">
        <v>2122</v>
      </c>
      <c r="C1953" s="162" t="s">
        <v>95</v>
      </c>
      <c r="D1953" s="148">
        <v>845446</v>
      </c>
      <c r="E1953" s="151">
        <v>833</v>
      </c>
      <c r="F1953" s="910"/>
      <c r="G1953" s="1338"/>
    </row>
    <row r="1954" spans="1:7" ht="18.75" customHeight="1" x14ac:dyDescent="0.25">
      <c r="A1954" s="1333"/>
      <c r="B1954" s="161" t="s">
        <v>2123</v>
      </c>
      <c r="C1954" s="162" t="s">
        <v>95</v>
      </c>
      <c r="D1954" s="148">
        <v>904431</v>
      </c>
      <c r="E1954" s="151">
        <v>833</v>
      </c>
      <c r="F1954" s="910"/>
      <c r="G1954" s="1338"/>
    </row>
    <row r="1955" spans="1:7" ht="18.75" customHeight="1" x14ac:dyDescent="0.25">
      <c r="A1955" s="1333"/>
      <c r="B1955" s="161" t="s">
        <v>2124</v>
      </c>
      <c r="C1955" s="162" t="s">
        <v>95</v>
      </c>
      <c r="D1955" s="148">
        <v>968517</v>
      </c>
      <c r="E1955" s="151">
        <v>833</v>
      </c>
      <c r="F1955" s="910"/>
      <c r="G1955" s="1338"/>
    </row>
    <row r="1956" spans="1:7" ht="18.75" customHeight="1" x14ac:dyDescent="0.25">
      <c r="A1956" s="1333"/>
      <c r="B1956" s="161" t="s">
        <v>2125</v>
      </c>
      <c r="C1956" s="162" t="s">
        <v>95</v>
      </c>
      <c r="D1956" s="148">
        <v>1038453</v>
      </c>
      <c r="E1956" s="151">
        <v>833</v>
      </c>
      <c r="F1956" s="910"/>
      <c r="G1956" s="1338"/>
    </row>
    <row r="1957" spans="1:7" ht="18.75" customHeight="1" x14ac:dyDescent="0.25">
      <c r="A1957" s="1333"/>
      <c r="B1957" s="161" t="s">
        <v>2126</v>
      </c>
      <c r="C1957" s="162" t="s">
        <v>95</v>
      </c>
      <c r="D1957" s="148">
        <v>1115038</v>
      </c>
      <c r="E1957" s="151">
        <v>833</v>
      </c>
      <c r="F1957" s="910"/>
      <c r="G1957" s="1338"/>
    </row>
    <row r="1958" spans="1:7" ht="18.75" customHeight="1" x14ac:dyDescent="0.25">
      <c r="A1958" s="1333"/>
      <c r="B1958" s="161" t="s">
        <v>2127</v>
      </c>
      <c r="C1958" s="162" t="s">
        <v>95</v>
      </c>
      <c r="D1958" s="148">
        <v>1199222</v>
      </c>
      <c r="E1958" s="151">
        <v>833</v>
      </c>
      <c r="F1958" s="910"/>
      <c r="G1958" s="1338"/>
    </row>
    <row r="1959" spans="1:7" ht="18.75" customHeight="1" x14ac:dyDescent="0.25">
      <c r="A1959" s="1333"/>
      <c r="B1959" s="161" t="s">
        <v>2128</v>
      </c>
      <c r="C1959" s="162" t="s">
        <v>95</v>
      </c>
      <c r="D1959" s="148">
        <v>1292081</v>
      </c>
      <c r="E1959" s="151">
        <v>833</v>
      </c>
      <c r="F1959" s="911"/>
      <c r="G1959" s="1342"/>
    </row>
    <row r="1960" spans="1:7" ht="18.75" customHeight="1" x14ac:dyDescent="0.25">
      <c r="A1960" s="1333">
        <v>35</v>
      </c>
      <c r="B1960" s="161" t="s">
        <v>2129</v>
      </c>
      <c r="C1960" s="162" t="s">
        <v>95</v>
      </c>
      <c r="D1960" s="148">
        <v>130283</v>
      </c>
      <c r="E1960" s="151">
        <v>833</v>
      </c>
      <c r="F1960" s="151"/>
      <c r="G1960" s="1341" t="s">
        <v>1259</v>
      </c>
    </row>
    <row r="1961" spans="1:7" ht="18.75" customHeight="1" x14ac:dyDescent="0.25">
      <c r="A1961" s="1333"/>
      <c r="B1961" s="161" t="s">
        <v>2130</v>
      </c>
      <c r="C1961" s="162" t="s">
        <v>95</v>
      </c>
      <c r="D1961" s="148">
        <v>171630</v>
      </c>
      <c r="E1961" s="151">
        <v>833</v>
      </c>
      <c r="F1961" s="910"/>
      <c r="G1961" s="1338"/>
    </row>
    <row r="1962" spans="1:7" ht="18.75" customHeight="1" x14ac:dyDescent="0.25">
      <c r="A1962" s="1333"/>
      <c r="B1962" s="161" t="s">
        <v>2131</v>
      </c>
      <c r="C1962" s="162" t="s">
        <v>95</v>
      </c>
      <c r="D1962" s="148">
        <v>451580</v>
      </c>
      <c r="E1962" s="151">
        <v>833</v>
      </c>
      <c r="F1962" s="910"/>
      <c r="G1962" s="1338"/>
    </row>
    <row r="1963" spans="1:7" ht="18.75" customHeight="1" x14ac:dyDescent="0.25">
      <c r="A1963" s="1333"/>
      <c r="B1963" s="161" t="s">
        <v>2132</v>
      </c>
      <c r="C1963" s="162" t="s">
        <v>95</v>
      </c>
      <c r="D1963" s="148">
        <v>607549</v>
      </c>
      <c r="E1963" s="151">
        <v>833</v>
      </c>
      <c r="F1963" s="910"/>
      <c r="G1963" s="1338"/>
    </row>
    <row r="1964" spans="1:7" ht="18.75" customHeight="1" x14ac:dyDescent="0.25">
      <c r="A1964" s="1333"/>
      <c r="B1964" s="161" t="s">
        <v>2133</v>
      </c>
      <c r="C1964" s="162" t="s">
        <v>95</v>
      </c>
      <c r="D1964" s="148">
        <v>649055</v>
      </c>
      <c r="E1964" s="151">
        <v>833</v>
      </c>
      <c r="F1964" s="910"/>
      <c r="G1964" s="1338"/>
    </row>
    <row r="1965" spans="1:7" ht="18.75" customHeight="1" x14ac:dyDescent="0.25">
      <c r="A1965" s="1333"/>
      <c r="B1965" s="161" t="s">
        <v>2134</v>
      </c>
      <c r="C1965" s="162" t="s">
        <v>95</v>
      </c>
      <c r="D1965" s="148">
        <v>693197</v>
      </c>
      <c r="E1965" s="151">
        <v>833</v>
      </c>
      <c r="F1965" s="910"/>
      <c r="G1965" s="1338"/>
    </row>
    <row r="1966" spans="1:7" ht="18.75" customHeight="1" x14ac:dyDescent="0.25">
      <c r="A1966" s="1333"/>
      <c r="B1966" s="161" t="s">
        <v>2135</v>
      </c>
      <c r="C1966" s="162" t="s">
        <v>95</v>
      </c>
      <c r="D1966" s="148">
        <v>740350</v>
      </c>
      <c r="E1966" s="151">
        <v>833</v>
      </c>
      <c r="F1966" s="910"/>
      <c r="G1966" s="1338"/>
    </row>
    <row r="1967" spans="1:7" ht="18.75" customHeight="1" x14ac:dyDescent="0.25">
      <c r="A1967" s="1333"/>
      <c r="B1967" s="161" t="s">
        <v>2136</v>
      </c>
      <c r="C1967" s="162" t="s">
        <v>95</v>
      </c>
      <c r="D1967" s="148">
        <v>790937</v>
      </c>
      <c r="E1967" s="151">
        <v>833</v>
      </c>
      <c r="F1967" s="910"/>
      <c r="G1967" s="1338"/>
    </row>
    <row r="1968" spans="1:7" ht="18.75" customHeight="1" x14ac:dyDescent="0.25">
      <c r="A1968" s="1333"/>
      <c r="B1968" s="161" t="s">
        <v>2137</v>
      </c>
      <c r="C1968" s="162" t="s">
        <v>95</v>
      </c>
      <c r="D1968" s="148">
        <v>845446</v>
      </c>
      <c r="E1968" s="151">
        <v>833</v>
      </c>
      <c r="F1968" s="910"/>
      <c r="G1968" s="1338"/>
    </row>
    <row r="1969" spans="1:7" ht="18.75" customHeight="1" x14ac:dyDescent="0.25">
      <c r="A1969" s="1333"/>
      <c r="B1969" s="161" t="s">
        <v>2138</v>
      </c>
      <c r="C1969" s="162" t="s">
        <v>95</v>
      </c>
      <c r="D1969" s="148">
        <v>904431</v>
      </c>
      <c r="E1969" s="151">
        <v>833</v>
      </c>
      <c r="F1969" s="910"/>
      <c r="G1969" s="1338"/>
    </row>
    <row r="1970" spans="1:7" ht="18.75" customHeight="1" x14ac:dyDescent="0.25">
      <c r="A1970" s="1333"/>
      <c r="B1970" s="161" t="s">
        <v>2139</v>
      </c>
      <c r="C1970" s="162" t="s">
        <v>95</v>
      </c>
      <c r="D1970" s="148">
        <v>968517</v>
      </c>
      <c r="E1970" s="151">
        <v>833</v>
      </c>
      <c r="F1970" s="910"/>
      <c r="G1970" s="1338"/>
    </row>
    <row r="1971" spans="1:7" ht="18.75" customHeight="1" x14ac:dyDescent="0.25">
      <c r="A1971" s="1333"/>
      <c r="B1971" s="161" t="s">
        <v>2140</v>
      </c>
      <c r="C1971" s="162" t="s">
        <v>95</v>
      </c>
      <c r="D1971" s="148">
        <v>1038453</v>
      </c>
      <c r="E1971" s="151">
        <v>833</v>
      </c>
      <c r="F1971" s="910"/>
      <c r="G1971" s="1338"/>
    </row>
    <row r="1972" spans="1:7" ht="18.75" customHeight="1" x14ac:dyDescent="0.25">
      <c r="A1972" s="1333"/>
      <c r="B1972" s="161" t="s">
        <v>2141</v>
      </c>
      <c r="C1972" s="162" t="s">
        <v>95</v>
      </c>
      <c r="D1972" s="148">
        <v>1115038</v>
      </c>
      <c r="E1972" s="151">
        <v>833</v>
      </c>
      <c r="F1972" s="910"/>
      <c r="G1972" s="1338"/>
    </row>
    <row r="1973" spans="1:7" ht="18.75" customHeight="1" x14ac:dyDescent="0.25">
      <c r="A1973" s="1333"/>
      <c r="B1973" s="161" t="s">
        <v>2142</v>
      </c>
      <c r="C1973" s="162" t="s">
        <v>95</v>
      </c>
      <c r="D1973" s="148">
        <v>1199222</v>
      </c>
      <c r="E1973" s="151">
        <v>833</v>
      </c>
      <c r="F1973" s="910"/>
      <c r="G1973" s="1338"/>
    </row>
    <row r="1974" spans="1:7" ht="18.75" customHeight="1" x14ac:dyDescent="0.25">
      <c r="A1974" s="1333"/>
      <c r="B1974" s="161" t="s">
        <v>2143</v>
      </c>
      <c r="C1974" s="162" t="s">
        <v>95</v>
      </c>
      <c r="D1974" s="148">
        <v>1292081</v>
      </c>
      <c r="E1974" s="151">
        <v>833</v>
      </c>
      <c r="F1974" s="911"/>
      <c r="G1974" s="1342"/>
    </row>
    <row r="1975" spans="1:7" ht="18.75" customHeight="1" x14ac:dyDescent="0.25">
      <c r="A1975" s="1333">
        <v>36</v>
      </c>
      <c r="B1975" s="161" t="s">
        <v>2144</v>
      </c>
      <c r="C1975" s="162" t="s">
        <v>95</v>
      </c>
      <c r="D1975" s="148">
        <v>130283</v>
      </c>
      <c r="E1975" s="151">
        <v>833</v>
      </c>
      <c r="F1975" s="151"/>
      <c r="G1975" s="1341" t="s">
        <v>1259</v>
      </c>
    </row>
    <row r="1976" spans="1:7" ht="18.75" customHeight="1" x14ac:dyDescent="0.25">
      <c r="A1976" s="1333"/>
      <c r="B1976" s="161" t="s">
        <v>2145</v>
      </c>
      <c r="C1976" s="162" t="s">
        <v>95</v>
      </c>
      <c r="D1976" s="148">
        <v>171630</v>
      </c>
      <c r="E1976" s="151">
        <v>833</v>
      </c>
      <c r="F1976" s="910"/>
      <c r="G1976" s="1338"/>
    </row>
    <row r="1977" spans="1:7" ht="18.75" customHeight="1" x14ac:dyDescent="0.25">
      <c r="A1977" s="1333"/>
      <c r="B1977" s="161" t="s">
        <v>2146</v>
      </c>
      <c r="C1977" s="162" t="s">
        <v>95</v>
      </c>
      <c r="D1977" s="148">
        <v>451580</v>
      </c>
      <c r="E1977" s="151">
        <v>833</v>
      </c>
      <c r="F1977" s="910"/>
      <c r="G1977" s="1338"/>
    </row>
    <row r="1978" spans="1:7" ht="18.75" customHeight="1" x14ac:dyDescent="0.25">
      <c r="A1978" s="1333"/>
      <c r="B1978" s="161" t="s">
        <v>2147</v>
      </c>
      <c r="C1978" s="162" t="s">
        <v>95</v>
      </c>
      <c r="D1978" s="148">
        <v>607549</v>
      </c>
      <c r="E1978" s="151">
        <v>833</v>
      </c>
      <c r="F1978" s="910"/>
      <c r="G1978" s="1338"/>
    </row>
    <row r="1979" spans="1:7" ht="18.75" customHeight="1" x14ac:dyDescent="0.25">
      <c r="A1979" s="1333"/>
      <c r="B1979" s="161" t="s">
        <v>2148</v>
      </c>
      <c r="C1979" s="162" t="s">
        <v>95</v>
      </c>
      <c r="D1979" s="148">
        <v>649055</v>
      </c>
      <c r="E1979" s="151">
        <v>833</v>
      </c>
      <c r="F1979" s="910"/>
      <c r="G1979" s="1338"/>
    </row>
    <row r="1980" spans="1:7" ht="18.75" customHeight="1" x14ac:dyDescent="0.25">
      <c r="A1980" s="1333"/>
      <c r="B1980" s="161" t="s">
        <v>2149</v>
      </c>
      <c r="C1980" s="162" t="s">
        <v>95</v>
      </c>
      <c r="D1980" s="148">
        <v>693197</v>
      </c>
      <c r="E1980" s="151">
        <v>833</v>
      </c>
      <c r="F1980" s="910"/>
      <c r="G1980" s="1338"/>
    </row>
    <row r="1981" spans="1:7" ht="18.75" customHeight="1" x14ac:dyDescent="0.25">
      <c r="A1981" s="1333"/>
      <c r="B1981" s="161" t="s">
        <v>2150</v>
      </c>
      <c r="C1981" s="162" t="s">
        <v>95</v>
      </c>
      <c r="D1981" s="148">
        <v>740350</v>
      </c>
      <c r="E1981" s="151">
        <v>833</v>
      </c>
      <c r="F1981" s="910"/>
      <c r="G1981" s="1338"/>
    </row>
    <row r="1982" spans="1:7" ht="18.75" customHeight="1" x14ac:dyDescent="0.25">
      <c r="A1982" s="1333"/>
      <c r="B1982" s="161" t="s">
        <v>2151</v>
      </c>
      <c r="C1982" s="162" t="s">
        <v>95</v>
      </c>
      <c r="D1982" s="148">
        <v>790937</v>
      </c>
      <c r="E1982" s="151">
        <v>833</v>
      </c>
      <c r="F1982" s="910"/>
      <c r="G1982" s="1338"/>
    </row>
    <row r="1983" spans="1:7" ht="18.75" customHeight="1" x14ac:dyDescent="0.25">
      <c r="A1983" s="1333"/>
      <c r="B1983" s="161" t="s">
        <v>2152</v>
      </c>
      <c r="C1983" s="162" t="s">
        <v>95</v>
      </c>
      <c r="D1983" s="148">
        <v>845446</v>
      </c>
      <c r="E1983" s="151">
        <v>833</v>
      </c>
      <c r="F1983" s="910"/>
      <c r="G1983" s="1338"/>
    </row>
    <row r="1984" spans="1:7" ht="18.75" customHeight="1" x14ac:dyDescent="0.25">
      <c r="A1984" s="1333"/>
      <c r="B1984" s="161" t="s">
        <v>2153</v>
      </c>
      <c r="C1984" s="162" t="s">
        <v>95</v>
      </c>
      <c r="D1984" s="148">
        <v>904431</v>
      </c>
      <c r="E1984" s="151">
        <v>833</v>
      </c>
      <c r="F1984" s="910"/>
      <c r="G1984" s="1338"/>
    </row>
    <row r="1985" spans="1:7" ht="18.75" customHeight="1" x14ac:dyDescent="0.25">
      <c r="A1985" s="1333"/>
      <c r="B1985" s="161" t="s">
        <v>2154</v>
      </c>
      <c r="C1985" s="162" t="s">
        <v>95</v>
      </c>
      <c r="D1985" s="148">
        <v>968517</v>
      </c>
      <c r="E1985" s="151">
        <v>833</v>
      </c>
      <c r="F1985" s="910"/>
      <c r="G1985" s="1338"/>
    </row>
    <row r="1986" spans="1:7" ht="18.75" customHeight="1" x14ac:dyDescent="0.25">
      <c r="A1986" s="1333"/>
      <c r="B1986" s="161" t="s">
        <v>2155</v>
      </c>
      <c r="C1986" s="162" t="s">
        <v>95</v>
      </c>
      <c r="D1986" s="148">
        <v>1038453</v>
      </c>
      <c r="E1986" s="151">
        <v>833</v>
      </c>
      <c r="F1986" s="910"/>
      <c r="G1986" s="1338"/>
    </row>
    <row r="1987" spans="1:7" ht="18.75" customHeight="1" x14ac:dyDescent="0.25">
      <c r="A1987" s="1333"/>
      <c r="B1987" s="161" t="s">
        <v>2156</v>
      </c>
      <c r="C1987" s="162" t="s">
        <v>95</v>
      </c>
      <c r="D1987" s="148">
        <v>1115038</v>
      </c>
      <c r="E1987" s="151">
        <v>833</v>
      </c>
      <c r="F1987" s="910"/>
      <c r="G1987" s="1338"/>
    </row>
    <row r="1988" spans="1:7" ht="18.75" customHeight="1" x14ac:dyDescent="0.25">
      <c r="A1988" s="1333"/>
      <c r="B1988" s="161" t="s">
        <v>2157</v>
      </c>
      <c r="C1988" s="162" t="s">
        <v>95</v>
      </c>
      <c r="D1988" s="148">
        <v>1199222</v>
      </c>
      <c r="E1988" s="151">
        <v>833</v>
      </c>
      <c r="F1988" s="910"/>
      <c r="G1988" s="1338"/>
    </row>
    <row r="1989" spans="1:7" ht="18.75" customHeight="1" x14ac:dyDescent="0.25">
      <c r="A1989" s="1333"/>
      <c r="B1989" s="161" t="s">
        <v>2158</v>
      </c>
      <c r="C1989" s="162" t="s">
        <v>95</v>
      </c>
      <c r="D1989" s="148">
        <v>1292081</v>
      </c>
      <c r="E1989" s="151">
        <v>833</v>
      </c>
      <c r="F1989" s="911"/>
      <c r="G1989" s="1342"/>
    </row>
    <row r="1990" spans="1:7" ht="18.75" customHeight="1" x14ac:dyDescent="0.25">
      <c r="A1990" s="1333">
        <v>37</v>
      </c>
      <c r="B1990" s="161" t="s">
        <v>2159</v>
      </c>
      <c r="C1990" s="162" t="s">
        <v>95</v>
      </c>
      <c r="D1990" s="148">
        <v>130283</v>
      </c>
      <c r="E1990" s="151">
        <v>833</v>
      </c>
      <c r="F1990" s="151"/>
      <c r="G1990" s="1341" t="s">
        <v>1259</v>
      </c>
    </row>
    <row r="1991" spans="1:7" ht="18.75" customHeight="1" x14ac:dyDescent="0.25">
      <c r="A1991" s="1333"/>
      <c r="B1991" s="161" t="s">
        <v>2160</v>
      </c>
      <c r="C1991" s="162" t="s">
        <v>95</v>
      </c>
      <c r="D1991" s="148">
        <v>171630</v>
      </c>
      <c r="E1991" s="151">
        <v>833</v>
      </c>
      <c r="F1991" s="910"/>
      <c r="G1991" s="1338"/>
    </row>
    <row r="1992" spans="1:7" ht="18.75" customHeight="1" x14ac:dyDescent="0.25">
      <c r="A1992" s="1333"/>
      <c r="B1992" s="161" t="s">
        <v>2161</v>
      </c>
      <c r="C1992" s="162" t="s">
        <v>95</v>
      </c>
      <c r="D1992" s="148">
        <v>451580</v>
      </c>
      <c r="E1992" s="151">
        <v>833</v>
      </c>
      <c r="F1992" s="910"/>
      <c r="G1992" s="1338"/>
    </row>
    <row r="1993" spans="1:7" ht="18.75" customHeight="1" x14ac:dyDescent="0.25">
      <c r="A1993" s="1333"/>
      <c r="B1993" s="161" t="s">
        <v>2162</v>
      </c>
      <c r="C1993" s="162" t="s">
        <v>95</v>
      </c>
      <c r="D1993" s="148">
        <v>607549</v>
      </c>
      <c r="E1993" s="151">
        <v>833</v>
      </c>
      <c r="F1993" s="910"/>
      <c r="G1993" s="1338"/>
    </row>
    <row r="1994" spans="1:7" ht="18.75" customHeight="1" x14ac:dyDescent="0.25">
      <c r="A1994" s="1333"/>
      <c r="B1994" s="161" t="s">
        <v>2163</v>
      </c>
      <c r="C1994" s="162" t="s">
        <v>95</v>
      </c>
      <c r="D1994" s="148">
        <v>649055</v>
      </c>
      <c r="E1994" s="151">
        <v>833</v>
      </c>
      <c r="F1994" s="910"/>
      <c r="G1994" s="1338"/>
    </row>
    <row r="1995" spans="1:7" ht="18.75" customHeight="1" x14ac:dyDescent="0.25">
      <c r="A1995" s="1333"/>
      <c r="B1995" s="161" t="s">
        <v>2164</v>
      </c>
      <c r="C1995" s="162" t="s">
        <v>95</v>
      </c>
      <c r="D1995" s="148">
        <v>693197</v>
      </c>
      <c r="E1995" s="151">
        <v>833</v>
      </c>
      <c r="F1995" s="910"/>
      <c r="G1995" s="1338"/>
    </row>
    <row r="1996" spans="1:7" ht="18.75" customHeight="1" x14ac:dyDescent="0.25">
      <c r="A1996" s="1333"/>
      <c r="B1996" s="161" t="s">
        <v>2165</v>
      </c>
      <c r="C1996" s="162" t="s">
        <v>95</v>
      </c>
      <c r="D1996" s="148">
        <v>740350</v>
      </c>
      <c r="E1996" s="151">
        <v>833</v>
      </c>
      <c r="F1996" s="910"/>
      <c r="G1996" s="1338"/>
    </row>
    <row r="1997" spans="1:7" ht="18.75" customHeight="1" x14ac:dyDescent="0.25">
      <c r="A1997" s="1333"/>
      <c r="B1997" s="161" t="s">
        <v>2166</v>
      </c>
      <c r="C1997" s="162" t="s">
        <v>95</v>
      </c>
      <c r="D1997" s="148">
        <v>790937</v>
      </c>
      <c r="E1997" s="151">
        <v>833</v>
      </c>
      <c r="F1997" s="910"/>
      <c r="G1997" s="1338"/>
    </row>
    <row r="1998" spans="1:7" ht="18.75" customHeight="1" x14ac:dyDescent="0.25">
      <c r="A1998" s="1333"/>
      <c r="B1998" s="161" t="s">
        <v>2167</v>
      </c>
      <c r="C1998" s="162" t="s">
        <v>95</v>
      </c>
      <c r="D1998" s="148">
        <v>845446</v>
      </c>
      <c r="E1998" s="151">
        <v>833</v>
      </c>
      <c r="F1998" s="910"/>
      <c r="G1998" s="1338"/>
    </row>
    <row r="1999" spans="1:7" ht="18.75" customHeight="1" x14ac:dyDescent="0.25">
      <c r="A1999" s="1333"/>
      <c r="B1999" s="161" t="s">
        <v>2168</v>
      </c>
      <c r="C1999" s="162" t="s">
        <v>95</v>
      </c>
      <c r="D1999" s="148">
        <v>904431</v>
      </c>
      <c r="E1999" s="151">
        <v>833</v>
      </c>
      <c r="F1999" s="910"/>
      <c r="G1999" s="1338"/>
    </row>
    <row r="2000" spans="1:7" ht="18.75" customHeight="1" x14ac:dyDescent="0.25">
      <c r="A2000" s="1333"/>
      <c r="B2000" s="161" t="s">
        <v>2169</v>
      </c>
      <c r="C2000" s="162" t="s">
        <v>95</v>
      </c>
      <c r="D2000" s="148">
        <v>968517</v>
      </c>
      <c r="E2000" s="151">
        <v>833</v>
      </c>
      <c r="F2000" s="910"/>
      <c r="G2000" s="1338"/>
    </row>
    <row r="2001" spans="1:7" ht="18.75" customHeight="1" x14ac:dyDescent="0.25">
      <c r="A2001" s="1333"/>
      <c r="B2001" s="161" t="s">
        <v>2170</v>
      </c>
      <c r="C2001" s="162" t="s">
        <v>95</v>
      </c>
      <c r="D2001" s="148">
        <v>1038453</v>
      </c>
      <c r="E2001" s="151">
        <v>833</v>
      </c>
      <c r="F2001" s="910"/>
      <c r="G2001" s="1338"/>
    </row>
    <row r="2002" spans="1:7" ht="18.75" customHeight="1" x14ac:dyDescent="0.25">
      <c r="A2002" s="1333"/>
      <c r="B2002" s="161" t="s">
        <v>2171</v>
      </c>
      <c r="C2002" s="162" t="s">
        <v>95</v>
      </c>
      <c r="D2002" s="148">
        <v>1115038</v>
      </c>
      <c r="E2002" s="151">
        <v>833</v>
      </c>
      <c r="F2002" s="910"/>
      <c r="G2002" s="1338"/>
    </row>
    <row r="2003" spans="1:7" ht="18.75" customHeight="1" x14ac:dyDescent="0.25">
      <c r="A2003" s="1333"/>
      <c r="B2003" s="161" t="s">
        <v>2172</v>
      </c>
      <c r="C2003" s="162" t="s">
        <v>95</v>
      </c>
      <c r="D2003" s="148">
        <v>1199222</v>
      </c>
      <c r="E2003" s="151">
        <v>833</v>
      </c>
      <c r="F2003" s="910"/>
      <c r="G2003" s="1338"/>
    </row>
    <row r="2004" spans="1:7" ht="18.75" customHeight="1" x14ac:dyDescent="0.25">
      <c r="A2004" s="1333"/>
      <c r="B2004" s="161" t="s">
        <v>2173</v>
      </c>
      <c r="C2004" s="162" t="s">
        <v>95</v>
      </c>
      <c r="D2004" s="148">
        <v>1292081</v>
      </c>
      <c r="E2004" s="151">
        <v>833</v>
      </c>
      <c r="F2004" s="911"/>
      <c r="G2004" s="1342"/>
    </row>
    <row r="2005" spans="1:7" ht="18.75" customHeight="1" x14ac:dyDescent="0.25">
      <c r="A2005" s="1333">
        <v>38</v>
      </c>
      <c r="B2005" s="161" t="s">
        <v>2174</v>
      </c>
      <c r="C2005" s="162" t="s">
        <v>95</v>
      </c>
      <c r="D2005" s="148">
        <v>130283</v>
      </c>
      <c r="E2005" s="151">
        <v>833</v>
      </c>
      <c r="F2005" s="151"/>
      <c r="G2005" s="1341" t="s">
        <v>1259</v>
      </c>
    </row>
    <row r="2006" spans="1:7" ht="18.75" customHeight="1" x14ac:dyDescent="0.25">
      <c r="A2006" s="1333"/>
      <c r="B2006" s="161" t="s">
        <v>2175</v>
      </c>
      <c r="C2006" s="162" t="s">
        <v>95</v>
      </c>
      <c r="D2006" s="148">
        <v>171630</v>
      </c>
      <c r="E2006" s="151">
        <v>833</v>
      </c>
      <c r="F2006" s="910"/>
      <c r="G2006" s="1338"/>
    </row>
    <row r="2007" spans="1:7" ht="18.75" customHeight="1" x14ac:dyDescent="0.25">
      <c r="A2007" s="1333"/>
      <c r="B2007" s="161" t="s">
        <v>2176</v>
      </c>
      <c r="C2007" s="162" t="s">
        <v>95</v>
      </c>
      <c r="D2007" s="148">
        <v>451580</v>
      </c>
      <c r="E2007" s="151">
        <v>833</v>
      </c>
      <c r="F2007" s="910"/>
      <c r="G2007" s="1338"/>
    </row>
    <row r="2008" spans="1:7" ht="18.75" customHeight="1" x14ac:dyDescent="0.25">
      <c r="A2008" s="1333"/>
      <c r="B2008" s="161" t="s">
        <v>2177</v>
      </c>
      <c r="C2008" s="162" t="s">
        <v>95</v>
      </c>
      <c r="D2008" s="148">
        <v>607549</v>
      </c>
      <c r="E2008" s="151">
        <v>833</v>
      </c>
      <c r="F2008" s="910"/>
      <c r="G2008" s="1338"/>
    </row>
    <row r="2009" spans="1:7" ht="18.75" customHeight="1" x14ac:dyDescent="0.25">
      <c r="A2009" s="1333"/>
      <c r="B2009" s="161" t="s">
        <v>2178</v>
      </c>
      <c r="C2009" s="162" t="s">
        <v>95</v>
      </c>
      <c r="D2009" s="148">
        <v>649055</v>
      </c>
      <c r="E2009" s="151">
        <v>833</v>
      </c>
      <c r="F2009" s="910"/>
      <c r="G2009" s="1338"/>
    </row>
    <row r="2010" spans="1:7" ht="18.75" customHeight="1" x14ac:dyDescent="0.25">
      <c r="A2010" s="1333"/>
      <c r="B2010" s="161" t="s">
        <v>2179</v>
      </c>
      <c r="C2010" s="162" t="s">
        <v>95</v>
      </c>
      <c r="D2010" s="148">
        <v>693197</v>
      </c>
      <c r="E2010" s="151">
        <v>833</v>
      </c>
      <c r="F2010" s="910"/>
      <c r="G2010" s="1338"/>
    </row>
    <row r="2011" spans="1:7" ht="18.75" customHeight="1" x14ac:dyDescent="0.25">
      <c r="A2011" s="1333"/>
      <c r="B2011" s="161" t="s">
        <v>2180</v>
      </c>
      <c r="C2011" s="162" t="s">
        <v>95</v>
      </c>
      <c r="D2011" s="148">
        <v>740350</v>
      </c>
      <c r="E2011" s="151">
        <v>833</v>
      </c>
      <c r="F2011" s="910"/>
      <c r="G2011" s="1338"/>
    </row>
    <row r="2012" spans="1:7" ht="18.75" customHeight="1" x14ac:dyDescent="0.25">
      <c r="A2012" s="1333"/>
      <c r="B2012" s="161" t="s">
        <v>2181</v>
      </c>
      <c r="C2012" s="162" t="s">
        <v>95</v>
      </c>
      <c r="D2012" s="148">
        <v>790937</v>
      </c>
      <c r="E2012" s="151">
        <v>833</v>
      </c>
      <c r="F2012" s="910"/>
      <c r="G2012" s="1338"/>
    </row>
    <row r="2013" spans="1:7" ht="18.75" customHeight="1" x14ac:dyDescent="0.25">
      <c r="A2013" s="1333"/>
      <c r="B2013" s="161" t="s">
        <v>2182</v>
      </c>
      <c r="C2013" s="162" t="s">
        <v>95</v>
      </c>
      <c r="D2013" s="148">
        <v>845446</v>
      </c>
      <c r="E2013" s="151">
        <v>833</v>
      </c>
      <c r="F2013" s="910"/>
      <c r="G2013" s="1338"/>
    </row>
    <row r="2014" spans="1:7" ht="18.75" customHeight="1" x14ac:dyDescent="0.25">
      <c r="A2014" s="1333"/>
      <c r="B2014" s="161" t="s">
        <v>2183</v>
      </c>
      <c r="C2014" s="162" t="s">
        <v>95</v>
      </c>
      <c r="D2014" s="148">
        <v>904431</v>
      </c>
      <c r="E2014" s="151">
        <v>833</v>
      </c>
      <c r="F2014" s="910"/>
      <c r="G2014" s="1338"/>
    </row>
    <row r="2015" spans="1:7" ht="18.75" customHeight="1" x14ac:dyDescent="0.25">
      <c r="A2015" s="1333"/>
      <c r="B2015" s="161" t="s">
        <v>2184</v>
      </c>
      <c r="C2015" s="162" t="s">
        <v>95</v>
      </c>
      <c r="D2015" s="148">
        <v>968517</v>
      </c>
      <c r="E2015" s="151">
        <v>833</v>
      </c>
      <c r="F2015" s="910"/>
      <c r="G2015" s="1338"/>
    </row>
    <row r="2016" spans="1:7" ht="18.75" customHeight="1" x14ac:dyDescent="0.25">
      <c r="A2016" s="1333"/>
      <c r="B2016" s="161" t="s">
        <v>2185</v>
      </c>
      <c r="C2016" s="162" t="s">
        <v>95</v>
      </c>
      <c r="D2016" s="148">
        <v>1038453</v>
      </c>
      <c r="E2016" s="151">
        <v>833</v>
      </c>
      <c r="F2016" s="910"/>
      <c r="G2016" s="1338"/>
    </row>
    <row r="2017" spans="1:7" ht="18.75" customHeight="1" x14ac:dyDescent="0.25">
      <c r="A2017" s="1333"/>
      <c r="B2017" s="161" t="s">
        <v>2186</v>
      </c>
      <c r="C2017" s="162" t="s">
        <v>95</v>
      </c>
      <c r="D2017" s="148">
        <v>1115038</v>
      </c>
      <c r="E2017" s="151">
        <v>833</v>
      </c>
      <c r="F2017" s="910"/>
      <c r="G2017" s="1338"/>
    </row>
    <row r="2018" spans="1:7" ht="18.75" customHeight="1" x14ac:dyDescent="0.25">
      <c r="A2018" s="1333"/>
      <c r="B2018" s="161" t="s">
        <v>2187</v>
      </c>
      <c r="C2018" s="162" t="s">
        <v>95</v>
      </c>
      <c r="D2018" s="148">
        <v>1199222</v>
      </c>
      <c r="E2018" s="151">
        <v>833</v>
      </c>
      <c r="F2018" s="910"/>
      <c r="G2018" s="1338"/>
    </row>
    <row r="2019" spans="1:7" ht="18.75" customHeight="1" x14ac:dyDescent="0.25">
      <c r="A2019" s="1333"/>
      <c r="B2019" s="161" t="s">
        <v>2188</v>
      </c>
      <c r="C2019" s="162" t="s">
        <v>95</v>
      </c>
      <c r="D2019" s="148">
        <v>1292081</v>
      </c>
      <c r="E2019" s="151">
        <v>833</v>
      </c>
      <c r="F2019" s="911"/>
      <c r="G2019" s="1342"/>
    </row>
    <row r="2020" spans="1:7" ht="18.75" customHeight="1" x14ac:dyDescent="0.25">
      <c r="A2020" s="1333">
        <v>38</v>
      </c>
      <c r="B2020" s="161" t="s">
        <v>2189</v>
      </c>
      <c r="C2020" s="162" t="s">
        <v>95</v>
      </c>
      <c r="D2020" s="148">
        <v>130283</v>
      </c>
      <c r="E2020" s="151">
        <v>833</v>
      </c>
      <c r="F2020" s="151"/>
      <c r="G2020" s="1341" t="s">
        <v>1259</v>
      </c>
    </row>
    <row r="2021" spans="1:7" ht="18.75" customHeight="1" x14ac:dyDescent="0.25">
      <c r="A2021" s="1333"/>
      <c r="B2021" s="161" t="s">
        <v>2190</v>
      </c>
      <c r="C2021" s="162" t="s">
        <v>95</v>
      </c>
      <c r="D2021" s="148">
        <v>171630</v>
      </c>
      <c r="E2021" s="151">
        <v>833</v>
      </c>
      <c r="F2021" s="910"/>
      <c r="G2021" s="1338"/>
    </row>
    <row r="2022" spans="1:7" ht="18.75" customHeight="1" x14ac:dyDescent="0.25">
      <c r="A2022" s="1333"/>
      <c r="B2022" s="161" t="s">
        <v>2191</v>
      </c>
      <c r="C2022" s="162" t="s">
        <v>95</v>
      </c>
      <c r="D2022" s="148">
        <v>451580</v>
      </c>
      <c r="E2022" s="151">
        <v>833</v>
      </c>
      <c r="F2022" s="910"/>
      <c r="G2022" s="1338"/>
    </row>
    <row r="2023" spans="1:7" ht="18.75" customHeight="1" x14ac:dyDescent="0.25">
      <c r="A2023" s="1333"/>
      <c r="B2023" s="161" t="s">
        <v>2192</v>
      </c>
      <c r="C2023" s="162" t="s">
        <v>95</v>
      </c>
      <c r="D2023" s="148">
        <v>607549</v>
      </c>
      <c r="E2023" s="151">
        <v>833</v>
      </c>
      <c r="F2023" s="910"/>
      <c r="G2023" s="1338"/>
    </row>
    <row r="2024" spans="1:7" ht="18.75" customHeight="1" x14ac:dyDescent="0.25">
      <c r="A2024" s="1333"/>
      <c r="B2024" s="161" t="s">
        <v>2193</v>
      </c>
      <c r="C2024" s="162" t="s">
        <v>95</v>
      </c>
      <c r="D2024" s="148">
        <v>649055</v>
      </c>
      <c r="E2024" s="151">
        <v>833</v>
      </c>
      <c r="F2024" s="910"/>
      <c r="G2024" s="1338"/>
    </row>
    <row r="2025" spans="1:7" ht="18.75" customHeight="1" x14ac:dyDescent="0.25">
      <c r="A2025" s="1333"/>
      <c r="B2025" s="161" t="s">
        <v>2194</v>
      </c>
      <c r="C2025" s="162" t="s">
        <v>95</v>
      </c>
      <c r="D2025" s="148">
        <v>693197</v>
      </c>
      <c r="E2025" s="151">
        <v>833</v>
      </c>
      <c r="F2025" s="910"/>
      <c r="G2025" s="1338"/>
    </row>
    <row r="2026" spans="1:7" ht="18.75" customHeight="1" x14ac:dyDescent="0.25">
      <c r="A2026" s="1333"/>
      <c r="B2026" s="161" t="s">
        <v>2195</v>
      </c>
      <c r="C2026" s="162" t="s">
        <v>95</v>
      </c>
      <c r="D2026" s="148">
        <v>740350</v>
      </c>
      <c r="E2026" s="151">
        <v>833</v>
      </c>
      <c r="F2026" s="910"/>
      <c r="G2026" s="1338"/>
    </row>
    <row r="2027" spans="1:7" ht="18.75" customHeight="1" x14ac:dyDescent="0.25">
      <c r="A2027" s="1333"/>
      <c r="B2027" s="161" t="s">
        <v>2196</v>
      </c>
      <c r="C2027" s="162" t="s">
        <v>95</v>
      </c>
      <c r="D2027" s="148">
        <v>790937</v>
      </c>
      <c r="E2027" s="151">
        <v>833</v>
      </c>
      <c r="F2027" s="910"/>
      <c r="G2027" s="1338"/>
    </row>
    <row r="2028" spans="1:7" ht="18.75" customHeight="1" x14ac:dyDescent="0.25">
      <c r="A2028" s="1333"/>
      <c r="B2028" s="161" t="s">
        <v>2197</v>
      </c>
      <c r="C2028" s="162" t="s">
        <v>95</v>
      </c>
      <c r="D2028" s="148">
        <v>845446</v>
      </c>
      <c r="E2028" s="151">
        <v>833</v>
      </c>
      <c r="F2028" s="910"/>
      <c r="G2028" s="1338"/>
    </row>
    <row r="2029" spans="1:7" ht="18.75" customHeight="1" x14ac:dyDescent="0.25">
      <c r="A2029" s="1333"/>
      <c r="B2029" s="161" t="s">
        <v>2198</v>
      </c>
      <c r="C2029" s="162" t="s">
        <v>95</v>
      </c>
      <c r="D2029" s="148">
        <v>904431</v>
      </c>
      <c r="E2029" s="151">
        <v>833</v>
      </c>
      <c r="F2029" s="910"/>
      <c r="G2029" s="1338"/>
    </row>
    <row r="2030" spans="1:7" ht="18.75" customHeight="1" x14ac:dyDescent="0.25">
      <c r="A2030" s="1333"/>
      <c r="B2030" s="161" t="s">
        <v>2199</v>
      </c>
      <c r="C2030" s="162" t="s">
        <v>95</v>
      </c>
      <c r="D2030" s="148">
        <v>968517</v>
      </c>
      <c r="E2030" s="151">
        <v>833</v>
      </c>
      <c r="F2030" s="910"/>
      <c r="G2030" s="1338"/>
    </row>
    <row r="2031" spans="1:7" ht="18.75" customHeight="1" x14ac:dyDescent="0.25">
      <c r="A2031" s="1333"/>
      <c r="B2031" s="161" t="s">
        <v>2200</v>
      </c>
      <c r="C2031" s="162" t="s">
        <v>95</v>
      </c>
      <c r="D2031" s="148">
        <v>1038453</v>
      </c>
      <c r="E2031" s="151">
        <v>833</v>
      </c>
      <c r="F2031" s="910"/>
      <c r="G2031" s="1338"/>
    </row>
    <row r="2032" spans="1:7" ht="18.75" customHeight="1" x14ac:dyDescent="0.25">
      <c r="A2032" s="1333"/>
      <c r="B2032" s="161" t="s">
        <v>2201</v>
      </c>
      <c r="C2032" s="162" t="s">
        <v>95</v>
      </c>
      <c r="D2032" s="148">
        <v>1115038</v>
      </c>
      <c r="E2032" s="151">
        <v>833</v>
      </c>
      <c r="F2032" s="910"/>
      <c r="G2032" s="1338"/>
    </row>
    <row r="2033" spans="1:7" ht="18.75" customHeight="1" x14ac:dyDescent="0.25">
      <c r="A2033" s="1333"/>
      <c r="B2033" s="161" t="s">
        <v>2202</v>
      </c>
      <c r="C2033" s="162" t="s">
        <v>95</v>
      </c>
      <c r="D2033" s="148">
        <v>1199222</v>
      </c>
      <c r="E2033" s="151">
        <v>833</v>
      </c>
      <c r="F2033" s="910"/>
      <c r="G2033" s="1338"/>
    </row>
    <row r="2034" spans="1:7" ht="18.75" customHeight="1" x14ac:dyDescent="0.25">
      <c r="A2034" s="1333"/>
      <c r="B2034" s="161" t="s">
        <v>2203</v>
      </c>
      <c r="C2034" s="162" t="s">
        <v>95</v>
      </c>
      <c r="D2034" s="148">
        <v>1292081</v>
      </c>
      <c r="E2034" s="151">
        <v>833</v>
      </c>
      <c r="F2034" s="911"/>
      <c r="G2034" s="1342"/>
    </row>
    <row r="2035" spans="1:7" ht="18.75" customHeight="1" x14ac:dyDescent="0.25">
      <c r="A2035" s="1333">
        <v>38</v>
      </c>
      <c r="B2035" s="161" t="s">
        <v>2204</v>
      </c>
      <c r="C2035" s="162" t="s">
        <v>95</v>
      </c>
      <c r="D2035" s="148">
        <v>130283</v>
      </c>
      <c r="E2035" s="151">
        <v>833</v>
      </c>
      <c r="F2035" s="151"/>
      <c r="G2035" s="1341" t="s">
        <v>1259</v>
      </c>
    </row>
    <row r="2036" spans="1:7" ht="18.75" customHeight="1" x14ac:dyDescent="0.25">
      <c r="A2036" s="1333"/>
      <c r="B2036" s="161" t="s">
        <v>2205</v>
      </c>
      <c r="C2036" s="162" t="s">
        <v>95</v>
      </c>
      <c r="D2036" s="148">
        <v>171630</v>
      </c>
      <c r="E2036" s="151">
        <v>833</v>
      </c>
      <c r="F2036" s="910"/>
      <c r="G2036" s="1338"/>
    </row>
    <row r="2037" spans="1:7" ht="18.75" customHeight="1" x14ac:dyDescent="0.25">
      <c r="A2037" s="1333"/>
      <c r="B2037" s="161" t="s">
        <v>2206</v>
      </c>
      <c r="C2037" s="162" t="s">
        <v>95</v>
      </c>
      <c r="D2037" s="148">
        <v>451580</v>
      </c>
      <c r="E2037" s="151">
        <v>833</v>
      </c>
      <c r="F2037" s="910"/>
      <c r="G2037" s="1338"/>
    </row>
    <row r="2038" spans="1:7" ht="18.75" customHeight="1" x14ac:dyDescent="0.25">
      <c r="A2038" s="1333"/>
      <c r="B2038" s="161" t="s">
        <v>2207</v>
      </c>
      <c r="C2038" s="162" t="s">
        <v>95</v>
      </c>
      <c r="D2038" s="148">
        <v>607549</v>
      </c>
      <c r="E2038" s="151">
        <v>833</v>
      </c>
      <c r="F2038" s="910"/>
      <c r="G2038" s="1338"/>
    </row>
    <row r="2039" spans="1:7" ht="18.75" customHeight="1" x14ac:dyDescent="0.25">
      <c r="A2039" s="1333"/>
      <c r="B2039" s="161" t="s">
        <v>2208</v>
      </c>
      <c r="C2039" s="162" t="s">
        <v>95</v>
      </c>
      <c r="D2039" s="148">
        <v>649055</v>
      </c>
      <c r="E2039" s="151">
        <v>833</v>
      </c>
      <c r="F2039" s="910"/>
      <c r="G2039" s="1338"/>
    </row>
    <row r="2040" spans="1:7" ht="18.75" customHeight="1" x14ac:dyDescent="0.25">
      <c r="A2040" s="1333"/>
      <c r="B2040" s="161" t="s">
        <v>2209</v>
      </c>
      <c r="C2040" s="162" t="s">
        <v>95</v>
      </c>
      <c r="D2040" s="148">
        <v>693197</v>
      </c>
      <c r="E2040" s="151">
        <v>833</v>
      </c>
      <c r="F2040" s="910"/>
      <c r="G2040" s="1338"/>
    </row>
    <row r="2041" spans="1:7" ht="18.75" customHeight="1" x14ac:dyDescent="0.25">
      <c r="A2041" s="1333"/>
      <c r="B2041" s="161" t="s">
        <v>2210</v>
      </c>
      <c r="C2041" s="162" t="s">
        <v>95</v>
      </c>
      <c r="D2041" s="148">
        <v>740350</v>
      </c>
      <c r="E2041" s="151">
        <v>833</v>
      </c>
      <c r="F2041" s="910"/>
      <c r="G2041" s="1338"/>
    </row>
    <row r="2042" spans="1:7" ht="18.75" customHeight="1" x14ac:dyDescent="0.25">
      <c r="A2042" s="1333"/>
      <c r="B2042" s="161" t="s">
        <v>2211</v>
      </c>
      <c r="C2042" s="162" t="s">
        <v>95</v>
      </c>
      <c r="D2042" s="148">
        <v>790937</v>
      </c>
      <c r="E2042" s="151">
        <v>833</v>
      </c>
      <c r="F2042" s="910"/>
      <c r="G2042" s="1338"/>
    </row>
    <row r="2043" spans="1:7" ht="18.75" customHeight="1" x14ac:dyDescent="0.25">
      <c r="A2043" s="1333"/>
      <c r="B2043" s="161" t="s">
        <v>2212</v>
      </c>
      <c r="C2043" s="162" t="s">
        <v>95</v>
      </c>
      <c r="D2043" s="148">
        <v>845446</v>
      </c>
      <c r="E2043" s="151">
        <v>833</v>
      </c>
      <c r="F2043" s="910"/>
      <c r="G2043" s="1338"/>
    </row>
    <row r="2044" spans="1:7" ht="18.75" customHeight="1" x14ac:dyDescent="0.25">
      <c r="A2044" s="1333"/>
      <c r="B2044" s="161" t="s">
        <v>2213</v>
      </c>
      <c r="C2044" s="162" t="s">
        <v>95</v>
      </c>
      <c r="D2044" s="148">
        <v>904431</v>
      </c>
      <c r="E2044" s="151">
        <v>833</v>
      </c>
      <c r="F2044" s="910"/>
      <c r="G2044" s="1338"/>
    </row>
    <row r="2045" spans="1:7" ht="18.75" customHeight="1" x14ac:dyDescent="0.25">
      <c r="A2045" s="1333"/>
      <c r="B2045" s="161" t="s">
        <v>2214</v>
      </c>
      <c r="C2045" s="162" t="s">
        <v>95</v>
      </c>
      <c r="D2045" s="148">
        <v>968517</v>
      </c>
      <c r="E2045" s="151">
        <v>833</v>
      </c>
      <c r="F2045" s="910"/>
      <c r="G2045" s="1338"/>
    </row>
    <row r="2046" spans="1:7" ht="18.75" customHeight="1" x14ac:dyDescent="0.25">
      <c r="A2046" s="1333"/>
      <c r="B2046" s="161" t="s">
        <v>2215</v>
      </c>
      <c r="C2046" s="162" t="s">
        <v>95</v>
      </c>
      <c r="D2046" s="148">
        <v>1038453</v>
      </c>
      <c r="E2046" s="151">
        <v>833</v>
      </c>
      <c r="F2046" s="910"/>
      <c r="G2046" s="1338"/>
    </row>
    <row r="2047" spans="1:7" ht="18.75" customHeight="1" x14ac:dyDescent="0.25">
      <c r="A2047" s="1333"/>
      <c r="B2047" s="161" t="s">
        <v>2216</v>
      </c>
      <c r="C2047" s="162" t="s">
        <v>95</v>
      </c>
      <c r="D2047" s="148">
        <v>1115038</v>
      </c>
      <c r="E2047" s="151">
        <v>833</v>
      </c>
      <c r="F2047" s="910"/>
      <c r="G2047" s="1338"/>
    </row>
    <row r="2048" spans="1:7" ht="18.75" customHeight="1" x14ac:dyDescent="0.25">
      <c r="A2048" s="1333"/>
      <c r="B2048" s="161" t="s">
        <v>2217</v>
      </c>
      <c r="C2048" s="162" t="s">
        <v>95</v>
      </c>
      <c r="D2048" s="148">
        <v>1199222</v>
      </c>
      <c r="E2048" s="151">
        <v>833</v>
      </c>
      <c r="F2048" s="910"/>
      <c r="G2048" s="1338"/>
    </row>
    <row r="2049" spans="1:7" ht="18.75" customHeight="1" x14ac:dyDescent="0.25">
      <c r="A2049" s="1333"/>
      <c r="B2049" s="161" t="s">
        <v>2218</v>
      </c>
      <c r="C2049" s="162" t="s">
        <v>95</v>
      </c>
      <c r="D2049" s="148">
        <v>1292081</v>
      </c>
      <c r="E2049" s="151">
        <v>833</v>
      </c>
      <c r="F2049" s="911"/>
      <c r="G2049" s="1342"/>
    </row>
    <row r="2050" spans="1:7" ht="18.75" customHeight="1" x14ac:dyDescent="0.25">
      <c r="A2050" s="1333">
        <v>39</v>
      </c>
      <c r="B2050" s="161" t="s">
        <v>2219</v>
      </c>
      <c r="C2050" s="162" t="s">
        <v>95</v>
      </c>
      <c r="D2050" s="148">
        <v>130283</v>
      </c>
      <c r="E2050" s="151">
        <v>833</v>
      </c>
      <c r="F2050" s="151"/>
      <c r="G2050" s="1341" t="s">
        <v>1259</v>
      </c>
    </row>
    <row r="2051" spans="1:7" ht="18.75" customHeight="1" x14ac:dyDescent="0.25">
      <c r="A2051" s="1333"/>
      <c r="B2051" s="161" t="s">
        <v>2220</v>
      </c>
      <c r="C2051" s="162" t="s">
        <v>95</v>
      </c>
      <c r="D2051" s="148">
        <v>171630</v>
      </c>
      <c r="E2051" s="151">
        <v>833</v>
      </c>
      <c r="F2051" s="910"/>
      <c r="G2051" s="1338"/>
    </row>
    <row r="2052" spans="1:7" ht="18.75" customHeight="1" x14ac:dyDescent="0.25">
      <c r="A2052" s="1333"/>
      <c r="B2052" s="161" t="s">
        <v>2221</v>
      </c>
      <c r="C2052" s="162" t="s">
        <v>95</v>
      </c>
      <c r="D2052" s="148">
        <v>451580</v>
      </c>
      <c r="E2052" s="151">
        <v>833</v>
      </c>
      <c r="F2052" s="910"/>
      <c r="G2052" s="1338"/>
    </row>
    <row r="2053" spans="1:7" ht="18.75" customHeight="1" x14ac:dyDescent="0.25">
      <c r="A2053" s="1333"/>
      <c r="B2053" s="161" t="s">
        <v>2222</v>
      </c>
      <c r="C2053" s="162" t="s">
        <v>95</v>
      </c>
      <c r="D2053" s="148">
        <v>607549</v>
      </c>
      <c r="E2053" s="151">
        <v>833</v>
      </c>
      <c r="F2053" s="910"/>
      <c r="G2053" s="1338"/>
    </row>
    <row r="2054" spans="1:7" ht="18.75" customHeight="1" x14ac:dyDescent="0.25">
      <c r="A2054" s="1333"/>
      <c r="B2054" s="161" t="s">
        <v>2223</v>
      </c>
      <c r="C2054" s="162" t="s">
        <v>95</v>
      </c>
      <c r="D2054" s="148">
        <v>649055</v>
      </c>
      <c r="E2054" s="151">
        <v>833</v>
      </c>
      <c r="F2054" s="910"/>
      <c r="G2054" s="1338"/>
    </row>
    <row r="2055" spans="1:7" ht="18.75" customHeight="1" x14ac:dyDescent="0.25">
      <c r="A2055" s="1333"/>
      <c r="B2055" s="161" t="s">
        <v>2224</v>
      </c>
      <c r="C2055" s="162" t="s">
        <v>95</v>
      </c>
      <c r="D2055" s="148">
        <v>693197</v>
      </c>
      <c r="E2055" s="151">
        <v>833</v>
      </c>
      <c r="F2055" s="910"/>
      <c r="G2055" s="1338"/>
    </row>
    <row r="2056" spans="1:7" ht="18.75" customHeight="1" x14ac:dyDescent="0.25">
      <c r="A2056" s="1333"/>
      <c r="B2056" s="161" t="s">
        <v>2225</v>
      </c>
      <c r="C2056" s="162" t="s">
        <v>95</v>
      </c>
      <c r="D2056" s="148">
        <v>740350</v>
      </c>
      <c r="E2056" s="151">
        <v>833</v>
      </c>
      <c r="F2056" s="910"/>
      <c r="G2056" s="1338"/>
    </row>
    <row r="2057" spans="1:7" ht="18.75" customHeight="1" x14ac:dyDescent="0.25">
      <c r="A2057" s="1333"/>
      <c r="B2057" s="161" t="s">
        <v>2226</v>
      </c>
      <c r="C2057" s="162" t="s">
        <v>95</v>
      </c>
      <c r="D2057" s="148">
        <v>790937</v>
      </c>
      <c r="E2057" s="151">
        <v>833</v>
      </c>
      <c r="F2057" s="910"/>
      <c r="G2057" s="1338"/>
    </row>
    <row r="2058" spans="1:7" ht="18.75" customHeight="1" x14ac:dyDescent="0.25">
      <c r="A2058" s="1333"/>
      <c r="B2058" s="161" t="s">
        <v>2227</v>
      </c>
      <c r="C2058" s="162" t="s">
        <v>95</v>
      </c>
      <c r="D2058" s="148">
        <v>845446</v>
      </c>
      <c r="E2058" s="151">
        <v>833</v>
      </c>
      <c r="F2058" s="910"/>
      <c r="G2058" s="1338"/>
    </row>
    <row r="2059" spans="1:7" ht="18.75" customHeight="1" x14ac:dyDescent="0.25">
      <c r="A2059" s="1333"/>
      <c r="B2059" s="161" t="s">
        <v>2228</v>
      </c>
      <c r="C2059" s="162" t="s">
        <v>95</v>
      </c>
      <c r="D2059" s="148">
        <v>904431</v>
      </c>
      <c r="E2059" s="151">
        <v>833</v>
      </c>
      <c r="F2059" s="910"/>
      <c r="G2059" s="1338"/>
    </row>
    <row r="2060" spans="1:7" ht="18.75" customHeight="1" x14ac:dyDescent="0.25">
      <c r="A2060" s="1333"/>
      <c r="B2060" s="161" t="s">
        <v>2229</v>
      </c>
      <c r="C2060" s="162" t="s">
        <v>95</v>
      </c>
      <c r="D2060" s="148">
        <v>968517</v>
      </c>
      <c r="E2060" s="151">
        <v>833</v>
      </c>
      <c r="F2060" s="910"/>
      <c r="G2060" s="1338"/>
    </row>
    <row r="2061" spans="1:7" ht="18.75" customHeight="1" x14ac:dyDescent="0.25">
      <c r="A2061" s="1333"/>
      <c r="B2061" s="161" t="s">
        <v>2230</v>
      </c>
      <c r="C2061" s="162" t="s">
        <v>95</v>
      </c>
      <c r="D2061" s="148">
        <v>1038453</v>
      </c>
      <c r="E2061" s="151">
        <v>833</v>
      </c>
      <c r="F2061" s="910"/>
      <c r="G2061" s="1338"/>
    </row>
    <row r="2062" spans="1:7" ht="18.75" customHeight="1" x14ac:dyDescent="0.25">
      <c r="A2062" s="1333"/>
      <c r="B2062" s="161" t="s">
        <v>2231</v>
      </c>
      <c r="C2062" s="162" t="s">
        <v>95</v>
      </c>
      <c r="D2062" s="148">
        <v>1115038</v>
      </c>
      <c r="E2062" s="151">
        <v>833</v>
      </c>
      <c r="F2062" s="910"/>
      <c r="G2062" s="1338"/>
    </row>
    <row r="2063" spans="1:7" ht="18.75" customHeight="1" x14ac:dyDescent="0.25">
      <c r="A2063" s="1333"/>
      <c r="B2063" s="161" t="s">
        <v>2232</v>
      </c>
      <c r="C2063" s="162" t="s">
        <v>95</v>
      </c>
      <c r="D2063" s="148">
        <v>1199222</v>
      </c>
      <c r="E2063" s="151">
        <v>833</v>
      </c>
      <c r="F2063" s="910"/>
      <c r="G2063" s="1338"/>
    </row>
    <row r="2064" spans="1:7" ht="18.75" customHeight="1" x14ac:dyDescent="0.25">
      <c r="A2064" s="1333"/>
      <c r="B2064" s="161" t="s">
        <v>2233</v>
      </c>
      <c r="C2064" s="162" t="s">
        <v>95</v>
      </c>
      <c r="D2064" s="148">
        <v>1292081</v>
      </c>
      <c r="E2064" s="151">
        <v>833</v>
      </c>
      <c r="F2064" s="911"/>
      <c r="G2064" s="1342"/>
    </row>
    <row r="2065" spans="1:7" ht="18.75" customHeight="1" x14ac:dyDescent="0.25">
      <c r="A2065" s="1333">
        <v>39</v>
      </c>
      <c r="B2065" s="161" t="s">
        <v>2234</v>
      </c>
      <c r="C2065" s="162" t="s">
        <v>95</v>
      </c>
      <c r="D2065" s="148">
        <v>130283</v>
      </c>
      <c r="E2065" s="151">
        <v>833</v>
      </c>
      <c r="F2065" s="151"/>
      <c r="G2065" s="1341" t="s">
        <v>1259</v>
      </c>
    </row>
    <row r="2066" spans="1:7" ht="18.75" customHeight="1" x14ac:dyDescent="0.25">
      <c r="A2066" s="1333"/>
      <c r="B2066" s="161" t="s">
        <v>2235</v>
      </c>
      <c r="C2066" s="162" t="s">
        <v>95</v>
      </c>
      <c r="D2066" s="148">
        <v>171630</v>
      </c>
      <c r="E2066" s="151">
        <v>833</v>
      </c>
      <c r="F2066" s="910"/>
      <c r="G2066" s="1338"/>
    </row>
    <row r="2067" spans="1:7" ht="18.75" customHeight="1" x14ac:dyDescent="0.25">
      <c r="A2067" s="1333"/>
      <c r="B2067" s="161" t="s">
        <v>2236</v>
      </c>
      <c r="C2067" s="162" t="s">
        <v>95</v>
      </c>
      <c r="D2067" s="148">
        <v>451580</v>
      </c>
      <c r="E2067" s="151">
        <v>833</v>
      </c>
      <c r="F2067" s="910"/>
      <c r="G2067" s="1338"/>
    </row>
    <row r="2068" spans="1:7" ht="18.75" customHeight="1" x14ac:dyDescent="0.25">
      <c r="A2068" s="1333"/>
      <c r="B2068" s="161" t="s">
        <v>2237</v>
      </c>
      <c r="C2068" s="162" t="s">
        <v>95</v>
      </c>
      <c r="D2068" s="148">
        <v>607549</v>
      </c>
      <c r="E2068" s="151">
        <v>833</v>
      </c>
      <c r="F2068" s="910"/>
      <c r="G2068" s="1338"/>
    </row>
    <row r="2069" spans="1:7" ht="18.75" customHeight="1" x14ac:dyDescent="0.25">
      <c r="A2069" s="1333"/>
      <c r="B2069" s="161" t="s">
        <v>2238</v>
      </c>
      <c r="C2069" s="162" t="s">
        <v>95</v>
      </c>
      <c r="D2069" s="148">
        <v>649055</v>
      </c>
      <c r="E2069" s="151">
        <v>833</v>
      </c>
      <c r="F2069" s="910"/>
      <c r="G2069" s="1338"/>
    </row>
    <row r="2070" spans="1:7" ht="18.75" customHeight="1" x14ac:dyDescent="0.25">
      <c r="A2070" s="1333"/>
      <c r="B2070" s="161" t="s">
        <v>2239</v>
      </c>
      <c r="C2070" s="162" t="s">
        <v>95</v>
      </c>
      <c r="D2070" s="148">
        <v>693197</v>
      </c>
      <c r="E2070" s="151">
        <v>833</v>
      </c>
      <c r="F2070" s="910"/>
      <c r="G2070" s="1338"/>
    </row>
    <row r="2071" spans="1:7" ht="18.75" customHeight="1" x14ac:dyDescent="0.25">
      <c r="A2071" s="1333"/>
      <c r="B2071" s="161" t="s">
        <v>2240</v>
      </c>
      <c r="C2071" s="162" t="s">
        <v>95</v>
      </c>
      <c r="D2071" s="148">
        <v>740350</v>
      </c>
      <c r="E2071" s="151">
        <v>833</v>
      </c>
      <c r="F2071" s="910"/>
      <c r="G2071" s="1338"/>
    </row>
    <row r="2072" spans="1:7" ht="18.75" customHeight="1" x14ac:dyDescent="0.25">
      <c r="A2072" s="1333"/>
      <c r="B2072" s="161" t="s">
        <v>2241</v>
      </c>
      <c r="C2072" s="162" t="s">
        <v>95</v>
      </c>
      <c r="D2072" s="148">
        <v>790937</v>
      </c>
      <c r="E2072" s="151">
        <v>833</v>
      </c>
      <c r="F2072" s="910"/>
      <c r="G2072" s="1338"/>
    </row>
    <row r="2073" spans="1:7" ht="18.75" customHeight="1" x14ac:dyDescent="0.25">
      <c r="A2073" s="1333"/>
      <c r="B2073" s="161" t="s">
        <v>2242</v>
      </c>
      <c r="C2073" s="162" t="s">
        <v>95</v>
      </c>
      <c r="D2073" s="148">
        <v>845446</v>
      </c>
      <c r="E2073" s="151">
        <v>833</v>
      </c>
      <c r="F2073" s="910"/>
      <c r="G2073" s="1338"/>
    </row>
    <row r="2074" spans="1:7" ht="18.75" customHeight="1" x14ac:dyDescent="0.25">
      <c r="A2074" s="1333"/>
      <c r="B2074" s="161" t="s">
        <v>2243</v>
      </c>
      <c r="C2074" s="162" t="s">
        <v>95</v>
      </c>
      <c r="D2074" s="148">
        <v>904431</v>
      </c>
      <c r="E2074" s="151">
        <v>833</v>
      </c>
      <c r="F2074" s="910"/>
      <c r="G2074" s="1338"/>
    </row>
    <row r="2075" spans="1:7" ht="18.75" customHeight="1" x14ac:dyDescent="0.25">
      <c r="A2075" s="1333"/>
      <c r="B2075" s="161" t="s">
        <v>2244</v>
      </c>
      <c r="C2075" s="162" t="s">
        <v>95</v>
      </c>
      <c r="D2075" s="148">
        <v>968517</v>
      </c>
      <c r="E2075" s="151">
        <v>833</v>
      </c>
      <c r="F2075" s="910"/>
      <c r="G2075" s="1338"/>
    </row>
    <row r="2076" spans="1:7" ht="18.75" customHeight="1" x14ac:dyDescent="0.25">
      <c r="A2076" s="1333"/>
      <c r="B2076" s="161" t="s">
        <v>2245</v>
      </c>
      <c r="C2076" s="162" t="s">
        <v>95</v>
      </c>
      <c r="D2076" s="148">
        <v>1038453</v>
      </c>
      <c r="E2076" s="151">
        <v>833</v>
      </c>
      <c r="F2076" s="910"/>
      <c r="G2076" s="1338"/>
    </row>
    <row r="2077" spans="1:7" ht="18.75" customHeight="1" x14ac:dyDescent="0.25">
      <c r="A2077" s="1333"/>
      <c r="B2077" s="161" t="s">
        <v>2246</v>
      </c>
      <c r="C2077" s="162" t="s">
        <v>95</v>
      </c>
      <c r="D2077" s="148">
        <v>1115038</v>
      </c>
      <c r="E2077" s="151">
        <v>833</v>
      </c>
      <c r="F2077" s="910"/>
      <c r="G2077" s="1338"/>
    </row>
    <row r="2078" spans="1:7" ht="18.75" customHeight="1" x14ac:dyDescent="0.25">
      <c r="A2078" s="1333"/>
      <c r="B2078" s="161" t="s">
        <v>2247</v>
      </c>
      <c r="C2078" s="162" t="s">
        <v>95</v>
      </c>
      <c r="D2078" s="148">
        <v>1199222</v>
      </c>
      <c r="E2078" s="151">
        <v>833</v>
      </c>
      <c r="F2078" s="910"/>
      <c r="G2078" s="1338"/>
    </row>
    <row r="2079" spans="1:7" ht="18.75" customHeight="1" x14ac:dyDescent="0.25">
      <c r="A2079" s="1333"/>
      <c r="B2079" s="161" t="s">
        <v>2248</v>
      </c>
      <c r="C2079" s="162" t="s">
        <v>95</v>
      </c>
      <c r="D2079" s="148">
        <v>1292081</v>
      </c>
      <c r="E2079" s="151">
        <v>833</v>
      </c>
      <c r="F2079" s="911"/>
      <c r="G2079" s="1342"/>
    </row>
    <row r="2080" spans="1:7" ht="18.75" customHeight="1" x14ac:dyDescent="0.25">
      <c r="A2080" s="1333">
        <v>40</v>
      </c>
      <c r="B2080" s="161" t="s">
        <v>2249</v>
      </c>
      <c r="C2080" s="162" t="s">
        <v>95</v>
      </c>
      <c r="D2080" s="148">
        <v>130283</v>
      </c>
      <c r="E2080" s="151">
        <v>833</v>
      </c>
      <c r="F2080" s="151"/>
      <c r="G2080" s="1341" t="s">
        <v>1259</v>
      </c>
    </row>
    <row r="2081" spans="1:7" ht="18.75" customHeight="1" x14ac:dyDescent="0.25">
      <c r="A2081" s="1333"/>
      <c r="B2081" s="161" t="s">
        <v>2250</v>
      </c>
      <c r="C2081" s="162" t="s">
        <v>95</v>
      </c>
      <c r="D2081" s="148">
        <v>171630</v>
      </c>
      <c r="E2081" s="151">
        <v>833</v>
      </c>
      <c r="F2081" s="910"/>
      <c r="G2081" s="1338"/>
    </row>
    <row r="2082" spans="1:7" ht="18.75" customHeight="1" x14ac:dyDescent="0.25">
      <c r="A2082" s="1333"/>
      <c r="B2082" s="161" t="s">
        <v>2251</v>
      </c>
      <c r="C2082" s="162" t="s">
        <v>95</v>
      </c>
      <c r="D2082" s="148">
        <v>451580</v>
      </c>
      <c r="E2082" s="151">
        <v>833</v>
      </c>
      <c r="F2082" s="910"/>
      <c r="G2082" s="1338"/>
    </row>
    <row r="2083" spans="1:7" ht="18.75" customHeight="1" x14ac:dyDescent="0.25">
      <c r="A2083" s="1333"/>
      <c r="B2083" s="161" t="s">
        <v>2252</v>
      </c>
      <c r="C2083" s="162" t="s">
        <v>95</v>
      </c>
      <c r="D2083" s="148">
        <v>607549</v>
      </c>
      <c r="E2083" s="151">
        <v>833</v>
      </c>
      <c r="F2083" s="910"/>
      <c r="G2083" s="1338"/>
    </row>
    <row r="2084" spans="1:7" ht="18.75" customHeight="1" x14ac:dyDescent="0.25">
      <c r="A2084" s="1333"/>
      <c r="B2084" s="161" t="s">
        <v>2253</v>
      </c>
      <c r="C2084" s="162" t="s">
        <v>95</v>
      </c>
      <c r="D2084" s="148">
        <v>649055</v>
      </c>
      <c r="E2084" s="151">
        <v>833</v>
      </c>
      <c r="F2084" s="910"/>
      <c r="G2084" s="1338"/>
    </row>
    <row r="2085" spans="1:7" ht="18.75" customHeight="1" x14ac:dyDescent="0.25">
      <c r="A2085" s="1333"/>
      <c r="B2085" s="161" t="s">
        <v>2254</v>
      </c>
      <c r="C2085" s="162" t="s">
        <v>95</v>
      </c>
      <c r="D2085" s="148">
        <v>693197</v>
      </c>
      <c r="E2085" s="151">
        <v>833</v>
      </c>
      <c r="F2085" s="910"/>
      <c r="G2085" s="1338"/>
    </row>
    <row r="2086" spans="1:7" ht="18.75" customHeight="1" x14ac:dyDescent="0.25">
      <c r="A2086" s="1333"/>
      <c r="B2086" s="161" t="s">
        <v>2255</v>
      </c>
      <c r="C2086" s="162" t="s">
        <v>95</v>
      </c>
      <c r="D2086" s="148">
        <v>740350</v>
      </c>
      <c r="E2086" s="151">
        <v>833</v>
      </c>
      <c r="F2086" s="910"/>
      <c r="G2086" s="1338"/>
    </row>
    <row r="2087" spans="1:7" ht="18.75" customHeight="1" x14ac:dyDescent="0.25">
      <c r="A2087" s="1333"/>
      <c r="B2087" s="161" t="s">
        <v>2256</v>
      </c>
      <c r="C2087" s="162" t="s">
        <v>95</v>
      </c>
      <c r="D2087" s="148">
        <v>790937</v>
      </c>
      <c r="E2087" s="151">
        <v>833</v>
      </c>
      <c r="F2087" s="910"/>
      <c r="G2087" s="1338"/>
    </row>
    <row r="2088" spans="1:7" ht="18.75" customHeight="1" x14ac:dyDescent="0.25">
      <c r="A2088" s="1333"/>
      <c r="B2088" s="161" t="s">
        <v>2257</v>
      </c>
      <c r="C2088" s="162" t="s">
        <v>95</v>
      </c>
      <c r="D2088" s="148">
        <v>845446</v>
      </c>
      <c r="E2088" s="151">
        <v>833</v>
      </c>
      <c r="F2088" s="910"/>
      <c r="G2088" s="1338"/>
    </row>
    <row r="2089" spans="1:7" ht="18.75" customHeight="1" x14ac:dyDescent="0.25">
      <c r="A2089" s="1333"/>
      <c r="B2089" s="161" t="s">
        <v>2258</v>
      </c>
      <c r="C2089" s="162" t="s">
        <v>95</v>
      </c>
      <c r="D2089" s="148">
        <v>904431</v>
      </c>
      <c r="E2089" s="151">
        <v>833</v>
      </c>
      <c r="F2089" s="910"/>
      <c r="G2089" s="1338"/>
    </row>
    <row r="2090" spans="1:7" ht="18.75" customHeight="1" x14ac:dyDescent="0.25">
      <c r="A2090" s="1333"/>
      <c r="B2090" s="161" t="s">
        <v>2259</v>
      </c>
      <c r="C2090" s="162" t="s">
        <v>95</v>
      </c>
      <c r="D2090" s="148">
        <v>968517</v>
      </c>
      <c r="E2090" s="151">
        <v>833</v>
      </c>
      <c r="F2090" s="910"/>
      <c r="G2090" s="1338"/>
    </row>
    <row r="2091" spans="1:7" ht="18.75" customHeight="1" x14ac:dyDescent="0.25">
      <c r="A2091" s="1333"/>
      <c r="B2091" s="161" t="s">
        <v>2260</v>
      </c>
      <c r="C2091" s="162" t="s">
        <v>95</v>
      </c>
      <c r="D2091" s="148">
        <v>1038453</v>
      </c>
      <c r="E2091" s="151">
        <v>833</v>
      </c>
      <c r="F2091" s="910"/>
      <c r="G2091" s="1338"/>
    </row>
    <row r="2092" spans="1:7" ht="18.75" customHeight="1" x14ac:dyDescent="0.25">
      <c r="A2092" s="1333"/>
      <c r="B2092" s="161" t="s">
        <v>2261</v>
      </c>
      <c r="C2092" s="162" t="s">
        <v>95</v>
      </c>
      <c r="D2092" s="148">
        <v>1115038</v>
      </c>
      <c r="E2092" s="151">
        <v>833</v>
      </c>
      <c r="F2092" s="910"/>
      <c r="G2092" s="1338"/>
    </row>
    <row r="2093" spans="1:7" ht="18.75" customHeight="1" x14ac:dyDescent="0.25">
      <c r="A2093" s="1333"/>
      <c r="B2093" s="161" t="s">
        <v>2262</v>
      </c>
      <c r="C2093" s="162" t="s">
        <v>95</v>
      </c>
      <c r="D2093" s="148">
        <v>1199222</v>
      </c>
      <c r="E2093" s="151">
        <v>833</v>
      </c>
      <c r="F2093" s="910"/>
      <c r="G2093" s="1338"/>
    </row>
    <row r="2094" spans="1:7" ht="18.75" customHeight="1" x14ac:dyDescent="0.25">
      <c r="A2094" s="1333"/>
      <c r="B2094" s="161" t="s">
        <v>2263</v>
      </c>
      <c r="C2094" s="162" t="s">
        <v>95</v>
      </c>
      <c r="D2094" s="148">
        <v>1292081</v>
      </c>
      <c r="E2094" s="151">
        <v>833</v>
      </c>
      <c r="F2094" s="911"/>
      <c r="G2094" s="1342"/>
    </row>
    <row r="2095" spans="1:7" ht="18.75" customHeight="1" x14ac:dyDescent="0.25">
      <c r="A2095" s="1333">
        <v>41</v>
      </c>
      <c r="B2095" s="161" t="s">
        <v>2264</v>
      </c>
      <c r="C2095" s="162" t="s">
        <v>95</v>
      </c>
      <c r="D2095" s="148">
        <v>130283</v>
      </c>
      <c r="E2095" s="151">
        <v>833</v>
      </c>
      <c r="F2095" s="151"/>
      <c r="G2095" s="1341" t="s">
        <v>1259</v>
      </c>
    </row>
    <row r="2096" spans="1:7" ht="18.75" customHeight="1" x14ac:dyDescent="0.25">
      <c r="A2096" s="1333"/>
      <c r="B2096" s="161" t="s">
        <v>2265</v>
      </c>
      <c r="C2096" s="162" t="s">
        <v>95</v>
      </c>
      <c r="D2096" s="148">
        <v>171630</v>
      </c>
      <c r="E2096" s="151">
        <v>833</v>
      </c>
      <c r="F2096" s="910"/>
      <c r="G2096" s="1338"/>
    </row>
    <row r="2097" spans="1:7" ht="18.75" customHeight="1" x14ac:dyDescent="0.25">
      <c r="A2097" s="1333"/>
      <c r="B2097" s="161" t="s">
        <v>2266</v>
      </c>
      <c r="C2097" s="162" t="s">
        <v>95</v>
      </c>
      <c r="D2097" s="148">
        <v>451580</v>
      </c>
      <c r="E2097" s="151">
        <v>833</v>
      </c>
      <c r="F2097" s="910"/>
      <c r="G2097" s="1338"/>
    </row>
    <row r="2098" spans="1:7" ht="18.75" customHeight="1" x14ac:dyDescent="0.25">
      <c r="A2098" s="1333"/>
      <c r="B2098" s="161" t="s">
        <v>2267</v>
      </c>
      <c r="C2098" s="162" t="s">
        <v>95</v>
      </c>
      <c r="D2098" s="148">
        <v>607549</v>
      </c>
      <c r="E2098" s="151">
        <v>833</v>
      </c>
      <c r="F2098" s="910"/>
      <c r="G2098" s="1338"/>
    </row>
    <row r="2099" spans="1:7" ht="18.75" customHeight="1" x14ac:dyDescent="0.25">
      <c r="A2099" s="1333"/>
      <c r="B2099" s="161" t="s">
        <v>2268</v>
      </c>
      <c r="C2099" s="162" t="s">
        <v>95</v>
      </c>
      <c r="D2099" s="148">
        <v>649055</v>
      </c>
      <c r="E2099" s="151">
        <v>833</v>
      </c>
      <c r="F2099" s="910"/>
      <c r="G2099" s="1338"/>
    </row>
    <row r="2100" spans="1:7" ht="18.75" customHeight="1" x14ac:dyDescent="0.25">
      <c r="A2100" s="1333"/>
      <c r="B2100" s="161" t="s">
        <v>2269</v>
      </c>
      <c r="C2100" s="162" t="s">
        <v>95</v>
      </c>
      <c r="D2100" s="148">
        <v>693197</v>
      </c>
      <c r="E2100" s="151">
        <v>833</v>
      </c>
      <c r="F2100" s="910"/>
      <c r="G2100" s="1338"/>
    </row>
    <row r="2101" spans="1:7" ht="18.75" customHeight="1" x14ac:dyDescent="0.25">
      <c r="A2101" s="1333"/>
      <c r="B2101" s="161" t="s">
        <v>2270</v>
      </c>
      <c r="C2101" s="162" t="s">
        <v>95</v>
      </c>
      <c r="D2101" s="148">
        <v>740350</v>
      </c>
      <c r="E2101" s="151">
        <v>833</v>
      </c>
      <c r="F2101" s="910"/>
      <c r="G2101" s="1338"/>
    </row>
    <row r="2102" spans="1:7" ht="18.75" customHeight="1" x14ac:dyDescent="0.25">
      <c r="A2102" s="1333"/>
      <c r="B2102" s="161" t="s">
        <v>2271</v>
      </c>
      <c r="C2102" s="162" t="s">
        <v>95</v>
      </c>
      <c r="D2102" s="148">
        <v>790937</v>
      </c>
      <c r="E2102" s="151">
        <v>833</v>
      </c>
      <c r="F2102" s="910"/>
      <c r="G2102" s="1338"/>
    </row>
    <row r="2103" spans="1:7" ht="18.75" customHeight="1" x14ac:dyDescent="0.25">
      <c r="A2103" s="1333"/>
      <c r="B2103" s="161" t="s">
        <v>2272</v>
      </c>
      <c r="C2103" s="162" t="s">
        <v>95</v>
      </c>
      <c r="D2103" s="148">
        <v>845446</v>
      </c>
      <c r="E2103" s="151">
        <v>833</v>
      </c>
      <c r="F2103" s="910"/>
      <c r="G2103" s="1338"/>
    </row>
    <row r="2104" spans="1:7" ht="18.75" customHeight="1" x14ac:dyDescent="0.25">
      <c r="A2104" s="1333"/>
      <c r="B2104" s="161" t="s">
        <v>2273</v>
      </c>
      <c r="C2104" s="162" t="s">
        <v>95</v>
      </c>
      <c r="D2104" s="148">
        <v>904431</v>
      </c>
      <c r="E2104" s="151">
        <v>833</v>
      </c>
      <c r="F2104" s="910"/>
      <c r="G2104" s="1338"/>
    </row>
    <row r="2105" spans="1:7" ht="18.75" customHeight="1" x14ac:dyDescent="0.25">
      <c r="A2105" s="1333"/>
      <c r="B2105" s="161" t="s">
        <v>2274</v>
      </c>
      <c r="C2105" s="162" t="s">
        <v>95</v>
      </c>
      <c r="D2105" s="148">
        <v>968517</v>
      </c>
      <c r="E2105" s="151">
        <v>833</v>
      </c>
      <c r="F2105" s="910"/>
      <c r="G2105" s="1338"/>
    </row>
    <row r="2106" spans="1:7" ht="18.75" customHeight="1" x14ac:dyDescent="0.25">
      <c r="A2106" s="1333"/>
      <c r="B2106" s="161" t="s">
        <v>2275</v>
      </c>
      <c r="C2106" s="162" t="s">
        <v>95</v>
      </c>
      <c r="D2106" s="148">
        <v>1038453</v>
      </c>
      <c r="E2106" s="151">
        <v>833</v>
      </c>
      <c r="F2106" s="910"/>
      <c r="G2106" s="1338"/>
    </row>
    <row r="2107" spans="1:7" ht="18.75" customHeight="1" x14ac:dyDescent="0.25">
      <c r="A2107" s="1333"/>
      <c r="B2107" s="161" t="s">
        <v>2276</v>
      </c>
      <c r="C2107" s="162" t="s">
        <v>95</v>
      </c>
      <c r="D2107" s="148">
        <v>1115038</v>
      </c>
      <c r="E2107" s="151">
        <v>833</v>
      </c>
      <c r="F2107" s="910"/>
      <c r="G2107" s="1338"/>
    </row>
    <row r="2108" spans="1:7" ht="18.75" customHeight="1" x14ac:dyDescent="0.25">
      <c r="A2108" s="1333"/>
      <c r="B2108" s="161" t="s">
        <v>2277</v>
      </c>
      <c r="C2108" s="162" t="s">
        <v>95</v>
      </c>
      <c r="D2108" s="148">
        <v>1199222</v>
      </c>
      <c r="E2108" s="151">
        <v>833</v>
      </c>
      <c r="F2108" s="910"/>
      <c r="G2108" s="1338"/>
    </row>
    <row r="2109" spans="1:7" ht="18.75" customHeight="1" x14ac:dyDescent="0.25">
      <c r="A2109" s="1333"/>
      <c r="B2109" s="161" t="s">
        <v>2278</v>
      </c>
      <c r="C2109" s="162" t="s">
        <v>95</v>
      </c>
      <c r="D2109" s="148">
        <v>1292081</v>
      </c>
      <c r="E2109" s="151">
        <v>833</v>
      </c>
      <c r="F2109" s="911"/>
      <c r="G2109" s="1342"/>
    </row>
    <row r="2110" spans="1:7" ht="18.75" customHeight="1" x14ac:dyDescent="0.25">
      <c r="A2110" s="1333">
        <v>41</v>
      </c>
      <c r="B2110" s="161" t="s">
        <v>2279</v>
      </c>
      <c r="C2110" s="162" t="s">
        <v>95</v>
      </c>
      <c r="D2110" s="148">
        <v>130283</v>
      </c>
      <c r="E2110" s="151">
        <v>833</v>
      </c>
      <c r="F2110" s="151"/>
      <c r="G2110" s="1341" t="s">
        <v>1259</v>
      </c>
    </row>
    <row r="2111" spans="1:7" ht="18.75" customHeight="1" x14ac:dyDescent="0.25">
      <c r="A2111" s="1333"/>
      <c r="B2111" s="161" t="s">
        <v>2280</v>
      </c>
      <c r="C2111" s="162" t="s">
        <v>95</v>
      </c>
      <c r="D2111" s="148">
        <v>171630</v>
      </c>
      <c r="E2111" s="151">
        <v>833</v>
      </c>
      <c r="F2111" s="910"/>
      <c r="G2111" s="1338"/>
    </row>
    <row r="2112" spans="1:7" ht="18.75" customHeight="1" x14ac:dyDescent="0.25">
      <c r="A2112" s="1333"/>
      <c r="B2112" s="161" t="s">
        <v>2281</v>
      </c>
      <c r="C2112" s="162" t="s">
        <v>95</v>
      </c>
      <c r="D2112" s="148">
        <v>451580</v>
      </c>
      <c r="E2112" s="151">
        <v>833</v>
      </c>
      <c r="F2112" s="910"/>
      <c r="G2112" s="1338"/>
    </row>
    <row r="2113" spans="1:7" ht="18.75" customHeight="1" x14ac:dyDescent="0.25">
      <c r="A2113" s="1333"/>
      <c r="B2113" s="161" t="s">
        <v>2282</v>
      </c>
      <c r="C2113" s="162" t="s">
        <v>95</v>
      </c>
      <c r="D2113" s="148">
        <v>607549</v>
      </c>
      <c r="E2113" s="151">
        <v>833</v>
      </c>
      <c r="F2113" s="910"/>
      <c r="G2113" s="1338"/>
    </row>
    <row r="2114" spans="1:7" ht="18.75" customHeight="1" x14ac:dyDescent="0.25">
      <c r="A2114" s="1333"/>
      <c r="B2114" s="161" t="s">
        <v>2283</v>
      </c>
      <c r="C2114" s="162" t="s">
        <v>95</v>
      </c>
      <c r="D2114" s="148">
        <v>649055</v>
      </c>
      <c r="E2114" s="151">
        <v>833</v>
      </c>
      <c r="F2114" s="910"/>
      <c r="G2114" s="1338"/>
    </row>
    <row r="2115" spans="1:7" ht="18.75" customHeight="1" x14ac:dyDescent="0.25">
      <c r="A2115" s="1333"/>
      <c r="B2115" s="161" t="s">
        <v>2284</v>
      </c>
      <c r="C2115" s="162" t="s">
        <v>95</v>
      </c>
      <c r="D2115" s="148">
        <v>693197</v>
      </c>
      <c r="E2115" s="151">
        <v>833</v>
      </c>
      <c r="F2115" s="910"/>
      <c r="G2115" s="1338"/>
    </row>
    <row r="2116" spans="1:7" ht="18.75" customHeight="1" x14ac:dyDescent="0.25">
      <c r="A2116" s="1333"/>
      <c r="B2116" s="161" t="s">
        <v>2285</v>
      </c>
      <c r="C2116" s="162" t="s">
        <v>95</v>
      </c>
      <c r="D2116" s="148">
        <v>740350</v>
      </c>
      <c r="E2116" s="151">
        <v>833</v>
      </c>
      <c r="F2116" s="910"/>
      <c r="G2116" s="1338"/>
    </row>
    <row r="2117" spans="1:7" ht="18.75" customHeight="1" x14ac:dyDescent="0.25">
      <c r="A2117" s="1333"/>
      <c r="B2117" s="161" t="s">
        <v>2286</v>
      </c>
      <c r="C2117" s="162" t="s">
        <v>95</v>
      </c>
      <c r="D2117" s="148">
        <v>790937</v>
      </c>
      <c r="E2117" s="151">
        <v>833</v>
      </c>
      <c r="F2117" s="910"/>
      <c r="G2117" s="1338"/>
    </row>
    <row r="2118" spans="1:7" ht="18.75" customHeight="1" x14ac:dyDescent="0.25">
      <c r="A2118" s="1333"/>
      <c r="B2118" s="161" t="s">
        <v>2287</v>
      </c>
      <c r="C2118" s="162" t="s">
        <v>95</v>
      </c>
      <c r="D2118" s="148">
        <v>845446</v>
      </c>
      <c r="E2118" s="151">
        <v>833</v>
      </c>
      <c r="F2118" s="910"/>
      <c r="G2118" s="1338"/>
    </row>
    <row r="2119" spans="1:7" ht="18.75" customHeight="1" x14ac:dyDescent="0.25">
      <c r="A2119" s="1333"/>
      <c r="B2119" s="161" t="s">
        <v>2288</v>
      </c>
      <c r="C2119" s="162" t="s">
        <v>95</v>
      </c>
      <c r="D2119" s="148">
        <v>904431</v>
      </c>
      <c r="E2119" s="151">
        <v>833</v>
      </c>
      <c r="F2119" s="910"/>
      <c r="G2119" s="1338"/>
    </row>
    <row r="2120" spans="1:7" ht="18.75" customHeight="1" x14ac:dyDescent="0.25">
      <c r="A2120" s="1333"/>
      <c r="B2120" s="161" t="s">
        <v>2289</v>
      </c>
      <c r="C2120" s="162" t="s">
        <v>95</v>
      </c>
      <c r="D2120" s="148">
        <v>968517</v>
      </c>
      <c r="E2120" s="151">
        <v>833</v>
      </c>
      <c r="F2120" s="910"/>
      <c r="G2120" s="1338"/>
    </row>
    <row r="2121" spans="1:7" ht="18.75" customHeight="1" x14ac:dyDescent="0.25">
      <c r="A2121" s="1333"/>
      <c r="B2121" s="161" t="s">
        <v>2290</v>
      </c>
      <c r="C2121" s="162" t="s">
        <v>95</v>
      </c>
      <c r="D2121" s="148">
        <v>1038453</v>
      </c>
      <c r="E2121" s="151">
        <v>833</v>
      </c>
      <c r="F2121" s="910"/>
      <c r="G2121" s="1338"/>
    </row>
    <row r="2122" spans="1:7" ht="18.75" customHeight="1" x14ac:dyDescent="0.25">
      <c r="A2122" s="1333"/>
      <c r="B2122" s="161" t="s">
        <v>2291</v>
      </c>
      <c r="C2122" s="162" t="s">
        <v>95</v>
      </c>
      <c r="D2122" s="148">
        <v>1115038</v>
      </c>
      <c r="E2122" s="151">
        <v>833</v>
      </c>
      <c r="F2122" s="910"/>
      <c r="G2122" s="1338"/>
    </row>
    <row r="2123" spans="1:7" ht="18.75" customHeight="1" x14ac:dyDescent="0.25">
      <c r="A2123" s="1333"/>
      <c r="B2123" s="161" t="s">
        <v>2292</v>
      </c>
      <c r="C2123" s="162" t="s">
        <v>95</v>
      </c>
      <c r="D2123" s="148">
        <v>1199222</v>
      </c>
      <c r="E2123" s="151">
        <v>833</v>
      </c>
      <c r="F2123" s="910"/>
      <c r="G2123" s="1338"/>
    </row>
    <row r="2124" spans="1:7" ht="18.75" customHeight="1" x14ac:dyDescent="0.25">
      <c r="A2124" s="1333"/>
      <c r="B2124" s="161" t="s">
        <v>2293</v>
      </c>
      <c r="C2124" s="162" t="s">
        <v>95</v>
      </c>
      <c r="D2124" s="148">
        <v>1292081</v>
      </c>
      <c r="E2124" s="151">
        <v>833</v>
      </c>
      <c r="F2124" s="911"/>
      <c r="G2124" s="1342"/>
    </row>
    <row r="2125" spans="1:7" ht="18.75" customHeight="1" x14ac:dyDescent="0.25">
      <c r="A2125" s="1333">
        <v>42</v>
      </c>
      <c r="B2125" s="161" t="s">
        <v>2294</v>
      </c>
      <c r="C2125" s="162" t="s">
        <v>95</v>
      </c>
      <c r="D2125" s="148">
        <v>130283</v>
      </c>
      <c r="E2125" s="151">
        <v>833</v>
      </c>
      <c r="F2125" s="151"/>
      <c r="G2125" s="1341" t="s">
        <v>1259</v>
      </c>
    </row>
    <row r="2126" spans="1:7" ht="18.75" customHeight="1" x14ac:dyDescent="0.25">
      <c r="A2126" s="1333"/>
      <c r="B2126" s="161" t="s">
        <v>2295</v>
      </c>
      <c r="C2126" s="162" t="s">
        <v>95</v>
      </c>
      <c r="D2126" s="148">
        <v>171630</v>
      </c>
      <c r="E2126" s="151">
        <v>833</v>
      </c>
      <c r="F2126" s="910"/>
      <c r="G2126" s="1338"/>
    </row>
    <row r="2127" spans="1:7" ht="18.75" customHeight="1" x14ac:dyDescent="0.25">
      <c r="A2127" s="1333"/>
      <c r="B2127" s="161" t="s">
        <v>2296</v>
      </c>
      <c r="C2127" s="162" t="s">
        <v>95</v>
      </c>
      <c r="D2127" s="148">
        <v>451580</v>
      </c>
      <c r="E2127" s="151">
        <v>833</v>
      </c>
      <c r="F2127" s="910"/>
      <c r="G2127" s="1338"/>
    </row>
    <row r="2128" spans="1:7" ht="18.75" customHeight="1" x14ac:dyDescent="0.25">
      <c r="A2128" s="1333"/>
      <c r="B2128" s="161" t="s">
        <v>2297</v>
      </c>
      <c r="C2128" s="162" t="s">
        <v>95</v>
      </c>
      <c r="D2128" s="148">
        <v>607549</v>
      </c>
      <c r="E2128" s="151">
        <v>833</v>
      </c>
      <c r="F2128" s="910"/>
      <c r="G2128" s="1338"/>
    </row>
    <row r="2129" spans="1:7" ht="18.75" customHeight="1" x14ac:dyDescent="0.25">
      <c r="A2129" s="1333"/>
      <c r="B2129" s="161" t="s">
        <v>2298</v>
      </c>
      <c r="C2129" s="162" t="s">
        <v>95</v>
      </c>
      <c r="D2129" s="148">
        <v>649055</v>
      </c>
      <c r="E2129" s="151">
        <v>833</v>
      </c>
      <c r="F2129" s="910"/>
      <c r="G2129" s="1338"/>
    </row>
    <row r="2130" spans="1:7" ht="18.75" customHeight="1" x14ac:dyDescent="0.25">
      <c r="A2130" s="1333"/>
      <c r="B2130" s="161" t="s">
        <v>2299</v>
      </c>
      <c r="C2130" s="162" t="s">
        <v>95</v>
      </c>
      <c r="D2130" s="148">
        <v>693197</v>
      </c>
      <c r="E2130" s="151">
        <v>833</v>
      </c>
      <c r="F2130" s="910"/>
      <c r="G2130" s="1338"/>
    </row>
    <row r="2131" spans="1:7" ht="18.75" customHeight="1" x14ac:dyDescent="0.25">
      <c r="A2131" s="1333"/>
      <c r="B2131" s="161" t="s">
        <v>2300</v>
      </c>
      <c r="C2131" s="162" t="s">
        <v>95</v>
      </c>
      <c r="D2131" s="148">
        <v>740350</v>
      </c>
      <c r="E2131" s="151">
        <v>833</v>
      </c>
      <c r="F2131" s="910"/>
      <c r="G2131" s="1338"/>
    </row>
    <row r="2132" spans="1:7" ht="18.75" customHeight="1" x14ac:dyDescent="0.25">
      <c r="A2132" s="1333"/>
      <c r="B2132" s="161" t="s">
        <v>2301</v>
      </c>
      <c r="C2132" s="162" t="s">
        <v>95</v>
      </c>
      <c r="D2132" s="148">
        <v>790937</v>
      </c>
      <c r="E2132" s="151">
        <v>833</v>
      </c>
      <c r="F2132" s="910"/>
      <c r="G2132" s="1338"/>
    </row>
    <row r="2133" spans="1:7" ht="18.75" customHeight="1" x14ac:dyDescent="0.25">
      <c r="A2133" s="1333"/>
      <c r="B2133" s="161" t="s">
        <v>2302</v>
      </c>
      <c r="C2133" s="162" t="s">
        <v>95</v>
      </c>
      <c r="D2133" s="148">
        <v>845446</v>
      </c>
      <c r="E2133" s="151">
        <v>833</v>
      </c>
      <c r="F2133" s="910"/>
      <c r="G2133" s="1338"/>
    </row>
    <row r="2134" spans="1:7" ht="18.75" customHeight="1" x14ac:dyDescent="0.25">
      <c r="A2134" s="1333"/>
      <c r="B2134" s="161" t="s">
        <v>2303</v>
      </c>
      <c r="C2134" s="162" t="s">
        <v>95</v>
      </c>
      <c r="D2134" s="148">
        <v>904431</v>
      </c>
      <c r="E2134" s="151">
        <v>833</v>
      </c>
      <c r="F2134" s="910"/>
      <c r="G2134" s="1338"/>
    </row>
    <row r="2135" spans="1:7" ht="18.75" customHeight="1" x14ac:dyDescent="0.25">
      <c r="A2135" s="1333"/>
      <c r="B2135" s="161" t="s">
        <v>2304</v>
      </c>
      <c r="C2135" s="162" t="s">
        <v>95</v>
      </c>
      <c r="D2135" s="148">
        <v>968517</v>
      </c>
      <c r="E2135" s="151">
        <v>833</v>
      </c>
      <c r="F2135" s="910"/>
      <c r="G2135" s="1338"/>
    </row>
    <row r="2136" spans="1:7" ht="18.75" customHeight="1" x14ac:dyDescent="0.25">
      <c r="A2136" s="1333"/>
      <c r="B2136" s="161" t="s">
        <v>2305</v>
      </c>
      <c r="C2136" s="162" t="s">
        <v>95</v>
      </c>
      <c r="D2136" s="148">
        <v>1038453</v>
      </c>
      <c r="E2136" s="151">
        <v>833</v>
      </c>
      <c r="F2136" s="910"/>
      <c r="G2136" s="1338"/>
    </row>
    <row r="2137" spans="1:7" ht="18.75" customHeight="1" x14ac:dyDescent="0.25">
      <c r="A2137" s="1333"/>
      <c r="B2137" s="161" t="s">
        <v>2306</v>
      </c>
      <c r="C2137" s="162" t="s">
        <v>95</v>
      </c>
      <c r="D2137" s="148">
        <v>1115038</v>
      </c>
      <c r="E2137" s="151">
        <v>833</v>
      </c>
      <c r="F2137" s="910"/>
      <c r="G2137" s="1338"/>
    </row>
    <row r="2138" spans="1:7" ht="18.75" customHeight="1" x14ac:dyDescent="0.25">
      <c r="A2138" s="1333"/>
      <c r="B2138" s="161" t="s">
        <v>2307</v>
      </c>
      <c r="C2138" s="162" t="s">
        <v>95</v>
      </c>
      <c r="D2138" s="148">
        <v>1199222</v>
      </c>
      <c r="E2138" s="151">
        <v>833</v>
      </c>
      <c r="F2138" s="910"/>
      <c r="G2138" s="1338"/>
    </row>
    <row r="2139" spans="1:7" ht="18.75" customHeight="1" x14ac:dyDescent="0.25">
      <c r="A2139" s="1333"/>
      <c r="B2139" s="161" t="s">
        <v>2308</v>
      </c>
      <c r="C2139" s="162" t="s">
        <v>95</v>
      </c>
      <c r="D2139" s="148">
        <v>1292081</v>
      </c>
      <c r="E2139" s="151">
        <v>833</v>
      </c>
      <c r="F2139" s="911"/>
      <c r="G2139" s="1342"/>
    </row>
    <row r="2140" spans="1:7" ht="18.75" customHeight="1" x14ac:dyDescent="0.25">
      <c r="A2140" s="1333">
        <v>43</v>
      </c>
      <c r="B2140" s="161" t="s">
        <v>2309</v>
      </c>
      <c r="C2140" s="162" t="s">
        <v>95</v>
      </c>
      <c r="D2140" s="148">
        <v>130283</v>
      </c>
      <c r="E2140" s="151">
        <v>833</v>
      </c>
      <c r="F2140" s="151"/>
      <c r="G2140" s="1341" t="s">
        <v>1259</v>
      </c>
    </row>
    <row r="2141" spans="1:7" ht="18.75" customHeight="1" x14ac:dyDescent="0.25">
      <c r="A2141" s="1333"/>
      <c r="B2141" s="161" t="s">
        <v>2310</v>
      </c>
      <c r="C2141" s="162" t="s">
        <v>95</v>
      </c>
      <c r="D2141" s="148">
        <v>171630</v>
      </c>
      <c r="E2141" s="151">
        <v>833</v>
      </c>
      <c r="F2141" s="910"/>
      <c r="G2141" s="1338"/>
    </row>
    <row r="2142" spans="1:7" ht="18.75" customHeight="1" x14ac:dyDescent="0.25">
      <c r="A2142" s="1333"/>
      <c r="B2142" s="161" t="s">
        <v>2311</v>
      </c>
      <c r="C2142" s="162" t="s">
        <v>95</v>
      </c>
      <c r="D2142" s="148">
        <v>451580</v>
      </c>
      <c r="E2142" s="151">
        <v>833</v>
      </c>
      <c r="F2142" s="910"/>
      <c r="G2142" s="1338"/>
    </row>
    <row r="2143" spans="1:7" ht="18.75" customHeight="1" x14ac:dyDescent="0.25">
      <c r="A2143" s="1333"/>
      <c r="B2143" s="161" t="s">
        <v>2312</v>
      </c>
      <c r="C2143" s="162" t="s">
        <v>95</v>
      </c>
      <c r="D2143" s="148">
        <v>607549</v>
      </c>
      <c r="E2143" s="151">
        <v>833</v>
      </c>
      <c r="F2143" s="910"/>
      <c r="G2143" s="1338"/>
    </row>
    <row r="2144" spans="1:7" ht="18.75" customHeight="1" x14ac:dyDescent="0.25">
      <c r="A2144" s="1333"/>
      <c r="B2144" s="161" t="s">
        <v>2313</v>
      </c>
      <c r="C2144" s="162" t="s">
        <v>95</v>
      </c>
      <c r="D2144" s="148">
        <v>649055</v>
      </c>
      <c r="E2144" s="151">
        <v>833</v>
      </c>
      <c r="F2144" s="910"/>
      <c r="G2144" s="1338"/>
    </row>
    <row r="2145" spans="1:7" ht="18.75" customHeight="1" x14ac:dyDescent="0.25">
      <c r="A2145" s="1333"/>
      <c r="B2145" s="161" t="s">
        <v>2314</v>
      </c>
      <c r="C2145" s="162" t="s">
        <v>95</v>
      </c>
      <c r="D2145" s="148">
        <v>693197</v>
      </c>
      <c r="E2145" s="151">
        <v>833</v>
      </c>
      <c r="F2145" s="910"/>
      <c r="G2145" s="1338"/>
    </row>
    <row r="2146" spans="1:7" ht="18.75" customHeight="1" x14ac:dyDescent="0.25">
      <c r="A2146" s="1333"/>
      <c r="B2146" s="161" t="s">
        <v>2315</v>
      </c>
      <c r="C2146" s="162" t="s">
        <v>95</v>
      </c>
      <c r="D2146" s="148">
        <v>740350</v>
      </c>
      <c r="E2146" s="151">
        <v>833</v>
      </c>
      <c r="F2146" s="910"/>
      <c r="G2146" s="1338"/>
    </row>
    <row r="2147" spans="1:7" ht="18.75" customHeight="1" x14ac:dyDescent="0.25">
      <c r="A2147" s="1333"/>
      <c r="B2147" s="161" t="s">
        <v>2316</v>
      </c>
      <c r="C2147" s="162" t="s">
        <v>95</v>
      </c>
      <c r="D2147" s="148">
        <v>790937</v>
      </c>
      <c r="E2147" s="151">
        <v>833</v>
      </c>
      <c r="F2147" s="910"/>
      <c r="G2147" s="1338"/>
    </row>
    <row r="2148" spans="1:7" ht="18.75" customHeight="1" x14ac:dyDescent="0.25">
      <c r="A2148" s="1333"/>
      <c r="B2148" s="161" t="s">
        <v>2317</v>
      </c>
      <c r="C2148" s="162" t="s">
        <v>95</v>
      </c>
      <c r="D2148" s="148">
        <v>845446</v>
      </c>
      <c r="E2148" s="151">
        <v>833</v>
      </c>
      <c r="F2148" s="910"/>
      <c r="G2148" s="1338"/>
    </row>
    <row r="2149" spans="1:7" ht="18.75" customHeight="1" x14ac:dyDescent="0.25">
      <c r="A2149" s="1333"/>
      <c r="B2149" s="161" t="s">
        <v>2318</v>
      </c>
      <c r="C2149" s="162" t="s">
        <v>95</v>
      </c>
      <c r="D2149" s="148">
        <v>904431</v>
      </c>
      <c r="E2149" s="151">
        <v>833</v>
      </c>
      <c r="F2149" s="910"/>
      <c r="G2149" s="1338"/>
    </row>
    <row r="2150" spans="1:7" ht="18.75" customHeight="1" x14ac:dyDescent="0.25">
      <c r="A2150" s="1333"/>
      <c r="B2150" s="161" t="s">
        <v>2319</v>
      </c>
      <c r="C2150" s="162" t="s">
        <v>95</v>
      </c>
      <c r="D2150" s="148">
        <v>968517</v>
      </c>
      <c r="E2150" s="151">
        <v>833</v>
      </c>
      <c r="F2150" s="910"/>
      <c r="G2150" s="1338"/>
    </row>
    <row r="2151" spans="1:7" ht="18.75" customHeight="1" x14ac:dyDescent="0.25">
      <c r="A2151" s="1333"/>
      <c r="B2151" s="161" t="s">
        <v>2320</v>
      </c>
      <c r="C2151" s="162" t="s">
        <v>95</v>
      </c>
      <c r="D2151" s="148">
        <v>1038453</v>
      </c>
      <c r="E2151" s="151">
        <v>833</v>
      </c>
      <c r="F2151" s="910"/>
      <c r="G2151" s="1338"/>
    </row>
    <row r="2152" spans="1:7" ht="18.75" customHeight="1" x14ac:dyDescent="0.25">
      <c r="A2152" s="1333"/>
      <c r="B2152" s="161" t="s">
        <v>2321</v>
      </c>
      <c r="C2152" s="162" t="s">
        <v>95</v>
      </c>
      <c r="D2152" s="148">
        <v>1115038</v>
      </c>
      <c r="E2152" s="151">
        <v>833</v>
      </c>
      <c r="F2152" s="910"/>
      <c r="G2152" s="1338"/>
    </row>
    <row r="2153" spans="1:7" ht="18.75" customHeight="1" x14ac:dyDescent="0.25">
      <c r="A2153" s="1333"/>
      <c r="B2153" s="161" t="s">
        <v>2322</v>
      </c>
      <c r="C2153" s="162" t="s">
        <v>95</v>
      </c>
      <c r="D2153" s="148">
        <v>1199222</v>
      </c>
      <c r="E2153" s="151">
        <v>833</v>
      </c>
      <c r="F2153" s="910"/>
      <c r="G2153" s="1338"/>
    </row>
    <row r="2154" spans="1:7" ht="18.75" customHeight="1" x14ac:dyDescent="0.25">
      <c r="A2154" s="1333"/>
      <c r="B2154" s="161" t="s">
        <v>2323</v>
      </c>
      <c r="C2154" s="162" t="s">
        <v>95</v>
      </c>
      <c r="D2154" s="148">
        <v>1292081</v>
      </c>
      <c r="E2154" s="151">
        <v>833</v>
      </c>
      <c r="F2154" s="911"/>
      <c r="G2154" s="1342"/>
    </row>
    <row r="2155" spans="1:7" ht="18.75" customHeight="1" x14ac:dyDescent="0.25">
      <c r="A2155" s="1333">
        <v>43</v>
      </c>
      <c r="B2155" s="161" t="s">
        <v>2324</v>
      </c>
      <c r="C2155" s="162" t="s">
        <v>95</v>
      </c>
      <c r="D2155" s="148">
        <v>130283</v>
      </c>
      <c r="E2155" s="151">
        <v>833</v>
      </c>
      <c r="F2155" s="151"/>
      <c r="G2155" s="1341" t="s">
        <v>1259</v>
      </c>
    </row>
    <row r="2156" spans="1:7" ht="18.75" customHeight="1" x14ac:dyDescent="0.25">
      <c r="A2156" s="1333"/>
      <c r="B2156" s="161" t="s">
        <v>2325</v>
      </c>
      <c r="C2156" s="162" t="s">
        <v>95</v>
      </c>
      <c r="D2156" s="148">
        <v>171630</v>
      </c>
      <c r="E2156" s="151">
        <v>833</v>
      </c>
      <c r="F2156" s="910"/>
      <c r="G2156" s="1338"/>
    </row>
    <row r="2157" spans="1:7" ht="18.75" customHeight="1" x14ac:dyDescent="0.25">
      <c r="A2157" s="1333"/>
      <c r="B2157" s="161" t="s">
        <v>2326</v>
      </c>
      <c r="C2157" s="162" t="s">
        <v>95</v>
      </c>
      <c r="D2157" s="148">
        <v>451580</v>
      </c>
      <c r="E2157" s="151">
        <v>833</v>
      </c>
      <c r="F2157" s="910"/>
      <c r="G2157" s="1338"/>
    </row>
    <row r="2158" spans="1:7" ht="18.75" customHeight="1" x14ac:dyDescent="0.25">
      <c r="A2158" s="1333"/>
      <c r="B2158" s="161" t="s">
        <v>2327</v>
      </c>
      <c r="C2158" s="162" t="s">
        <v>95</v>
      </c>
      <c r="D2158" s="148">
        <v>607549</v>
      </c>
      <c r="E2158" s="151">
        <v>833</v>
      </c>
      <c r="F2158" s="910"/>
      <c r="G2158" s="1338"/>
    </row>
    <row r="2159" spans="1:7" ht="18.75" customHeight="1" x14ac:dyDescent="0.25">
      <c r="A2159" s="1333"/>
      <c r="B2159" s="161" t="s">
        <v>2328</v>
      </c>
      <c r="C2159" s="162" t="s">
        <v>95</v>
      </c>
      <c r="D2159" s="148">
        <v>649055</v>
      </c>
      <c r="E2159" s="151">
        <v>833</v>
      </c>
      <c r="F2159" s="910"/>
      <c r="G2159" s="1338"/>
    </row>
    <row r="2160" spans="1:7" ht="18.75" customHeight="1" x14ac:dyDescent="0.25">
      <c r="A2160" s="1333"/>
      <c r="B2160" s="161" t="s">
        <v>2329</v>
      </c>
      <c r="C2160" s="162" t="s">
        <v>95</v>
      </c>
      <c r="D2160" s="148">
        <v>693197</v>
      </c>
      <c r="E2160" s="151">
        <v>833</v>
      </c>
      <c r="F2160" s="910"/>
      <c r="G2160" s="1338"/>
    </row>
    <row r="2161" spans="1:7" ht="18.75" customHeight="1" x14ac:dyDescent="0.25">
      <c r="A2161" s="1333"/>
      <c r="B2161" s="161" t="s">
        <v>2330</v>
      </c>
      <c r="C2161" s="162" t="s">
        <v>95</v>
      </c>
      <c r="D2161" s="148">
        <v>740350</v>
      </c>
      <c r="E2161" s="151">
        <v>833</v>
      </c>
      <c r="F2161" s="910"/>
      <c r="G2161" s="1338"/>
    </row>
    <row r="2162" spans="1:7" ht="18.75" customHeight="1" x14ac:dyDescent="0.25">
      <c r="A2162" s="1333"/>
      <c r="B2162" s="161" t="s">
        <v>2331</v>
      </c>
      <c r="C2162" s="162" t="s">
        <v>95</v>
      </c>
      <c r="D2162" s="148">
        <v>790937</v>
      </c>
      <c r="E2162" s="151">
        <v>833</v>
      </c>
      <c r="F2162" s="910"/>
      <c r="G2162" s="1338"/>
    </row>
    <row r="2163" spans="1:7" ht="18.75" customHeight="1" x14ac:dyDescent="0.25">
      <c r="A2163" s="1333"/>
      <c r="B2163" s="161" t="s">
        <v>2332</v>
      </c>
      <c r="C2163" s="162" t="s">
        <v>95</v>
      </c>
      <c r="D2163" s="148">
        <v>845446</v>
      </c>
      <c r="E2163" s="151">
        <v>833</v>
      </c>
      <c r="F2163" s="910"/>
      <c r="G2163" s="1338"/>
    </row>
    <row r="2164" spans="1:7" ht="18.75" customHeight="1" x14ac:dyDescent="0.25">
      <c r="A2164" s="1333"/>
      <c r="B2164" s="161" t="s">
        <v>2333</v>
      </c>
      <c r="C2164" s="162" t="s">
        <v>95</v>
      </c>
      <c r="D2164" s="148">
        <v>904431</v>
      </c>
      <c r="E2164" s="151">
        <v>833</v>
      </c>
      <c r="F2164" s="910"/>
      <c r="G2164" s="1338"/>
    </row>
    <row r="2165" spans="1:7" ht="18.75" customHeight="1" x14ac:dyDescent="0.25">
      <c r="A2165" s="1333"/>
      <c r="B2165" s="161" t="s">
        <v>2334</v>
      </c>
      <c r="C2165" s="162" t="s">
        <v>95</v>
      </c>
      <c r="D2165" s="148">
        <v>968517</v>
      </c>
      <c r="E2165" s="151">
        <v>833</v>
      </c>
      <c r="F2165" s="910"/>
      <c r="G2165" s="1338"/>
    </row>
    <row r="2166" spans="1:7" ht="18.75" customHeight="1" x14ac:dyDescent="0.25">
      <c r="A2166" s="1333"/>
      <c r="B2166" s="161" t="s">
        <v>2335</v>
      </c>
      <c r="C2166" s="162" t="s">
        <v>95</v>
      </c>
      <c r="D2166" s="148">
        <v>1038453</v>
      </c>
      <c r="E2166" s="151">
        <v>833</v>
      </c>
      <c r="F2166" s="910"/>
      <c r="G2166" s="1338"/>
    </row>
    <row r="2167" spans="1:7" ht="18.75" customHeight="1" x14ac:dyDescent="0.25">
      <c r="A2167" s="1333"/>
      <c r="B2167" s="161" t="s">
        <v>2336</v>
      </c>
      <c r="C2167" s="162" t="s">
        <v>95</v>
      </c>
      <c r="D2167" s="148">
        <v>1115038</v>
      </c>
      <c r="E2167" s="151">
        <v>833</v>
      </c>
      <c r="F2167" s="910"/>
      <c r="G2167" s="1338"/>
    </row>
    <row r="2168" spans="1:7" ht="18.75" customHeight="1" x14ac:dyDescent="0.25">
      <c r="A2168" s="1333"/>
      <c r="B2168" s="161" t="s">
        <v>2337</v>
      </c>
      <c r="C2168" s="162" t="s">
        <v>95</v>
      </c>
      <c r="D2168" s="148">
        <v>1199222</v>
      </c>
      <c r="E2168" s="151">
        <v>833</v>
      </c>
      <c r="F2168" s="910"/>
      <c r="G2168" s="1338"/>
    </row>
    <row r="2169" spans="1:7" ht="18.75" customHeight="1" x14ac:dyDescent="0.25">
      <c r="A2169" s="1333"/>
      <c r="B2169" s="161" t="s">
        <v>2338</v>
      </c>
      <c r="C2169" s="162" t="s">
        <v>95</v>
      </c>
      <c r="D2169" s="148">
        <v>1292081</v>
      </c>
      <c r="E2169" s="151">
        <v>833</v>
      </c>
      <c r="F2169" s="911"/>
      <c r="G2169" s="1342"/>
    </row>
    <row r="2170" spans="1:7" ht="18.75" customHeight="1" x14ac:dyDescent="0.25">
      <c r="A2170" s="1333">
        <v>44</v>
      </c>
      <c r="B2170" s="161" t="s">
        <v>2339</v>
      </c>
      <c r="C2170" s="162" t="s">
        <v>95</v>
      </c>
      <c r="D2170" s="148">
        <v>130283</v>
      </c>
      <c r="E2170" s="151">
        <v>833</v>
      </c>
      <c r="F2170" s="151"/>
      <c r="G2170" s="1341" t="s">
        <v>1259</v>
      </c>
    </row>
    <row r="2171" spans="1:7" ht="18.75" customHeight="1" x14ac:dyDescent="0.25">
      <c r="A2171" s="1333"/>
      <c r="B2171" s="161" t="s">
        <v>2340</v>
      </c>
      <c r="C2171" s="162" t="s">
        <v>95</v>
      </c>
      <c r="D2171" s="148">
        <v>171630</v>
      </c>
      <c r="E2171" s="151">
        <v>833</v>
      </c>
      <c r="F2171" s="910"/>
      <c r="G2171" s="1338"/>
    </row>
    <row r="2172" spans="1:7" ht="18.75" customHeight="1" x14ac:dyDescent="0.25">
      <c r="A2172" s="1333"/>
      <c r="B2172" s="161" t="s">
        <v>2341</v>
      </c>
      <c r="C2172" s="162" t="s">
        <v>95</v>
      </c>
      <c r="D2172" s="148">
        <v>451580</v>
      </c>
      <c r="E2172" s="151">
        <v>833</v>
      </c>
      <c r="F2172" s="910"/>
      <c r="G2172" s="1338"/>
    </row>
    <row r="2173" spans="1:7" ht="18.75" customHeight="1" x14ac:dyDescent="0.25">
      <c r="A2173" s="1333"/>
      <c r="B2173" s="161" t="s">
        <v>2342</v>
      </c>
      <c r="C2173" s="162" t="s">
        <v>95</v>
      </c>
      <c r="D2173" s="148">
        <v>607549</v>
      </c>
      <c r="E2173" s="151">
        <v>833</v>
      </c>
      <c r="F2173" s="910"/>
      <c r="G2173" s="1338"/>
    </row>
    <row r="2174" spans="1:7" ht="18.75" customHeight="1" x14ac:dyDescent="0.25">
      <c r="A2174" s="1333"/>
      <c r="B2174" s="161" t="s">
        <v>2343</v>
      </c>
      <c r="C2174" s="162" t="s">
        <v>95</v>
      </c>
      <c r="D2174" s="148">
        <v>649055</v>
      </c>
      <c r="E2174" s="151">
        <v>833</v>
      </c>
      <c r="F2174" s="910"/>
      <c r="G2174" s="1338"/>
    </row>
    <row r="2175" spans="1:7" ht="18.75" customHeight="1" x14ac:dyDescent="0.25">
      <c r="A2175" s="1333"/>
      <c r="B2175" s="161" t="s">
        <v>2344</v>
      </c>
      <c r="C2175" s="162" t="s">
        <v>95</v>
      </c>
      <c r="D2175" s="148">
        <v>693197</v>
      </c>
      <c r="E2175" s="151">
        <v>833</v>
      </c>
      <c r="F2175" s="910"/>
      <c r="G2175" s="1338"/>
    </row>
    <row r="2176" spans="1:7" ht="18.75" customHeight="1" x14ac:dyDescent="0.25">
      <c r="A2176" s="1333"/>
      <c r="B2176" s="161" t="s">
        <v>2345</v>
      </c>
      <c r="C2176" s="162" t="s">
        <v>95</v>
      </c>
      <c r="D2176" s="148">
        <v>740350</v>
      </c>
      <c r="E2176" s="151">
        <v>833</v>
      </c>
      <c r="F2176" s="910"/>
      <c r="G2176" s="1338"/>
    </row>
    <row r="2177" spans="1:7" ht="18.75" customHeight="1" x14ac:dyDescent="0.25">
      <c r="A2177" s="1333"/>
      <c r="B2177" s="161" t="s">
        <v>2346</v>
      </c>
      <c r="C2177" s="162" t="s">
        <v>95</v>
      </c>
      <c r="D2177" s="148">
        <v>790937</v>
      </c>
      <c r="E2177" s="151">
        <v>833</v>
      </c>
      <c r="F2177" s="910"/>
      <c r="G2177" s="1338"/>
    </row>
    <row r="2178" spans="1:7" ht="18.75" customHeight="1" x14ac:dyDescent="0.25">
      <c r="A2178" s="1333"/>
      <c r="B2178" s="161" t="s">
        <v>2347</v>
      </c>
      <c r="C2178" s="162" t="s">
        <v>95</v>
      </c>
      <c r="D2178" s="148">
        <v>845446</v>
      </c>
      <c r="E2178" s="151">
        <v>833</v>
      </c>
      <c r="F2178" s="910"/>
      <c r="G2178" s="1338"/>
    </row>
    <row r="2179" spans="1:7" ht="18.75" customHeight="1" x14ac:dyDescent="0.25">
      <c r="A2179" s="1333"/>
      <c r="B2179" s="161" t="s">
        <v>2348</v>
      </c>
      <c r="C2179" s="162" t="s">
        <v>95</v>
      </c>
      <c r="D2179" s="148">
        <v>904431</v>
      </c>
      <c r="E2179" s="151">
        <v>833</v>
      </c>
      <c r="F2179" s="910"/>
      <c r="G2179" s="1338"/>
    </row>
    <row r="2180" spans="1:7" ht="18.75" customHeight="1" x14ac:dyDescent="0.25">
      <c r="A2180" s="1333"/>
      <c r="B2180" s="161" t="s">
        <v>2349</v>
      </c>
      <c r="C2180" s="162" t="s">
        <v>95</v>
      </c>
      <c r="D2180" s="148">
        <v>968517</v>
      </c>
      <c r="E2180" s="151">
        <v>833</v>
      </c>
      <c r="F2180" s="910"/>
      <c r="G2180" s="1338"/>
    </row>
    <row r="2181" spans="1:7" ht="18.75" customHeight="1" x14ac:dyDescent="0.25">
      <c r="A2181" s="1333"/>
      <c r="B2181" s="161" t="s">
        <v>2350</v>
      </c>
      <c r="C2181" s="162" t="s">
        <v>95</v>
      </c>
      <c r="D2181" s="148">
        <v>1038453</v>
      </c>
      <c r="E2181" s="151">
        <v>833</v>
      </c>
      <c r="F2181" s="910"/>
      <c r="G2181" s="1338"/>
    </row>
    <row r="2182" spans="1:7" ht="18.75" customHeight="1" x14ac:dyDescent="0.25">
      <c r="A2182" s="1333"/>
      <c r="B2182" s="161" t="s">
        <v>2351</v>
      </c>
      <c r="C2182" s="162" t="s">
        <v>95</v>
      </c>
      <c r="D2182" s="148">
        <v>1115038</v>
      </c>
      <c r="E2182" s="151">
        <v>833</v>
      </c>
      <c r="F2182" s="910"/>
      <c r="G2182" s="1338"/>
    </row>
    <row r="2183" spans="1:7" ht="18.75" customHeight="1" x14ac:dyDescent="0.25">
      <c r="A2183" s="1333"/>
      <c r="B2183" s="161" t="s">
        <v>2352</v>
      </c>
      <c r="C2183" s="162" t="s">
        <v>95</v>
      </c>
      <c r="D2183" s="148">
        <v>1199222</v>
      </c>
      <c r="E2183" s="151">
        <v>833</v>
      </c>
      <c r="F2183" s="910"/>
      <c r="G2183" s="1338"/>
    </row>
    <row r="2184" spans="1:7" ht="18.75" customHeight="1" x14ac:dyDescent="0.25">
      <c r="A2184" s="1333"/>
      <c r="B2184" s="161" t="s">
        <v>2353</v>
      </c>
      <c r="C2184" s="162" t="s">
        <v>95</v>
      </c>
      <c r="D2184" s="148">
        <v>1292081</v>
      </c>
      <c r="E2184" s="151">
        <v>833</v>
      </c>
      <c r="F2184" s="911"/>
      <c r="G2184" s="1342"/>
    </row>
    <row r="2185" spans="1:7" ht="18.75" customHeight="1" x14ac:dyDescent="0.25">
      <c r="A2185" s="1333">
        <v>44</v>
      </c>
      <c r="B2185" s="161" t="s">
        <v>2354</v>
      </c>
      <c r="C2185" s="162" t="s">
        <v>95</v>
      </c>
      <c r="D2185" s="148">
        <v>130283</v>
      </c>
      <c r="E2185" s="151">
        <v>833</v>
      </c>
      <c r="F2185" s="151"/>
      <c r="G2185" s="1341" t="s">
        <v>1259</v>
      </c>
    </row>
    <row r="2186" spans="1:7" ht="18.75" customHeight="1" x14ac:dyDescent="0.25">
      <c r="A2186" s="1333"/>
      <c r="B2186" s="161" t="s">
        <v>2355</v>
      </c>
      <c r="C2186" s="162" t="s">
        <v>95</v>
      </c>
      <c r="D2186" s="148">
        <v>171630</v>
      </c>
      <c r="E2186" s="151">
        <v>833</v>
      </c>
      <c r="F2186" s="910"/>
      <c r="G2186" s="1338"/>
    </row>
    <row r="2187" spans="1:7" ht="18.75" customHeight="1" x14ac:dyDescent="0.25">
      <c r="A2187" s="1333"/>
      <c r="B2187" s="161" t="s">
        <v>2356</v>
      </c>
      <c r="C2187" s="162" t="s">
        <v>95</v>
      </c>
      <c r="D2187" s="148">
        <v>451580</v>
      </c>
      <c r="E2187" s="151">
        <v>833</v>
      </c>
      <c r="F2187" s="910"/>
      <c r="G2187" s="1338"/>
    </row>
    <row r="2188" spans="1:7" ht="18.75" customHeight="1" x14ac:dyDescent="0.25">
      <c r="A2188" s="1333"/>
      <c r="B2188" s="161" t="s">
        <v>2357</v>
      </c>
      <c r="C2188" s="162" t="s">
        <v>95</v>
      </c>
      <c r="D2188" s="148">
        <v>607549</v>
      </c>
      <c r="E2188" s="151">
        <v>833</v>
      </c>
      <c r="F2188" s="910"/>
      <c r="G2188" s="1338"/>
    </row>
    <row r="2189" spans="1:7" ht="18.75" customHeight="1" x14ac:dyDescent="0.25">
      <c r="A2189" s="1333"/>
      <c r="B2189" s="161" t="s">
        <v>2358</v>
      </c>
      <c r="C2189" s="162" t="s">
        <v>95</v>
      </c>
      <c r="D2189" s="148">
        <v>649055</v>
      </c>
      <c r="E2189" s="151">
        <v>833</v>
      </c>
      <c r="F2189" s="910"/>
      <c r="G2189" s="1338"/>
    </row>
    <row r="2190" spans="1:7" ht="18.75" customHeight="1" x14ac:dyDescent="0.25">
      <c r="A2190" s="1333"/>
      <c r="B2190" s="161" t="s">
        <v>2359</v>
      </c>
      <c r="C2190" s="162" t="s">
        <v>95</v>
      </c>
      <c r="D2190" s="148">
        <v>693197</v>
      </c>
      <c r="E2190" s="151">
        <v>833</v>
      </c>
      <c r="F2190" s="910"/>
      <c r="G2190" s="1338"/>
    </row>
    <row r="2191" spans="1:7" ht="18.75" customHeight="1" x14ac:dyDescent="0.25">
      <c r="A2191" s="1333"/>
      <c r="B2191" s="161" t="s">
        <v>2360</v>
      </c>
      <c r="C2191" s="162" t="s">
        <v>95</v>
      </c>
      <c r="D2191" s="148">
        <v>740350</v>
      </c>
      <c r="E2191" s="151">
        <v>833</v>
      </c>
      <c r="F2191" s="910"/>
      <c r="G2191" s="1338"/>
    </row>
    <row r="2192" spans="1:7" ht="18.75" customHeight="1" x14ac:dyDescent="0.25">
      <c r="A2192" s="1333"/>
      <c r="B2192" s="161" t="s">
        <v>2361</v>
      </c>
      <c r="C2192" s="162" t="s">
        <v>95</v>
      </c>
      <c r="D2192" s="148">
        <v>790937</v>
      </c>
      <c r="E2192" s="151">
        <v>833</v>
      </c>
      <c r="F2192" s="910"/>
      <c r="G2192" s="1338"/>
    </row>
    <row r="2193" spans="1:7" ht="18.75" customHeight="1" x14ac:dyDescent="0.25">
      <c r="A2193" s="1333"/>
      <c r="B2193" s="161" t="s">
        <v>2362</v>
      </c>
      <c r="C2193" s="162" t="s">
        <v>95</v>
      </c>
      <c r="D2193" s="148">
        <v>845446</v>
      </c>
      <c r="E2193" s="151">
        <v>833</v>
      </c>
      <c r="F2193" s="910"/>
      <c r="G2193" s="1338"/>
    </row>
    <row r="2194" spans="1:7" ht="18.75" customHeight="1" x14ac:dyDescent="0.25">
      <c r="A2194" s="1333"/>
      <c r="B2194" s="161" t="s">
        <v>2363</v>
      </c>
      <c r="C2194" s="162" t="s">
        <v>95</v>
      </c>
      <c r="D2194" s="148">
        <v>904431</v>
      </c>
      <c r="E2194" s="151">
        <v>833</v>
      </c>
      <c r="F2194" s="910"/>
      <c r="G2194" s="1338"/>
    </row>
    <row r="2195" spans="1:7" ht="18.75" customHeight="1" x14ac:dyDescent="0.25">
      <c r="A2195" s="1333"/>
      <c r="B2195" s="161" t="s">
        <v>2364</v>
      </c>
      <c r="C2195" s="162" t="s">
        <v>95</v>
      </c>
      <c r="D2195" s="148">
        <v>968517</v>
      </c>
      <c r="E2195" s="151">
        <v>833</v>
      </c>
      <c r="F2195" s="910"/>
      <c r="G2195" s="1338"/>
    </row>
    <row r="2196" spans="1:7" ht="18.75" customHeight="1" x14ac:dyDescent="0.25">
      <c r="A2196" s="1333"/>
      <c r="B2196" s="161" t="s">
        <v>2365</v>
      </c>
      <c r="C2196" s="162" t="s">
        <v>95</v>
      </c>
      <c r="D2196" s="148">
        <v>1038453</v>
      </c>
      <c r="E2196" s="151">
        <v>833</v>
      </c>
      <c r="F2196" s="910"/>
      <c r="G2196" s="1338"/>
    </row>
    <row r="2197" spans="1:7" ht="18.75" customHeight="1" x14ac:dyDescent="0.25">
      <c r="A2197" s="1333"/>
      <c r="B2197" s="161" t="s">
        <v>2366</v>
      </c>
      <c r="C2197" s="162" t="s">
        <v>95</v>
      </c>
      <c r="D2197" s="148">
        <v>1115038</v>
      </c>
      <c r="E2197" s="151">
        <v>833</v>
      </c>
      <c r="F2197" s="910"/>
      <c r="G2197" s="1338"/>
    </row>
    <row r="2198" spans="1:7" ht="18.75" customHeight="1" x14ac:dyDescent="0.25">
      <c r="A2198" s="1333"/>
      <c r="B2198" s="161" t="s">
        <v>2367</v>
      </c>
      <c r="C2198" s="162" t="s">
        <v>95</v>
      </c>
      <c r="D2198" s="148">
        <v>1199222</v>
      </c>
      <c r="E2198" s="151">
        <v>833</v>
      </c>
      <c r="F2198" s="910"/>
      <c r="G2198" s="1338"/>
    </row>
    <row r="2199" spans="1:7" ht="18.75" customHeight="1" x14ac:dyDescent="0.25">
      <c r="A2199" s="1333"/>
      <c r="B2199" s="161" t="s">
        <v>2368</v>
      </c>
      <c r="C2199" s="162" t="s">
        <v>95</v>
      </c>
      <c r="D2199" s="148">
        <v>1292081</v>
      </c>
      <c r="E2199" s="151">
        <v>833</v>
      </c>
      <c r="F2199" s="911"/>
      <c r="G2199" s="1342"/>
    </row>
    <row r="2200" spans="1:7" ht="18.75" customHeight="1" x14ac:dyDescent="0.25">
      <c r="A2200" s="1333">
        <v>44</v>
      </c>
      <c r="B2200" s="161" t="s">
        <v>2369</v>
      </c>
      <c r="C2200" s="162" t="s">
        <v>95</v>
      </c>
      <c r="D2200" s="148">
        <v>130283</v>
      </c>
      <c r="E2200" s="151">
        <v>833</v>
      </c>
      <c r="F2200" s="151"/>
      <c r="G2200" s="1341" t="s">
        <v>1259</v>
      </c>
    </row>
    <row r="2201" spans="1:7" ht="18.75" customHeight="1" x14ac:dyDescent="0.25">
      <c r="A2201" s="1333"/>
      <c r="B2201" s="161" t="s">
        <v>2370</v>
      </c>
      <c r="C2201" s="162" t="s">
        <v>95</v>
      </c>
      <c r="D2201" s="148">
        <v>171630</v>
      </c>
      <c r="E2201" s="151">
        <v>833</v>
      </c>
      <c r="F2201" s="910"/>
      <c r="G2201" s="1338"/>
    </row>
    <row r="2202" spans="1:7" ht="18.75" customHeight="1" x14ac:dyDescent="0.25">
      <c r="A2202" s="1333"/>
      <c r="B2202" s="161" t="s">
        <v>2371</v>
      </c>
      <c r="C2202" s="162" t="s">
        <v>95</v>
      </c>
      <c r="D2202" s="148">
        <v>451580</v>
      </c>
      <c r="E2202" s="151">
        <v>833</v>
      </c>
      <c r="F2202" s="910"/>
      <c r="G2202" s="1338"/>
    </row>
    <row r="2203" spans="1:7" ht="18.75" customHeight="1" x14ac:dyDescent="0.25">
      <c r="A2203" s="1333"/>
      <c r="B2203" s="161" t="s">
        <v>2372</v>
      </c>
      <c r="C2203" s="162" t="s">
        <v>95</v>
      </c>
      <c r="D2203" s="148">
        <v>607549</v>
      </c>
      <c r="E2203" s="151">
        <v>833</v>
      </c>
      <c r="F2203" s="910"/>
      <c r="G2203" s="1338"/>
    </row>
    <row r="2204" spans="1:7" ht="18.75" customHeight="1" x14ac:dyDescent="0.25">
      <c r="A2204" s="1333"/>
      <c r="B2204" s="161" t="s">
        <v>2373</v>
      </c>
      <c r="C2204" s="162" t="s">
        <v>95</v>
      </c>
      <c r="D2204" s="148">
        <v>649055</v>
      </c>
      <c r="E2204" s="151">
        <v>833</v>
      </c>
      <c r="F2204" s="910"/>
      <c r="G2204" s="1338"/>
    </row>
    <row r="2205" spans="1:7" ht="18.75" customHeight="1" x14ac:dyDescent="0.25">
      <c r="A2205" s="1333"/>
      <c r="B2205" s="161" t="s">
        <v>2374</v>
      </c>
      <c r="C2205" s="162" t="s">
        <v>95</v>
      </c>
      <c r="D2205" s="148">
        <v>693197</v>
      </c>
      <c r="E2205" s="151">
        <v>833</v>
      </c>
      <c r="F2205" s="910"/>
      <c r="G2205" s="1338"/>
    </row>
    <row r="2206" spans="1:7" ht="18.75" customHeight="1" x14ac:dyDescent="0.25">
      <c r="A2206" s="1333"/>
      <c r="B2206" s="161" t="s">
        <v>2375</v>
      </c>
      <c r="C2206" s="162" t="s">
        <v>95</v>
      </c>
      <c r="D2206" s="148">
        <v>740350</v>
      </c>
      <c r="E2206" s="151">
        <v>833</v>
      </c>
      <c r="F2206" s="910"/>
      <c r="G2206" s="1338"/>
    </row>
    <row r="2207" spans="1:7" ht="18.75" customHeight="1" x14ac:dyDescent="0.25">
      <c r="A2207" s="1333"/>
      <c r="B2207" s="161" t="s">
        <v>2376</v>
      </c>
      <c r="C2207" s="162" t="s">
        <v>95</v>
      </c>
      <c r="D2207" s="148">
        <v>790937</v>
      </c>
      <c r="E2207" s="151">
        <v>833</v>
      </c>
      <c r="F2207" s="910"/>
      <c r="G2207" s="1338"/>
    </row>
    <row r="2208" spans="1:7" ht="18.75" customHeight="1" x14ac:dyDescent="0.25">
      <c r="A2208" s="1333"/>
      <c r="B2208" s="161" t="s">
        <v>2377</v>
      </c>
      <c r="C2208" s="162" t="s">
        <v>95</v>
      </c>
      <c r="D2208" s="148">
        <v>845446</v>
      </c>
      <c r="E2208" s="151">
        <v>833</v>
      </c>
      <c r="F2208" s="910"/>
      <c r="G2208" s="1338"/>
    </row>
    <row r="2209" spans="1:7" ht="18.75" customHeight="1" x14ac:dyDescent="0.25">
      <c r="A2209" s="1333"/>
      <c r="B2209" s="161" t="s">
        <v>2378</v>
      </c>
      <c r="C2209" s="162" t="s">
        <v>95</v>
      </c>
      <c r="D2209" s="148">
        <v>904431</v>
      </c>
      <c r="E2209" s="151">
        <v>833</v>
      </c>
      <c r="F2209" s="910"/>
      <c r="G2209" s="1338"/>
    </row>
    <row r="2210" spans="1:7" ht="18.75" customHeight="1" x14ac:dyDescent="0.25">
      <c r="A2210" s="1333"/>
      <c r="B2210" s="161" t="s">
        <v>2379</v>
      </c>
      <c r="C2210" s="162" t="s">
        <v>95</v>
      </c>
      <c r="D2210" s="148">
        <v>968517</v>
      </c>
      <c r="E2210" s="151">
        <v>833</v>
      </c>
      <c r="F2210" s="910"/>
      <c r="G2210" s="1338"/>
    </row>
    <row r="2211" spans="1:7" ht="18.75" customHeight="1" x14ac:dyDescent="0.25">
      <c r="A2211" s="1333"/>
      <c r="B2211" s="161" t="s">
        <v>2380</v>
      </c>
      <c r="C2211" s="162" t="s">
        <v>95</v>
      </c>
      <c r="D2211" s="148">
        <v>1038453</v>
      </c>
      <c r="E2211" s="151">
        <v>833</v>
      </c>
      <c r="F2211" s="910"/>
      <c r="G2211" s="1338"/>
    </row>
    <row r="2212" spans="1:7" ht="18.75" customHeight="1" x14ac:dyDescent="0.25">
      <c r="A2212" s="1333"/>
      <c r="B2212" s="161" t="s">
        <v>2381</v>
      </c>
      <c r="C2212" s="162" t="s">
        <v>95</v>
      </c>
      <c r="D2212" s="148">
        <v>1115038</v>
      </c>
      <c r="E2212" s="151">
        <v>833</v>
      </c>
      <c r="F2212" s="910"/>
      <c r="G2212" s="1338"/>
    </row>
    <row r="2213" spans="1:7" ht="18.75" customHeight="1" x14ac:dyDescent="0.25">
      <c r="A2213" s="1333"/>
      <c r="B2213" s="161" t="s">
        <v>2382</v>
      </c>
      <c r="C2213" s="162" t="s">
        <v>95</v>
      </c>
      <c r="D2213" s="148">
        <v>1199222</v>
      </c>
      <c r="E2213" s="151">
        <v>833</v>
      </c>
      <c r="F2213" s="910"/>
      <c r="G2213" s="1338"/>
    </row>
    <row r="2214" spans="1:7" ht="18.75" customHeight="1" x14ac:dyDescent="0.25">
      <c r="A2214" s="1333"/>
      <c r="B2214" s="161" t="s">
        <v>2383</v>
      </c>
      <c r="C2214" s="162" t="s">
        <v>95</v>
      </c>
      <c r="D2214" s="148">
        <v>1292081</v>
      </c>
      <c r="E2214" s="151">
        <v>833</v>
      </c>
      <c r="F2214" s="911"/>
      <c r="G2214" s="1342"/>
    </row>
    <row r="2215" spans="1:7" ht="18.75" customHeight="1" x14ac:dyDescent="0.25">
      <c r="A2215" s="1333">
        <v>44</v>
      </c>
      <c r="B2215" s="161" t="s">
        <v>2384</v>
      </c>
      <c r="C2215" s="162" t="s">
        <v>95</v>
      </c>
      <c r="D2215" s="148">
        <v>130283</v>
      </c>
      <c r="E2215" s="151">
        <v>833</v>
      </c>
      <c r="F2215" s="151"/>
      <c r="G2215" s="1341" t="s">
        <v>1259</v>
      </c>
    </row>
    <row r="2216" spans="1:7" ht="18.75" customHeight="1" x14ac:dyDescent="0.25">
      <c r="A2216" s="1333"/>
      <c r="B2216" s="161" t="s">
        <v>2385</v>
      </c>
      <c r="C2216" s="162" t="s">
        <v>95</v>
      </c>
      <c r="D2216" s="148">
        <v>171630</v>
      </c>
      <c r="E2216" s="151">
        <v>833</v>
      </c>
      <c r="F2216" s="910"/>
      <c r="G2216" s="1338"/>
    </row>
    <row r="2217" spans="1:7" ht="18.75" customHeight="1" x14ac:dyDescent="0.25">
      <c r="A2217" s="1333"/>
      <c r="B2217" s="161" t="s">
        <v>2386</v>
      </c>
      <c r="C2217" s="162" t="s">
        <v>95</v>
      </c>
      <c r="D2217" s="148">
        <v>451580</v>
      </c>
      <c r="E2217" s="151">
        <v>833</v>
      </c>
      <c r="F2217" s="910"/>
      <c r="G2217" s="1338"/>
    </row>
    <row r="2218" spans="1:7" ht="18.75" customHeight="1" x14ac:dyDescent="0.25">
      <c r="A2218" s="1333"/>
      <c r="B2218" s="161" t="s">
        <v>2387</v>
      </c>
      <c r="C2218" s="162" t="s">
        <v>95</v>
      </c>
      <c r="D2218" s="148">
        <v>607549</v>
      </c>
      <c r="E2218" s="151">
        <v>833</v>
      </c>
      <c r="F2218" s="910"/>
      <c r="G2218" s="1338"/>
    </row>
    <row r="2219" spans="1:7" ht="18.75" customHeight="1" x14ac:dyDescent="0.25">
      <c r="A2219" s="1333"/>
      <c r="B2219" s="161" t="s">
        <v>2388</v>
      </c>
      <c r="C2219" s="162" t="s">
        <v>95</v>
      </c>
      <c r="D2219" s="148">
        <v>649055</v>
      </c>
      <c r="E2219" s="151">
        <v>833</v>
      </c>
      <c r="F2219" s="910"/>
      <c r="G2219" s="1338"/>
    </row>
    <row r="2220" spans="1:7" ht="18.75" customHeight="1" x14ac:dyDescent="0.25">
      <c r="A2220" s="1333"/>
      <c r="B2220" s="161" t="s">
        <v>2389</v>
      </c>
      <c r="C2220" s="162" t="s">
        <v>95</v>
      </c>
      <c r="D2220" s="148">
        <v>693197</v>
      </c>
      <c r="E2220" s="151">
        <v>833</v>
      </c>
      <c r="F2220" s="910"/>
      <c r="G2220" s="1338"/>
    </row>
    <row r="2221" spans="1:7" ht="18.75" customHeight="1" x14ac:dyDescent="0.25">
      <c r="A2221" s="1333"/>
      <c r="B2221" s="161" t="s">
        <v>2390</v>
      </c>
      <c r="C2221" s="162" t="s">
        <v>95</v>
      </c>
      <c r="D2221" s="148">
        <v>740350</v>
      </c>
      <c r="E2221" s="151">
        <v>833</v>
      </c>
      <c r="F2221" s="910"/>
      <c r="G2221" s="1338"/>
    </row>
    <row r="2222" spans="1:7" ht="18.75" customHeight="1" x14ac:dyDescent="0.25">
      <c r="A2222" s="1333"/>
      <c r="B2222" s="161" t="s">
        <v>2391</v>
      </c>
      <c r="C2222" s="162" t="s">
        <v>95</v>
      </c>
      <c r="D2222" s="148">
        <v>790937</v>
      </c>
      <c r="E2222" s="151">
        <v>833</v>
      </c>
      <c r="F2222" s="910"/>
      <c r="G2222" s="1338"/>
    </row>
    <row r="2223" spans="1:7" ht="18.75" customHeight="1" x14ac:dyDescent="0.25">
      <c r="A2223" s="1333"/>
      <c r="B2223" s="161" t="s">
        <v>2392</v>
      </c>
      <c r="C2223" s="162" t="s">
        <v>95</v>
      </c>
      <c r="D2223" s="148">
        <v>845446</v>
      </c>
      <c r="E2223" s="151">
        <v>833</v>
      </c>
      <c r="F2223" s="910"/>
      <c r="G2223" s="1338"/>
    </row>
    <row r="2224" spans="1:7" ht="18.75" customHeight="1" x14ac:dyDescent="0.25">
      <c r="A2224" s="1333"/>
      <c r="B2224" s="161" t="s">
        <v>2393</v>
      </c>
      <c r="C2224" s="162" t="s">
        <v>95</v>
      </c>
      <c r="D2224" s="148">
        <v>904431</v>
      </c>
      <c r="E2224" s="151">
        <v>833</v>
      </c>
      <c r="F2224" s="910"/>
      <c r="G2224" s="1338"/>
    </row>
    <row r="2225" spans="1:7" ht="18.75" customHeight="1" x14ac:dyDescent="0.25">
      <c r="A2225" s="1333"/>
      <c r="B2225" s="161" t="s">
        <v>2394</v>
      </c>
      <c r="C2225" s="162" t="s">
        <v>95</v>
      </c>
      <c r="D2225" s="148">
        <v>968517</v>
      </c>
      <c r="E2225" s="151">
        <v>833</v>
      </c>
      <c r="F2225" s="910"/>
      <c r="G2225" s="1338"/>
    </row>
    <row r="2226" spans="1:7" ht="18.75" customHeight="1" x14ac:dyDescent="0.25">
      <c r="A2226" s="1333"/>
      <c r="B2226" s="161" t="s">
        <v>2395</v>
      </c>
      <c r="C2226" s="162" t="s">
        <v>95</v>
      </c>
      <c r="D2226" s="148">
        <v>1038453</v>
      </c>
      <c r="E2226" s="151">
        <v>833</v>
      </c>
      <c r="F2226" s="910"/>
      <c r="G2226" s="1338"/>
    </row>
    <row r="2227" spans="1:7" ht="18.75" customHeight="1" x14ac:dyDescent="0.25">
      <c r="A2227" s="1333"/>
      <c r="B2227" s="161" t="s">
        <v>2396</v>
      </c>
      <c r="C2227" s="162" t="s">
        <v>95</v>
      </c>
      <c r="D2227" s="148">
        <v>1115038</v>
      </c>
      <c r="E2227" s="151">
        <v>833</v>
      </c>
      <c r="F2227" s="910"/>
      <c r="G2227" s="1338"/>
    </row>
    <row r="2228" spans="1:7" ht="18.75" customHeight="1" x14ac:dyDescent="0.25">
      <c r="A2228" s="1333"/>
      <c r="B2228" s="161" t="s">
        <v>2397</v>
      </c>
      <c r="C2228" s="162" t="s">
        <v>95</v>
      </c>
      <c r="D2228" s="148">
        <v>1199222</v>
      </c>
      <c r="E2228" s="151">
        <v>833</v>
      </c>
      <c r="F2228" s="910"/>
      <c r="G2228" s="1338"/>
    </row>
    <row r="2229" spans="1:7" ht="18.75" customHeight="1" x14ac:dyDescent="0.25">
      <c r="A2229" s="1333"/>
      <c r="B2229" s="161" t="s">
        <v>2398</v>
      </c>
      <c r="C2229" s="162" t="s">
        <v>95</v>
      </c>
      <c r="D2229" s="148">
        <v>1292081</v>
      </c>
      <c r="E2229" s="151">
        <v>833</v>
      </c>
      <c r="F2229" s="911"/>
      <c r="G2229" s="1342"/>
    </row>
    <row r="2230" spans="1:7" ht="18.75" customHeight="1" x14ac:dyDescent="0.25">
      <c r="A2230" s="1333">
        <v>45</v>
      </c>
      <c r="B2230" s="161" t="s">
        <v>2399</v>
      </c>
      <c r="C2230" s="162" t="s">
        <v>95</v>
      </c>
      <c r="D2230" s="148">
        <v>130283</v>
      </c>
      <c r="E2230" s="151">
        <v>833</v>
      </c>
      <c r="F2230" s="151"/>
      <c r="G2230" s="1341" t="s">
        <v>1259</v>
      </c>
    </row>
    <row r="2231" spans="1:7" ht="18.75" customHeight="1" x14ac:dyDescent="0.25">
      <c r="A2231" s="1333"/>
      <c r="B2231" s="161" t="s">
        <v>2400</v>
      </c>
      <c r="C2231" s="162" t="s">
        <v>95</v>
      </c>
      <c r="D2231" s="148">
        <v>171630</v>
      </c>
      <c r="E2231" s="151">
        <v>833</v>
      </c>
      <c r="F2231" s="910"/>
      <c r="G2231" s="1338"/>
    </row>
    <row r="2232" spans="1:7" ht="18.75" customHeight="1" x14ac:dyDescent="0.25">
      <c r="A2232" s="1333"/>
      <c r="B2232" s="161" t="s">
        <v>2401</v>
      </c>
      <c r="C2232" s="162" t="s">
        <v>95</v>
      </c>
      <c r="D2232" s="148">
        <v>451580</v>
      </c>
      <c r="E2232" s="151">
        <v>833</v>
      </c>
      <c r="F2232" s="910"/>
      <c r="G2232" s="1338"/>
    </row>
    <row r="2233" spans="1:7" ht="18.75" customHeight="1" x14ac:dyDescent="0.25">
      <c r="A2233" s="1333"/>
      <c r="B2233" s="161" t="s">
        <v>2402</v>
      </c>
      <c r="C2233" s="162" t="s">
        <v>95</v>
      </c>
      <c r="D2233" s="148">
        <v>607549</v>
      </c>
      <c r="E2233" s="151">
        <v>833</v>
      </c>
      <c r="F2233" s="910"/>
      <c r="G2233" s="1338"/>
    </row>
    <row r="2234" spans="1:7" ht="18.75" customHeight="1" x14ac:dyDescent="0.25">
      <c r="A2234" s="1333"/>
      <c r="B2234" s="161" t="s">
        <v>2403</v>
      </c>
      <c r="C2234" s="162" t="s">
        <v>95</v>
      </c>
      <c r="D2234" s="148">
        <v>649055</v>
      </c>
      <c r="E2234" s="151">
        <v>833</v>
      </c>
      <c r="F2234" s="910"/>
      <c r="G2234" s="1338"/>
    </row>
    <row r="2235" spans="1:7" ht="18.75" customHeight="1" x14ac:dyDescent="0.25">
      <c r="A2235" s="1333"/>
      <c r="B2235" s="161" t="s">
        <v>2404</v>
      </c>
      <c r="C2235" s="162" t="s">
        <v>95</v>
      </c>
      <c r="D2235" s="148">
        <v>693197</v>
      </c>
      <c r="E2235" s="151">
        <v>833</v>
      </c>
      <c r="F2235" s="910"/>
      <c r="G2235" s="1338"/>
    </row>
    <row r="2236" spans="1:7" ht="18.75" customHeight="1" x14ac:dyDescent="0.25">
      <c r="A2236" s="1333"/>
      <c r="B2236" s="161" t="s">
        <v>2405</v>
      </c>
      <c r="C2236" s="162" t="s">
        <v>95</v>
      </c>
      <c r="D2236" s="148">
        <v>740350</v>
      </c>
      <c r="E2236" s="151">
        <v>833</v>
      </c>
      <c r="F2236" s="910"/>
      <c r="G2236" s="1338"/>
    </row>
    <row r="2237" spans="1:7" ht="18.75" customHeight="1" x14ac:dyDescent="0.25">
      <c r="A2237" s="1333"/>
      <c r="B2237" s="161" t="s">
        <v>2406</v>
      </c>
      <c r="C2237" s="162" t="s">
        <v>95</v>
      </c>
      <c r="D2237" s="148">
        <v>790937</v>
      </c>
      <c r="E2237" s="151">
        <v>833</v>
      </c>
      <c r="F2237" s="910"/>
      <c r="G2237" s="1338"/>
    </row>
    <row r="2238" spans="1:7" ht="18.75" customHeight="1" x14ac:dyDescent="0.25">
      <c r="A2238" s="1333"/>
      <c r="B2238" s="161" t="s">
        <v>2407</v>
      </c>
      <c r="C2238" s="162" t="s">
        <v>95</v>
      </c>
      <c r="D2238" s="148">
        <v>845446</v>
      </c>
      <c r="E2238" s="151">
        <v>833</v>
      </c>
      <c r="F2238" s="910"/>
      <c r="G2238" s="1338"/>
    </row>
    <row r="2239" spans="1:7" ht="18.75" customHeight="1" x14ac:dyDescent="0.25">
      <c r="A2239" s="1333"/>
      <c r="B2239" s="161" t="s">
        <v>2408</v>
      </c>
      <c r="C2239" s="162" t="s">
        <v>95</v>
      </c>
      <c r="D2239" s="148">
        <v>904431</v>
      </c>
      <c r="E2239" s="151">
        <v>833</v>
      </c>
      <c r="F2239" s="910"/>
      <c r="G2239" s="1338"/>
    </row>
    <row r="2240" spans="1:7" ht="18.75" customHeight="1" x14ac:dyDescent="0.25">
      <c r="A2240" s="1333"/>
      <c r="B2240" s="161" t="s">
        <v>2409</v>
      </c>
      <c r="C2240" s="162" t="s">
        <v>95</v>
      </c>
      <c r="D2240" s="148">
        <v>968517</v>
      </c>
      <c r="E2240" s="151">
        <v>833</v>
      </c>
      <c r="F2240" s="910"/>
      <c r="G2240" s="1338"/>
    </row>
    <row r="2241" spans="1:7" ht="18.75" customHeight="1" x14ac:dyDescent="0.25">
      <c r="A2241" s="1333"/>
      <c r="B2241" s="161" t="s">
        <v>2410</v>
      </c>
      <c r="C2241" s="162" t="s">
        <v>95</v>
      </c>
      <c r="D2241" s="148">
        <v>1038453</v>
      </c>
      <c r="E2241" s="151">
        <v>833</v>
      </c>
      <c r="F2241" s="910"/>
      <c r="G2241" s="1338"/>
    </row>
    <row r="2242" spans="1:7" ht="18.75" customHeight="1" x14ac:dyDescent="0.25">
      <c r="A2242" s="1333"/>
      <c r="B2242" s="161" t="s">
        <v>2411</v>
      </c>
      <c r="C2242" s="162" t="s">
        <v>95</v>
      </c>
      <c r="D2242" s="148">
        <v>1115038</v>
      </c>
      <c r="E2242" s="151">
        <v>833</v>
      </c>
      <c r="F2242" s="910"/>
      <c r="G2242" s="1338"/>
    </row>
    <row r="2243" spans="1:7" ht="18.75" customHeight="1" x14ac:dyDescent="0.25">
      <c r="A2243" s="1333"/>
      <c r="B2243" s="161" t="s">
        <v>2412</v>
      </c>
      <c r="C2243" s="162" t="s">
        <v>95</v>
      </c>
      <c r="D2243" s="148">
        <v>1199222</v>
      </c>
      <c r="E2243" s="151">
        <v>833</v>
      </c>
      <c r="F2243" s="910"/>
      <c r="G2243" s="1338"/>
    </row>
    <row r="2244" spans="1:7" ht="18.75" customHeight="1" x14ac:dyDescent="0.25">
      <c r="A2244" s="1333"/>
      <c r="B2244" s="161" t="s">
        <v>2413</v>
      </c>
      <c r="C2244" s="162" t="s">
        <v>95</v>
      </c>
      <c r="D2244" s="148">
        <v>1292081</v>
      </c>
      <c r="E2244" s="151">
        <v>833</v>
      </c>
      <c r="F2244" s="911"/>
      <c r="G2244" s="1342"/>
    </row>
    <row r="2245" spans="1:7" ht="18.75" customHeight="1" x14ac:dyDescent="0.25">
      <c r="A2245" s="1333">
        <v>45</v>
      </c>
      <c r="B2245" s="161" t="s">
        <v>2414</v>
      </c>
      <c r="C2245" s="162" t="s">
        <v>95</v>
      </c>
      <c r="D2245" s="148">
        <v>130283</v>
      </c>
      <c r="E2245" s="151">
        <v>833</v>
      </c>
      <c r="F2245" s="151"/>
      <c r="G2245" s="1341" t="s">
        <v>1259</v>
      </c>
    </row>
    <row r="2246" spans="1:7" ht="18.75" customHeight="1" x14ac:dyDescent="0.25">
      <c r="A2246" s="1333"/>
      <c r="B2246" s="161" t="s">
        <v>2415</v>
      </c>
      <c r="C2246" s="162" t="s">
        <v>95</v>
      </c>
      <c r="D2246" s="148">
        <v>171630</v>
      </c>
      <c r="E2246" s="151">
        <v>833</v>
      </c>
      <c r="F2246" s="910"/>
      <c r="G2246" s="1338"/>
    </row>
    <row r="2247" spans="1:7" ht="18.75" customHeight="1" x14ac:dyDescent="0.25">
      <c r="A2247" s="1333"/>
      <c r="B2247" s="161" t="s">
        <v>2416</v>
      </c>
      <c r="C2247" s="162" t="s">
        <v>95</v>
      </c>
      <c r="D2247" s="148">
        <v>451580</v>
      </c>
      <c r="E2247" s="151">
        <v>833</v>
      </c>
      <c r="F2247" s="910"/>
      <c r="G2247" s="1338"/>
    </row>
    <row r="2248" spans="1:7" ht="18.75" customHeight="1" x14ac:dyDescent="0.25">
      <c r="A2248" s="1333"/>
      <c r="B2248" s="161" t="s">
        <v>2417</v>
      </c>
      <c r="C2248" s="162" t="s">
        <v>95</v>
      </c>
      <c r="D2248" s="148">
        <v>607549</v>
      </c>
      <c r="E2248" s="151">
        <v>833</v>
      </c>
      <c r="F2248" s="910"/>
      <c r="G2248" s="1338"/>
    </row>
    <row r="2249" spans="1:7" ht="18.75" customHeight="1" x14ac:dyDescent="0.25">
      <c r="A2249" s="1333"/>
      <c r="B2249" s="161" t="s">
        <v>2418</v>
      </c>
      <c r="C2249" s="162" t="s">
        <v>95</v>
      </c>
      <c r="D2249" s="148">
        <v>649055</v>
      </c>
      <c r="E2249" s="151">
        <v>833</v>
      </c>
      <c r="F2249" s="910"/>
      <c r="G2249" s="1338"/>
    </row>
    <row r="2250" spans="1:7" ht="18.75" customHeight="1" x14ac:dyDescent="0.25">
      <c r="A2250" s="1333"/>
      <c r="B2250" s="161" t="s">
        <v>2419</v>
      </c>
      <c r="C2250" s="162" t="s">
        <v>95</v>
      </c>
      <c r="D2250" s="148">
        <v>693197</v>
      </c>
      <c r="E2250" s="151">
        <v>833</v>
      </c>
      <c r="F2250" s="910"/>
      <c r="G2250" s="1338"/>
    </row>
    <row r="2251" spans="1:7" ht="18.75" customHeight="1" x14ac:dyDescent="0.25">
      <c r="A2251" s="1333"/>
      <c r="B2251" s="161" t="s">
        <v>2420</v>
      </c>
      <c r="C2251" s="162" t="s">
        <v>95</v>
      </c>
      <c r="D2251" s="148">
        <v>740350</v>
      </c>
      <c r="E2251" s="151">
        <v>833</v>
      </c>
      <c r="F2251" s="910"/>
      <c r="G2251" s="1338"/>
    </row>
    <row r="2252" spans="1:7" ht="18.75" customHeight="1" x14ac:dyDescent="0.25">
      <c r="A2252" s="1333"/>
      <c r="B2252" s="161" t="s">
        <v>2421</v>
      </c>
      <c r="C2252" s="162" t="s">
        <v>95</v>
      </c>
      <c r="D2252" s="148">
        <v>790937</v>
      </c>
      <c r="E2252" s="151">
        <v>833</v>
      </c>
      <c r="F2252" s="910"/>
      <c r="G2252" s="1338"/>
    </row>
    <row r="2253" spans="1:7" ht="18.75" customHeight="1" x14ac:dyDescent="0.25">
      <c r="A2253" s="1333"/>
      <c r="B2253" s="161" t="s">
        <v>2422</v>
      </c>
      <c r="C2253" s="162" t="s">
        <v>95</v>
      </c>
      <c r="D2253" s="148">
        <v>845446</v>
      </c>
      <c r="E2253" s="151">
        <v>833</v>
      </c>
      <c r="F2253" s="910"/>
      <c r="G2253" s="1338"/>
    </row>
    <row r="2254" spans="1:7" ht="18.75" customHeight="1" x14ac:dyDescent="0.25">
      <c r="A2254" s="1333"/>
      <c r="B2254" s="161" t="s">
        <v>2423</v>
      </c>
      <c r="C2254" s="162" t="s">
        <v>95</v>
      </c>
      <c r="D2254" s="148">
        <v>904431</v>
      </c>
      <c r="E2254" s="151">
        <v>833</v>
      </c>
      <c r="F2254" s="910"/>
      <c r="G2254" s="1338"/>
    </row>
    <row r="2255" spans="1:7" ht="18.75" customHeight="1" x14ac:dyDescent="0.25">
      <c r="A2255" s="1333"/>
      <c r="B2255" s="161" t="s">
        <v>2424</v>
      </c>
      <c r="C2255" s="162" t="s">
        <v>95</v>
      </c>
      <c r="D2255" s="148">
        <v>968517</v>
      </c>
      <c r="E2255" s="151">
        <v>833</v>
      </c>
      <c r="F2255" s="910"/>
      <c r="G2255" s="1338"/>
    </row>
    <row r="2256" spans="1:7" ht="18.75" customHeight="1" x14ac:dyDescent="0.25">
      <c r="A2256" s="1333"/>
      <c r="B2256" s="161" t="s">
        <v>2425</v>
      </c>
      <c r="C2256" s="162" t="s">
        <v>95</v>
      </c>
      <c r="D2256" s="148">
        <v>1038453</v>
      </c>
      <c r="E2256" s="151">
        <v>833</v>
      </c>
      <c r="F2256" s="910"/>
      <c r="G2256" s="1338"/>
    </row>
    <row r="2257" spans="1:7" ht="18.75" customHeight="1" x14ac:dyDescent="0.25">
      <c r="A2257" s="1333"/>
      <c r="B2257" s="161" t="s">
        <v>2426</v>
      </c>
      <c r="C2257" s="162" t="s">
        <v>95</v>
      </c>
      <c r="D2257" s="148">
        <v>1115038</v>
      </c>
      <c r="E2257" s="151">
        <v>833</v>
      </c>
      <c r="F2257" s="910"/>
      <c r="G2257" s="1338"/>
    </row>
    <row r="2258" spans="1:7" ht="18.75" customHeight="1" x14ac:dyDescent="0.25">
      <c r="A2258" s="1333"/>
      <c r="B2258" s="161" t="s">
        <v>2427</v>
      </c>
      <c r="C2258" s="162" t="s">
        <v>95</v>
      </c>
      <c r="D2258" s="148">
        <v>1199222</v>
      </c>
      <c r="E2258" s="151">
        <v>833</v>
      </c>
      <c r="F2258" s="910"/>
      <c r="G2258" s="1338"/>
    </row>
    <row r="2259" spans="1:7" ht="18.75" customHeight="1" x14ac:dyDescent="0.25">
      <c r="A2259" s="1333"/>
      <c r="B2259" s="161" t="s">
        <v>2428</v>
      </c>
      <c r="C2259" s="162" t="s">
        <v>95</v>
      </c>
      <c r="D2259" s="148">
        <v>1292081</v>
      </c>
      <c r="E2259" s="151">
        <v>833</v>
      </c>
      <c r="F2259" s="911"/>
      <c r="G2259" s="1342"/>
    </row>
    <row r="2260" spans="1:7" ht="18.75" customHeight="1" x14ac:dyDescent="0.25">
      <c r="A2260" s="1343">
        <v>1</v>
      </c>
      <c r="B2260" s="163" t="s">
        <v>2429</v>
      </c>
      <c r="C2260" s="147" t="s">
        <v>95</v>
      </c>
      <c r="D2260" s="164">
        <v>117255</v>
      </c>
      <c r="E2260" s="151">
        <v>833</v>
      </c>
      <c r="F2260" s="164"/>
      <c r="G2260" s="1337" t="s">
        <v>2430</v>
      </c>
    </row>
    <row r="2261" spans="1:7" ht="18.75" customHeight="1" x14ac:dyDescent="0.25">
      <c r="A2261" s="1344"/>
      <c r="B2261" s="163" t="s">
        <v>2431</v>
      </c>
      <c r="C2261" s="147" t="s">
        <v>95</v>
      </c>
      <c r="D2261" s="164">
        <v>154467</v>
      </c>
      <c r="E2261" s="151">
        <v>833</v>
      </c>
      <c r="F2261" s="164"/>
      <c r="G2261" s="1328"/>
    </row>
    <row r="2262" spans="1:7" ht="18.75" customHeight="1" x14ac:dyDescent="0.25">
      <c r="A2262" s="1344"/>
      <c r="B2262" s="163" t="s">
        <v>2432</v>
      </c>
      <c r="C2262" s="147" t="s">
        <v>95</v>
      </c>
      <c r="D2262" s="164">
        <v>406422</v>
      </c>
      <c r="E2262" s="151">
        <v>833</v>
      </c>
      <c r="F2262" s="164"/>
      <c r="G2262" s="1328"/>
    </row>
    <row r="2263" spans="1:7" ht="18.75" customHeight="1" x14ac:dyDescent="0.25">
      <c r="A2263" s="1344"/>
      <c r="B2263" s="163" t="s">
        <v>2433</v>
      </c>
      <c r="C2263" s="147" t="s">
        <v>95</v>
      </c>
      <c r="D2263" s="164">
        <v>546794</v>
      </c>
      <c r="E2263" s="151">
        <v>833</v>
      </c>
      <c r="F2263" s="164"/>
      <c r="G2263" s="1328"/>
    </row>
    <row r="2264" spans="1:7" ht="18.75" customHeight="1" x14ac:dyDescent="0.25">
      <c r="A2264" s="1344"/>
      <c r="B2264" s="163" t="s">
        <v>2434</v>
      </c>
      <c r="C2264" s="147" t="s">
        <v>95</v>
      </c>
      <c r="D2264" s="164">
        <v>584150</v>
      </c>
      <c r="E2264" s="151">
        <v>833</v>
      </c>
      <c r="F2264" s="164"/>
      <c r="G2264" s="1328"/>
    </row>
    <row r="2265" spans="1:7" ht="18.75" customHeight="1" x14ac:dyDescent="0.25">
      <c r="A2265" s="1344"/>
      <c r="B2265" s="163" t="s">
        <v>2435</v>
      </c>
      <c r="C2265" s="147" t="s">
        <v>95</v>
      </c>
      <c r="D2265" s="164">
        <v>623878</v>
      </c>
      <c r="E2265" s="151">
        <v>833</v>
      </c>
      <c r="F2265" s="164"/>
      <c r="G2265" s="1328"/>
    </row>
    <row r="2266" spans="1:7" ht="18.75" customHeight="1" x14ac:dyDescent="0.25">
      <c r="A2266" s="1344"/>
      <c r="B2266" s="163" t="s">
        <v>2436</v>
      </c>
      <c r="C2266" s="147" t="s">
        <v>95</v>
      </c>
      <c r="D2266" s="164">
        <v>666315</v>
      </c>
      <c r="E2266" s="151">
        <v>833</v>
      </c>
      <c r="F2266" s="164"/>
      <c r="G2266" s="1328"/>
    </row>
    <row r="2267" spans="1:7" ht="18.75" customHeight="1" x14ac:dyDescent="0.25">
      <c r="A2267" s="1344"/>
      <c r="B2267" s="163" t="s">
        <v>2437</v>
      </c>
      <c r="C2267" s="147" t="s">
        <v>95</v>
      </c>
      <c r="D2267" s="164">
        <v>711843</v>
      </c>
      <c r="E2267" s="151">
        <v>833</v>
      </c>
      <c r="F2267" s="164"/>
      <c r="G2267" s="1328"/>
    </row>
    <row r="2268" spans="1:7" ht="18.75" customHeight="1" x14ac:dyDescent="0.25">
      <c r="A2268" s="1344"/>
      <c r="B2268" s="163" t="s">
        <v>2438</v>
      </c>
      <c r="C2268" s="147" t="s">
        <v>95</v>
      </c>
      <c r="D2268" s="164">
        <v>760901</v>
      </c>
      <c r="E2268" s="151">
        <v>833</v>
      </c>
      <c r="F2268" s="164"/>
      <c r="G2268" s="1328"/>
    </row>
    <row r="2269" spans="1:7" ht="18.75" customHeight="1" x14ac:dyDescent="0.25">
      <c r="A2269" s="1344"/>
      <c r="B2269" s="163" t="s">
        <v>2439</v>
      </c>
      <c r="C2269" s="147" t="s">
        <v>95</v>
      </c>
      <c r="D2269" s="164">
        <v>813988</v>
      </c>
      <c r="E2269" s="151">
        <v>833</v>
      </c>
      <c r="F2269" s="164"/>
      <c r="G2269" s="1328"/>
    </row>
    <row r="2270" spans="1:7" ht="18.75" customHeight="1" x14ac:dyDescent="0.25">
      <c r="A2270" s="1344"/>
      <c r="B2270" s="163" t="s">
        <v>2440</v>
      </c>
      <c r="C2270" s="147" t="s">
        <v>95</v>
      </c>
      <c r="D2270" s="164">
        <v>871666</v>
      </c>
      <c r="E2270" s="151">
        <v>833</v>
      </c>
      <c r="F2270" s="164"/>
      <c r="G2270" s="1328"/>
    </row>
    <row r="2271" spans="1:7" ht="18.75" customHeight="1" x14ac:dyDescent="0.25">
      <c r="A2271" s="1344"/>
      <c r="B2271" s="163" t="s">
        <v>2441</v>
      </c>
      <c r="C2271" s="147" t="s">
        <v>95</v>
      </c>
      <c r="D2271" s="164">
        <v>934608</v>
      </c>
      <c r="E2271" s="151">
        <v>833</v>
      </c>
      <c r="F2271" s="164"/>
      <c r="G2271" s="1328"/>
    </row>
    <row r="2272" spans="1:7" ht="18.75" customHeight="1" x14ac:dyDescent="0.25">
      <c r="A2272" s="1344"/>
      <c r="B2272" s="163" t="s">
        <v>2442</v>
      </c>
      <c r="C2272" s="147" t="s">
        <v>95</v>
      </c>
      <c r="D2272" s="164">
        <v>1003534</v>
      </c>
      <c r="E2272" s="151">
        <v>833</v>
      </c>
      <c r="F2272" s="164"/>
      <c r="G2272" s="1328"/>
    </row>
    <row r="2273" spans="1:7" ht="18.75" customHeight="1" x14ac:dyDescent="0.25">
      <c r="A2273" s="1344"/>
      <c r="B2273" s="163" t="s">
        <v>2443</v>
      </c>
      <c r="C2273" s="147" t="s">
        <v>95</v>
      </c>
      <c r="D2273" s="164">
        <v>1079300</v>
      </c>
      <c r="E2273" s="151">
        <v>833</v>
      </c>
      <c r="F2273" s="164"/>
      <c r="G2273" s="1328"/>
    </row>
    <row r="2274" spans="1:7" ht="18.75" customHeight="1" x14ac:dyDescent="0.25">
      <c r="A2274" s="1345"/>
      <c r="B2274" s="163" t="s">
        <v>2444</v>
      </c>
      <c r="C2274" s="147" t="s">
        <v>95</v>
      </c>
      <c r="D2274" s="164">
        <v>1162873</v>
      </c>
      <c r="E2274" s="151">
        <v>833</v>
      </c>
      <c r="F2274" s="164"/>
      <c r="G2274" s="1328"/>
    </row>
    <row r="2275" spans="1:7" ht="18.75" customHeight="1" x14ac:dyDescent="0.25">
      <c r="A2275" s="1343">
        <v>1</v>
      </c>
      <c r="B2275" s="163" t="s">
        <v>2445</v>
      </c>
      <c r="C2275" s="147" t="s">
        <v>95</v>
      </c>
      <c r="D2275" s="164">
        <v>117255</v>
      </c>
      <c r="E2275" s="151">
        <v>833</v>
      </c>
      <c r="F2275" s="164"/>
      <c r="G2275" s="1337" t="s">
        <v>2430</v>
      </c>
    </row>
    <row r="2276" spans="1:7" ht="18.75" customHeight="1" x14ac:dyDescent="0.25">
      <c r="A2276" s="1344"/>
      <c r="B2276" s="163" t="s">
        <v>2446</v>
      </c>
      <c r="C2276" s="147" t="s">
        <v>95</v>
      </c>
      <c r="D2276" s="164">
        <v>154467</v>
      </c>
      <c r="E2276" s="151">
        <v>833</v>
      </c>
      <c r="F2276" s="164"/>
      <c r="G2276" s="1328"/>
    </row>
    <row r="2277" spans="1:7" ht="18.75" customHeight="1" x14ac:dyDescent="0.25">
      <c r="A2277" s="1344"/>
      <c r="B2277" s="163" t="s">
        <v>2447</v>
      </c>
      <c r="C2277" s="147" t="s">
        <v>95</v>
      </c>
      <c r="D2277" s="164">
        <v>406422</v>
      </c>
      <c r="E2277" s="151">
        <v>833</v>
      </c>
      <c r="F2277" s="164"/>
      <c r="G2277" s="1328"/>
    </row>
    <row r="2278" spans="1:7" ht="18.75" customHeight="1" x14ac:dyDescent="0.25">
      <c r="A2278" s="1344"/>
      <c r="B2278" s="163" t="s">
        <v>2448</v>
      </c>
      <c r="C2278" s="147" t="s">
        <v>95</v>
      </c>
      <c r="D2278" s="164">
        <v>546794</v>
      </c>
      <c r="E2278" s="151">
        <v>833</v>
      </c>
      <c r="F2278" s="164"/>
      <c r="G2278" s="1328"/>
    </row>
    <row r="2279" spans="1:7" ht="18.75" customHeight="1" x14ac:dyDescent="0.25">
      <c r="A2279" s="1344"/>
      <c r="B2279" s="163" t="s">
        <v>2449</v>
      </c>
      <c r="C2279" s="147" t="s">
        <v>95</v>
      </c>
      <c r="D2279" s="164">
        <v>584150</v>
      </c>
      <c r="E2279" s="151">
        <v>833</v>
      </c>
      <c r="F2279" s="164"/>
      <c r="G2279" s="1328"/>
    </row>
    <row r="2280" spans="1:7" ht="18.75" customHeight="1" x14ac:dyDescent="0.25">
      <c r="A2280" s="1344"/>
      <c r="B2280" s="163" t="s">
        <v>2450</v>
      </c>
      <c r="C2280" s="147" t="s">
        <v>95</v>
      </c>
      <c r="D2280" s="164">
        <v>623878</v>
      </c>
      <c r="E2280" s="151">
        <v>833</v>
      </c>
      <c r="F2280" s="164"/>
      <c r="G2280" s="1328"/>
    </row>
    <row r="2281" spans="1:7" ht="18.75" customHeight="1" x14ac:dyDescent="0.25">
      <c r="A2281" s="1344"/>
      <c r="B2281" s="163" t="s">
        <v>2451</v>
      </c>
      <c r="C2281" s="147" t="s">
        <v>95</v>
      </c>
      <c r="D2281" s="164">
        <v>666315</v>
      </c>
      <c r="E2281" s="151">
        <v>833</v>
      </c>
      <c r="F2281" s="164"/>
      <c r="G2281" s="1328"/>
    </row>
    <row r="2282" spans="1:7" ht="18.75" customHeight="1" x14ac:dyDescent="0.25">
      <c r="A2282" s="1344"/>
      <c r="B2282" s="163" t="s">
        <v>2452</v>
      </c>
      <c r="C2282" s="147" t="s">
        <v>95</v>
      </c>
      <c r="D2282" s="164">
        <v>711843</v>
      </c>
      <c r="E2282" s="151">
        <v>833</v>
      </c>
      <c r="F2282" s="164"/>
      <c r="G2282" s="1328"/>
    </row>
    <row r="2283" spans="1:7" ht="18.75" customHeight="1" x14ac:dyDescent="0.25">
      <c r="A2283" s="1344"/>
      <c r="B2283" s="163" t="s">
        <v>2453</v>
      </c>
      <c r="C2283" s="147" t="s">
        <v>95</v>
      </c>
      <c r="D2283" s="164">
        <v>760901</v>
      </c>
      <c r="E2283" s="151">
        <v>833</v>
      </c>
      <c r="F2283" s="164"/>
      <c r="G2283" s="1328"/>
    </row>
    <row r="2284" spans="1:7" ht="18.75" customHeight="1" x14ac:dyDescent="0.25">
      <c r="A2284" s="1344"/>
      <c r="B2284" s="163" t="s">
        <v>2454</v>
      </c>
      <c r="C2284" s="147" t="s">
        <v>95</v>
      </c>
      <c r="D2284" s="164">
        <v>813988</v>
      </c>
      <c r="E2284" s="151">
        <v>833</v>
      </c>
      <c r="F2284" s="164"/>
      <c r="G2284" s="1328"/>
    </row>
    <row r="2285" spans="1:7" ht="18.75" customHeight="1" x14ac:dyDescent="0.25">
      <c r="A2285" s="1344"/>
      <c r="B2285" s="163" t="s">
        <v>2455</v>
      </c>
      <c r="C2285" s="147" t="s">
        <v>95</v>
      </c>
      <c r="D2285" s="164">
        <v>871666</v>
      </c>
      <c r="E2285" s="151">
        <v>833</v>
      </c>
      <c r="F2285" s="164"/>
      <c r="G2285" s="1328"/>
    </row>
    <row r="2286" spans="1:7" ht="18.75" customHeight="1" x14ac:dyDescent="0.25">
      <c r="A2286" s="1344"/>
      <c r="B2286" s="163" t="s">
        <v>2456</v>
      </c>
      <c r="C2286" s="147" t="s">
        <v>95</v>
      </c>
      <c r="D2286" s="164">
        <v>934608</v>
      </c>
      <c r="E2286" s="151">
        <v>833</v>
      </c>
      <c r="F2286" s="164"/>
      <c r="G2286" s="1328"/>
    </row>
    <row r="2287" spans="1:7" ht="18.75" customHeight="1" x14ac:dyDescent="0.25">
      <c r="A2287" s="1344"/>
      <c r="B2287" s="163" t="s">
        <v>2457</v>
      </c>
      <c r="C2287" s="147" t="s">
        <v>95</v>
      </c>
      <c r="D2287" s="164">
        <v>1003534</v>
      </c>
      <c r="E2287" s="151">
        <v>833</v>
      </c>
      <c r="F2287" s="164"/>
      <c r="G2287" s="1328"/>
    </row>
    <row r="2288" spans="1:7" ht="18.75" customHeight="1" x14ac:dyDescent="0.25">
      <c r="A2288" s="1344"/>
      <c r="B2288" s="163" t="s">
        <v>2458</v>
      </c>
      <c r="C2288" s="147" t="s">
        <v>95</v>
      </c>
      <c r="D2288" s="164">
        <v>1079300</v>
      </c>
      <c r="E2288" s="151">
        <v>833</v>
      </c>
      <c r="F2288" s="164"/>
      <c r="G2288" s="1328"/>
    </row>
    <row r="2289" spans="1:7" ht="18.75" customHeight="1" x14ac:dyDescent="0.25">
      <c r="A2289" s="1345"/>
      <c r="B2289" s="163" t="s">
        <v>2459</v>
      </c>
      <c r="C2289" s="147" t="s">
        <v>95</v>
      </c>
      <c r="D2289" s="164">
        <v>1162873</v>
      </c>
      <c r="E2289" s="151">
        <v>833</v>
      </c>
      <c r="F2289" s="164"/>
      <c r="G2289" s="1328"/>
    </row>
    <row r="2290" spans="1:7" ht="18.75" customHeight="1" x14ac:dyDescent="0.25">
      <c r="A2290" s="1343">
        <v>1</v>
      </c>
      <c r="B2290" s="163" t="s">
        <v>2460</v>
      </c>
      <c r="C2290" s="147" t="s">
        <v>95</v>
      </c>
      <c r="D2290" s="164">
        <v>117255</v>
      </c>
      <c r="E2290" s="151">
        <v>833</v>
      </c>
      <c r="F2290" s="164"/>
      <c r="G2290" s="1337" t="s">
        <v>2430</v>
      </c>
    </row>
    <row r="2291" spans="1:7" ht="18.75" customHeight="1" x14ac:dyDescent="0.25">
      <c r="A2291" s="1344"/>
      <c r="B2291" s="163" t="s">
        <v>2461</v>
      </c>
      <c r="C2291" s="147" t="s">
        <v>95</v>
      </c>
      <c r="D2291" s="164">
        <v>154467</v>
      </c>
      <c r="E2291" s="151">
        <v>833</v>
      </c>
      <c r="F2291" s="164"/>
      <c r="G2291" s="1328"/>
    </row>
    <row r="2292" spans="1:7" ht="18.75" customHeight="1" x14ac:dyDescent="0.25">
      <c r="A2292" s="1344"/>
      <c r="B2292" s="163" t="s">
        <v>2462</v>
      </c>
      <c r="C2292" s="147" t="s">
        <v>95</v>
      </c>
      <c r="D2292" s="164">
        <v>406422</v>
      </c>
      <c r="E2292" s="151">
        <v>833</v>
      </c>
      <c r="F2292" s="164"/>
      <c r="G2292" s="1328"/>
    </row>
    <row r="2293" spans="1:7" ht="18.75" customHeight="1" x14ac:dyDescent="0.25">
      <c r="A2293" s="1344"/>
      <c r="B2293" s="163" t="s">
        <v>2463</v>
      </c>
      <c r="C2293" s="147" t="s">
        <v>95</v>
      </c>
      <c r="D2293" s="164">
        <v>546794</v>
      </c>
      <c r="E2293" s="151">
        <v>833</v>
      </c>
      <c r="F2293" s="164"/>
      <c r="G2293" s="1328"/>
    </row>
    <row r="2294" spans="1:7" ht="18.75" customHeight="1" x14ac:dyDescent="0.25">
      <c r="A2294" s="1344"/>
      <c r="B2294" s="163" t="s">
        <v>2464</v>
      </c>
      <c r="C2294" s="147" t="s">
        <v>95</v>
      </c>
      <c r="D2294" s="164">
        <v>584150</v>
      </c>
      <c r="E2294" s="151">
        <v>833</v>
      </c>
      <c r="F2294" s="164"/>
      <c r="G2294" s="1328"/>
    </row>
    <row r="2295" spans="1:7" ht="18.75" customHeight="1" x14ac:dyDescent="0.25">
      <c r="A2295" s="1344"/>
      <c r="B2295" s="163" t="s">
        <v>2465</v>
      </c>
      <c r="C2295" s="147" t="s">
        <v>95</v>
      </c>
      <c r="D2295" s="164">
        <v>623878</v>
      </c>
      <c r="E2295" s="151">
        <v>833</v>
      </c>
      <c r="F2295" s="164"/>
      <c r="G2295" s="1328"/>
    </row>
    <row r="2296" spans="1:7" ht="18.75" customHeight="1" x14ac:dyDescent="0.25">
      <c r="A2296" s="1344"/>
      <c r="B2296" s="163" t="s">
        <v>2466</v>
      </c>
      <c r="C2296" s="147" t="s">
        <v>95</v>
      </c>
      <c r="D2296" s="164">
        <v>666315</v>
      </c>
      <c r="E2296" s="151">
        <v>833</v>
      </c>
      <c r="F2296" s="164"/>
      <c r="G2296" s="1328"/>
    </row>
    <row r="2297" spans="1:7" ht="18.75" customHeight="1" x14ac:dyDescent="0.25">
      <c r="A2297" s="1344"/>
      <c r="B2297" s="163" t="s">
        <v>2467</v>
      </c>
      <c r="C2297" s="147" t="s">
        <v>95</v>
      </c>
      <c r="D2297" s="164">
        <v>711843</v>
      </c>
      <c r="E2297" s="151">
        <v>833</v>
      </c>
      <c r="F2297" s="164"/>
      <c r="G2297" s="1328"/>
    </row>
    <row r="2298" spans="1:7" ht="18.75" customHeight="1" x14ac:dyDescent="0.25">
      <c r="A2298" s="1344"/>
      <c r="B2298" s="163" t="s">
        <v>2468</v>
      </c>
      <c r="C2298" s="147" t="s">
        <v>95</v>
      </c>
      <c r="D2298" s="164">
        <v>760901</v>
      </c>
      <c r="E2298" s="151">
        <v>833</v>
      </c>
      <c r="F2298" s="164"/>
      <c r="G2298" s="1328"/>
    </row>
    <row r="2299" spans="1:7" ht="18.75" customHeight="1" x14ac:dyDescent="0.25">
      <c r="A2299" s="1344"/>
      <c r="B2299" s="163" t="s">
        <v>2469</v>
      </c>
      <c r="C2299" s="147" t="s">
        <v>95</v>
      </c>
      <c r="D2299" s="164">
        <v>813988</v>
      </c>
      <c r="E2299" s="151">
        <v>833</v>
      </c>
      <c r="F2299" s="164"/>
      <c r="G2299" s="1328"/>
    </row>
    <row r="2300" spans="1:7" ht="18.75" customHeight="1" x14ac:dyDescent="0.25">
      <c r="A2300" s="1344"/>
      <c r="B2300" s="163" t="s">
        <v>2470</v>
      </c>
      <c r="C2300" s="147" t="s">
        <v>95</v>
      </c>
      <c r="D2300" s="164">
        <v>871666</v>
      </c>
      <c r="E2300" s="151">
        <v>833</v>
      </c>
      <c r="F2300" s="164"/>
      <c r="G2300" s="1328"/>
    </row>
    <row r="2301" spans="1:7" ht="18.75" customHeight="1" x14ac:dyDescent="0.25">
      <c r="A2301" s="1344"/>
      <c r="B2301" s="163" t="s">
        <v>2471</v>
      </c>
      <c r="C2301" s="147" t="s">
        <v>95</v>
      </c>
      <c r="D2301" s="164">
        <v>934608</v>
      </c>
      <c r="E2301" s="151">
        <v>833</v>
      </c>
      <c r="F2301" s="164"/>
      <c r="G2301" s="1328"/>
    </row>
    <row r="2302" spans="1:7" ht="18.75" customHeight="1" x14ac:dyDescent="0.25">
      <c r="A2302" s="1344"/>
      <c r="B2302" s="163" t="s">
        <v>2472</v>
      </c>
      <c r="C2302" s="147" t="s">
        <v>95</v>
      </c>
      <c r="D2302" s="164">
        <v>1003534</v>
      </c>
      <c r="E2302" s="151">
        <v>833</v>
      </c>
      <c r="F2302" s="164"/>
      <c r="G2302" s="1328"/>
    </row>
    <row r="2303" spans="1:7" ht="18.75" customHeight="1" x14ac:dyDescent="0.25">
      <c r="A2303" s="1344"/>
      <c r="B2303" s="163" t="s">
        <v>2473</v>
      </c>
      <c r="C2303" s="147" t="s">
        <v>95</v>
      </c>
      <c r="D2303" s="164">
        <v>1079300</v>
      </c>
      <c r="E2303" s="151">
        <v>833</v>
      </c>
      <c r="F2303" s="164"/>
      <c r="G2303" s="1328"/>
    </row>
    <row r="2304" spans="1:7" ht="18.75" customHeight="1" x14ac:dyDescent="0.25">
      <c r="A2304" s="1345"/>
      <c r="B2304" s="163" t="s">
        <v>2474</v>
      </c>
      <c r="C2304" s="147" t="s">
        <v>95</v>
      </c>
      <c r="D2304" s="164">
        <v>1162873</v>
      </c>
      <c r="E2304" s="151">
        <v>833</v>
      </c>
      <c r="F2304" s="164"/>
      <c r="G2304" s="1328"/>
    </row>
    <row r="2305" spans="1:7" ht="18.75" customHeight="1" x14ac:dyDescent="0.25">
      <c r="A2305" s="1343">
        <v>2</v>
      </c>
      <c r="B2305" s="163" t="s">
        <v>2475</v>
      </c>
      <c r="C2305" s="147" t="s">
        <v>95</v>
      </c>
      <c r="D2305" s="164">
        <v>117255</v>
      </c>
      <c r="E2305" s="151">
        <v>833</v>
      </c>
      <c r="F2305" s="164"/>
      <c r="G2305" s="1337" t="s">
        <v>2430</v>
      </c>
    </row>
    <row r="2306" spans="1:7" ht="18.75" customHeight="1" x14ac:dyDescent="0.25">
      <c r="A2306" s="1344"/>
      <c r="B2306" s="163" t="s">
        <v>2476</v>
      </c>
      <c r="C2306" s="147" t="s">
        <v>95</v>
      </c>
      <c r="D2306" s="164">
        <v>154467</v>
      </c>
      <c r="E2306" s="151">
        <v>833</v>
      </c>
      <c r="F2306" s="164"/>
      <c r="G2306" s="1328"/>
    </row>
    <row r="2307" spans="1:7" ht="18.75" customHeight="1" x14ac:dyDescent="0.25">
      <c r="A2307" s="1344"/>
      <c r="B2307" s="163" t="s">
        <v>2477</v>
      </c>
      <c r="C2307" s="147" t="s">
        <v>95</v>
      </c>
      <c r="D2307" s="164">
        <v>406422</v>
      </c>
      <c r="E2307" s="151">
        <v>833</v>
      </c>
      <c r="F2307" s="164"/>
      <c r="G2307" s="1328"/>
    </row>
    <row r="2308" spans="1:7" ht="18.75" customHeight="1" x14ac:dyDescent="0.25">
      <c r="A2308" s="1344"/>
      <c r="B2308" s="163" t="s">
        <v>2478</v>
      </c>
      <c r="C2308" s="147" t="s">
        <v>95</v>
      </c>
      <c r="D2308" s="164">
        <v>546794</v>
      </c>
      <c r="E2308" s="151">
        <v>833</v>
      </c>
      <c r="F2308" s="164"/>
      <c r="G2308" s="1328"/>
    </row>
    <row r="2309" spans="1:7" ht="18.75" customHeight="1" x14ac:dyDescent="0.25">
      <c r="A2309" s="1344"/>
      <c r="B2309" s="163" t="s">
        <v>2479</v>
      </c>
      <c r="C2309" s="147" t="s">
        <v>95</v>
      </c>
      <c r="D2309" s="164">
        <v>584150</v>
      </c>
      <c r="E2309" s="151">
        <v>833</v>
      </c>
      <c r="F2309" s="164"/>
      <c r="G2309" s="1328"/>
    </row>
    <row r="2310" spans="1:7" ht="18.75" customHeight="1" x14ac:dyDescent="0.25">
      <c r="A2310" s="1344"/>
      <c r="B2310" s="163" t="s">
        <v>2480</v>
      </c>
      <c r="C2310" s="147" t="s">
        <v>95</v>
      </c>
      <c r="D2310" s="164">
        <v>623878</v>
      </c>
      <c r="E2310" s="151">
        <v>833</v>
      </c>
      <c r="F2310" s="164"/>
      <c r="G2310" s="1328"/>
    </row>
    <row r="2311" spans="1:7" ht="18.75" customHeight="1" x14ac:dyDescent="0.25">
      <c r="A2311" s="1344"/>
      <c r="B2311" s="163" t="s">
        <v>2481</v>
      </c>
      <c r="C2311" s="147" t="s">
        <v>95</v>
      </c>
      <c r="D2311" s="164">
        <v>666315</v>
      </c>
      <c r="E2311" s="151">
        <v>833</v>
      </c>
      <c r="F2311" s="164"/>
      <c r="G2311" s="1328"/>
    </row>
    <row r="2312" spans="1:7" ht="18.75" customHeight="1" x14ac:dyDescent="0.25">
      <c r="A2312" s="1344"/>
      <c r="B2312" s="163" t="s">
        <v>2482</v>
      </c>
      <c r="C2312" s="147" t="s">
        <v>95</v>
      </c>
      <c r="D2312" s="164">
        <v>711843</v>
      </c>
      <c r="E2312" s="151">
        <v>833</v>
      </c>
      <c r="F2312" s="164"/>
      <c r="G2312" s="1328"/>
    </row>
    <row r="2313" spans="1:7" ht="18.75" customHeight="1" x14ac:dyDescent="0.25">
      <c r="A2313" s="1344"/>
      <c r="B2313" s="163" t="s">
        <v>2483</v>
      </c>
      <c r="C2313" s="147" t="s">
        <v>95</v>
      </c>
      <c r="D2313" s="164">
        <v>760901</v>
      </c>
      <c r="E2313" s="151">
        <v>833</v>
      </c>
      <c r="F2313" s="164"/>
      <c r="G2313" s="1328"/>
    </row>
    <row r="2314" spans="1:7" ht="18.75" customHeight="1" x14ac:dyDescent="0.25">
      <c r="A2314" s="1344"/>
      <c r="B2314" s="163" t="s">
        <v>2484</v>
      </c>
      <c r="C2314" s="147" t="s">
        <v>95</v>
      </c>
      <c r="D2314" s="164">
        <v>813988</v>
      </c>
      <c r="E2314" s="151">
        <v>833</v>
      </c>
      <c r="F2314" s="164"/>
      <c r="G2314" s="1328"/>
    </row>
    <row r="2315" spans="1:7" ht="18.75" customHeight="1" x14ac:dyDescent="0.25">
      <c r="A2315" s="1344"/>
      <c r="B2315" s="163" t="s">
        <v>2485</v>
      </c>
      <c r="C2315" s="147" t="s">
        <v>95</v>
      </c>
      <c r="D2315" s="164">
        <v>871666</v>
      </c>
      <c r="E2315" s="151">
        <v>833</v>
      </c>
      <c r="F2315" s="164"/>
      <c r="G2315" s="1328"/>
    </row>
    <row r="2316" spans="1:7" ht="18.75" customHeight="1" x14ac:dyDescent="0.25">
      <c r="A2316" s="1344"/>
      <c r="B2316" s="163" t="s">
        <v>2486</v>
      </c>
      <c r="C2316" s="147" t="s">
        <v>95</v>
      </c>
      <c r="D2316" s="164">
        <v>934608</v>
      </c>
      <c r="E2316" s="151">
        <v>833</v>
      </c>
      <c r="F2316" s="164"/>
      <c r="G2316" s="1328"/>
    </row>
    <row r="2317" spans="1:7" ht="18.75" customHeight="1" x14ac:dyDescent="0.25">
      <c r="A2317" s="1344"/>
      <c r="B2317" s="163" t="s">
        <v>2487</v>
      </c>
      <c r="C2317" s="147" t="s">
        <v>95</v>
      </c>
      <c r="D2317" s="164">
        <v>1003534</v>
      </c>
      <c r="E2317" s="151">
        <v>833</v>
      </c>
      <c r="F2317" s="164"/>
      <c r="G2317" s="1328"/>
    </row>
    <row r="2318" spans="1:7" ht="18.75" customHeight="1" x14ac:dyDescent="0.25">
      <c r="A2318" s="1344"/>
      <c r="B2318" s="163" t="s">
        <v>2488</v>
      </c>
      <c r="C2318" s="147" t="s">
        <v>95</v>
      </c>
      <c r="D2318" s="164">
        <v>1079300</v>
      </c>
      <c r="E2318" s="151">
        <v>833</v>
      </c>
      <c r="F2318" s="164"/>
      <c r="G2318" s="1328"/>
    </row>
    <row r="2319" spans="1:7" ht="18.75" customHeight="1" x14ac:dyDescent="0.25">
      <c r="A2319" s="1345"/>
      <c r="B2319" s="163" t="s">
        <v>2489</v>
      </c>
      <c r="C2319" s="147" t="s">
        <v>95</v>
      </c>
      <c r="D2319" s="164">
        <v>1162873</v>
      </c>
      <c r="E2319" s="151">
        <v>833</v>
      </c>
      <c r="F2319" s="164"/>
      <c r="G2319" s="1328"/>
    </row>
    <row r="2320" spans="1:7" ht="18.75" customHeight="1" x14ac:dyDescent="0.25">
      <c r="A2320" s="1343">
        <v>2</v>
      </c>
      <c r="B2320" s="163" t="s">
        <v>2490</v>
      </c>
      <c r="C2320" s="147" t="s">
        <v>95</v>
      </c>
      <c r="D2320" s="164">
        <v>117255</v>
      </c>
      <c r="E2320" s="151">
        <v>833</v>
      </c>
      <c r="F2320" s="164"/>
      <c r="G2320" s="1337" t="s">
        <v>2430</v>
      </c>
    </row>
    <row r="2321" spans="1:7" ht="18.75" customHeight="1" x14ac:dyDescent="0.25">
      <c r="A2321" s="1344"/>
      <c r="B2321" s="163" t="s">
        <v>2491</v>
      </c>
      <c r="C2321" s="147" t="s">
        <v>95</v>
      </c>
      <c r="D2321" s="164">
        <v>154467</v>
      </c>
      <c r="E2321" s="151">
        <v>833</v>
      </c>
      <c r="F2321" s="164"/>
      <c r="G2321" s="1328"/>
    </row>
    <row r="2322" spans="1:7" ht="18.75" customHeight="1" x14ac:dyDescent="0.25">
      <c r="A2322" s="1344"/>
      <c r="B2322" s="163" t="s">
        <v>2492</v>
      </c>
      <c r="C2322" s="147" t="s">
        <v>95</v>
      </c>
      <c r="D2322" s="164">
        <v>406422</v>
      </c>
      <c r="E2322" s="151">
        <v>833</v>
      </c>
      <c r="F2322" s="164"/>
      <c r="G2322" s="1328"/>
    </row>
    <row r="2323" spans="1:7" ht="18.75" customHeight="1" x14ac:dyDescent="0.25">
      <c r="A2323" s="1344"/>
      <c r="B2323" s="163" t="s">
        <v>2493</v>
      </c>
      <c r="C2323" s="147" t="s">
        <v>95</v>
      </c>
      <c r="D2323" s="164">
        <v>546794</v>
      </c>
      <c r="E2323" s="151">
        <v>833</v>
      </c>
      <c r="F2323" s="164"/>
      <c r="G2323" s="1328"/>
    </row>
    <row r="2324" spans="1:7" ht="18.75" customHeight="1" x14ac:dyDescent="0.25">
      <c r="A2324" s="1344"/>
      <c r="B2324" s="163" t="s">
        <v>2494</v>
      </c>
      <c r="C2324" s="147" t="s">
        <v>95</v>
      </c>
      <c r="D2324" s="164">
        <v>584150</v>
      </c>
      <c r="E2324" s="151">
        <v>833</v>
      </c>
      <c r="F2324" s="164"/>
      <c r="G2324" s="1328"/>
    </row>
    <row r="2325" spans="1:7" ht="18.75" customHeight="1" x14ac:dyDescent="0.25">
      <c r="A2325" s="1344"/>
      <c r="B2325" s="163" t="s">
        <v>2495</v>
      </c>
      <c r="C2325" s="147" t="s">
        <v>95</v>
      </c>
      <c r="D2325" s="164">
        <v>623878</v>
      </c>
      <c r="E2325" s="151">
        <v>833</v>
      </c>
      <c r="F2325" s="164"/>
      <c r="G2325" s="1328"/>
    </row>
    <row r="2326" spans="1:7" ht="18.75" customHeight="1" x14ac:dyDescent="0.25">
      <c r="A2326" s="1344"/>
      <c r="B2326" s="163" t="s">
        <v>2496</v>
      </c>
      <c r="C2326" s="147" t="s">
        <v>95</v>
      </c>
      <c r="D2326" s="164">
        <v>666315</v>
      </c>
      <c r="E2326" s="151">
        <v>833</v>
      </c>
      <c r="F2326" s="164"/>
      <c r="G2326" s="1328"/>
    </row>
    <row r="2327" spans="1:7" ht="18.75" customHeight="1" x14ac:dyDescent="0.25">
      <c r="A2327" s="1344"/>
      <c r="B2327" s="163" t="s">
        <v>2497</v>
      </c>
      <c r="C2327" s="147" t="s">
        <v>95</v>
      </c>
      <c r="D2327" s="164">
        <v>711843</v>
      </c>
      <c r="E2327" s="151">
        <v>833</v>
      </c>
      <c r="F2327" s="164"/>
      <c r="G2327" s="1328"/>
    </row>
    <row r="2328" spans="1:7" ht="18.75" customHeight="1" x14ac:dyDescent="0.25">
      <c r="A2328" s="1344"/>
      <c r="B2328" s="163" t="s">
        <v>2498</v>
      </c>
      <c r="C2328" s="147" t="s">
        <v>95</v>
      </c>
      <c r="D2328" s="164">
        <v>760901</v>
      </c>
      <c r="E2328" s="151">
        <v>833</v>
      </c>
      <c r="F2328" s="164"/>
      <c r="G2328" s="1328"/>
    </row>
    <row r="2329" spans="1:7" ht="18.75" customHeight="1" x14ac:dyDescent="0.25">
      <c r="A2329" s="1344"/>
      <c r="B2329" s="163" t="s">
        <v>2499</v>
      </c>
      <c r="C2329" s="147" t="s">
        <v>95</v>
      </c>
      <c r="D2329" s="164">
        <v>813988</v>
      </c>
      <c r="E2329" s="151">
        <v>833</v>
      </c>
      <c r="F2329" s="164"/>
      <c r="G2329" s="1328"/>
    </row>
    <row r="2330" spans="1:7" ht="18.75" customHeight="1" x14ac:dyDescent="0.25">
      <c r="A2330" s="1344"/>
      <c r="B2330" s="163" t="s">
        <v>2500</v>
      </c>
      <c r="C2330" s="147" t="s">
        <v>95</v>
      </c>
      <c r="D2330" s="164">
        <v>871666</v>
      </c>
      <c r="E2330" s="151">
        <v>833</v>
      </c>
      <c r="F2330" s="164"/>
      <c r="G2330" s="1328"/>
    </row>
    <row r="2331" spans="1:7" ht="18.75" customHeight="1" x14ac:dyDescent="0.25">
      <c r="A2331" s="1344"/>
      <c r="B2331" s="163" t="s">
        <v>2501</v>
      </c>
      <c r="C2331" s="147" t="s">
        <v>95</v>
      </c>
      <c r="D2331" s="164">
        <v>934608</v>
      </c>
      <c r="E2331" s="151">
        <v>833</v>
      </c>
      <c r="F2331" s="164"/>
      <c r="G2331" s="1328"/>
    </row>
    <row r="2332" spans="1:7" ht="18.75" customHeight="1" x14ac:dyDescent="0.25">
      <c r="A2332" s="1344"/>
      <c r="B2332" s="163" t="s">
        <v>2502</v>
      </c>
      <c r="C2332" s="147" t="s">
        <v>95</v>
      </c>
      <c r="D2332" s="164">
        <v>1003534</v>
      </c>
      <c r="E2332" s="151">
        <v>833</v>
      </c>
      <c r="F2332" s="164"/>
      <c r="G2332" s="1328"/>
    </row>
    <row r="2333" spans="1:7" ht="18.75" customHeight="1" x14ac:dyDescent="0.25">
      <c r="A2333" s="1344"/>
      <c r="B2333" s="163" t="s">
        <v>2503</v>
      </c>
      <c r="C2333" s="147" t="s">
        <v>95</v>
      </c>
      <c r="D2333" s="164">
        <v>1079300</v>
      </c>
      <c r="E2333" s="151">
        <v>833</v>
      </c>
      <c r="F2333" s="164"/>
      <c r="G2333" s="1328"/>
    </row>
    <row r="2334" spans="1:7" ht="18.75" customHeight="1" x14ac:dyDescent="0.25">
      <c r="A2334" s="1345"/>
      <c r="B2334" s="163" t="s">
        <v>2504</v>
      </c>
      <c r="C2334" s="147" t="s">
        <v>95</v>
      </c>
      <c r="D2334" s="164">
        <v>1162873</v>
      </c>
      <c r="E2334" s="151">
        <v>833</v>
      </c>
      <c r="F2334" s="164"/>
      <c r="G2334" s="1328"/>
    </row>
    <row r="2335" spans="1:7" ht="18.75" customHeight="1" x14ac:dyDescent="0.25">
      <c r="A2335" s="1343">
        <v>2</v>
      </c>
      <c r="B2335" s="163" t="s">
        <v>2505</v>
      </c>
      <c r="C2335" s="147" t="s">
        <v>95</v>
      </c>
      <c r="D2335" s="164">
        <v>117255</v>
      </c>
      <c r="E2335" s="151">
        <v>833</v>
      </c>
      <c r="F2335" s="164"/>
      <c r="G2335" s="1337" t="s">
        <v>2430</v>
      </c>
    </row>
    <row r="2336" spans="1:7" ht="18.75" customHeight="1" x14ac:dyDescent="0.25">
      <c r="A2336" s="1344"/>
      <c r="B2336" s="163" t="s">
        <v>2506</v>
      </c>
      <c r="C2336" s="147" t="s">
        <v>95</v>
      </c>
      <c r="D2336" s="164">
        <v>154467</v>
      </c>
      <c r="E2336" s="151">
        <v>833</v>
      </c>
      <c r="F2336" s="164"/>
      <c r="G2336" s="1328"/>
    </row>
    <row r="2337" spans="1:7" ht="18.75" customHeight="1" x14ac:dyDescent="0.25">
      <c r="A2337" s="1344"/>
      <c r="B2337" s="163" t="s">
        <v>2507</v>
      </c>
      <c r="C2337" s="147" t="s">
        <v>95</v>
      </c>
      <c r="D2337" s="164">
        <v>406422</v>
      </c>
      <c r="E2337" s="151">
        <v>833</v>
      </c>
      <c r="F2337" s="164"/>
      <c r="G2337" s="1328"/>
    </row>
    <row r="2338" spans="1:7" ht="18.75" customHeight="1" x14ac:dyDescent="0.25">
      <c r="A2338" s="1344"/>
      <c r="B2338" s="163" t="s">
        <v>2508</v>
      </c>
      <c r="C2338" s="147" t="s">
        <v>95</v>
      </c>
      <c r="D2338" s="164">
        <v>546794</v>
      </c>
      <c r="E2338" s="151">
        <v>833</v>
      </c>
      <c r="F2338" s="164"/>
      <c r="G2338" s="1328"/>
    </row>
    <row r="2339" spans="1:7" ht="18.75" customHeight="1" x14ac:dyDescent="0.25">
      <c r="A2339" s="1344"/>
      <c r="B2339" s="163" t="s">
        <v>2509</v>
      </c>
      <c r="C2339" s="147" t="s">
        <v>95</v>
      </c>
      <c r="D2339" s="164">
        <v>584150</v>
      </c>
      <c r="E2339" s="151">
        <v>833</v>
      </c>
      <c r="F2339" s="164"/>
      <c r="G2339" s="1328"/>
    </row>
    <row r="2340" spans="1:7" ht="18.75" customHeight="1" x14ac:dyDescent="0.25">
      <c r="A2340" s="1344"/>
      <c r="B2340" s="163" t="s">
        <v>2510</v>
      </c>
      <c r="C2340" s="147" t="s">
        <v>95</v>
      </c>
      <c r="D2340" s="164">
        <v>623878</v>
      </c>
      <c r="E2340" s="151">
        <v>833</v>
      </c>
      <c r="F2340" s="164"/>
      <c r="G2340" s="1328"/>
    </row>
    <row r="2341" spans="1:7" ht="18.75" customHeight="1" x14ac:dyDescent="0.25">
      <c r="A2341" s="1344"/>
      <c r="B2341" s="163" t="s">
        <v>2511</v>
      </c>
      <c r="C2341" s="147" t="s">
        <v>95</v>
      </c>
      <c r="D2341" s="164">
        <v>666315</v>
      </c>
      <c r="E2341" s="151">
        <v>833</v>
      </c>
      <c r="F2341" s="164"/>
      <c r="G2341" s="1328"/>
    </row>
    <row r="2342" spans="1:7" ht="18.75" customHeight="1" x14ac:dyDescent="0.25">
      <c r="A2342" s="1344"/>
      <c r="B2342" s="163" t="s">
        <v>2512</v>
      </c>
      <c r="C2342" s="147" t="s">
        <v>95</v>
      </c>
      <c r="D2342" s="164">
        <v>711843</v>
      </c>
      <c r="E2342" s="151">
        <v>833</v>
      </c>
      <c r="F2342" s="164"/>
      <c r="G2342" s="1328"/>
    </row>
    <row r="2343" spans="1:7" ht="18.75" customHeight="1" x14ac:dyDescent="0.25">
      <c r="A2343" s="1344"/>
      <c r="B2343" s="163" t="s">
        <v>2513</v>
      </c>
      <c r="C2343" s="147" t="s">
        <v>95</v>
      </c>
      <c r="D2343" s="164">
        <v>760901</v>
      </c>
      <c r="E2343" s="151">
        <v>833</v>
      </c>
      <c r="F2343" s="164"/>
      <c r="G2343" s="1328"/>
    </row>
    <row r="2344" spans="1:7" ht="18.75" customHeight="1" x14ac:dyDescent="0.25">
      <c r="A2344" s="1344"/>
      <c r="B2344" s="163" t="s">
        <v>2514</v>
      </c>
      <c r="C2344" s="147" t="s">
        <v>95</v>
      </c>
      <c r="D2344" s="164">
        <v>813988</v>
      </c>
      <c r="E2344" s="151">
        <v>833</v>
      </c>
      <c r="F2344" s="164"/>
      <c r="G2344" s="1328"/>
    </row>
    <row r="2345" spans="1:7" ht="18.75" customHeight="1" x14ac:dyDescent="0.25">
      <c r="A2345" s="1344"/>
      <c r="B2345" s="163" t="s">
        <v>2515</v>
      </c>
      <c r="C2345" s="147" t="s">
        <v>95</v>
      </c>
      <c r="D2345" s="164">
        <v>871666</v>
      </c>
      <c r="E2345" s="151">
        <v>833</v>
      </c>
      <c r="F2345" s="164"/>
      <c r="G2345" s="1328"/>
    </row>
    <row r="2346" spans="1:7" ht="18.75" customHeight="1" x14ac:dyDescent="0.25">
      <c r="A2346" s="1344"/>
      <c r="B2346" s="163" t="s">
        <v>2516</v>
      </c>
      <c r="C2346" s="147" t="s">
        <v>95</v>
      </c>
      <c r="D2346" s="164">
        <v>934608</v>
      </c>
      <c r="E2346" s="151">
        <v>833</v>
      </c>
      <c r="F2346" s="164"/>
      <c r="G2346" s="1328"/>
    </row>
    <row r="2347" spans="1:7" ht="18.75" customHeight="1" x14ac:dyDescent="0.25">
      <c r="A2347" s="1344"/>
      <c r="B2347" s="163" t="s">
        <v>2517</v>
      </c>
      <c r="C2347" s="147" t="s">
        <v>95</v>
      </c>
      <c r="D2347" s="164">
        <v>1003534</v>
      </c>
      <c r="E2347" s="151">
        <v>833</v>
      </c>
      <c r="F2347" s="164"/>
      <c r="G2347" s="1328"/>
    </row>
    <row r="2348" spans="1:7" ht="18.75" customHeight="1" x14ac:dyDescent="0.25">
      <c r="A2348" s="1344"/>
      <c r="B2348" s="163" t="s">
        <v>2518</v>
      </c>
      <c r="C2348" s="147" t="s">
        <v>95</v>
      </c>
      <c r="D2348" s="164">
        <v>1079300</v>
      </c>
      <c r="E2348" s="151">
        <v>833</v>
      </c>
      <c r="F2348" s="164"/>
      <c r="G2348" s="1328"/>
    </row>
    <row r="2349" spans="1:7" ht="18.75" customHeight="1" x14ac:dyDescent="0.25">
      <c r="A2349" s="1345"/>
      <c r="B2349" s="163" t="s">
        <v>2519</v>
      </c>
      <c r="C2349" s="147" t="s">
        <v>95</v>
      </c>
      <c r="D2349" s="164">
        <v>1162873</v>
      </c>
      <c r="E2349" s="151">
        <v>833</v>
      </c>
      <c r="F2349" s="164"/>
      <c r="G2349" s="1328"/>
    </row>
    <row r="2350" spans="1:7" ht="18.75" customHeight="1" x14ac:dyDescent="0.25">
      <c r="A2350" s="1343">
        <v>3</v>
      </c>
      <c r="B2350" s="163" t="s">
        <v>2520</v>
      </c>
      <c r="C2350" s="147" t="s">
        <v>95</v>
      </c>
      <c r="D2350" s="164">
        <v>117255</v>
      </c>
      <c r="E2350" s="151">
        <v>833</v>
      </c>
      <c r="F2350" s="164"/>
      <c r="G2350" s="1337" t="s">
        <v>2430</v>
      </c>
    </row>
    <row r="2351" spans="1:7" ht="18.75" customHeight="1" x14ac:dyDescent="0.25">
      <c r="A2351" s="1344"/>
      <c r="B2351" s="163" t="s">
        <v>2521</v>
      </c>
      <c r="C2351" s="147" t="s">
        <v>95</v>
      </c>
      <c r="D2351" s="164">
        <v>154467</v>
      </c>
      <c r="E2351" s="151">
        <v>833</v>
      </c>
      <c r="F2351" s="164"/>
      <c r="G2351" s="1328"/>
    </row>
    <row r="2352" spans="1:7" ht="18.75" customHeight="1" x14ac:dyDescent="0.25">
      <c r="A2352" s="1344"/>
      <c r="B2352" s="163" t="s">
        <v>2522</v>
      </c>
      <c r="C2352" s="147" t="s">
        <v>95</v>
      </c>
      <c r="D2352" s="164">
        <v>406422</v>
      </c>
      <c r="E2352" s="151">
        <v>833</v>
      </c>
      <c r="F2352" s="164"/>
      <c r="G2352" s="1328"/>
    </row>
    <row r="2353" spans="1:7" ht="18.75" customHeight="1" x14ac:dyDescent="0.25">
      <c r="A2353" s="1344"/>
      <c r="B2353" s="163" t="s">
        <v>2523</v>
      </c>
      <c r="C2353" s="147" t="s">
        <v>95</v>
      </c>
      <c r="D2353" s="164">
        <v>546794</v>
      </c>
      <c r="E2353" s="151">
        <v>833</v>
      </c>
      <c r="F2353" s="164"/>
      <c r="G2353" s="1328"/>
    </row>
    <row r="2354" spans="1:7" ht="18.75" customHeight="1" x14ac:dyDescent="0.25">
      <c r="A2354" s="1344"/>
      <c r="B2354" s="163" t="s">
        <v>2524</v>
      </c>
      <c r="C2354" s="147" t="s">
        <v>95</v>
      </c>
      <c r="D2354" s="164">
        <v>584150</v>
      </c>
      <c r="E2354" s="151">
        <v>833</v>
      </c>
      <c r="F2354" s="164"/>
      <c r="G2354" s="1328"/>
    </row>
    <row r="2355" spans="1:7" ht="18.75" customHeight="1" x14ac:dyDescent="0.25">
      <c r="A2355" s="1344"/>
      <c r="B2355" s="163" t="s">
        <v>2525</v>
      </c>
      <c r="C2355" s="147" t="s">
        <v>95</v>
      </c>
      <c r="D2355" s="164">
        <v>623878</v>
      </c>
      <c r="E2355" s="151">
        <v>833</v>
      </c>
      <c r="F2355" s="164"/>
      <c r="G2355" s="1328"/>
    </row>
    <row r="2356" spans="1:7" ht="18.75" customHeight="1" x14ac:dyDescent="0.25">
      <c r="A2356" s="1344"/>
      <c r="B2356" s="163" t="s">
        <v>2526</v>
      </c>
      <c r="C2356" s="147" t="s">
        <v>95</v>
      </c>
      <c r="D2356" s="164">
        <v>666315</v>
      </c>
      <c r="E2356" s="151">
        <v>833</v>
      </c>
      <c r="F2356" s="164"/>
      <c r="G2356" s="1328"/>
    </row>
    <row r="2357" spans="1:7" ht="18.75" customHeight="1" x14ac:dyDescent="0.25">
      <c r="A2357" s="1344"/>
      <c r="B2357" s="163" t="s">
        <v>2527</v>
      </c>
      <c r="C2357" s="147" t="s">
        <v>95</v>
      </c>
      <c r="D2357" s="164">
        <v>711843</v>
      </c>
      <c r="E2357" s="151">
        <v>833</v>
      </c>
      <c r="F2357" s="164"/>
      <c r="G2357" s="1328"/>
    </row>
    <row r="2358" spans="1:7" ht="18.75" customHeight="1" x14ac:dyDescent="0.25">
      <c r="A2358" s="1344"/>
      <c r="B2358" s="163" t="s">
        <v>2528</v>
      </c>
      <c r="C2358" s="147" t="s">
        <v>95</v>
      </c>
      <c r="D2358" s="164">
        <v>760901</v>
      </c>
      <c r="E2358" s="151">
        <v>833</v>
      </c>
      <c r="F2358" s="164"/>
      <c r="G2358" s="1328"/>
    </row>
    <row r="2359" spans="1:7" ht="18.75" customHeight="1" x14ac:dyDescent="0.25">
      <c r="A2359" s="1344"/>
      <c r="B2359" s="163" t="s">
        <v>2529</v>
      </c>
      <c r="C2359" s="147" t="s">
        <v>95</v>
      </c>
      <c r="D2359" s="164">
        <v>813988</v>
      </c>
      <c r="E2359" s="151">
        <v>833</v>
      </c>
      <c r="F2359" s="164"/>
      <c r="G2359" s="1328"/>
    </row>
    <row r="2360" spans="1:7" ht="18.75" customHeight="1" x14ac:dyDescent="0.25">
      <c r="A2360" s="1344"/>
      <c r="B2360" s="163" t="s">
        <v>2530</v>
      </c>
      <c r="C2360" s="147" t="s">
        <v>95</v>
      </c>
      <c r="D2360" s="164">
        <v>871666</v>
      </c>
      <c r="E2360" s="151">
        <v>833</v>
      </c>
      <c r="F2360" s="164"/>
      <c r="G2360" s="1328"/>
    </row>
    <row r="2361" spans="1:7" ht="18.75" customHeight="1" x14ac:dyDescent="0.25">
      <c r="A2361" s="1344"/>
      <c r="B2361" s="163" t="s">
        <v>2531</v>
      </c>
      <c r="C2361" s="147" t="s">
        <v>95</v>
      </c>
      <c r="D2361" s="164">
        <v>934608</v>
      </c>
      <c r="E2361" s="151">
        <v>833</v>
      </c>
      <c r="F2361" s="164"/>
      <c r="G2361" s="1328"/>
    </row>
    <row r="2362" spans="1:7" ht="18.75" customHeight="1" x14ac:dyDescent="0.25">
      <c r="A2362" s="1344"/>
      <c r="B2362" s="163" t="s">
        <v>2532</v>
      </c>
      <c r="C2362" s="147" t="s">
        <v>95</v>
      </c>
      <c r="D2362" s="164">
        <v>1003534</v>
      </c>
      <c r="E2362" s="151">
        <v>833</v>
      </c>
      <c r="F2362" s="164"/>
      <c r="G2362" s="1328"/>
    </row>
    <row r="2363" spans="1:7" ht="18.75" customHeight="1" x14ac:dyDescent="0.25">
      <c r="A2363" s="1344"/>
      <c r="B2363" s="163" t="s">
        <v>2533</v>
      </c>
      <c r="C2363" s="147" t="s">
        <v>95</v>
      </c>
      <c r="D2363" s="164">
        <v>1079300</v>
      </c>
      <c r="E2363" s="151">
        <v>833</v>
      </c>
      <c r="F2363" s="164"/>
      <c r="G2363" s="1328"/>
    </row>
    <row r="2364" spans="1:7" ht="18.75" customHeight="1" x14ac:dyDescent="0.25">
      <c r="A2364" s="1345"/>
      <c r="B2364" s="163" t="s">
        <v>2534</v>
      </c>
      <c r="C2364" s="147" t="s">
        <v>95</v>
      </c>
      <c r="D2364" s="164">
        <v>1162873</v>
      </c>
      <c r="E2364" s="151">
        <v>833</v>
      </c>
      <c r="F2364" s="164"/>
      <c r="G2364" s="1328"/>
    </row>
    <row r="2365" spans="1:7" ht="18.75" customHeight="1" x14ac:dyDescent="0.25">
      <c r="A2365" s="1343">
        <v>3</v>
      </c>
      <c r="B2365" s="163" t="s">
        <v>2535</v>
      </c>
      <c r="C2365" s="147" t="s">
        <v>95</v>
      </c>
      <c r="D2365" s="164">
        <v>117255</v>
      </c>
      <c r="E2365" s="151">
        <v>833</v>
      </c>
      <c r="F2365" s="164"/>
      <c r="G2365" s="1337" t="s">
        <v>2430</v>
      </c>
    </row>
    <row r="2366" spans="1:7" ht="18.75" customHeight="1" x14ac:dyDescent="0.25">
      <c r="A2366" s="1344"/>
      <c r="B2366" s="163" t="s">
        <v>2536</v>
      </c>
      <c r="C2366" s="147" t="s">
        <v>95</v>
      </c>
      <c r="D2366" s="164">
        <v>154467</v>
      </c>
      <c r="E2366" s="151">
        <v>833</v>
      </c>
      <c r="F2366" s="164"/>
      <c r="G2366" s="1328"/>
    </row>
    <row r="2367" spans="1:7" ht="18.75" customHeight="1" x14ac:dyDescent="0.25">
      <c r="A2367" s="1344"/>
      <c r="B2367" s="163" t="s">
        <v>2537</v>
      </c>
      <c r="C2367" s="147" t="s">
        <v>95</v>
      </c>
      <c r="D2367" s="164">
        <v>406422</v>
      </c>
      <c r="E2367" s="151">
        <v>833</v>
      </c>
      <c r="F2367" s="164"/>
      <c r="G2367" s="1328"/>
    </row>
    <row r="2368" spans="1:7" ht="18.75" customHeight="1" x14ac:dyDescent="0.25">
      <c r="A2368" s="1344"/>
      <c r="B2368" s="163" t="s">
        <v>2538</v>
      </c>
      <c r="C2368" s="147" t="s">
        <v>95</v>
      </c>
      <c r="D2368" s="164">
        <v>546794</v>
      </c>
      <c r="E2368" s="151">
        <v>833</v>
      </c>
      <c r="F2368" s="164"/>
      <c r="G2368" s="1328"/>
    </row>
    <row r="2369" spans="1:7" ht="18.75" customHeight="1" x14ac:dyDescent="0.25">
      <c r="A2369" s="1344"/>
      <c r="B2369" s="163" t="s">
        <v>2539</v>
      </c>
      <c r="C2369" s="147" t="s">
        <v>95</v>
      </c>
      <c r="D2369" s="164">
        <v>584150</v>
      </c>
      <c r="E2369" s="151">
        <v>833</v>
      </c>
      <c r="F2369" s="164"/>
      <c r="G2369" s="1328"/>
    </row>
    <row r="2370" spans="1:7" ht="18.75" customHeight="1" x14ac:dyDescent="0.25">
      <c r="A2370" s="1344"/>
      <c r="B2370" s="163" t="s">
        <v>2540</v>
      </c>
      <c r="C2370" s="147" t="s">
        <v>95</v>
      </c>
      <c r="D2370" s="164">
        <v>623878</v>
      </c>
      <c r="E2370" s="151">
        <v>833</v>
      </c>
      <c r="F2370" s="164"/>
      <c r="G2370" s="1328"/>
    </row>
    <row r="2371" spans="1:7" ht="18.75" customHeight="1" x14ac:dyDescent="0.25">
      <c r="A2371" s="1344"/>
      <c r="B2371" s="163" t="s">
        <v>2541</v>
      </c>
      <c r="C2371" s="147" t="s">
        <v>95</v>
      </c>
      <c r="D2371" s="164">
        <v>666315</v>
      </c>
      <c r="E2371" s="151">
        <v>833</v>
      </c>
      <c r="F2371" s="164"/>
      <c r="G2371" s="1328"/>
    </row>
    <row r="2372" spans="1:7" ht="18.75" customHeight="1" x14ac:dyDescent="0.25">
      <c r="A2372" s="1344"/>
      <c r="B2372" s="163" t="s">
        <v>2542</v>
      </c>
      <c r="C2372" s="147" t="s">
        <v>95</v>
      </c>
      <c r="D2372" s="164">
        <v>711843</v>
      </c>
      <c r="E2372" s="151">
        <v>833</v>
      </c>
      <c r="F2372" s="164"/>
      <c r="G2372" s="1328"/>
    </row>
    <row r="2373" spans="1:7" ht="18.75" customHeight="1" x14ac:dyDescent="0.25">
      <c r="A2373" s="1344"/>
      <c r="B2373" s="163" t="s">
        <v>2543</v>
      </c>
      <c r="C2373" s="147" t="s">
        <v>95</v>
      </c>
      <c r="D2373" s="164">
        <v>760901</v>
      </c>
      <c r="E2373" s="151">
        <v>833</v>
      </c>
      <c r="F2373" s="164"/>
      <c r="G2373" s="1328"/>
    </row>
    <row r="2374" spans="1:7" ht="18.75" customHeight="1" x14ac:dyDescent="0.25">
      <c r="A2374" s="1344"/>
      <c r="B2374" s="163" t="s">
        <v>2544</v>
      </c>
      <c r="C2374" s="147" t="s">
        <v>95</v>
      </c>
      <c r="D2374" s="164">
        <v>813988</v>
      </c>
      <c r="E2374" s="151">
        <v>833</v>
      </c>
      <c r="F2374" s="164"/>
      <c r="G2374" s="1328"/>
    </row>
    <row r="2375" spans="1:7" ht="18.75" customHeight="1" x14ac:dyDescent="0.25">
      <c r="A2375" s="1344"/>
      <c r="B2375" s="163" t="s">
        <v>2545</v>
      </c>
      <c r="C2375" s="147" t="s">
        <v>95</v>
      </c>
      <c r="D2375" s="164">
        <v>871666</v>
      </c>
      <c r="E2375" s="151">
        <v>833</v>
      </c>
      <c r="F2375" s="164"/>
      <c r="G2375" s="1328"/>
    </row>
    <row r="2376" spans="1:7" ht="18.75" customHeight="1" x14ac:dyDescent="0.25">
      <c r="A2376" s="1344"/>
      <c r="B2376" s="163" t="s">
        <v>2546</v>
      </c>
      <c r="C2376" s="147" t="s">
        <v>95</v>
      </c>
      <c r="D2376" s="164">
        <v>934608</v>
      </c>
      <c r="E2376" s="151">
        <v>833</v>
      </c>
      <c r="F2376" s="164"/>
      <c r="G2376" s="1328"/>
    </row>
    <row r="2377" spans="1:7" ht="18.75" customHeight="1" x14ac:dyDescent="0.25">
      <c r="A2377" s="1344"/>
      <c r="B2377" s="163" t="s">
        <v>2547</v>
      </c>
      <c r="C2377" s="147" t="s">
        <v>95</v>
      </c>
      <c r="D2377" s="164">
        <v>1003534</v>
      </c>
      <c r="E2377" s="151">
        <v>833</v>
      </c>
      <c r="F2377" s="164"/>
      <c r="G2377" s="1328"/>
    </row>
    <row r="2378" spans="1:7" ht="18.75" customHeight="1" x14ac:dyDescent="0.25">
      <c r="A2378" s="1344"/>
      <c r="B2378" s="163" t="s">
        <v>2548</v>
      </c>
      <c r="C2378" s="147" t="s">
        <v>95</v>
      </c>
      <c r="D2378" s="164">
        <v>1079300</v>
      </c>
      <c r="E2378" s="151">
        <v>833</v>
      </c>
      <c r="F2378" s="164"/>
      <c r="G2378" s="1328"/>
    </row>
    <row r="2379" spans="1:7" ht="18.75" customHeight="1" x14ac:dyDescent="0.25">
      <c r="A2379" s="1345"/>
      <c r="B2379" s="163" t="s">
        <v>2549</v>
      </c>
      <c r="C2379" s="147" t="s">
        <v>95</v>
      </c>
      <c r="D2379" s="164">
        <v>1162873</v>
      </c>
      <c r="E2379" s="151">
        <v>833</v>
      </c>
      <c r="F2379" s="164"/>
      <c r="G2379" s="1328"/>
    </row>
    <row r="2380" spans="1:7" ht="18.75" customHeight="1" x14ac:dyDescent="0.25">
      <c r="A2380" s="1343">
        <v>4</v>
      </c>
      <c r="B2380" s="163" t="s">
        <v>2550</v>
      </c>
      <c r="C2380" s="147" t="s">
        <v>95</v>
      </c>
      <c r="D2380" s="164">
        <v>117255</v>
      </c>
      <c r="E2380" s="151">
        <v>833</v>
      </c>
      <c r="F2380" s="164"/>
      <c r="G2380" s="1337" t="s">
        <v>2430</v>
      </c>
    </row>
    <row r="2381" spans="1:7" ht="18.75" customHeight="1" x14ac:dyDescent="0.25">
      <c r="A2381" s="1344"/>
      <c r="B2381" s="163" t="s">
        <v>2551</v>
      </c>
      <c r="C2381" s="147" t="s">
        <v>95</v>
      </c>
      <c r="D2381" s="164">
        <v>154467</v>
      </c>
      <c r="E2381" s="151">
        <v>833</v>
      </c>
      <c r="F2381" s="164"/>
      <c r="G2381" s="1328"/>
    </row>
    <row r="2382" spans="1:7" ht="18.75" customHeight="1" x14ac:dyDescent="0.25">
      <c r="A2382" s="1344"/>
      <c r="B2382" s="163" t="s">
        <v>2552</v>
      </c>
      <c r="C2382" s="147" t="s">
        <v>95</v>
      </c>
      <c r="D2382" s="164">
        <v>406422</v>
      </c>
      <c r="E2382" s="151">
        <v>833</v>
      </c>
      <c r="F2382" s="164"/>
      <c r="G2382" s="1328"/>
    </row>
    <row r="2383" spans="1:7" ht="18.75" customHeight="1" x14ac:dyDescent="0.25">
      <c r="A2383" s="1344"/>
      <c r="B2383" s="163" t="s">
        <v>2553</v>
      </c>
      <c r="C2383" s="147" t="s">
        <v>95</v>
      </c>
      <c r="D2383" s="164">
        <v>546794</v>
      </c>
      <c r="E2383" s="151">
        <v>833</v>
      </c>
      <c r="F2383" s="164"/>
      <c r="G2383" s="1328"/>
    </row>
    <row r="2384" spans="1:7" ht="18.75" customHeight="1" x14ac:dyDescent="0.25">
      <c r="A2384" s="1344"/>
      <c r="B2384" s="163" t="s">
        <v>2554</v>
      </c>
      <c r="C2384" s="147" t="s">
        <v>95</v>
      </c>
      <c r="D2384" s="164">
        <v>584150</v>
      </c>
      <c r="E2384" s="151">
        <v>833</v>
      </c>
      <c r="F2384" s="164"/>
      <c r="G2384" s="1328"/>
    </row>
    <row r="2385" spans="1:7" ht="18.75" customHeight="1" x14ac:dyDescent="0.25">
      <c r="A2385" s="1344"/>
      <c r="B2385" s="163" t="s">
        <v>2555</v>
      </c>
      <c r="C2385" s="147" t="s">
        <v>95</v>
      </c>
      <c r="D2385" s="164">
        <v>623878</v>
      </c>
      <c r="E2385" s="151">
        <v>833</v>
      </c>
      <c r="F2385" s="164"/>
      <c r="G2385" s="1328"/>
    </row>
    <row r="2386" spans="1:7" ht="18.75" customHeight="1" x14ac:dyDescent="0.25">
      <c r="A2386" s="1344"/>
      <c r="B2386" s="163" t="s">
        <v>2556</v>
      </c>
      <c r="C2386" s="147" t="s">
        <v>95</v>
      </c>
      <c r="D2386" s="164">
        <v>666315</v>
      </c>
      <c r="E2386" s="151">
        <v>833</v>
      </c>
      <c r="F2386" s="164"/>
      <c r="G2386" s="1328"/>
    </row>
    <row r="2387" spans="1:7" ht="18.75" customHeight="1" x14ac:dyDescent="0.25">
      <c r="A2387" s="1344"/>
      <c r="B2387" s="163" t="s">
        <v>2557</v>
      </c>
      <c r="C2387" s="147" t="s">
        <v>95</v>
      </c>
      <c r="D2387" s="164">
        <v>711843</v>
      </c>
      <c r="E2387" s="151">
        <v>833</v>
      </c>
      <c r="F2387" s="164"/>
      <c r="G2387" s="1328"/>
    </row>
    <row r="2388" spans="1:7" ht="18.75" customHeight="1" x14ac:dyDescent="0.25">
      <c r="A2388" s="1344"/>
      <c r="B2388" s="163" t="s">
        <v>2558</v>
      </c>
      <c r="C2388" s="147" t="s">
        <v>95</v>
      </c>
      <c r="D2388" s="164">
        <v>760901</v>
      </c>
      <c r="E2388" s="151">
        <v>833</v>
      </c>
      <c r="F2388" s="164"/>
      <c r="G2388" s="1328"/>
    </row>
    <row r="2389" spans="1:7" ht="18.75" customHeight="1" x14ac:dyDescent="0.25">
      <c r="A2389" s="1344"/>
      <c r="B2389" s="163" t="s">
        <v>2559</v>
      </c>
      <c r="C2389" s="147" t="s">
        <v>95</v>
      </c>
      <c r="D2389" s="164">
        <v>813988</v>
      </c>
      <c r="E2389" s="151">
        <v>833</v>
      </c>
      <c r="F2389" s="164"/>
      <c r="G2389" s="1328"/>
    </row>
    <row r="2390" spans="1:7" ht="18.75" customHeight="1" x14ac:dyDescent="0.25">
      <c r="A2390" s="1344"/>
      <c r="B2390" s="163" t="s">
        <v>2560</v>
      </c>
      <c r="C2390" s="147" t="s">
        <v>95</v>
      </c>
      <c r="D2390" s="164">
        <v>871666</v>
      </c>
      <c r="E2390" s="151">
        <v>833</v>
      </c>
      <c r="F2390" s="164"/>
      <c r="G2390" s="1328"/>
    </row>
    <row r="2391" spans="1:7" ht="18.75" customHeight="1" x14ac:dyDescent="0.25">
      <c r="A2391" s="1344"/>
      <c r="B2391" s="163" t="s">
        <v>2561</v>
      </c>
      <c r="C2391" s="147" t="s">
        <v>95</v>
      </c>
      <c r="D2391" s="164">
        <v>934608</v>
      </c>
      <c r="E2391" s="151">
        <v>833</v>
      </c>
      <c r="F2391" s="164"/>
      <c r="G2391" s="1328"/>
    </row>
    <row r="2392" spans="1:7" ht="18.75" customHeight="1" x14ac:dyDescent="0.25">
      <c r="A2392" s="1344"/>
      <c r="B2392" s="163" t="s">
        <v>2562</v>
      </c>
      <c r="C2392" s="147" t="s">
        <v>95</v>
      </c>
      <c r="D2392" s="164">
        <v>1003534</v>
      </c>
      <c r="E2392" s="151">
        <v>833</v>
      </c>
      <c r="F2392" s="164"/>
      <c r="G2392" s="1328"/>
    </row>
    <row r="2393" spans="1:7" ht="18.75" customHeight="1" x14ac:dyDescent="0.25">
      <c r="A2393" s="1344"/>
      <c r="B2393" s="163" t="s">
        <v>2563</v>
      </c>
      <c r="C2393" s="147" t="s">
        <v>95</v>
      </c>
      <c r="D2393" s="164">
        <v>1079300</v>
      </c>
      <c r="E2393" s="151">
        <v>833</v>
      </c>
      <c r="F2393" s="164"/>
      <c r="G2393" s="1328"/>
    </row>
    <row r="2394" spans="1:7" ht="18.75" customHeight="1" x14ac:dyDescent="0.25">
      <c r="A2394" s="1345"/>
      <c r="B2394" s="163" t="s">
        <v>2564</v>
      </c>
      <c r="C2394" s="147" t="s">
        <v>95</v>
      </c>
      <c r="D2394" s="164">
        <v>1162873</v>
      </c>
      <c r="E2394" s="151">
        <v>833</v>
      </c>
      <c r="F2394" s="164"/>
      <c r="G2394" s="1328"/>
    </row>
    <row r="2395" spans="1:7" ht="18.75" customHeight="1" x14ac:dyDescent="0.25">
      <c r="A2395" s="1343">
        <v>4</v>
      </c>
      <c r="B2395" s="163" t="s">
        <v>2565</v>
      </c>
      <c r="C2395" s="147" t="s">
        <v>95</v>
      </c>
      <c r="D2395" s="164">
        <v>117255</v>
      </c>
      <c r="E2395" s="151">
        <v>833</v>
      </c>
      <c r="F2395" s="164"/>
      <c r="G2395" s="1337" t="s">
        <v>2430</v>
      </c>
    </row>
    <row r="2396" spans="1:7" ht="18.75" customHeight="1" x14ac:dyDescent="0.25">
      <c r="A2396" s="1344"/>
      <c r="B2396" s="163" t="s">
        <v>2566</v>
      </c>
      <c r="C2396" s="147" t="s">
        <v>95</v>
      </c>
      <c r="D2396" s="164">
        <v>154467</v>
      </c>
      <c r="E2396" s="151">
        <v>833</v>
      </c>
      <c r="F2396" s="164"/>
      <c r="G2396" s="1328"/>
    </row>
    <row r="2397" spans="1:7" ht="18.75" customHeight="1" x14ac:dyDescent="0.25">
      <c r="A2397" s="1344"/>
      <c r="B2397" s="163" t="s">
        <v>2567</v>
      </c>
      <c r="C2397" s="147" t="s">
        <v>95</v>
      </c>
      <c r="D2397" s="164">
        <v>406422</v>
      </c>
      <c r="E2397" s="151">
        <v>833</v>
      </c>
      <c r="F2397" s="164"/>
      <c r="G2397" s="1328"/>
    </row>
    <row r="2398" spans="1:7" ht="18.75" customHeight="1" x14ac:dyDescent="0.25">
      <c r="A2398" s="1344"/>
      <c r="B2398" s="163" t="s">
        <v>2568</v>
      </c>
      <c r="C2398" s="147" t="s">
        <v>95</v>
      </c>
      <c r="D2398" s="164">
        <v>546794</v>
      </c>
      <c r="E2398" s="151">
        <v>833</v>
      </c>
      <c r="F2398" s="164"/>
      <c r="G2398" s="1328"/>
    </row>
    <row r="2399" spans="1:7" ht="18.75" customHeight="1" x14ac:dyDescent="0.25">
      <c r="A2399" s="1344"/>
      <c r="B2399" s="163" t="s">
        <v>2569</v>
      </c>
      <c r="C2399" s="147" t="s">
        <v>95</v>
      </c>
      <c r="D2399" s="164">
        <v>584150</v>
      </c>
      <c r="E2399" s="151">
        <v>833</v>
      </c>
      <c r="F2399" s="164"/>
      <c r="G2399" s="1328"/>
    </row>
    <row r="2400" spans="1:7" ht="18.75" customHeight="1" x14ac:dyDescent="0.25">
      <c r="A2400" s="1344"/>
      <c r="B2400" s="163" t="s">
        <v>2570</v>
      </c>
      <c r="C2400" s="147" t="s">
        <v>95</v>
      </c>
      <c r="D2400" s="164">
        <v>623878</v>
      </c>
      <c r="E2400" s="151">
        <v>833</v>
      </c>
      <c r="F2400" s="164"/>
      <c r="G2400" s="1328"/>
    </row>
    <row r="2401" spans="1:7" ht="18.75" customHeight="1" x14ac:dyDescent="0.25">
      <c r="A2401" s="1344"/>
      <c r="B2401" s="163" t="s">
        <v>2571</v>
      </c>
      <c r="C2401" s="147" t="s">
        <v>95</v>
      </c>
      <c r="D2401" s="164">
        <v>666315</v>
      </c>
      <c r="E2401" s="151">
        <v>833</v>
      </c>
      <c r="F2401" s="164"/>
      <c r="G2401" s="1328"/>
    </row>
    <row r="2402" spans="1:7" ht="18.75" customHeight="1" x14ac:dyDescent="0.25">
      <c r="A2402" s="1344"/>
      <c r="B2402" s="163" t="s">
        <v>2572</v>
      </c>
      <c r="C2402" s="147" t="s">
        <v>95</v>
      </c>
      <c r="D2402" s="164">
        <v>711843</v>
      </c>
      <c r="E2402" s="151">
        <v>833</v>
      </c>
      <c r="F2402" s="164"/>
      <c r="G2402" s="1328"/>
    </row>
    <row r="2403" spans="1:7" ht="18.75" customHeight="1" x14ac:dyDescent="0.25">
      <c r="A2403" s="1344"/>
      <c r="B2403" s="163" t="s">
        <v>2573</v>
      </c>
      <c r="C2403" s="147" t="s">
        <v>95</v>
      </c>
      <c r="D2403" s="164">
        <v>760901</v>
      </c>
      <c r="E2403" s="151">
        <v>833</v>
      </c>
      <c r="F2403" s="164"/>
      <c r="G2403" s="1328"/>
    </row>
    <row r="2404" spans="1:7" ht="18.75" customHeight="1" x14ac:dyDescent="0.25">
      <c r="A2404" s="1344"/>
      <c r="B2404" s="163" t="s">
        <v>2574</v>
      </c>
      <c r="C2404" s="147" t="s">
        <v>95</v>
      </c>
      <c r="D2404" s="164">
        <v>813988</v>
      </c>
      <c r="E2404" s="151">
        <v>833</v>
      </c>
      <c r="F2404" s="164"/>
      <c r="G2404" s="1328"/>
    </row>
    <row r="2405" spans="1:7" ht="18.75" customHeight="1" x14ac:dyDescent="0.25">
      <c r="A2405" s="1344"/>
      <c r="B2405" s="163" t="s">
        <v>2575</v>
      </c>
      <c r="C2405" s="147" t="s">
        <v>95</v>
      </c>
      <c r="D2405" s="164">
        <v>871666</v>
      </c>
      <c r="E2405" s="151">
        <v>833</v>
      </c>
      <c r="F2405" s="164"/>
      <c r="G2405" s="1328"/>
    </row>
    <row r="2406" spans="1:7" ht="18.75" customHeight="1" x14ac:dyDescent="0.25">
      <c r="A2406" s="1344"/>
      <c r="B2406" s="163" t="s">
        <v>2576</v>
      </c>
      <c r="C2406" s="147" t="s">
        <v>95</v>
      </c>
      <c r="D2406" s="164">
        <v>934608</v>
      </c>
      <c r="E2406" s="151">
        <v>833</v>
      </c>
      <c r="F2406" s="164"/>
      <c r="G2406" s="1328"/>
    </row>
    <row r="2407" spans="1:7" ht="18.75" customHeight="1" x14ac:dyDescent="0.25">
      <c r="A2407" s="1344"/>
      <c r="B2407" s="163" t="s">
        <v>2577</v>
      </c>
      <c r="C2407" s="147" t="s">
        <v>95</v>
      </c>
      <c r="D2407" s="164">
        <v>1003534</v>
      </c>
      <c r="E2407" s="151">
        <v>833</v>
      </c>
      <c r="F2407" s="164"/>
      <c r="G2407" s="1328"/>
    </row>
    <row r="2408" spans="1:7" ht="18.75" customHeight="1" x14ac:dyDescent="0.25">
      <c r="A2408" s="1344"/>
      <c r="B2408" s="163" t="s">
        <v>2578</v>
      </c>
      <c r="C2408" s="147" t="s">
        <v>95</v>
      </c>
      <c r="D2408" s="164">
        <v>1079300</v>
      </c>
      <c r="E2408" s="151">
        <v>833</v>
      </c>
      <c r="F2408" s="164"/>
      <c r="G2408" s="1328"/>
    </row>
    <row r="2409" spans="1:7" ht="18.75" customHeight="1" x14ac:dyDescent="0.25">
      <c r="A2409" s="1345"/>
      <c r="B2409" s="163" t="s">
        <v>2579</v>
      </c>
      <c r="C2409" s="147" t="s">
        <v>95</v>
      </c>
      <c r="D2409" s="164">
        <v>1162873</v>
      </c>
      <c r="E2409" s="151">
        <v>833</v>
      </c>
      <c r="F2409" s="164"/>
      <c r="G2409" s="1328"/>
    </row>
    <row r="2410" spans="1:7" ht="18.75" customHeight="1" x14ac:dyDescent="0.25">
      <c r="A2410" s="1343">
        <v>5</v>
      </c>
      <c r="B2410" s="163" t="s">
        <v>2580</v>
      </c>
      <c r="C2410" s="147" t="s">
        <v>95</v>
      </c>
      <c r="D2410" s="164">
        <v>117255</v>
      </c>
      <c r="E2410" s="151">
        <v>833</v>
      </c>
      <c r="F2410" s="164"/>
      <c r="G2410" s="1337" t="s">
        <v>2430</v>
      </c>
    </row>
    <row r="2411" spans="1:7" ht="18.75" customHeight="1" x14ac:dyDescent="0.25">
      <c r="A2411" s="1344"/>
      <c r="B2411" s="163" t="s">
        <v>2581</v>
      </c>
      <c r="C2411" s="147" t="s">
        <v>95</v>
      </c>
      <c r="D2411" s="164">
        <v>154467</v>
      </c>
      <c r="E2411" s="151">
        <v>833</v>
      </c>
      <c r="F2411" s="164"/>
      <c r="G2411" s="1328"/>
    </row>
    <row r="2412" spans="1:7" ht="18.75" customHeight="1" x14ac:dyDescent="0.25">
      <c r="A2412" s="1344"/>
      <c r="B2412" s="163" t="s">
        <v>2582</v>
      </c>
      <c r="C2412" s="147" t="s">
        <v>95</v>
      </c>
      <c r="D2412" s="164">
        <v>406422</v>
      </c>
      <c r="E2412" s="151">
        <v>833</v>
      </c>
      <c r="F2412" s="164"/>
      <c r="G2412" s="1328"/>
    </row>
    <row r="2413" spans="1:7" ht="18.75" customHeight="1" x14ac:dyDescent="0.25">
      <c r="A2413" s="1344"/>
      <c r="B2413" s="163" t="s">
        <v>2583</v>
      </c>
      <c r="C2413" s="147" t="s">
        <v>95</v>
      </c>
      <c r="D2413" s="164">
        <v>546794</v>
      </c>
      <c r="E2413" s="151">
        <v>833</v>
      </c>
      <c r="F2413" s="164"/>
      <c r="G2413" s="1328"/>
    </row>
    <row r="2414" spans="1:7" ht="18.75" customHeight="1" x14ac:dyDescent="0.25">
      <c r="A2414" s="1344"/>
      <c r="B2414" s="163" t="s">
        <v>2584</v>
      </c>
      <c r="C2414" s="147" t="s">
        <v>95</v>
      </c>
      <c r="D2414" s="164">
        <v>584150</v>
      </c>
      <c r="E2414" s="151">
        <v>833</v>
      </c>
      <c r="F2414" s="164"/>
      <c r="G2414" s="1328"/>
    </row>
    <row r="2415" spans="1:7" ht="18.75" customHeight="1" x14ac:dyDescent="0.25">
      <c r="A2415" s="1344"/>
      <c r="B2415" s="163" t="s">
        <v>2585</v>
      </c>
      <c r="C2415" s="147" t="s">
        <v>95</v>
      </c>
      <c r="D2415" s="164">
        <v>623878</v>
      </c>
      <c r="E2415" s="151">
        <v>833</v>
      </c>
      <c r="F2415" s="164"/>
      <c r="G2415" s="1328"/>
    </row>
    <row r="2416" spans="1:7" ht="18.75" customHeight="1" x14ac:dyDescent="0.25">
      <c r="A2416" s="1344"/>
      <c r="B2416" s="163" t="s">
        <v>2586</v>
      </c>
      <c r="C2416" s="147" t="s">
        <v>95</v>
      </c>
      <c r="D2416" s="164">
        <v>666315</v>
      </c>
      <c r="E2416" s="151">
        <v>833</v>
      </c>
      <c r="F2416" s="164"/>
      <c r="G2416" s="1328"/>
    </row>
    <row r="2417" spans="1:7" ht="18.75" customHeight="1" x14ac:dyDescent="0.25">
      <c r="A2417" s="1344"/>
      <c r="B2417" s="163" t="s">
        <v>2587</v>
      </c>
      <c r="C2417" s="147" t="s">
        <v>95</v>
      </c>
      <c r="D2417" s="164">
        <v>711843</v>
      </c>
      <c r="E2417" s="151">
        <v>833</v>
      </c>
      <c r="F2417" s="164"/>
      <c r="G2417" s="1328"/>
    </row>
    <row r="2418" spans="1:7" ht="18.75" customHeight="1" x14ac:dyDescent="0.25">
      <c r="A2418" s="1344"/>
      <c r="B2418" s="163" t="s">
        <v>2588</v>
      </c>
      <c r="C2418" s="147" t="s">
        <v>95</v>
      </c>
      <c r="D2418" s="164">
        <v>760901</v>
      </c>
      <c r="E2418" s="151">
        <v>833</v>
      </c>
      <c r="F2418" s="164"/>
      <c r="G2418" s="1328"/>
    </row>
    <row r="2419" spans="1:7" ht="18.75" customHeight="1" x14ac:dyDescent="0.25">
      <c r="A2419" s="1344"/>
      <c r="B2419" s="163" t="s">
        <v>2589</v>
      </c>
      <c r="C2419" s="147" t="s">
        <v>95</v>
      </c>
      <c r="D2419" s="164">
        <v>813988</v>
      </c>
      <c r="E2419" s="151">
        <v>833</v>
      </c>
      <c r="F2419" s="164"/>
      <c r="G2419" s="1328"/>
    </row>
    <row r="2420" spans="1:7" ht="18.75" customHeight="1" x14ac:dyDescent="0.25">
      <c r="A2420" s="1344"/>
      <c r="B2420" s="163" t="s">
        <v>2590</v>
      </c>
      <c r="C2420" s="147" t="s">
        <v>95</v>
      </c>
      <c r="D2420" s="164">
        <v>871666</v>
      </c>
      <c r="E2420" s="151">
        <v>833</v>
      </c>
      <c r="F2420" s="164"/>
      <c r="G2420" s="1328"/>
    </row>
    <row r="2421" spans="1:7" ht="18.75" customHeight="1" x14ac:dyDescent="0.25">
      <c r="A2421" s="1344"/>
      <c r="B2421" s="163" t="s">
        <v>2591</v>
      </c>
      <c r="C2421" s="147" t="s">
        <v>95</v>
      </c>
      <c r="D2421" s="164">
        <v>934608</v>
      </c>
      <c r="E2421" s="151">
        <v>833</v>
      </c>
      <c r="F2421" s="164"/>
      <c r="G2421" s="1328"/>
    </row>
    <row r="2422" spans="1:7" ht="18.75" customHeight="1" x14ac:dyDescent="0.25">
      <c r="A2422" s="1344"/>
      <c r="B2422" s="163" t="s">
        <v>2592</v>
      </c>
      <c r="C2422" s="147" t="s">
        <v>95</v>
      </c>
      <c r="D2422" s="164">
        <v>1003534</v>
      </c>
      <c r="E2422" s="151">
        <v>833</v>
      </c>
      <c r="F2422" s="164"/>
      <c r="G2422" s="1328"/>
    </row>
    <row r="2423" spans="1:7" ht="18.75" customHeight="1" x14ac:dyDescent="0.25">
      <c r="A2423" s="1344"/>
      <c r="B2423" s="163" t="s">
        <v>2593</v>
      </c>
      <c r="C2423" s="147" t="s">
        <v>95</v>
      </c>
      <c r="D2423" s="164">
        <v>1079300</v>
      </c>
      <c r="E2423" s="151">
        <v>833</v>
      </c>
      <c r="F2423" s="164"/>
      <c r="G2423" s="1328"/>
    </row>
    <row r="2424" spans="1:7" ht="18.75" customHeight="1" x14ac:dyDescent="0.25">
      <c r="A2424" s="1345"/>
      <c r="B2424" s="163" t="s">
        <v>2594</v>
      </c>
      <c r="C2424" s="147" t="s">
        <v>95</v>
      </c>
      <c r="D2424" s="164">
        <v>1162873</v>
      </c>
      <c r="E2424" s="151">
        <v>833</v>
      </c>
      <c r="F2424" s="164"/>
      <c r="G2424" s="1328"/>
    </row>
    <row r="2425" spans="1:7" ht="18.75" customHeight="1" x14ac:dyDescent="0.25">
      <c r="A2425" s="1343">
        <v>5</v>
      </c>
      <c r="B2425" s="163" t="s">
        <v>2595</v>
      </c>
      <c r="C2425" s="147" t="s">
        <v>95</v>
      </c>
      <c r="D2425" s="164">
        <v>117255</v>
      </c>
      <c r="E2425" s="151">
        <v>833</v>
      </c>
      <c r="F2425" s="164"/>
      <c r="G2425" s="1337" t="s">
        <v>2430</v>
      </c>
    </row>
    <row r="2426" spans="1:7" ht="18.75" customHeight="1" x14ac:dyDescent="0.25">
      <c r="A2426" s="1344"/>
      <c r="B2426" s="163" t="s">
        <v>2596</v>
      </c>
      <c r="C2426" s="147" t="s">
        <v>95</v>
      </c>
      <c r="D2426" s="164">
        <v>154467</v>
      </c>
      <c r="E2426" s="151">
        <v>833</v>
      </c>
      <c r="F2426" s="164"/>
      <c r="G2426" s="1328"/>
    </row>
    <row r="2427" spans="1:7" ht="18.75" customHeight="1" x14ac:dyDescent="0.25">
      <c r="A2427" s="1344"/>
      <c r="B2427" s="163" t="s">
        <v>2597</v>
      </c>
      <c r="C2427" s="147" t="s">
        <v>95</v>
      </c>
      <c r="D2427" s="164">
        <v>406422</v>
      </c>
      <c r="E2427" s="151">
        <v>833</v>
      </c>
      <c r="F2427" s="164"/>
      <c r="G2427" s="1328"/>
    </row>
    <row r="2428" spans="1:7" ht="18.75" customHeight="1" x14ac:dyDescent="0.25">
      <c r="A2428" s="1344"/>
      <c r="B2428" s="163" t="s">
        <v>2598</v>
      </c>
      <c r="C2428" s="147" t="s">
        <v>95</v>
      </c>
      <c r="D2428" s="164">
        <v>546794</v>
      </c>
      <c r="E2428" s="151">
        <v>833</v>
      </c>
      <c r="F2428" s="164"/>
      <c r="G2428" s="1328"/>
    </row>
    <row r="2429" spans="1:7" ht="18.75" customHeight="1" x14ac:dyDescent="0.25">
      <c r="A2429" s="1344"/>
      <c r="B2429" s="163" t="s">
        <v>2599</v>
      </c>
      <c r="C2429" s="147" t="s">
        <v>95</v>
      </c>
      <c r="D2429" s="164">
        <v>584150</v>
      </c>
      <c r="E2429" s="151">
        <v>833</v>
      </c>
      <c r="F2429" s="164"/>
      <c r="G2429" s="1328"/>
    </row>
    <row r="2430" spans="1:7" ht="18.75" customHeight="1" x14ac:dyDescent="0.25">
      <c r="A2430" s="1344"/>
      <c r="B2430" s="163" t="s">
        <v>2600</v>
      </c>
      <c r="C2430" s="147" t="s">
        <v>95</v>
      </c>
      <c r="D2430" s="164">
        <v>623878</v>
      </c>
      <c r="E2430" s="151">
        <v>833</v>
      </c>
      <c r="F2430" s="164"/>
      <c r="G2430" s="1328"/>
    </row>
    <row r="2431" spans="1:7" ht="18.75" customHeight="1" x14ac:dyDescent="0.25">
      <c r="A2431" s="1344"/>
      <c r="B2431" s="163" t="s">
        <v>2601</v>
      </c>
      <c r="C2431" s="147" t="s">
        <v>95</v>
      </c>
      <c r="D2431" s="164">
        <v>666315</v>
      </c>
      <c r="E2431" s="151">
        <v>833</v>
      </c>
      <c r="F2431" s="164"/>
      <c r="G2431" s="1328"/>
    </row>
    <row r="2432" spans="1:7" ht="18.75" customHeight="1" x14ac:dyDescent="0.25">
      <c r="A2432" s="1344"/>
      <c r="B2432" s="163" t="s">
        <v>2602</v>
      </c>
      <c r="C2432" s="147" t="s">
        <v>95</v>
      </c>
      <c r="D2432" s="164">
        <v>711843</v>
      </c>
      <c r="E2432" s="151">
        <v>833</v>
      </c>
      <c r="F2432" s="164"/>
      <c r="G2432" s="1328"/>
    </row>
    <row r="2433" spans="1:7" ht="18.75" customHeight="1" x14ac:dyDescent="0.25">
      <c r="A2433" s="1344"/>
      <c r="B2433" s="163" t="s">
        <v>2603</v>
      </c>
      <c r="C2433" s="147" t="s">
        <v>95</v>
      </c>
      <c r="D2433" s="164">
        <v>760901</v>
      </c>
      <c r="E2433" s="151">
        <v>833</v>
      </c>
      <c r="F2433" s="164"/>
      <c r="G2433" s="1328"/>
    </row>
    <row r="2434" spans="1:7" ht="18.75" customHeight="1" x14ac:dyDescent="0.25">
      <c r="A2434" s="1344"/>
      <c r="B2434" s="163" t="s">
        <v>2604</v>
      </c>
      <c r="C2434" s="147" t="s">
        <v>95</v>
      </c>
      <c r="D2434" s="164">
        <v>813988</v>
      </c>
      <c r="E2434" s="151">
        <v>833</v>
      </c>
      <c r="F2434" s="164"/>
      <c r="G2434" s="1328"/>
    </row>
    <row r="2435" spans="1:7" ht="18.75" customHeight="1" x14ac:dyDescent="0.25">
      <c r="A2435" s="1344"/>
      <c r="B2435" s="163" t="s">
        <v>2605</v>
      </c>
      <c r="C2435" s="147" t="s">
        <v>95</v>
      </c>
      <c r="D2435" s="164">
        <v>871666</v>
      </c>
      <c r="E2435" s="151">
        <v>833</v>
      </c>
      <c r="F2435" s="164"/>
      <c r="G2435" s="1328"/>
    </row>
    <row r="2436" spans="1:7" ht="18.75" customHeight="1" x14ac:dyDescent="0.25">
      <c r="A2436" s="1344"/>
      <c r="B2436" s="163" t="s">
        <v>2606</v>
      </c>
      <c r="C2436" s="147" t="s">
        <v>95</v>
      </c>
      <c r="D2436" s="164">
        <v>934608</v>
      </c>
      <c r="E2436" s="151">
        <v>833</v>
      </c>
      <c r="F2436" s="164"/>
      <c r="G2436" s="1328"/>
    </row>
    <row r="2437" spans="1:7" ht="18.75" customHeight="1" x14ac:dyDescent="0.25">
      <c r="A2437" s="1344"/>
      <c r="B2437" s="163" t="s">
        <v>2607</v>
      </c>
      <c r="C2437" s="147" t="s">
        <v>95</v>
      </c>
      <c r="D2437" s="164">
        <v>1003534</v>
      </c>
      <c r="E2437" s="151">
        <v>833</v>
      </c>
      <c r="F2437" s="164"/>
      <c r="G2437" s="1328"/>
    </row>
    <row r="2438" spans="1:7" ht="18.75" customHeight="1" x14ac:dyDescent="0.25">
      <c r="A2438" s="1344"/>
      <c r="B2438" s="163" t="s">
        <v>2608</v>
      </c>
      <c r="C2438" s="147" t="s">
        <v>95</v>
      </c>
      <c r="D2438" s="164">
        <v>1079300</v>
      </c>
      <c r="E2438" s="151">
        <v>833</v>
      </c>
      <c r="F2438" s="164"/>
      <c r="G2438" s="1328"/>
    </row>
    <row r="2439" spans="1:7" ht="18.75" customHeight="1" x14ac:dyDescent="0.25">
      <c r="A2439" s="1345"/>
      <c r="B2439" s="163" t="s">
        <v>2609</v>
      </c>
      <c r="C2439" s="147" t="s">
        <v>95</v>
      </c>
      <c r="D2439" s="164">
        <v>1162873</v>
      </c>
      <c r="E2439" s="151">
        <v>833</v>
      </c>
      <c r="F2439" s="164"/>
      <c r="G2439" s="1328"/>
    </row>
    <row r="2440" spans="1:7" ht="18.75" customHeight="1" x14ac:dyDescent="0.25">
      <c r="A2440" s="1343">
        <v>5</v>
      </c>
      <c r="B2440" s="163" t="s">
        <v>2610</v>
      </c>
      <c r="C2440" s="147" t="s">
        <v>95</v>
      </c>
      <c r="D2440" s="164">
        <v>117255</v>
      </c>
      <c r="E2440" s="151">
        <v>833</v>
      </c>
      <c r="F2440" s="164"/>
      <c r="G2440" s="1337" t="s">
        <v>2430</v>
      </c>
    </row>
    <row r="2441" spans="1:7" ht="18.75" customHeight="1" x14ac:dyDescent="0.25">
      <c r="A2441" s="1344"/>
      <c r="B2441" s="163" t="s">
        <v>2611</v>
      </c>
      <c r="C2441" s="147" t="s">
        <v>95</v>
      </c>
      <c r="D2441" s="164">
        <v>154467</v>
      </c>
      <c r="E2441" s="151">
        <v>833</v>
      </c>
      <c r="F2441" s="164"/>
      <c r="G2441" s="1328"/>
    </row>
    <row r="2442" spans="1:7" ht="18.75" customHeight="1" x14ac:dyDescent="0.25">
      <c r="A2442" s="1344"/>
      <c r="B2442" s="163" t="s">
        <v>2612</v>
      </c>
      <c r="C2442" s="147" t="s">
        <v>95</v>
      </c>
      <c r="D2442" s="164">
        <v>406422</v>
      </c>
      <c r="E2442" s="151">
        <v>833</v>
      </c>
      <c r="F2442" s="164"/>
      <c r="G2442" s="1328"/>
    </row>
    <row r="2443" spans="1:7" ht="18.75" customHeight="1" x14ac:dyDescent="0.25">
      <c r="A2443" s="1344"/>
      <c r="B2443" s="163" t="s">
        <v>2613</v>
      </c>
      <c r="C2443" s="147" t="s">
        <v>95</v>
      </c>
      <c r="D2443" s="164">
        <v>546794</v>
      </c>
      <c r="E2443" s="151">
        <v>833</v>
      </c>
      <c r="F2443" s="164"/>
      <c r="G2443" s="1328"/>
    </row>
    <row r="2444" spans="1:7" ht="18.75" customHeight="1" x14ac:dyDescent="0.25">
      <c r="A2444" s="1344"/>
      <c r="B2444" s="163" t="s">
        <v>2614</v>
      </c>
      <c r="C2444" s="147" t="s">
        <v>95</v>
      </c>
      <c r="D2444" s="164">
        <v>584150</v>
      </c>
      <c r="E2444" s="151">
        <v>833</v>
      </c>
      <c r="F2444" s="164"/>
      <c r="G2444" s="1328"/>
    </row>
    <row r="2445" spans="1:7" ht="18.75" customHeight="1" x14ac:dyDescent="0.25">
      <c r="A2445" s="1344"/>
      <c r="B2445" s="163" t="s">
        <v>2615</v>
      </c>
      <c r="C2445" s="147" t="s">
        <v>95</v>
      </c>
      <c r="D2445" s="164">
        <v>623878</v>
      </c>
      <c r="E2445" s="151">
        <v>833</v>
      </c>
      <c r="F2445" s="164"/>
      <c r="G2445" s="1328"/>
    </row>
    <row r="2446" spans="1:7" ht="18.75" customHeight="1" x14ac:dyDescent="0.25">
      <c r="A2446" s="1344"/>
      <c r="B2446" s="163" t="s">
        <v>2616</v>
      </c>
      <c r="C2446" s="147" t="s">
        <v>95</v>
      </c>
      <c r="D2446" s="164">
        <v>666315</v>
      </c>
      <c r="E2446" s="151">
        <v>833</v>
      </c>
      <c r="F2446" s="164"/>
      <c r="G2446" s="1328"/>
    </row>
    <row r="2447" spans="1:7" ht="18.75" customHeight="1" x14ac:dyDescent="0.25">
      <c r="A2447" s="1344"/>
      <c r="B2447" s="163" t="s">
        <v>2617</v>
      </c>
      <c r="C2447" s="147" t="s">
        <v>95</v>
      </c>
      <c r="D2447" s="164">
        <v>711843</v>
      </c>
      <c r="E2447" s="151">
        <v>833</v>
      </c>
      <c r="F2447" s="164"/>
      <c r="G2447" s="1328"/>
    </row>
    <row r="2448" spans="1:7" ht="18.75" customHeight="1" x14ac:dyDescent="0.25">
      <c r="A2448" s="1344"/>
      <c r="B2448" s="163" t="s">
        <v>2618</v>
      </c>
      <c r="C2448" s="147" t="s">
        <v>95</v>
      </c>
      <c r="D2448" s="164">
        <v>760901</v>
      </c>
      <c r="E2448" s="151">
        <v>833</v>
      </c>
      <c r="F2448" s="164"/>
      <c r="G2448" s="1328"/>
    </row>
    <row r="2449" spans="1:7" ht="18.75" customHeight="1" x14ac:dyDescent="0.25">
      <c r="A2449" s="1344"/>
      <c r="B2449" s="163" t="s">
        <v>2619</v>
      </c>
      <c r="C2449" s="147" t="s">
        <v>95</v>
      </c>
      <c r="D2449" s="164">
        <v>813988</v>
      </c>
      <c r="E2449" s="151">
        <v>833</v>
      </c>
      <c r="F2449" s="164"/>
      <c r="G2449" s="1328"/>
    </row>
    <row r="2450" spans="1:7" ht="18.75" customHeight="1" x14ac:dyDescent="0.25">
      <c r="A2450" s="1344"/>
      <c r="B2450" s="163" t="s">
        <v>2620</v>
      </c>
      <c r="C2450" s="147" t="s">
        <v>95</v>
      </c>
      <c r="D2450" s="164">
        <v>871666</v>
      </c>
      <c r="E2450" s="151">
        <v>833</v>
      </c>
      <c r="F2450" s="164"/>
      <c r="G2450" s="1328"/>
    </row>
    <row r="2451" spans="1:7" ht="18.75" customHeight="1" x14ac:dyDescent="0.25">
      <c r="A2451" s="1344"/>
      <c r="B2451" s="163" t="s">
        <v>2621</v>
      </c>
      <c r="C2451" s="147" t="s">
        <v>95</v>
      </c>
      <c r="D2451" s="164">
        <v>934608</v>
      </c>
      <c r="E2451" s="151">
        <v>833</v>
      </c>
      <c r="F2451" s="164"/>
      <c r="G2451" s="1328"/>
    </row>
    <row r="2452" spans="1:7" ht="18.75" customHeight="1" x14ac:dyDescent="0.25">
      <c r="A2452" s="1344"/>
      <c r="B2452" s="163" t="s">
        <v>2622</v>
      </c>
      <c r="C2452" s="147" t="s">
        <v>95</v>
      </c>
      <c r="D2452" s="164">
        <v>1003534</v>
      </c>
      <c r="E2452" s="151">
        <v>833</v>
      </c>
      <c r="F2452" s="164"/>
      <c r="G2452" s="1328"/>
    </row>
    <row r="2453" spans="1:7" ht="18.75" customHeight="1" x14ac:dyDescent="0.25">
      <c r="A2453" s="1344"/>
      <c r="B2453" s="163" t="s">
        <v>2623</v>
      </c>
      <c r="C2453" s="147" t="s">
        <v>95</v>
      </c>
      <c r="D2453" s="164">
        <v>1079300</v>
      </c>
      <c r="E2453" s="151">
        <v>833</v>
      </c>
      <c r="F2453" s="164"/>
      <c r="G2453" s="1328"/>
    </row>
    <row r="2454" spans="1:7" ht="18.75" customHeight="1" x14ac:dyDescent="0.25">
      <c r="A2454" s="1345"/>
      <c r="B2454" s="163" t="s">
        <v>2624</v>
      </c>
      <c r="C2454" s="147" t="s">
        <v>95</v>
      </c>
      <c r="D2454" s="164">
        <v>1162873</v>
      </c>
      <c r="E2454" s="151">
        <v>833</v>
      </c>
      <c r="F2454" s="164"/>
      <c r="G2454" s="1328"/>
    </row>
    <row r="2455" spans="1:7" ht="18.75" customHeight="1" x14ac:dyDescent="0.25">
      <c r="A2455" s="1343">
        <v>5</v>
      </c>
      <c r="B2455" s="163" t="s">
        <v>2625</v>
      </c>
      <c r="C2455" s="147" t="s">
        <v>95</v>
      </c>
      <c r="D2455" s="164">
        <v>117255</v>
      </c>
      <c r="E2455" s="151">
        <v>833</v>
      </c>
      <c r="F2455" s="164"/>
      <c r="G2455" s="1337" t="s">
        <v>2430</v>
      </c>
    </row>
    <row r="2456" spans="1:7" ht="18.75" customHeight="1" x14ac:dyDescent="0.25">
      <c r="A2456" s="1344"/>
      <c r="B2456" s="163" t="s">
        <v>2626</v>
      </c>
      <c r="C2456" s="147" t="s">
        <v>95</v>
      </c>
      <c r="D2456" s="164">
        <v>154467</v>
      </c>
      <c r="E2456" s="151">
        <v>833</v>
      </c>
      <c r="F2456" s="164"/>
      <c r="G2456" s="1328"/>
    </row>
    <row r="2457" spans="1:7" ht="18.75" customHeight="1" x14ac:dyDescent="0.25">
      <c r="A2457" s="1344"/>
      <c r="B2457" s="163" t="s">
        <v>2627</v>
      </c>
      <c r="C2457" s="147" t="s">
        <v>95</v>
      </c>
      <c r="D2457" s="164">
        <v>406422</v>
      </c>
      <c r="E2457" s="151">
        <v>833</v>
      </c>
      <c r="F2457" s="164"/>
      <c r="G2457" s="1328"/>
    </row>
    <row r="2458" spans="1:7" ht="18.75" customHeight="1" x14ac:dyDescent="0.25">
      <c r="A2458" s="1344"/>
      <c r="B2458" s="163" t="s">
        <v>2628</v>
      </c>
      <c r="C2458" s="147" t="s">
        <v>95</v>
      </c>
      <c r="D2458" s="164">
        <v>546794</v>
      </c>
      <c r="E2458" s="151">
        <v>833</v>
      </c>
      <c r="F2458" s="164"/>
      <c r="G2458" s="1328"/>
    </row>
    <row r="2459" spans="1:7" ht="18.75" customHeight="1" x14ac:dyDescent="0.25">
      <c r="A2459" s="1344"/>
      <c r="B2459" s="163" t="s">
        <v>2629</v>
      </c>
      <c r="C2459" s="147" t="s">
        <v>95</v>
      </c>
      <c r="D2459" s="164">
        <v>584150</v>
      </c>
      <c r="E2459" s="151">
        <v>833</v>
      </c>
      <c r="F2459" s="164"/>
      <c r="G2459" s="1328"/>
    </row>
    <row r="2460" spans="1:7" ht="18.75" customHeight="1" x14ac:dyDescent="0.25">
      <c r="A2460" s="1344"/>
      <c r="B2460" s="163" t="s">
        <v>2630</v>
      </c>
      <c r="C2460" s="147" t="s">
        <v>95</v>
      </c>
      <c r="D2460" s="164">
        <v>623878</v>
      </c>
      <c r="E2460" s="151">
        <v>833</v>
      </c>
      <c r="F2460" s="164"/>
      <c r="G2460" s="1328"/>
    </row>
    <row r="2461" spans="1:7" ht="18.75" customHeight="1" x14ac:dyDescent="0.25">
      <c r="A2461" s="1344"/>
      <c r="B2461" s="163" t="s">
        <v>2631</v>
      </c>
      <c r="C2461" s="147" t="s">
        <v>95</v>
      </c>
      <c r="D2461" s="164">
        <v>666315</v>
      </c>
      <c r="E2461" s="151">
        <v>833</v>
      </c>
      <c r="F2461" s="164"/>
      <c r="G2461" s="1328"/>
    </row>
    <row r="2462" spans="1:7" ht="18.75" customHeight="1" x14ac:dyDescent="0.25">
      <c r="A2462" s="1344"/>
      <c r="B2462" s="163" t="s">
        <v>2632</v>
      </c>
      <c r="C2462" s="147" t="s">
        <v>95</v>
      </c>
      <c r="D2462" s="164">
        <v>711843</v>
      </c>
      <c r="E2462" s="151">
        <v>833</v>
      </c>
      <c r="F2462" s="164"/>
      <c r="G2462" s="1328"/>
    </row>
    <row r="2463" spans="1:7" ht="18.75" customHeight="1" x14ac:dyDescent="0.25">
      <c r="A2463" s="1344"/>
      <c r="B2463" s="163" t="s">
        <v>2633</v>
      </c>
      <c r="C2463" s="147" t="s">
        <v>95</v>
      </c>
      <c r="D2463" s="164">
        <v>760901</v>
      </c>
      <c r="E2463" s="151">
        <v>833</v>
      </c>
      <c r="F2463" s="164"/>
      <c r="G2463" s="1328"/>
    </row>
    <row r="2464" spans="1:7" ht="18.75" customHeight="1" x14ac:dyDescent="0.25">
      <c r="A2464" s="1344"/>
      <c r="B2464" s="163" t="s">
        <v>2634</v>
      </c>
      <c r="C2464" s="147" t="s">
        <v>95</v>
      </c>
      <c r="D2464" s="164">
        <v>813988</v>
      </c>
      <c r="E2464" s="151">
        <v>833</v>
      </c>
      <c r="F2464" s="164"/>
      <c r="G2464" s="1328"/>
    </row>
    <row r="2465" spans="1:7" ht="18.75" customHeight="1" x14ac:dyDescent="0.25">
      <c r="A2465" s="1344"/>
      <c r="B2465" s="163" t="s">
        <v>2635</v>
      </c>
      <c r="C2465" s="147" t="s">
        <v>95</v>
      </c>
      <c r="D2465" s="164">
        <v>871666</v>
      </c>
      <c r="E2465" s="151">
        <v>833</v>
      </c>
      <c r="F2465" s="164"/>
      <c r="G2465" s="1328"/>
    </row>
    <row r="2466" spans="1:7" ht="18.75" customHeight="1" x14ac:dyDescent="0.25">
      <c r="A2466" s="1344"/>
      <c r="B2466" s="163" t="s">
        <v>2636</v>
      </c>
      <c r="C2466" s="147" t="s">
        <v>95</v>
      </c>
      <c r="D2466" s="164">
        <v>934608</v>
      </c>
      <c r="E2466" s="151">
        <v>833</v>
      </c>
      <c r="F2466" s="164"/>
      <c r="G2466" s="1328"/>
    </row>
    <row r="2467" spans="1:7" ht="18.75" customHeight="1" x14ac:dyDescent="0.25">
      <c r="A2467" s="1344"/>
      <c r="B2467" s="163" t="s">
        <v>2637</v>
      </c>
      <c r="C2467" s="147" t="s">
        <v>95</v>
      </c>
      <c r="D2467" s="164">
        <v>1003534</v>
      </c>
      <c r="E2467" s="151">
        <v>833</v>
      </c>
      <c r="F2467" s="164"/>
      <c r="G2467" s="1328"/>
    </row>
    <row r="2468" spans="1:7" ht="18.75" customHeight="1" x14ac:dyDescent="0.25">
      <c r="A2468" s="1344"/>
      <c r="B2468" s="163" t="s">
        <v>2638</v>
      </c>
      <c r="C2468" s="147" t="s">
        <v>95</v>
      </c>
      <c r="D2468" s="164">
        <v>1079300</v>
      </c>
      <c r="E2468" s="151">
        <v>833</v>
      </c>
      <c r="F2468" s="164"/>
      <c r="G2468" s="1328"/>
    </row>
    <row r="2469" spans="1:7" ht="18.75" customHeight="1" x14ac:dyDescent="0.25">
      <c r="A2469" s="1345"/>
      <c r="B2469" s="163" t="s">
        <v>2639</v>
      </c>
      <c r="C2469" s="147" t="s">
        <v>95</v>
      </c>
      <c r="D2469" s="164">
        <v>1162873</v>
      </c>
      <c r="E2469" s="151">
        <v>833</v>
      </c>
      <c r="F2469" s="164"/>
      <c r="G2469" s="1328"/>
    </row>
    <row r="2470" spans="1:7" ht="18.75" customHeight="1" x14ac:dyDescent="0.25">
      <c r="A2470" s="1343">
        <v>5</v>
      </c>
      <c r="B2470" s="163" t="s">
        <v>2640</v>
      </c>
      <c r="C2470" s="147" t="s">
        <v>95</v>
      </c>
      <c r="D2470" s="164">
        <v>117255</v>
      </c>
      <c r="E2470" s="151">
        <v>833</v>
      </c>
      <c r="F2470" s="164"/>
      <c r="G2470" s="1337" t="s">
        <v>2430</v>
      </c>
    </row>
    <row r="2471" spans="1:7" ht="18.75" customHeight="1" x14ac:dyDescent="0.25">
      <c r="A2471" s="1344"/>
      <c r="B2471" s="163" t="s">
        <v>2641</v>
      </c>
      <c r="C2471" s="147" t="s">
        <v>95</v>
      </c>
      <c r="D2471" s="164">
        <v>154467</v>
      </c>
      <c r="E2471" s="151">
        <v>833</v>
      </c>
      <c r="F2471" s="164"/>
      <c r="G2471" s="1328"/>
    </row>
    <row r="2472" spans="1:7" ht="18.75" customHeight="1" x14ac:dyDescent="0.25">
      <c r="A2472" s="1344"/>
      <c r="B2472" s="163" t="s">
        <v>2642</v>
      </c>
      <c r="C2472" s="147" t="s">
        <v>95</v>
      </c>
      <c r="D2472" s="164">
        <v>406422</v>
      </c>
      <c r="E2472" s="151">
        <v>833</v>
      </c>
      <c r="F2472" s="164"/>
      <c r="G2472" s="1328"/>
    </row>
    <row r="2473" spans="1:7" ht="18.75" customHeight="1" x14ac:dyDescent="0.25">
      <c r="A2473" s="1344"/>
      <c r="B2473" s="163" t="s">
        <v>2643</v>
      </c>
      <c r="C2473" s="147" t="s">
        <v>95</v>
      </c>
      <c r="D2473" s="164">
        <v>546794</v>
      </c>
      <c r="E2473" s="151">
        <v>833</v>
      </c>
      <c r="F2473" s="164"/>
      <c r="G2473" s="1328"/>
    </row>
    <row r="2474" spans="1:7" ht="18.75" customHeight="1" x14ac:dyDescent="0.25">
      <c r="A2474" s="1344"/>
      <c r="B2474" s="163" t="s">
        <v>2644</v>
      </c>
      <c r="C2474" s="147" t="s">
        <v>95</v>
      </c>
      <c r="D2474" s="164">
        <v>584150</v>
      </c>
      <c r="E2474" s="151">
        <v>833</v>
      </c>
      <c r="F2474" s="164"/>
      <c r="G2474" s="1328"/>
    </row>
    <row r="2475" spans="1:7" ht="18.75" customHeight="1" x14ac:dyDescent="0.25">
      <c r="A2475" s="1344"/>
      <c r="B2475" s="163" t="s">
        <v>2645</v>
      </c>
      <c r="C2475" s="147" t="s">
        <v>95</v>
      </c>
      <c r="D2475" s="164">
        <v>623878</v>
      </c>
      <c r="E2475" s="151">
        <v>833</v>
      </c>
      <c r="F2475" s="164"/>
      <c r="G2475" s="1328"/>
    </row>
    <row r="2476" spans="1:7" ht="18.75" customHeight="1" x14ac:dyDescent="0.25">
      <c r="A2476" s="1344"/>
      <c r="B2476" s="163" t="s">
        <v>2646</v>
      </c>
      <c r="C2476" s="147" t="s">
        <v>95</v>
      </c>
      <c r="D2476" s="164">
        <v>666315</v>
      </c>
      <c r="E2476" s="151">
        <v>833</v>
      </c>
      <c r="F2476" s="164"/>
      <c r="G2476" s="1328"/>
    </row>
    <row r="2477" spans="1:7" ht="18.75" customHeight="1" x14ac:dyDescent="0.25">
      <c r="A2477" s="1344"/>
      <c r="B2477" s="163" t="s">
        <v>2647</v>
      </c>
      <c r="C2477" s="147" t="s">
        <v>95</v>
      </c>
      <c r="D2477" s="164">
        <v>711843</v>
      </c>
      <c r="E2477" s="151">
        <v>833</v>
      </c>
      <c r="F2477" s="164"/>
      <c r="G2477" s="1328"/>
    </row>
    <row r="2478" spans="1:7" ht="18.75" customHeight="1" x14ac:dyDescent="0.25">
      <c r="A2478" s="1344"/>
      <c r="B2478" s="163" t="s">
        <v>2648</v>
      </c>
      <c r="C2478" s="147" t="s">
        <v>95</v>
      </c>
      <c r="D2478" s="164">
        <v>760901</v>
      </c>
      <c r="E2478" s="151">
        <v>833</v>
      </c>
      <c r="F2478" s="164"/>
      <c r="G2478" s="1328"/>
    </row>
    <row r="2479" spans="1:7" ht="18.75" customHeight="1" x14ac:dyDescent="0.25">
      <c r="A2479" s="1344"/>
      <c r="B2479" s="163" t="s">
        <v>2649</v>
      </c>
      <c r="C2479" s="147" t="s">
        <v>95</v>
      </c>
      <c r="D2479" s="164">
        <v>813988</v>
      </c>
      <c r="E2479" s="151">
        <v>833</v>
      </c>
      <c r="F2479" s="164"/>
      <c r="G2479" s="1328"/>
    </row>
    <row r="2480" spans="1:7" ht="18.75" customHeight="1" x14ac:dyDescent="0.25">
      <c r="A2480" s="1344"/>
      <c r="B2480" s="163" t="s">
        <v>2650</v>
      </c>
      <c r="C2480" s="147" t="s">
        <v>95</v>
      </c>
      <c r="D2480" s="164">
        <v>871666</v>
      </c>
      <c r="E2480" s="151">
        <v>833</v>
      </c>
      <c r="F2480" s="164"/>
      <c r="G2480" s="1328"/>
    </row>
    <row r="2481" spans="1:7" ht="18.75" customHeight="1" x14ac:dyDescent="0.25">
      <c r="A2481" s="1344"/>
      <c r="B2481" s="163" t="s">
        <v>2651</v>
      </c>
      <c r="C2481" s="147" t="s">
        <v>95</v>
      </c>
      <c r="D2481" s="164">
        <v>934608</v>
      </c>
      <c r="E2481" s="151">
        <v>833</v>
      </c>
      <c r="F2481" s="164"/>
      <c r="G2481" s="1328"/>
    </row>
    <row r="2482" spans="1:7" ht="18.75" customHeight="1" x14ac:dyDescent="0.25">
      <c r="A2482" s="1344"/>
      <c r="B2482" s="163" t="s">
        <v>2652</v>
      </c>
      <c r="C2482" s="147" t="s">
        <v>95</v>
      </c>
      <c r="D2482" s="164">
        <v>1003534</v>
      </c>
      <c r="E2482" s="151">
        <v>833</v>
      </c>
      <c r="F2482" s="164"/>
      <c r="G2482" s="1328"/>
    </row>
    <row r="2483" spans="1:7" ht="18.75" customHeight="1" x14ac:dyDescent="0.25">
      <c r="A2483" s="1344"/>
      <c r="B2483" s="163" t="s">
        <v>2653</v>
      </c>
      <c r="C2483" s="147" t="s">
        <v>95</v>
      </c>
      <c r="D2483" s="164">
        <v>1079300</v>
      </c>
      <c r="E2483" s="151">
        <v>833</v>
      </c>
      <c r="F2483" s="164"/>
      <c r="G2483" s="1328"/>
    </row>
    <row r="2484" spans="1:7" ht="18.75" customHeight="1" x14ac:dyDescent="0.25">
      <c r="A2484" s="1345"/>
      <c r="B2484" s="163" t="s">
        <v>2654</v>
      </c>
      <c r="C2484" s="147" t="s">
        <v>95</v>
      </c>
      <c r="D2484" s="164">
        <v>1162873</v>
      </c>
      <c r="E2484" s="151">
        <v>833</v>
      </c>
      <c r="F2484" s="164"/>
      <c r="G2484" s="1328"/>
    </row>
    <row r="2485" spans="1:7" ht="18.75" customHeight="1" x14ac:dyDescent="0.25">
      <c r="A2485" s="1343">
        <v>6</v>
      </c>
      <c r="B2485" s="163" t="s">
        <v>2655</v>
      </c>
      <c r="C2485" s="147" t="s">
        <v>95</v>
      </c>
      <c r="D2485" s="164">
        <v>117255</v>
      </c>
      <c r="E2485" s="151">
        <v>833</v>
      </c>
      <c r="F2485" s="164"/>
      <c r="G2485" s="1337" t="s">
        <v>2430</v>
      </c>
    </row>
    <row r="2486" spans="1:7" ht="18.75" customHeight="1" x14ac:dyDescent="0.25">
      <c r="A2486" s="1344"/>
      <c r="B2486" s="163" t="s">
        <v>2656</v>
      </c>
      <c r="C2486" s="147" t="s">
        <v>95</v>
      </c>
      <c r="D2486" s="164">
        <v>154467</v>
      </c>
      <c r="E2486" s="151">
        <v>833</v>
      </c>
      <c r="F2486" s="164"/>
      <c r="G2486" s="1328"/>
    </row>
    <row r="2487" spans="1:7" ht="18.75" customHeight="1" x14ac:dyDescent="0.25">
      <c r="A2487" s="1344"/>
      <c r="B2487" s="163" t="s">
        <v>2657</v>
      </c>
      <c r="C2487" s="147" t="s">
        <v>95</v>
      </c>
      <c r="D2487" s="164">
        <v>406422</v>
      </c>
      <c r="E2487" s="151">
        <v>833</v>
      </c>
      <c r="F2487" s="164"/>
      <c r="G2487" s="1328"/>
    </row>
    <row r="2488" spans="1:7" ht="18.75" customHeight="1" x14ac:dyDescent="0.25">
      <c r="A2488" s="1344"/>
      <c r="B2488" s="163" t="s">
        <v>2658</v>
      </c>
      <c r="C2488" s="147" t="s">
        <v>95</v>
      </c>
      <c r="D2488" s="164">
        <v>546794</v>
      </c>
      <c r="E2488" s="151">
        <v>833</v>
      </c>
      <c r="F2488" s="164"/>
      <c r="G2488" s="1328"/>
    </row>
    <row r="2489" spans="1:7" ht="18.75" customHeight="1" x14ac:dyDescent="0.25">
      <c r="A2489" s="1344"/>
      <c r="B2489" s="163" t="s">
        <v>2659</v>
      </c>
      <c r="C2489" s="147" t="s">
        <v>95</v>
      </c>
      <c r="D2489" s="164">
        <v>584150</v>
      </c>
      <c r="E2489" s="151">
        <v>833</v>
      </c>
      <c r="F2489" s="164"/>
      <c r="G2489" s="1328"/>
    </row>
    <row r="2490" spans="1:7" ht="18.75" customHeight="1" x14ac:dyDescent="0.25">
      <c r="A2490" s="1344"/>
      <c r="B2490" s="163" t="s">
        <v>2660</v>
      </c>
      <c r="C2490" s="147" t="s">
        <v>95</v>
      </c>
      <c r="D2490" s="164">
        <v>623878</v>
      </c>
      <c r="E2490" s="151">
        <v>833</v>
      </c>
      <c r="F2490" s="164"/>
      <c r="G2490" s="1328"/>
    </row>
    <row r="2491" spans="1:7" ht="18.75" customHeight="1" x14ac:dyDescent="0.25">
      <c r="A2491" s="1344"/>
      <c r="B2491" s="163" t="s">
        <v>2661</v>
      </c>
      <c r="C2491" s="147" t="s">
        <v>95</v>
      </c>
      <c r="D2491" s="164">
        <v>666315</v>
      </c>
      <c r="E2491" s="151">
        <v>833</v>
      </c>
      <c r="F2491" s="164"/>
      <c r="G2491" s="1328"/>
    </row>
    <row r="2492" spans="1:7" ht="18.75" customHeight="1" x14ac:dyDescent="0.25">
      <c r="A2492" s="1344"/>
      <c r="B2492" s="163" t="s">
        <v>2662</v>
      </c>
      <c r="C2492" s="147" t="s">
        <v>95</v>
      </c>
      <c r="D2492" s="164">
        <v>711843</v>
      </c>
      <c r="E2492" s="151">
        <v>833</v>
      </c>
      <c r="F2492" s="164"/>
      <c r="G2492" s="1328"/>
    </row>
    <row r="2493" spans="1:7" ht="18.75" customHeight="1" x14ac:dyDescent="0.25">
      <c r="A2493" s="1344"/>
      <c r="B2493" s="163" t="s">
        <v>2663</v>
      </c>
      <c r="C2493" s="147" t="s">
        <v>95</v>
      </c>
      <c r="D2493" s="164">
        <v>760901</v>
      </c>
      <c r="E2493" s="151">
        <v>833</v>
      </c>
      <c r="F2493" s="164"/>
      <c r="G2493" s="1328"/>
    </row>
    <row r="2494" spans="1:7" ht="18.75" customHeight="1" x14ac:dyDescent="0.25">
      <c r="A2494" s="1344"/>
      <c r="B2494" s="163" t="s">
        <v>2664</v>
      </c>
      <c r="C2494" s="147" t="s">
        <v>95</v>
      </c>
      <c r="D2494" s="164">
        <v>813988</v>
      </c>
      <c r="E2494" s="151">
        <v>833</v>
      </c>
      <c r="F2494" s="164"/>
      <c r="G2494" s="1328"/>
    </row>
    <row r="2495" spans="1:7" ht="18.75" customHeight="1" x14ac:dyDescent="0.25">
      <c r="A2495" s="1344"/>
      <c r="B2495" s="163" t="s">
        <v>2665</v>
      </c>
      <c r="C2495" s="147" t="s">
        <v>95</v>
      </c>
      <c r="D2495" s="164">
        <v>871666</v>
      </c>
      <c r="E2495" s="151">
        <v>833</v>
      </c>
      <c r="F2495" s="164"/>
      <c r="G2495" s="1328"/>
    </row>
    <row r="2496" spans="1:7" ht="18.75" customHeight="1" x14ac:dyDescent="0.25">
      <c r="A2496" s="1344"/>
      <c r="B2496" s="163" t="s">
        <v>2666</v>
      </c>
      <c r="C2496" s="147" t="s">
        <v>95</v>
      </c>
      <c r="D2496" s="164">
        <v>934608</v>
      </c>
      <c r="E2496" s="151">
        <v>833</v>
      </c>
      <c r="F2496" s="164"/>
      <c r="G2496" s="1328"/>
    </row>
    <row r="2497" spans="1:7" ht="18.75" customHeight="1" x14ac:dyDescent="0.25">
      <c r="A2497" s="1344"/>
      <c r="B2497" s="163" t="s">
        <v>2667</v>
      </c>
      <c r="C2497" s="147" t="s">
        <v>95</v>
      </c>
      <c r="D2497" s="164">
        <v>1003534</v>
      </c>
      <c r="E2497" s="151">
        <v>833</v>
      </c>
      <c r="F2497" s="164"/>
      <c r="G2497" s="1328"/>
    </row>
    <row r="2498" spans="1:7" ht="18.75" customHeight="1" x14ac:dyDescent="0.25">
      <c r="A2498" s="1344"/>
      <c r="B2498" s="163" t="s">
        <v>2668</v>
      </c>
      <c r="C2498" s="147" t="s">
        <v>95</v>
      </c>
      <c r="D2498" s="164">
        <v>1079300</v>
      </c>
      <c r="E2498" s="151">
        <v>833</v>
      </c>
      <c r="F2498" s="164"/>
      <c r="G2498" s="1328"/>
    </row>
    <row r="2499" spans="1:7" ht="18.75" customHeight="1" x14ac:dyDescent="0.25">
      <c r="A2499" s="1345"/>
      <c r="B2499" s="163" t="s">
        <v>2669</v>
      </c>
      <c r="C2499" s="147" t="s">
        <v>95</v>
      </c>
      <c r="D2499" s="164">
        <v>1162873</v>
      </c>
      <c r="E2499" s="151">
        <v>833</v>
      </c>
      <c r="F2499" s="164"/>
      <c r="G2499" s="1328"/>
    </row>
    <row r="2500" spans="1:7" ht="18.75" customHeight="1" x14ac:dyDescent="0.25">
      <c r="A2500" s="1343">
        <v>7</v>
      </c>
      <c r="B2500" s="163" t="s">
        <v>2670</v>
      </c>
      <c r="C2500" s="147" t="s">
        <v>95</v>
      </c>
      <c r="D2500" s="164">
        <v>117255</v>
      </c>
      <c r="E2500" s="151">
        <v>833</v>
      </c>
      <c r="F2500" s="164"/>
      <c r="G2500" s="1337" t="s">
        <v>2430</v>
      </c>
    </row>
    <row r="2501" spans="1:7" ht="18.75" customHeight="1" x14ac:dyDescent="0.25">
      <c r="A2501" s="1344"/>
      <c r="B2501" s="163" t="s">
        <v>2671</v>
      </c>
      <c r="C2501" s="147" t="s">
        <v>95</v>
      </c>
      <c r="D2501" s="164">
        <v>154467</v>
      </c>
      <c r="E2501" s="151">
        <v>833</v>
      </c>
      <c r="F2501" s="164"/>
      <c r="G2501" s="1328"/>
    </row>
    <row r="2502" spans="1:7" ht="18.75" customHeight="1" x14ac:dyDescent="0.25">
      <c r="A2502" s="1344"/>
      <c r="B2502" s="163" t="s">
        <v>2672</v>
      </c>
      <c r="C2502" s="147" t="s">
        <v>95</v>
      </c>
      <c r="D2502" s="164">
        <v>406422</v>
      </c>
      <c r="E2502" s="151">
        <v>833</v>
      </c>
      <c r="F2502" s="164"/>
      <c r="G2502" s="1328"/>
    </row>
    <row r="2503" spans="1:7" ht="18.75" customHeight="1" x14ac:dyDescent="0.25">
      <c r="A2503" s="1344"/>
      <c r="B2503" s="163" t="s">
        <v>2673</v>
      </c>
      <c r="C2503" s="147" t="s">
        <v>95</v>
      </c>
      <c r="D2503" s="164">
        <v>546794</v>
      </c>
      <c r="E2503" s="151">
        <v>833</v>
      </c>
      <c r="F2503" s="164"/>
      <c r="G2503" s="1328"/>
    </row>
    <row r="2504" spans="1:7" ht="18.75" customHeight="1" x14ac:dyDescent="0.25">
      <c r="A2504" s="1344"/>
      <c r="B2504" s="163" t="s">
        <v>2674</v>
      </c>
      <c r="C2504" s="147" t="s">
        <v>95</v>
      </c>
      <c r="D2504" s="164">
        <v>584150</v>
      </c>
      <c r="E2504" s="151">
        <v>833</v>
      </c>
      <c r="F2504" s="164"/>
      <c r="G2504" s="1328"/>
    </row>
    <row r="2505" spans="1:7" ht="18.75" customHeight="1" x14ac:dyDescent="0.25">
      <c r="A2505" s="1344"/>
      <c r="B2505" s="163" t="s">
        <v>2675</v>
      </c>
      <c r="C2505" s="147" t="s">
        <v>95</v>
      </c>
      <c r="D2505" s="164">
        <v>623878</v>
      </c>
      <c r="E2505" s="151">
        <v>833</v>
      </c>
      <c r="F2505" s="164"/>
      <c r="G2505" s="1328"/>
    </row>
    <row r="2506" spans="1:7" ht="18.75" customHeight="1" x14ac:dyDescent="0.25">
      <c r="A2506" s="1344"/>
      <c r="B2506" s="163" t="s">
        <v>2676</v>
      </c>
      <c r="C2506" s="147" t="s">
        <v>95</v>
      </c>
      <c r="D2506" s="164">
        <v>666315</v>
      </c>
      <c r="E2506" s="151">
        <v>833</v>
      </c>
      <c r="F2506" s="164"/>
      <c r="G2506" s="1328"/>
    </row>
    <row r="2507" spans="1:7" ht="18.75" customHeight="1" x14ac:dyDescent="0.25">
      <c r="A2507" s="1344"/>
      <c r="B2507" s="163" t="s">
        <v>2677</v>
      </c>
      <c r="C2507" s="147" t="s">
        <v>95</v>
      </c>
      <c r="D2507" s="164">
        <v>711843</v>
      </c>
      <c r="E2507" s="151">
        <v>833</v>
      </c>
      <c r="F2507" s="164"/>
      <c r="G2507" s="1328"/>
    </row>
    <row r="2508" spans="1:7" ht="18.75" customHeight="1" x14ac:dyDescent="0.25">
      <c r="A2508" s="1344"/>
      <c r="B2508" s="163" t="s">
        <v>2678</v>
      </c>
      <c r="C2508" s="147" t="s">
        <v>95</v>
      </c>
      <c r="D2508" s="164">
        <v>760901</v>
      </c>
      <c r="E2508" s="151">
        <v>833</v>
      </c>
      <c r="F2508" s="164"/>
      <c r="G2508" s="1328"/>
    </row>
    <row r="2509" spans="1:7" ht="18.75" customHeight="1" x14ac:dyDescent="0.25">
      <c r="A2509" s="1344"/>
      <c r="B2509" s="163" t="s">
        <v>2679</v>
      </c>
      <c r="C2509" s="147" t="s">
        <v>95</v>
      </c>
      <c r="D2509" s="164">
        <v>813988</v>
      </c>
      <c r="E2509" s="151">
        <v>833</v>
      </c>
      <c r="F2509" s="164"/>
      <c r="G2509" s="1328"/>
    </row>
    <row r="2510" spans="1:7" ht="18.75" customHeight="1" x14ac:dyDescent="0.25">
      <c r="A2510" s="1344"/>
      <c r="B2510" s="163" t="s">
        <v>2680</v>
      </c>
      <c r="C2510" s="147" t="s">
        <v>95</v>
      </c>
      <c r="D2510" s="164">
        <v>871666</v>
      </c>
      <c r="E2510" s="151">
        <v>833</v>
      </c>
      <c r="F2510" s="164"/>
      <c r="G2510" s="1328"/>
    </row>
    <row r="2511" spans="1:7" ht="18.75" customHeight="1" x14ac:dyDescent="0.25">
      <c r="A2511" s="1344"/>
      <c r="B2511" s="163" t="s">
        <v>2681</v>
      </c>
      <c r="C2511" s="147" t="s">
        <v>95</v>
      </c>
      <c r="D2511" s="164">
        <v>934608</v>
      </c>
      <c r="E2511" s="151">
        <v>833</v>
      </c>
      <c r="F2511" s="164"/>
      <c r="G2511" s="1328"/>
    </row>
    <row r="2512" spans="1:7" ht="18.75" customHeight="1" x14ac:dyDescent="0.25">
      <c r="A2512" s="1344"/>
      <c r="B2512" s="163" t="s">
        <v>2682</v>
      </c>
      <c r="C2512" s="147" t="s">
        <v>95</v>
      </c>
      <c r="D2512" s="164">
        <v>1003534</v>
      </c>
      <c r="E2512" s="151">
        <v>833</v>
      </c>
      <c r="F2512" s="164"/>
      <c r="G2512" s="1328"/>
    </row>
    <row r="2513" spans="1:7" ht="18.75" customHeight="1" x14ac:dyDescent="0.25">
      <c r="A2513" s="1344"/>
      <c r="B2513" s="163" t="s">
        <v>2683</v>
      </c>
      <c r="C2513" s="147" t="s">
        <v>95</v>
      </c>
      <c r="D2513" s="164">
        <v>1079300</v>
      </c>
      <c r="E2513" s="151">
        <v>833</v>
      </c>
      <c r="F2513" s="164"/>
      <c r="G2513" s="1328"/>
    </row>
    <row r="2514" spans="1:7" ht="18.75" customHeight="1" x14ac:dyDescent="0.25">
      <c r="A2514" s="1345"/>
      <c r="B2514" s="163" t="s">
        <v>2684</v>
      </c>
      <c r="C2514" s="147" t="s">
        <v>95</v>
      </c>
      <c r="D2514" s="164">
        <v>1162873</v>
      </c>
      <c r="E2514" s="151">
        <v>833</v>
      </c>
      <c r="F2514" s="164"/>
      <c r="G2514" s="1328"/>
    </row>
    <row r="2515" spans="1:7" ht="18.75" customHeight="1" x14ac:dyDescent="0.25">
      <c r="A2515" s="1343">
        <v>7</v>
      </c>
      <c r="B2515" s="163" t="s">
        <v>2685</v>
      </c>
      <c r="C2515" s="147" t="s">
        <v>95</v>
      </c>
      <c r="D2515" s="164">
        <v>117255</v>
      </c>
      <c r="E2515" s="151">
        <v>833</v>
      </c>
      <c r="F2515" s="164"/>
      <c r="G2515" s="1337" t="s">
        <v>2430</v>
      </c>
    </row>
    <row r="2516" spans="1:7" ht="18.75" customHeight="1" x14ac:dyDescent="0.25">
      <c r="A2516" s="1344"/>
      <c r="B2516" s="163" t="s">
        <v>2686</v>
      </c>
      <c r="C2516" s="147" t="s">
        <v>95</v>
      </c>
      <c r="D2516" s="164">
        <v>154467</v>
      </c>
      <c r="E2516" s="151">
        <v>833</v>
      </c>
      <c r="F2516" s="164"/>
      <c r="G2516" s="1328"/>
    </row>
    <row r="2517" spans="1:7" ht="18.75" customHeight="1" x14ac:dyDescent="0.25">
      <c r="A2517" s="1344"/>
      <c r="B2517" s="163" t="s">
        <v>2687</v>
      </c>
      <c r="C2517" s="147" t="s">
        <v>95</v>
      </c>
      <c r="D2517" s="164">
        <v>406422</v>
      </c>
      <c r="E2517" s="151">
        <v>833</v>
      </c>
      <c r="F2517" s="164"/>
      <c r="G2517" s="1328"/>
    </row>
    <row r="2518" spans="1:7" ht="18.75" customHeight="1" x14ac:dyDescent="0.25">
      <c r="A2518" s="1344"/>
      <c r="B2518" s="163" t="s">
        <v>2688</v>
      </c>
      <c r="C2518" s="147" t="s">
        <v>95</v>
      </c>
      <c r="D2518" s="164">
        <v>546794</v>
      </c>
      <c r="E2518" s="151">
        <v>833</v>
      </c>
      <c r="F2518" s="164"/>
      <c r="G2518" s="1328"/>
    </row>
    <row r="2519" spans="1:7" ht="18.75" customHeight="1" x14ac:dyDescent="0.25">
      <c r="A2519" s="1344"/>
      <c r="B2519" s="163" t="s">
        <v>2689</v>
      </c>
      <c r="C2519" s="147" t="s">
        <v>95</v>
      </c>
      <c r="D2519" s="164">
        <v>584150</v>
      </c>
      <c r="E2519" s="151">
        <v>833</v>
      </c>
      <c r="F2519" s="164"/>
      <c r="G2519" s="1328"/>
    </row>
    <row r="2520" spans="1:7" ht="18.75" customHeight="1" x14ac:dyDescent="0.25">
      <c r="A2520" s="1344"/>
      <c r="B2520" s="163" t="s">
        <v>2690</v>
      </c>
      <c r="C2520" s="147" t="s">
        <v>95</v>
      </c>
      <c r="D2520" s="164">
        <v>623878</v>
      </c>
      <c r="E2520" s="151">
        <v>833</v>
      </c>
      <c r="F2520" s="164"/>
      <c r="G2520" s="1328"/>
    </row>
    <row r="2521" spans="1:7" ht="18.75" customHeight="1" x14ac:dyDescent="0.25">
      <c r="A2521" s="1344"/>
      <c r="B2521" s="163" t="s">
        <v>2691</v>
      </c>
      <c r="C2521" s="147" t="s">
        <v>95</v>
      </c>
      <c r="D2521" s="164">
        <v>666315</v>
      </c>
      <c r="E2521" s="151">
        <v>833</v>
      </c>
      <c r="F2521" s="164"/>
      <c r="G2521" s="1328"/>
    </row>
    <row r="2522" spans="1:7" ht="18.75" customHeight="1" x14ac:dyDescent="0.25">
      <c r="A2522" s="1344"/>
      <c r="B2522" s="163" t="s">
        <v>2692</v>
      </c>
      <c r="C2522" s="147" t="s">
        <v>95</v>
      </c>
      <c r="D2522" s="164">
        <v>711843</v>
      </c>
      <c r="E2522" s="151">
        <v>833</v>
      </c>
      <c r="F2522" s="164"/>
      <c r="G2522" s="1328"/>
    </row>
    <row r="2523" spans="1:7" ht="18.75" customHeight="1" x14ac:dyDescent="0.25">
      <c r="A2523" s="1344"/>
      <c r="B2523" s="163" t="s">
        <v>2693</v>
      </c>
      <c r="C2523" s="147" t="s">
        <v>95</v>
      </c>
      <c r="D2523" s="164">
        <v>760901</v>
      </c>
      <c r="E2523" s="151">
        <v>833</v>
      </c>
      <c r="F2523" s="164"/>
      <c r="G2523" s="1328"/>
    </row>
    <row r="2524" spans="1:7" ht="18.75" customHeight="1" x14ac:dyDescent="0.25">
      <c r="A2524" s="1344"/>
      <c r="B2524" s="163" t="s">
        <v>2694</v>
      </c>
      <c r="C2524" s="147" t="s">
        <v>95</v>
      </c>
      <c r="D2524" s="164">
        <v>813988</v>
      </c>
      <c r="E2524" s="151">
        <v>833</v>
      </c>
      <c r="F2524" s="164"/>
      <c r="G2524" s="1328"/>
    </row>
    <row r="2525" spans="1:7" ht="18.75" customHeight="1" x14ac:dyDescent="0.25">
      <c r="A2525" s="1344"/>
      <c r="B2525" s="163" t="s">
        <v>2695</v>
      </c>
      <c r="C2525" s="147" t="s">
        <v>95</v>
      </c>
      <c r="D2525" s="164">
        <v>871666</v>
      </c>
      <c r="E2525" s="151">
        <v>833</v>
      </c>
      <c r="F2525" s="164"/>
      <c r="G2525" s="1328"/>
    </row>
    <row r="2526" spans="1:7" ht="18.75" customHeight="1" x14ac:dyDescent="0.25">
      <c r="A2526" s="1344"/>
      <c r="B2526" s="163" t="s">
        <v>2696</v>
      </c>
      <c r="C2526" s="147" t="s">
        <v>95</v>
      </c>
      <c r="D2526" s="164">
        <v>934608</v>
      </c>
      <c r="E2526" s="151">
        <v>833</v>
      </c>
      <c r="F2526" s="164"/>
      <c r="G2526" s="1328"/>
    </row>
    <row r="2527" spans="1:7" ht="18.75" customHeight="1" x14ac:dyDescent="0.25">
      <c r="A2527" s="1344"/>
      <c r="B2527" s="163" t="s">
        <v>2697</v>
      </c>
      <c r="C2527" s="147" t="s">
        <v>95</v>
      </c>
      <c r="D2527" s="164">
        <v>1003534</v>
      </c>
      <c r="E2527" s="151">
        <v>833</v>
      </c>
      <c r="F2527" s="164"/>
      <c r="G2527" s="1328"/>
    </row>
    <row r="2528" spans="1:7" ht="18.75" customHeight="1" x14ac:dyDescent="0.25">
      <c r="A2528" s="1344"/>
      <c r="B2528" s="163" t="s">
        <v>2698</v>
      </c>
      <c r="C2528" s="147" t="s">
        <v>95</v>
      </c>
      <c r="D2528" s="164">
        <v>1079300</v>
      </c>
      <c r="E2528" s="151">
        <v>833</v>
      </c>
      <c r="F2528" s="164"/>
      <c r="G2528" s="1328"/>
    </row>
    <row r="2529" spans="1:7" ht="18.75" customHeight="1" x14ac:dyDescent="0.25">
      <c r="A2529" s="1345"/>
      <c r="B2529" s="163" t="s">
        <v>2699</v>
      </c>
      <c r="C2529" s="147" t="s">
        <v>95</v>
      </c>
      <c r="D2529" s="164">
        <v>1162873</v>
      </c>
      <c r="E2529" s="151">
        <v>833</v>
      </c>
      <c r="F2529" s="164"/>
      <c r="G2529" s="1328"/>
    </row>
    <row r="2530" spans="1:7" ht="18.75" customHeight="1" x14ac:dyDescent="0.25">
      <c r="A2530" s="1343">
        <v>7</v>
      </c>
      <c r="B2530" s="163" t="s">
        <v>2700</v>
      </c>
      <c r="C2530" s="147" t="s">
        <v>95</v>
      </c>
      <c r="D2530" s="164">
        <v>117255</v>
      </c>
      <c r="E2530" s="151">
        <v>833</v>
      </c>
      <c r="F2530" s="164"/>
      <c r="G2530" s="1337" t="s">
        <v>2430</v>
      </c>
    </row>
    <row r="2531" spans="1:7" ht="18.75" customHeight="1" x14ac:dyDescent="0.25">
      <c r="A2531" s="1344"/>
      <c r="B2531" s="163" t="s">
        <v>2701</v>
      </c>
      <c r="C2531" s="147" t="s">
        <v>95</v>
      </c>
      <c r="D2531" s="164">
        <v>154467</v>
      </c>
      <c r="E2531" s="151">
        <v>833</v>
      </c>
      <c r="F2531" s="164"/>
      <c r="G2531" s="1328"/>
    </row>
    <row r="2532" spans="1:7" ht="18.75" customHeight="1" x14ac:dyDescent="0.25">
      <c r="A2532" s="1344"/>
      <c r="B2532" s="163" t="s">
        <v>2702</v>
      </c>
      <c r="C2532" s="147" t="s">
        <v>95</v>
      </c>
      <c r="D2532" s="164">
        <v>406422</v>
      </c>
      <c r="E2532" s="151">
        <v>833</v>
      </c>
      <c r="F2532" s="164"/>
      <c r="G2532" s="1328"/>
    </row>
    <row r="2533" spans="1:7" ht="18.75" customHeight="1" x14ac:dyDescent="0.25">
      <c r="A2533" s="1344"/>
      <c r="B2533" s="163" t="s">
        <v>2703</v>
      </c>
      <c r="C2533" s="147" t="s">
        <v>95</v>
      </c>
      <c r="D2533" s="164">
        <v>546794</v>
      </c>
      <c r="E2533" s="151">
        <v>833</v>
      </c>
      <c r="F2533" s="164"/>
      <c r="G2533" s="1328"/>
    </row>
    <row r="2534" spans="1:7" ht="18.75" customHeight="1" x14ac:dyDescent="0.25">
      <c r="A2534" s="1344"/>
      <c r="B2534" s="163" t="s">
        <v>2704</v>
      </c>
      <c r="C2534" s="147" t="s">
        <v>95</v>
      </c>
      <c r="D2534" s="164">
        <v>584150</v>
      </c>
      <c r="E2534" s="151">
        <v>833</v>
      </c>
      <c r="F2534" s="164"/>
      <c r="G2534" s="1328"/>
    </row>
    <row r="2535" spans="1:7" ht="18.75" customHeight="1" x14ac:dyDescent="0.25">
      <c r="A2535" s="1344"/>
      <c r="B2535" s="163" t="s">
        <v>2705</v>
      </c>
      <c r="C2535" s="147" t="s">
        <v>95</v>
      </c>
      <c r="D2535" s="164">
        <v>623878</v>
      </c>
      <c r="E2535" s="151">
        <v>833</v>
      </c>
      <c r="F2535" s="164"/>
      <c r="G2535" s="1328"/>
    </row>
    <row r="2536" spans="1:7" ht="18.75" customHeight="1" x14ac:dyDescent="0.25">
      <c r="A2536" s="1344"/>
      <c r="B2536" s="163" t="s">
        <v>2706</v>
      </c>
      <c r="C2536" s="147" t="s">
        <v>95</v>
      </c>
      <c r="D2536" s="164">
        <v>666315</v>
      </c>
      <c r="E2536" s="151">
        <v>833</v>
      </c>
      <c r="F2536" s="164"/>
      <c r="G2536" s="1328"/>
    </row>
    <row r="2537" spans="1:7" ht="18.75" customHeight="1" x14ac:dyDescent="0.25">
      <c r="A2537" s="1344"/>
      <c r="B2537" s="163" t="s">
        <v>2707</v>
      </c>
      <c r="C2537" s="147" t="s">
        <v>95</v>
      </c>
      <c r="D2537" s="164">
        <v>711843</v>
      </c>
      <c r="E2537" s="151">
        <v>833</v>
      </c>
      <c r="F2537" s="164"/>
      <c r="G2537" s="1328"/>
    </row>
    <row r="2538" spans="1:7" ht="18.75" customHeight="1" x14ac:dyDescent="0.25">
      <c r="A2538" s="1344"/>
      <c r="B2538" s="163" t="s">
        <v>2708</v>
      </c>
      <c r="C2538" s="147" t="s">
        <v>95</v>
      </c>
      <c r="D2538" s="164">
        <v>760901</v>
      </c>
      <c r="E2538" s="151">
        <v>833</v>
      </c>
      <c r="F2538" s="164"/>
      <c r="G2538" s="1328"/>
    </row>
    <row r="2539" spans="1:7" ht="18.75" customHeight="1" x14ac:dyDescent="0.25">
      <c r="A2539" s="1344"/>
      <c r="B2539" s="163" t="s">
        <v>2709</v>
      </c>
      <c r="C2539" s="147" t="s">
        <v>95</v>
      </c>
      <c r="D2539" s="164">
        <v>813988</v>
      </c>
      <c r="E2539" s="151">
        <v>833</v>
      </c>
      <c r="F2539" s="164"/>
      <c r="G2539" s="1328"/>
    </row>
    <row r="2540" spans="1:7" ht="18.75" customHeight="1" x14ac:dyDescent="0.25">
      <c r="A2540" s="1344"/>
      <c r="B2540" s="163" t="s">
        <v>2710</v>
      </c>
      <c r="C2540" s="147" t="s">
        <v>95</v>
      </c>
      <c r="D2540" s="164">
        <v>871666</v>
      </c>
      <c r="E2540" s="151">
        <v>833</v>
      </c>
      <c r="F2540" s="164"/>
      <c r="G2540" s="1328"/>
    </row>
    <row r="2541" spans="1:7" ht="18.75" customHeight="1" x14ac:dyDescent="0.25">
      <c r="A2541" s="1344"/>
      <c r="B2541" s="163" t="s">
        <v>2711</v>
      </c>
      <c r="C2541" s="147" t="s">
        <v>95</v>
      </c>
      <c r="D2541" s="164">
        <v>934608</v>
      </c>
      <c r="E2541" s="151">
        <v>833</v>
      </c>
      <c r="F2541" s="164"/>
      <c r="G2541" s="1328"/>
    </row>
    <row r="2542" spans="1:7" ht="18.75" customHeight="1" x14ac:dyDescent="0.25">
      <c r="A2542" s="1344"/>
      <c r="B2542" s="163" t="s">
        <v>2712</v>
      </c>
      <c r="C2542" s="147" t="s">
        <v>95</v>
      </c>
      <c r="D2542" s="164">
        <v>1003534</v>
      </c>
      <c r="E2542" s="151">
        <v>833</v>
      </c>
      <c r="F2542" s="164"/>
      <c r="G2542" s="1328"/>
    </row>
    <row r="2543" spans="1:7" ht="18.75" customHeight="1" x14ac:dyDescent="0.25">
      <c r="A2543" s="1344"/>
      <c r="B2543" s="163" t="s">
        <v>2713</v>
      </c>
      <c r="C2543" s="147" t="s">
        <v>95</v>
      </c>
      <c r="D2543" s="164">
        <v>1079300</v>
      </c>
      <c r="E2543" s="151">
        <v>833</v>
      </c>
      <c r="F2543" s="164"/>
      <c r="G2543" s="1328"/>
    </row>
    <row r="2544" spans="1:7" ht="18.75" customHeight="1" x14ac:dyDescent="0.25">
      <c r="A2544" s="1345"/>
      <c r="B2544" s="163" t="s">
        <v>2714</v>
      </c>
      <c r="C2544" s="147" t="s">
        <v>95</v>
      </c>
      <c r="D2544" s="164">
        <v>1162873</v>
      </c>
      <c r="E2544" s="151">
        <v>833</v>
      </c>
      <c r="F2544" s="164"/>
      <c r="G2544" s="1328"/>
    </row>
    <row r="2545" spans="1:7" ht="18.75" customHeight="1" x14ac:dyDescent="0.25">
      <c r="A2545" s="1343">
        <v>8</v>
      </c>
      <c r="B2545" s="163" t="s">
        <v>2715</v>
      </c>
      <c r="C2545" s="147" t="s">
        <v>95</v>
      </c>
      <c r="D2545" s="164">
        <v>117255</v>
      </c>
      <c r="E2545" s="151">
        <v>833</v>
      </c>
      <c r="F2545" s="164"/>
      <c r="G2545" s="1337" t="s">
        <v>2430</v>
      </c>
    </row>
    <row r="2546" spans="1:7" ht="18.75" customHeight="1" x14ac:dyDescent="0.25">
      <c r="A2546" s="1344"/>
      <c r="B2546" s="163" t="s">
        <v>2716</v>
      </c>
      <c r="C2546" s="147" t="s">
        <v>95</v>
      </c>
      <c r="D2546" s="164">
        <v>154467</v>
      </c>
      <c r="E2546" s="151">
        <v>833</v>
      </c>
      <c r="F2546" s="164"/>
      <c r="G2546" s="1328"/>
    </row>
    <row r="2547" spans="1:7" ht="18.75" customHeight="1" x14ac:dyDescent="0.25">
      <c r="A2547" s="1344"/>
      <c r="B2547" s="163" t="s">
        <v>2717</v>
      </c>
      <c r="C2547" s="147" t="s">
        <v>95</v>
      </c>
      <c r="D2547" s="164">
        <v>406422</v>
      </c>
      <c r="E2547" s="151">
        <v>833</v>
      </c>
      <c r="F2547" s="164"/>
      <c r="G2547" s="1328"/>
    </row>
    <row r="2548" spans="1:7" ht="18.75" customHeight="1" x14ac:dyDescent="0.25">
      <c r="A2548" s="1344"/>
      <c r="B2548" s="163" t="s">
        <v>2718</v>
      </c>
      <c r="C2548" s="147" t="s">
        <v>95</v>
      </c>
      <c r="D2548" s="164">
        <v>546794</v>
      </c>
      <c r="E2548" s="151">
        <v>833</v>
      </c>
      <c r="F2548" s="164"/>
      <c r="G2548" s="1328"/>
    </row>
    <row r="2549" spans="1:7" ht="18.75" customHeight="1" x14ac:dyDescent="0.25">
      <c r="A2549" s="1344"/>
      <c r="B2549" s="163" t="s">
        <v>2719</v>
      </c>
      <c r="C2549" s="147" t="s">
        <v>95</v>
      </c>
      <c r="D2549" s="164">
        <v>584150</v>
      </c>
      <c r="E2549" s="151">
        <v>833</v>
      </c>
      <c r="F2549" s="164"/>
      <c r="G2549" s="1328"/>
    </row>
    <row r="2550" spans="1:7" ht="18.75" customHeight="1" x14ac:dyDescent="0.25">
      <c r="A2550" s="1344"/>
      <c r="B2550" s="163" t="s">
        <v>2720</v>
      </c>
      <c r="C2550" s="147" t="s">
        <v>95</v>
      </c>
      <c r="D2550" s="164">
        <v>623878</v>
      </c>
      <c r="E2550" s="151">
        <v>833</v>
      </c>
      <c r="F2550" s="164"/>
      <c r="G2550" s="1328"/>
    </row>
    <row r="2551" spans="1:7" ht="18.75" customHeight="1" x14ac:dyDescent="0.25">
      <c r="A2551" s="1344"/>
      <c r="B2551" s="163" t="s">
        <v>2721</v>
      </c>
      <c r="C2551" s="147" t="s">
        <v>95</v>
      </c>
      <c r="D2551" s="164">
        <v>666315</v>
      </c>
      <c r="E2551" s="151">
        <v>833</v>
      </c>
      <c r="F2551" s="164"/>
      <c r="G2551" s="1328"/>
    </row>
    <row r="2552" spans="1:7" ht="18.75" customHeight="1" x14ac:dyDescent="0.25">
      <c r="A2552" s="1344"/>
      <c r="B2552" s="163" t="s">
        <v>2722</v>
      </c>
      <c r="C2552" s="147" t="s">
        <v>95</v>
      </c>
      <c r="D2552" s="164">
        <v>711843</v>
      </c>
      <c r="E2552" s="151">
        <v>833</v>
      </c>
      <c r="F2552" s="164"/>
      <c r="G2552" s="1328"/>
    </row>
    <row r="2553" spans="1:7" ht="18.75" customHeight="1" x14ac:dyDescent="0.25">
      <c r="A2553" s="1344"/>
      <c r="B2553" s="163" t="s">
        <v>2723</v>
      </c>
      <c r="C2553" s="147" t="s">
        <v>95</v>
      </c>
      <c r="D2553" s="164">
        <v>760901</v>
      </c>
      <c r="E2553" s="151">
        <v>833</v>
      </c>
      <c r="F2553" s="164"/>
      <c r="G2553" s="1328"/>
    </row>
    <row r="2554" spans="1:7" ht="18.75" customHeight="1" x14ac:dyDescent="0.25">
      <c r="A2554" s="1344"/>
      <c r="B2554" s="163" t="s">
        <v>2724</v>
      </c>
      <c r="C2554" s="147" t="s">
        <v>95</v>
      </c>
      <c r="D2554" s="164">
        <v>813988</v>
      </c>
      <c r="E2554" s="151">
        <v>833</v>
      </c>
      <c r="F2554" s="164"/>
      <c r="G2554" s="1328"/>
    </row>
    <row r="2555" spans="1:7" ht="18.75" customHeight="1" x14ac:dyDescent="0.25">
      <c r="A2555" s="1344"/>
      <c r="B2555" s="163" t="s">
        <v>2725</v>
      </c>
      <c r="C2555" s="147" t="s">
        <v>95</v>
      </c>
      <c r="D2555" s="164">
        <v>871666</v>
      </c>
      <c r="E2555" s="151">
        <v>833</v>
      </c>
      <c r="F2555" s="164"/>
      <c r="G2555" s="1328"/>
    </row>
    <row r="2556" spans="1:7" ht="18.75" customHeight="1" x14ac:dyDescent="0.25">
      <c r="A2556" s="1344"/>
      <c r="B2556" s="163" t="s">
        <v>2726</v>
      </c>
      <c r="C2556" s="147" t="s">
        <v>95</v>
      </c>
      <c r="D2556" s="164">
        <v>934608</v>
      </c>
      <c r="E2556" s="151">
        <v>833</v>
      </c>
      <c r="F2556" s="164"/>
      <c r="G2556" s="1328"/>
    </row>
    <row r="2557" spans="1:7" ht="18.75" customHeight="1" x14ac:dyDescent="0.25">
      <c r="A2557" s="1344"/>
      <c r="B2557" s="163" t="s">
        <v>2727</v>
      </c>
      <c r="C2557" s="147" t="s">
        <v>95</v>
      </c>
      <c r="D2557" s="164">
        <v>1003534</v>
      </c>
      <c r="E2557" s="151">
        <v>833</v>
      </c>
      <c r="F2557" s="164"/>
      <c r="G2557" s="1328"/>
    </row>
    <row r="2558" spans="1:7" ht="18.75" customHeight="1" x14ac:dyDescent="0.25">
      <c r="A2558" s="1344"/>
      <c r="B2558" s="163" t="s">
        <v>2728</v>
      </c>
      <c r="C2558" s="147" t="s">
        <v>95</v>
      </c>
      <c r="D2558" s="164">
        <v>1079300</v>
      </c>
      <c r="E2558" s="151">
        <v>833</v>
      </c>
      <c r="F2558" s="164"/>
      <c r="G2558" s="1328"/>
    </row>
    <row r="2559" spans="1:7" ht="18.75" customHeight="1" x14ac:dyDescent="0.25">
      <c r="A2559" s="1345"/>
      <c r="B2559" s="163" t="s">
        <v>2729</v>
      </c>
      <c r="C2559" s="147" t="s">
        <v>95</v>
      </c>
      <c r="D2559" s="164">
        <v>1162873</v>
      </c>
      <c r="E2559" s="151">
        <v>833</v>
      </c>
      <c r="F2559" s="164"/>
      <c r="G2559" s="1328"/>
    </row>
    <row r="2560" spans="1:7" ht="18.75" customHeight="1" x14ac:dyDescent="0.25">
      <c r="A2560" s="1343">
        <v>9</v>
      </c>
      <c r="B2560" s="163" t="s">
        <v>2730</v>
      </c>
      <c r="C2560" s="147" t="s">
        <v>95</v>
      </c>
      <c r="D2560" s="164">
        <v>117255</v>
      </c>
      <c r="E2560" s="151">
        <v>833</v>
      </c>
      <c r="F2560" s="164"/>
      <c r="G2560" s="1337" t="s">
        <v>2430</v>
      </c>
    </row>
    <row r="2561" spans="1:7" ht="18.75" customHeight="1" x14ac:dyDescent="0.25">
      <c r="A2561" s="1344"/>
      <c r="B2561" s="163" t="s">
        <v>2731</v>
      </c>
      <c r="C2561" s="147" t="s">
        <v>95</v>
      </c>
      <c r="D2561" s="164">
        <v>154467</v>
      </c>
      <c r="E2561" s="151">
        <v>833</v>
      </c>
      <c r="F2561" s="164"/>
      <c r="G2561" s="1328"/>
    </row>
    <row r="2562" spans="1:7" ht="18.75" customHeight="1" x14ac:dyDescent="0.25">
      <c r="A2562" s="1344"/>
      <c r="B2562" s="163" t="s">
        <v>2732</v>
      </c>
      <c r="C2562" s="147" t="s">
        <v>95</v>
      </c>
      <c r="D2562" s="164">
        <v>406422</v>
      </c>
      <c r="E2562" s="151">
        <v>833</v>
      </c>
      <c r="F2562" s="164"/>
      <c r="G2562" s="1328"/>
    </row>
    <row r="2563" spans="1:7" ht="18.75" customHeight="1" x14ac:dyDescent="0.25">
      <c r="A2563" s="1344"/>
      <c r="B2563" s="163" t="s">
        <v>2733</v>
      </c>
      <c r="C2563" s="147" t="s">
        <v>95</v>
      </c>
      <c r="D2563" s="164">
        <v>546794</v>
      </c>
      <c r="E2563" s="151">
        <v>833</v>
      </c>
      <c r="F2563" s="164"/>
      <c r="G2563" s="1328"/>
    </row>
    <row r="2564" spans="1:7" ht="18.75" customHeight="1" x14ac:dyDescent="0.25">
      <c r="A2564" s="1344"/>
      <c r="B2564" s="163" t="s">
        <v>2734</v>
      </c>
      <c r="C2564" s="147" t="s">
        <v>95</v>
      </c>
      <c r="D2564" s="164">
        <v>584150</v>
      </c>
      <c r="E2564" s="151">
        <v>833</v>
      </c>
      <c r="F2564" s="164"/>
      <c r="G2564" s="1328"/>
    </row>
    <row r="2565" spans="1:7" ht="18.75" customHeight="1" x14ac:dyDescent="0.25">
      <c r="A2565" s="1344"/>
      <c r="B2565" s="163" t="s">
        <v>2735</v>
      </c>
      <c r="C2565" s="147" t="s">
        <v>95</v>
      </c>
      <c r="D2565" s="164">
        <v>623878</v>
      </c>
      <c r="E2565" s="151">
        <v>833</v>
      </c>
      <c r="F2565" s="164"/>
      <c r="G2565" s="1328"/>
    </row>
    <row r="2566" spans="1:7" ht="18.75" customHeight="1" x14ac:dyDescent="0.25">
      <c r="A2566" s="1344"/>
      <c r="B2566" s="163" t="s">
        <v>2736</v>
      </c>
      <c r="C2566" s="147" t="s">
        <v>95</v>
      </c>
      <c r="D2566" s="164">
        <v>666315</v>
      </c>
      <c r="E2566" s="151">
        <v>833</v>
      </c>
      <c r="F2566" s="164"/>
      <c r="G2566" s="1328"/>
    </row>
    <row r="2567" spans="1:7" ht="18.75" customHeight="1" x14ac:dyDescent="0.25">
      <c r="A2567" s="1344"/>
      <c r="B2567" s="163" t="s">
        <v>2737</v>
      </c>
      <c r="C2567" s="147" t="s">
        <v>95</v>
      </c>
      <c r="D2567" s="164">
        <v>711843</v>
      </c>
      <c r="E2567" s="151">
        <v>833</v>
      </c>
      <c r="F2567" s="164"/>
      <c r="G2567" s="1328"/>
    </row>
    <row r="2568" spans="1:7" ht="18.75" customHeight="1" x14ac:dyDescent="0.25">
      <c r="A2568" s="1344"/>
      <c r="B2568" s="163" t="s">
        <v>2738</v>
      </c>
      <c r="C2568" s="147" t="s">
        <v>95</v>
      </c>
      <c r="D2568" s="164">
        <v>760901</v>
      </c>
      <c r="E2568" s="151">
        <v>833</v>
      </c>
      <c r="F2568" s="164"/>
      <c r="G2568" s="1328"/>
    </row>
    <row r="2569" spans="1:7" ht="18.75" customHeight="1" x14ac:dyDescent="0.25">
      <c r="A2569" s="1344"/>
      <c r="B2569" s="163" t="s">
        <v>2739</v>
      </c>
      <c r="C2569" s="147" t="s">
        <v>95</v>
      </c>
      <c r="D2569" s="164">
        <v>813988</v>
      </c>
      <c r="E2569" s="151">
        <v>833</v>
      </c>
      <c r="F2569" s="164"/>
      <c r="G2569" s="1328"/>
    </row>
    <row r="2570" spans="1:7" ht="18.75" customHeight="1" x14ac:dyDescent="0.25">
      <c r="A2570" s="1344"/>
      <c r="B2570" s="163" t="s">
        <v>2740</v>
      </c>
      <c r="C2570" s="147" t="s">
        <v>95</v>
      </c>
      <c r="D2570" s="164">
        <v>871666</v>
      </c>
      <c r="E2570" s="151">
        <v>833</v>
      </c>
      <c r="F2570" s="164"/>
      <c r="G2570" s="1328"/>
    </row>
    <row r="2571" spans="1:7" ht="18.75" customHeight="1" x14ac:dyDescent="0.25">
      <c r="A2571" s="1344"/>
      <c r="B2571" s="163" t="s">
        <v>2741</v>
      </c>
      <c r="C2571" s="147" t="s">
        <v>95</v>
      </c>
      <c r="D2571" s="164">
        <v>934608</v>
      </c>
      <c r="E2571" s="151">
        <v>833</v>
      </c>
      <c r="F2571" s="164"/>
      <c r="G2571" s="1328"/>
    </row>
    <row r="2572" spans="1:7" ht="18.75" customHeight="1" x14ac:dyDescent="0.25">
      <c r="A2572" s="1344"/>
      <c r="B2572" s="163" t="s">
        <v>2742</v>
      </c>
      <c r="C2572" s="147" t="s">
        <v>95</v>
      </c>
      <c r="D2572" s="164">
        <v>1003534</v>
      </c>
      <c r="E2572" s="151">
        <v>833</v>
      </c>
      <c r="F2572" s="164"/>
      <c r="G2572" s="1328"/>
    </row>
    <row r="2573" spans="1:7" ht="18.75" customHeight="1" x14ac:dyDescent="0.25">
      <c r="A2573" s="1344"/>
      <c r="B2573" s="163" t="s">
        <v>2743</v>
      </c>
      <c r="C2573" s="147" t="s">
        <v>95</v>
      </c>
      <c r="D2573" s="164">
        <v>1079300</v>
      </c>
      <c r="E2573" s="151">
        <v>833</v>
      </c>
      <c r="F2573" s="164"/>
      <c r="G2573" s="1328"/>
    </row>
    <row r="2574" spans="1:7" ht="18.75" customHeight="1" x14ac:dyDescent="0.25">
      <c r="A2574" s="1345"/>
      <c r="B2574" s="163" t="s">
        <v>2744</v>
      </c>
      <c r="C2574" s="147" t="s">
        <v>95</v>
      </c>
      <c r="D2574" s="164">
        <v>1162873</v>
      </c>
      <c r="E2574" s="151">
        <v>833</v>
      </c>
      <c r="F2574" s="164"/>
      <c r="G2574" s="1328"/>
    </row>
    <row r="2575" spans="1:7" ht="18.75" customHeight="1" x14ac:dyDescent="0.25">
      <c r="A2575" s="1343">
        <v>10</v>
      </c>
      <c r="B2575" s="163" t="s">
        <v>2745</v>
      </c>
      <c r="C2575" s="147" t="s">
        <v>95</v>
      </c>
      <c r="D2575" s="164">
        <v>117255</v>
      </c>
      <c r="E2575" s="151">
        <v>833</v>
      </c>
      <c r="F2575" s="164"/>
      <c r="G2575" s="1337" t="s">
        <v>2430</v>
      </c>
    </row>
    <row r="2576" spans="1:7" ht="18.75" customHeight="1" x14ac:dyDescent="0.25">
      <c r="A2576" s="1344"/>
      <c r="B2576" s="163" t="s">
        <v>2746</v>
      </c>
      <c r="C2576" s="147" t="s">
        <v>95</v>
      </c>
      <c r="D2576" s="164">
        <v>154467</v>
      </c>
      <c r="E2576" s="151">
        <v>833</v>
      </c>
      <c r="F2576" s="164"/>
      <c r="G2576" s="1328"/>
    </row>
    <row r="2577" spans="1:7" ht="18.75" customHeight="1" x14ac:dyDescent="0.25">
      <c r="A2577" s="1344"/>
      <c r="B2577" s="163" t="s">
        <v>2747</v>
      </c>
      <c r="C2577" s="147" t="s">
        <v>95</v>
      </c>
      <c r="D2577" s="164">
        <v>406422</v>
      </c>
      <c r="E2577" s="151">
        <v>833</v>
      </c>
      <c r="F2577" s="164"/>
      <c r="G2577" s="1328"/>
    </row>
    <row r="2578" spans="1:7" ht="18.75" customHeight="1" x14ac:dyDescent="0.25">
      <c r="A2578" s="1344"/>
      <c r="B2578" s="163" t="s">
        <v>2748</v>
      </c>
      <c r="C2578" s="147" t="s">
        <v>95</v>
      </c>
      <c r="D2578" s="164">
        <v>546794</v>
      </c>
      <c r="E2578" s="151">
        <v>833</v>
      </c>
      <c r="F2578" s="164"/>
      <c r="G2578" s="1328"/>
    </row>
    <row r="2579" spans="1:7" ht="18.75" customHeight="1" x14ac:dyDescent="0.25">
      <c r="A2579" s="1344"/>
      <c r="B2579" s="163" t="s">
        <v>2749</v>
      </c>
      <c r="C2579" s="147" t="s">
        <v>95</v>
      </c>
      <c r="D2579" s="164">
        <v>584150</v>
      </c>
      <c r="E2579" s="151">
        <v>833</v>
      </c>
      <c r="F2579" s="164"/>
      <c r="G2579" s="1328"/>
    </row>
    <row r="2580" spans="1:7" ht="18.75" customHeight="1" x14ac:dyDescent="0.25">
      <c r="A2580" s="1344"/>
      <c r="B2580" s="163" t="s">
        <v>2750</v>
      </c>
      <c r="C2580" s="147" t="s">
        <v>95</v>
      </c>
      <c r="D2580" s="164">
        <v>623878</v>
      </c>
      <c r="E2580" s="151">
        <v>833</v>
      </c>
      <c r="F2580" s="164"/>
      <c r="G2580" s="1328"/>
    </row>
    <row r="2581" spans="1:7" ht="18.75" customHeight="1" x14ac:dyDescent="0.25">
      <c r="A2581" s="1344"/>
      <c r="B2581" s="163" t="s">
        <v>2751</v>
      </c>
      <c r="C2581" s="147" t="s">
        <v>95</v>
      </c>
      <c r="D2581" s="164">
        <v>666315</v>
      </c>
      <c r="E2581" s="151">
        <v>833</v>
      </c>
      <c r="F2581" s="164"/>
      <c r="G2581" s="1328"/>
    </row>
    <row r="2582" spans="1:7" ht="18.75" customHeight="1" x14ac:dyDescent="0.25">
      <c r="A2582" s="1344"/>
      <c r="B2582" s="163" t="s">
        <v>2752</v>
      </c>
      <c r="C2582" s="147" t="s">
        <v>95</v>
      </c>
      <c r="D2582" s="164">
        <v>711843</v>
      </c>
      <c r="E2582" s="151">
        <v>833</v>
      </c>
      <c r="F2582" s="164"/>
      <c r="G2582" s="1328"/>
    </row>
    <row r="2583" spans="1:7" ht="18.75" customHeight="1" x14ac:dyDescent="0.25">
      <c r="A2583" s="1344"/>
      <c r="B2583" s="163" t="s">
        <v>2753</v>
      </c>
      <c r="C2583" s="147" t="s">
        <v>95</v>
      </c>
      <c r="D2583" s="164">
        <v>760901</v>
      </c>
      <c r="E2583" s="151">
        <v>833</v>
      </c>
      <c r="F2583" s="164"/>
      <c r="G2583" s="1328"/>
    </row>
    <row r="2584" spans="1:7" ht="18.75" customHeight="1" x14ac:dyDescent="0.25">
      <c r="A2584" s="1344"/>
      <c r="B2584" s="163" t="s">
        <v>2754</v>
      </c>
      <c r="C2584" s="147" t="s">
        <v>95</v>
      </c>
      <c r="D2584" s="164">
        <v>813988</v>
      </c>
      <c r="E2584" s="151">
        <v>833</v>
      </c>
      <c r="F2584" s="164"/>
      <c r="G2584" s="1328"/>
    </row>
    <row r="2585" spans="1:7" ht="18.75" customHeight="1" x14ac:dyDescent="0.25">
      <c r="A2585" s="1344"/>
      <c r="B2585" s="163" t="s">
        <v>2755</v>
      </c>
      <c r="C2585" s="147" t="s">
        <v>95</v>
      </c>
      <c r="D2585" s="164">
        <v>871666</v>
      </c>
      <c r="E2585" s="151">
        <v>833</v>
      </c>
      <c r="F2585" s="164"/>
      <c r="G2585" s="1328"/>
    </row>
    <row r="2586" spans="1:7" ht="18.75" customHeight="1" x14ac:dyDescent="0.25">
      <c r="A2586" s="1344"/>
      <c r="B2586" s="163" t="s">
        <v>2756</v>
      </c>
      <c r="C2586" s="147" t="s">
        <v>95</v>
      </c>
      <c r="D2586" s="164">
        <v>934608</v>
      </c>
      <c r="E2586" s="151">
        <v>833</v>
      </c>
      <c r="F2586" s="164"/>
      <c r="G2586" s="1328"/>
    </row>
    <row r="2587" spans="1:7" ht="18.75" customHeight="1" x14ac:dyDescent="0.25">
      <c r="A2587" s="1344"/>
      <c r="B2587" s="163" t="s">
        <v>2757</v>
      </c>
      <c r="C2587" s="147" t="s">
        <v>95</v>
      </c>
      <c r="D2587" s="164">
        <v>1003534</v>
      </c>
      <c r="E2587" s="151">
        <v>833</v>
      </c>
      <c r="F2587" s="164"/>
      <c r="G2587" s="1328"/>
    </row>
    <row r="2588" spans="1:7" ht="18.75" customHeight="1" x14ac:dyDescent="0.25">
      <c r="A2588" s="1344"/>
      <c r="B2588" s="163" t="s">
        <v>2758</v>
      </c>
      <c r="C2588" s="147" t="s">
        <v>95</v>
      </c>
      <c r="D2588" s="164">
        <v>1079300</v>
      </c>
      <c r="E2588" s="151">
        <v>833</v>
      </c>
      <c r="F2588" s="164"/>
      <c r="G2588" s="1328"/>
    </row>
    <row r="2589" spans="1:7" ht="18.75" customHeight="1" x14ac:dyDescent="0.25">
      <c r="A2589" s="1345"/>
      <c r="B2589" s="163" t="s">
        <v>2759</v>
      </c>
      <c r="C2589" s="147" t="s">
        <v>95</v>
      </c>
      <c r="D2589" s="164">
        <v>1162873</v>
      </c>
      <c r="E2589" s="151">
        <v>833</v>
      </c>
      <c r="F2589" s="164"/>
      <c r="G2589" s="1328"/>
    </row>
    <row r="2590" spans="1:7" ht="18.75" customHeight="1" x14ac:dyDescent="0.25">
      <c r="A2590" s="1343">
        <v>11</v>
      </c>
      <c r="B2590" s="163" t="s">
        <v>2760</v>
      </c>
      <c r="C2590" s="147" t="s">
        <v>95</v>
      </c>
      <c r="D2590" s="164">
        <v>117255</v>
      </c>
      <c r="E2590" s="151">
        <v>833</v>
      </c>
      <c r="F2590" s="164"/>
      <c r="G2590" s="1337" t="s">
        <v>2430</v>
      </c>
    </row>
    <row r="2591" spans="1:7" ht="18.75" customHeight="1" x14ac:dyDescent="0.25">
      <c r="A2591" s="1344"/>
      <c r="B2591" s="163" t="s">
        <v>2761</v>
      </c>
      <c r="C2591" s="147" t="s">
        <v>95</v>
      </c>
      <c r="D2591" s="164">
        <v>154467</v>
      </c>
      <c r="E2591" s="151">
        <v>833</v>
      </c>
      <c r="F2591" s="164"/>
      <c r="G2591" s="1328"/>
    </row>
    <row r="2592" spans="1:7" ht="18.75" customHeight="1" x14ac:dyDescent="0.25">
      <c r="A2592" s="1344"/>
      <c r="B2592" s="163" t="s">
        <v>2762</v>
      </c>
      <c r="C2592" s="147" t="s">
        <v>95</v>
      </c>
      <c r="D2592" s="164">
        <v>406422</v>
      </c>
      <c r="E2592" s="151">
        <v>833</v>
      </c>
      <c r="F2592" s="164"/>
      <c r="G2592" s="1328"/>
    </row>
    <row r="2593" spans="1:7" ht="18.75" customHeight="1" x14ac:dyDescent="0.25">
      <c r="A2593" s="1344"/>
      <c r="B2593" s="163" t="s">
        <v>2763</v>
      </c>
      <c r="C2593" s="147" t="s">
        <v>95</v>
      </c>
      <c r="D2593" s="164">
        <v>546794</v>
      </c>
      <c r="E2593" s="151">
        <v>833</v>
      </c>
      <c r="F2593" s="164"/>
      <c r="G2593" s="1328"/>
    </row>
    <row r="2594" spans="1:7" ht="18.75" customHeight="1" x14ac:dyDescent="0.25">
      <c r="A2594" s="1344"/>
      <c r="B2594" s="163" t="s">
        <v>2764</v>
      </c>
      <c r="C2594" s="147" t="s">
        <v>95</v>
      </c>
      <c r="D2594" s="164">
        <v>584150</v>
      </c>
      <c r="E2594" s="151">
        <v>833</v>
      </c>
      <c r="F2594" s="164"/>
      <c r="G2594" s="1328"/>
    </row>
    <row r="2595" spans="1:7" ht="18.75" customHeight="1" x14ac:dyDescent="0.25">
      <c r="A2595" s="1344"/>
      <c r="B2595" s="163" t="s">
        <v>2765</v>
      </c>
      <c r="C2595" s="147" t="s">
        <v>95</v>
      </c>
      <c r="D2595" s="164">
        <v>623878</v>
      </c>
      <c r="E2595" s="151">
        <v>833</v>
      </c>
      <c r="F2595" s="164"/>
      <c r="G2595" s="1328"/>
    </row>
    <row r="2596" spans="1:7" ht="18.75" customHeight="1" x14ac:dyDescent="0.25">
      <c r="A2596" s="1344"/>
      <c r="B2596" s="163" t="s">
        <v>2766</v>
      </c>
      <c r="C2596" s="147" t="s">
        <v>95</v>
      </c>
      <c r="D2596" s="164">
        <v>666315</v>
      </c>
      <c r="E2596" s="151">
        <v>833</v>
      </c>
      <c r="F2596" s="164"/>
      <c r="G2596" s="1328"/>
    </row>
    <row r="2597" spans="1:7" ht="18.75" customHeight="1" x14ac:dyDescent="0.25">
      <c r="A2597" s="1344"/>
      <c r="B2597" s="163" t="s">
        <v>2767</v>
      </c>
      <c r="C2597" s="147" t="s">
        <v>95</v>
      </c>
      <c r="D2597" s="164">
        <v>711843</v>
      </c>
      <c r="E2597" s="151">
        <v>833</v>
      </c>
      <c r="F2597" s="164"/>
      <c r="G2597" s="1328"/>
    </row>
    <row r="2598" spans="1:7" ht="18.75" customHeight="1" x14ac:dyDescent="0.25">
      <c r="A2598" s="1344"/>
      <c r="B2598" s="163" t="s">
        <v>2768</v>
      </c>
      <c r="C2598" s="147" t="s">
        <v>95</v>
      </c>
      <c r="D2598" s="164">
        <v>760901</v>
      </c>
      <c r="E2598" s="151">
        <v>833</v>
      </c>
      <c r="F2598" s="164"/>
      <c r="G2598" s="1328"/>
    </row>
    <row r="2599" spans="1:7" ht="18.75" customHeight="1" x14ac:dyDescent="0.25">
      <c r="A2599" s="1344"/>
      <c r="B2599" s="163" t="s">
        <v>2769</v>
      </c>
      <c r="C2599" s="147" t="s">
        <v>95</v>
      </c>
      <c r="D2599" s="164">
        <v>813988</v>
      </c>
      <c r="E2599" s="151">
        <v>833</v>
      </c>
      <c r="F2599" s="164"/>
      <c r="G2599" s="1328"/>
    </row>
    <row r="2600" spans="1:7" ht="18.75" customHeight="1" x14ac:dyDescent="0.25">
      <c r="A2600" s="1344"/>
      <c r="B2600" s="163" t="s">
        <v>2770</v>
      </c>
      <c r="C2600" s="147" t="s">
        <v>95</v>
      </c>
      <c r="D2600" s="164">
        <v>871666</v>
      </c>
      <c r="E2600" s="151">
        <v>833</v>
      </c>
      <c r="F2600" s="164"/>
      <c r="G2600" s="1328"/>
    </row>
    <row r="2601" spans="1:7" ht="18.75" customHeight="1" x14ac:dyDescent="0.25">
      <c r="A2601" s="1344"/>
      <c r="B2601" s="163" t="s">
        <v>2771</v>
      </c>
      <c r="C2601" s="147" t="s">
        <v>95</v>
      </c>
      <c r="D2601" s="164">
        <v>934608</v>
      </c>
      <c r="E2601" s="151">
        <v>833</v>
      </c>
      <c r="F2601" s="164"/>
      <c r="G2601" s="1328"/>
    </row>
    <row r="2602" spans="1:7" ht="18.75" customHeight="1" x14ac:dyDescent="0.25">
      <c r="A2602" s="1344"/>
      <c r="B2602" s="163" t="s">
        <v>2772</v>
      </c>
      <c r="C2602" s="147" t="s">
        <v>95</v>
      </c>
      <c r="D2602" s="164">
        <v>1003534</v>
      </c>
      <c r="E2602" s="151">
        <v>833</v>
      </c>
      <c r="F2602" s="164"/>
      <c r="G2602" s="1328"/>
    </row>
    <row r="2603" spans="1:7" ht="18.75" customHeight="1" x14ac:dyDescent="0.25">
      <c r="A2603" s="1344"/>
      <c r="B2603" s="163" t="s">
        <v>2773</v>
      </c>
      <c r="C2603" s="147" t="s">
        <v>95</v>
      </c>
      <c r="D2603" s="164">
        <v>1079300</v>
      </c>
      <c r="E2603" s="151">
        <v>833</v>
      </c>
      <c r="F2603" s="164"/>
      <c r="G2603" s="1328"/>
    </row>
    <row r="2604" spans="1:7" ht="18.75" customHeight="1" x14ac:dyDescent="0.25">
      <c r="A2604" s="1345"/>
      <c r="B2604" s="163" t="s">
        <v>2774</v>
      </c>
      <c r="C2604" s="147" t="s">
        <v>95</v>
      </c>
      <c r="D2604" s="164">
        <v>1162873</v>
      </c>
      <c r="E2604" s="151">
        <v>833</v>
      </c>
      <c r="F2604" s="164"/>
      <c r="G2604" s="1328"/>
    </row>
    <row r="2605" spans="1:7" ht="18.75" customHeight="1" x14ac:dyDescent="0.25">
      <c r="A2605" s="1343">
        <v>11</v>
      </c>
      <c r="B2605" s="163" t="s">
        <v>2775</v>
      </c>
      <c r="C2605" s="147" t="s">
        <v>95</v>
      </c>
      <c r="D2605" s="164">
        <v>117255</v>
      </c>
      <c r="E2605" s="151">
        <v>833</v>
      </c>
      <c r="F2605" s="164"/>
      <c r="G2605" s="1337" t="s">
        <v>2430</v>
      </c>
    </row>
    <row r="2606" spans="1:7" ht="18.75" customHeight="1" x14ac:dyDescent="0.25">
      <c r="A2606" s="1344"/>
      <c r="B2606" s="163" t="s">
        <v>2776</v>
      </c>
      <c r="C2606" s="147" t="s">
        <v>95</v>
      </c>
      <c r="D2606" s="164">
        <v>154467</v>
      </c>
      <c r="E2606" s="151">
        <v>833</v>
      </c>
      <c r="F2606" s="164"/>
      <c r="G2606" s="1328"/>
    </row>
    <row r="2607" spans="1:7" ht="18.75" customHeight="1" x14ac:dyDescent="0.25">
      <c r="A2607" s="1344"/>
      <c r="B2607" s="163" t="s">
        <v>2777</v>
      </c>
      <c r="C2607" s="147" t="s">
        <v>95</v>
      </c>
      <c r="D2607" s="164">
        <v>406422</v>
      </c>
      <c r="E2607" s="151">
        <v>833</v>
      </c>
      <c r="F2607" s="164"/>
      <c r="G2607" s="1328"/>
    </row>
    <row r="2608" spans="1:7" ht="18.75" customHeight="1" x14ac:dyDescent="0.25">
      <c r="A2608" s="1344"/>
      <c r="B2608" s="163" t="s">
        <v>2778</v>
      </c>
      <c r="C2608" s="147" t="s">
        <v>95</v>
      </c>
      <c r="D2608" s="164">
        <v>546794</v>
      </c>
      <c r="E2608" s="151">
        <v>833</v>
      </c>
      <c r="F2608" s="164"/>
      <c r="G2608" s="1328"/>
    </row>
    <row r="2609" spans="1:7" ht="18.75" customHeight="1" x14ac:dyDescent="0.25">
      <c r="A2609" s="1344"/>
      <c r="B2609" s="163" t="s">
        <v>2779</v>
      </c>
      <c r="C2609" s="147" t="s">
        <v>95</v>
      </c>
      <c r="D2609" s="164">
        <v>584150</v>
      </c>
      <c r="E2609" s="151">
        <v>833</v>
      </c>
      <c r="F2609" s="164"/>
      <c r="G2609" s="1328"/>
    </row>
    <row r="2610" spans="1:7" ht="18.75" customHeight="1" x14ac:dyDescent="0.25">
      <c r="A2610" s="1344"/>
      <c r="B2610" s="163" t="s">
        <v>2780</v>
      </c>
      <c r="C2610" s="147" t="s">
        <v>95</v>
      </c>
      <c r="D2610" s="164">
        <v>623878</v>
      </c>
      <c r="E2610" s="151">
        <v>833</v>
      </c>
      <c r="F2610" s="164"/>
      <c r="G2610" s="1328"/>
    </row>
    <row r="2611" spans="1:7" ht="18.75" customHeight="1" x14ac:dyDescent="0.25">
      <c r="A2611" s="1344"/>
      <c r="B2611" s="163" t="s">
        <v>2781</v>
      </c>
      <c r="C2611" s="147" t="s">
        <v>95</v>
      </c>
      <c r="D2611" s="164">
        <v>666315</v>
      </c>
      <c r="E2611" s="151">
        <v>833</v>
      </c>
      <c r="F2611" s="164"/>
      <c r="G2611" s="1328"/>
    </row>
    <row r="2612" spans="1:7" ht="18.75" customHeight="1" x14ac:dyDescent="0.25">
      <c r="A2612" s="1344"/>
      <c r="B2612" s="163" t="s">
        <v>2782</v>
      </c>
      <c r="C2612" s="147" t="s">
        <v>95</v>
      </c>
      <c r="D2612" s="164">
        <v>711843</v>
      </c>
      <c r="E2612" s="151">
        <v>833</v>
      </c>
      <c r="F2612" s="164"/>
      <c r="G2612" s="1328"/>
    </row>
    <row r="2613" spans="1:7" ht="18.75" customHeight="1" x14ac:dyDescent="0.25">
      <c r="A2613" s="1344"/>
      <c r="B2613" s="163" t="s">
        <v>2783</v>
      </c>
      <c r="C2613" s="147" t="s">
        <v>95</v>
      </c>
      <c r="D2613" s="164">
        <v>760901</v>
      </c>
      <c r="E2613" s="151">
        <v>833</v>
      </c>
      <c r="F2613" s="164"/>
      <c r="G2613" s="1328"/>
    </row>
    <row r="2614" spans="1:7" ht="18.75" customHeight="1" x14ac:dyDescent="0.25">
      <c r="A2614" s="1344"/>
      <c r="B2614" s="163" t="s">
        <v>2784</v>
      </c>
      <c r="C2614" s="147" t="s">
        <v>95</v>
      </c>
      <c r="D2614" s="164">
        <v>813988</v>
      </c>
      <c r="E2614" s="151">
        <v>833</v>
      </c>
      <c r="F2614" s="164"/>
      <c r="G2614" s="1328"/>
    </row>
    <row r="2615" spans="1:7" ht="18.75" customHeight="1" x14ac:dyDescent="0.25">
      <c r="A2615" s="1344"/>
      <c r="B2615" s="163" t="s">
        <v>2785</v>
      </c>
      <c r="C2615" s="147" t="s">
        <v>95</v>
      </c>
      <c r="D2615" s="164">
        <v>871666</v>
      </c>
      <c r="E2615" s="151">
        <v>833</v>
      </c>
      <c r="F2615" s="164"/>
      <c r="G2615" s="1328"/>
    </row>
    <row r="2616" spans="1:7" ht="18.75" customHeight="1" x14ac:dyDescent="0.25">
      <c r="A2616" s="1344"/>
      <c r="B2616" s="163" t="s">
        <v>2786</v>
      </c>
      <c r="C2616" s="147" t="s">
        <v>95</v>
      </c>
      <c r="D2616" s="164">
        <v>934608</v>
      </c>
      <c r="E2616" s="151">
        <v>833</v>
      </c>
      <c r="F2616" s="164"/>
      <c r="G2616" s="1328"/>
    </row>
    <row r="2617" spans="1:7" ht="18.75" customHeight="1" x14ac:dyDescent="0.25">
      <c r="A2617" s="1344"/>
      <c r="B2617" s="163" t="s">
        <v>2787</v>
      </c>
      <c r="C2617" s="147" t="s">
        <v>95</v>
      </c>
      <c r="D2617" s="164">
        <v>1003534</v>
      </c>
      <c r="E2617" s="151">
        <v>833</v>
      </c>
      <c r="F2617" s="164"/>
      <c r="G2617" s="1328"/>
    </row>
    <row r="2618" spans="1:7" ht="18.75" customHeight="1" x14ac:dyDescent="0.25">
      <c r="A2618" s="1344"/>
      <c r="B2618" s="163" t="s">
        <v>2788</v>
      </c>
      <c r="C2618" s="147" t="s">
        <v>95</v>
      </c>
      <c r="D2618" s="164">
        <v>1079300</v>
      </c>
      <c r="E2618" s="151">
        <v>833</v>
      </c>
      <c r="F2618" s="164"/>
      <c r="G2618" s="1328"/>
    </row>
    <row r="2619" spans="1:7" ht="18.75" customHeight="1" x14ac:dyDescent="0.25">
      <c r="A2619" s="1345"/>
      <c r="B2619" s="163" t="s">
        <v>2789</v>
      </c>
      <c r="C2619" s="147" t="s">
        <v>95</v>
      </c>
      <c r="D2619" s="164">
        <v>1162873</v>
      </c>
      <c r="E2619" s="151">
        <v>833</v>
      </c>
      <c r="F2619" s="164"/>
      <c r="G2619" s="1328"/>
    </row>
    <row r="2620" spans="1:7" ht="18.75" customHeight="1" x14ac:dyDescent="0.25">
      <c r="A2620" s="1343">
        <v>12</v>
      </c>
      <c r="B2620" s="163" t="s">
        <v>2790</v>
      </c>
      <c r="C2620" s="147" t="s">
        <v>95</v>
      </c>
      <c r="D2620" s="164">
        <v>117255</v>
      </c>
      <c r="E2620" s="151">
        <v>833</v>
      </c>
      <c r="F2620" s="164"/>
      <c r="G2620" s="1337" t="s">
        <v>2430</v>
      </c>
    </row>
    <row r="2621" spans="1:7" ht="18.75" customHeight="1" x14ac:dyDescent="0.25">
      <c r="A2621" s="1344"/>
      <c r="B2621" s="163" t="s">
        <v>2280</v>
      </c>
      <c r="C2621" s="147" t="s">
        <v>95</v>
      </c>
      <c r="D2621" s="164">
        <v>154467</v>
      </c>
      <c r="E2621" s="151">
        <v>833</v>
      </c>
      <c r="F2621" s="164"/>
      <c r="G2621" s="1328"/>
    </row>
    <row r="2622" spans="1:7" ht="18.75" customHeight="1" x14ac:dyDescent="0.25">
      <c r="A2622" s="1344"/>
      <c r="B2622" s="163" t="s">
        <v>2281</v>
      </c>
      <c r="C2622" s="147" t="s">
        <v>95</v>
      </c>
      <c r="D2622" s="164">
        <v>406422</v>
      </c>
      <c r="E2622" s="151">
        <v>833</v>
      </c>
      <c r="F2622" s="164"/>
      <c r="G2622" s="1328"/>
    </row>
    <row r="2623" spans="1:7" ht="18.75" customHeight="1" x14ac:dyDescent="0.25">
      <c r="A2623" s="1344"/>
      <c r="B2623" s="163" t="s">
        <v>2282</v>
      </c>
      <c r="C2623" s="147" t="s">
        <v>95</v>
      </c>
      <c r="D2623" s="164">
        <v>546794</v>
      </c>
      <c r="E2623" s="151">
        <v>833</v>
      </c>
      <c r="F2623" s="164"/>
      <c r="G2623" s="1328"/>
    </row>
    <row r="2624" spans="1:7" ht="18.75" customHeight="1" x14ac:dyDescent="0.25">
      <c r="A2624" s="1344"/>
      <c r="B2624" s="163" t="s">
        <v>2283</v>
      </c>
      <c r="C2624" s="147" t="s">
        <v>95</v>
      </c>
      <c r="D2624" s="164">
        <v>584150</v>
      </c>
      <c r="E2624" s="151">
        <v>833</v>
      </c>
      <c r="F2624" s="164"/>
      <c r="G2624" s="1328"/>
    </row>
    <row r="2625" spans="1:7" ht="18.75" customHeight="1" x14ac:dyDescent="0.25">
      <c r="A2625" s="1344"/>
      <c r="B2625" s="163" t="s">
        <v>2284</v>
      </c>
      <c r="C2625" s="147" t="s">
        <v>95</v>
      </c>
      <c r="D2625" s="164">
        <v>623878</v>
      </c>
      <c r="E2625" s="151">
        <v>833</v>
      </c>
      <c r="F2625" s="164"/>
      <c r="G2625" s="1328"/>
    </row>
    <row r="2626" spans="1:7" ht="18.75" customHeight="1" x14ac:dyDescent="0.25">
      <c r="A2626" s="1344"/>
      <c r="B2626" s="163" t="s">
        <v>2285</v>
      </c>
      <c r="C2626" s="147" t="s">
        <v>95</v>
      </c>
      <c r="D2626" s="164">
        <v>666315</v>
      </c>
      <c r="E2626" s="151">
        <v>833</v>
      </c>
      <c r="F2626" s="164"/>
      <c r="G2626" s="1328"/>
    </row>
    <row r="2627" spans="1:7" ht="18.75" customHeight="1" x14ac:dyDescent="0.25">
      <c r="A2627" s="1344"/>
      <c r="B2627" s="163" t="s">
        <v>2286</v>
      </c>
      <c r="C2627" s="147" t="s">
        <v>95</v>
      </c>
      <c r="D2627" s="164">
        <v>711843</v>
      </c>
      <c r="E2627" s="151">
        <v>833</v>
      </c>
      <c r="F2627" s="164"/>
      <c r="G2627" s="1328"/>
    </row>
    <row r="2628" spans="1:7" ht="18.75" customHeight="1" x14ac:dyDescent="0.25">
      <c r="A2628" s="1344"/>
      <c r="B2628" s="163" t="s">
        <v>2287</v>
      </c>
      <c r="C2628" s="147" t="s">
        <v>95</v>
      </c>
      <c r="D2628" s="164">
        <v>760901</v>
      </c>
      <c r="E2628" s="151">
        <v>833</v>
      </c>
      <c r="F2628" s="164"/>
      <c r="G2628" s="1328"/>
    </row>
    <row r="2629" spans="1:7" ht="18.75" customHeight="1" x14ac:dyDescent="0.25">
      <c r="A2629" s="1344"/>
      <c r="B2629" s="163" t="s">
        <v>2288</v>
      </c>
      <c r="C2629" s="147" t="s">
        <v>95</v>
      </c>
      <c r="D2629" s="164">
        <v>813988</v>
      </c>
      <c r="E2629" s="151">
        <v>833</v>
      </c>
      <c r="F2629" s="164"/>
      <c r="G2629" s="1328"/>
    </row>
    <row r="2630" spans="1:7" ht="18.75" customHeight="1" x14ac:dyDescent="0.25">
      <c r="A2630" s="1344"/>
      <c r="B2630" s="163" t="s">
        <v>2289</v>
      </c>
      <c r="C2630" s="147" t="s">
        <v>95</v>
      </c>
      <c r="D2630" s="164">
        <v>871666</v>
      </c>
      <c r="E2630" s="151">
        <v>833</v>
      </c>
      <c r="F2630" s="164"/>
      <c r="G2630" s="1328"/>
    </row>
    <row r="2631" spans="1:7" ht="18.75" customHeight="1" x14ac:dyDescent="0.25">
      <c r="A2631" s="1344"/>
      <c r="B2631" s="163" t="s">
        <v>2290</v>
      </c>
      <c r="C2631" s="147" t="s">
        <v>95</v>
      </c>
      <c r="D2631" s="164">
        <v>934608</v>
      </c>
      <c r="E2631" s="151">
        <v>833</v>
      </c>
      <c r="F2631" s="164"/>
      <c r="G2631" s="1328"/>
    </row>
    <row r="2632" spans="1:7" ht="18.75" customHeight="1" x14ac:dyDescent="0.25">
      <c r="A2632" s="1344"/>
      <c r="B2632" s="163" t="s">
        <v>2291</v>
      </c>
      <c r="C2632" s="147" t="s">
        <v>95</v>
      </c>
      <c r="D2632" s="164">
        <v>1003534</v>
      </c>
      <c r="E2632" s="151">
        <v>833</v>
      </c>
      <c r="F2632" s="164"/>
      <c r="G2632" s="1328"/>
    </row>
    <row r="2633" spans="1:7" ht="18.75" customHeight="1" x14ac:dyDescent="0.25">
      <c r="A2633" s="1344"/>
      <c r="B2633" s="163" t="s">
        <v>2292</v>
      </c>
      <c r="C2633" s="147" t="s">
        <v>95</v>
      </c>
      <c r="D2633" s="164">
        <v>1079300</v>
      </c>
      <c r="E2633" s="151">
        <v>833</v>
      </c>
      <c r="F2633" s="164"/>
      <c r="G2633" s="1328"/>
    </row>
    <row r="2634" spans="1:7" ht="18.75" customHeight="1" x14ac:dyDescent="0.25">
      <c r="A2634" s="1345"/>
      <c r="B2634" s="163" t="s">
        <v>2293</v>
      </c>
      <c r="C2634" s="147" t="s">
        <v>95</v>
      </c>
      <c r="D2634" s="164">
        <v>1162873</v>
      </c>
      <c r="E2634" s="151">
        <v>833</v>
      </c>
      <c r="F2634" s="164"/>
      <c r="G2634" s="1328"/>
    </row>
    <row r="2635" spans="1:7" ht="18.75" customHeight="1" x14ac:dyDescent="0.25">
      <c r="A2635" s="1343">
        <v>13</v>
      </c>
      <c r="B2635" s="163" t="s">
        <v>2791</v>
      </c>
      <c r="C2635" s="147" t="s">
        <v>95</v>
      </c>
      <c r="D2635" s="164">
        <v>117255</v>
      </c>
      <c r="E2635" s="151">
        <v>833</v>
      </c>
      <c r="F2635" s="164"/>
      <c r="G2635" s="1337" t="s">
        <v>2430</v>
      </c>
    </row>
    <row r="2636" spans="1:7" ht="18.75" customHeight="1" x14ac:dyDescent="0.25">
      <c r="A2636" s="1344"/>
      <c r="B2636" s="163" t="s">
        <v>2792</v>
      </c>
      <c r="C2636" s="147" t="s">
        <v>95</v>
      </c>
      <c r="D2636" s="164">
        <v>154467</v>
      </c>
      <c r="E2636" s="151">
        <v>833</v>
      </c>
      <c r="F2636" s="164"/>
      <c r="G2636" s="1328"/>
    </row>
    <row r="2637" spans="1:7" ht="18.75" customHeight="1" x14ac:dyDescent="0.25">
      <c r="A2637" s="1344"/>
      <c r="B2637" s="163" t="s">
        <v>2793</v>
      </c>
      <c r="C2637" s="147" t="s">
        <v>95</v>
      </c>
      <c r="D2637" s="164">
        <v>406422</v>
      </c>
      <c r="E2637" s="151">
        <v>833</v>
      </c>
      <c r="F2637" s="164"/>
      <c r="G2637" s="1328"/>
    </row>
    <row r="2638" spans="1:7" ht="18.75" customHeight="1" x14ac:dyDescent="0.25">
      <c r="A2638" s="1344"/>
      <c r="B2638" s="163" t="s">
        <v>2794</v>
      </c>
      <c r="C2638" s="147" t="s">
        <v>95</v>
      </c>
      <c r="D2638" s="164">
        <v>546794</v>
      </c>
      <c r="E2638" s="151">
        <v>833</v>
      </c>
      <c r="F2638" s="164"/>
      <c r="G2638" s="1328"/>
    </row>
    <row r="2639" spans="1:7" ht="18.75" customHeight="1" x14ac:dyDescent="0.25">
      <c r="A2639" s="1344"/>
      <c r="B2639" s="163" t="s">
        <v>2795</v>
      </c>
      <c r="C2639" s="147" t="s">
        <v>95</v>
      </c>
      <c r="D2639" s="164">
        <v>584150</v>
      </c>
      <c r="E2639" s="151">
        <v>833</v>
      </c>
      <c r="F2639" s="164"/>
      <c r="G2639" s="1328"/>
    </row>
    <row r="2640" spans="1:7" ht="18.75" customHeight="1" x14ac:dyDescent="0.25">
      <c r="A2640" s="1344"/>
      <c r="B2640" s="163" t="s">
        <v>2796</v>
      </c>
      <c r="C2640" s="147" t="s">
        <v>95</v>
      </c>
      <c r="D2640" s="164">
        <v>623878</v>
      </c>
      <c r="E2640" s="151">
        <v>833</v>
      </c>
      <c r="F2640" s="164"/>
      <c r="G2640" s="1328"/>
    </row>
    <row r="2641" spans="1:7" ht="18.75" customHeight="1" x14ac:dyDescent="0.25">
      <c r="A2641" s="1344"/>
      <c r="B2641" s="163" t="s">
        <v>2797</v>
      </c>
      <c r="C2641" s="147" t="s">
        <v>95</v>
      </c>
      <c r="D2641" s="164">
        <v>666315</v>
      </c>
      <c r="E2641" s="151">
        <v>833</v>
      </c>
      <c r="F2641" s="164"/>
      <c r="G2641" s="1328"/>
    </row>
    <row r="2642" spans="1:7" ht="18.75" customHeight="1" x14ac:dyDescent="0.25">
      <c r="A2642" s="1344"/>
      <c r="B2642" s="163" t="s">
        <v>2798</v>
      </c>
      <c r="C2642" s="147" t="s">
        <v>95</v>
      </c>
      <c r="D2642" s="164">
        <v>711843</v>
      </c>
      <c r="E2642" s="151">
        <v>833</v>
      </c>
      <c r="F2642" s="164"/>
      <c r="G2642" s="1328"/>
    </row>
    <row r="2643" spans="1:7" ht="18.75" customHeight="1" x14ac:dyDescent="0.25">
      <c r="A2643" s="1344"/>
      <c r="B2643" s="163" t="s">
        <v>2799</v>
      </c>
      <c r="C2643" s="147" t="s">
        <v>95</v>
      </c>
      <c r="D2643" s="164">
        <v>760901</v>
      </c>
      <c r="E2643" s="151">
        <v>833</v>
      </c>
      <c r="F2643" s="164"/>
      <c r="G2643" s="1328"/>
    </row>
    <row r="2644" spans="1:7" ht="18.75" customHeight="1" x14ac:dyDescent="0.25">
      <c r="A2644" s="1344"/>
      <c r="B2644" s="163" t="s">
        <v>2800</v>
      </c>
      <c r="C2644" s="147" t="s">
        <v>95</v>
      </c>
      <c r="D2644" s="164">
        <v>813988</v>
      </c>
      <c r="E2644" s="151">
        <v>833</v>
      </c>
      <c r="F2644" s="164"/>
      <c r="G2644" s="1328"/>
    </row>
    <row r="2645" spans="1:7" ht="18.75" customHeight="1" x14ac:dyDescent="0.25">
      <c r="A2645" s="1344"/>
      <c r="B2645" s="163" t="s">
        <v>2801</v>
      </c>
      <c r="C2645" s="147" t="s">
        <v>95</v>
      </c>
      <c r="D2645" s="164">
        <v>871666</v>
      </c>
      <c r="E2645" s="151">
        <v>833</v>
      </c>
      <c r="F2645" s="164"/>
      <c r="G2645" s="1328"/>
    </row>
    <row r="2646" spans="1:7" ht="18.75" customHeight="1" x14ac:dyDescent="0.25">
      <c r="A2646" s="1344"/>
      <c r="B2646" s="163" t="s">
        <v>2802</v>
      </c>
      <c r="C2646" s="147" t="s">
        <v>95</v>
      </c>
      <c r="D2646" s="164">
        <v>934608</v>
      </c>
      <c r="E2646" s="151">
        <v>833</v>
      </c>
      <c r="F2646" s="164"/>
      <c r="G2646" s="1328"/>
    </row>
    <row r="2647" spans="1:7" ht="18.75" customHeight="1" x14ac:dyDescent="0.25">
      <c r="A2647" s="1344"/>
      <c r="B2647" s="163" t="s">
        <v>2803</v>
      </c>
      <c r="C2647" s="147" t="s">
        <v>95</v>
      </c>
      <c r="D2647" s="164">
        <v>1003534</v>
      </c>
      <c r="E2647" s="151">
        <v>833</v>
      </c>
      <c r="F2647" s="164"/>
      <c r="G2647" s="1328"/>
    </row>
    <row r="2648" spans="1:7" ht="18.75" customHeight="1" x14ac:dyDescent="0.25">
      <c r="A2648" s="1344"/>
      <c r="B2648" s="163" t="s">
        <v>2804</v>
      </c>
      <c r="C2648" s="147" t="s">
        <v>95</v>
      </c>
      <c r="D2648" s="164">
        <v>1079300</v>
      </c>
      <c r="E2648" s="151">
        <v>833</v>
      </c>
      <c r="F2648" s="164"/>
      <c r="G2648" s="1328"/>
    </row>
    <row r="2649" spans="1:7" ht="18.75" customHeight="1" x14ac:dyDescent="0.25">
      <c r="A2649" s="1345"/>
      <c r="B2649" s="163" t="s">
        <v>2805</v>
      </c>
      <c r="C2649" s="147" t="s">
        <v>95</v>
      </c>
      <c r="D2649" s="164">
        <v>1162873</v>
      </c>
      <c r="E2649" s="151">
        <v>833</v>
      </c>
      <c r="F2649" s="164"/>
      <c r="G2649" s="1328"/>
    </row>
    <row r="2650" spans="1:7" ht="18.75" customHeight="1" x14ac:dyDescent="0.25">
      <c r="A2650" s="1343">
        <v>13</v>
      </c>
      <c r="B2650" s="163" t="s">
        <v>2806</v>
      </c>
      <c r="C2650" s="147" t="s">
        <v>95</v>
      </c>
      <c r="D2650" s="164">
        <v>117255</v>
      </c>
      <c r="E2650" s="151">
        <v>833</v>
      </c>
      <c r="F2650" s="164"/>
      <c r="G2650" s="1337" t="s">
        <v>2430</v>
      </c>
    </row>
    <row r="2651" spans="1:7" ht="18.75" customHeight="1" x14ac:dyDescent="0.25">
      <c r="A2651" s="1344"/>
      <c r="B2651" s="163" t="s">
        <v>2807</v>
      </c>
      <c r="C2651" s="147" t="s">
        <v>95</v>
      </c>
      <c r="D2651" s="164">
        <v>154467</v>
      </c>
      <c r="E2651" s="151">
        <v>833</v>
      </c>
      <c r="F2651" s="164"/>
      <c r="G2651" s="1328"/>
    </row>
    <row r="2652" spans="1:7" ht="18.75" customHeight="1" x14ac:dyDescent="0.25">
      <c r="A2652" s="1344"/>
      <c r="B2652" s="163" t="s">
        <v>2808</v>
      </c>
      <c r="C2652" s="147" t="s">
        <v>95</v>
      </c>
      <c r="D2652" s="164">
        <v>406422</v>
      </c>
      <c r="E2652" s="151">
        <v>833</v>
      </c>
      <c r="F2652" s="164"/>
      <c r="G2652" s="1328"/>
    </row>
    <row r="2653" spans="1:7" ht="18.75" customHeight="1" x14ac:dyDescent="0.25">
      <c r="A2653" s="1344"/>
      <c r="B2653" s="163" t="s">
        <v>2809</v>
      </c>
      <c r="C2653" s="147" t="s">
        <v>95</v>
      </c>
      <c r="D2653" s="164">
        <v>546794</v>
      </c>
      <c r="E2653" s="151">
        <v>833</v>
      </c>
      <c r="F2653" s="164"/>
      <c r="G2653" s="1328"/>
    </row>
    <row r="2654" spans="1:7" ht="18.75" customHeight="1" x14ac:dyDescent="0.25">
      <c r="A2654" s="1344"/>
      <c r="B2654" s="163" t="s">
        <v>2810</v>
      </c>
      <c r="C2654" s="147" t="s">
        <v>95</v>
      </c>
      <c r="D2654" s="164">
        <v>584150</v>
      </c>
      <c r="E2654" s="151">
        <v>833</v>
      </c>
      <c r="F2654" s="164"/>
      <c r="G2654" s="1328"/>
    </row>
    <row r="2655" spans="1:7" ht="18.75" customHeight="1" x14ac:dyDescent="0.25">
      <c r="A2655" s="1344"/>
      <c r="B2655" s="163" t="s">
        <v>2811</v>
      </c>
      <c r="C2655" s="147" t="s">
        <v>95</v>
      </c>
      <c r="D2655" s="164">
        <v>623878</v>
      </c>
      <c r="E2655" s="151">
        <v>833</v>
      </c>
      <c r="F2655" s="164"/>
      <c r="G2655" s="1328"/>
    </row>
    <row r="2656" spans="1:7" ht="18.75" customHeight="1" x14ac:dyDescent="0.25">
      <c r="A2656" s="1344"/>
      <c r="B2656" s="163" t="s">
        <v>2812</v>
      </c>
      <c r="C2656" s="147" t="s">
        <v>95</v>
      </c>
      <c r="D2656" s="164">
        <v>666315</v>
      </c>
      <c r="E2656" s="151">
        <v>833</v>
      </c>
      <c r="F2656" s="164"/>
      <c r="G2656" s="1328"/>
    </row>
    <row r="2657" spans="1:7" ht="18.75" customHeight="1" x14ac:dyDescent="0.25">
      <c r="A2657" s="1344"/>
      <c r="B2657" s="163" t="s">
        <v>2813</v>
      </c>
      <c r="C2657" s="147" t="s">
        <v>95</v>
      </c>
      <c r="D2657" s="164">
        <v>711843</v>
      </c>
      <c r="E2657" s="151">
        <v>833</v>
      </c>
      <c r="F2657" s="164"/>
      <c r="G2657" s="1328"/>
    </row>
    <row r="2658" spans="1:7" ht="18.75" customHeight="1" x14ac:dyDescent="0.25">
      <c r="A2658" s="1344"/>
      <c r="B2658" s="163" t="s">
        <v>2814</v>
      </c>
      <c r="C2658" s="147" t="s">
        <v>95</v>
      </c>
      <c r="D2658" s="164">
        <v>760901</v>
      </c>
      <c r="E2658" s="151">
        <v>833</v>
      </c>
      <c r="F2658" s="164"/>
      <c r="G2658" s="1328"/>
    </row>
    <row r="2659" spans="1:7" ht="18.75" customHeight="1" x14ac:dyDescent="0.25">
      <c r="A2659" s="1344"/>
      <c r="B2659" s="163" t="s">
        <v>2815</v>
      </c>
      <c r="C2659" s="147" t="s">
        <v>95</v>
      </c>
      <c r="D2659" s="164">
        <v>813988</v>
      </c>
      <c r="E2659" s="151">
        <v>833</v>
      </c>
      <c r="F2659" s="164"/>
      <c r="G2659" s="1328"/>
    </row>
    <row r="2660" spans="1:7" ht="18.75" customHeight="1" x14ac:dyDescent="0.25">
      <c r="A2660" s="1344"/>
      <c r="B2660" s="163" t="s">
        <v>2816</v>
      </c>
      <c r="C2660" s="147" t="s">
        <v>95</v>
      </c>
      <c r="D2660" s="164">
        <v>871666</v>
      </c>
      <c r="E2660" s="151">
        <v>833</v>
      </c>
      <c r="F2660" s="164"/>
      <c r="G2660" s="1328"/>
    </row>
    <row r="2661" spans="1:7" ht="18.75" customHeight="1" x14ac:dyDescent="0.25">
      <c r="A2661" s="1344"/>
      <c r="B2661" s="163" t="s">
        <v>2817</v>
      </c>
      <c r="C2661" s="147" t="s">
        <v>95</v>
      </c>
      <c r="D2661" s="164">
        <v>934608</v>
      </c>
      <c r="E2661" s="151">
        <v>833</v>
      </c>
      <c r="F2661" s="164"/>
      <c r="G2661" s="1328"/>
    </row>
    <row r="2662" spans="1:7" ht="18.75" customHeight="1" x14ac:dyDescent="0.25">
      <c r="A2662" s="1344"/>
      <c r="B2662" s="163" t="s">
        <v>2818</v>
      </c>
      <c r="C2662" s="147" t="s">
        <v>95</v>
      </c>
      <c r="D2662" s="164">
        <v>1003534</v>
      </c>
      <c r="E2662" s="151">
        <v>833</v>
      </c>
      <c r="F2662" s="164"/>
      <c r="G2662" s="1328"/>
    </row>
    <row r="2663" spans="1:7" ht="18.75" customHeight="1" x14ac:dyDescent="0.25">
      <c r="A2663" s="1344"/>
      <c r="B2663" s="163" t="s">
        <v>2819</v>
      </c>
      <c r="C2663" s="147" t="s">
        <v>95</v>
      </c>
      <c r="D2663" s="164">
        <v>1079300</v>
      </c>
      <c r="E2663" s="151">
        <v>833</v>
      </c>
      <c r="F2663" s="164"/>
      <c r="G2663" s="1328"/>
    </row>
    <row r="2664" spans="1:7" ht="18.75" customHeight="1" x14ac:dyDescent="0.25">
      <c r="A2664" s="1345"/>
      <c r="B2664" s="163" t="s">
        <v>2820</v>
      </c>
      <c r="C2664" s="147" t="s">
        <v>95</v>
      </c>
      <c r="D2664" s="164">
        <v>1162873</v>
      </c>
      <c r="E2664" s="151">
        <v>833</v>
      </c>
      <c r="F2664" s="164"/>
      <c r="G2664" s="1328"/>
    </row>
    <row r="2665" spans="1:7" ht="18.75" customHeight="1" x14ac:dyDescent="0.25">
      <c r="A2665" s="1343">
        <v>13</v>
      </c>
      <c r="B2665" s="163" t="s">
        <v>2821</v>
      </c>
      <c r="C2665" s="147" t="s">
        <v>95</v>
      </c>
      <c r="D2665" s="164">
        <v>117255</v>
      </c>
      <c r="E2665" s="151">
        <v>833</v>
      </c>
      <c r="F2665" s="164"/>
      <c r="G2665" s="1337" t="s">
        <v>2430</v>
      </c>
    </row>
    <row r="2666" spans="1:7" ht="18.75" customHeight="1" x14ac:dyDescent="0.25">
      <c r="A2666" s="1344"/>
      <c r="B2666" s="163" t="s">
        <v>2822</v>
      </c>
      <c r="C2666" s="147" t="s">
        <v>95</v>
      </c>
      <c r="D2666" s="164">
        <v>154467</v>
      </c>
      <c r="E2666" s="151">
        <v>833</v>
      </c>
      <c r="F2666" s="164"/>
      <c r="G2666" s="1328"/>
    </row>
    <row r="2667" spans="1:7" ht="18.75" customHeight="1" x14ac:dyDescent="0.25">
      <c r="A2667" s="1344"/>
      <c r="B2667" s="163" t="s">
        <v>2823</v>
      </c>
      <c r="C2667" s="147" t="s">
        <v>95</v>
      </c>
      <c r="D2667" s="164">
        <v>406422</v>
      </c>
      <c r="E2667" s="151">
        <v>833</v>
      </c>
      <c r="F2667" s="164"/>
      <c r="G2667" s="1328"/>
    </row>
    <row r="2668" spans="1:7" ht="18.75" customHeight="1" x14ac:dyDescent="0.25">
      <c r="A2668" s="1344"/>
      <c r="B2668" s="163" t="s">
        <v>2824</v>
      </c>
      <c r="C2668" s="147" t="s">
        <v>95</v>
      </c>
      <c r="D2668" s="164">
        <v>546794</v>
      </c>
      <c r="E2668" s="151">
        <v>833</v>
      </c>
      <c r="F2668" s="164"/>
      <c r="G2668" s="1328"/>
    </row>
    <row r="2669" spans="1:7" ht="18.75" customHeight="1" x14ac:dyDescent="0.25">
      <c r="A2669" s="1344"/>
      <c r="B2669" s="163" t="s">
        <v>2825</v>
      </c>
      <c r="C2669" s="147" t="s">
        <v>95</v>
      </c>
      <c r="D2669" s="164">
        <v>584150</v>
      </c>
      <c r="E2669" s="151">
        <v>833</v>
      </c>
      <c r="F2669" s="164"/>
      <c r="G2669" s="1328"/>
    </row>
    <row r="2670" spans="1:7" ht="18.75" customHeight="1" x14ac:dyDescent="0.25">
      <c r="A2670" s="1344"/>
      <c r="B2670" s="163" t="s">
        <v>2826</v>
      </c>
      <c r="C2670" s="147" t="s">
        <v>95</v>
      </c>
      <c r="D2670" s="164">
        <v>623878</v>
      </c>
      <c r="E2670" s="151">
        <v>833</v>
      </c>
      <c r="F2670" s="164"/>
      <c r="G2670" s="1328"/>
    </row>
    <row r="2671" spans="1:7" ht="18.75" customHeight="1" x14ac:dyDescent="0.25">
      <c r="A2671" s="1344"/>
      <c r="B2671" s="163" t="s">
        <v>2827</v>
      </c>
      <c r="C2671" s="147" t="s">
        <v>95</v>
      </c>
      <c r="D2671" s="164">
        <v>666315</v>
      </c>
      <c r="E2671" s="151">
        <v>833</v>
      </c>
      <c r="F2671" s="164"/>
      <c r="G2671" s="1328"/>
    </row>
    <row r="2672" spans="1:7" ht="18.75" customHeight="1" x14ac:dyDescent="0.25">
      <c r="A2672" s="1344"/>
      <c r="B2672" s="163" t="s">
        <v>2828</v>
      </c>
      <c r="C2672" s="147" t="s">
        <v>95</v>
      </c>
      <c r="D2672" s="164">
        <v>711843</v>
      </c>
      <c r="E2672" s="151">
        <v>833</v>
      </c>
      <c r="F2672" s="164"/>
      <c r="G2672" s="1328"/>
    </row>
    <row r="2673" spans="1:7" ht="18.75" customHeight="1" x14ac:dyDescent="0.25">
      <c r="A2673" s="1344"/>
      <c r="B2673" s="163" t="s">
        <v>2829</v>
      </c>
      <c r="C2673" s="147" t="s">
        <v>95</v>
      </c>
      <c r="D2673" s="164">
        <v>760901</v>
      </c>
      <c r="E2673" s="151">
        <v>833</v>
      </c>
      <c r="F2673" s="164"/>
      <c r="G2673" s="1328"/>
    </row>
    <row r="2674" spans="1:7" ht="18.75" customHeight="1" x14ac:dyDescent="0.25">
      <c r="A2674" s="1344"/>
      <c r="B2674" s="163" t="s">
        <v>2830</v>
      </c>
      <c r="C2674" s="147" t="s">
        <v>95</v>
      </c>
      <c r="D2674" s="164">
        <v>813988</v>
      </c>
      <c r="E2674" s="151">
        <v>833</v>
      </c>
      <c r="F2674" s="164"/>
      <c r="G2674" s="1328"/>
    </row>
    <row r="2675" spans="1:7" ht="18.75" customHeight="1" x14ac:dyDescent="0.25">
      <c r="A2675" s="1344"/>
      <c r="B2675" s="163" t="s">
        <v>2831</v>
      </c>
      <c r="C2675" s="147" t="s">
        <v>95</v>
      </c>
      <c r="D2675" s="164">
        <v>871666</v>
      </c>
      <c r="E2675" s="151">
        <v>833</v>
      </c>
      <c r="F2675" s="164"/>
      <c r="G2675" s="1328"/>
    </row>
    <row r="2676" spans="1:7" ht="18.75" customHeight="1" x14ac:dyDescent="0.25">
      <c r="A2676" s="1344"/>
      <c r="B2676" s="163" t="s">
        <v>2832</v>
      </c>
      <c r="C2676" s="147" t="s">
        <v>95</v>
      </c>
      <c r="D2676" s="164">
        <v>934608</v>
      </c>
      <c r="E2676" s="151">
        <v>833</v>
      </c>
      <c r="F2676" s="164"/>
      <c r="G2676" s="1328"/>
    </row>
    <row r="2677" spans="1:7" ht="18.75" customHeight="1" x14ac:dyDescent="0.25">
      <c r="A2677" s="1344"/>
      <c r="B2677" s="163" t="s">
        <v>2833</v>
      </c>
      <c r="C2677" s="147" t="s">
        <v>95</v>
      </c>
      <c r="D2677" s="164">
        <v>1003534</v>
      </c>
      <c r="E2677" s="151">
        <v>833</v>
      </c>
      <c r="F2677" s="164"/>
      <c r="G2677" s="1328"/>
    </row>
    <row r="2678" spans="1:7" ht="18.75" customHeight="1" x14ac:dyDescent="0.25">
      <c r="A2678" s="1344"/>
      <c r="B2678" s="163" t="s">
        <v>2834</v>
      </c>
      <c r="C2678" s="147" t="s">
        <v>95</v>
      </c>
      <c r="D2678" s="164">
        <v>1079300</v>
      </c>
      <c r="E2678" s="151">
        <v>833</v>
      </c>
      <c r="F2678" s="164"/>
      <c r="G2678" s="1328"/>
    </row>
    <row r="2679" spans="1:7" ht="18.75" customHeight="1" x14ac:dyDescent="0.25">
      <c r="A2679" s="1345"/>
      <c r="B2679" s="163" t="s">
        <v>2835</v>
      </c>
      <c r="C2679" s="147" t="s">
        <v>95</v>
      </c>
      <c r="D2679" s="164">
        <v>1162873</v>
      </c>
      <c r="E2679" s="151">
        <v>833</v>
      </c>
      <c r="F2679" s="164"/>
      <c r="G2679" s="1328"/>
    </row>
    <row r="2680" spans="1:7" ht="18.75" customHeight="1" x14ac:dyDescent="0.25">
      <c r="A2680" s="1346">
        <v>1</v>
      </c>
      <c r="B2680" s="161" t="s">
        <v>2836</v>
      </c>
      <c r="C2680" s="147" t="s">
        <v>95</v>
      </c>
      <c r="D2680" s="164">
        <v>104226</v>
      </c>
      <c r="E2680" s="151">
        <v>833</v>
      </c>
      <c r="F2680" s="164"/>
      <c r="G2680" s="1337" t="s">
        <v>2837</v>
      </c>
    </row>
    <row r="2681" spans="1:7" ht="18.75" customHeight="1" x14ac:dyDescent="0.25">
      <c r="A2681" s="1346"/>
      <c r="B2681" s="161" t="s">
        <v>2838</v>
      </c>
      <c r="C2681" s="147" t="s">
        <v>95</v>
      </c>
      <c r="D2681" s="164">
        <v>137304</v>
      </c>
      <c r="E2681" s="151">
        <v>833</v>
      </c>
      <c r="F2681" s="164"/>
      <c r="G2681" s="1328"/>
    </row>
    <row r="2682" spans="1:7" ht="18.75" customHeight="1" x14ac:dyDescent="0.25">
      <c r="A2682" s="1346"/>
      <c r="B2682" s="161" t="s">
        <v>2839</v>
      </c>
      <c r="C2682" s="147" t="s">
        <v>95</v>
      </c>
      <c r="D2682" s="164">
        <v>361264</v>
      </c>
      <c r="E2682" s="151">
        <v>833</v>
      </c>
      <c r="F2682" s="164"/>
      <c r="G2682" s="1328"/>
    </row>
    <row r="2683" spans="1:7" ht="18.75" customHeight="1" x14ac:dyDescent="0.25">
      <c r="A2683" s="1346"/>
      <c r="B2683" s="161" t="s">
        <v>2840</v>
      </c>
      <c r="C2683" s="147" t="s">
        <v>95</v>
      </c>
      <c r="D2683" s="164">
        <v>486039</v>
      </c>
      <c r="E2683" s="151">
        <v>833</v>
      </c>
      <c r="F2683" s="164"/>
      <c r="G2683" s="1328"/>
    </row>
    <row r="2684" spans="1:7" ht="18.75" customHeight="1" x14ac:dyDescent="0.25">
      <c r="A2684" s="1346"/>
      <c r="B2684" s="161" t="s">
        <v>2841</v>
      </c>
      <c r="C2684" s="147" t="s">
        <v>95</v>
      </c>
      <c r="D2684" s="164">
        <v>519244</v>
      </c>
      <c r="E2684" s="151">
        <v>833</v>
      </c>
      <c r="F2684" s="164"/>
      <c r="G2684" s="1328"/>
    </row>
    <row r="2685" spans="1:7" ht="18.75" customHeight="1" x14ac:dyDescent="0.25">
      <c r="A2685" s="1346"/>
      <c r="B2685" s="161" t="s">
        <v>2842</v>
      </c>
      <c r="C2685" s="147" t="s">
        <v>95</v>
      </c>
      <c r="D2685" s="164">
        <v>554558</v>
      </c>
      <c r="E2685" s="151">
        <v>833</v>
      </c>
      <c r="F2685" s="164"/>
      <c r="G2685" s="1328"/>
    </row>
    <row r="2686" spans="1:7" ht="18.75" customHeight="1" x14ac:dyDescent="0.25">
      <c r="A2686" s="1346"/>
      <c r="B2686" s="161" t="s">
        <v>2843</v>
      </c>
      <c r="C2686" s="147" t="s">
        <v>95</v>
      </c>
      <c r="D2686" s="164">
        <v>592280</v>
      </c>
      <c r="E2686" s="151">
        <v>833</v>
      </c>
      <c r="F2686" s="164"/>
      <c r="G2686" s="1328"/>
    </row>
    <row r="2687" spans="1:7" ht="18.75" customHeight="1" x14ac:dyDescent="0.25">
      <c r="A2687" s="1346"/>
      <c r="B2687" s="161" t="s">
        <v>2844</v>
      </c>
      <c r="C2687" s="147" t="s">
        <v>95</v>
      </c>
      <c r="D2687" s="164">
        <v>632750</v>
      </c>
      <c r="E2687" s="151">
        <v>833</v>
      </c>
      <c r="F2687" s="164"/>
      <c r="G2687" s="1328"/>
    </row>
    <row r="2688" spans="1:7" ht="18.75" customHeight="1" x14ac:dyDescent="0.25">
      <c r="A2688" s="1346"/>
      <c r="B2688" s="161" t="s">
        <v>2845</v>
      </c>
      <c r="C2688" s="147" t="s">
        <v>95</v>
      </c>
      <c r="D2688" s="164">
        <v>676357</v>
      </c>
      <c r="E2688" s="151">
        <v>833</v>
      </c>
      <c r="F2688" s="164"/>
      <c r="G2688" s="1328"/>
    </row>
    <row r="2689" spans="1:7" ht="18.75" customHeight="1" x14ac:dyDescent="0.25">
      <c r="A2689" s="1346"/>
      <c r="B2689" s="161" t="s">
        <v>2846</v>
      </c>
      <c r="C2689" s="147" t="s">
        <v>95</v>
      </c>
      <c r="D2689" s="164">
        <v>723545</v>
      </c>
      <c r="E2689" s="151">
        <v>833</v>
      </c>
      <c r="F2689" s="164"/>
      <c r="G2689" s="1328"/>
    </row>
    <row r="2690" spans="1:7" ht="18.75" customHeight="1" x14ac:dyDescent="0.25">
      <c r="A2690" s="1346"/>
      <c r="B2690" s="161" t="s">
        <v>2847</v>
      </c>
      <c r="C2690" s="147" t="s">
        <v>95</v>
      </c>
      <c r="D2690" s="164">
        <v>774814</v>
      </c>
      <c r="E2690" s="151">
        <v>833</v>
      </c>
      <c r="F2690" s="164"/>
      <c r="G2690" s="1328"/>
    </row>
    <row r="2691" spans="1:7" ht="18.75" customHeight="1" x14ac:dyDescent="0.25">
      <c r="A2691" s="1346"/>
      <c r="B2691" s="161" t="s">
        <v>2848</v>
      </c>
      <c r="C2691" s="147" t="s">
        <v>95</v>
      </c>
      <c r="D2691" s="164">
        <v>830762</v>
      </c>
      <c r="E2691" s="151">
        <v>833</v>
      </c>
      <c r="F2691" s="164"/>
      <c r="G2691" s="1328"/>
    </row>
    <row r="2692" spans="1:7" ht="18.75" customHeight="1" x14ac:dyDescent="0.25">
      <c r="A2692" s="1346"/>
      <c r="B2692" s="161" t="s">
        <v>2849</v>
      </c>
      <c r="C2692" s="147" t="s">
        <v>95</v>
      </c>
      <c r="D2692" s="164">
        <v>892030</v>
      </c>
      <c r="E2692" s="151">
        <v>833</v>
      </c>
      <c r="F2692" s="164"/>
      <c r="G2692" s="1328"/>
    </row>
    <row r="2693" spans="1:7" ht="18.75" customHeight="1" x14ac:dyDescent="0.25">
      <c r="A2693" s="1346"/>
      <c r="B2693" s="161" t="s">
        <v>2850</v>
      </c>
      <c r="C2693" s="147" t="s">
        <v>95</v>
      </c>
      <c r="D2693" s="164">
        <v>959377</v>
      </c>
      <c r="E2693" s="151">
        <v>833</v>
      </c>
      <c r="F2693" s="164"/>
      <c r="G2693" s="1328"/>
    </row>
    <row r="2694" spans="1:7" ht="18.75" customHeight="1" x14ac:dyDescent="0.25">
      <c r="A2694" s="1346"/>
      <c r="B2694" s="161" t="s">
        <v>2851</v>
      </c>
      <c r="C2694" s="147" t="s">
        <v>95</v>
      </c>
      <c r="D2694" s="164">
        <v>1033664</v>
      </c>
      <c r="E2694" s="151">
        <v>833</v>
      </c>
      <c r="F2694" s="164"/>
      <c r="G2694" s="1328"/>
    </row>
    <row r="2695" spans="1:7" ht="18.75" customHeight="1" x14ac:dyDescent="0.25">
      <c r="A2695" s="1346">
        <v>1</v>
      </c>
      <c r="B2695" s="161" t="s">
        <v>2852</v>
      </c>
      <c r="C2695" s="147" t="s">
        <v>95</v>
      </c>
      <c r="D2695" s="164">
        <v>104226</v>
      </c>
      <c r="E2695" s="151">
        <v>833</v>
      </c>
      <c r="F2695" s="164"/>
      <c r="G2695" s="1337" t="s">
        <v>2837</v>
      </c>
    </row>
    <row r="2696" spans="1:7" ht="18.75" customHeight="1" x14ac:dyDescent="0.25">
      <c r="A2696" s="1346"/>
      <c r="B2696" s="161" t="s">
        <v>2853</v>
      </c>
      <c r="C2696" s="147" t="s">
        <v>95</v>
      </c>
      <c r="D2696" s="164">
        <v>137304</v>
      </c>
      <c r="E2696" s="151">
        <v>833</v>
      </c>
      <c r="F2696" s="164"/>
      <c r="G2696" s="1328"/>
    </row>
    <row r="2697" spans="1:7" ht="18.75" customHeight="1" x14ac:dyDescent="0.25">
      <c r="A2697" s="1346"/>
      <c r="B2697" s="161" t="s">
        <v>2854</v>
      </c>
      <c r="C2697" s="147" t="s">
        <v>95</v>
      </c>
      <c r="D2697" s="164">
        <v>361264</v>
      </c>
      <c r="E2697" s="151">
        <v>833</v>
      </c>
      <c r="F2697" s="164"/>
      <c r="G2697" s="1328"/>
    </row>
    <row r="2698" spans="1:7" ht="18.75" customHeight="1" x14ac:dyDescent="0.25">
      <c r="A2698" s="1346"/>
      <c r="B2698" s="161" t="s">
        <v>2855</v>
      </c>
      <c r="C2698" s="147" t="s">
        <v>95</v>
      </c>
      <c r="D2698" s="164">
        <v>486039</v>
      </c>
      <c r="E2698" s="151">
        <v>833</v>
      </c>
      <c r="F2698" s="164"/>
      <c r="G2698" s="1328"/>
    </row>
    <row r="2699" spans="1:7" ht="18.75" customHeight="1" x14ac:dyDescent="0.25">
      <c r="A2699" s="1346"/>
      <c r="B2699" s="161" t="s">
        <v>2856</v>
      </c>
      <c r="C2699" s="147" t="s">
        <v>95</v>
      </c>
      <c r="D2699" s="164">
        <v>519244</v>
      </c>
      <c r="E2699" s="151">
        <v>833</v>
      </c>
      <c r="F2699" s="164"/>
      <c r="G2699" s="1328"/>
    </row>
    <row r="2700" spans="1:7" ht="18.75" customHeight="1" x14ac:dyDescent="0.25">
      <c r="A2700" s="1346"/>
      <c r="B2700" s="161" t="s">
        <v>2857</v>
      </c>
      <c r="C2700" s="147" t="s">
        <v>95</v>
      </c>
      <c r="D2700" s="164">
        <v>554558</v>
      </c>
      <c r="E2700" s="151">
        <v>833</v>
      </c>
      <c r="F2700" s="164"/>
      <c r="G2700" s="1328"/>
    </row>
    <row r="2701" spans="1:7" ht="18.75" customHeight="1" x14ac:dyDescent="0.25">
      <c r="A2701" s="1346"/>
      <c r="B2701" s="161" t="s">
        <v>2858</v>
      </c>
      <c r="C2701" s="147" t="s">
        <v>95</v>
      </c>
      <c r="D2701" s="164">
        <v>592280</v>
      </c>
      <c r="E2701" s="151">
        <v>833</v>
      </c>
      <c r="F2701" s="164"/>
      <c r="G2701" s="1328"/>
    </row>
    <row r="2702" spans="1:7" ht="18.75" customHeight="1" x14ac:dyDescent="0.25">
      <c r="A2702" s="1346"/>
      <c r="B2702" s="161" t="s">
        <v>2859</v>
      </c>
      <c r="C2702" s="147" t="s">
        <v>95</v>
      </c>
      <c r="D2702" s="164">
        <v>632750</v>
      </c>
      <c r="E2702" s="151">
        <v>833</v>
      </c>
      <c r="F2702" s="164"/>
      <c r="G2702" s="1328"/>
    </row>
    <row r="2703" spans="1:7" ht="18.75" customHeight="1" x14ac:dyDescent="0.25">
      <c r="A2703" s="1346"/>
      <c r="B2703" s="161" t="s">
        <v>2860</v>
      </c>
      <c r="C2703" s="147" t="s">
        <v>95</v>
      </c>
      <c r="D2703" s="164">
        <v>676357</v>
      </c>
      <c r="E2703" s="151">
        <v>833</v>
      </c>
      <c r="F2703" s="164"/>
      <c r="G2703" s="1328"/>
    </row>
    <row r="2704" spans="1:7" ht="18.75" customHeight="1" x14ac:dyDescent="0.25">
      <c r="A2704" s="1346"/>
      <c r="B2704" s="161" t="s">
        <v>2861</v>
      </c>
      <c r="C2704" s="147" t="s">
        <v>95</v>
      </c>
      <c r="D2704" s="164">
        <v>723545</v>
      </c>
      <c r="E2704" s="151">
        <v>833</v>
      </c>
      <c r="F2704" s="164"/>
      <c r="G2704" s="1328"/>
    </row>
    <row r="2705" spans="1:7" ht="18.75" customHeight="1" x14ac:dyDescent="0.25">
      <c r="A2705" s="1346"/>
      <c r="B2705" s="161" t="s">
        <v>2862</v>
      </c>
      <c r="C2705" s="147" t="s">
        <v>95</v>
      </c>
      <c r="D2705" s="164">
        <v>774814</v>
      </c>
      <c r="E2705" s="151">
        <v>833</v>
      </c>
      <c r="F2705" s="164"/>
      <c r="G2705" s="1328"/>
    </row>
    <row r="2706" spans="1:7" ht="18.75" customHeight="1" x14ac:dyDescent="0.25">
      <c r="A2706" s="1346"/>
      <c r="B2706" s="161" t="s">
        <v>2863</v>
      </c>
      <c r="C2706" s="147" t="s">
        <v>95</v>
      </c>
      <c r="D2706" s="164">
        <v>830762</v>
      </c>
      <c r="E2706" s="151">
        <v>833</v>
      </c>
      <c r="F2706" s="164"/>
      <c r="G2706" s="1328"/>
    </row>
    <row r="2707" spans="1:7" ht="18.75" customHeight="1" x14ac:dyDescent="0.25">
      <c r="A2707" s="1346"/>
      <c r="B2707" s="161" t="s">
        <v>2864</v>
      </c>
      <c r="C2707" s="147" t="s">
        <v>95</v>
      </c>
      <c r="D2707" s="164">
        <v>892030</v>
      </c>
      <c r="E2707" s="151">
        <v>833</v>
      </c>
      <c r="F2707" s="164"/>
      <c r="G2707" s="1328"/>
    </row>
    <row r="2708" spans="1:7" ht="18.75" customHeight="1" x14ac:dyDescent="0.25">
      <c r="A2708" s="1346"/>
      <c r="B2708" s="161" t="s">
        <v>2865</v>
      </c>
      <c r="C2708" s="147" t="s">
        <v>95</v>
      </c>
      <c r="D2708" s="164">
        <v>959377</v>
      </c>
      <c r="E2708" s="151">
        <v>833</v>
      </c>
      <c r="F2708" s="164"/>
      <c r="G2708" s="1328"/>
    </row>
    <row r="2709" spans="1:7" ht="18.75" customHeight="1" x14ac:dyDescent="0.25">
      <c r="A2709" s="1346"/>
      <c r="B2709" s="161" t="s">
        <v>2866</v>
      </c>
      <c r="C2709" s="147" t="s">
        <v>95</v>
      </c>
      <c r="D2709" s="164">
        <v>1033664</v>
      </c>
      <c r="E2709" s="151">
        <v>833</v>
      </c>
      <c r="F2709" s="164"/>
      <c r="G2709" s="1328"/>
    </row>
    <row r="2710" spans="1:7" ht="18.75" customHeight="1" x14ac:dyDescent="0.25">
      <c r="A2710" s="1347">
        <v>2</v>
      </c>
      <c r="B2710" s="165" t="s">
        <v>2867</v>
      </c>
      <c r="C2710" s="147" t="s">
        <v>95</v>
      </c>
      <c r="D2710" s="166">
        <v>104226</v>
      </c>
      <c r="E2710" s="151">
        <v>833</v>
      </c>
      <c r="F2710" s="166"/>
      <c r="G2710" s="1342" t="s">
        <v>2837</v>
      </c>
    </row>
    <row r="2711" spans="1:7" ht="18.75" customHeight="1" x14ac:dyDescent="0.25">
      <c r="A2711" s="1348"/>
      <c r="B2711" s="165" t="s">
        <v>2868</v>
      </c>
      <c r="C2711" s="147" t="s">
        <v>95</v>
      </c>
      <c r="D2711" s="164">
        <v>137304</v>
      </c>
      <c r="E2711" s="151">
        <v>833</v>
      </c>
      <c r="F2711" s="164"/>
      <c r="G2711" s="1328"/>
    </row>
    <row r="2712" spans="1:7" ht="18.75" customHeight="1" x14ac:dyDescent="0.25">
      <c r="A2712" s="1348"/>
      <c r="B2712" s="165" t="s">
        <v>2869</v>
      </c>
      <c r="C2712" s="147" t="s">
        <v>95</v>
      </c>
      <c r="D2712" s="164">
        <v>361264</v>
      </c>
      <c r="E2712" s="151">
        <v>833</v>
      </c>
      <c r="F2712" s="164"/>
      <c r="G2712" s="1328"/>
    </row>
    <row r="2713" spans="1:7" ht="18.75" customHeight="1" x14ac:dyDescent="0.25">
      <c r="A2713" s="1348"/>
      <c r="B2713" s="165" t="s">
        <v>2870</v>
      </c>
      <c r="C2713" s="147" t="s">
        <v>95</v>
      </c>
      <c r="D2713" s="164">
        <v>486039</v>
      </c>
      <c r="E2713" s="151">
        <v>833</v>
      </c>
      <c r="F2713" s="164"/>
      <c r="G2713" s="1328"/>
    </row>
    <row r="2714" spans="1:7" ht="18.75" customHeight="1" x14ac:dyDescent="0.25">
      <c r="A2714" s="1348"/>
      <c r="B2714" s="165" t="s">
        <v>2871</v>
      </c>
      <c r="C2714" s="147" t="s">
        <v>95</v>
      </c>
      <c r="D2714" s="164">
        <v>519244</v>
      </c>
      <c r="E2714" s="151">
        <v>833</v>
      </c>
      <c r="F2714" s="164"/>
      <c r="G2714" s="1328"/>
    </row>
    <row r="2715" spans="1:7" ht="18.75" customHeight="1" x14ac:dyDescent="0.25">
      <c r="A2715" s="1348"/>
      <c r="B2715" s="165" t="s">
        <v>2872</v>
      </c>
      <c r="C2715" s="147" t="s">
        <v>95</v>
      </c>
      <c r="D2715" s="164">
        <v>554558</v>
      </c>
      <c r="E2715" s="151">
        <v>833</v>
      </c>
      <c r="F2715" s="164"/>
      <c r="G2715" s="1328"/>
    </row>
    <row r="2716" spans="1:7" ht="18.75" customHeight="1" x14ac:dyDescent="0.25">
      <c r="A2716" s="1348"/>
      <c r="B2716" s="165" t="s">
        <v>2873</v>
      </c>
      <c r="C2716" s="147" t="s">
        <v>95</v>
      </c>
      <c r="D2716" s="164">
        <v>592280</v>
      </c>
      <c r="E2716" s="151">
        <v>833</v>
      </c>
      <c r="F2716" s="164"/>
      <c r="G2716" s="1328"/>
    </row>
    <row r="2717" spans="1:7" ht="18.75" customHeight="1" x14ac:dyDescent="0.25">
      <c r="A2717" s="1348"/>
      <c r="B2717" s="165" t="s">
        <v>2874</v>
      </c>
      <c r="C2717" s="147" t="s">
        <v>95</v>
      </c>
      <c r="D2717" s="164">
        <v>632750</v>
      </c>
      <c r="E2717" s="151">
        <v>833</v>
      </c>
      <c r="F2717" s="164"/>
      <c r="G2717" s="1328"/>
    </row>
    <row r="2718" spans="1:7" ht="18.75" customHeight="1" x14ac:dyDescent="0.25">
      <c r="A2718" s="1348"/>
      <c r="B2718" s="165" t="s">
        <v>2875</v>
      </c>
      <c r="C2718" s="147" t="s">
        <v>95</v>
      </c>
      <c r="D2718" s="164">
        <v>676357</v>
      </c>
      <c r="E2718" s="151">
        <v>833</v>
      </c>
      <c r="F2718" s="164"/>
      <c r="G2718" s="1328"/>
    </row>
    <row r="2719" spans="1:7" ht="18.75" customHeight="1" x14ac:dyDescent="0.25">
      <c r="A2719" s="1348"/>
      <c r="B2719" s="165" t="s">
        <v>2876</v>
      </c>
      <c r="C2719" s="147" t="s">
        <v>95</v>
      </c>
      <c r="D2719" s="164">
        <v>723545</v>
      </c>
      <c r="E2719" s="151">
        <v>833</v>
      </c>
      <c r="F2719" s="164"/>
      <c r="G2719" s="1328"/>
    </row>
    <row r="2720" spans="1:7" ht="18.75" customHeight="1" x14ac:dyDescent="0.25">
      <c r="A2720" s="1348"/>
      <c r="B2720" s="165" t="s">
        <v>2877</v>
      </c>
      <c r="C2720" s="147" t="s">
        <v>95</v>
      </c>
      <c r="D2720" s="164">
        <v>774814</v>
      </c>
      <c r="E2720" s="151">
        <v>833</v>
      </c>
      <c r="F2720" s="164"/>
      <c r="G2720" s="1328"/>
    </row>
    <row r="2721" spans="1:7" ht="18.75" customHeight="1" x14ac:dyDescent="0.25">
      <c r="A2721" s="1348"/>
      <c r="B2721" s="165" t="s">
        <v>2878</v>
      </c>
      <c r="C2721" s="147" t="s">
        <v>95</v>
      </c>
      <c r="D2721" s="164">
        <v>830762</v>
      </c>
      <c r="E2721" s="151">
        <v>833</v>
      </c>
      <c r="F2721" s="164"/>
      <c r="G2721" s="1328"/>
    </row>
    <row r="2722" spans="1:7" ht="18.75" customHeight="1" x14ac:dyDescent="0.25">
      <c r="A2722" s="1348"/>
      <c r="B2722" s="165" t="s">
        <v>2879</v>
      </c>
      <c r="C2722" s="147" t="s">
        <v>95</v>
      </c>
      <c r="D2722" s="164">
        <v>892030</v>
      </c>
      <c r="E2722" s="151">
        <v>833</v>
      </c>
      <c r="F2722" s="164"/>
      <c r="G2722" s="1328"/>
    </row>
    <row r="2723" spans="1:7" ht="18.75" customHeight="1" x14ac:dyDescent="0.25">
      <c r="A2723" s="1348"/>
      <c r="B2723" s="165" t="s">
        <v>2880</v>
      </c>
      <c r="C2723" s="147" t="s">
        <v>95</v>
      </c>
      <c r="D2723" s="164">
        <v>959377</v>
      </c>
      <c r="E2723" s="151">
        <v>833</v>
      </c>
      <c r="F2723" s="164"/>
      <c r="G2723" s="1328"/>
    </row>
    <row r="2724" spans="1:7" ht="18.75" customHeight="1" thickBot="1" x14ac:dyDescent="0.3">
      <c r="A2724" s="1349"/>
      <c r="B2724" s="165" t="s">
        <v>2881</v>
      </c>
      <c r="C2724" s="147" t="s">
        <v>95</v>
      </c>
      <c r="D2724" s="164">
        <v>1033664</v>
      </c>
      <c r="E2724" s="151">
        <v>833</v>
      </c>
      <c r="F2724" s="164"/>
      <c r="G2724" s="1328"/>
    </row>
    <row r="2725" spans="1:7" ht="18.75" customHeight="1" x14ac:dyDescent="0.25">
      <c r="A2725" s="1347">
        <v>2</v>
      </c>
      <c r="B2725" s="165" t="s">
        <v>2882</v>
      </c>
      <c r="C2725" s="147" t="s">
        <v>95</v>
      </c>
      <c r="D2725" s="166">
        <v>104226</v>
      </c>
      <c r="E2725" s="151">
        <v>833</v>
      </c>
      <c r="F2725" s="166"/>
      <c r="G2725" s="1342" t="s">
        <v>2837</v>
      </c>
    </row>
    <row r="2726" spans="1:7" ht="18.75" customHeight="1" x14ac:dyDescent="0.25">
      <c r="A2726" s="1348"/>
      <c r="B2726" s="165" t="s">
        <v>2883</v>
      </c>
      <c r="C2726" s="147" t="s">
        <v>95</v>
      </c>
      <c r="D2726" s="164">
        <v>137304</v>
      </c>
      <c r="E2726" s="151">
        <v>833</v>
      </c>
      <c r="F2726" s="164"/>
      <c r="G2726" s="1328"/>
    </row>
    <row r="2727" spans="1:7" ht="18.75" customHeight="1" x14ac:dyDescent="0.25">
      <c r="A2727" s="1348"/>
      <c r="B2727" s="165" t="s">
        <v>2884</v>
      </c>
      <c r="C2727" s="147" t="s">
        <v>95</v>
      </c>
      <c r="D2727" s="164">
        <v>361264</v>
      </c>
      <c r="E2727" s="151">
        <v>833</v>
      </c>
      <c r="F2727" s="164"/>
      <c r="G2727" s="1328"/>
    </row>
    <row r="2728" spans="1:7" ht="18.75" customHeight="1" x14ac:dyDescent="0.25">
      <c r="A2728" s="1348"/>
      <c r="B2728" s="165" t="s">
        <v>2885</v>
      </c>
      <c r="C2728" s="147" t="s">
        <v>95</v>
      </c>
      <c r="D2728" s="164">
        <v>486039</v>
      </c>
      <c r="E2728" s="151">
        <v>833</v>
      </c>
      <c r="F2728" s="164"/>
      <c r="G2728" s="1328"/>
    </row>
    <row r="2729" spans="1:7" ht="18.75" customHeight="1" x14ac:dyDescent="0.25">
      <c r="A2729" s="1348"/>
      <c r="B2729" s="165" t="s">
        <v>2886</v>
      </c>
      <c r="C2729" s="147" t="s">
        <v>95</v>
      </c>
      <c r="D2729" s="164">
        <v>519244</v>
      </c>
      <c r="E2729" s="151">
        <v>833</v>
      </c>
      <c r="F2729" s="164"/>
      <c r="G2729" s="1328"/>
    </row>
    <row r="2730" spans="1:7" ht="18.75" customHeight="1" x14ac:dyDescent="0.25">
      <c r="A2730" s="1348"/>
      <c r="B2730" s="165" t="s">
        <v>2887</v>
      </c>
      <c r="C2730" s="147" t="s">
        <v>95</v>
      </c>
      <c r="D2730" s="164">
        <v>554558</v>
      </c>
      <c r="E2730" s="151">
        <v>833</v>
      </c>
      <c r="F2730" s="164"/>
      <c r="G2730" s="1328"/>
    </row>
    <row r="2731" spans="1:7" ht="18.75" customHeight="1" x14ac:dyDescent="0.25">
      <c r="A2731" s="1348"/>
      <c r="B2731" s="165" t="s">
        <v>2888</v>
      </c>
      <c r="C2731" s="147" t="s">
        <v>95</v>
      </c>
      <c r="D2731" s="164">
        <v>592280</v>
      </c>
      <c r="E2731" s="151">
        <v>833</v>
      </c>
      <c r="F2731" s="164"/>
      <c r="G2731" s="1328"/>
    </row>
    <row r="2732" spans="1:7" ht="18.75" customHeight="1" x14ac:dyDescent="0.25">
      <c r="A2732" s="1348"/>
      <c r="B2732" s="165" t="s">
        <v>2889</v>
      </c>
      <c r="C2732" s="147" t="s">
        <v>95</v>
      </c>
      <c r="D2732" s="164">
        <v>632750</v>
      </c>
      <c r="E2732" s="151">
        <v>833</v>
      </c>
      <c r="F2732" s="164"/>
      <c r="G2732" s="1328"/>
    </row>
    <row r="2733" spans="1:7" ht="18.75" customHeight="1" x14ac:dyDescent="0.25">
      <c r="A2733" s="1348"/>
      <c r="B2733" s="165" t="s">
        <v>2890</v>
      </c>
      <c r="C2733" s="147" t="s">
        <v>95</v>
      </c>
      <c r="D2733" s="164">
        <v>676357</v>
      </c>
      <c r="E2733" s="151">
        <v>833</v>
      </c>
      <c r="F2733" s="164"/>
      <c r="G2733" s="1328"/>
    </row>
    <row r="2734" spans="1:7" ht="18.75" customHeight="1" x14ac:dyDescent="0.25">
      <c r="A2734" s="1348"/>
      <c r="B2734" s="165" t="s">
        <v>2891</v>
      </c>
      <c r="C2734" s="147" t="s">
        <v>95</v>
      </c>
      <c r="D2734" s="164">
        <v>723545</v>
      </c>
      <c r="E2734" s="151">
        <v>833</v>
      </c>
      <c r="F2734" s="164"/>
      <c r="G2734" s="1328"/>
    </row>
    <row r="2735" spans="1:7" ht="18.75" customHeight="1" x14ac:dyDescent="0.25">
      <c r="A2735" s="1348"/>
      <c r="B2735" s="165" t="s">
        <v>2892</v>
      </c>
      <c r="C2735" s="147" t="s">
        <v>95</v>
      </c>
      <c r="D2735" s="164">
        <v>774814</v>
      </c>
      <c r="E2735" s="151">
        <v>833</v>
      </c>
      <c r="F2735" s="164"/>
      <c r="G2735" s="1328"/>
    </row>
    <row r="2736" spans="1:7" ht="18.75" customHeight="1" x14ac:dyDescent="0.25">
      <c r="A2736" s="1348"/>
      <c r="B2736" s="165" t="s">
        <v>2893</v>
      </c>
      <c r="C2736" s="147" t="s">
        <v>95</v>
      </c>
      <c r="D2736" s="164">
        <v>830762</v>
      </c>
      <c r="E2736" s="151">
        <v>833</v>
      </c>
      <c r="F2736" s="164"/>
      <c r="G2736" s="1328"/>
    </row>
    <row r="2737" spans="1:7" ht="18.75" customHeight="1" x14ac:dyDescent="0.25">
      <c r="A2737" s="1348"/>
      <c r="B2737" s="165" t="s">
        <v>2894</v>
      </c>
      <c r="C2737" s="147" t="s">
        <v>95</v>
      </c>
      <c r="D2737" s="164">
        <v>892030</v>
      </c>
      <c r="E2737" s="151">
        <v>833</v>
      </c>
      <c r="F2737" s="164"/>
      <c r="G2737" s="1328"/>
    </row>
    <row r="2738" spans="1:7" ht="18.75" customHeight="1" x14ac:dyDescent="0.25">
      <c r="A2738" s="1348"/>
      <c r="B2738" s="165" t="s">
        <v>2895</v>
      </c>
      <c r="C2738" s="147" t="s">
        <v>95</v>
      </c>
      <c r="D2738" s="164">
        <v>959377</v>
      </c>
      <c r="E2738" s="151">
        <v>833</v>
      </c>
      <c r="F2738" s="164"/>
      <c r="G2738" s="1328"/>
    </row>
    <row r="2739" spans="1:7" ht="18.75" customHeight="1" thickBot="1" x14ac:dyDescent="0.3">
      <c r="A2739" s="1349"/>
      <c r="B2739" s="165" t="s">
        <v>2896</v>
      </c>
      <c r="C2739" s="147" t="s">
        <v>95</v>
      </c>
      <c r="D2739" s="164">
        <v>1033664</v>
      </c>
      <c r="E2739" s="151">
        <v>833</v>
      </c>
      <c r="F2739" s="164"/>
      <c r="G2739" s="1328"/>
    </row>
    <row r="2740" spans="1:7" ht="18.75" customHeight="1" x14ac:dyDescent="0.25">
      <c r="A2740" s="1347">
        <v>3</v>
      </c>
      <c r="B2740" s="165" t="s">
        <v>2897</v>
      </c>
      <c r="C2740" s="147" t="s">
        <v>95</v>
      </c>
      <c r="D2740" s="166">
        <v>104226</v>
      </c>
      <c r="E2740" s="151">
        <v>833</v>
      </c>
      <c r="F2740" s="166"/>
      <c r="G2740" s="1342" t="s">
        <v>2837</v>
      </c>
    </row>
    <row r="2741" spans="1:7" ht="18.75" customHeight="1" x14ac:dyDescent="0.25">
      <c r="A2741" s="1348"/>
      <c r="B2741" s="165" t="s">
        <v>2898</v>
      </c>
      <c r="C2741" s="147" t="s">
        <v>95</v>
      </c>
      <c r="D2741" s="164">
        <v>137304</v>
      </c>
      <c r="E2741" s="151">
        <v>833</v>
      </c>
      <c r="F2741" s="164"/>
      <c r="G2741" s="1328"/>
    </row>
    <row r="2742" spans="1:7" ht="18.75" customHeight="1" x14ac:dyDescent="0.25">
      <c r="A2742" s="1348"/>
      <c r="B2742" s="165" t="s">
        <v>2899</v>
      </c>
      <c r="C2742" s="147" t="s">
        <v>95</v>
      </c>
      <c r="D2742" s="164">
        <v>361264</v>
      </c>
      <c r="E2742" s="151">
        <v>833</v>
      </c>
      <c r="F2742" s="164"/>
      <c r="G2742" s="1328"/>
    </row>
    <row r="2743" spans="1:7" ht="18.75" customHeight="1" x14ac:dyDescent="0.25">
      <c r="A2743" s="1348"/>
      <c r="B2743" s="165" t="s">
        <v>2900</v>
      </c>
      <c r="C2743" s="147" t="s">
        <v>95</v>
      </c>
      <c r="D2743" s="164">
        <v>486039</v>
      </c>
      <c r="E2743" s="151">
        <v>833</v>
      </c>
      <c r="F2743" s="164"/>
      <c r="G2743" s="1328"/>
    </row>
    <row r="2744" spans="1:7" ht="18.75" customHeight="1" x14ac:dyDescent="0.25">
      <c r="A2744" s="1348"/>
      <c r="B2744" s="165" t="s">
        <v>2901</v>
      </c>
      <c r="C2744" s="147" t="s">
        <v>95</v>
      </c>
      <c r="D2744" s="164">
        <v>519244</v>
      </c>
      <c r="E2744" s="151">
        <v>833</v>
      </c>
      <c r="F2744" s="164"/>
      <c r="G2744" s="1328"/>
    </row>
    <row r="2745" spans="1:7" ht="18.75" customHeight="1" x14ac:dyDescent="0.25">
      <c r="A2745" s="1348"/>
      <c r="B2745" s="165" t="s">
        <v>2902</v>
      </c>
      <c r="C2745" s="147" t="s">
        <v>95</v>
      </c>
      <c r="D2745" s="164">
        <v>554558</v>
      </c>
      <c r="E2745" s="151">
        <v>833</v>
      </c>
      <c r="F2745" s="164"/>
      <c r="G2745" s="1328"/>
    </row>
    <row r="2746" spans="1:7" ht="18.75" customHeight="1" x14ac:dyDescent="0.25">
      <c r="A2746" s="1348"/>
      <c r="B2746" s="165" t="s">
        <v>2903</v>
      </c>
      <c r="C2746" s="147" t="s">
        <v>95</v>
      </c>
      <c r="D2746" s="164">
        <v>592280</v>
      </c>
      <c r="E2746" s="151">
        <v>833</v>
      </c>
      <c r="F2746" s="164"/>
      <c r="G2746" s="1328"/>
    </row>
    <row r="2747" spans="1:7" ht="18.75" customHeight="1" x14ac:dyDescent="0.25">
      <c r="A2747" s="1348"/>
      <c r="B2747" s="165" t="s">
        <v>2904</v>
      </c>
      <c r="C2747" s="147" t="s">
        <v>95</v>
      </c>
      <c r="D2747" s="164">
        <v>632750</v>
      </c>
      <c r="E2747" s="151">
        <v>833</v>
      </c>
      <c r="F2747" s="164"/>
      <c r="G2747" s="1328"/>
    </row>
    <row r="2748" spans="1:7" ht="18.75" customHeight="1" x14ac:dyDescent="0.25">
      <c r="A2748" s="1348"/>
      <c r="B2748" s="165" t="s">
        <v>2905</v>
      </c>
      <c r="C2748" s="147" t="s">
        <v>95</v>
      </c>
      <c r="D2748" s="164">
        <v>676357</v>
      </c>
      <c r="E2748" s="151">
        <v>833</v>
      </c>
      <c r="F2748" s="164"/>
      <c r="G2748" s="1328"/>
    </row>
    <row r="2749" spans="1:7" ht="18.75" customHeight="1" x14ac:dyDescent="0.25">
      <c r="A2749" s="1348"/>
      <c r="B2749" s="165" t="s">
        <v>2906</v>
      </c>
      <c r="C2749" s="147" t="s">
        <v>95</v>
      </c>
      <c r="D2749" s="164">
        <v>723545</v>
      </c>
      <c r="E2749" s="151">
        <v>833</v>
      </c>
      <c r="F2749" s="164"/>
      <c r="G2749" s="1328"/>
    </row>
    <row r="2750" spans="1:7" ht="18.75" customHeight="1" x14ac:dyDescent="0.25">
      <c r="A2750" s="1348"/>
      <c r="B2750" s="165" t="s">
        <v>2907</v>
      </c>
      <c r="C2750" s="147" t="s">
        <v>95</v>
      </c>
      <c r="D2750" s="164">
        <v>774814</v>
      </c>
      <c r="E2750" s="151">
        <v>833</v>
      </c>
      <c r="F2750" s="164"/>
      <c r="G2750" s="1328"/>
    </row>
    <row r="2751" spans="1:7" ht="18.75" customHeight="1" x14ac:dyDescent="0.25">
      <c r="A2751" s="1348"/>
      <c r="B2751" s="165" t="s">
        <v>2908</v>
      </c>
      <c r="C2751" s="147" t="s">
        <v>95</v>
      </c>
      <c r="D2751" s="164">
        <v>830762</v>
      </c>
      <c r="E2751" s="151">
        <v>833</v>
      </c>
      <c r="F2751" s="164"/>
      <c r="G2751" s="1328"/>
    </row>
    <row r="2752" spans="1:7" ht="18.75" customHeight="1" x14ac:dyDescent="0.25">
      <c r="A2752" s="1348"/>
      <c r="B2752" s="165" t="s">
        <v>2909</v>
      </c>
      <c r="C2752" s="147" t="s">
        <v>95</v>
      </c>
      <c r="D2752" s="164">
        <v>892030</v>
      </c>
      <c r="E2752" s="151">
        <v>833</v>
      </c>
      <c r="F2752" s="164"/>
      <c r="G2752" s="1328"/>
    </row>
    <row r="2753" spans="1:7" ht="18.75" customHeight="1" x14ac:dyDescent="0.25">
      <c r="A2753" s="1348"/>
      <c r="B2753" s="165" t="s">
        <v>2910</v>
      </c>
      <c r="C2753" s="147" t="s">
        <v>95</v>
      </c>
      <c r="D2753" s="164">
        <v>959377</v>
      </c>
      <c r="E2753" s="151">
        <v>833</v>
      </c>
      <c r="F2753" s="164"/>
      <c r="G2753" s="1328"/>
    </row>
    <row r="2754" spans="1:7" ht="18.75" customHeight="1" thickBot="1" x14ac:dyDescent="0.3">
      <c r="A2754" s="1349"/>
      <c r="B2754" s="165" t="s">
        <v>2911</v>
      </c>
      <c r="C2754" s="147" t="s">
        <v>95</v>
      </c>
      <c r="D2754" s="164">
        <v>1033664</v>
      </c>
      <c r="E2754" s="151">
        <v>833</v>
      </c>
      <c r="F2754" s="164"/>
      <c r="G2754" s="1328"/>
    </row>
    <row r="2755" spans="1:7" ht="18.75" customHeight="1" x14ac:dyDescent="0.25">
      <c r="A2755" s="1347">
        <v>4</v>
      </c>
      <c r="B2755" s="165" t="s">
        <v>2912</v>
      </c>
      <c r="C2755" s="147" t="s">
        <v>95</v>
      </c>
      <c r="D2755" s="166">
        <v>104226</v>
      </c>
      <c r="E2755" s="151">
        <v>833</v>
      </c>
      <c r="F2755" s="166"/>
      <c r="G2755" s="1342" t="s">
        <v>2837</v>
      </c>
    </row>
    <row r="2756" spans="1:7" ht="18.75" customHeight="1" x14ac:dyDescent="0.25">
      <c r="A2756" s="1348"/>
      <c r="B2756" s="165" t="s">
        <v>2913</v>
      </c>
      <c r="C2756" s="147" t="s">
        <v>95</v>
      </c>
      <c r="D2756" s="164">
        <v>137304</v>
      </c>
      <c r="E2756" s="151">
        <v>833</v>
      </c>
      <c r="F2756" s="164"/>
      <c r="G2756" s="1328"/>
    </row>
    <row r="2757" spans="1:7" ht="18.75" customHeight="1" x14ac:dyDescent="0.25">
      <c r="A2757" s="1348"/>
      <c r="B2757" s="165" t="s">
        <v>2914</v>
      </c>
      <c r="C2757" s="147" t="s">
        <v>95</v>
      </c>
      <c r="D2757" s="164">
        <v>361264</v>
      </c>
      <c r="E2757" s="151">
        <v>833</v>
      </c>
      <c r="F2757" s="164"/>
      <c r="G2757" s="1328"/>
    </row>
    <row r="2758" spans="1:7" ht="18.75" customHeight="1" x14ac:dyDescent="0.25">
      <c r="A2758" s="1348"/>
      <c r="B2758" s="165" t="s">
        <v>2915</v>
      </c>
      <c r="C2758" s="147" t="s">
        <v>95</v>
      </c>
      <c r="D2758" s="164">
        <v>486039</v>
      </c>
      <c r="E2758" s="151">
        <v>833</v>
      </c>
      <c r="F2758" s="164"/>
      <c r="G2758" s="1328"/>
    </row>
    <row r="2759" spans="1:7" ht="18.75" customHeight="1" x14ac:dyDescent="0.25">
      <c r="A2759" s="1348"/>
      <c r="B2759" s="165" t="s">
        <v>2916</v>
      </c>
      <c r="C2759" s="147" t="s">
        <v>95</v>
      </c>
      <c r="D2759" s="164">
        <v>519244</v>
      </c>
      <c r="E2759" s="151">
        <v>833</v>
      </c>
      <c r="F2759" s="164"/>
      <c r="G2759" s="1328"/>
    </row>
    <row r="2760" spans="1:7" ht="18.75" customHeight="1" x14ac:dyDescent="0.25">
      <c r="A2760" s="1348"/>
      <c r="B2760" s="165" t="s">
        <v>2917</v>
      </c>
      <c r="C2760" s="147" t="s">
        <v>95</v>
      </c>
      <c r="D2760" s="164">
        <v>554558</v>
      </c>
      <c r="E2760" s="151">
        <v>833</v>
      </c>
      <c r="F2760" s="164"/>
      <c r="G2760" s="1328"/>
    </row>
    <row r="2761" spans="1:7" ht="18.75" customHeight="1" x14ac:dyDescent="0.25">
      <c r="A2761" s="1348"/>
      <c r="B2761" s="165" t="s">
        <v>2918</v>
      </c>
      <c r="C2761" s="147" t="s">
        <v>95</v>
      </c>
      <c r="D2761" s="164">
        <v>592280</v>
      </c>
      <c r="E2761" s="151">
        <v>833</v>
      </c>
      <c r="F2761" s="164"/>
      <c r="G2761" s="1328"/>
    </row>
    <row r="2762" spans="1:7" ht="18.75" customHeight="1" x14ac:dyDescent="0.25">
      <c r="A2762" s="1348"/>
      <c r="B2762" s="165" t="s">
        <v>2919</v>
      </c>
      <c r="C2762" s="147" t="s">
        <v>95</v>
      </c>
      <c r="D2762" s="164">
        <v>632750</v>
      </c>
      <c r="E2762" s="151">
        <v>833</v>
      </c>
      <c r="F2762" s="164"/>
      <c r="G2762" s="1328"/>
    </row>
    <row r="2763" spans="1:7" ht="18.75" customHeight="1" x14ac:dyDescent="0.25">
      <c r="A2763" s="1348"/>
      <c r="B2763" s="165" t="s">
        <v>2920</v>
      </c>
      <c r="C2763" s="147" t="s">
        <v>95</v>
      </c>
      <c r="D2763" s="164">
        <v>676357</v>
      </c>
      <c r="E2763" s="151">
        <v>833</v>
      </c>
      <c r="F2763" s="164"/>
      <c r="G2763" s="1328"/>
    </row>
    <row r="2764" spans="1:7" ht="18.75" customHeight="1" x14ac:dyDescent="0.25">
      <c r="A2764" s="1348"/>
      <c r="B2764" s="165" t="s">
        <v>2921</v>
      </c>
      <c r="C2764" s="147" t="s">
        <v>95</v>
      </c>
      <c r="D2764" s="164">
        <v>723545</v>
      </c>
      <c r="E2764" s="151">
        <v>833</v>
      </c>
      <c r="F2764" s="164"/>
      <c r="G2764" s="1328"/>
    </row>
    <row r="2765" spans="1:7" ht="18.75" customHeight="1" x14ac:dyDescent="0.25">
      <c r="A2765" s="1348"/>
      <c r="B2765" s="165" t="s">
        <v>2922</v>
      </c>
      <c r="C2765" s="147" t="s">
        <v>95</v>
      </c>
      <c r="D2765" s="164">
        <v>774814</v>
      </c>
      <c r="E2765" s="151">
        <v>833</v>
      </c>
      <c r="F2765" s="164"/>
      <c r="G2765" s="1328"/>
    </row>
    <row r="2766" spans="1:7" ht="18.75" customHeight="1" x14ac:dyDescent="0.25">
      <c r="A2766" s="1348"/>
      <c r="B2766" s="165" t="s">
        <v>2923</v>
      </c>
      <c r="C2766" s="147" t="s">
        <v>95</v>
      </c>
      <c r="D2766" s="164">
        <v>830762</v>
      </c>
      <c r="E2766" s="151">
        <v>833</v>
      </c>
      <c r="F2766" s="164"/>
      <c r="G2766" s="1328"/>
    </row>
    <row r="2767" spans="1:7" ht="18.75" customHeight="1" x14ac:dyDescent="0.25">
      <c r="A2767" s="1348"/>
      <c r="B2767" s="165" t="s">
        <v>2924</v>
      </c>
      <c r="C2767" s="147" t="s">
        <v>95</v>
      </c>
      <c r="D2767" s="164">
        <v>892030</v>
      </c>
      <c r="E2767" s="151">
        <v>833</v>
      </c>
      <c r="F2767" s="164"/>
      <c r="G2767" s="1328"/>
    </row>
    <row r="2768" spans="1:7" ht="18.75" customHeight="1" x14ac:dyDescent="0.25">
      <c r="A2768" s="1348"/>
      <c r="B2768" s="165" t="s">
        <v>2925</v>
      </c>
      <c r="C2768" s="147" t="s">
        <v>95</v>
      </c>
      <c r="D2768" s="164">
        <v>959377</v>
      </c>
      <c r="E2768" s="151">
        <v>833</v>
      </c>
      <c r="F2768" s="164"/>
      <c r="G2768" s="1328"/>
    </row>
    <row r="2769" spans="1:7" ht="18.75" customHeight="1" thickBot="1" x14ac:dyDescent="0.3">
      <c r="A2769" s="1349"/>
      <c r="B2769" s="165" t="s">
        <v>2926</v>
      </c>
      <c r="C2769" s="147" t="s">
        <v>95</v>
      </c>
      <c r="D2769" s="164">
        <v>1033664</v>
      </c>
      <c r="E2769" s="151">
        <v>833</v>
      </c>
      <c r="F2769" s="164"/>
      <c r="G2769" s="1328"/>
    </row>
    <row r="2770" spans="1:7" ht="18.75" customHeight="1" x14ac:dyDescent="0.25">
      <c r="A2770" s="1347">
        <v>5</v>
      </c>
      <c r="B2770" s="165" t="s">
        <v>2927</v>
      </c>
      <c r="C2770" s="147" t="s">
        <v>95</v>
      </c>
      <c r="D2770" s="166">
        <v>104226</v>
      </c>
      <c r="E2770" s="151">
        <v>833</v>
      </c>
      <c r="F2770" s="166"/>
      <c r="G2770" s="1342" t="s">
        <v>2837</v>
      </c>
    </row>
    <row r="2771" spans="1:7" ht="18.75" customHeight="1" x14ac:dyDescent="0.25">
      <c r="A2771" s="1348"/>
      <c r="B2771" s="165" t="s">
        <v>2928</v>
      </c>
      <c r="C2771" s="147" t="s">
        <v>95</v>
      </c>
      <c r="D2771" s="164">
        <v>137304</v>
      </c>
      <c r="E2771" s="151">
        <v>833</v>
      </c>
      <c r="F2771" s="164"/>
      <c r="G2771" s="1328"/>
    </row>
    <row r="2772" spans="1:7" ht="18.75" customHeight="1" x14ac:dyDescent="0.25">
      <c r="A2772" s="1348"/>
      <c r="B2772" s="165" t="s">
        <v>2929</v>
      </c>
      <c r="C2772" s="147" t="s">
        <v>95</v>
      </c>
      <c r="D2772" s="164">
        <v>361264</v>
      </c>
      <c r="E2772" s="151">
        <v>833</v>
      </c>
      <c r="F2772" s="164"/>
      <c r="G2772" s="1328"/>
    </row>
    <row r="2773" spans="1:7" ht="18.75" customHeight="1" x14ac:dyDescent="0.25">
      <c r="A2773" s="1348"/>
      <c r="B2773" s="165" t="s">
        <v>2930</v>
      </c>
      <c r="C2773" s="147" t="s">
        <v>95</v>
      </c>
      <c r="D2773" s="164">
        <v>486039</v>
      </c>
      <c r="E2773" s="151">
        <v>833</v>
      </c>
      <c r="F2773" s="164"/>
      <c r="G2773" s="1328"/>
    </row>
    <row r="2774" spans="1:7" ht="18.75" customHeight="1" x14ac:dyDescent="0.25">
      <c r="A2774" s="1348"/>
      <c r="B2774" s="165" t="s">
        <v>2931</v>
      </c>
      <c r="C2774" s="147" t="s">
        <v>95</v>
      </c>
      <c r="D2774" s="164">
        <v>519244</v>
      </c>
      <c r="E2774" s="151">
        <v>833</v>
      </c>
      <c r="F2774" s="164"/>
      <c r="G2774" s="1328"/>
    </row>
    <row r="2775" spans="1:7" ht="18.75" customHeight="1" x14ac:dyDescent="0.25">
      <c r="A2775" s="1348"/>
      <c r="B2775" s="165" t="s">
        <v>2932</v>
      </c>
      <c r="C2775" s="147" t="s">
        <v>95</v>
      </c>
      <c r="D2775" s="164">
        <v>554558</v>
      </c>
      <c r="E2775" s="151">
        <v>833</v>
      </c>
      <c r="F2775" s="164"/>
      <c r="G2775" s="1328"/>
    </row>
    <row r="2776" spans="1:7" ht="18.75" customHeight="1" x14ac:dyDescent="0.25">
      <c r="A2776" s="1348"/>
      <c r="B2776" s="165" t="s">
        <v>2933</v>
      </c>
      <c r="C2776" s="147" t="s">
        <v>95</v>
      </c>
      <c r="D2776" s="164">
        <v>592280</v>
      </c>
      <c r="E2776" s="151">
        <v>833</v>
      </c>
      <c r="F2776" s="164"/>
      <c r="G2776" s="1328"/>
    </row>
    <row r="2777" spans="1:7" ht="18.75" customHeight="1" x14ac:dyDescent="0.25">
      <c r="A2777" s="1348"/>
      <c r="B2777" s="165" t="s">
        <v>2934</v>
      </c>
      <c r="C2777" s="147" t="s">
        <v>95</v>
      </c>
      <c r="D2777" s="164">
        <v>632750</v>
      </c>
      <c r="E2777" s="151">
        <v>833</v>
      </c>
      <c r="F2777" s="164"/>
      <c r="G2777" s="1328"/>
    </row>
    <row r="2778" spans="1:7" ht="18.75" customHeight="1" x14ac:dyDescent="0.25">
      <c r="A2778" s="1348"/>
      <c r="B2778" s="165" t="s">
        <v>2935</v>
      </c>
      <c r="C2778" s="147" t="s">
        <v>95</v>
      </c>
      <c r="D2778" s="164">
        <v>676357</v>
      </c>
      <c r="E2778" s="151">
        <v>833</v>
      </c>
      <c r="F2778" s="164"/>
      <c r="G2778" s="1328"/>
    </row>
    <row r="2779" spans="1:7" ht="18.75" customHeight="1" x14ac:dyDescent="0.25">
      <c r="A2779" s="1348"/>
      <c r="B2779" s="165" t="s">
        <v>2936</v>
      </c>
      <c r="C2779" s="147" t="s">
        <v>95</v>
      </c>
      <c r="D2779" s="164">
        <v>723545</v>
      </c>
      <c r="E2779" s="151">
        <v>833</v>
      </c>
      <c r="F2779" s="164"/>
      <c r="G2779" s="1328"/>
    </row>
    <row r="2780" spans="1:7" ht="18.75" customHeight="1" x14ac:dyDescent="0.25">
      <c r="A2780" s="1348"/>
      <c r="B2780" s="165" t="s">
        <v>2937</v>
      </c>
      <c r="C2780" s="147" t="s">
        <v>95</v>
      </c>
      <c r="D2780" s="164">
        <v>774814</v>
      </c>
      <c r="E2780" s="151">
        <v>833</v>
      </c>
      <c r="F2780" s="164"/>
      <c r="G2780" s="1328"/>
    </row>
    <row r="2781" spans="1:7" ht="18.75" customHeight="1" x14ac:dyDescent="0.25">
      <c r="A2781" s="1348"/>
      <c r="B2781" s="165" t="s">
        <v>2938</v>
      </c>
      <c r="C2781" s="147" t="s">
        <v>95</v>
      </c>
      <c r="D2781" s="164">
        <v>830762</v>
      </c>
      <c r="E2781" s="151">
        <v>833</v>
      </c>
      <c r="F2781" s="164"/>
      <c r="G2781" s="1328"/>
    </row>
    <row r="2782" spans="1:7" ht="18.75" customHeight="1" x14ac:dyDescent="0.25">
      <c r="A2782" s="1348"/>
      <c r="B2782" s="165" t="s">
        <v>2939</v>
      </c>
      <c r="C2782" s="147" t="s">
        <v>95</v>
      </c>
      <c r="D2782" s="164">
        <v>892030</v>
      </c>
      <c r="E2782" s="151">
        <v>833</v>
      </c>
      <c r="F2782" s="164"/>
      <c r="G2782" s="1328"/>
    </row>
    <row r="2783" spans="1:7" ht="18.75" customHeight="1" x14ac:dyDescent="0.25">
      <c r="A2783" s="1348"/>
      <c r="B2783" s="165" t="s">
        <v>2940</v>
      </c>
      <c r="C2783" s="147" t="s">
        <v>95</v>
      </c>
      <c r="D2783" s="164">
        <v>959377</v>
      </c>
      <c r="E2783" s="151">
        <v>833</v>
      </c>
      <c r="F2783" s="164"/>
      <c r="G2783" s="1328"/>
    </row>
    <row r="2784" spans="1:7" ht="18.75" customHeight="1" thickBot="1" x14ac:dyDescent="0.3">
      <c r="A2784" s="1349"/>
      <c r="B2784" s="165" t="s">
        <v>2941</v>
      </c>
      <c r="C2784" s="147" t="s">
        <v>95</v>
      </c>
      <c r="D2784" s="164">
        <v>1033664</v>
      </c>
      <c r="E2784" s="151">
        <v>833</v>
      </c>
      <c r="F2784" s="164"/>
      <c r="G2784" s="1328"/>
    </row>
    <row r="2785" spans="1:7" ht="18.75" customHeight="1" x14ac:dyDescent="0.25">
      <c r="A2785" s="1350">
        <v>5</v>
      </c>
      <c r="B2785" s="165" t="s">
        <v>2942</v>
      </c>
      <c r="C2785" s="147" t="s">
        <v>95</v>
      </c>
      <c r="D2785" s="166">
        <v>104226</v>
      </c>
      <c r="E2785" s="151">
        <v>833</v>
      </c>
      <c r="F2785" s="912"/>
      <c r="G2785" s="1341" t="s">
        <v>2837</v>
      </c>
    </row>
    <row r="2786" spans="1:7" ht="18.75" customHeight="1" x14ac:dyDescent="0.25">
      <c r="A2786" s="1348"/>
      <c r="B2786" s="165" t="s">
        <v>2943</v>
      </c>
      <c r="C2786" s="147" t="s">
        <v>95</v>
      </c>
      <c r="D2786" s="164">
        <v>137304</v>
      </c>
      <c r="E2786" s="151">
        <v>833</v>
      </c>
      <c r="F2786" s="912"/>
      <c r="G2786" s="1338"/>
    </row>
    <row r="2787" spans="1:7" ht="18.75" customHeight="1" x14ac:dyDescent="0.25">
      <c r="A2787" s="1348"/>
      <c r="B2787" s="165" t="s">
        <v>2944</v>
      </c>
      <c r="C2787" s="147" t="s">
        <v>95</v>
      </c>
      <c r="D2787" s="164">
        <v>361264</v>
      </c>
      <c r="E2787" s="151">
        <v>833</v>
      </c>
      <c r="F2787" s="912"/>
      <c r="G2787" s="1338"/>
    </row>
    <row r="2788" spans="1:7" ht="18.75" customHeight="1" x14ac:dyDescent="0.25">
      <c r="A2788" s="1348"/>
      <c r="B2788" s="165" t="s">
        <v>2945</v>
      </c>
      <c r="C2788" s="147" t="s">
        <v>95</v>
      </c>
      <c r="D2788" s="164">
        <v>486039</v>
      </c>
      <c r="E2788" s="151">
        <v>833</v>
      </c>
      <c r="F2788" s="912"/>
      <c r="G2788" s="1338"/>
    </row>
    <row r="2789" spans="1:7" ht="18.75" customHeight="1" x14ac:dyDescent="0.25">
      <c r="A2789" s="1348"/>
      <c r="B2789" s="165" t="s">
        <v>2946</v>
      </c>
      <c r="C2789" s="147" t="s">
        <v>95</v>
      </c>
      <c r="D2789" s="164">
        <v>519244</v>
      </c>
      <c r="E2789" s="151">
        <v>833</v>
      </c>
      <c r="F2789" s="912"/>
      <c r="G2789" s="1338"/>
    </row>
    <row r="2790" spans="1:7" ht="18.75" customHeight="1" x14ac:dyDescent="0.25">
      <c r="A2790" s="1348"/>
      <c r="B2790" s="165" t="s">
        <v>2947</v>
      </c>
      <c r="C2790" s="147" t="s">
        <v>95</v>
      </c>
      <c r="D2790" s="164">
        <v>554558</v>
      </c>
      <c r="E2790" s="151">
        <v>833</v>
      </c>
      <c r="F2790" s="912"/>
      <c r="G2790" s="1338"/>
    </row>
    <row r="2791" spans="1:7" ht="18.75" customHeight="1" x14ac:dyDescent="0.25">
      <c r="A2791" s="1348"/>
      <c r="B2791" s="165" t="s">
        <v>2948</v>
      </c>
      <c r="C2791" s="147" t="s">
        <v>95</v>
      </c>
      <c r="D2791" s="164">
        <v>592280</v>
      </c>
      <c r="E2791" s="151">
        <v>833</v>
      </c>
      <c r="F2791" s="912"/>
      <c r="G2791" s="1338"/>
    </row>
    <row r="2792" spans="1:7" ht="18.75" customHeight="1" x14ac:dyDescent="0.25">
      <c r="A2792" s="1348"/>
      <c r="B2792" s="165" t="s">
        <v>2949</v>
      </c>
      <c r="C2792" s="147" t="s">
        <v>95</v>
      </c>
      <c r="D2792" s="164">
        <v>632750</v>
      </c>
      <c r="E2792" s="151">
        <v>833</v>
      </c>
      <c r="F2792" s="912"/>
      <c r="G2792" s="1338"/>
    </row>
    <row r="2793" spans="1:7" ht="18.75" customHeight="1" x14ac:dyDescent="0.25">
      <c r="A2793" s="1348"/>
      <c r="B2793" s="165" t="s">
        <v>2950</v>
      </c>
      <c r="C2793" s="147" t="s">
        <v>95</v>
      </c>
      <c r="D2793" s="164">
        <v>676357</v>
      </c>
      <c r="E2793" s="151">
        <v>833</v>
      </c>
      <c r="F2793" s="912"/>
      <c r="G2793" s="1338"/>
    </row>
    <row r="2794" spans="1:7" ht="18.75" customHeight="1" x14ac:dyDescent="0.25">
      <c r="A2794" s="1348"/>
      <c r="B2794" s="165" t="s">
        <v>2951</v>
      </c>
      <c r="C2794" s="147" t="s">
        <v>95</v>
      </c>
      <c r="D2794" s="164">
        <v>723545</v>
      </c>
      <c r="E2794" s="151">
        <v>833</v>
      </c>
      <c r="F2794" s="912"/>
      <c r="G2794" s="1338"/>
    </row>
    <row r="2795" spans="1:7" ht="18.75" customHeight="1" x14ac:dyDescent="0.25">
      <c r="A2795" s="1348"/>
      <c r="B2795" s="165" t="s">
        <v>2952</v>
      </c>
      <c r="C2795" s="147" t="s">
        <v>95</v>
      </c>
      <c r="D2795" s="164">
        <v>774814</v>
      </c>
      <c r="E2795" s="151">
        <v>833</v>
      </c>
      <c r="F2795" s="912"/>
      <c r="G2795" s="1338"/>
    </row>
    <row r="2796" spans="1:7" ht="18.75" customHeight="1" x14ac:dyDescent="0.25">
      <c r="A2796" s="1348"/>
      <c r="B2796" s="165" t="s">
        <v>2953</v>
      </c>
      <c r="C2796" s="147" t="s">
        <v>95</v>
      </c>
      <c r="D2796" s="164">
        <v>830762</v>
      </c>
      <c r="E2796" s="151">
        <v>833</v>
      </c>
      <c r="F2796" s="912"/>
      <c r="G2796" s="1338"/>
    </row>
    <row r="2797" spans="1:7" ht="18.75" customHeight="1" x14ac:dyDescent="0.25">
      <c r="A2797" s="1348"/>
      <c r="B2797" s="165" t="s">
        <v>2954</v>
      </c>
      <c r="C2797" s="147" t="s">
        <v>95</v>
      </c>
      <c r="D2797" s="164">
        <v>892030</v>
      </c>
      <c r="E2797" s="151">
        <v>833</v>
      </c>
      <c r="F2797" s="912"/>
      <c r="G2797" s="1338"/>
    </row>
    <row r="2798" spans="1:7" ht="18.75" customHeight="1" x14ac:dyDescent="0.25">
      <c r="A2798" s="1348"/>
      <c r="B2798" s="165" t="s">
        <v>2955</v>
      </c>
      <c r="C2798" s="147" t="s">
        <v>95</v>
      </c>
      <c r="D2798" s="164">
        <v>959377</v>
      </c>
      <c r="E2798" s="151">
        <v>833</v>
      </c>
      <c r="F2798" s="912"/>
      <c r="G2798" s="1338"/>
    </row>
    <row r="2799" spans="1:7" ht="18.75" customHeight="1" thickBot="1" x14ac:dyDescent="0.3">
      <c r="A2799" s="1349"/>
      <c r="B2799" s="165" t="s">
        <v>2956</v>
      </c>
      <c r="C2799" s="147" t="s">
        <v>95</v>
      </c>
      <c r="D2799" s="164">
        <v>1033664</v>
      </c>
      <c r="E2799" s="151">
        <v>833</v>
      </c>
      <c r="F2799" s="166"/>
      <c r="G2799" s="1342"/>
    </row>
    <row r="2800" spans="1:7" ht="18.75" customHeight="1" x14ac:dyDescent="0.25">
      <c r="A2800" s="1347">
        <v>6</v>
      </c>
      <c r="B2800" s="165" t="s">
        <v>2957</v>
      </c>
      <c r="C2800" s="147" t="s">
        <v>95</v>
      </c>
      <c r="D2800" s="166">
        <v>104226</v>
      </c>
      <c r="E2800" s="151">
        <v>833</v>
      </c>
      <c r="F2800" s="166"/>
      <c r="G2800" s="1342" t="s">
        <v>2837</v>
      </c>
    </row>
    <row r="2801" spans="1:7" ht="18.75" customHeight="1" x14ac:dyDescent="0.25">
      <c r="A2801" s="1348"/>
      <c r="B2801" s="165" t="s">
        <v>2958</v>
      </c>
      <c r="C2801" s="147" t="s">
        <v>95</v>
      </c>
      <c r="D2801" s="164">
        <v>137304</v>
      </c>
      <c r="E2801" s="151">
        <v>833</v>
      </c>
      <c r="F2801" s="164"/>
      <c r="G2801" s="1328"/>
    </row>
    <row r="2802" spans="1:7" ht="18.75" customHeight="1" x14ac:dyDescent="0.25">
      <c r="A2802" s="1348"/>
      <c r="B2802" s="165" t="s">
        <v>2959</v>
      </c>
      <c r="C2802" s="147" t="s">
        <v>95</v>
      </c>
      <c r="D2802" s="164">
        <v>361264</v>
      </c>
      <c r="E2802" s="151">
        <v>833</v>
      </c>
      <c r="F2802" s="164"/>
      <c r="G2802" s="1328"/>
    </row>
    <row r="2803" spans="1:7" ht="18.75" customHeight="1" x14ac:dyDescent="0.25">
      <c r="A2803" s="1348"/>
      <c r="B2803" s="165" t="s">
        <v>2960</v>
      </c>
      <c r="C2803" s="147" t="s">
        <v>95</v>
      </c>
      <c r="D2803" s="164">
        <v>486039</v>
      </c>
      <c r="E2803" s="151">
        <v>833</v>
      </c>
      <c r="F2803" s="164"/>
      <c r="G2803" s="1328"/>
    </row>
    <row r="2804" spans="1:7" ht="18.75" customHeight="1" x14ac:dyDescent="0.25">
      <c r="A2804" s="1348"/>
      <c r="B2804" s="165" t="s">
        <v>2961</v>
      </c>
      <c r="C2804" s="147" t="s">
        <v>95</v>
      </c>
      <c r="D2804" s="164">
        <v>519244</v>
      </c>
      <c r="E2804" s="151">
        <v>833</v>
      </c>
      <c r="F2804" s="164"/>
      <c r="G2804" s="1328"/>
    </row>
    <row r="2805" spans="1:7" ht="18.75" customHeight="1" x14ac:dyDescent="0.25">
      <c r="A2805" s="1348"/>
      <c r="B2805" s="165" t="s">
        <v>2962</v>
      </c>
      <c r="C2805" s="147" t="s">
        <v>95</v>
      </c>
      <c r="D2805" s="164">
        <v>554558</v>
      </c>
      <c r="E2805" s="151">
        <v>833</v>
      </c>
      <c r="F2805" s="164"/>
      <c r="G2805" s="1328"/>
    </row>
    <row r="2806" spans="1:7" ht="18.75" customHeight="1" x14ac:dyDescent="0.25">
      <c r="A2806" s="1348"/>
      <c r="B2806" s="165" t="s">
        <v>2963</v>
      </c>
      <c r="C2806" s="147" t="s">
        <v>95</v>
      </c>
      <c r="D2806" s="164">
        <v>592280</v>
      </c>
      <c r="E2806" s="151">
        <v>833</v>
      </c>
      <c r="F2806" s="164"/>
      <c r="G2806" s="1328"/>
    </row>
    <row r="2807" spans="1:7" ht="18.75" customHeight="1" x14ac:dyDescent="0.25">
      <c r="A2807" s="1348"/>
      <c r="B2807" s="165" t="s">
        <v>2964</v>
      </c>
      <c r="C2807" s="147" t="s">
        <v>95</v>
      </c>
      <c r="D2807" s="164">
        <v>632750</v>
      </c>
      <c r="E2807" s="151">
        <v>833</v>
      </c>
      <c r="F2807" s="164"/>
      <c r="G2807" s="1328"/>
    </row>
    <row r="2808" spans="1:7" ht="18.75" customHeight="1" x14ac:dyDescent="0.25">
      <c r="A2808" s="1348"/>
      <c r="B2808" s="165" t="s">
        <v>2965</v>
      </c>
      <c r="C2808" s="147" t="s">
        <v>95</v>
      </c>
      <c r="D2808" s="164">
        <v>676357</v>
      </c>
      <c r="E2808" s="151">
        <v>833</v>
      </c>
      <c r="F2808" s="164"/>
      <c r="G2808" s="1328"/>
    </row>
    <row r="2809" spans="1:7" ht="18.75" customHeight="1" x14ac:dyDescent="0.25">
      <c r="A2809" s="1348"/>
      <c r="B2809" s="165" t="s">
        <v>2966</v>
      </c>
      <c r="C2809" s="147" t="s">
        <v>95</v>
      </c>
      <c r="D2809" s="164">
        <v>723545</v>
      </c>
      <c r="E2809" s="151">
        <v>833</v>
      </c>
      <c r="F2809" s="164"/>
      <c r="G2809" s="1328"/>
    </row>
    <row r="2810" spans="1:7" ht="18.75" customHeight="1" x14ac:dyDescent="0.25">
      <c r="A2810" s="1348"/>
      <c r="B2810" s="165" t="s">
        <v>2967</v>
      </c>
      <c r="C2810" s="147" t="s">
        <v>95</v>
      </c>
      <c r="D2810" s="164">
        <v>774814</v>
      </c>
      <c r="E2810" s="151">
        <v>833</v>
      </c>
      <c r="F2810" s="164"/>
      <c r="G2810" s="1328"/>
    </row>
    <row r="2811" spans="1:7" ht="18.75" customHeight="1" x14ac:dyDescent="0.25">
      <c r="A2811" s="1348"/>
      <c r="B2811" s="165" t="s">
        <v>2968</v>
      </c>
      <c r="C2811" s="147" t="s">
        <v>95</v>
      </c>
      <c r="D2811" s="164">
        <v>830762</v>
      </c>
      <c r="E2811" s="151">
        <v>833</v>
      </c>
      <c r="F2811" s="164"/>
      <c r="G2811" s="1328"/>
    </row>
    <row r="2812" spans="1:7" ht="18.75" customHeight="1" x14ac:dyDescent="0.25">
      <c r="A2812" s="1348"/>
      <c r="B2812" s="165" t="s">
        <v>2969</v>
      </c>
      <c r="C2812" s="147" t="s">
        <v>95</v>
      </c>
      <c r="D2812" s="164">
        <v>892030</v>
      </c>
      <c r="E2812" s="151">
        <v>833</v>
      </c>
      <c r="F2812" s="164"/>
      <c r="G2812" s="1328"/>
    </row>
    <row r="2813" spans="1:7" ht="18.75" customHeight="1" x14ac:dyDescent="0.25">
      <c r="A2813" s="1348"/>
      <c r="B2813" s="165" t="s">
        <v>2970</v>
      </c>
      <c r="C2813" s="147" t="s">
        <v>95</v>
      </c>
      <c r="D2813" s="164">
        <v>959377</v>
      </c>
      <c r="E2813" s="151">
        <v>833</v>
      </c>
      <c r="F2813" s="164"/>
      <c r="G2813" s="1328"/>
    </row>
    <row r="2814" spans="1:7" ht="18.75" customHeight="1" thickBot="1" x14ac:dyDescent="0.3">
      <c r="A2814" s="1349"/>
      <c r="B2814" s="165" t="s">
        <v>2971</v>
      </c>
      <c r="C2814" s="147" t="s">
        <v>95</v>
      </c>
      <c r="D2814" s="164">
        <v>1033664</v>
      </c>
      <c r="E2814" s="151">
        <v>833</v>
      </c>
      <c r="F2814" s="164"/>
      <c r="G2814" s="1328"/>
    </row>
    <row r="2815" spans="1:7" ht="18.75" customHeight="1" x14ac:dyDescent="0.25">
      <c r="A2815" s="1347">
        <v>6</v>
      </c>
      <c r="B2815" s="165" t="s">
        <v>2972</v>
      </c>
      <c r="C2815" s="147" t="s">
        <v>95</v>
      </c>
      <c r="D2815" s="166">
        <v>104226</v>
      </c>
      <c r="E2815" s="151">
        <v>833</v>
      </c>
      <c r="F2815" s="166"/>
      <c r="G2815" s="1342" t="s">
        <v>2837</v>
      </c>
    </row>
    <row r="2816" spans="1:7" ht="18.75" customHeight="1" x14ac:dyDescent="0.25">
      <c r="A2816" s="1348"/>
      <c r="B2816" s="165" t="s">
        <v>1680</v>
      </c>
      <c r="C2816" s="147" t="s">
        <v>95</v>
      </c>
      <c r="D2816" s="164">
        <v>137304</v>
      </c>
      <c r="E2816" s="151">
        <v>833</v>
      </c>
      <c r="F2816" s="164"/>
      <c r="G2816" s="1328"/>
    </row>
    <row r="2817" spans="1:7" ht="18.75" customHeight="1" x14ac:dyDescent="0.25">
      <c r="A2817" s="1348"/>
      <c r="B2817" s="165" t="s">
        <v>1681</v>
      </c>
      <c r="C2817" s="147" t="s">
        <v>95</v>
      </c>
      <c r="D2817" s="164">
        <v>361264</v>
      </c>
      <c r="E2817" s="151">
        <v>833</v>
      </c>
      <c r="F2817" s="164"/>
      <c r="G2817" s="1328"/>
    </row>
    <row r="2818" spans="1:7" ht="18.75" customHeight="1" x14ac:dyDescent="0.25">
      <c r="A2818" s="1348"/>
      <c r="B2818" s="165" t="s">
        <v>1682</v>
      </c>
      <c r="C2818" s="147" t="s">
        <v>95</v>
      </c>
      <c r="D2818" s="164">
        <v>486039</v>
      </c>
      <c r="E2818" s="151">
        <v>833</v>
      </c>
      <c r="F2818" s="164"/>
      <c r="G2818" s="1328"/>
    </row>
    <row r="2819" spans="1:7" ht="18.75" customHeight="1" x14ac:dyDescent="0.25">
      <c r="A2819" s="1348"/>
      <c r="B2819" s="165" t="s">
        <v>1683</v>
      </c>
      <c r="C2819" s="147" t="s">
        <v>95</v>
      </c>
      <c r="D2819" s="164">
        <v>519244</v>
      </c>
      <c r="E2819" s="151">
        <v>833</v>
      </c>
      <c r="F2819" s="164"/>
      <c r="G2819" s="1328"/>
    </row>
    <row r="2820" spans="1:7" ht="18.75" customHeight="1" x14ac:dyDescent="0.25">
      <c r="A2820" s="1348"/>
      <c r="B2820" s="165" t="s">
        <v>1684</v>
      </c>
      <c r="C2820" s="147" t="s">
        <v>95</v>
      </c>
      <c r="D2820" s="164">
        <v>554558</v>
      </c>
      <c r="E2820" s="151">
        <v>833</v>
      </c>
      <c r="F2820" s="164"/>
      <c r="G2820" s="1328"/>
    </row>
    <row r="2821" spans="1:7" ht="18.75" customHeight="1" x14ac:dyDescent="0.25">
      <c r="A2821" s="1348"/>
      <c r="B2821" s="165" t="s">
        <v>1685</v>
      </c>
      <c r="C2821" s="147" t="s">
        <v>95</v>
      </c>
      <c r="D2821" s="164">
        <v>592280</v>
      </c>
      <c r="E2821" s="151">
        <v>833</v>
      </c>
      <c r="F2821" s="164"/>
      <c r="G2821" s="1328"/>
    </row>
    <row r="2822" spans="1:7" ht="18.75" customHeight="1" x14ac:dyDescent="0.25">
      <c r="A2822" s="1348"/>
      <c r="B2822" s="165" t="s">
        <v>1686</v>
      </c>
      <c r="C2822" s="147" t="s">
        <v>95</v>
      </c>
      <c r="D2822" s="164">
        <v>632750</v>
      </c>
      <c r="E2822" s="151">
        <v>833</v>
      </c>
      <c r="F2822" s="164"/>
      <c r="G2822" s="1328"/>
    </row>
    <row r="2823" spans="1:7" ht="18.75" customHeight="1" x14ac:dyDescent="0.25">
      <c r="A2823" s="1348"/>
      <c r="B2823" s="165" t="s">
        <v>1687</v>
      </c>
      <c r="C2823" s="147" t="s">
        <v>95</v>
      </c>
      <c r="D2823" s="164">
        <v>676357</v>
      </c>
      <c r="E2823" s="151">
        <v>833</v>
      </c>
      <c r="F2823" s="164"/>
      <c r="G2823" s="1328"/>
    </row>
    <row r="2824" spans="1:7" ht="18.75" customHeight="1" x14ac:dyDescent="0.25">
      <c r="A2824" s="1348"/>
      <c r="B2824" s="165" t="s">
        <v>1688</v>
      </c>
      <c r="C2824" s="147" t="s">
        <v>95</v>
      </c>
      <c r="D2824" s="164">
        <v>723545</v>
      </c>
      <c r="E2824" s="151">
        <v>833</v>
      </c>
      <c r="F2824" s="164"/>
      <c r="G2824" s="1328"/>
    </row>
    <row r="2825" spans="1:7" ht="18.75" customHeight="1" x14ac:dyDescent="0.25">
      <c r="A2825" s="1348"/>
      <c r="B2825" s="165" t="s">
        <v>1689</v>
      </c>
      <c r="C2825" s="147" t="s">
        <v>95</v>
      </c>
      <c r="D2825" s="164">
        <v>774814</v>
      </c>
      <c r="E2825" s="151">
        <v>833</v>
      </c>
      <c r="F2825" s="164"/>
      <c r="G2825" s="1328"/>
    </row>
    <row r="2826" spans="1:7" ht="18.75" customHeight="1" x14ac:dyDescent="0.25">
      <c r="A2826" s="1348"/>
      <c r="B2826" s="165" t="s">
        <v>1690</v>
      </c>
      <c r="C2826" s="147" t="s">
        <v>95</v>
      </c>
      <c r="D2826" s="164">
        <v>830762</v>
      </c>
      <c r="E2826" s="151">
        <v>833</v>
      </c>
      <c r="F2826" s="164"/>
      <c r="G2826" s="1328"/>
    </row>
    <row r="2827" spans="1:7" ht="18.75" customHeight="1" x14ac:dyDescent="0.25">
      <c r="A2827" s="1348"/>
      <c r="B2827" s="165" t="s">
        <v>1691</v>
      </c>
      <c r="C2827" s="147" t="s">
        <v>95</v>
      </c>
      <c r="D2827" s="164">
        <v>892030</v>
      </c>
      <c r="E2827" s="151">
        <v>833</v>
      </c>
      <c r="F2827" s="164"/>
      <c r="G2827" s="1328"/>
    </row>
    <row r="2828" spans="1:7" ht="18.75" customHeight="1" x14ac:dyDescent="0.25">
      <c r="A2828" s="1348"/>
      <c r="B2828" s="165" t="s">
        <v>1692</v>
      </c>
      <c r="C2828" s="147" t="s">
        <v>95</v>
      </c>
      <c r="D2828" s="164">
        <v>959377</v>
      </c>
      <c r="E2828" s="151">
        <v>833</v>
      </c>
      <c r="F2828" s="164"/>
      <c r="G2828" s="1328"/>
    </row>
    <row r="2829" spans="1:7" ht="18.75" customHeight="1" thickBot="1" x14ac:dyDescent="0.3">
      <c r="A2829" s="1349"/>
      <c r="B2829" s="165" t="s">
        <v>1693</v>
      </c>
      <c r="C2829" s="147" t="s">
        <v>95</v>
      </c>
      <c r="D2829" s="164">
        <v>1033664</v>
      </c>
      <c r="E2829" s="151">
        <v>833</v>
      </c>
      <c r="F2829" s="164"/>
      <c r="G2829" s="1328"/>
    </row>
    <row r="2830" spans="1:7" ht="18.75" customHeight="1" x14ac:dyDescent="0.25">
      <c r="A2830" s="1347">
        <v>7</v>
      </c>
      <c r="B2830" s="165" t="s">
        <v>2973</v>
      </c>
      <c r="C2830" s="147" t="s">
        <v>95</v>
      </c>
      <c r="D2830" s="166">
        <v>104226</v>
      </c>
      <c r="E2830" s="151">
        <v>833</v>
      </c>
      <c r="F2830" s="166"/>
      <c r="G2830" s="1342" t="s">
        <v>2837</v>
      </c>
    </row>
    <row r="2831" spans="1:7" ht="18.75" customHeight="1" x14ac:dyDescent="0.25">
      <c r="A2831" s="1348"/>
      <c r="B2831" s="165" t="s">
        <v>2974</v>
      </c>
      <c r="C2831" s="147" t="s">
        <v>95</v>
      </c>
      <c r="D2831" s="164">
        <v>137304</v>
      </c>
      <c r="E2831" s="151">
        <v>833</v>
      </c>
      <c r="F2831" s="164"/>
      <c r="G2831" s="1328"/>
    </row>
    <row r="2832" spans="1:7" ht="18.75" customHeight="1" x14ac:dyDescent="0.25">
      <c r="A2832" s="1348"/>
      <c r="B2832" s="165" t="s">
        <v>2975</v>
      </c>
      <c r="C2832" s="147" t="s">
        <v>95</v>
      </c>
      <c r="D2832" s="164">
        <v>361264</v>
      </c>
      <c r="E2832" s="151">
        <v>833</v>
      </c>
      <c r="F2832" s="164"/>
      <c r="G2832" s="1328"/>
    </row>
    <row r="2833" spans="1:7" ht="18.75" customHeight="1" x14ac:dyDescent="0.25">
      <c r="A2833" s="1348"/>
      <c r="B2833" s="165" t="s">
        <v>2976</v>
      </c>
      <c r="C2833" s="147" t="s">
        <v>95</v>
      </c>
      <c r="D2833" s="164">
        <v>486039</v>
      </c>
      <c r="E2833" s="151">
        <v>833</v>
      </c>
      <c r="F2833" s="164"/>
      <c r="G2833" s="1328"/>
    </row>
    <row r="2834" spans="1:7" ht="18.75" customHeight="1" x14ac:dyDescent="0.25">
      <c r="A2834" s="1348"/>
      <c r="B2834" s="165" t="s">
        <v>2977</v>
      </c>
      <c r="C2834" s="147" t="s">
        <v>95</v>
      </c>
      <c r="D2834" s="164">
        <v>519244</v>
      </c>
      <c r="E2834" s="151">
        <v>833</v>
      </c>
      <c r="F2834" s="164"/>
      <c r="G2834" s="1328"/>
    </row>
    <row r="2835" spans="1:7" ht="18.75" customHeight="1" x14ac:dyDescent="0.25">
      <c r="A2835" s="1348"/>
      <c r="B2835" s="165" t="s">
        <v>2978</v>
      </c>
      <c r="C2835" s="147" t="s">
        <v>95</v>
      </c>
      <c r="D2835" s="164">
        <v>554558</v>
      </c>
      <c r="E2835" s="151">
        <v>833</v>
      </c>
      <c r="F2835" s="164"/>
      <c r="G2835" s="1328"/>
    </row>
    <row r="2836" spans="1:7" ht="18.75" customHeight="1" x14ac:dyDescent="0.25">
      <c r="A2836" s="1348"/>
      <c r="B2836" s="165" t="s">
        <v>2979</v>
      </c>
      <c r="C2836" s="147" t="s">
        <v>95</v>
      </c>
      <c r="D2836" s="164">
        <v>592280</v>
      </c>
      <c r="E2836" s="151">
        <v>833</v>
      </c>
      <c r="F2836" s="164"/>
      <c r="G2836" s="1328"/>
    </row>
    <row r="2837" spans="1:7" ht="18.75" customHeight="1" x14ac:dyDescent="0.25">
      <c r="A2837" s="1348"/>
      <c r="B2837" s="165" t="s">
        <v>2980</v>
      </c>
      <c r="C2837" s="147" t="s">
        <v>95</v>
      </c>
      <c r="D2837" s="164">
        <v>632750</v>
      </c>
      <c r="E2837" s="151">
        <v>833</v>
      </c>
      <c r="F2837" s="164"/>
      <c r="G2837" s="1328"/>
    </row>
    <row r="2838" spans="1:7" ht="18.75" customHeight="1" x14ac:dyDescent="0.25">
      <c r="A2838" s="1348"/>
      <c r="B2838" s="165" t="s">
        <v>2981</v>
      </c>
      <c r="C2838" s="147" t="s">
        <v>95</v>
      </c>
      <c r="D2838" s="164">
        <v>676357</v>
      </c>
      <c r="E2838" s="151">
        <v>833</v>
      </c>
      <c r="F2838" s="164"/>
      <c r="G2838" s="1328"/>
    </row>
    <row r="2839" spans="1:7" ht="18.75" customHeight="1" x14ac:dyDescent="0.25">
      <c r="A2839" s="1348"/>
      <c r="B2839" s="165" t="s">
        <v>2982</v>
      </c>
      <c r="C2839" s="147" t="s">
        <v>95</v>
      </c>
      <c r="D2839" s="164">
        <v>723545</v>
      </c>
      <c r="E2839" s="151">
        <v>833</v>
      </c>
      <c r="F2839" s="164"/>
      <c r="G2839" s="1328"/>
    </row>
    <row r="2840" spans="1:7" ht="18.75" customHeight="1" x14ac:dyDescent="0.25">
      <c r="A2840" s="1348"/>
      <c r="B2840" s="165" t="s">
        <v>2983</v>
      </c>
      <c r="C2840" s="147" t="s">
        <v>95</v>
      </c>
      <c r="D2840" s="164">
        <v>774814</v>
      </c>
      <c r="E2840" s="151">
        <v>833</v>
      </c>
      <c r="F2840" s="164"/>
      <c r="G2840" s="1328"/>
    </row>
    <row r="2841" spans="1:7" ht="18.75" customHeight="1" x14ac:dyDescent="0.25">
      <c r="A2841" s="1348"/>
      <c r="B2841" s="165" t="s">
        <v>2984</v>
      </c>
      <c r="C2841" s="147" t="s">
        <v>95</v>
      </c>
      <c r="D2841" s="164">
        <v>830762</v>
      </c>
      <c r="E2841" s="151">
        <v>833</v>
      </c>
      <c r="F2841" s="164"/>
      <c r="G2841" s="1328"/>
    </row>
    <row r="2842" spans="1:7" ht="18.75" customHeight="1" x14ac:dyDescent="0.25">
      <c r="A2842" s="1348"/>
      <c r="B2842" s="165" t="s">
        <v>2985</v>
      </c>
      <c r="C2842" s="147" t="s">
        <v>95</v>
      </c>
      <c r="D2842" s="164">
        <v>892030</v>
      </c>
      <c r="E2842" s="151">
        <v>833</v>
      </c>
      <c r="F2842" s="164"/>
      <c r="G2842" s="1328"/>
    </row>
    <row r="2843" spans="1:7" ht="18.75" customHeight="1" x14ac:dyDescent="0.25">
      <c r="A2843" s="1348"/>
      <c r="B2843" s="165" t="s">
        <v>2986</v>
      </c>
      <c r="C2843" s="147" t="s">
        <v>95</v>
      </c>
      <c r="D2843" s="164">
        <v>959377</v>
      </c>
      <c r="E2843" s="151">
        <v>833</v>
      </c>
      <c r="F2843" s="164"/>
      <c r="G2843" s="1328"/>
    </row>
    <row r="2844" spans="1:7" ht="18.75" customHeight="1" thickBot="1" x14ac:dyDescent="0.3">
      <c r="A2844" s="1349"/>
      <c r="B2844" s="165" t="s">
        <v>2987</v>
      </c>
      <c r="C2844" s="147" t="s">
        <v>95</v>
      </c>
      <c r="D2844" s="164">
        <v>1033664</v>
      </c>
      <c r="E2844" s="151">
        <v>833</v>
      </c>
      <c r="F2844" s="164"/>
      <c r="G2844" s="1328"/>
    </row>
    <row r="2845" spans="1:7" ht="18.75" customHeight="1" x14ac:dyDescent="0.25">
      <c r="A2845" s="1347">
        <v>7</v>
      </c>
      <c r="B2845" s="165" t="s">
        <v>2988</v>
      </c>
      <c r="C2845" s="147" t="s">
        <v>95</v>
      </c>
      <c r="D2845" s="166">
        <v>104226</v>
      </c>
      <c r="E2845" s="151">
        <v>833</v>
      </c>
      <c r="F2845" s="166"/>
      <c r="G2845" s="1342" t="s">
        <v>2837</v>
      </c>
    </row>
    <row r="2846" spans="1:7" ht="18.75" customHeight="1" x14ac:dyDescent="0.25">
      <c r="A2846" s="1348"/>
      <c r="B2846" s="165" t="s">
        <v>2989</v>
      </c>
      <c r="C2846" s="147" t="s">
        <v>95</v>
      </c>
      <c r="D2846" s="164">
        <v>137304</v>
      </c>
      <c r="E2846" s="151">
        <v>833</v>
      </c>
      <c r="F2846" s="164"/>
      <c r="G2846" s="1328"/>
    </row>
    <row r="2847" spans="1:7" ht="18.75" customHeight="1" x14ac:dyDescent="0.25">
      <c r="A2847" s="1348"/>
      <c r="B2847" s="165" t="s">
        <v>2990</v>
      </c>
      <c r="C2847" s="147" t="s">
        <v>95</v>
      </c>
      <c r="D2847" s="164">
        <v>361264</v>
      </c>
      <c r="E2847" s="151">
        <v>833</v>
      </c>
      <c r="F2847" s="164"/>
      <c r="G2847" s="1328"/>
    </row>
    <row r="2848" spans="1:7" ht="18.75" customHeight="1" x14ac:dyDescent="0.25">
      <c r="A2848" s="1348"/>
      <c r="B2848" s="165" t="s">
        <v>2991</v>
      </c>
      <c r="C2848" s="147" t="s">
        <v>95</v>
      </c>
      <c r="D2848" s="164">
        <v>486039</v>
      </c>
      <c r="E2848" s="151">
        <v>833</v>
      </c>
      <c r="F2848" s="164"/>
      <c r="G2848" s="1328"/>
    </row>
    <row r="2849" spans="1:7" ht="18.75" customHeight="1" x14ac:dyDescent="0.25">
      <c r="A2849" s="1348"/>
      <c r="B2849" s="165" t="s">
        <v>2992</v>
      </c>
      <c r="C2849" s="147" t="s">
        <v>95</v>
      </c>
      <c r="D2849" s="164">
        <v>519244</v>
      </c>
      <c r="E2849" s="151">
        <v>833</v>
      </c>
      <c r="F2849" s="164"/>
      <c r="G2849" s="1328"/>
    </row>
    <row r="2850" spans="1:7" ht="18.75" customHeight="1" x14ac:dyDescent="0.25">
      <c r="A2850" s="1348"/>
      <c r="B2850" s="165" t="s">
        <v>2993</v>
      </c>
      <c r="C2850" s="147" t="s">
        <v>95</v>
      </c>
      <c r="D2850" s="164">
        <v>554558</v>
      </c>
      <c r="E2850" s="151">
        <v>833</v>
      </c>
      <c r="F2850" s="164"/>
      <c r="G2850" s="1328"/>
    </row>
    <row r="2851" spans="1:7" ht="18.75" customHeight="1" x14ac:dyDescent="0.25">
      <c r="A2851" s="1348"/>
      <c r="B2851" s="165" t="s">
        <v>2994</v>
      </c>
      <c r="C2851" s="147" t="s">
        <v>95</v>
      </c>
      <c r="D2851" s="164">
        <v>592280</v>
      </c>
      <c r="E2851" s="151">
        <v>833</v>
      </c>
      <c r="F2851" s="164"/>
      <c r="G2851" s="1328"/>
    </row>
    <row r="2852" spans="1:7" ht="18.75" customHeight="1" x14ac:dyDescent="0.25">
      <c r="A2852" s="1348"/>
      <c r="B2852" s="165" t="s">
        <v>2995</v>
      </c>
      <c r="C2852" s="147" t="s">
        <v>95</v>
      </c>
      <c r="D2852" s="164">
        <v>632750</v>
      </c>
      <c r="E2852" s="151">
        <v>833</v>
      </c>
      <c r="F2852" s="164"/>
      <c r="G2852" s="1328"/>
    </row>
    <row r="2853" spans="1:7" ht="18.75" customHeight="1" x14ac:dyDescent="0.25">
      <c r="A2853" s="1348"/>
      <c r="B2853" s="165" t="s">
        <v>2996</v>
      </c>
      <c r="C2853" s="147" t="s">
        <v>95</v>
      </c>
      <c r="D2853" s="164">
        <v>676357</v>
      </c>
      <c r="E2853" s="151">
        <v>833</v>
      </c>
      <c r="F2853" s="164"/>
      <c r="G2853" s="1328"/>
    </row>
    <row r="2854" spans="1:7" ht="18.75" customHeight="1" x14ac:dyDescent="0.25">
      <c r="A2854" s="1348"/>
      <c r="B2854" s="165" t="s">
        <v>2997</v>
      </c>
      <c r="C2854" s="147" t="s">
        <v>95</v>
      </c>
      <c r="D2854" s="164">
        <v>723545</v>
      </c>
      <c r="E2854" s="151">
        <v>833</v>
      </c>
      <c r="F2854" s="164"/>
      <c r="G2854" s="1328"/>
    </row>
    <row r="2855" spans="1:7" ht="18.75" customHeight="1" x14ac:dyDescent="0.25">
      <c r="A2855" s="1348"/>
      <c r="B2855" s="165" t="s">
        <v>2998</v>
      </c>
      <c r="C2855" s="147" t="s">
        <v>95</v>
      </c>
      <c r="D2855" s="164">
        <v>774814</v>
      </c>
      <c r="E2855" s="151">
        <v>833</v>
      </c>
      <c r="F2855" s="164"/>
      <c r="G2855" s="1328"/>
    </row>
    <row r="2856" spans="1:7" ht="18.75" customHeight="1" x14ac:dyDescent="0.25">
      <c r="A2856" s="1348"/>
      <c r="B2856" s="165" t="s">
        <v>2999</v>
      </c>
      <c r="C2856" s="147" t="s">
        <v>95</v>
      </c>
      <c r="D2856" s="164">
        <v>830762</v>
      </c>
      <c r="E2856" s="151">
        <v>833</v>
      </c>
      <c r="F2856" s="164"/>
      <c r="G2856" s="1328"/>
    </row>
    <row r="2857" spans="1:7" ht="18.75" customHeight="1" x14ac:dyDescent="0.25">
      <c r="A2857" s="1348"/>
      <c r="B2857" s="165" t="s">
        <v>3000</v>
      </c>
      <c r="C2857" s="147" t="s">
        <v>95</v>
      </c>
      <c r="D2857" s="164">
        <v>892030</v>
      </c>
      <c r="E2857" s="151">
        <v>833</v>
      </c>
      <c r="F2857" s="164"/>
      <c r="G2857" s="1328"/>
    </row>
    <row r="2858" spans="1:7" ht="18.75" customHeight="1" x14ac:dyDescent="0.25">
      <c r="A2858" s="1348"/>
      <c r="B2858" s="165" t="s">
        <v>3001</v>
      </c>
      <c r="C2858" s="147" t="s">
        <v>95</v>
      </c>
      <c r="D2858" s="164">
        <v>959377</v>
      </c>
      <c r="E2858" s="151">
        <v>833</v>
      </c>
      <c r="F2858" s="164"/>
      <c r="G2858" s="1328"/>
    </row>
    <row r="2859" spans="1:7" ht="18.75" customHeight="1" thickBot="1" x14ac:dyDescent="0.3">
      <c r="A2859" s="1349"/>
      <c r="B2859" s="165" t="s">
        <v>3002</v>
      </c>
      <c r="C2859" s="147" t="s">
        <v>95</v>
      </c>
      <c r="D2859" s="164">
        <v>1033664</v>
      </c>
      <c r="E2859" s="151">
        <v>833</v>
      </c>
      <c r="F2859" s="164"/>
      <c r="G2859" s="1328"/>
    </row>
    <row r="2860" spans="1:7" ht="18.75" customHeight="1" x14ac:dyDescent="0.25">
      <c r="A2860" s="1347">
        <v>7</v>
      </c>
      <c r="B2860" s="165" t="s">
        <v>3003</v>
      </c>
      <c r="C2860" s="147" t="s">
        <v>95</v>
      </c>
      <c r="D2860" s="166">
        <v>104226</v>
      </c>
      <c r="E2860" s="151">
        <v>833</v>
      </c>
      <c r="F2860" s="166"/>
      <c r="G2860" s="1342" t="s">
        <v>2837</v>
      </c>
    </row>
    <row r="2861" spans="1:7" ht="18.75" customHeight="1" x14ac:dyDescent="0.25">
      <c r="A2861" s="1348"/>
      <c r="B2861" s="165" t="s">
        <v>3004</v>
      </c>
      <c r="C2861" s="147" t="s">
        <v>95</v>
      </c>
      <c r="D2861" s="164">
        <v>137304</v>
      </c>
      <c r="E2861" s="151">
        <v>833</v>
      </c>
      <c r="F2861" s="164"/>
      <c r="G2861" s="1328"/>
    </row>
    <row r="2862" spans="1:7" ht="18.75" customHeight="1" x14ac:dyDescent="0.25">
      <c r="A2862" s="1348"/>
      <c r="B2862" s="165" t="s">
        <v>3005</v>
      </c>
      <c r="C2862" s="147" t="s">
        <v>95</v>
      </c>
      <c r="D2862" s="164">
        <v>361264</v>
      </c>
      <c r="E2862" s="151">
        <v>833</v>
      </c>
      <c r="F2862" s="164"/>
      <c r="G2862" s="1328"/>
    </row>
    <row r="2863" spans="1:7" ht="18.75" customHeight="1" x14ac:dyDescent="0.25">
      <c r="A2863" s="1348"/>
      <c r="B2863" s="165" t="s">
        <v>3006</v>
      </c>
      <c r="C2863" s="147" t="s">
        <v>95</v>
      </c>
      <c r="D2863" s="164">
        <v>486039</v>
      </c>
      <c r="E2863" s="151">
        <v>833</v>
      </c>
      <c r="F2863" s="164"/>
      <c r="G2863" s="1328"/>
    </row>
    <row r="2864" spans="1:7" ht="18.75" customHeight="1" x14ac:dyDescent="0.25">
      <c r="A2864" s="1348"/>
      <c r="B2864" s="165" t="s">
        <v>3007</v>
      </c>
      <c r="C2864" s="147" t="s">
        <v>95</v>
      </c>
      <c r="D2864" s="164">
        <v>519244</v>
      </c>
      <c r="E2864" s="151">
        <v>833</v>
      </c>
      <c r="F2864" s="164"/>
      <c r="G2864" s="1328"/>
    </row>
    <row r="2865" spans="1:7" ht="18.75" customHeight="1" x14ac:dyDescent="0.25">
      <c r="A2865" s="1348"/>
      <c r="B2865" s="165" t="s">
        <v>3008</v>
      </c>
      <c r="C2865" s="147" t="s">
        <v>95</v>
      </c>
      <c r="D2865" s="164">
        <v>554558</v>
      </c>
      <c r="E2865" s="151">
        <v>833</v>
      </c>
      <c r="F2865" s="164"/>
      <c r="G2865" s="1328"/>
    </row>
    <row r="2866" spans="1:7" ht="18.75" customHeight="1" x14ac:dyDescent="0.25">
      <c r="A2866" s="1348"/>
      <c r="B2866" s="165" t="s">
        <v>3009</v>
      </c>
      <c r="C2866" s="147" t="s">
        <v>95</v>
      </c>
      <c r="D2866" s="164">
        <v>592280</v>
      </c>
      <c r="E2866" s="151">
        <v>833</v>
      </c>
      <c r="F2866" s="164"/>
      <c r="G2866" s="1328"/>
    </row>
    <row r="2867" spans="1:7" ht="18.75" customHeight="1" x14ac:dyDescent="0.25">
      <c r="A2867" s="1348"/>
      <c r="B2867" s="165" t="s">
        <v>3010</v>
      </c>
      <c r="C2867" s="147" t="s">
        <v>95</v>
      </c>
      <c r="D2867" s="164">
        <v>632750</v>
      </c>
      <c r="E2867" s="151">
        <v>833</v>
      </c>
      <c r="F2867" s="164"/>
      <c r="G2867" s="1328"/>
    </row>
    <row r="2868" spans="1:7" ht="18.75" customHeight="1" x14ac:dyDescent="0.25">
      <c r="A2868" s="1348"/>
      <c r="B2868" s="165" t="s">
        <v>3011</v>
      </c>
      <c r="C2868" s="147" t="s">
        <v>95</v>
      </c>
      <c r="D2868" s="164">
        <v>676357</v>
      </c>
      <c r="E2868" s="151">
        <v>833</v>
      </c>
      <c r="F2868" s="164"/>
      <c r="G2868" s="1328"/>
    </row>
    <row r="2869" spans="1:7" ht="18.75" customHeight="1" x14ac:dyDescent="0.25">
      <c r="A2869" s="1348"/>
      <c r="B2869" s="165" t="s">
        <v>3012</v>
      </c>
      <c r="C2869" s="147" t="s">
        <v>95</v>
      </c>
      <c r="D2869" s="164">
        <v>723545</v>
      </c>
      <c r="E2869" s="151">
        <v>833</v>
      </c>
      <c r="F2869" s="164"/>
      <c r="G2869" s="1328"/>
    </row>
    <row r="2870" spans="1:7" ht="18.75" customHeight="1" x14ac:dyDescent="0.25">
      <c r="A2870" s="1348"/>
      <c r="B2870" s="165" t="s">
        <v>3013</v>
      </c>
      <c r="C2870" s="147" t="s">
        <v>95</v>
      </c>
      <c r="D2870" s="164">
        <v>774814</v>
      </c>
      <c r="E2870" s="151">
        <v>833</v>
      </c>
      <c r="F2870" s="164"/>
      <c r="G2870" s="1328"/>
    </row>
    <row r="2871" spans="1:7" ht="18.75" customHeight="1" x14ac:dyDescent="0.25">
      <c r="A2871" s="1348"/>
      <c r="B2871" s="165" t="s">
        <v>3014</v>
      </c>
      <c r="C2871" s="147" t="s">
        <v>95</v>
      </c>
      <c r="D2871" s="164">
        <v>830762</v>
      </c>
      <c r="E2871" s="151">
        <v>833</v>
      </c>
      <c r="F2871" s="164"/>
      <c r="G2871" s="1328"/>
    </row>
    <row r="2872" spans="1:7" ht="18.75" customHeight="1" x14ac:dyDescent="0.25">
      <c r="A2872" s="1348"/>
      <c r="B2872" s="165" t="s">
        <v>3015</v>
      </c>
      <c r="C2872" s="147" t="s">
        <v>95</v>
      </c>
      <c r="D2872" s="164">
        <v>892030</v>
      </c>
      <c r="E2872" s="151">
        <v>833</v>
      </c>
      <c r="F2872" s="164"/>
      <c r="G2872" s="1328"/>
    </row>
    <row r="2873" spans="1:7" ht="18.75" customHeight="1" x14ac:dyDescent="0.25">
      <c r="A2873" s="1348"/>
      <c r="B2873" s="165" t="s">
        <v>3016</v>
      </c>
      <c r="C2873" s="147" t="s">
        <v>95</v>
      </c>
      <c r="D2873" s="164">
        <v>959377</v>
      </c>
      <c r="E2873" s="151">
        <v>833</v>
      </c>
      <c r="F2873" s="164"/>
      <c r="G2873" s="1328"/>
    </row>
    <row r="2874" spans="1:7" ht="18.75" customHeight="1" thickBot="1" x14ac:dyDescent="0.3">
      <c r="A2874" s="1349"/>
      <c r="B2874" s="165" t="s">
        <v>3017</v>
      </c>
      <c r="C2874" s="147" t="s">
        <v>95</v>
      </c>
      <c r="D2874" s="164">
        <v>1033664</v>
      </c>
      <c r="E2874" s="151">
        <v>833</v>
      </c>
      <c r="F2874" s="164"/>
      <c r="G2874" s="1328"/>
    </row>
    <row r="2875" spans="1:7" ht="18.75" customHeight="1" x14ac:dyDescent="0.25">
      <c r="A2875" s="1347">
        <v>7</v>
      </c>
      <c r="B2875" s="165" t="s">
        <v>3018</v>
      </c>
      <c r="C2875" s="147" t="s">
        <v>95</v>
      </c>
      <c r="D2875" s="166">
        <v>104226</v>
      </c>
      <c r="E2875" s="151">
        <v>833</v>
      </c>
      <c r="F2875" s="166"/>
      <c r="G2875" s="1342" t="s">
        <v>2837</v>
      </c>
    </row>
    <row r="2876" spans="1:7" ht="18.75" customHeight="1" x14ac:dyDescent="0.25">
      <c r="A2876" s="1348"/>
      <c r="B2876" s="165" t="s">
        <v>3019</v>
      </c>
      <c r="C2876" s="147" t="s">
        <v>95</v>
      </c>
      <c r="D2876" s="164">
        <v>137304</v>
      </c>
      <c r="E2876" s="151">
        <v>833</v>
      </c>
      <c r="F2876" s="164"/>
      <c r="G2876" s="1328"/>
    </row>
    <row r="2877" spans="1:7" ht="18.75" customHeight="1" x14ac:dyDescent="0.25">
      <c r="A2877" s="1348"/>
      <c r="B2877" s="165" t="s">
        <v>3020</v>
      </c>
      <c r="C2877" s="147" t="s">
        <v>95</v>
      </c>
      <c r="D2877" s="164">
        <v>361264</v>
      </c>
      <c r="E2877" s="151">
        <v>833</v>
      </c>
      <c r="F2877" s="164"/>
      <c r="G2877" s="1328"/>
    </row>
    <row r="2878" spans="1:7" ht="18.75" customHeight="1" x14ac:dyDescent="0.25">
      <c r="A2878" s="1348"/>
      <c r="B2878" s="165" t="s">
        <v>3021</v>
      </c>
      <c r="C2878" s="147" t="s">
        <v>95</v>
      </c>
      <c r="D2878" s="164">
        <v>486039</v>
      </c>
      <c r="E2878" s="151">
        <v>833</v>
      </c>
      <c r="F2878" s="164"/>
      <c r="G2878" s="1328"/>
    </row>
    <row r="2879" spans="1:7" ht="18.75" customHeight="1" x14ac:dyDescent="0.25">
      <c r="A2879" s="1348"/>
      <c r="B2879" s="165" t="s">
        <v>3022</v>
      </c>
      <c r="C2879" s="147" t="s">
        <v>95</v>
      </c>
      <c r="D2879" s="164">
        <v>519244</v>
      </c>
      <c r="E2879" s="151">
        <v>833</v>
      </c>
      <c r="F2879" s="164"/>
      <c r="G2879" s="1328"/>
    </row>
    <row r="2880" spans="1:7" ht="18.75" customHeight="1" x14ac:dyDescent="0.25">
      <c r="A2880" s="1348"/>
      <c r="B2880" s="165" t="s">
        <v>3023</v>
      </c>
      <c r="C2880" s="147" t="s">
        <v>95</v>
      </c>
      <c r="D2880" s="164">
        <v>554558</v>
      </c>
      <c r="E2880" s="151">
        <v>833</v>
      </c>
      <c r="F2880" s="164"/>
      <c r="G2880" s="1328"/>
    </row>
    <row r="2881" spans="1:7" ht="18.75" customHeight="1" x14ac:dyDescent="0.25">
      <c r="A2881" s="1348"/>
      <c r="B2881" s="165" t="s">
        <v>3024</v>
      </c>
      <c r="C2881" s="147" t="s">
        <v>95</v>
      </c>
      <c r="D2881" s="164">
        <v>592280</v>
      </c>
      <c r="E2881" s="151">
        <v>833</v>
      </c>
      <c r="F2881" s="164"/>
      <c r="G2881" s="1328"/>
    </row>
    <row r="2882" spans="1:7" ht="18.75" customHeight="1" x14ac:dyDescent="0.25">
      <c r="A2882" s="1348"/>
      <c r="B2882" s="165" t="s">
        <v>3025</v>
      </c>
      <c r="C2882" s="147" t="s">
        <v>95</v>
      </c>
      <c r="D2882" s="164">
        <v>632750</v>
      </c>
      <c r="E2882" s="151">
        <v>833</v>
      </c>
      <c r="F2882" s="164"/>
      <c r="G2882" s="1328"/>
    </row>
    <row r="2883" spans="1:7" ht="18.75" customHeight="1" x14ac:dyDescent="0.25">
      <c r="A2883" s="1348"/>
      <c r="B2883" s="165" t="s">
        <v>3026</v>
      </c>
      <c r="C2883" s="147" t="s">
        <v>95</v>
      </c>
      <c r="D2883" s="164">
        <v>676357</v>
      </c>
      <c r="E2883" s="151">
        <v>833</v>
      </c>
      <c r="F2883" s="164"/>
      <c r="G2883" s="1328"/>
    </row>
    <row r="2884" spans="1:7" ht="18.75" customHeight="1" x14ac:dyDescent="0.25">
      <c r="A2884" s="1348"/>
      <c r="B2884" s="165" t="s">
        <v>3027</v>
      </c>
      <c r="C2884" s="147" t="s">
        <v>95</v>
      </c>
      <c r="D2884" s="164">
        <v>723545</v>
      </c>
      <c r="E2884" s="151">
        <v>833</v>
      </c>
      <c r="F2884" s="164"/>
      <c r="G2884" s="1328"/>
    </row>
    <row r="2885" spans="1:7" ht="18.75" customHeight="1" x14ac:dyDescent="0.25">
      <c r="A2885" s="1348"/>
      <c r="B2885" s="165" t="s">
        <v>3028</v>
      </c>
      <c r="C2885" s="147" t="s">
        <v>95</v>
      </c>
      <c r="D2885" s="164">
        <v>774814</v>
      </c>
      <c r="E2885" s="151">
        <v>833</v>
      </c>
      <c r="F2885" s="164"/>
      <c r="G2885" s="1328"/>
    </row>
    <row r="2886" spans="1:7" ht="18.75" customHeight="1" x14ac:dyDescent="0.25">
      <c r="A2886" s="1348"/>
      <c r="B2886" s="165" t="s">
        <v>3029</v>
      </c>
      <c r="C2886" s="147" t="s">
        <v>95</v>
      </c>
      <c r="D2886" s="164">
        <v>830762</v>
      </c>
      <c r="E2886" s="151">
        <v>833</v>
      </c>
      <c r="F2886" s="164"/>
      <c r="G2886" s="1328"/>
    </row>
    <row r="2887" spans="1:7" ht="18.75" customHeight="1" x14ac:dyDescent="0.25">
      <c r="A2887" s="1348"/>
      <c r="B2887" s="165" t="s">
        <v>3030</v>
      </c>
      <c r="C2887" s="147" t="s">
        <v>95</v>
      </c>
      <c r="D2887" s="164">
        <v>892030</v>
      </c>
      <c r="E2887" s="151">
        <v>833</v>
      </c>
      <c r="F2887" s="164"/>
      <c r="G2887" s="1328"/>
    </row>
    <row r="2888" spans="1:7" ht="18.75" customHeight="1" x14ac:dyDescent="0.25">
      <c r="A2888" s="1348"/>
      <c r="B2888" s="165" t="s">
        <v>3031</v>
      </c>
      <c r="C2888" s="147" t="s">
        <v>95</v>
      </c>
      <c r="D2888" s="164">
        <v>959377</v>
      </c>
      <c r="E2888" s="151">
        <v>833</v>
      </c>
      <c r="F2888" s="164"/>
      <c r="G2888" s="1328"/>
    </row>
    <row r="2889" spans="1:7" ht="18.75" customHeight="1" thickBot="1" x14ac:dyDescent="0.3">
      <c r="A2889" s="1349"/>
      <c r="B2889" s="165" t="s">
        <v>3032</v>
      </c>
      <c r="C2889" s="147" t="s">
        <v>95</v>
      </c>
      <c r="D2889" s="164">
        <v>1033664</v>
      </c>
      <c r="E2889" s="151">
        <v>833</v>
      </c>
      <c r="F2889" s="164"/>
      <c r="G2889" s="1328"/>
    </row>
    <row r="2890" spans="1:7" ht="18.75" customHeight="1" x14ac:dyDescent="0.25">
      <c r="A2890" s="1347">
        <v>8</v>
      </c>
      <c r="B2890" s="165" t="s">
        <v>3033</v>
      </c>
      <c r="C2890" s="147" t="s">
        <v>95</v>
      </c>
      <c r="D2890" s="166">
        <v>104226</v>
      </c>
      <c r="E2890" s="151">
        <v>833</v>
      </c>
      <c r="F2890" s="166"/>
      <c r="G2890" s="1342" t="s">
        <v>2837</v>
      </c>
    </row>
    <row r="2891" spans="1:7" ht="18.75" customHeight="1" x14ac:dyDescent="0.25">
      <c r="A2891" s="1348"/>
      <c r="B2891" s="165" t="s">
        <v>3034</v>
      </c>
      <c r="C2891" s="147" t="s">
        <v>95</v>
      </c>
      <c r="D2891" s="164">
        <v>137304</v>
      </c>
      <c r="E2891" s="151">
        <v>833</v>
      </c>
      <c r="F2891" s="164"/>
      <c r="G2891" s="1328"/>
    </row>
    <row r="2892" spans="1:7" ht="18.75" customHeight="1" x14ac:dyDescent="0.25">
      <c r="A2892" s="1348"/>
      <c r="B2892" s="165" t="s">
        <v>3035</v>
      </c>
      <c r="C2892" s="147" t="s">
        <v>95</v>
      </c>
      <c r="D2892" s="164">
        <v>361264</v>
      </c>
      <c r="E2892" s="151">
        <v>833</v>
      </c>
      <c r="F2892" s="164"/>
      <c r="G2892" s="1328"/>
    </row>
    <row r="2893" spans="1:7" ht="18.75" customHeight="1" x14ac:dyDescent="0.25">
      <c r="A2893" s="1348"/>
      <c r="B2893" s="165" t="s">
        <v>3036</v>
      </c>
      <c r="C2893" s="147" t="s">
        <v>95</v>
      </c>
      <c r="D2893" s="164">
        <v>486039</v>
      </c>
      <c r="E2893" s="151">
        <v>833</v>
      </c>
      <c r="F2893" s="164"/>
      <c r="G2893" s="1328"/>
    </row>
    <row r="2894" spans="1:7" ht="18.75" customHeight="1" x14ac:dyDescent="0.25">
      <c r="A2894" s="1348"/>
      <c r="B2894" s="165" t="s">
        <v>3037</v>
      </c>
      <c r="C2894" s="147" t="s">
        <v>95</v>
      </c>
      <c r="D2894" s="164">
        <v>519244</v>
      </c>
      <c r="E2894" s="151">
        <v>833</v>
      </c>
      <c r="F2894" s="164"/>
      <c r="G2894" s="1328"/>
    </row>
    <row r="2895" spans="1:7" ht="18.75" customHeight="1" x14ac:dyDescent="0.25">
      <c r="A2895" s="1348"/>
      <c r="B2895" s="165" t="s">
        <v>3038</v>
      </c>
      <c r="C2895" s="147" t="s">
        <v>95</v>
      </c>
      <c r="D2895" s="164">
        <v>554558</v>
      </c>
      <c r="E2895" s="151">
        <v>833</v>
      </c>
      <c r="F2895" s="164"/>
      <c r="G2895" s="1328"/>
    </row>
    <row r="2896" spans="1:7" ht="18.75" customHeight="1" x14ac:dyDescent="0.25">
      <c r="A2896" s="1348"/>
      <c r="B2896" s="165" t="s">
        <v>3039</v>
      </c>
      <c r="C2896" s="147" t="s">
        <v>95</v>
      </c>
      <c r="D2896" s="164">
        <v>592280</v>
      </c>
      <c r="E2896" s="151">
        <v>833</v>
      </c>
      <c r="F2896" s="164"/>
      <c r="G2896" s="1328"/>
    </row>
    <row r="2897" spans="1:7" ht="18.75" customHeight="1" x14ac:dyDescent="0.25">
      <c r="A2897" s="1348"/>
      <c r="B2897" s="165" t="s">
        <v>3040</v>
      </c>
      <c r="C2897" s="147" t="s">
        <v>95</v>
      </c>
      <c r="D2897" s="164">
        <v>632750</v>
      </c>
      <c r="E2897" s="151">
        <v>833</v>
      </c>
      <c r="F2897" s="164"/>
      <c r="G2897" s="1328"/>
    </row>
    <row r="2898" spans="1:7" ht="18.75" customHeight="1" x14ac:dyDescent="0.25">
      <c r="A2898" s="1348"/>
      <c r="B2898" s="165" t="s">
        <v>3041</v>
      </c>
      <c r="C2898" s="147" t="s">
        <v>95</v>
      </c>
      <c r="D2898" s="164">
        <v>676357</v>
      </c>
      <c r="E2898" s="151">
        <v>833</v>
      </c>
      <c r="F2898" s="164"/>
      <c r="G2898" s="1328"/>
    </row>
    <row r="2899" spans="1:7" ht="18.75" customHeight="1" x14ac:dyDescent="0.25">
      <c r="A2899" s="1348"/>
      <c r="B2899" s="165" t="s">
        <v>3042</v>
      </c>
      <c r="C2899" s="147" t="s">
        <v>95</v>
      </c>
      <c r="D2899" s="164">
        <v>723545</v>
      </c>
      <c r="E2899" s="151">
        <v>833</v>
      </c>
      <c r="F2899" s="164"/>
      <c r="G2899" s="1328"/>
    </row>
    <row r="2900" spans="1:7" ht="18.75" customHeight="1" x14ac:dyDescent="0.25">
      <c r="A2900" s="1348"/>
      <c r="B2900" s="165" t="s">
        <v>3043</v>
      </c>
      <c r="C2900" s="147" t="s">
        <v>95</v>
      </c>
      <c r="D2900" s="164">
        <v>774814</v>
      </c>
      <c r="E2900" s="151">
        <v>833</v>
      </c>
      <c r="F2900" s="164"/>
      <c r="G2900" s="1328"/>
    </row>
    <row r="2901" spans="1:7" ht="18.75" customHeight="1" x14ac:dyDescent="0.25">
      <c r="A2901" s="1348"/>
      <c r="B2901" s="165" t="s">
        <v>3044</v>
      </c>
      <c r="C2901" s="147" t="s">
        <v>95</v>
      </c>
      <c r="D2901" s="164">
        <v>830762</v>
      </c>
      <c r="E2901" s="151">
        <v>833</v>
      </c>
      <c r="F2901" s="164"/>
      <c r="G2901" s="1328"/>
    </row>
    <row r="2902" spans="1:7" ht="18.75" customHeight="1" x14ac:dyDescent="0.25">
      <c r="A2902" s="1348"/>
      <c r="B2902" s="165" t="s">
        <v>3045</v>
      </c>
      <c r="C2902" s="147" t="s">
        <v>95</v>
      </c>
      <c r="D2902" s="164">
        <v>892030</v>
      </c>
      <c r="E2902" s="151">
        <v>833</v>
      </c>
      <c r="F2902" s="164"/>
      <c r="G2902" s="1328"/>
    </row>
    <row r="2903" spans="1:7" ht="18.75" customHeight="1" x14ac:dyDescent="0.25">
      <c r="A2903" s="1348"/>
      <c r="B2903" s="165" t="s">
        <v>3046</v>
      </c>
      <c r="C2903" s="147" t="s">
        <v>95</v>
      </c>
      <c r="D2903" s="164">
        <v>959377</v>
      </c>
      <c r="E2903" s="151">
        <v>833</v>
      </c>
      <c r="F2903" s="164"/>
      <c r="G2903" s="1328"/>
    </row>
    <row r="2904" spans="1:7" ht="18.75" customHeight="1" thickBot="1" x14ac:dyDescent="0.3">
      <c r="A2904" s="1349"/>
      <c r="B2904" s="165" t="s">
        <v>3047</v>
      </c>
      <c r="C2904" s="147" t="s">
        <v>95</v>
      </c>
      <c r="D2904" s="164">
        <v>1033664</v>
      </c>
      <c r="E2904" s="151">
        <v>833</v>
      </c>
      <c r="F2904" s="164"/>
      <c r="G2904" s="1328"/>
    </row>
    <row r="2905" spans="1:7" ht="18.75" customHeight="1" x14ac:dyDescent="0.25">
      <c r="A2905" s="1347">
        <v>8</v>
      </c>
      <c r="B2905" s="165" t="s">
        <v>3048</v>
      </c>
      <c r="C2905" s="147" t="s">
        <v>95</v>
      </c>
      <c r="D2905" s="166">
        <v>104226</v>
      </c>
      <c r="E2905" s="151">
        <v>833</v>
      </c>
      <c r="F2905" s="166"/>
      <c r="G2905" s="1342" t="s">
        <v>2837</v>
      </c>
    </row>
    <row r="2906" spans="1:7" ht="18.75" customHeight="1" x14ac:dyDescent="0.25">
      <c r="A2906" s="1348"/>
      <c r="B2906" s="165" t="s">
        <v>3049</v>
      </c>
      <c r="C2906" s="147" t="s">
        <v>95</v>
      </c>
      <c r="D2906" s="164">
        <v>137304</v>
      </c>
      <c r="E2906" s="151">
        <v>833</v>
      </c>
      <c r="F2906" s="164"/>
      <c r="G2906" s="1328"/>
    </row>
    <row r="2907" spans="1:7" ht="18.75" customHeight="1" x14ac:dyDescent="0.25">
      <c r="A2907" s="1348"/>
      <c r="B2907" s="165" t="s">
        <v>3050</v>
      </c>
      <c r="C2907" s="147" t="s">
        <v>95</v>
      </c>
      <c r="D2907" s="164">
        <v>361264</v>
      </c>
      <c r="E2907" s="151">
        <v>833</v>
      </c>
      <c r="F2907" s="164"/>
      <c r="G2907" s="1328"/>
    </row>
    <row r="2908" spans="1:7" ht="18.75" customHeight="1" x14ac:dyDescent="0.25">
      <c r="A2908" s="1348"/>
      <c r="B2908" s="165" t="s">
        <v>3051</v>
      </c>
      <c r="C2908" s="147" t="s">
        <v>95</v>
      </c>
      <c r="D2908" s="164">
        <v>486039</v>
      </c>
      <c r="E2908" s="151">
        <v>833</v>
      </c>
      <c r="F2908" s="164"/>
      <c r="G2908" s="1328"/>
    </row>
    <row r="2909" spans="1:7" ht="18.75" customHeight="1" x14ac:dyDescent="0.25">
      <c r="A2909" s="1348"/>
      <c r="B2909" s="165" t="s">
        <v>3052</v>
      </c>
      <c r="C2909" s="147" t="s">
        <v>95</v>
      </c>
      <c r="D2909" s="164">
        <v>519244</v>
      </c>
      <c r="E2909" s="151">
        <v>833</v>
      </c>
      <c r="F2909" s="164"/>
      <c r="G2909" s="1328"/>
    </row>
    <row r="2910" spans="1:7" ht="18.75" customHeight="1" x14ac:dyDescent="0.25">
      <c r="A2910" s="1348"/>
      <c r="B2910" s="165" t="s">
        <v>3053</v>
      </c>
      <c r="C2910" s="147" t="s">
        <v>95</v>
      </c>
      <c r="D2910" s="164">
        <v>554558</v>
      </c>
      <c r="E2910" s="151">
        <v>833</v>
      </c>
      <c r="F2910" s="164"/>
      <c r="G2910" s="1328"/>
    </row>
    <row r="2911" spans="1:7" ht="18.75" customHeight="1" x14ac:dyDescent="0.25">
      <c r="A2911" s="1348"/>
      <c r="B2911" s="165" t="s">
        <v>3054</v>
      </c>
      <c r="C2911" s="147" t="s">
        <v>95</v>
      </c>
      <c r="D2911" s="164">
        <v>592280</v>
      </c>
      <c r="E2911" s="151">
        <v>833</v>
      </c>
      <c r="F2911" s="164"/>
      <c r="G2911" s="1328"/>
    </row>
    <row r="2912" spans="1:7" ht="18.75" customHeight="1" x14ac:dyDescent="0.25">
      <c r="A2912" s="1348"/>
      <c r="B2912" s="165" t="s">
        <v>3055</v>
      </c>
      <c r="C2912" s="147" t="s">
        <v>95</v>
      </c>
      <c r="D2912" s="164">
        <v>632750</v>
      </c>
      <c r="E2912" s="151">
        <v>833</v>
      </c>
      <c r="F2912" s="164"/>
      <c r="G2912" s="1328"/>
    </row>
    <row r="2913" spans="1:7" ht="18.75" customHeight="1" x14ac:dyDescent="0.25">
      <c r="A2913" s="1348"/>
      <c r="B2913" s="165" t="s">
        <v>3056</v>
      </c>
      <c r="C2913" s="147" t="s">
        <v>95</v>
      </c>
      <c r="D2913" s="164">
        <v>676357</v>
      </c>
      <c r="E2913" s="151">
        <v>833</v>
      </c>
      <c r="F2913" s="164"/>
      <c r="G2913" s="1328"/>
    </row>
    <row r="2914" spans="1:7" ht="18.75" customHeight="1" x14ac:dyDescent="0.25">
      <c r="A2914" s="1348"/>
      <c r="B2914" s="165" t="s">
        <v>3057</v>
      </c>
      <c r="C2914" s="147" t="s">
        <v>95</v>
      </c>
      <c r="D2914" s="164">
        <v>723545</v>
      </c>
      <c r="E2914" s="151">
        <v>833</v>
      </c>
      <c r="F2914" s="164"/>
      <c r="G2914" s="1328"/>
    </row>
    <row r="2915" spans="1:7" ht="18.75" customHeight="1" x14ac:dyDescent="0.25">
      <c r="A2915" s="1348"/>
      <c r="B2915" s="165" t="s">
        <v>3058</v>
      </c>
      <c r="C2915" s="147" t="s">
        <v>95</v>
      </c>
      <c r="D2915" s="164">
        <v>774814</v>
      </c>
      <c r="E2915" s="151">
        <v>833</v>
      </c>
      <c r="F2915" s="164"/>
      <c r="G2915" s="1328"/>
    </row>
    <row r="2916" spans="1:7" ht="18.75" customHeight="1" x14ac:dyDescent="0.25">
      <c r="A2916" s="1348"/>
      <c r="B2916" s="165" t="s">
        <v>3059</v>
      </c>
      <c r="C2916" s="147" t="s">
        <v>95</v>
      </c>
      <c r="D2916" s="164">
        <v>830762</v>
      </c>
      <c r="E2916" s="151">
        <v>833</v>
      </c>
      <c r="F2916" s="164"/>
      <c r="G2916" s="1328"/>
    </row>
    <row r="2917" spans="1:7" ht="18.75" customHeight="1" x14ac:dyDescent="0.25">
      <c r="A2917" s="1348"/>
      <c r="B2917" s="165" t="s">
        <v>3060</v>
      </c>
      <c r="C2917" s="147" t="s">
        <v>95</v>
      </c>
      <c r="D2917" s="164">
        <v>892030</v>
      </c>
      <c r="E2917" s="151">
        <v>833</v>
      </c>
      <c r="F2917" s="164"/>
      <c r="G2917" s="1328"/>
    </row>
    <row r="2918" spans="1:7" ht="18.75" customHeight="1" x14ac:dyDescent="0.25">
      <c r="A2918" s="1348"/>
      <c r="B2918" s="165" t="s">
        <v>3061</v>
      </c>
      <c r="C2918" s="147" t="s">
        <v>95</v>
      </c>
      <c r="D2918" s="164">
        <v>959377</v>
      </c>
      <c r="E2918" s="151">
        <v>833</v>
      </c>
      <c r="F2918" s="164"/>
      <c r="G2918" s="1328"/>
    </row>
    <row r="2919" spans="1:7" ht="18.75" customHeight="1" thickBot="1" x14ac:dyDescent="0.3">
      <c r="A2919" s="1349"/>
      <c r="B2919" s="165" t="s">
        <v>3062</v>
      </c>
      <c r="C2919" s="147" t="s">
        <v>95</v>
      </c>
      <c r="D2919" s="164">
        <v>1033664</v>
      </c>
      <c r="E2919" s="151">
        <v>833</v>
      </c>
      <c r="F2919" s="164"/>
      <c r="G2919" s="1328"/>
    </row>
    <row r="2920" spans="1:7" ht="18.75" customHeight="1" x14ac:dyDescent="0.25">
      <c r="A2920" s="1347">
        <v>9</v>
      </c>
      <c r="B2920" s="165" t="s">
        <v>3063</v>
      </c>
      <c r="C2920" s="147" t="s">
        <v>95</v>
      </c>
      <c r="D2920" s="166">
        <v>104226</v>
      </c>
      <c r="E2920" s="151">
        <v>833</v>
      </c>
      <c r="F2920" s="166"/>
      <c r="G2920" s="1342" t="s">
        <v>2837</v>
      </c>
    </row>
    <row r="2921" spans="1:7" ht="18.75" customHeight="1" x14ac:dyDescent="0.25">
      <c r="A2921" s="1348"/>
      <c r="B2921" s="165" t="s">
        <v>3064</v>
      </c>
      <c r="C2921" s="147" t="s">
        <v>95</v>
      </c>
      <c r="D2921" s="164">
        <v>137304</v>
      </c>
      <c r="E2921" s="151">
        <v>833</v>
      </c>
      <c r="F2921" s="164"/>
      <c r="G2921" s="1328"/>
    </row>
    <row r="2922" spans="1:7" ht="18.75" customHeight="1" x14ac:dyDescent="0.25">
      <c r="A2922" s="1348"/>
      <c r="B2922" s="165" t="s">
        <v>3065</v>
      </c>
      <c r="C2922" s="147" t="s">
        <v>95</v>
      </c>
      <c r="D2922" s="164">
        <v>361264</v>
      </c>
      <c r="E2922" s="151">
        <v>833</v>
      </c>
      <c r="F2922" s="164"/>
      <c r="G2922" s="1328"/>
    </row>
    <row r="2923" spans="1:7" ht="18.75" customHeight="1" x14ac:dyDescent="0.25">
      <c r="A2923" s="1348"/>
      <c r="B2923" s="165" t="s">
        <v>3066</v>
      </c>
      <c r="C2923" s="147" t="s">
        <v>95</v>
      </c>
      <c r="D2923" s="164">
        <v>486039</v>
      </c>
      <c r="E2923" s="151">
        <v>833</v>
      </c>
      <c r="F2923" s="164"/>
      <c r="G2923" s="1328"/>
    </row>
    <row r="2924" spans="1:7" ht="18.75" customHeight="1" x14ac:dyDescent="0.25">
      <c r="A2924" s="1348"/>
      <c r="B2924" s="165" t="s">
        <v>3067</v>
      </c>
      <c r="C2924" s="147" t="s">
        <v>95</v>
      </c>
      <c r="D2924" s="164">
        <v>519244</v>
      </c>
      <c r="E2924" s="151">
        <v>833</v>
      </c>
      <c r="F2924" s="164"/>
      <c r="G2924" s="1328"/>
    </row>
    <row r="2925" spans="1:7" ht="18.75" customHeight="1" x14ac:dyDescent="0.25">
      <c r="A2925" s="1348"/>
      <c r="B2925" s="165" t="s">
        <v>3068</v>
      </c>
      <c r="C2925" s="147" t="s">
        <v>95</v>
      </c>
      <c r="D2925" s="164">
        <v>554558</v>
      </c>
      <c r="E2925" s="151">
        <v>833</v>
      </c>
      <c r="F2925" s="164"/>
      <c r="G2925" s="1328"/>
    </row>
    <row r="2926" spans="1:7" ht="18.75" customHeight="1" x14ac:dyDescent="0.25">
      <c r="A2926" s="1348"/>
      <c r="B2926" s="165" t="s">
        <v>3069</v>
      </c>
      <c r="C2926" s="147" t="s">
        <v>95</v>
      </c>
      <c r="D2926" s="164">
        <v>592280</v>
      </c>
      <c r="E2926" s="151">
        <v>833</v>
      </c>
      <c r="F2926" s="164"/>
      <c r="G2926" s="1328"/>
    </row>
    <row r="2927" spans="1:7" ht="18.75" customHeight="1" x14ac:dyDescent="0.25">
      <c r="A2927" s="1348"/>
      <c r="B2927" s="165" t="s">
        <v>3070</v>
      </c>
      <c r="C2927" s="147" t="s">
        <v>95</v>
      </c>
      <c r="D2927" s="164">
        <v>632750</v>
      </c>
      <c r="E2927" s="151">
        <v>833</v>
      </c>
      <c r="F2927" s="164"/>
      <c r="G2927" s="1328"/>
    </row>
    <row r="2928" spans="1:7" ht="18.75" customHeight="1" x14ac:dyDescent="0.25">
      <c r="A2928" s="1348"/>
      <c r="B2928" s="165" t="s">
        <v>3071</v>
      </c>
      <c r="C2928" s="147" t="s">
        <v>95</v>
      </c>
      <c r="D2928" s="164">
        <v>676357</v>
      </c>
      <c r="E2928" s="151">
        <v>833</v>
      </c>
      <c r="F2928" s="164"/>
      <c r="G2928" s="1328"/>
    </row>
    <row r="2929" spans="1:7" ht="18.75" customHeight="1" x14ac:dyDescent="0.25">
      <c r="A2929" s="1348"/>
      <c r="B2929" s="165" t="s">
        <v>3072</v>
      </c>
      <c r="C2929" s="147" t="s">
        <v>95</v>
      </c>
      <c r="D2929" s="164">
        <v>723545</v>
      </c>
      <c r="E2929" s="151">
        <v>833</v>
      </c>
      <c r="F2929" s="164"/>
      <c r="G2929" s="1328"/>
    </row>
    <row r="2930" spans="1:7" ht="18.75" customHeight="1" x14ac:dyDescent="0.25">
      <c r="A2930" s="1348"/>
      <c r="B2930" s="165" t="s">
        <v>3073</v>
      </c>
      <c r="C2930" s="147" t="s">
        <v>95</v>
      </c>
      <c r="D2930" s="164">
        <v>774814</v>
      </c>
      <c r="E2930" s="151">
        <v>833</v>
      </c>
      <c r="F2930" s="164"/>
      <c r="G2930" s="1328"/>
    </row>
    <row r="2931" spans="1:7" ht="18.75" customHeight="1" x14ac:dyDescent="0.25">
      <c r="A2931" s="1348"/>
      <c r="B2931" s="165" t="s">
        <v>3074</v>
      </c>
      <c r="C2931" s="147" t="s">
        <v>95</v>
      </c>
      <c r="D2931" s="164">
        <v>830762</v>
      </c>
      <c r="E2931" s="151">
        <v>833</v>
      </c>
      <c r="F2931" s="164"/>
      <c r="G2931" s="1328"/>
    </row>
    <row r="2932" spans="1:7" ht="18.75" customHeight="1" x14ac:dyDescent="0.25">
      <c r="A2932" s="1348"/>
      <c r="B2932" s="165" t="s">
        <v>3075</v>
      </c>
      <c r="C2932" s="147" t="s">
        <v>95</v>
      </c>
      <c r="D2932" s="164">
        <v>892030</v>
      </c>
      <c r="E2932" s="151">
        <v>833</v>
      </c>
      <c r="F2932" s="164"/>
      <c r="G2932" s="1328"/>
    </row>
    <row r="2933" spans="1:7" ht="18.75" customHeight="1" x14ac:dyDescent="0.25">
      <c r="A2933" s="1348"/>
      <c r="B2933" s="165" t="s">
        <v>3076</v>
      </c>
      <c r="C2933" s="147" t="s">
        <v>95</v>
      </c>
      <c r="D2933" s="164">
        <v>959377</v>
      </c>
      <c r="E2933" s="151">
        <v>833</v>
      </c>
      <c r="F2933" s="164"/>
      <c r="G2933" s="1328"/>
    </row>
    <row r="2934" spans="1:7" ht="18.75" customHeight="1" thickBot="1" x14ac:dyDescent="0.3">
      <c r="A2934" s="1349"/>
      <c r="B2934" s="165" t="s">
        <v>3077</v>
      </c>
      <c r="C2934" s="147" t="s">
        <v>95</v>
      </c>
      <c r="D2934" s="164">
        <v>1033664</v>
      </c>
      <c r="E2934" s="151">
        <v>833</v>
      </c>
      <c r="F2934" s="164"/>
      <c r="G2934" s="1328"/>
    </row>
    <row r="2935" spans="1:7" ht="18.75" customHeight="1" x14ac:dyDescent="0.25">
      <c r="A2935" s="1347">
        <v>9</v>
      </c>
      <c r="B2935" s="165" t="s">
        <v>2988</v>
      </c>
      <c r="C2935" s="147" t="s">
        <v>95</v>
      </c>
      <c r="D2935" s="166">
        <v>104226</v>
      </c>
      <c r="E2935" s="151">
        <v>833</v>
      </c>
      <c r="F2935" s="166"/>
      <c r="G2935" s="1342" t="s">
        <v>2837</v>
      </c>
    </row>
    <row r="2936" spans="1:7" ht="18.75" customHeight="1" x14ac:dyDescent="0.25">
      <c r="A2936" s="1348"/>
      <c r="B2936" s="165" t="s">
        <v>2989</v>
      </c>
      <c r="C2936" s="147" t="s">
        <v>95</v>
      </c>
      <c r="D2936" s="164">
        <v>137304</v>
      </c>
      <c r="E2936" s="151">
        <v>833</v>
      </c>
      <c r="F2936" s="164"/>
      <c r="G2936" s="1328"/>
    </row>
    <row r="2937" spans="1:7" ht="18.75" customHeight="1" x14ac:dyDescent="0.25">
      <c r="A2937" s="1348"/>
      <c r="B2937" s="165" t="s">
        <v>2990</v>
      </c>
      <c r="C2937" s="147" t="s">
        <v>95</v>
      </c>
      <c r="D2937" s="164">
        <v>361264</v>
      </c>
      <c r="E2937" s="151">
        <v>833</v>
      </c>
      <c r="F2937" s="164"/>
      <c r="G2937" s="1328"/>
    </row>
    <row r="2938" spans="1:7" ht="18.75" customHeight="1" x14ac:dyDescent="0.25">
      <c r="A2938" s="1348"/>
      <c r="B2938" s="165" t="s">
        <v>2991</v>
      </c>
      <c r="C2938" s="147" t="s">
        <v>95</v>
      </c>
      <c r="D2938" s="164">
        <v>486039</v>
      </c>
      <c r="E2938" s="151">
        <v>833</v>
      </c>
      <c r="F2938" s="164"/>
      <c r="G2938" s="1328"/>
    </row>
    <row r="2939" spans="1:7" ht="18.75" customHeight="1" x14ac:dyDescent="0.25">
      <c r="A2939" s="1348"/>
      <c r="B2939" s="165" t="s">
        <v>2992</v>
      </c>
      <c r="C2939" s="147" t="s">
        <v>95</v>
      </c>
      <c r="D2939" s="164">
        <v>519244</v>
      </c>
      <c r="E2939" s="151">
        <v>833</v>
      </c>
      <c r="F2939" s="164"/>
      <c r="G2939" s="1328"/>
    </row>
    <row r="2940" spans="1:7" ht="18.75" customHeight="1" x14ac:dyDescent="0.25">
      <c r="A2940" s="1348"/>
      <c r="B2940" s="165" t="s">
        <v>2993</v>
      </c>
      <c r="C2940" s="147" t="s">
        <v>95</v>
      </c>
      <c r="D2940" s="164">
        <v>554558</v>
      </c>
      <c r="E2940" s="151">
        <v>833</v>
      </c>
      <c r="F2940" s="164"/>
      <c r="G2940" s="1328"/>
    </row>
    <row r="2941" spans="1:7" ht="18.75" customHeight="1" x14ac:dyDescent="0.25">
      <c r="A2941" s="1348"/>
      <c r="B2941" s="165" t="s">
        <v>2994</v>
      </c>
      <c r="C2941" s="147" t="s">
        <v>95</v>
      </c>
      <c r="D2941" s="164">
        <v>592280</v>
      </c>
      <c r="E2941" s="151">
        <v>833</v>
      </c>
      <c r="F2941" s="164"/>
      <c r="G2941" s="1328"/>
    </row>
    <row r="2942" spans="1:7" ht="18.75" customHeight="1" x14ac:dyDescent="0.25">
      <c r="A2942" s="1348"/>
      <c r="B2942" s="165" t="s">
        <v>2995</v>
      </c>
      <c r="C2942" s="147" t="s">
        <v>95</v>
      </c>
      <c r="D2942" s="164">
        <v>632750</v>
      </c>
      <c r="E2942" s="151">
        <v>833</v>
      </c>
      <c r="F2942" s="164"/>
      <c r="G2942" s="1328"/>
    </row>
    <row r="2943" spans="1:7" ht="18.75" customHeight="1" x14ac:dyDescent="0.25">
      <c r="A2943" s="1348"/>
      <c r="B2943" s="165" t="s">
        <v>2996</v>
      </c>
      <c r="C2943" s="147" t="s">
        <v>95</v>
      </c>
      <c r="D2943" s="164">
        <v>676357</v>
      </c>
      <c r="E2943" s="151">
        <v>833</v>
      </c>
      <c r="F2943" s="164"/>
      <c r="G2943" s="1328"/>
    </row>
    <row r="2944" spans="1:7" ht="18.75" customHeight="1" x14ac:dyDescent="0.25">
      <c r="A2944" s="1348"/>
      <c r="B2944" s="165" t="s">
        <v>2997</v>
      </c>
      <c r="C2944" s="147" t="s">
        <v>95</v>
      </c>
      <c r="D2944" s="164">
        <v>723545</v>
      </c>
      <c r="E2944" s="151">
        <v>833</v>
      </c>
      <c r="F2944" s="164"/>
      <c r="G2944" s="1328"/>
    </row>
    <row r="2945" spans="1:7" ht="18.75" customHeight="1" x14ac:dyDescent="0.25">
      <c r="A2945" s="1348"/>
      <c r="B2945" s="165" t="s">
        <v>2998</v>
      </c>
      <c r="C2945" s="147" t="s">
        <v>95</v>
      </c>
      <c r="D2945" s="164">
        <v>774814</v>
      </c>
      <c r="E2945" s="151">
        <v>833</v>
      </c>
      <c r="F2945" s="164"/>
      <c r="G2945" s="1328"/>
    </row>
    <row r="2946" spans="1:7" ht="18.75" customHeight="1" x14ac:dyDescent="0.25">
      <c r="A2946" s="1348"/>
      <c r="B2946" s="165" t="s">
        <v>2999</v>
      </c>
      <c r="C2946" s="147" t="s">
        <v>95</v>
      </c>
      <c r="D2946" s="164">
        <v>830762</v>
      </c>
      <c r="E2946" s="151">
        <v>833</v>
      </c>
      <c r="F2946" s="164"/>
      <c r="G2946" s="1328"/>
    </row>
    <row r="2947" spans="1:7" ht="18.75" customHeight="1" x14ac:dyDescent="0.25">
      <c r="A2947" s="1348"/>
      <c r="B2947" s="165" t="s">
        <v>3000</v>
      </c>
      <c r="C2947" s="147" t="s">
        <v>95</v>
      </c>
      <c r="D2947" s="164">
        <v>892030</v>
      </c>
      <c r="E2947" s="151">
        <v>833</v>
      </c>
      <c r="F2947" s="164"/>
      <c r="G2947" s="1328"/>
    </row>
    <row r="2948" spans="1:7" ht="18.75" customHeight="1" x14ac:dyDescent="0.25">
      <c r="A2948" s="1348"/>
      <c r="B2948" s="165" t="s">
        <v>3001</v>
      </c>
      <c r="C2948" s="147" t="s">
        <v>95</v>
      </c>
      <c r="D2948" s="164">
        <v>959377</v>
      </c>
      <c r="E2948" s="151">
        <v>833</v>
      </c>
      <c r="F2948" s="164"/>
      <c r="G2948" s="1328"/>
    </row>
    <row r="2949" spans="1:7" ht="18.75" customHeight="1" thickBot="1" x14ac:dyDescent="0.3">
      <c r="A2949" s="1349"/>
      <c r="B2949" s="165" t="s">
        <v>3002</v>
      </c>
      <c r="C2949" s="147" t="s">
        <v>95</v>
      </c>
      <c r="D2949" s="164">
        <v>1033664</v>
      </c>
      <c r="E2949" s="151">
        <v>833</v>
      </c>
      <c r="F2949" s="164"/>
      <c r="G2949" s="1328"/>
    </row>
    <row r="2950" spans="1:7" ht="18.75" customHeight="1" x14ac:dyDescent="0.25">
      <c r="A2950" s="1347">
        <v>10</v>
      </c>
      <c r="B2950" s="165" t="s">
        <v>3078</v>
      </c>
      <c r="C2950" s="147" t="s">
        <v>95</v>
      </c>
      <c r="D2950" s="166">
        <v>104226</v>
      </c>
      <c r="E2950" s="151">
        <v>833</v>
      </c>
      <c r="F2950" s="166"/>
      <c r="G2950" s="1342" t="s">
        <v>2837</v>
      </c>
    </row>
    <row r="2951" spans="1:7" ht="18.75" customHeight="1" x14ac:dyDescent="0.25">
      <c r="A2951" s="1348"/>
      <c r="B2951" s="165" t="s">
        <v>3079</v>
      </c>
      <c r="C2951" s="147" t="s">
        <v>95</v>
      </c>
      <c r="D2951" s="164">
        <v>137304</v>
      </c>
      <c r="E2951" s="151">
        <v>833</v>
      </c>
      <c r="F2951" s="164"/>
      <c r="G2951" s="1328"/>
    </row>
    <row r="2952" spans="1:7" ht="18.75" customHeight="1" x14ac:dyDescent="0.25">
      <c r="A2952" s="1348"/>
      <c r="B2952" s="165" t="s">
        <v>3080</v>
      </c>
      <c r="C2952" s="147" t="s">
        <v>95</v>
      </c>
      <c r="D2952" s="164">
        <v>361264</v>
      </c>
      <c r="E2952" s="151">
        <v>833</v>
      </c>
      <c r="F2952" s="164"/>
      <c r="G2952" s="1328"/>
    </row>
    <row r="2953" spans="1:7" ht="18.75" customHeight="1" x14ac:dyDescent="0.25">
      <c r="A2953" s="1348"/>
      <c r="B2953" s="165" t="s">
        <v>3081</v>
      </c>
      <c r="C2953" s="147" t="s">
        <v>95</v>
      </c>
      <c r="D2953" s="164">
        <v>486039</v>
      </c>
      <c r="E2953" s="151">
        <v>833</v>
      </c>
      <c r="F2953" s="164"/>
      <c r="G2953" s="1328"/>
    </row>
    <row r="2954" spans="1:7" ht="18.75" customHeight="1" x14ac:dyDescent="0.25">
      <c r="A2954" s="1348"/>
      <c r="B2954" s="165" t="s">
        <v>3082</v>
      </c>
      <c r="C2954" s="147" t="s">
        <v>95</v>
      </c>
      <c r="D2954" s="164">
        <v>519244</v>
      </c>
      <c r="E2954" s="151">
        <v>833</v>
      </c>
      <c r="F2954" s="164"/>
      <c r="G2954" s="1328"/>
    </row>
    <row r="2955" spans="1:7" ht="18.75" customHeight="1" x14ac:dyDescent="0.25">
      <c r="A2955" s="1348"/>
      <c r="B2955" s="165" t="s">
        <v>3083</v>
      </c>
      <c r="C2955" s="147" t="s">
        <v>95</v>
      </c>
      <c r="D2955" s="164">
        <v>554558</v>
      </c>
      <c r="E2955" s="151">
        <v>833</v>
      </c>
      <c r="F2955" s="164"/>
      <c r="G2955" s="1328"/>
    </row>
    <row r="2956" spans="1:7" ht="18.75" customHeight="1" x14ac:dyDescent="0.25">
      <c r="A2956" s="1348"/>
      <c r="B2956" s="165" t="s">
        <v>3084</v>
      </c>
      <c r="C2956" s="147" t="s">
        <v>95</v>
      </c>
      <c r="D2956" s="164">
        <v>592280</v>
      </c>
      <c r="E2956" s="151">
        <v>833</v>
      </c>
      <c r="F2956" s="164"/>
      <c r="G2956" s="1328"/>
    </row>
    <row r="2957" spans="1:7" ht="18.75" customHeight="1" x14ac:dyDescent="0.25">
      <c r="A2957" s="1348"/>
      <c r="B2957" s="165" t="s">
        <v>3085</v>
      </c>
      <c r="C2957" s="147" t="s">
        <v>95</v>
      </c>
      <c r="D2957" s="164">
        <v>632750</v>
      </c>
      <c r="E2957" s="151">
        <v>833</v>
      </c>
      <c r="F2957" s="164"/>
      <c r="G2957" s="1328"/>
    </row>
    <row r="2958" spans="1:7" ht="18.75" customHeight="1" x14ac:dyDescent="0.25">
      <c r="A2958" s="1348"/>
      <c r="B2958" s="165" t="s">
        <v>3086</v>
      </c>
      <c r="C2958" s="147" t="s">
        <v>95</v>
      </c>
      <c r="D2958" s="164">
        <v>676357</v>
      </c>
      <c r="E2958" s="151">
        <v>833</v>
      </c>
      <c r="F2958" s="164"/>
      <c r="G2958" s="1328"/>
    </row>
    <row r="2959" spans="1:7" ht="18.75" customHeight="1" x14ac:dyDescent="0.25">
      <c r="A2959" s="1348"/>
      <c r="B2959" s="165" t="s">
        <v>3087</v>
      </c>
      <c r="C2959" s="147" t="s">
        <v>95</v>
      </c>
      <c r="D2959" s="164">
        <v>723545</v>
      </c>
      <c r="E2959" s="151">
        <v>833</v>
      </c>
      <c r="F2959" s="164"/>
      <c r="G2959" s="1328"/>
    </row>
    <row r="2960" spans="1:7" ht="18.75" customHeight="1" x14ac:dyDescent="0.25">
      <c r="A2960" s="1348"/>
      <c r="B2960" s="165" t="s">
        <v>3088</v>
      </c>
      <c r="C2960" s="147" t="s">
        <v>95</v>
      </c>
      <c r="D2960" s="164">
        <v>774814</v>
      </c>
      <c r="E2960" s="151">
        <v>833</v>
      </c>
      <c r="F2960" s="164"/>
      <c r="G2960" s="1328"/>
    </row>
    <row r="2961" spans="1:7" ht="18.75" customHeight="1" x14ac:dyDescent="0.25">
      <c r="A2961" s="1348"/>
      <c r="B2961" s="165" t="s">
        <v>3089</v>
      </c>
      <c r="C2961" s="147" t="s">
        <v>95</v>
      </c>
      <c r="D2961" s="164">
        <v>830762</v>
      </c>
      <c r="E2961" s="151">
        <v>833</v>
      </c>
      <c r="F2961" s="164"/>
      <c r="G2961" s="1328"/>
    </row>
    <row r="2962" spans="1:7" ht="18.75" customHeight="1" x14ac:dyDescent="0.25">
      <c r="A2962" s="1348"/>
      <c r="B2962" s="165" t="s">
        <v>3090</v>
      </c>
      <c r="C2962" s="147" t="s">
        <v>95</v>
      </c>
      <c r="D2962" s="164">
        <v>892030</v>
      </c>
      <c r="E2962" s="151">
        <v>833</v>
      </c>
      <c r="F2962" s="164"/>
      <c r="G2962" s="1328"/>
    </row>
    <row r="2963" spans="1:7" ht="18.75" customHeight="1" x14ac:dyDescent="0.25">
      <c r="A2963" s="1348"/>
      <c r="B2963" s="165" t="s">
        <v>3091</v>
      </c>
      <c r="C2963" s="147" t="s">
        <v>95</v>
      </c>
      <c r="D2963" s="164">
        <v>959377</v>
      </c>
      <c r="E2963" s="151">
        <v>833</v>
      </c>
      <c r="F2963" s="164"/>
      <c r="G2963" s="1328"/>
    </row>
    <row r="2964" spans="1:7" ht="18.75" customHeight="1" thickBot="1" x14ac:dyDescent="0.3">
      <c r="A2964" s="1349"/>
      <c r="B2964" s="165" t="s">
        <v>3092</v>
      </c>
      <c r="C2964" s="147" t="s">
        <v>95</v>
      </c>
      <c r="D2964" s="164">
        <v>1033664</v>
      </c>
      <c r="E2964" s="151">
        <v>833</v>
      </c>
      <c r="F2964" s="164"/>
      <c r="G2964" s="1328"/>
    </row>
    <row r="2965" spans="1:7" ht="18.75" customHeight="1" x14ac:dyDescent="0.25">
      <c r="A2965" s="1347">
        <v>10</v>
      </c>
      <c r="B2965" s="165" t="s">
        <v>3093</v>
      </c>
      <c r="C2965" s="147" t="s">
        <v>95</v>
      </c>
      <c r="D2965" s="166">
        <v>104226</v>
      </c>
      <c r="E2965" s="151">
        <v>833</v>
      </c>
      <c r="F2965" s="166"/>
      <c r="G2965" s="1342" t="s">
        <v>2837</v>
      </c>
    </row>
    <row r="2966" spans="1:7" ht="18.75" customHeight="1" x14ac:dyDescent="0.25">
      <c r="A2966" s="1348"/>
      <c r="B2966" s="165" t="s">
        <v>3094</v>
      </c>
      <c r="C2966" s="147" t="s">
        <v>95</v>
      </c>
      <c r="D2966" s="164">
        <v>137304</v>
      </c>
      <c r="E2966" s="151">
        <v>833</v>
      </c>
      <c r="F2966" s="164"/>
      <c r="G2966" s="1328"/>
    </row>
    <row r="2967" spans="1:7" ht="18.75" customHeight="1" x14ac:dyDescent="0.25">
      <c r="A2967" s="1348"/>
      <c r="B2967" s="165" t="s">
        <v>3095</v>
      </c>
      <c r="C2967" s="147" t="s">
        <v>95</v>
      </c>
      <c r="D2967" s="164">
        <v>361264</v>
      </c>
      <c r="E2967" s="151">
        <v>833</v>
      </c>
      <c r="F2967" s="164"/>
      <c r="G2967" s="1328"/>
    </row>
    <row r="2968" spans="1:7" ht="18.75" customHeight="1" x14ac:dyDescent="0.25">
      <c r="A2968" s="1348"/>
      <c r="B2968" s="165" t="s">
        <v>3096</v>
      </c>
      <c r="C2968" s="147" t="s">
        <v>95</v>
      </c>
      <c r="D2968" s="164">
        <v>486039</v>
      </c>
      <c r="E2968" s="151">
        <v>833</v>
      </c>
      <c r="F2968" s="164"/>
      <c r="G2968" s="1328"/>
    </row>
    <row r="2969" spans="1:7" ht="18.75" customHeight="1" x14ac:dyDescent="0.25">
      <c r="A2969" s="1348"/>
      <c r="B2969" s="165" t="s">
        <v>3097</v>
      </c>
      <c r="C2969" s="147" t="s">
        <v>95</v>
      </c>
      <c r="D2969" s="164">
        <v>519244</v>
      </c>
      <c r="E2969" s="151">
        <v>833</v>
      </c>
      <c r="F2969" s="164"/>
      <c r="G2969" s="1328"/>
    </row>
    <row r="2970" spans="1:7" ht="18.75" customHeight="1" x14ac:dyDescent="0.25">
      <c r="A2970" s="1348"/>
      <c r="B2970" s="165" t="s">
        <v>3098</v>
      </c>
      <c r="C2970" s="147" t="s">
        <v>95</v>
      </c>
      <c r="D2970" s="164">
        <v>554558</v>
      </c>
      <c r="E2970" s="151">
        <v>833</v>
      </c>
      <c r="F2970" s="164"/>
      <c r="G2970" s="1328"/>
    </row>
    <row r="2971" spans="1:7" ht="18.75" customHeight="1" x14ac:dyDescent="0.25">
      <c r="A2971" s="1348"/>
      <c r="B2971" s="165" t="s">
        <v>3099</v>
      </c>
      <c r="C2971" s="147" t="s">
        <v>95</v>
      </c>
      <c r="D2971" s="164">
        <v>592280</v>
      </c>
      <c r="E2971" s="151">
        <v>833</v>
      </c>
      <c r="F2971" s="164"/>
      <c r="G2971" s="1328"/>
    </row>
    <row r="2972" spans="1:7" ht="18.75" customHeight="1" x14ac:dyDescent="0.25">
      <c r="A2972" s="1348"/>
      <c r="B2972" s="165" t="s">
        <v>3100</v>
      </c>
      <c r="C2972" s="147" t="s">
        <v>95</v>
      </c>
      <c r="D2972" s="164">
        <v>632750</v>
      </c>
      <c r="E2972" s="151">
        <v>833</v>
      </c>
      <c r="F2972" s="164"/>
      <c r="G2972" s="1328"/>
    </row>
    <row r="2973" spans="1:7" ht="18.75" customHeight="1" x14ac:dyDescent="0.25">
      <c r="A2973" s="1348"/>
      <c r="B2973" s="165" t="s">
        <v>3101</v>
      </c>
      <c r="C2973" s="147" t="s">
        <v>95</v>
      </c>
      <c r="D2973" s="164">
        <v>676357</v>
      </c>
      <c r="E2973" s="151">
        <v>833</v>
      </c>
      <c r="F2973" s="164"/>
      <c r="G2973" s="1328"/>
    </row>
    <row r="2974" spans="1:7" ht="18.75" customHeight="1" x14ac:dyDescent="0.25">
      <c r="A2974" s="1348"/>
      <c r="B2974" s="165" t="s">
        <v>3102</v>
      </c>
      <c r="C2974" s="147" t="s">
        <v>95</v>
      </c>
      <c r="D2974" s="164">
        <v>723545</v>
      </c>
      <c r="E2974" s="151">
        <v>833</v>
      </c>
      <c r="F2974" s="164"/>
      <c r="G2974" s="1328"/>
    </row>
    <row r="2975" spans="1:7" ht="18.75" customHeight="1" x14ac:dyDescent="0.25">
      <c r="A2975" s="1348"/>
      <c r="B2975" s="165" t="s">
        <v>3103</v>
      </c>
      <c r="C2975" s="147" t="s">
        <v>95</v>
      </c>
      <c r="D2975" s="164">
        <v>774814</v>
      </c>
      <c r="E2975" s="151">
        <v>833</v>
      </c>
      <c r="F2975" s="164"/>
      <c r="G2975" s="1328"/>
    </row>
    <row r="2976" spans="1:7" ht="18.75" customHeight="1" x14ac:dyDescent="0.25">
      <c r="A2976" s="1348"/>
      <c r="B2976" s="165" t="s">
        <v>3104</v>
      </c>
      <c r="C2976" s="147" t="s">
        <v>95</v>
      </c>
      <c r="D2976" s="164">
        <v>830762</v>
      </c>
      <c r="E2976" s="151">
        <v>833</v>
      </c>
      <c r="F2976" s="164"/>
      <c r="G2976" s="1328"/>
    </row>
    <row r="2977" spans="1:7" ht="18.75" customHeight="1" x14ac:dyDescent="0.25">
      <c r="A2977" s="1348"/>
      <c r="B2977" s="165" t="s">
        <v>3105</v>
      </c>
      <c r="C2977" s="147" t="s">
        <v>95</v>
      </c>
      <c r="D2977" s="164">
        <v>892030</v>
      </c>
      <c r="E2977" s="151">
        <v>833</v>
      </c>
      <c r="F2977" s="164"/>
      <c r="G2977" s="1328"/>
    </row>
    <row r="2978" spans="1:7" ht="18.75" customHeight="1" x14ac:dyDescent="0.25">
      <c r="A2978" s="1348"/>
      <c r="B2978" s="165" t="s">
        <v>3106</v>
      </c>
      <c r="C2978" s="147" t="s">
        <v>95</v>
      </c>
      <c r="D2978" s="164">
        <v>959377</v>
      </c>
      <c r="E2978" s="151">
        <v>833</v>
      </c>
      <c r="F2978" s="164"/>
      <c r="G2978" s="1328"/>
    </row>
    <row r="2979" spans="1:7" ht="18.75" customHeight="1" thickBot="1" x14ac:dyDescent="0.3">
      <c r="A2979" s="1349"/>
      <c r="B2979" s="165" t="s">
        <v>3107</v>
      </c>
      <c r="C2979" s="147" t="s">
        <v>95</v>
      </c>
      <c r="D2979" s="164">
        <v>1033664</v>
      </c>
      <c r="E2979" s="151">
        <v>833</v>
      </c>
      <c r="F2979" s="164"/>
      <c r="G2979" s="1328"/>
    </row>
    <row r="2980" spans="1:7" ht="18.75" customHeight="1" x14ac:dyDescent="0.25">
      <c r="A2980" s="1347">
        <v>11</v>
      </c>
      <c r="B2980" s="165" t="s">
        <v>3108</v>
      </c>
      <c r="C2980" s="147" t="s">
        <v>95</v>
      </c>
      <c r="D2980" s="166">
        <v>104226</v>
      </c>
      <c r="E2980" s="151">
        <v>833</v>
      </c>
      <c r="F2980" s="166"/>
      <c r="G2980" s="1342" t="s">
        <v>2837</v>
      </c>
    </row>
    <row r="2981" spans="1:7" ht="18.75" customHeight="1" x14ac:dyDescent="0.25">
      <c r="A2981" s="1348"/>
      <c r="B2981" s="165" t="s">
        <v>3109</v>
      </c>
      <c r="C2981" s="147" t="s">
        <v>95</v>
      </c>
      <c r="D2981" s="164">
        <v>137304</v>
      </c>
      <c r="E2981" s="151">
        <v>833</v>
      </c>
      <c r="F2981" s="164"/>
      <c r="G2981" s="1328"/>
    </row>
    <row r="2982" spans="1:7" ht="18.75" customHeight="1" x14ac:dyDescent="0.25">
      <c r="A2982" s="1348"/>
      <c r="B2982" s="165" t="s">
        <v>3110</v>
      </c>
      <c r="C2982" s="147" t="s">
        <v>95</v>
      </c>
      <c r="D2982" s="164">
        <v>361264</v>
      </c>
      <c r="E2982" s="151">
        <v>833</v>
      </c>
      <c r="F2982" s="164"/>
      <c r="G2982" s="1328"/>
    </row>
    <row r="2983" spans="1:7" ht="18.75" customHeight="1" x14ac:dyDescent="0.25">
      <c r="A2983" s="1348"/>
      <c r="B2983" s="165" t="s">
        <v>3111</v>
      </c>
      <c r="C2983" s="147" t="s">
        <v>95</v>
      </c>
      <c r="D2983" s="164">
        <v>486039</v>
      </c>
      <c r="E2983" s="151">
        <v>833</v>
      </c>
      <c r="F2983" s="164"/>
      <c r="G2983" s="1328"/>
    </row>
    <row r="2984" spans="1:7" ht="18.75" customHeight="1" x14ac:dyDescent="0.25">
      <c r="A2984" s="1348"/>
      <c r="B2984" s="165" t="s">
        <v>3112</v>
      </c>
      <c r="C2984" s="147" t="s">
        <v>95</v>
      </c>
      <c r="D2984" s="164">
        <v>519244</v>
      </c>
      <c r="E2984" s="151">
        <v>833</v>
      </c>
      <c r="F2984" s="164"/>
      <c r="G2984" s="1328"/>
    </row>
    <row r="2985" spans="1:7" ht="18.75" customHeight="1" x14ac:dyDescent="0.25">
      <c r="A2985" s="1348"/>
      <c r="B2985" s="165" t="s">
        <v>3113</v>
      </c>
      <c r="C2985" s="147" t="s">
        <v>95</v>
      </c>
      <c r="D2985" s="164">
        <v>554558</v>
      </c>
      <c r="E2985" s="151">
        <v>833</v>
      </c>
      <c r="F2985" s="164"/>
      <c r="G2985" s="1328"/>
    </row>
    <row r="2986" spans="1:7" ht="18.75" customHeight="1" x14ac:dyDescent="0.25">
      <c r="A2986" s="1348"/>
      <c r="B2986" s="165" t="s">
        <v>3114</v>
      </c>
      <c r="C2986" s="147" t="s">
        <v>95</v>
      </c>
      <c r="D2986" s="164">
        <v>592280</v>
      </c>
      <c r="E2986" s="151">
        <v>833</v>
      </c>
      <c r="F2986" s="164"/>
      <c r="G2986" s="1328"/>
    </row>
    <row r="2987" spans="1:7" ht="18.75" customHeight="1" x14ac:dyDescent="0.25">
      <c r="A2987" s="1348"/>
      <c r="B2987" s="165" t="s">
        <v>3115</v>
      </c>
      <c r="C2987" s="147" t="s">
        <v>95</v>
      </c>
      <c r="D2987" s="164">
        <v>632750</v>
      </c>
      <c r="E2987" s="151">
        <v>833</v>
      </c>
      <c r="F2987" s="164"/>
      <c r="G2987" s="1328"/>
    </row>
    <row r="2988" spans="1:7" ht="18.75" customHeight="1" x14ac:dyDescent="0.25">
      <c r="A2988" s="1348"/>
      <c r="B2988" s="165" t="s">
        <v>3116</v>
      </c>
      <c r="C2988" s="147" t="s">
        <v>95</v>
      </c>
      <c r="D2988" s="164">
        <v>676357</v>
      </c>
      <c r="E2988" s="151">
        <v>833</v>
      </c>
      <c r="F2988" s="164"/>
      <c r="G2988" s="1328"/>
    </row>
    <row r="2989" spans="1:7" ht="18.75" customHeight="1" x14ac:dyDescent="0.25">
      <c r="A2989" s="1348"/>
      <c r="B2989" s="165" t="s">
        <v>3117</v>
      </c>
      <c r="C2989" s="147" t="s">
        <v>95</v>
      </c>
      <c r="D2989" s="164">
        <v>723545</v>
      </c>
      <c r="E2989" s="151">
        <v>833</v>
      </c>
      <c r="F2989" s="164"/>
      <c r="G2989" s="1328"/>
    </row>
    <row r="2990" spans="1:7" ht="18.75" customHeight="1" x14ac:dyDescent="0.25">
      <c r="A2990" s="1348"/>
      <c r="B2990" s="165" t="s">
        <v>3118</v>
      </c>
      <c r="C2990" s="147" t="s">
        <v>95</v>
      </c>
      <c r="D2990" s="164">
        <v>774814</v>
      </c>
      <c r="E2990" s="151">
        <v>833</v>
      </c>
      <c r="F2990" s="164"/>
      <c r="G2990" s="1328"/>
    </row>
    <row r="2991" spans="1:7" ht="18.75" customHeight="1" x14ac:dyDescent="0.25">
      <c r="A2991" s="1348"/>
      <c r="B2991" s="165" t="s">
        <v>3119</v>
      </c>
      <c r="C2991" s="147" t="s">
        <v>95</v>
      </c>
      <c r="D2991" s="164">
        <v>830762</v>
      </c>
      <c r="E2991" s="151">
        <v>833</v>
      </c>
      <c r="F2991" s="164"/>
      <c r="G2991" s="1328"/>
    </row>
    <row r="2992" spans="1:7" ht="18.75" customHeight="1" x14ac:dyDescent="0.25">
      <c r="A2992" s="1348"/>
      <c r="B2992" s="165" t="s">
        <v>3120</v>
      </c>
      <c r="C2992" s="147" t="s">
        <v>95</v>
      </c>
      <c r="D2992" s="164">
        <v>892030</v>
      </c>
      <c r="E2992" s="151">
        <v>833</v>
      </c>
      <c r="F2992" s="164"/>
      <c r="G2992" s="1328"/>
    </row>
    <row r="2993" spans="1:7" ht="18.75" customHeight="1" x14ac:dyDescent="0.25">
      <c r="A2993" s="1348"/>
      <c r="B2993" s="165" t="s">
        <v>3121</v>
      </c>
      <c r="C2993" s="147" t="s">
        <v>95</v>
      </c>
      <c r="D2993" s="164">
        <v>959377</v>
      </c>
      <c r="E2993" s="151">
        <v>833</v>
      </c>
      <c r="F2993" s="164"/>
      <c r="G2993" s="1328"/>
    </row>
    <row r="2994" spans="1:7" ht="18.75" customHeight="1" thickBot="1" x14ac:dyDescent="0.3">
      <c r="A2994" s="1349"/>
      <c r="B2994" s="165" t="s">
        <v>3122</v>
      </c>
      <c r="C2994" s="147" t="s">
        <v>95</v>
      </c>
      <c r="D2994" s="164">
        <v>1033664</v>
      </c>
      <c r="E2994" s="151">
        <v>833</v>
      </c>
      <c r="F2994" s="164"/>
      <c r="G2994" s="1328"/>
    </row>
    <row r="2995" spans="1:7" ht="18.75" customHeight="1" x14ac:dyDescent="0.25">
      <c r="A2995" s="1347">
        <v>11</v>
      </c>
      <c r="B2995" s="165" t="s">
        <v>2973</v>
      </c>
      <c r="C2995" s="147" t="s">
        <v>95</v>
      </c>
      <c r="D2995" s="166">
        <v>104226</v>
      </c>
      <c r="E2995" s="151">
        <v>833</v>
      </c>
      <c r="F2995" s="166"/>
      <c r="G2995" s="1342" t="s">
        <v>2837</v>
      </c>
    </row>
    <row r="2996" spans="1:7" ht="18.75" customHeight="1" x14ac:dyDescent="0.25">
      <c r="A2996" s="1348"/>
      <c r="B2996" s="165" t="s">
        <v>2974</v>
      </c>
      <c r="C2996" s="147" t="s">
        <v>95</v>
      </c>
      <c r="D2996" s="164">
        <v>137304</v>
      </c>
      <c r="E2996" s="151">
        <v>833</v>
      </c>
      <c r="F2996" s="164"/>
      <c r="G2996" s="1328"/>
    </row>
    <row r="2997" spans="1:7" ht="18.75" customHeight="1" x14ac:dyDescent="0.25">
      <c r="A2997" s="1348"/>
      <c r="B2997" s="165" t="s">
        <v>2975</v>
      </c>
      <c r="C2997" s="147" t="s">
        <v>95</v>
      </c>
      <c r="D2997" s="164">
        <v>361264</v>
      </c>
      <c r="E2997" s="151">
        <v>833</v>
      </c>
      <c r="F2997" s="164"/>
      <c r="G2997" s="1328"/>
    </row>
    <row r="2998" spans="1:7" ht="18.75" customHeight="1" x14ac:dyDescent="0.25">
      <c r="A2998" s="1348"/>
      <c r="B2998" s="165" t="s">
        <v>2976</v>
      </c>
      <c r="C2998" s="147" t="s">
        <v>95</v>
      </c>
      <c r="D2998" s="164">
        <v>486039</v>
      </c>
      <c r="E2998" s="151">
        <v>833</v>
      </c>
      <c r="F2998" s="164"/>
      <c r="G2998" s="1328"/>
    </row>
    <row r="2999" spans="1:7" ht="18.75" customHeight="1" x14ac:dyDescent="0.25">
      <c r="A2999" s="1348"/>
      <c r="B2999" s="165" t="s">
        <v>2977</v>
      </c>
      <c r="C2999" s="147" t="s">
        <v>95</v>
      </c>
      <c r="D2999" s="164">
        <v>519244</v>
      </c>
      <c r="E2999" s="151">
        <v>833</v>
      </c>
      <c r="F2999" s="164"/>
      <c r="G2999" s="1328"/>
    </row>
    <row r="3000" spans="1:7" ht="18.75" customHeight="1" x14ac:dyDescent="0.25">
      <c r="A3000" s="1348"/>
      <c r="B3000" s="165" t="s">
        <v>2978</v>
      </c>
      <c r="C3000" s="147" t="s">
        <v>95</v>
      </c>
      <c r="D3000" s="164">
        <v>554558</v>
      </c>
      <c r="E3000" s="151">
        <v>833</v>
      </c>
      <c r="F3000" s="164"/>
      <c r="G3000" s="1328"/>
    </row>
    <row r="3001" spans="1:7" ht="18.75" customHeight="1" x14ac:dyDescent="0.25">
      <c r="A3001" s="1348"/>
      <c r="B3001" s="165" t="s">
        <v>2979</v>
      </c>
      <c r="C3001" s="147" t="s">
        <v>95</v>
      </c>
      <c r="D3001" s="164">
        <v>592280</v>
      </c>
      <c r="E3001" s="151">
        <v>833</v>
      </c>
      <c r="F3001" s="164"/>
      <c r="G3001" s="1328"/>
    </row>
    <row r="3002" spans="1:7" ht="18.75" customHeight="1" x14ac:dyDescent="0.25">
      <c r="A3002" s="1348"/>
      <c r="B3002" s="165" t="s">
        <v>2980</v>
      </c>
      <c r="C3002" s="147" t="s">
        <v>95</v>
      </c>
      <c r="D3002" s="164">
        <v>632750</v>
      </c>
      <c r="E3002" s="151">
        <v>833</v>
      </c>
      <c r="F3002" s="164"/>
      <c r="G3002" s="1328"/>
    </row>
    <row r="3003" spans="1:7" ht="18.75" customHeight="1" x14ac:dyDescent="0.25">
      <c r="A3003" s="1348"/>
      <c r="B3003" s="165" t="s">
        <v>2981</v>
      </c>
      <c r="C3003" s="147" t="s">
        <v>95</v>
      </c>
      <c r="D3003" s="164">
        <v>676357</v>
      </c>
      <c r="E3003" s="151">
        <v>833</v>
      </c>
      <c r="F3003" s="164"/>
      <c r="G3003" s="1328"/>
    </row>
    <row r="3004" spans="1:7" ht="18.75" customHeight="1" x14ac:dyDescent="0.25">
      <c r="A3004" s="1348"/>
      <c r="B3004" s="165" t="s">
        <v>2982</v>
      </c>
      <c r="C3004" s="147" t="s">
        <v>95</v>
      </c>
      <c r="D3004" s="164">
        <v>723545</v>
      </c>
      <c r="E3004" s="151">
        <v>833</v>
      </c>
      <c r="F3004" s="164"/>
      <c r="G3004" s="1328"/>
    </row>
    <row r="3005" spans="1:7" ht="18.75" customHeight="1" x14ac:dyDescent="0.25">
      <c r="A3005" s="1348"/>
      <c r="B3005" s="165" t="s">
        <v>2983</v>
      </c>
      <c r="C3005" s="147" t="s">
        <v>95</v>
      </c>
      <c r="D3005" s="164">
        <v>774814</v>
      </c>
      <c r="E3005" s="151">
        <v>833</v>
      </c>
      <c r="F3005" s="164"/>
      <c r="G3005" s="1328"/>
    </row>
    <row r="3006" spans="1:7" ht="18.75" customHeight="1" x14ac:dyDescent="0.25">
      <c r="A3006" s="1348"/>
      <c r="B3006" s="165" t="s">
        <v>2984</v>
      </c>
      <c r="C3006" s="147" t="s">
        <v>95</v>
      </c>
      <c r="D3006" s="164">
        <v>830762</v>
      </c>
      <c r="E3006" s="151">
        <v>833</v>
      </c>
      <c r="F3006" s="164"/>
      <c r="G3006" s="1328"/>
    </row>
    <row r="3007" spans="1:7" ht="18.75" customHeight="1" x14ac:dyDescent="0.25">
      <c r="A3007" s="1348"/>
      <c r="B3007" s="165" t="s">
        <v>2985</v>
      </c>
      <c r="C3007" s="147" t="s">
        <v>95</v>
      </c>
      <c r="D3007" s="164">
        <v>892030</v>
      </c>
      <c r="E3007" s="151">
        <v>833</v>
      </c>
      <c r="F3007" s="164"/>
      <c r="G3007" s="1328"/>
    </row>
    <row r="3008" spans="1:7" ht="18.75" customHeight="1" x14ac:dyDescent="0.25">
      <c r="A3008" s="1348"/>
      <c r="B3008" s="165" t="s">
        <v>2986</v>
      </c>
      <c r="C3008" s="147" t="s">
        <v>95</v>
      </c>
      <c r="D3008" s="164">
        <v>959377</v>
      </c>
      <c r="E3008" s="151">
        <v>833</v>
      </c>
      <c r="F3008" s="164"/>
      <c r="G3008" s="1328"/>
    </row>
    <row r="3009" spans="1:7" ht="18.75" customHeight="1" thickBot="1" x14ac:dyDescent="0.3">
      <c r="A3009" s="1349"/>
      <c r="B3009" s="165" t="s">
        <v>2987</v>
      </c>
      <c r="C3009" s="147" t="s">
        <v>95</v>
      </c>
      <c r="D3009" s="164">
        <v>1033664</v>
      </c>
      <c r="E3009" s="151">
        <v>833</v>
      </c>
      <c r="F3009" s="164"/>
      <c r="G3009" s="1328"/>
    </row>
    <row r="3010" spans="1:7" ht="18.75" customHeight="1" x14ac:dyDescent="0.25">
      <c r="A3010" s="1347">
        <v>11</v>
      </c>
      <c r="B3010" s="165" t="s">
        <v>2988</v>
      </c>
      <c r="C3010" s="147" t="s">
        <v>95</v>
      </c>
      <c r="D3010" s="166">
        <v>104226</v>
      </c>
      <c r="E3010" s="151">
        <v>833</v>
      </c>
      <c r="F3010" s="166"/>
      <c r="G3010" s="1342" t="s">
        <v>2837</v>
      </c>
    </row>
    <row r="3011" spans="1:7" ht="18.75" customHeight="1" x14ac:dyDescent="0.25">
      <c r="A3011" s="1348"/>
      <c r="B3011" s="165" t="s">
        <v>2989</v>
      </c>
      <c r="C3011" s="147" t="s">
        <v>95</v>
      </c>
      <c r="D3011" s="164">
        <v>137304</v>
      </c>
      <c r="E3011" s="151">
        <v>833</v>
      </c>
      <c r="F3011" s="164"/>
      <c r="G3011" s="1328"/>
    </row>
    <row r="3012" spans="1:7" ht="18.75" customHeight="1" x14ac:dyDescent="0.25">
      <c r="A3012" s="1348"/>
      <c r="B3012" s="165" t="s">
        <v>2990</v>
      </c>
      <c r="C3012" s="147" t="s">
        <v>95</v>
      </c>
      <c r="D3012" s="164">
        <v>361264</v>
      </c>
      <c r="E3012" s="151">
        <v>833</v>
      </c>
      <c r="F3012" s="164"/>
      <c r="G3012" s="1328"/>
    </row>
    <row r="3013" spans="1:7" ht="18.75" customHeight="1" x14ac:dyDescent="0.25">
      <c r="A3013" s="1348"/>
      <c r="B3013" s="165" t="s">
        <v>2991</v>
      </c>
      <c r="C3013" s="147" t="s">
        <v>95</v>
      </c>
      <c r="D3013" s="164">
        <v>486039</v>
      </c>
      <c r="E3013" s="151">
        <v>833</v>
      </c>
      <c r="F3013" s="164"/>
      <c r="G3013" s="1328"/>
    </row>
    <row r="3014" spans="1:7" ht="18.75" customHeight="1" x14ac:dyDescent="0.25">
      <c r="A3014" s="1348"/>
      <c r="B3014" s="165" t="s">
        <v>2992</v>
      </c>
      <c r="C3014" s="147" t="s">
        <v>95</v>
      </c>
      <c r="D3014" s="164">
        <v>519244</v>
      </c>
      <c r="E3014" s="151">
        <v>833</v>
      </c>
      <c r="F3014" s="164"/>
      <c r="G3014" s="1328"/>
    </row>
    <row r="3015" spans="1:7" ht="18.75" customHeight="1" x14ac:dyDescent="0.25">
      <c r="A3015" s="1348"/>
      <c r="B3015" s="165" t="s">
        <v>2993</v>
      </c>
      <c r="C3015" s="147" t="s">
        <v>95</v>
      </c>
      <c r="D3015" s="164">
        <v>554558</v>
      </c>
      <c r="E3015" s="151">
        <v>833</v>
      </c>
      <c r="F3015" s="164"/>
      <c r="G3015" s="1328"/>
    </row>
    <row r="3016" spans="1:7" ht="18.75" customHeight="1" x14ac:dyDescent="0.25">
      <c r="A3016" s="1348"/>
      <c r="B3016" s="165" t="s">
        <v>2994</v>
      </c>
      <c r="C3016" s="147" t="s">
        <v>95</v>
      </c>
      <c r="D3016" s="164">
        <v>592280</v>
      </c>
      <c r="E3016" s="151">
        <v>833</v>
      </c>
      <c r="F3016" s="164"/>
      <c r="G3016" s="1328"/>
    </row>
    <row r="3017" spans="1:7" ht="18.75" customHeight="1" x14ac:dyDescent="0.25">
      <c r="A3017" s="1348"/>
      <c r="B3017" s="165" t="s">
        <v>2995</v>
      </c>
      <c r="C3017" s="147" t="s">
        <v>95</v>
      </c>
      <c r="D3017" s="164">
        <v>632750</v>
      </c>
      <c r="E3017" s="151">
        <v>833</v>
      </c>
      <c r="F3017" s="164"/>
      <c r="G3017" s="1328"/>
    </row>
    <row r="3018" spans="1:7" ht="18.75" customHeight="1" x14ac:dyDescent="0.25">
      <c r="A3018" s="1348"/>
      <c r="B3018" s="165" t="s">
        <v>2996</v>
      </c>
      <c r="C3018" s="147" t="s">
        <v>95</v>
      </c>
      <c r="D3018" s="164">
        <v>676357</v>
      </c>
      <c r="E3018" s="151">
        <v>833</v>
      </c>
      <c r="F3018" s="164"/>
      <c r="G3018" s="1328"/>
    </row>
    <row r="3019" spans="1:7" ht="18.75" customHeight="1" x14ac:dyDescent="0.25">
      <c r="A3019" s="1348"/>
      <c r="B3019" s="165" t="s">
        <v>2997</v>
      </c>
      <c r="C3019" s="147" t="s">
        <v>95</v>
      </c>
      <c r="D3019" s="164">
        <v>723545</v>
      </c>
      <c r="E3019" s="151">
        <v>833</v>
      </c>
      <c r="F3019" s="164"/>
      <c r="G3019" s="1328"/>
    </row>
    <row r="3020" spans="1:7" ht="18.75" customHeight="1" x14ac:dyDescent="0.25">
      <c r="A3020" s="1348"/>
      <c r="B3020" s="165" t="s">
        <v>2998</v>
      </c>
      <c r="C3020" s="147" t="s">
        <v>95</v>
      </c>
      <c r="D3020" s="164">
        <v>774814</v>
      </c>
      <c r="E3020" s="151">
        <v>833</v>
      </c>
      <c r="F3020" s="164"/>
      <c r="G3020" s="1328"/>
    </row>
    <row r="3021" spans="1:7" ht="18.75" customHeight="1" x14ac:dyDescent="0.25">
      <c r="A3021" s="1348"/>
      <c r="B3021" s="165" t="s">
        <v>2999</v>
      </c>
      <c r="C3021" s="147" t="s">
        <v>95</v>
      </c>
      <c r="D3021" s="164">
        <v>830762</v>
      </c>
      <c r="E3021" s="151">
        <v>833</v>
      </c>
      <c r="F3021" s="164"/>
      <c r="G3021" s="1328"/>
    </row>
    <row r="3022" spans="1:7" ht="18.75" customHeight="1" x14ac:dyDescent="0.25">
      <c r="A3022" s="1348"/>
      <c r="B3022" s="165" t="s">
        <v>3000</v>
      </c>
      <c r="C3022" s="147" t="s">
        <v>95</v>
      </c>
      <c r="D3022" s="164">
        <v>892030</v>
      </c>
      <c r="E3022" s="151">
        <v>833</v>
      </c>
      <c r="F3022" s="164"/>
      <c r="G3022" s="1328"/>
    </row>
    <row r="3023" spans="1:7" ht="18.75" customHeight="1" x14ac:dyDescent="0.25">
      <c r="A3023" s="1348"/>
      <c r="B3023" s="165" t="s">
        <v>3001</v>
      </c>
      <c r="C3023" s="147" t="s">
        <v>95</v>
      </c>
      <c r="D3023" s="164">
        <v>959377</v>
      </c>
      <c r="E3023" s="151">
        <v>833</v>
      </c>
      <c r="F3023" s="164"/>
      <c r="G3023" s="1328"/>
    </row>
    <row r="3024" spans="1:7" ht="18.75" customHeight="1" thickBot="1" x14ac:dyDescent="0.3">
      <c r="A3024" s="1349"/>
      <c r="B3024" s="165" t="s">
        <v>3002</v>
      </c>
      <c r="C3024" s="147" t="s">
        <v>95</v>
      </c>
      <c r="D3024" s="164">
        <v>1033664</v>
      </c>
      <c r="E3024" s="151">
        <v>833</v>
      </c>
      <c r="F3024" s="164"/>
      <c r="G3024" s="1328"/>
    </row>
    <row r="3025" spans="1:7" ht="18.75" customHeight="1" x14ac:dyDescent="0.25">
      <c r="A3025" s="1347">
        <v>12</v>
      </c>
      <c r="B3025" s="165" t="s">
        <v>3123</v>
      </c>
      <c r="C3025" s="147" t="s">
        <v>95</v>
      </c>
      <c r="D3025" s="166">
        <v>104226</v>
      </c>
      <c r="E3025" s="151">
        <v>833</v>
      </c>
      <c r="F3025" s="166"/>
      <c r="G3025" s="1342" t="s">
        <v>2837</v>
      </c>
    </row>
    <row r="3026" spans="1:7" ht="18.75" customHeight="1" x14ac:dyDescent="0.25">
      <c r="A3026" s="1348"/>
      <c r="B3026" s="165" t="s">
        <v>3124</v>
      </c>
      <c r="C3026" s="147" t="s">
        <v>95</v>
      </c>
      <c r="D3026" s="164">
        <v>137304</v>
      </c>
      <c r="E3026" s="151">
        <v>833</v>
      </c>
      <c r="F3026" s="164"/>
      <c r="G3026" s="1328"/>
    </row>
    <row r="3027" spans="1:7" ht="18.75" customHeight="1" x14ac:dyDescent="0.25">
      <c r="A3027" s="1348"/>
      <c r="B3027" s="165" t="s">
        <v>3125</v>
      </c>
      <c r="C3027" s="147" t="s">
        <v>95</v>
      </c>
      <c r="D3027" s="164">
        <v>361264</v>
      </c>
      <c r="E3027" s="151">
        <v>833</v>
      </c>
      <c r="F3027" s="164"/>
      <c r="G3027" s="1328"/>
    </row>
    <row r="3028" spans="1:7" ht="18.75" customHeight="1" x14ac:dyDescent="0.25">
      <c r="A3028" s="1348"/>
      <c r="B3028" s="165" t="s">
        <v>3126</v>
      </c>
      <c r="C3028" s="147" t="s">
        <v>95</v>
      </c>
      <c r="D3028" s="164">
        <v>486039</v>
      </c>
      <c r="E3028" s="151">
        <v>833</v>
      </c>
      <c r="F3028" s="164"/>
      <c r="G3028" s="1328"/>
    </row>
    <row r="3029" spans="1:7" ht="18.75" customHeight="1" x14ac:dyDescent="0.25">
      <c r="A3029" s="1348"/>
      <c r="B3029" s="165" t="s">
        <v>3127</v>
      </c>
      <c r="C3029" s="147" t="s">
        <v>95</v>
      </c>
      <c r="D3029" s="164">
        <v>519244</v>
      </c>
      <c r="E3029" s="151">
        <v>833</v>
      </c>
      <c r="F3029" s="164"/>
      <c r="G3029" s="1328"/>
    </row>
    <row r="3030" spans="1:7" ht="18.75" customHeight="1" x14ac:dyDescent="0.25">
      <c r="A3030" s="1348"/>
      <c r="B3030" s="165" t="s">
        <v>3128</v>
      </c>
      <c r="C3030" s="147" t="s">
        <v>95</v>
      </c>
      <c r="D3030" s="164">
        <v>554558</v>
      </c>
      <c r="E3030" s="151">
        <v>833</v>
      </c>
      <c r="F3030" s="164"/>
      <c r="G3030" s="1328"/>
    </row>
    <row r="3031" spans="1:7" ht="18.75" customHeight="1" x14ac:dyDescent="0.25">
      <c r="A3031" s="1348"/>
      <c r="B3031" s="165" t="s">
        <v>3129</v>
      </c>
      <c r="C3031" s="147" t="s">
        <v>95</v>
      </c>
      <c r="D3031" s="164">
        <v>592280</v>
      </c>
      <c r="E3031" s="151">
        <v>833</v>
      </c>
      <c r="F3031" s="164"/>
      <c r="G3031" s="1328"/>
    </row>
    <row r="3032" spans="1:7" ht="18.75" customHeight="1" x14ac:dyDescent="0.25">
      <c r="A3032" s="1348"/>
      <c r="B3032" s="165" t="s">
        <v>3130</v>
      </c>
      <c r="C3032" s="147" t="s">
        <v>95</v>
      </c>
      <c r="D3032" s="164">
        <v>632750</v>
      </c>
      <c r="E3032" s="151">
        <v>833</v>
      </c>
      <c r="F3032" s="164"/>
      <c r="G3032" s="1328"/>
    </row>
    <row r="3033" spans="1:7" ht="18.75" customHeight="1" x14ac:dyDescent="0.25">
      <c r="A3033" s="1348"/>
      <c r="B3033" s="165" t="s">
        <v>3131</v>
      </c>
      <c r="C3033" s="147" t="s">
        <v>95</v>
      </c>
      <c r="D3033" s="164">
        <v>676357</v>
      </c>
      <c r="E3033" s="151">
        <v>833</v>
      </c>
      <c r="F3033" s="164"/>
      <c r="G3033" s="1328"/>
    </row>
    <row r="3034" spans="1:7" ht="18.75" customHeight="1" x14ac:dyDescent="0.25">
      <c r="A3034" s="1348"/>
      <c r="B3034" s="165" t="s">
        <v>3132</v>
      </c>
      <c r="C3034" s="147" t="s">
        <v>95</v>
      </c>
      <c r="D3034" s="164">
        <v>723545</v>
      </c>
      <c r="E3034" s="151">
        <v>833</v>
      </c>
      <c r="F3034" s="164"/>
      <c r="G3034" s="1328"/>
    </row>
    <row r="3035" spans="1:7" ht="18.75" customHeight="1" x14ac:dyDescent="0.25">
      <c r="A3035" s="1348"/>
      <c r="B3035" s="165" t="s">
        <v>3133</v>
      </c>
      <c r="C3035" s="147" t="s">
        <v>95</v>
      </c>
      <c r="D3035" s="164">
        <v>774814</v>
      </c>
      <c r="E3035" s="151">
        <v>833</v>
      </c>
      <c r="F3035" s="164"/>
      <c r="G3035" s="1328"/>
    </row>
    <row r="3036" spans="1:7" ht="18.75" customHeight="1" x14ac:dyDescent="0.25">
      <c r="A3036" s="1348"/>
      <c r="B3036" s="165" t="s">
        <v>3134</v>
      </c>
      <c r="C3036" s="147" t="s">
        <v>95</v>
      </c>
      <c r="D3036" s="164">
        <v>830762</v>
      </c>
      <c r="E3036" s="151">
        <v>833</v>
      </c>
      <c r="F3036" s="164"/>
      <c r="G3036" s="1328"/>
    </row>
    <row r="3037" spans="1:7" ht="18.75" customHeight="1" x14ac:dyDescent="0.25">
      <c r="A3037" s="1348"/>
      <c r="B3037" s="165" t="s">
        <v>3135</v>
      </c>
      <c r="C3037" s="147" t="s">
        <v>95</v>
      </c>
      <c r="D3037" s="164">
        <v>892030</v>
      </c>
      <c r="E3037" s="151">
        <v>833</v>
      </c>
      <c r="F3037" s="164"/>
      <c r="G3037" s="1328"/>
    </row>
    <row r="3038" spans="1:7" ht="18.75" customHeight="1" x14ac:dyDescent="0.25">
      <c r="A3038" s="1348"/>
      <c r="B3038" s="165" t="s">
        <v>3136</v>
      </c>
      <c r="C3038" s="147" t="s">
        <v>95</v>
      </c>
      <c r="D3038" s="164">
        <v>959377</v>
      </c>
      <c r="E3038" s="151">
        <v>833</v>
      </c>
      <c r="F3038" s="164"/>
      <c r="G3038" s="1328"/>
    </row>
    <row r="3039" spans="1:7" ht="18.75" customHeight="1" thickBot="1" x14ac:dyDescent="0.3">
      <c r="A3039" s="1349"/>
      <c r="B3039" s="165" t="s">
        <v>3137</v>
      </c>
      <c r="C3039" s="147" t="s">
        <v>95</v>
      </c>
      <c r="D3039" s="164">
        <v>1033664</v>
      </c>
      <c r="E3039" s="151">
        <v>833</v>
      </c>
      <c r="F3039" s="164"/>
      <c r="G3039" s="1328"/>
    </row>
    <row r="3040" spans="1:7" ht="18.75" customHeight="1" x14ac:dyDescent="0.25">
      <c r="A3040" s="1347">
        <v>12</v>
      </c>
      <c r="B3040" s="165" t="s">
        <v>3078</v>
      </c>
      <c r="C3040" s="147" t="s">
        <v>95</v>
      </c>
      <c r="D3040" s="166">
        <v>104226</v>
      </c>
      <c r="E3040" s="151">
        <v>833</v>
      </c>
      <c r="F3040" s="166"/>
      <c r="G3040" s="1342" t="s">
        <v>2837</v>
      </c>
    </row>
    <row r="3041" spans="1:7" ht="18.75" customHeight="1" x14ac:dyDescent="0.25">
      <c r="A3041" s="1348"/>
      <c r="B3041" s="165" t="s">
        <v>3079</v>
      </c>
      <c r="C3041" s="147" t="s">
        <v>95</v>
      </c>
      <c r="D3041" s="164">
        <v>137304</v>
      </c>
      <c r="E3041" s="151">
        <v>833</v>
      </c>
      <c r="F3041" s="164"/>
      <c r="G3041" s="1328"/>
    </row>
    <row r="3042" spans="1:7" ht="18.75" customHeight="1" x14ac:dyDescent="0.25">
      <c r="A3042" s="1348"/>
      <c r="B3042" s="165" t="s">
        <v>3080</v>
      </c>
      <c r="C3042" s="147" t="s">
        <v>95</v>
      </c>
      <c r="D3042" s="164">
        <v>361264</v>
      </c>
      <c r="E3042" s="151">
        <v>833</v>
      </c>
      <c r="F3042" s="164"/>
      <c r="G3042" s="1328"/>
    </row>
    <row r="3043" spans="1:7" ht="18.75" customHeight="1" x14ac:dyDescent="0.25">
      <c r="A3043" s="1348"/>
      <c r="B3043" s="165" t="s">
        <v>3081</v>
      </c>
      <c r="C3043" s="147" t="s">
        <v>95</v>
      </c>
      <c r="D3043" s="164">
        <v>486039</v>
      </c>
      <c r="E3043" s="151">
        <v>833</v>
      </c>
      <c r="F3043" s="164"/>
      <c r="G3043" s="1328"/>
    </row>
    <row r="3044" spans="1:7" ht="18.75" customHeight="1" x14ac:dyDescent="0.25">
      <c r="A3044" s="1348"/>
      <c r="B3044" s="165" t="s">
        <v>3082</v>
      </c>
      <c r="C3044" s="147" t="s">
        <v>95</v>
      </c>
      <c r="D3044" s="164">
        <v>519244</v>
      </c>
      <c r="E3044" s="151">
        <v>833</v>
      </c>
      <c r="F3044" s="164"/>
      <c r="G3044" s="1328"/>
    </row>
    <row r="3045" spans="1:7" ht="18.75" customHeight="1" x14ac:dyDescent="0.25">
      <c r="A3045" s="1348"/>
      <c r="B3045" s="165" t="s">
        <v>3083</v>
      </c>
      <c r="C3045" s="147" t="s">
        <v>95</v>
      </c>
      <c r="D3045" s="164">
        <v>554558</v>
      </c>
      <c r="E3045" s="151">
        <v>833</v>
      </c>
      <c r="F3045" s="164"/>
      <c r="G3045" s="1328"/>
    </row>
    <row r="3046" spans="1:7" ht="18.75" customHeight="1" x14ac:dyDescent="0.25">
      <c r="A3046" s="1348"/>
      <c r="B3046" s="165" t="s">
        <v>3084</v>
      </c>
      <c r="C3046" s="147" t="s">
        <v>95</v>
      </c>
      <c r="D3046" s="164">
        <v>592280</v>
      </c>
      <c r="E3046" s="151">
        <v>833</v>
      </c>
      <c r="F3046" s="164"/>
      <c r="G3046" s="1328"/>
    </row>
    <row r="3047" spans="1:7" ht="18.75" customHeight="1" x14ac:dyDescent="0.25">
      <c r="A3047" s="1348"/>
      <c r="B3047" s="165" t="s">
        <v>3085</v>
      </c>
      <c r="C3047" s="147" t="s">
        <v>95</v>
      </c>
      <c r="D3047" s="164">
        <v>632750</v>
      </c>
      <c r="E3047" s="151">
        <v>833</v>
      </c>
      <c r="F3047" s="164"/>
      <c r="G3047" s="1328"/>
    </row>
    <row r="3048" spans="1:7" ht="18.75" customHeight="1" x14ac:dyDescent="0.25">
      <c r="A3048" s="1348"/>
      <c r="B3048" s="165" t="s">
        <v>3086</v>
      </c>
      <c r="C3048" s="147" t="s">
        <v>95</v>
      </c>
      <c r="D3048" s="164">
        <v>676357</v>
      </c>
      <c r="E3048" s="151">
        <v>833</v>
      </c>
      <c r="F3048" s="164"/>
      <c r="G3048" s="1328"/>
    </row>
    <row r="3049" spans="1:7" ht="18.75" customHeight="1" x14ac:dyDescent="0.25">
      <c r="A3049" s="1348"/>
      <c r="B3049" s="165" t="s">
        <v>3087</v>
      </c>
      <c r="C3049" s="147" t="s">
        <v>95</v>
      </c>
      <c r="D3049" s="164">
        <v>723545</v>
      </c>
      <c r="E3049" s="151">
        <v>833</v>
      </c>
      <c r="F3049" s="164"/>
      <c r="G3049" s="1328"/>
    </row>
    <row r="3050" spans="1:7" ht="18.75" customHeight="1" x14ac:dyDescent="0.25">
      <c r="A3050" s="1348"/>
      <c r="B3050" s="165" t="s">
        <v>3088</v>
      </c>
      <c r="C3050" s="147" t="s">
        <v>95</v>
      </c>
      <c r="D3050" s="164">
        <v>774814</v>
      </c>
      <c r="E3050" s="151">
        <v>833</v>
      </c>
      <c r="F3050" s="164"/>
      <c r="G3050" s="1328"/>
    </row>
    <row r="3051" spans="1:7" ht="18.75" customHeight="1" x14ac:dyDescent="0.25">
      <c r="A3051" s="1348"/>
      <c r="B3051" s="165" t="s">
        <v>3089</v>
      </c>
      <c r="C3051" s="147" t="s">
        <v>95</v>
      </c>
      <c r="D3051" s="164">
        <v>830762</v>
      </c>
      <c r="E3051" s="151">
        <v>833</v>
      </c>
      <c r="F3051" s="164"/>
      <c r="G3051" s="1328"/>
    </row>
    <row r="3052" spans="1:7" ht="18.75" customHeight="1" x14ac:dyDescent="0.25">
      <c r="A3052" s="1348"/>
      <c r="B3052" s="165" t="s">
        <v>3090</v>
      </c>
      <c r="C3052" s="147" t="s">
        <v>95</v>
      </c>
      <c r="D3052" s="164">
        <v>892030</v>
      </c>
      <c r="E3052" s="151">
        <v>833</v>
      </c>
      <c r="F3052" s="164"/>
      <c r="G3052" s="1328"/>
    </row>
    <row r="3053" spans="1:7" ht="18.75" customHeight="1" x14ac:dyDescent="0.25">
      <c r="A3053" s="1348"/>
      <c r="B3053" s="165" t="s">
        <v>3091</v>
      </c>
      <c r="C3053" s="147" t="s">
        <v>95</v>
      </c>
      <c r="D3053" s="164">
        <v>959377</v>
      </c>
      <c r="E3053" s="151">
        <v>833</v>
      </c>
      <c r="F3053" s="164"/>
      <c r="G3053" s="1328"/>
    </row>
    <row r="3054" spans="1:7" ht="18.75" customHeight="1" thickBot="1" x14ac:dyDescent="0.3">
      <c r="A3054" s="1349"/>
      <c r="B3054" s="165" t="s">
        <v>3092</v>
      </c>
      <c r="C3054" s="147" t="s">
        <v>95</v>
      </c>
      <c r="D3054" s="164">
        <v>1033664</v>
      </c>
      <c r="E3054" s="151">
        <v>833</v>
      </c>
      <c r="F3054" s="164"/>
      <c r="G3054" s="1328"/>
    </row>
    <row r="3055" spans="1:7" ht="18.75" customHeight="1" x14ac:dyDescent="0.25">
      <c r="A3055" s="1347">
        <v>12</v>
      </c>
      <c r="B3055" s="165" t="s">
        <v>3138</v>
      </c>
      <c r="C3055" s="147" t="s">
        <v>95</v>
      </c>
      <c r="D3055" s="166">
        <v>104226</v>
      </c>
      <c r="E3055" s="151">
        <v>833</v>
      </c>
      <c r="F3055" s="166"/>
      <c r="G3055" s="1342" t="s">
        <v>2837</v>
      </c>
    </row>
    <row r="3056" spans="1:7" ht="18.75" customHeight="1" x14ac:dyDescent="0.25">
      <c r="A3056" s="1348"/>
      <c r="B3056" s="165" t="s">
        <v>3139</v>
      </c>
      <c r="C3056" s="147" t="s">
        <v>95</v>
      </c>
      <c r="D3056" s="164">
        <v>137304</v>
      </c>
      <c r="E3056" s="151">
        <v>833</v>
      </c>
      <c r="F3056" s="164"/>
      <c r="G3056" s="1328"/>
    </row>
    <row r="3057" spans="1:7" ht="18.75" customHeight="1" x14ac:dyDescent="0.25">
      <c r="A3057" s="1348"/>
      <c r="B3057" s="165" t="s">
        <v>3140</v>
      </c>
      <c r="C3057" s="147" t="s">
        <v>95</v>
      </c>
      <c r="D3057" s="164">
        <v>361264</v>
      </c>
      <c r="E3057" s="151">
        <v>833</v>
      </c>
      <c r="F3057" s="164"/>
      <c r="G3057" s="1328"/>
    </row>
    <row r="3058" spans="1:7" ht="18.75" customHeight="1" x14ac:dyDescent="0.25">
      <c r="A3058" s="1348"/>
      <c r="B3058" s="165" t="s">
        <v>3141</v>
      </c>
      <c r="C3058" s="147" t="s">
        <v>95</v>
      </c>
      <c r="D3058" s="164">
        <v>486039</v>
      </c>
      <c r="E3058" s="151">
        <v>833</v>
      </c>
      <c r="F3058" s="164"/>
      <c r="G3058" s="1328"/>
    </row>
    <row r="3059" spans="1:7" ht="18.75" customHeight="1" x14ac:dyDescent="0.25">
      <c r="A3059" s="1348"/>
      <c r="B3059" s="165" t="s">
        <v>3142</v>
      </c>
      <c r="C3059" s="147" t="s">
        <v>95</v>
      </c>
      <c r="D3059" s="164">
        <v>519244</v>
      </c>
      <c r="E3059" s="151">
        <v>833</v>
      </c>
      <c r="F3059" s="164"/>
      <c r="G3059" s="1328"/>
    </row>
    <row r="3060" spans="1:7" ht="18.75" customHeight="1" x14ac:dyDescent="0.25">
      <c r="A3060" s="1348"/>
      <c r="B3060" s="165" t="s">
        <v>3143</v>
      </c>
      <c r="C3060" s="147" t="s">
        <v>95</v>
      </c>
      <c r="D3060" s="164">
        <v>554558</v>
      </c>
      <c r="E3060" s="151">
        <v>833</v>
      </c>
      <c r="F3060" s="164"/>
      <c r="G3060" s="1328"/>
    </row>
    <row r="3061" spans="1:7" ht="18.75" customHeight="1" x14ac:dyDescent="0.25">
      <c r="A3061" s="1348"/>
      <c r="B3061" s="165" t="s">
        <v>3144</v>
      </c>
      <c r="C3061" s="147" t="s">
        <v>95</v>
      </c>
      <c r="D3061" s="164">
        <v>592280</v>
      </c>
      <c r="E3061" s="151">
        <v>833</v>
      </c>
      <c r="F3061" s="164"/>
      <c r="G3061" s="1328"/>
    </row>
    <row r="3062" spans="1:7" ht="18.75" customHeight="1" x14ac:dyDescent="0.25">
      <c r="A3062" s="1348"/>
      <c r="B3062" s="165" t="s">
        <v>3145</v>
      </c>
      <c r="C3062" s="147" t="s">
        <v>95</v>
      </c>
      <c r="D3062" s="164">
        <v>632750</v>
      </c>
      <c r="E3062" s="151">
        <v>833</v>
      </c>
      <c r="F3062" s="164"/>
      <c r="G3062" s="1328"/>
    </row>
    <row r="3063" spans="1:7" ht="18.75" customHeight="1" x14ac:dyDescent="0.25">
      <c r="A3063" s="1348"/>
      <c r="B3063" s="165" t="s">
        <v>3146</v>
      </c>
      <c r="C3063" s="147" t="s">
        <v>95</v>
      </c>
      <c r="D3063" s="164">
        <v>676357</v>
      </c>
      <c r="E3063" s="151">
        <v>833</v>
      </c>
      <c r="F3063" s="164"/>
      <c r="G3063" s="1328"/>
    </row>
    <row r="3064" spans="1:7" ht="18.75" customHeight="1" x14ac:dyDescent="0.25">
      <c r="A3064" s="1348"/>
      <c r="B3064" s="165" t="s">
        <v>3147</v>
      </c>
      <c r="C3064" s="147" t="s">
        <v>95</v>
      </c>
      <c r="D3064" s="164">
        <v>723545</v>
      </c>
      <c r="E3064" s="151">
        <v>833</v>
      </c>
      <c r="F3064" s="164"/>
      <c r="G3064" s="1328"/>
    </row>
    <row r="3065" spans="1:7" ht="18.75" customHeight="1" x14ac:dyDescent="0.25">
      <c r="A3065" s="1348"/>
      <c r="B3065" s="165" t="s">
        <v>3148</v>
      </c>
      <c r="C3065" s="147" t="s">
        <v>95</v>
      </c>
      <c r="D3065" s="164">
        <v>774814</v>
      </c>
      <c r="E3065" s="151">
        <v>833</v>
      </c>
      <c r="F3065" s="164"/>
      <c r="G3065" s="1328"/>
    </row>
    <row r="3066" spans="1:7" ht="18.75" customHeight="1" x14ac:dyDescent="0.25">
      <c r="A3066" s="1348"/>
      <c r="B3066" s="165" t="s">
        <v>3149</v>
      </c>
      <c r="C3066" s="147" t="s">
        <v>95</v>
      </c>
      <c r="D3066" s="164">
        <v>830762</v>
      </c>
      <c r="E3066" s="151">
        <v>833</v>
      </c>
      <c r="F3066" s="164"/>
      <c r="G3066" s="1328"/>
    </row>
    <row r="3067" spans="1:7" ht="18.75" customHeight="1" x14ac:dyDescent="0.25">
      <c r="A3067" s="1348"/>
      <c r="B3067" s="165" t="s">
        <v>3150</v>
      </c>
      <c r="C3067" s="147" t="s">
        <v>95</v>
      </c>
      <c r="D3067" s="164">
        <v>892030</v>
      </c>
      <c r="E3067" s="151">
        <v>833</v>
      </c>
      <c r="F3067" s="164"/>
      <c r="G3067" s="1328"/>
    </row>
    <row r="3068" spans="1:7" ht="18.75" customHeight="1" x14ac:dyDescent="0.25">
      <c r="A3068" s="1348"/>
      <c r="B3068" s="165" t="s">
        <v>3151</v>
      </c>
      <c r="C3068" s="147" t="s">
        <v>95</v>
      </c>
      <c r="D3068" s="164">
        <v>959377</v>
      </c>
      <c r="E3068" s="151">
        <v>833</v>
      </c>
      <c r="F3068" s="164"/>
      <c r="G3068" s="1328"/>
    </row>
    <row r="3069" spans="1:7" ht="18.75" customHeight="1" thickBot="1" x14ac:dyDescent="0.3">
      <c r="A3069" s="1349"/>
      <c r="B3069" s="165" t="s">
        <v>3152</v>
      </c>
      <c r="C3069" s="147" t="s">
        <v>95</v>
      </c>
      <c r="D3069" s="164">
        <v>1033664</v>
      </c>
      <c r="E3069" s="151">
        <v>833</v>
      </c>
      <c r="F3069" s="164"/>
      <c r="G3069" s="1328"/>
    </row>
    <row r="3070" spans="1:7" ht="18.75" customHeight="1" x14ac:dyDescent="0.25">
      <c r="A3070" s="1347">
        <v>12</v>
      </c>
      <c r="B3070" s="165" t="s">
        <v>3153</v>
      </c>
      <c r="C3070" s="147" t="s">
        <v>95</v>
      </c>
      <c r="D3070" s="166">
        <v>104226</v>
      </c>
      <c r="E3070" s="151">
        <v>833</v>
      </c>
      <c r="F3070" s="166"/>
      <c r="G3070" s="1342" t="s">
        <v>2837</v>
      </c>
    </row>
    <row r="3071" spans="1:7" ht="18.75" customHeight="1" x14ac:dyDescent="0.25">
      <c r="A3071" s="1348"/>
      <c r="B3071" s="165" t="s">
        <v>3154</v>
      </c>
      <c r="C3071" s="147" t="s">
        <v>95</v>
      </c>
      <c r="D3071" s="164">
        <v>137304</v>
      </c>
      <c r="E3071" s="151">
        <v>833</v>
      </c>
      <c r="F3071" s="164"/>
      <c r="G3071" s="1328"/>
    </row>
    <row r="3072" spans="1:7" ht="18.75" customHeight="1" x14ac:dyDescent="0.25">
      <c r="A3072" s="1348"/>
      <c r="B3072" s="165" t="s">
        <v>3155</v>
      </c>
      <c r="C3072" s="147" t="s">
        <v>95</v>
      </c>
      <c r="D3072" s="164">
        <v>361264</v>
      </c>
      <c r="E3072" s="151">
        <v>833</v>
      </c>
      <c r="F3072" s="164"/>
      <c r="G3072" s="1328"/>
    </row>
    <row r="3073" spans="1:7" ht="18.75" customHeight="1" x14ac:dyDescent="0.25">
      <c r="A3073" s="1348"/>
      <c r="B3073" s="165" t="s">
        <v>3156</v>
      </c>
      <c r="C3073" s="147" t="s">
        <v>95</v>
      </c>
      <c r="D3073" s="164">
        <v>486039</v>
      </c>
      <c r="E3073" s="151">
        <v>833</v>
      </c>
      <c r="F3073" s="164"/>
      <c r="G3073" s="1328"/>
    </row>
    <row r="3074" spans="1:7" ht="18.75" customHeight="1" x14ac:dyDescent="0.25">
      <c r="A3074" s="1348"/>
      <c r="B3074" s="165" t="s">
        <v>3157</v>
      </c>
      <c r="C3074" s="147" t="s">
        <v>95</v>
      </c>
      <c r="D3074" s="164">
        <v>519244</v>
      </c>
      <c r="E3074" s="151">
        <v>833</v>
      </c>
      <c r="F3074" s="164"/>
      <c r="G3074" s="1328"/>
    </row>
    <row r="3075" spans="1:7" ht="18.75" customHeight="1" x14ac:dyDescent="0.25">
      <c r="A3075" s="1348"/>
      <c r="B3075" s="165" t="s">
        <v>3158</v>
      </c>
      <c r="C3075" s="147" t="s">
        <v>95</v>
      </c>
      <c r="D3075" s="164">
        <v>554558</v>
      </c>
      <c r="E3075" s="151">
        <v>833</v>
      </c>
      <c r="F3075" s="164"/>
      <c r="G3075" s="1328"/>
    </row>
    <row r="3076" spans="1:7" ht="18.75" customHeight="1" x14ac:dyDescent="0.25">
      <c r="A3076" s="1348"/>
      <c r="B3076" s="165" t="s">
        <v>3159</v>
      </c>
      <c r="C3076" s="147" t="s">
        <v>95</v>
      </c>
      <c r="D3076" s="164">
        <v>592280</v>
      </c>
      <c r="E3076" s="151">
        <v>833</v>
      </c>
      <c r="F3076" s="164"/>
      <c r="G3076" s="1328"/>
    </row>
    <row r="3077" spans="1:7" ht="18.75" customHeight="1" x14ac:dyDescent="0.25">
      <c r="A3077" s="1348"/>
      <c r="B3077" s="165" t="s">
        <v>3160</v>
      </c>
      <c r="C3077" s="147" t="s">
        <v>95</v>
      </c>
      <c r="D3077" s="164">
        <v>632750</v>
      </c>
      <c r="E3077" s="151">
        <v>833</v>
      </c>
      <c r="F3077" s="164"/>
      <c r="G3077" s="1328"/>
    </row>
    <row r="3078" spans="1:7" ht="18.75" customHeight="1" x14ac:dyDescent="0.25">
      <c r="A3078" s="1348"/>
      <c r="B3078" s="165" t="s">
        <v>3161</v>
      </c>
      <c r="C3078" s="147" t="s">
        <v>95</v>
      </c>
      <c r="D3078" s="164">
        <v>676357</v>
      </c>
      <c r="E3078" s="151">
        <v>833</v>
      </c>
      <c r="F3078" s="164"/>
      <c r="G3078" s="1328"/>
    </row>
    <row r="3079" spans="1:7" ht="18.75" customHeight="1" x14ac:dyDescent="0.25">
      <c r="A3079" s="1348"/>
      <c r="B3079" s="165" t="s">
        <v>3162</v>
      </c>
      <c r="C3079" s="147" t="s">
        <v>95</v>
      </c>
      <c r="D3079" s="164">
        <v>723545</v>
      </c>
      <c r="E3079" s="151">
        <v>833</v>
      </c>
      <c r="F3079" s="164"/>
      <c r="G3079" s="1328"/>
    </row>
    <row r="3080" spans="1:7" ht="18.75" customHeight="1" x14ac:dyDescent="0.25">
      <c r="A3080" s="1348"/>
      <c r="B3080" s="165" t="s">
        <v>3163</v>
      </c>
      <c r="C3080" s="147" t="s">
        <v>95</v>
      </c>
      <c r="D3080" s="164">
        <v>774814</v>
      </c>
      <c r="E3080" s="151">
        <v>833</v>
      </c>
      <c r="F3080" s="164"/>
      <c r="G3080" s="1328"/>
    </row>
    <row r="3081" spans="1:7" ht="18.75" customHeight="1" x14ac:dyDescent="0.25">
      <c r="A3081" s="1348"/>
      <c r="B3081" s="165" t="s">
        <v>3164</v>
      </c>
      <c r="C3081" s="147" t="s">
        <v>95</v>
      </c>
      <c r="D3081" s="164">
        <v>830762</v>
      </c>
      <c r="E3081" s="151">
        <v>833</v>
      </c>
      <c r="F3081" s="164"/>
      <c r="G3081" s="1328"/>
    </row>
    <row r="3082" spans="1:7" ht="18.75" customHeight="1" x14ac:dyDescent="0.25">
      <c r="A3082" s="1348"/>
      <c r="B3082" s="165" t="s">
        <v>3165</v>
      </c>
      <c r="C3082" s="147" t="s">
        <v>95</v>
      </c>
      <c r="D3082" s="164">
        <v>892030</v>
      </c>
      <c r="E3082" s="151">
        <v>833</v>
      </c>
      <c r="F3082" s="164"/>
      <c r="G3082" s="1328"/>
    </row>
    <row r="3083" spans="1:7" ht="18.75" customHeight="1" x14ac:dyDescent="0.25">
      <c r="A3083" s="1348"/>
      <c r="B3083" s="165" t="s">
        <v>3166</v>
      </c>
      <c r="C3083" s="147" t="s">
        <v>95</v>
      </c>
      <c r="D3083" s="164">
        <v>959377</v>
      </c>
      <c r="E3083" s="151">
        <v>833</v>
      </c>
      <c r="F3083" s="164"/>
      <c r="G3083" s="1328"/>
    </row>
    <row r="3084" spans="1:7" ht="18.75" customHeight="1" thickBot="1" x14ac:dyDescent="0.3">
      <c r="A3084" s="1349"/>
      <c r="B3084" s="165" t="s">
        <v>3167</v>
      </c>
      <c r="C3084" s="147" t="s">
        <v>95</v>
      </c>
      <c r="D3084" s="164">
        <v>1033664</v>
      </c>
      <c r="E3084" s="151">
        <v>833</v>
      </c>
      <c r="F3084" s="164"/>
      <c r="G3084" s="1328"/>
    </row>
    <row r="3085" spans="1:7" ht="18.75" customHeight="1" x14ac:dyDescent="0.25">
      <c r="A3085" s="1347">
        <v>13</v>
      </c>
      <c r="B3085" s="165" t="s">
        <v>3168</v>
      </c>
      <c r="C3085" s="147" t="s">
        <v>95</v>
      </c>
      <c r="D3085" s="166">
        <v>104226</v>
      </c>
      <c r="E3085" s="151">
        <v>833</v>
      </c>
      <c r="F3085" s="166"/>
      <c r="G3085" s="1342" t="s">
        <v>2837</v>
      </c>
    </row>
    <row r="3086" spans="1:7" ht="18.75" customHeight="1" x14ac:dyDescent="0.25">
      <c r="A3086" s="1348"/>
      <c r="B3086" s="165" t="s">
        <v>3169</v>
      </c>
      <c r="C3086" s="147" t="s">
        <v>95</v>
      </c>
      <c r="D3086" s="164">
        <v>137304</v>
      </c>
      <c r="E3086" s="151">
        <v>833</v>
      </c>
      <c r="F3086" s="164"/>
      <c r="G3086" s="1328"/>
    </row>
    <row r="3087" spans="1:7" ht="18.75" customHeight="1" x14ac:dyDescent="0.25">
      <c r="A3087" s="1348"/>
      <c r="B3087" s="165" t="s">
        <v>3170</v>
      </c>
      <c r="C3087" s="147" t="s">
        <v>95</v>
      </c>
      <c r="D3087" s="164">
        <v>361264</v>
      </c>
      <c r="E3087" s="151">
        <v>833</v>
      </c>
      <c r="F3087" s="164"/>
      <c r="G3087" s="1328"/>
    </row>
    <row r="3088" spans="1:7" ht="18.75" customHeight="1" x14ac:dyDescent="0.25">
      <c r="A3088" s="1348"/>
      <c r="B3088" s="165" t="s">
        <v>3171</v>
      </c>
      <c r="C3088" s="147" t="s">
        <v>95</v>
      </c>
      <c r="D3088" s="164">
        <v>486039</v>
      </c>
      <c r="E3088" s="151">
        <v>833</v>
      </c>
      <c r="F3088" s="164"/>
      <c r="G3088" s="1328"/>
    </row>
    <row r="3089" spans="1:7" ht="18.75" customHeight="1" x14ac:dyDescent="0.25">
      <c r="A3089" s="1348"/>
      <c r="B3089" s="165" t="s">
        <v>3172</v>
      </c>
      <c r="C3089" s="147" t="s">
        <v>95</v>
      </c>
      <c r="D3089" s="164">
        <v>519244</v>
      </c>
      <c r="E3089" s="151">
        <v>833</v>
      </c>
      <c r="F3089" s="164"/>
      <c r="G3089" s="1328"/>
    </row>
    <row r="3090" spans="1:7" ht="18.75" customHeight="1" x14ac:dyDescent="0.25">
      <c r="A3090" s="1348"/>
      <c r="B3090" s="165" t="s">
        <v>3173</v>
      </c>
      <c r="C3090" s="147" t="s">
        <v>95</v>
      </c>
      <c r="D3090" s="164">
        <v>554558</v>
      </c>
      <c r="E3090" s="151">
        <v>833</v>
      </c>
      <c r="F3090" s="164"/>
      <c r="G3090" s="1328"/>
    </row>
    <row r="3091" spans="1:7" ht="18.75" customHeight="1" x14ac:dyDescent="0.25">
      <c r="A3091" s="1348"/>
      <c r="B3091" s="165" t="s">
        <v>3174</v>
      </c>
      <c r="C3091" s="147" t="s">
        <v>95</v>
      </c>
      <c r="D3091" s="164">
        <v>592280</v>
      </c>
      <c r="E3091" s="151">
        <v>833</v>
      </c>
      <c r="F3091" s="164"/>
      <c r="G3091" s="1328"/>
    </row>
    <row r="3092" spans="1:7" ht="18.75" customHeight="1" x14ac:dyDescent="0.25">
      <c r="A3092" s="1348"/>
      <c r="B3092" s="165" t="s">
        <v>3175</v>
      </c>
      <c r="C3092" s="147" t="s">
        <v>95</v>
      </c>
      <c r="D3092" s="164">
        <v>632750</v>
      </c>
      <c r="E3092" s="151">
        <v>833</v>
      </c>
      <c r="F3092" s="164"/>
      <c r="G3092" s="1328"/>
    </row>
    <row r="3093" spans="1:7" ht="18.75" customHeight="1" x14ac:dyDescent="0.25">
      <c r="A3093" s="1348"/>
      <c r="B3093" s="165" t="s">
        <v>3176</v>
      </c>
      <c r="C3093" s="147" t="s">
        <v>95</v>
      </c>
      <c r="D3093" s="164">
        <v>676357</v>
      </c>
      <c r="E3093" s="151">
        <v>833</v>
      </c>
      <c r="F3093" s="164"/>
      <c r="G3093" s="1328"/>
    </row>
    <row r="3094" spans="1:7" ht="18.75" customHeight="1" x14ac:dyDescent="0.25">
      <c r="A3094" s="1348"/>
      <c r="B3094" s="165" t="s">
        <v>3177</v>
      </c>
      <c r="C3094" s="147" t="s">
        <v>95</v>
      </c>
      <c r="D3094" s="164">
        <v>723545</v>
      </c>
      <c r="E3094" s="151">
        <v>833</v>
      </c>
      <c r="F3094" s="164"/>
      <c r="G3094" s="1328"/>
    </row>
    <row r="3095" spans="1:7" ht="18.75" customHeight="1" x14ac:dyDescent="0.25">
      <c r="A3095" s="1348"/>
      <c r="B3095" s="165" t="s">
        <v>3178</v>
      </c>
      <c r="C3095" s="147" t="s">
        <v>95</v>
      </c>
      <c r="D3095" s="164">
        <v>774814</v>
      </c>
      <c r="E3095" s="151">
        <v>833</v>
      </c>
      <c r="F3095" s="164"/>
      <c r="G3095" s="1328"/>
    </row>
    <row r="3096" spans="1:7" ht="18.75" customHeight="1" x14ac:dyDescent="0.25">
      <c r="A3096" s="1348"/>
      <c r="B3096" s="165" t="s">
        <v>3179</v>
      </c>
      <c r="C3096" s="147" t="s">
        <v>95</v>
      </c>
      <c r="D3096" s="164">
        <v>830762</v>
      </c>
      <c r="E3096" s="151">
        <v>833</v>
      </c>
      <c r="F3096" s="164"/>
      <c r="G3096" s="1328"/>
    </row>
    <row r="3097" spans="1:7" ht="18.75" customHeight="1" x14ac:dyDescent="0.25">
      <c r="A3097" s="1348"/>
      <c r="B3097" s="165" t="s">
        <v>3180</v>
      </c>
      <c r="C3097" s="147" t="s">
        <v>95</v>
      </c>
      <c r="D3097" s="164">
        <v>892030</v>
      </c>
      <c r="E3097" s="151">
        <v>833</v>
      </c>
      <c r="F3097" s="164"/>
      <c r="G3097" s="1328"/>
    </row>
    <row r="3098" spans="1:7" ht="18.75" customHeight="1" x14ac:dyDescent="0.25">
      <c r="A3098" s="1348"/>
      <c r="B3098" s="165" t="s">
        <v>3181</v>
      </c>
      <c r="C3098" s="147" t="s">
        <v>95</v>
      </c>
      <c r="D3098" s="164">
        <v>959377</v>
      </c>
      <c r="E3098" s="151">
        <v>833</v>
      </c>
      <c r="F3098" s="164"/>
      <c r="G3098" s="1328"/>
    </row>
    <row r="3099" spans="1:7" ht="18.75" customHeight="1" thickBot="1" x14ac:dyDescent="0.3">
      <c r="A3099" s="1349"/>
      <c r="B3099" s="165" t="s">
        <v>3182</v>
      </c>
      <c r="C3099" s="147" t="s">
        <v>95</v>
      </c>
      <c r="D3099" s="164">
        <v>1033664</v>
      </c>
      <c r="E3099" s="151">
        <v>833</v>
      </c>
      <c r="F3099" s="164"/>
      <c r="G3099" s="1328"/>
    </row>
    <row r="3100" spans="1:7" ht="18.75" customHeight="1" x14ac:dyDescent="0.25">
      <c r="A3100" s="1347">
        <v>13</v>
      </c>
      <c r="B3100" s="165" t="s">
        <v>3183</v>
      </c>
      <c r="C3100" s="147" t="s">
        <v>95</v>
      </c>
      <c r="D3100" s="166">
        <v>104226</v>
      </c>
      <c r="E3100" s="151">
        <v>833</v>
      </c>
      <c r="F3100" s="166"/>
      <c r="G3100" s="1342" t="s">
        <v>2837</v>
      </c>
    </row>
    <row r="3101" spans="1:7" ht="18.75" customHeight="1" x14ac:dyDescent="0.25">
      <c r="A3101" s="1348"/>
      <c r="B3101" s="165" t="s">
        <v>3184</v>
      </c>
      <c r="C3101" s="147" t="s">
        <v>95</v>
      </c>
      <c r="D3101" s="164">
        <v>137304</v>
      </c>
      <c r="E3101" s="151">
        <v>833</v>
      </c>
      <c r="F3101" s="164"/>
      <c r="G3101" s="1328"/>
    </row>
    <row r="3102" spans="1:7" ht="18.75" customHeight="1" x14ac:dyDescent="0.25">
      <c r="A3102" s="1348"/>
      <c r="B3102" s="165" t="s">
        <v>3185</v>
      </c>
      <c r="C3102" s="147" t="s">
        <v>95</v>
      </c>
      <c r="D3102" s="164">
        <v>361264</v>
      </c>
      <c r="E3102" s="151">
        <v>833</v>
      </c>
      <c r="F3102" s="164"/>
      <c r="G3102" s="1328"/>
    </row>
    <row r="3103" spans="1:7" ht="18.75" customHeight="1" x14ac:dyDescent="0.25">
      <c r="A3103" s="1348"/>
      <c r="B3103" s="165" t="s">
        <v>3186</v>
      </c>
      <c r="C3103" s="147" t="s">
        <v>95</v>
      </c>
      <c r="D3103" s="164">
        <v>486039</v>
      </c>
      <c r="E3103" s="151">
        <v>833</v>
      </c>
      <c r="F3103" s="164"/>
      <c r="G3103" s="1328"/>
    </row>
    <row r="3104" spans="1:7" ht="18.75" customHeight="1" x14ac:dyDescent="0.25">
      <c r="A3104" s="1348"/>
      <c r="B3104" s="165" t="s">
        <v>3187</v>
      </c>
      <c r="C3104" s="147" t="s">
        <v>95</v>
      </c>
      <c r="D3104" s="164">
        <v>519244</v>
      </c>
      <c r="E3104" s="151">
        <v>833</v>
      </c>
      <c r="F3104" s="164"/>
      <c r="G3104" s="1328"/>
    </row>
    <row r="3105" spans="1:7" ht="18.75" customHeight="1" x14ac:dyDescent="0.25">
      <c r="A3105" s="1348"/>
      <c r="B3105" s="165" t="s">
        <v>3188</v>
      </c>
      <c r="C3105" s="147" t="s">
        <v>95</v>
      </c>
      <c r="D3105" s="164">
        <v>554558</v>
      </c>
      <c r="E3105" s="151">
        <v>833</v>
      </c>
      <c r="F3105" s="164"/>
      <c r="G3105" s="1328"/>
    </row>
    <row r="3106" spans="1:7" ht="18.75" customHeight="1" x14ac:dyDescent="0.25">
      <c r="A3106" s="1348"/>
      <c r="B3106" s="165" t="s">
        <v>3189</v>
      </c>
      <c r="C3106" s="147" t="s">
        <v>95</v>
      </c>
      <c r="D3106" s="164">
        <v>592280</v>
      </c>
      <c r="E3106" s="151">
        <v>833</v>
      </c>
      <c r="F3106" s="164"/>
      <c r="G3106" s="1328"/>
    </row>
    <row r="3107" spans="1:7" ht="18.75" customHeight="1" x14ac:dyDescent="0.25">
      <c r="A3107" s="1348"/>
      <c r="B3107" s="165" t="s">
        <v>3190</v>
      </c>
      <c r="C3107" s="147" t="s">
        <v>95</v>
      </c>
      <c r="D3107" s="164">
        <v>632750</v>
      </c>
      <c r="E3107" s="151">
        <v>833</v>
      </c>
      <c r="F3107" s="164"/>
      <c r="G3107" s="1328"/>
    </row>
    <row r="3108" spans="1:7" ht="18.75" customHeight="1" x14ac:dyDescent="0.25">
      <c r="A3108" s="1348"/>
      <c r="B3108" s="165" t="s">
        <v>3191</v>
      </c>
      <c r="C3108" s="147" t="s">
        <v>95</v>
      </c>
      <c r="D3108" s="164">
        <v>676357</v>
      </c>
      <c r="E3108" s="151">
        <v>833</v>
      </c>
      <c r="F3108" s="164"/>
      <c r="G3108" s="1328"/>
    </row>
    <row r="3109" spans="1:7" ht="18.75" customHeight="1" x14ac:dyDescent="0.25">
      <c r="A3109" s="1348"/>
      <c r="B3109" s="165" t="s">
        <v>3192</v>
      </c>
      <c r="C3109" s="147" t="s">
        <v>95</v>
      </c>
      <c r="D3109" s="164">
        <v>723545</v>
      </c>
      <c r="E3109" s="151">
        <v>833</v>
      </c>
      <c r="F3109" s="164"/>
      <c r="G3109" s="1328"/>
    </row>
    <row r="3110" spans="1:7" ht="18.75" customHeight="1" x14ac:dyDescent="0.25">
      <c r="A3110" s="1348"/>
      <c r="B3110" s="165" t="s">
        <v>3193</v>
      </c>
      <c r="C3110" s="147" t="s">
        <v>95</v>
      </c>
      <c r="D3110" s="164">
        <v>774814</v>
      </c>
      <c r="E3110" s="151">
        <v>833</v>
      </c>
      <c r="F3110" s="164"/>
      <c r="G3110" s="1328"/>
    </row>
    <row r="3111" spans="1:7" ht="18.75" customHeight="1" x14ac:dyDescent="0.25">
      <c r="A3111" s="1348"/>
      <c r="B3111" s="165" t="s">
        <v>3194</v>
      </c>
      <c r="C3111" s="147" t="s">
        <v>95</v>
      </c>
      <c r="D3111" s="164">
        <v>830762</v>
      </c>
      <c r="E3111" s="151">
        <v>833</v>
      </c>
      <c r="F3111" s="164"/>
      <c r="G3111" s="1328"/>
    </row>
    <row r="3112" spans="1:7" ht="18.75" customHeight="1" x14ac:dyDescent="0.25">
      <c r="A3112" s="1348"/>
      <c r="B3112" s="165" t="s">
        <v>3195</v>
      </c>
      <c r="C3112" s="147" t="s">
        <v>95</v>
      </c>
      <c r="D3112" s="164">
        <v>892030</v>
      </c>
      <c r="E3112" s="151">
        <v>833</v>
      </c>
      <c r="F3112" s="164"/>
      <c r="G3112" s="1328"/>
    </row>
    <row r="3113" spans="1:7" ht="18.75" customHeight="1" x14ac:dyDescent="0.25">
      <c r="A3113" s="1348"/>
      <c r="B3113" s="165" t="s">
        <v>3196</v>
      </c>
      <c r="C3113" s="147" t="s">
        <v>95</v>
      </c>
      <c r="D3113" s="164">
        <v>959377</v>
      </c>
      <c r="E3113" s="151">
        <v>833</v>
      </c>
      <c r="F3113" s="164"/>
      <c r="G3113" s="1328"/>
    </row>
    <row r="3114" spans="1:7" ht="18.75" customHeight="1" thickBot="1" x14ac:dyDescent="0.3">
      <c r="A3114" s="1349"/>
      <c r="B3114" s="165" t="s">
        <v>3197</v>
      </c>
      <c r="C3114" s="147" t="s">
        <v>95</v>
      </c>
      <c r="D3114" s="164">
        <v>1033664</v>
      </c>
      <c r="E3114" s="151">
        <v>833</v>
      </c>
      <c r="F3114" s="164"/>
      <c r="G3114" s="1328"/>
    </row>
    <row r="3115" spans="1:7" ht="18.75" customHeight="1" x14ac:dyDescent="0.25">
      <c r="A3115" s="1347">
        <v>13</v>
      </c>
      <c r="B3115" s="165" t="s">
        <v>3198</v>
      </c>
      <c r="C3115" s="147" t="s">
        <v>95</v>
      </c>
      <c r="D3115" s="166">
        <v>104226</v>
      </c>
      <c r="E3115" s="151">
        <v>833</v>
      </c>
      <c r="F3115" s="166"/>
      <c r="G3115" s="1342" t="s">
        <v>2837</v>
      </c>
    </row>
    <row r="3116" spans="1:7" ht="18.75" customHeight="1" x14ac:dyDescent="0.25">
      <c r="A3116" s="1348"/>
      <c r="B3116" s="165" t="s">
        <v>3199</v>
      </c>
      <c r="C3116" s="147" t="s">
        <v>95</v>
      </c>
      <c r="D3116" s="164">
        <v>137304</v>
      </c>
      <c r="E3116" s="151">
        <v>833</v>
      </c>
      <c r="F3116" s="164"/>
      <c r="G3116" s="1328"/>
    </row>
    <row r="3117" spans="1:7" ht="18.75" customHeight="1" x14ac:dyDescent="0.25">
      <c r="A3117" s="1348"/>
      <c r="B3117" s="165" t="s">
        <v>3200</v>
      </c>
      <c r="C3117" s="147" t="s">
        <v>95</v>
      </c>
      <c r="D3117" s="164">
        <v>361264</v>
      </c>
      <c r="E3117" s="151">
        <v>833</v>
      </c>
      <c r="F3117" s="164"/>
      <c r="G3117" s="1328"/>
    </row>
    <row r="3118" spans="1:7" ht="18.75" customHeight="1" x14ac:dyDescent="0.25">
      <c r="A3118" s="1348"/>
      <c r="B3118" s="165" t="s">
        <v>3201</v>
      </c>
      <c r="C3118" s="147" t="s">
        <v>95</v>
      </c>
      <c r="D3118" s="164">
        <v>486039</v>
      </c>
      <c r="E3118" s="151">
        <v>833</v>
      </c>
      <c r="F3118" s="164"/>
      <c r="G3118" s="1328"/>
    </row>
    <row r="3119" spans="1:7" ht="18.75" customHeight="1" x14ac:dyDescent="0.25">
      <c r="A3119" s="1348"/>
      <c r="B3119" s="165" t="s">
        <v>3202</v>
      </c>
      <c r="C3119" s="147" t="s">
        <v>95</v>
      </c>
      <c r="D3119" s="164">
        <v>519244</v>
      </c>
      <c r="E3119" s="151">
        <v>833</v>
      </c>
      <c r="F3119" s="164"/>
      <c r="G3119" s="1328"/>
    </row>
    <row r="3120" spans="1:7" ht="18.75" customHeight="1" x14ac:dyDescent="0.25">
      <c r="A3120" s="1348"/>
      <c r="B3120" s="165" t="s">
        <v>3203</v>
      </c>
      <c r="C3120" s="147" t="s">
        <v>95</v>
      </c>
      <c r="D3120" s="164">
        <v>554558</v>
      </c>
      <c r="E3120" s="151">
        <v>833</v>
      </c>
      <c r="F3120" s="164"/>
      <c r="G3120" s="1328"/>
    </row>
    <row r="3121" spans="1:7" ht="18.75" customHeight="1" x14ac:dyDescent="0.25">
      <c r="A3121" s="1348"/>
      <c r="B3121" s="165" t="s">
        <v>3204</v>
      </c>
      <c r="C3121" s="147" t="s">
        <v>95</v>
      </c>
      <c r="D3121" s="164">
        <v>592280</v>
      </c>
      <c r="E3121" s="151">
        <v>833</v>
      </c>
      <c r="F3121" s="164"/>
      <c r="G3121" s="1328"/>
    </row>
    <row r="3122" spans="1:7" ht="18.75" customHeight="1" x14ac:dyDescent="0.25">
      <c r="A3122" s="1348"/>
      <c r="B3122" s="165" t="s">
        <v>3205</v>
      </c>
      <c r="C3122" s="147" t="s">
        <v>95</v>
      </c>
      <c r="D3122" s="164">
        <v>632750</v>
      </c>
      <c r="E3122" s="151">
        <v>833</v>
      </c>
      <c r="F3122" s="164"/>
      <c r="G3122" s="1328"/>
    </row>
    <row r="3123" spans="1:7" ht="18.75" customHeight="1" x14ac:dyDescent="0.25">
      <c r="A3123" s="1348"/>
      <c r="B3123" s="165" t="s">
        <v>3206</v>
      </c>
      <c r="C3123" s="147" t="s">
        <v>95</v>
      </c>
      <c r="D3123" s="164">
        <v>676357</v>
      </c>
      <c r="E3123" s="151">
        <v>833</v>
      </c>
      <c r="F3123" s="164"/>
      <c r="G3123" s="1328"/>
    </row>
    <row r="3124" spans="1:7" ht="18.75" customHeight="1" x14ac:dyDescent="0.25">
      <c r="A3124" s="1348"/>
      <c r="B3124" s="165" t="s">
        <v>3207</v>
      </c>
      <c r="C3124" s="147" t="s">
        <v>95</v>
      </c>
      <c r="D3124" s="164">
        <v>723545</v>
      </c>
      <c r="E3124" s="151">
        <v>833</v>
      </c>
      <c r="F3124" s="164"/>
      <c r="G3124" s="1328"/>
    </row>
    <row r="3125" spans="1:7" ht="18.75" customHeight="1" x14ac:dyDescent="0.25">
      <c r="A3125" s="1348"/>
      <c r="B3125" s="165" t="s">
        <v>3208</v>
      </c>
      <c r="C3125" s="147" t="s">
        <v>95</v>
      </c>
      <c r="D3125" s="164">
        <v>774814</v>
      </c>
      <c r="E3125" s="151">
        <v>833</v>
      </c>
      <c r="F3125" s="164"/>
      <c r="G3125" s="1328"/>
    </row>
    <row r="3126" spans="1:7" ht="18.75" customHeight="1" x14ac:dyDescent="0.25">
      <c r="A3126" s="1348"/>
      <c r="B3126" s="165" t="s">
        <v>3209</v>
      </c>
      <c r="C3126" s="147" t="s">
        <v>95</v>
      </c>
      <c r="D3126" s="164">
        <v>830762</v>
      </c>
      <c r="E3126" s="151">
        <v>833</v>
      </c>
      <c r="F3126" s="164"/>
      <c r="G3126" s="1328"/>
    </row>
    <row r="3127" spans="1:7" ht="18.75" customHeight="1" x14ac:dyDescent="0.25">
      <c r="A3127" s="1348"/>
      <c r="B3127" s="165" t="s">
        <v>3210</v>
      </c>
      <c r="C3127" s="147" t="s">
        <v>95</v>
      </c>
      <c r="D3127" s="164">
        <v>892030</v>
      </c>
      <c r="E3127" s="151">
        <v>833</v>
      </c>
      <c r="F3127" s="164"/>
      <c r="G3127" s="1328"/>
    </row>
    <row r="3128" spans="1:7" ht="18.75" customHeight="1" x14ac:dyDescent="0.25">
      <c r="A3128" s="1348"/>
      <c r="B3128" s="165" t="s">
        <v>3211</v>
      </c>
      <c r="C3128" s="147" t="s">
        <v>95</v>
      </c>
      <c r="D3128" s="164">
        <v>959377</v>
      </c>
      <c r="E3128" s="151">
        <v>833</v>
      </c>
      <c r="F3128" s="164"/>
      <c r="G3128" s="1328"/>
    </row>
    <row r="3129" spans="1:7" ht="18.75" customHeight="1" thickBot="1" x14ac:dyDescent="0.3">
      <c r="A3129" s="1349"/>
      <c r="B3129" s="165" t="s">
        <v>3212</v>
      </c>
      <c r="C3129" s="147" t="s">
        <v>95</v>
      </c>
      <c r="D3129" s="164">
        <v>1033664</v>
      </c>
      <c r="E3129" s="151">
        <v>833</v>
      </c>
      <c r="F3129" s="164"/>
      <c r="G3129" s="1328"/>
    </row>
    <row r="3130" spans="1:7" ht="18.75" customHeight="1" x14ac:dyDescent="0.25">
      <c r="A3130" s="1347">
        <v>13</v>
      </c>
      <c r="B3130" s="165" t="s">
        <v>3213</v>
      </c>
      <c r="C3130" s="147" t="s">
        <v>95</v>
      </c>
      <c r="D3130" s="166">
        <v>104226</v>
      </c>
      <c r="E3130" s="151">
        <v>833</v>
      </c>
      <c r="F3130" s="166"/>
      <c r="G3130" s="1342" t="s">
        <v>2837</v>
      </c>
    </row>
    <row r="3131" spans="1:7" ht="18.75" customHeight="1" x14ac:dyDescent="0.25">
      <c r="A3131" s="1348"/>
      <c r="B3131" s="165" t="s">
        <v>3214</v>
      </c>
      <c r="C3131" s="147" t="s">
        <v>95</v>
      </c>
      <c r="D3131" s="164">
        <v>137304</v>
      </c>
      <c r="E3131" s="151">
        <v>833</v>
      </c>
      <c r="F3131" s="164"/>
      <c r="G3131" s="1328"/>
    </row>
    <row r="3132" spans="1:7" ht="18.75" customHeight="1" x14ac:dyDescent="0.25">
      <c r="A3132" s="1348"/>
      <c r="B3132" s="165" t="s">
        <v>3215</v>
      </c>
      <c r="C3132" s="147" t="s">
        <v>95</v>
      </c>
      <c r="D3132" s="164">
        <v>361264</v>
      </c>
      <c r="E3132" s="151">
        <v>833</v>
      </c>
      <c r="F3132" s="164"/>
      <c r="G3132" s="1328"/>
    </row>
    <row r="3133" spans="1:7" ht="18.75" customHeight="1" x14ac:dyDescent="0.25">
      <c r="A3133" s="1348"/>
      <c r="B3133" s="165" t="s">
        <v>3216</v>
      </c>
      <c r="C3133" s="147" t="s">
        <v>95</v>
      </c>
      <c r="D3133" s="164">
        <v>486039</v>
      </c>
      <c r="E3133" s="151">
        <v>833</v>
      </c>
      <c r="F3133" s="164"/>
      <c r="G3133" s="1328"/>
    </row>
    <row r="3134" spans="1:7" ht="18.75" customHeight="1" x14ac:dyDescent="0.25">
      <c r="A3134" s="1348"/>
      <c r="B3134" s="165" t="s">
        <v>3217</v>
      </c>
      <c r="C3134" s="147" t="s">
        <v>95</v>
      </c>
      <c r="D3134" s="164">
        <v>519244</v>
      </c>
      <c r="E3134" s="151">
        <v>833</v>
      </c>
      <c r="F3134" s="164"/>
      <c r="G3134" s="1328"/>
    </row>
    <row r="3135" spans="1:7" ht="18.75" customHeight="1" x14ac:dyDescent="0.25">
      <c r="A3135" s="1348"/>
      <c r="B3135" s="165" t="s">
        <v>3218</v>
      </c>
      <c r="C3135" s="147" t="s">
        <v>95</v>
      </c>
      <c r="D3135" s="164">
        <v>554558</v>
      </c>
      <c r="E3135" s="151">
        <v>833</v>
      </c>
      <c r="F3135" s="164"/>
      <c r="G3135" s="1328"/>
    </row>
    <row r="3136" spans="1:7" ht="18.75" customHeight="1" x14ac:dyDescent="0.25">
      <c r="A3136" s="1348"/>
      <c r="B3136" s="165" t="s">
        <v>3219</v>
      </c>
      <c r="C3136" s="147" t="s">
        <v>95</v>
      </c>
      <c r="D3136" s="164">
        <v>592280</v>
      </c>
      <c r="E3136" s="151">
        <v>833</v>
      </c>
      <c r="F3136" s="164"/>
      <c r="G3136" s="1328"/>
    </row>
    <row r="3137" spans="1:7" ht="18.75" customHeight="1" x14ac:dyDescent="0.25">
      <c r="A3137" s="1348"/>
      <c r="B3137" s="165" t="s">
        <v>3220</v>
      </c>
      <c r="C3137" s="147" t="s">
        <v>95</v>
      </c>
      <c r="D3137" s="164">
        <v>632750</v>
      </c>
      <c r="E3137" s="151">
        <v>833</v>
      </c>
      <c r="F3137" s="164"/>
      <c r="G3137" s="1328"/>
    </row>
    <row r="3138" spans="1:7" ht="18.75" customHeight="1" x14ac:dyDescent="0.25">
      <c r="A3138" s="1348"/>
      <c r="B3138" s="165" t="s">
        <v>3221</v>
      </c>
      <c r="C3138" s="147" t="s">
        <v>95</v>
      </c>
      <c r="D3138" s="164">
        <v>676357</v>
      </c>
      <c r="E3138" s="151">
        <v>833</v>
      </c>
      <c r="F3138" s="164"/>
      <c r="G3138" s="1328"/>
    </row>
    <row r="3139" spans="1:7" ht="18.75" customHeight="1" x14ac:dyDescent="0.25">
      <c r="A3139" s="1348"/>
      <c r="B3139" s="165" t="s">
        <v>3222</v>
      </c>
      <c r="C3139" s="147" t="s">
        <v>95</v>
      </c>
      <c r="D3139" s="164">
        <v>723545</v>
      </c>
      <c r="E3139" s="151">
        <v>833</v>
      </c>
      <c r="F3139" s="164"/>
      <c r="G3139" s="1328"/>
    </row>
    <row r="3140" spans="1:7" ht="18.75" customHeight="1" x14ac:dyDescent="0.25">
      <c r="A3140" s="1348"/>
      <c r="B3140" s="165" t="s">
        <v>3223</v>
      </c>
      <c r="C3140" s="147" t="s">
        <v>95</v>
      </c>
      <c r="D3140" s="164">
        <v>774814</v>
      </c>
      <c r="E3140" s="151">
        <v>833</v>
      </c>
      <c r="F3140" s="164"/>
      <c r="G3140" s="1328"/>
    </row>
    <row r="3141" spans="1:7" ht="18.75" customHeight="1" x14ac:dyDescent="0.25">
      <c r="A3141" s="1348"/>
      <c r="B3141" s="165" t="s">
        <v>3224</v>
      </c>
      <c r="C3141" s="147" t="s">
        <v>95</v>
      </c>
      <c r="D3141" s="164">
        <v>830762</v>
      </c>
      <c r="E3141" s="151">
        <v>833</v>
      </c>
      <c r="F3141" s="164"/>
      <c r="G3141" s="1328"/>
    </row>
    <row r="3142" spans="1:7" ht="18.75" customHeight="1" x14ac:dyDescent="0.25">
      <c r="A3142" s="1348"/>
      <c r="B3142" s="165" t="s">
        <v>3225</v>
      </c>
      <c r="C3142" s="147" t="s">
        <v>95</v>
      </c>
      <c r="D3142" s="164">
        <v>892030</v>
      </c>
      <c r="E3142" s="151">
        <v>833</v>
      </c>
      <c r="F3142" s="164"/>
      <c r="G3142" s="1328"/>
    </row>
    <row r="3143" spans="1:7" ht="18.75" customHeight="1" x14ac:dyDescent="0.25">
      <c r="A3143" s="1348"/>
      <c r="B3143" s="165" t="s">
        <v>3226</v>
      </c>
      <c r="C3143" s="147" t="s">
        <v>95</v>
      </c>
      <c r="D3143" s="164">
        <v>959377</v>
      </c>
      <c r="E3143" s="151">
        <v>833</v>
      </c>
      <c r="F3143" s="164"/>
      <c r="G3143" s="1328"/>
    </row>
    <row r="3144" spans="1:7" ht="18.75" customHeight="1" thickBot="1" x14ac:dyDescent="0.3">
      <c r="A3144" s="1349"/>
      <c r="B3144" s="165" t="s">
        <v>3227</v>
      </c>
      <c r="C3144" s="147" t="s">
        <v>95</v>
      </c>
      <c r="D3144" s="164">
        <v>1033664</v>
      </c>
      <c r="E3144" s="151">
        <v>833</v>
      </c>
      <c r="F3144" s="164"/>
      <c r="G3144" s="1328"/>
    </row>
    <row r="3145" spans="1:7" ht="18.75" customHeight="1" x14ac:dyDescent="0.25">
      <c r="A3145" s="1347">
        <v>14</v>
      </c>
      <c r="B3145" s="165" t="s">
        <v>3228</v>
      </c>
      <c r="C3145" s="147" t="s">
        <v>95</v>
      </c>
      <c r="D3145" s="166">
        <v>104226</v>
      </c>
      <c r="E3145" s="151">
        <v>833</v>
      </c>
      <c r="F3145" s="166"/>
      <c r="G3145" s="1342" t="s">
        <v>2837</v>
      </c>
    </row>
    <row r="3146" spans="1:7" ht="18.75" customHeight="1" x14ac:dyDescent="0.25">
      <c r="A3146" s="1348"/>
      <c r="B3146" s="165" t="s">
        <v>3229</v>
      </c>
      <c r="C3146" s="147" t="s">
        <v>95</v>
      </c>
      <c r="D3146" s="164">
        <v>137304</v>
      </c>
      <c r="E3146" s="151">
        <v>833</v>
      </c>
      <c r="F3146" s="164"/>
      <c r="G3146" s="1328"/>
    </row>
    <row r="3147" spans="1:7" ht="18.75" customHeight="1" x14ac:dyDescent="0.25">
      <c r="A3147" s="1348"/>
      <c r="B3147" s="165" t="s">
        <v>3230</v>
      </c>
      <c r="C3147" s="147" t="s">
        <v>95</v>
      </c>
      <c r="D3147" s="164">
        <v>361264</v>
      </c>
      <c r="E3147" s="151">
        <v>833</v>
      </c>
      <c r="F3147" s="164"/>
      <c r="G3147" s="1328"/>
    </row>
    <row r="3148" spans="1:7" ht="18.75" customHeight="1" x14ac:dyDescent="0.25">
      <c r="A3148" s="1348"/>
      <c r="B3148" s="165" t="s">
        <v>3231</v>
      </c>
      <c r="C3148" s="147" t="s">
        <v>95</v>
      </c>
      <c r="D3148" s="164">
        <v>486039</v>
      </c>
      <c r="E3148" s="151">
        <v>833</v>
      </c>
      <c r="F3148" s="164"/>
      <c r="G3148" s="1328"/>
    </row>
    <row r="3149" spans="1:7" ht="18.75" customHeight="1" x14ac:dyDescent="0.25">
      <c r="A3149" s="1348"/>
      <c r="B3149" s="165" t="s">
        <v>3232</v>
      </c>
      <c r="C3149" s="147" t="s">
        <v>95</v>
      </c>
      <c r="D3149" s="164">
        <v>519244</v>
      </c>
      <c r="E3149" s="151">
        <v>833</v>
      </c>
      <c r="F3149" s="164"/>
      <c r="G3149" s="1328"/>
    </row>
    <row r="3150" spans="1:7" ht="18.75" customHeight="1" x14ac:dyDescent="0.25">
      <c r="A3150" s="1348"/>
      <c r="B3150" s="165" t="s">
        <v>3233</v>
      </c>
      <c r="C3150" s="147" t="s">
        <v>95</v>
      </c>
      <c r="D3150" s="164">
        <v>554558</v>
      </c>
      <c r="E3150" s="151">
        <v>833</v>
      </c>
      <c r="F3150" s="164"/>
      <c r="G3150" s="1328"/>
    </row>
    <row r="3151" spans="1:7" ht="18.75" customHeight="1" x14ac:dyDescent="0.25">
      <c r="A3151" s="1348"/>
      <c r="B3151" s="165" t="s">
        <v>3234</v>
      </c>
      <c r="C3151" s="147" t="s">
        <v>95</v>
      </c>
      <c r="D3151" s="164">
        <v>592280</v>
      </c>
      <c r="E3151" s="151">
        <v>833</v>
      </c>
      <c r="F3151" s="164"/>
      <c r="G3151" s="1328"/>
    </row>
    <row r="3152" spans="1:7" ht="18.75" customHeight="1" x14ac:dyDescent="0.25">
      <c r="A3152" s="1348"/>
      <c r="B3152" s="165" t="s">
        <v>3235</v>
      </c>
      <c r="C3152" s="147" t="s">
        <v>95</v>
      </c>
      <c r="D3152" s="164">
        <v>632750</v>
      </c>
      <c r="E3152" s="151">
        <v>833</v>
      </c>
      <c r="F3152" s="164"/>
      <c r="G3152" s="1328"/>
    </row>
    <row r="3153" spans="1:7" ht="18.75" customHeight="1" x14ac:dyDescent="0.25">
      <c r="A3153" s="1348"/>
      <c r="B3153" s="165" t="s">
        <v>3236</v>
      </c>
      <c r="C3153" s="147" t="s">
        <v>95</v>
      </c>
      <c r="D3153" s="164">
        <v>676357</v>
      </c>
      <c r="E3153" s="151">
        <v>833</v>
      </c>
      <c r="F3153" s="164"/>
      <c r="G3153" s="1328"/>
    </row>
    <row r="3154" spans="1:7" ht="18.75" customHeight="1" x14ac:dyDescent="0.25">
      <c r="A3154" s="1348"/>
      <c r="B3154" s="165" t="s">
        <v>3237</v>
      </c>
      <c r="C3154" s="147" t="s">
        <v>95</v>
      </c>
      <c r="D3154" s="164">
        <v>723545</v>
      </c>
      <c r="E3154" s="151">
        <v>833</v>
      </c>
      <c r="F3154" s="164"/>
      <c r="G3154" s="1328"/>
    </row>
    <row r="3155" spans="1:7" ht="18.75" customHeight="1" x14ac:dyDescent="0.25">
      <c r="A3155" s="1348"/>
      <c r="B3155" s="165" t="s">
        <v>3238</v>
      </c>
      <c r="C3155" s="147" t="s">
        <v>95</v>
      </c>
      <c r="D3155" s="164">
        <v>774814</v>
      </c>
      <c r="E3155" s="151">
        <v>833</v>
      </c>
      <c r="F3155" s="164"/>
      <c r="G3155" s="1328"/>
    </row>
    <row r="3156" spans="1:7" ht="18.75" customHeight="1" x14ac:dyDescent="0.25">
      <c r="A3156" s="1348"/>
      <c r="B3156" s="165" t="s">
        <v>3239</v>
      </c>
      <c r="C3156" s="147" t="s">
        <v>95</v>
      </c>
      <c r="D3156" s="164">
        <v>830762</v>
      </c>
      <c r="E3156" s="151">
        <v>833</v>
      </c>
      <c r="F3156" s="164"/>
      <c r="G3156" s="1328"/>
    </row>
    <row r="3157" spans="1:7" ht="18.75" customHeight="1" x14ac:dyDescent="0.25">
      <c r="A3157" s="1348"/>
      <c r="B3157" s="165" t="s">
        <v>3240</v>
      </c>
      <c r="C3157" s="147" t="s">
        <v>95</v>
      </c>
      <c r="D3157" s="164">
        <v>892030</v>
      </c>
      <c r="E3157" s="151">
        <v>833</v>
      </c>
      <c r="F3157" s="164"/>
      <c r="G3157" s="1328"/>
    </row>
    <row r="3158" spans="1:7" ht="18.75" customHeight="1" x14ac:dyDescent="0.25">
      <c r="A3158" s="1348"/>
      <c r="B3158" s="165" t="s">
        <v>3241</v>
      </c>
      <c r="C3158" s="147" t="s">
        <v>95</v>
      </c>
      <c r="D3158" s="164">
        <v>959377</v>
      </c>
      <c r="E3158" s="151">
        <v>833</v>
      </c>
      <c r="F3158" s="164"/>
      <c r="G3158" s="1328"/>
    </row>
    <row r="3159" spans="1:7" ht="18.75" customHeight="1" thickBot="1" x14ac:dyDescent="0.3">
      <c r="A3159" s="1349"/>
      <c r="B3159" s="165" t="s">
        <v>3242</v>
      </c>
      <c r="C3159" s="147" t="s">
        <v>95</v>
      </c>
      <c r="D3159" s="164">
        <v>1033664</v>
      </c>
      <c r="E3159" s="151">
        <v>833</v>
      </c>
      <c r="F3159" s="164"/>
      <c r="G3159" s="1328"/>
    </row>
    <row r="3160" spans="1:7" ht="18.75" customHeight="1" x14ac:dyDescent="0.25">
      <c r="A3160" s="1347">
        <v>14</v>
      </c>
      <c r="B3160" s="165" t="s">
        <v>3243</v>
      </c>
      <c r="C3160" s="147" t="s">
        <v>95</v>
      </c>
      <c r="D3160" s="166">
        <v>104226</v>
      </c>
      <c r="E3160" s="151">
        <v>833</v>
      </c>
      <c r="F3160" s="166"/>
      <c r="G3160" s="1342" t="s">
        <v>2837</v>
      </c>
    </row>
    <row r="3161" spans="1:7" ht="18.75" customHeight="1" x14ac:dyDescent="0.25">
      <c r="A3161" s="1348"/>
      <c r="B3161" s="165" t="s">
        <v>3244</v>
      </c>
      <c r="C3161" s="147" t="s">
        <v>95</v>
      </c>
      <c r="D3161" s="164">
        <v>137304</v>
      </c>
      <c r="E3161" s="151">
        <v>833</v>
      </c>
      <c r="F3161" s="164"/>
      <c r="G3161" s="1328"/>
    </row>
    <row r="3162" spans="1:7" ht="18.75" customHeight="1" x14ac:dyDescent="0.25">
      <c r="A3162" s="1348"/>
      <c r="B3162" s="165" t="s">
        <v>3245</v>
      </c>
      <c r="C3162" s="147" t="s">
        <v>95</v>
      </c>
      <c r="D3162" s="164">
        <v>361264</v>
      </c>
      <c r="E3162" s="151">
        <v>833</v>
      </c>
      <c r="F3162" s="164"/>
      <c r="G3162" s="1328"/>
    </row>
    <row r="3163" spans="1:7" ht="18.75" customHeight="1" x14ac:dyDescent="0.25">
      <c r="A3163" s="1348"/>
      <c r="B3163" s="165" t="s">
        <v>3246</v>
      </c>
      <c r="C3163" s="147" t="s">
        <v>95</v>
      </c>
      <c r="D3163" s="164">
        <v>486039</v>
      </c>
      <c r="E3163" s="151">
        <v>833</v>
      </c>
      <c r="F3163" s="164"/>
      <c r="G3163" s="1328"/>
    </row>
    <row r="3164" spans="1:7" ht="18.75" customHeight="1" x14ac:dyDescent="0.25">
      <c r="A3164" s="1348"/>
      <c r="B3164" s="165" t="s">
        <v>3247</v>
      </c>
      <c r="C3164" s="147" t="s">
        <v>95</v>
      </c>
      <c r="D3164" s="164">
        <v>519244</v>
      </c>
      <c r="E3164" s="151">
        <v>833</v>
      </c>
      <c r="F3164" s="164"/>
      <c r="G3164" s="1328"/>
    </row>
    <row r="3165" spans="1:7" ht="18.75" customHeight="1" x14ac:dyDescent="0.25">
      <c r="A3165" s="1348"/>
      <c r="B3165" s="165" t="s">
        <v>3248</v>
      </c>
      <c r="C3165" s="147" t="s">
        <v>95</v>
      </c>
      <c r="D3165" s="164">
        <v>554558</v>
      </c>
      <c r="E3165" s="151">
        <v>833</v>
      </c>
      <c r="F3165" s="164"/>
      <c r="G3165" s="1328"/>
    </row>
    <row r="3166" spans="1:7" ht="18.75" customHeight="1" x14ac:dyDescent="0.25">
      <c r="A3166" s="1348"/>
      <c r="B3166" s="165" t="s">
        <v>3249</v>
      </c>
      <c r="C3166" s="147" t="s">
        <v>95</v>
      </c>
      <c r="D3166" s="164">
        <v>592280</v>
      </c>
      <c r="E3166" s="151">
        <v>833</v>
      </c>
      <c r="F3166" s="164"/>
      <c r="G3166" s="1328"/>
    </row>
    <row r="3167" spans="1:7" ht="18.75" customHeight="1" x14ac:dyDescent="0.25">
      <c r="A3167" s="1348"/>
      <c r="B3167" s="165" t="s">
        <v>3250</v>
      </c>
      <c r="C3167" s="147" t="s">
        <v>95</v>
      </c>
      <c r="D3167" s="164">
        <v>632750</v>
      </c>
      <c r="E3167" s="151">
        <v>833</v>
      </c>
      <c r="F3167" s="164"/>
      <c r="G3167" s="1328"/>
    </row>
    <row r="3168" spans="1:7" ht="18.75" customHeight="1" x14ac:dyDescent="0.25">
      <c r="A3168" s="1348"/>
      <c r="B3168" s="165" t="s">
        <v>3251</v>
      </c>
      <c r="C3168" s="147" t="s">
        <v>95</v>
      </c>
      <c r="D3168" s="164">
        <v>676357</v>
      </c>
      <c r="E3168" s="151">
        <v>833</v>
      </c>
      <c r="F3168" s="164"/>
      <c r="G3168" s="1328"/>
    </row>
    <row r="3169" spans="1:7" ht="18.75" customHeight="1" x14ac:dyDescent="0.25">
      <c r="A3169" s="1348"/>
      <c r="B3169" s="165" t="s">
        <v>3252</v>
      </c>
      <c r="C3169" s="147" t="s">
        <v>95</v>
      </c>
      <c r="D3169" s="164">
        <v>723545</v>
      </c>
      <c r="E3169" s="151">
        <v>833</v>
      </c>
      <c r="F3169" s="164"/>
      <c r="G3169" s="1328"/>
    </row>
    <row r="3170" spans="1:7" ht="18.75" customHeight="1" x14ac:dyDescent="0.25">
      <c r="A3170" s="1348"/>
      <c r="B3170" s="165" t="s">
        <v>3253</v>
      </c>
      <c r="C3170" s="147" t="s">
        <v>95</v>
      </c>
      <c r="D3170" s="164">
        <v>774814</v>
      </c>
      <c r="E3170" s="151">
        <v>833</v>
      </c>
      <c r="F3170" s="164"/>
      <c r="G3170" s="1328"/>
    </row>
    <row r="3171" spans="1:7" ht="18.75" customHeight="1" x14ac:dyDescent="0.25">
      <c r="A3171" s="1348"/>
      <c r="B3171" s="165" t="s">
        <v>3254</v>
      </c>
      <c r="C3171" s="147" t="s">
        <v>95</v>
      </c>
      <c r="D3171" s="164">
        <v>830762</v>
      </c>
      <c r="E3171" s="151">
        <v>833</v>
      </c>
      <c r="F3171" s="164"/>
      <c r="G3171" s="1328"/>
    </row>
    <row r="3172" spans="1:7" ht="18.75" customHeight="1" x14ac:dyDescent="0.25">
      <c r="A3172" s="1348"/>
      <c r="B3172" s="165" t="s">
        <v>3255</v>
      </c>
      <c r="C3172" s="147" t="s">
        <v>95</v>
      </c>
      <c r="D3172" s="164">
        <v>892030</v>
      </c>
      <c r="E3172" s="151">
        <v>833</v>
      </c>
      <c r="F3172" s="164"/>
      <c r="G3172" s="1328"/>
    </row>
    <row r="3173" spans="1:7" ht="18.75" customHeight="1" x14ac:dyDescent="0.25">
      <c r="A3173" s="1348"/>
      <c r="B3173" s="165" t="s">
        <v>3256</v>
      </c>
      <c r="C3173" s="147" t="s">
        <v>95</v>
      </c>
      <c r="D3173" s="164">
        <v>959377</v>
      </c>
      <c r="E3173" s="151">
        <v>833</v>
      </c>
      <c r="F3173" s="164"/>
      <c r="G3173" s="1328"/>
    </row>
    <row r="3174" spans="1:7" ht="18.75" customHeight="1" thickBot="1" x14ac:dyDescent="0.3">
      <c r="A3174" s="1349"/>
      <c r="B3174" s="165" t="s">
        <v>3257</v>
      </c>
      <c r="C3174" s="147" t="s">
        <v>95</v>
      </c>
      <c r="D3174" s="164">
        <v>1033664</v>
      </c>
      <c r="E3174" s="151">
        <v>833</v>
      </c>
      <c r="F3174" s="164"/>
      <c r="G3174" s="1328"/>
    </row>
    <row r="3175" spans="1:7" ht="18.75" customHeight="1" x14ac:dyDescent="0.25">
      <c r="A3175" s="1347">
        <v>15</v>
      </c>
      <c r="B3175" s="165" t="s">
        <v>3258</v>
      </c>
      <c r="C3175" s="147" t="s">
        <v>95</v>
      </c>
      <c r="D3175" s="166">
        <v>104226</v>
      </c>
      <c r="E3175" s="151">
        <v>833</v>
      </c>
      <c r="F3175" s="166"/>
      <c r="G3175" s="1342" t="s">
        <v>2837</v>
      </c>
    </row>
    <row r="3176" spans="1:7" ht="18.75" customHeight="1" x14ac:dyDescent="0.25">
      <c r="A3176" s="1348"/>
      <c r="B3176" s="165" t="s">
        <v>3259</v>
      </c>
      <c r="C3176" s="147" t="s">
        <v>95</v>
      </c>
      <c r="D3176" s="164">
        <v>137304</v>
      </c>
      <c r="E3176" s="151">
        <v>833</v>
      </c>
      <c r="F3176" s="164"/>
      <c r="G3176" s="1328"/>
    </row>
    <row r="3177" spans="1:7" ht="18.75" customHeight="1" x14ac:dyDescent="0.25">
      <c r="A3177" s="1348"/>
      <c r="B3177" s="165" t="s">
        <v>3260</v>
      </c>
      <c r="C3177" s="147" t="s">
        <v>95</v>
      </c>
      <c r="D3177" s="164">
        <v>361264</v>
      </c>
      <c r="E3177" s="151">
        <v>833</v>
      </c>
      <c r="F3177" s="164"/>
      <c r="G3177" s="1328"/>
    </row>
    <row r="3178" spans="1:7" ht="18.75" customHeight="1" x14ac:dyDescent="0.25">
      <c r="A3178" s="1348"/>
      <c r="B3178" s="165" t="s">
        <v>3261</v>
      </c>
      <c r="C3178" s="147" t="s">
        <v>95</v>
      </c>
      <c r="D3178" s="164">
        <v>486039</v>
      </c>
      <c r="E3178" s="151">
        <v>833</v>
      </c>
      <c r="F3178" s="164"/>
      <c r="G3178" s="1328"/>
    </row>
    <row r="3179" spans="1:7" ht="18.75" customHeight="1" x14ac:dyDescent="0.25">
      <c r="A3179" s="1348"/>
      <c r="B3179" s="165" t="s">
        <v>3262</v>
      </c>
      <c r="C3179" s="147" t="s">
        <v>95</v>
      </c>
      <c r="D3179" s="164">
        <v>519244</v>
      </c>
      <c r="E3179" s="151">
        <v>833</v>
      </c>
      <c r="F3179" s="164"/>
      <c r="G3179" s="1328"/>
    </row>
    <row r="3180" spans="1:7" ht="18.75" customHeight="1" x14ac:dyDescent="0.25">
      <c r="A3180" s="1348"/>
      <c r="B3180" s="165" t="s">
        <v>3263</v>
      </c>
      <c r="C3180" s="147" t="s">
        <v>95</v>
      </c>
      <c r="D3180" s="164">
        <v>554558</v>
      </c>
      <c r="E3180" s="151">
        <v>833</v>
      </c>
      <c r="F3180" s="164"/>
      <c r="G3180" s="1328"/>
    </row>
    <row r="3181" spans="1:7" ht="18.75" customHeight="1" x14ac:dyDescent="0.25">
      <c r="A3181" s="1348"/>
      <c r="B3181" s="165" t="s">
        <v>3264</v>
      </c>
      <c r="C3181" s="147" t="s">
        <v>95</v>
      </c>
      <c r="D3181" s="164">
        <v>592280</v>
      </c>
      <c r="E3181" s="151">
        <v>833</v>
      </c>
      <c r="F3181" s="164"/>
      <c r="G3181" s="1328"/>
    </row>
    <row r="3182" spans="1:7" ht="18.75" customHeight="1" x14ac:dyDescent="0.25">
      <c r="A3182" s="1348"/>
      <c r="B3182" s="165" t="s">
        <v>3265</v>
      </c>
      <c r="C3182" s="147" t="s">
        <v>95</v>
      </c>
      <c r="D3182" s="164">
        <v>632750</v>
      </c>
      <c r="E3182" s="151">
        <v>833</v>
      </c>
      <c r="F3182" s="164"/>
      <c r="G3182" s="1328"/>
    </row>
    <row r="3183" spans="1:7" ht="18.75" customHeight="1" x14ac:dyDescent="0.25">
      <c r="A3183" s="1348"/>
      <c r="B3183" s="165" t="s">
        <v>3266</v>
      </c>
      <c r="C3183" s="147" t="s">
        <v>95</v>
      </c>
      <c r="D3183" s="164">
        <v>676357</v>
      </c>
      <c r="E3183" s="151">
        <v>833</v>
      </c>
      <c r="F3183" s="164"/>
      <c r="G3183" s="1328"/>
    </row>
    <row r="3184" spans="1:7" ht="18.75" customHeight="1" x14ac:dyDescent="0.25">
      <c r="A3184" s="1348"/>
      <c r="B3184" s="165" t="s">
        <v>3267</v>
      </c>
      <c r="C3184" s="147" t="s">
        <v>95</v>
      </c>
      <c r="D3184" s="164">
        <v>723545</v>
      </c>
      <c r="E3184" s="151">
        <v>833</v>
      </c>
      <c r="F3184" s="164"/>
      <c r="G3184" s="1328"/>
    </row>
    <row r="3185" spans="1:7" ht="18.75" customHeight="1" x14ac:dyDescent="0.25">
      <c r="A3185" s="1348"/>
      <c r="B3185" s="165" t="s">
        <v>3268</v>
      </c>
      <c r="C3185" s="147" t="s">
        <v>95</v>
      </c>
      <c r="D3185" s="164">
        <v>774814</v>
      </c>
      <c r="E3185" s="151">
        <v>833</v>
      </c>
      <c r="F3185" s="164"/>
      <c r="G3185" s="1328"/>
    </row>
    <row r="3186" spans="1:7" ht="18.75" customHeight="1" x14ac:dyDescent="0.25">
      <c r="A3186" s="1348"/>
      <c r="B3186" s="165" t="s">
        <v>3269</v>
      </c>
      <c r="C3186" s="147" t="s">
        <v>95</v>
      </c>
      <c r="D3186" s="164">
        <v>830762</v>
      </c>
      <c r="E3186" s="151">
        <v>833</v>
      </c>
      <c r="F3186" s="164"/>
      <c r="G3186" s="1328"/>
    </row>
    <row r="3187" spans="1:7" ht="18.75" customHeight="1" x14ac:dyDescent="0.25">
      <c r="A3187" s="1348"/>
      <c r="B3187" s="165" t="s">
        <v>3270</v>
      </c>
      <c r="C3187" s="147" t="s">
        <v>95</v>
      </c>
      <c r="D3187" s="164">
        <v>892030</v>
      </c>
      <c r="E3187" s="151">
        <v>833</v>
      </c>
      <c r="F3187" s="164"/>
      <c r="G3187" s="1328"/>
    </row>
    <row r="3188" spans="1:7" ht="18.75" customHeight="1" x14ac:dyDescent="0.25">
      <c r="A3188" s="1348"/>
      <c r="B3188" s="165" t="s">
        <v>3271</v>
      </c>
      <c r="C3188" s="147" t="s">
        <v>95</v>
      </c>
      <c r="D3188" s="164">
        <v>959377</v>
      </c>
      <c r="E3188" s="151">
        <v>833</v>
      </c>
      <c r="F3188" s="164"/>
      <c r="G3188" s="1328"/>
    </row>
    <row r="3189" spans="1:7" ht="18.75" customHeight="1" thickBot="1" x14ac:dyDescent="0.3">
      <c r="A3189" s="1349"/>
      <c r="B3189" s="165" t="s">
        <v>3272</v>
      </c>
      <c r="C3189" s="147" t="s">
        <v>95</v>
      </c>
      <c r="D3189" s="164">
        <v>1033664</v>
      </c>
      <c r="E3189" s="151">
        <v>833</v>
      </c>
      <c r="F3189" s="164"/>
      <c r="G3189" s="1328"/>
    </row>
    <row r="3190" spans="1:7" ht="18.75" customHeight="1" x14ac:dyDescent="0.25">
      <c r="A3190" s="1347">
        <v>15</v>
      </c>
      <c r="B3190" s="165" t="s">
        <v>3273</v>
      </c>
      <c r="C3190" s="147" t="s">
        <v>95</v>
      </c>
      <c r="D3190" s="166">
        <v>104226</v>
      </c>
      <c r="E3190" s="151">
        <v>833</v>
      </c>
      <c r="F3190" s="166"/>
      <c r="G3190" s="1342" t="s">
        <v>2837</v>
      </c>
    </row>
    <row r="3191" spans="1:7" ht="18.75" customHeight="1" x14ac:dyDescent="0.25">
      <c r="A3191" s="1348"/>
      <c r="B3191" s="165" t="s">
        <v>3274</v>
      </c>
      <c r="C3191" s="147" t="s">
        <v>95</v>
      </c>
      <c r="D3191" s="164">
        <v>137304</v>
      </c>
      <c r="E3191" s="151">
        <v>833</v>
      </c>
      <c r="F3191" s="164"/>
      <c r="G3191" s="1328"/>
    </row>
    <row r="3192" spans="1:7" ht="18.75" customHeight="1" x14ac:dyDescent="0.25">
      <c r="A3192" s="1348"/>
      <c r="B3192" s="165" t="s">
        <v>3275</v>
      </c>
      <c r="C3192" s="147" t="s">
        <v>95</v>
      </c>
      <c r="D3192" s="164">
        <v>361264</v>
      </c>
      <c r="E3192" s="151">
        <v>833</v>
      </c>
      <c r="F3192" s="164"/>
      <c r="G3192" s="1328"/>
    </row>
    <row r="3193" spans="1:7" ht="18.75" customHeight="1" x14ac:dyDescent="0.25">
      <c r="A3193" s="1348"/>
      <c r="B3193" s="165" t="s">
        <v>3276</v>
      </c>
      <c r="C3193" s="147" t="s">
        <v>95</v>
      </c>
      <c r="D3193" s="164">
        <v>486039</v>
      </c>
      <c r="E3193" s="151">
        <v>833</v>
      </c>
      <c r="F3193" s="164"/>
      <c r="G3193" s="1328"/>
    </row>
    <row r="3194" spans="1:7" ht="18.75" customHeight="1" x14ac:dyDescent="0.25">
      <c r="A3194" s="1348"/>
      <c r="B3194" s="165" t="s">
        <v>3277</v>
      </c>
      <c r="C3194" s="147" t="s">
        <v>95</v>
      </c>
      <c r="D3194" s="164">
        <v>519244</v>
      </c>
      <c r="E3194" s="151">
        <v>833</v>
      </c>
      <c r="F3194" s="164"/>
      <c r="G3194" s="1328"/>
    </row>
    <row r="3195" spans="1:7" ht="18.75" customHeight="1" x14ac:dyDescent="0.25">
      <c r="A3195" s="1348"/>
      <c r="B3195" s="165" t="s">
        <v>3278</v>
      </c>
      <c r="C3195" s="147" t="s">
        <v>95</v>
      </c>
      <c r="D3195" s="164">
        <v>554558</v>
      </c>
      <c r="E3195" s="151">
        <v>833</v>
      </c>
      <c r="F3195" s="164"/>
      <c r="G3195" s="1328"/>
    </row>
    <row r="3196" spans="1:7" ht="18.75" customHeight="1" x14ac:dyDescent="0.25">
      <c r="A3196" s="1348"/>
      <c r="B3196" s="165" t="s">
        <v>3279</v>
      </c>
      <c r="C3196" s="147" t="s">
        <v>95</v>
      </c>
      <c r="D3196" s="164">
        <v>592280</v>
      </c>
      <c r="E3196" s="151">
        <v>833</v>
      </c>
      <c r="F3196" s="164"/>
      <c r="G3196" s="1328"/>
    </row>
    <row r="3197" spans="1:7" ht="18.75" customHeight="1" x14ac:dyDescent="0.25">
      <c r="A3197" s="1348"/>
      <c r="B3197" s="165" t="s">
        <v>3280</v>
      </c>
      <c r="C3197" s="147" t="s">
        <v>95</v>
      </c>
      <c r="D3197" s="164">
        <v>632750</v>
      </c>
      <c r="E3197" s="151">
        <v>833</v>
      </c>
      <c r="F3197" s="164"/>
      <c r="G3197" s="1328"/>
    </row>
    <row r="3198" spans="1:7" ht="18.75" customHeight="1" x14ac:dyDescent="0.25">
      <c r="A3198" s="1348"/>
      <c r="B3198" s="165" t="s">
        <v>3281</v>
      </c>
      <c r="C3198" s="147" t="s">
        <v>95</v>
      </c>
      <c r="D3198" s="164">
        <v>676357</v>
      </c>
      <c r="E3198" s="151">
        <v>833</v>
      </c>
      <c r="F3198" s="164"/>
      <c r="G3198" s="1328"/>
    </row>
    <row r="3199" spans="1:7" ht="18.75" customHeight="1" x14ac:dyDescent="0.25">
      <c r="A3199" s="1348"/>
      <c r="B3199" s="165" t="s">
        <v>3282</v>
      </c>
      <c r="C3199" s="147" t="s">
        <v>95</v>
      </c>
      <c r="D3199" s="164">
        <v>723545</v>
      </c>
      <c r="E3199" s="151">
        <v>833</v>
      </c>
      <c r="F3199" s="164"/>
      <c r="G3199" s="1328"/>
    </row>
    <row r="3200" spans="1:7" ht="18.75" customHeight="1" x14ac:dyDescent="0.25">
      <c r="A3200" s="1348"/>
      <c r="B3200" s="165" t="s">
        <v>3283</v>
      </c>
      <c r="C3200" s="147" t="s">
        <v>95</v>
      </c>
      <c r="D3200" s="164">
        <v>774814</v>
      </c>
      <c r="E3200" s="151">
        <v>833</v>
      </c>
      <c r="F3200" s="164"/>
      <c r="G3200" s="1328"/>
    </row>
    <row r="3201" spans="1:7" ht="18.75" customHeight="1" x14ac:dyDescent="0.25">
      <c r="A3201" s="1348"/>
      <c r="B3201" s="165" t="s">
        <v>3284</v>
      </c>
      <c r="C3201" s="147" t="s">
        <v>95</v>
      </c>
      <c r="D3201" s="164">
        <v>830762</v>
      </c>
      <c r="E3201" s="151">
        <v>833</v>
      </c>
      <c r="F3201" s="164"/>
      <c r="G3201" s="1328"/>
    </row>
    <row r="3202" spans="1:7" ht="18.75" customHeight="1" x14ac:dyDescent="0.25">
      <c r="A3202" s="1348"/>
      <c r="B3202" s="165" t="s">
        <v>3285</v>
      </c>
      <c r="C3202" s="147" t="s">
        <v>95</v>
      </c>
      <c r="D3202" s="164">
        <v>892030</v>
      </c>
      <c r="E3202" s="151">
        <v>833</v>
      </c>
      <c r="F3202" s="164"/>
      <c r="G3202" s="1328"/>
    </row>
    <row r="3203" spans="1:7" ht="18.75" customHeight="1" x14ac:dyDescent="0.25">
      <c r="A3203" s="1348"/>
      <c r="B3203" s="165" t="s">
        <v>3286</v>
      </c>
      <c r="C3203" s="147" t="s">
        <v>95</v>
      </c>
      <c r="D3203" s="164">
        <v>959377</v>
      </c>
      <c r="E3203" s="151">
        <v>833</v>
      </c>
      <c r="F3203" s="164"/>
      <c r="G3203" s="1328"/>
    </row>
    <row r="3204" spans="1:7" ht="18.75" customHeight="1" thickBot="1" x14ac:dyDescent="0.3">
      <c r="A3204" s="1349"/>
      <c r="B3204" s="165" t="s">
        <v>3287</v>
      </c>
      <c r="C3204" s="147" t="s">
        <v>95</v>
      </c>
      <c r="D3204" s="164">
        <v>1033664</v>
      </c>
      <c r="E3204" s="151">
        <v>833</v>
      </c>
      <c r="F3204" s="164"/>
      <c r="G3204" s="1328"/>
    </row>
    <row r="3205" spans="1:7" ht="18.75" customHeight="1" x14ac:dyDescent="0.25">
      <c r="A3205" s="1347">
        <v>16</v>
      </c>
      <c r="B3205" s="165" t="s">
        <v>3288</v>
      </c>
      <c r="C3205" s="147" t="s">
        <v>95</v>
      </c>
      <c r="D3205" s="166">
        <v>104226</v>
      </c>
      <c r="E3205" s="151">
        <v>833</v>
      </c>
      <c r="F3205" s="166"/>
      <c r="G3205" s="1342" t="s">
        <v>2837</v>
      </c>
    </row>
    <row r="3206" spans="1:7" ht="18.75" customHeight="1" x14ac:dyDescent="0.25">
      <c r="A3206" s="1348"/>
      <c r="B3206" s="165" t="s">
        <v>3289</v>
      </c>
      <c r="C3206" s="147" t="s">
        <v>95</v>
      </c>
      <c r="D3206" s="164">
        <v>137304</v>
      </c>
      <c r="E3206" s="151">
        <v>833</v>
      </c>
      <c r="F3206" s="164"/>
      <c r="G3206" s="1328"/>
    </row>
    <row r="3207" spans="1:7" ht="18.75" customHeight="1" x14ac:dyDescent="0.25">
      <c r="A3207" s="1348"/>
      <c r="B3207" s="165" t="s">
        <v>3290</v>
      </c>
      <c r="C3207" s="147" t="s">
        <v>95</v>
      </c>
      <c r="D3207" s="164">
        <v>361264</v>
      </c>
      <c r="E3207" s="151">
        <v>833</v>
      </c>
      <c r="F3207" s="164"/>
      <c r="G3207" s="1328"/>
    </row>
    <row r="3208" spans="1:7" ht="18.75" customHeight="1" x14ac:dyDescent="0.25">
      <c r="A3208" s="1348"/>
      <c r="B3208" s="165" t="s">
        <v>3291</v>
      </c>
      <c r="C3208" s="147" t="s">
        <v>95</v>
      </c>
      <c r="D3208" s="164">
        <v>486039</v>
      </c>
      <c r="E3208" s="151">
        <v>833</v>
      </c>
      <c r="F3208" s="164"/>
      <c r="G3208" s="1328"/>
    </row>
    <row r="3209" spans="1:7" ht="18.75" customHeight="1" x14ac:dyDescent="0.25">
      <c r="A3209" s="1348"/>
      <c r="B3209" s="165" t="s">
        <v>3292</v>
      </c>
      <c r="C3209" s="147" t="s">
        <v>95</v>
      </c>
      <c r="D3209" s="164">
        <v>519244</v>
      </c>
      <c r="E3209" s="151">
        <v>833</v>
      </c>
      <c r="F3209" s="164"/>
      <c r="G3209" s="1328"/>
    </row>
    <row r="3210" spans="1:7" ht="18.75" customHeight="1" x14ac:dyDescent="0.25">
      <c r="A3210" s="1348"/>
      <c r="B3210" s="165" t="s">
        <v>3293</v>
      </c>
      <c r="C3210" s="147" t="s">
        <v>95</v>
      </c>
      <c r="D3210" s="164">
        <v>554558</v>
      </c>
      <c r="E3210" s="151">
        <v>833</v>
      </c>
      <c r="F3210" s="164"/>
      <c r="G3210" s="1328"/>
    </row>
    <row r="3211" spans="1:7" ht="18.75" customHeight="1" x14ac:dyDescent="0.25">
      <c r="A3211" s="1348"/>
      <c r="B3211" s="165" t="s">
        <v>3294</v>
      </c>
      <c r="C3211" s="147" t="s">
        <v>95</v>
      </c>
      <c r="D3211" s="164">
        <v>592280</v>
      </c>
      <c r="E3211" s="151">
        <v>833</v>
      </c>
      <c r="F3211" s="164"/>
      <c r="G3211" s="1328"/>
    </row>
    <row r="3212" spans="1:7" ht="18.75" customHeight="1" x14ac:dyDescent="0.25">
      <c r="A3212" s="1348"/>
      <c r="B3212" s="165" t="s">
        <v>3295</v>
      </c>
      <c r="C3212" s="147" t="s">
        <v>95</v>
      </c>
      <c r="D3212" s="164">
        <v>632750</v>
      </c>
      <c r="E3212" s="151">
        <v>833</v>
      </c>
      <c r="F3212" s="164"/>
      <c r="G3212" s="1328"/>
    </row>
    <row r="3213" spans="1:7" ht="18.75" customHeight="1" x14ac:dyDescent="0.25">
      <c r="A3213" s="1348"/>
      <c r="B3213" s="165" t="s">
        <v>3296</v>
      </c>
      <c r="C3213" s="147" t="s">
        <v>95</v>
      </c>
      <c r="D3213" s="164">
        <v>676357</v>
      </c>
      <c r="E3213" s="151">
        <v>833</v>
      </c>
      <c r="F3213" s="164"/>
      <c r="G3213" s="1328"/>
    </row>
    <row r="3214" spans="1:7" ht="18.75" customHeight="1" x14ac:dyDescent="0.25">
      <c r="A3214" s="1348"/>
      <c r="B3214" s="165" t="s">
        <v>3297</v>
      </c>
      <c r="C3214" s="147" t="s">
        <v>95</v>
      </c>
      <c r="D3214" s="164">
        <v>723545</v>
      </c>
      <c r="E3214" s="151">
        <v>833</v>
      </c>
      <c r="F3214" s="164"/>
      <c r="G3214" s="1328"/>
    </row>
    <row r="3215" spans="1:7" ht="18.75" customHeight="1" x14ac:dyDescent="0.25">
      <c r="A3215" s="1348"/>
      <c r="B3215" s="165" t="s">
        <v>3298</v>
      </c>
      <c r="C3215" s="147" t="s">
        <v>95</v>
      </c>
      <c r="D3215" s="164">
        <v>774814</v>
      </c>
      <c r="E3215" s="151">
        <v>833</v>
      </c>
      <c r="F3215" s="164"/>
      <c r="G3215" s="1328"/>
    </row>
    <row r="3216" spans="1:7" ht="18.75" customHeight="1" x14ac:dyDescent="0.25">
      <c r="A3216" s="1348"/>
      <c r="B3216" s="165" t="s">
        <v>3299</v>
      </c>
      <c r="C3216" s="147" t="s">
        <v>95</v>
      </c>
      <c r="D3216" s="164">
        <v>830762</v>
      </c>
      <c r="E3216" s="151">
        <v>833</v>
      </c>
      <c r="F3216" s="164"/>
      <c r="G3216" s="1328"/>
    </row>
    <row r="3217" spans="1:7" ht="18.75" customHeight="1" x14ac:dyDescent="0.25">
      <c r="A3217" s="1348"/>
      <c r="B3217" s="165" t="s">
        <v>3300</v>
      </c>
      <c r="C3217" s="147" t="s">
        <v>95</v>
      </c>
      <c r="D3217" s="164">
        <v>892030</v>
      </c>
      <c r="E3217" s="151">
        <v>833</v>
      </c>
      <c r="F3217" s="164"/>
      <c r="G3217" s="1328"/>
    </row>
    <row r="3218" spans="1:7" ht="18.75" customHeight="1" x14ac:dyDescent="0.25">
      <c r="A3218" s="1348"/>
      <c r="B3218" s="165" t="s">
        <v>3301</v>
      </c>
      <c r="C3218" s="147" t="s">
        <v>95</v>
      </c>
      <c r="D3218" s="164">
        <v>959377</v>
      </c>
      <c r="E3218" s="151">
        <v>833</v>
      </c>
      <c r="F3218" s="164"/>
      <c r="G3218" s="1328"/>
    </row>
    <row r="3219" spans="1:7" ht="18.75" customHeight="1" thickBot="1" x14ac:dyDescent="0.3">
      <c r="A3219" s="1349"/>
      <c r="B3219" s="165" t="s">
        <v>3302</v>
      </c>
      <c r="C3219" s="147" t="s">
        <v>95</v>
      </c>
      <c r="D3219" s="164">
        <v>1033664</v>
      </c>
      <c r="E3219" s="151">
        <v>833</v>
      </c>
      <c r="F3219" s="164"/>
      <c r="G3219" s="1328"/>
    </row>
    <row r="3220" spans="1:7" ht="18.75" customHeight="1" x14ac:dyDescent="0.25">
      <c r="A3220" s="1347">
        <v>17</v>
      </c>
      <c r="B3220" s="165" t="s">
        <v>3303</v>
      </c>
      <c r="C3220" s="147" t="s">
        <v>95</v>
      </c>
      <c r="D3220" s="166">
        <v>104226</v>
      </c>
      <c r="E3220" s="151">
        <v>833</v>
      </c>
      <c r="F3220" s="166"/>
      <c r="G3220" s="1342" t="s">
        <v>2837</v>
      </c>
    </row>
    <row r="3221" spans="1:7" ht="18.75" customHeight="1" x14ac:dyDescent="0.25">
      <c r="A3221" s="1348"/>
      <c r="B3221" s="165" t="s">
        <v>3304</v>
      </c>
      <c r="C3221" s="147" t="s">
        <v>95</v>
      </c>
      <c r="D3221" s="164">
        <v>137304</v>
      </c>
      <c r="E3221" s="151">
        <v>833</v>
      </c>
      <c r="F3221" s="164"/>
      <c r="G3221" s="1328"/>
    </row>
    <row r="3222" spans="1:7" ht="18.75" customHeight="1" x14ac:dyDescent="0.25">
      <c r="A3222" s="1348"/>
      <c r="B3222" s="165" t="s">
        <v>3305</v>
      </c>
      <c r="C3222" s="147" t="s">
        <v>95</v>
      </c>
      <c r="D3222" s="164">
        <v>361264</v>
      </c>
      <c r="E3222" s="151">
        <v>833</v>
      </c>
      <c r="F3222" s="164"/>
      <c r="G3222" s="1328"/>
    </row>
    <row r="3223" spans="1:7" ht="18.75" customHeight="1" x14ac:dyDescent="0.25">
      <c r="A3223" s="1348"/>
      <c r="B3223" s="165" t="s">
        <v>3306</v>
      </c>
      <c r="C3223" s="147" t="s">
        <v>95</v>
      </c>
      <c r="D3223" s="164">
        <v>486039</v>
      </c>
      <c r="E3223" s="151">
        <v>833</v>
      </c>
      <c r="F3223" s="164"/>
      <c r="G3223" s="1328"/>
    </row>
    <row r="3224" spans="1:7" ht="18.75" customHeight="1" x14ac:dyDescent="0.25">
      <c r="A3224" s="1348"/>
      <c r="B3224" s="165" t="s">
        <v>3307</v>
      </c>
      <c r="C3224" s="147" t="s">
        <v>95</v>
      </c>
      <c r="D3224" s="164">
        <v>519244</v>
      </c>
      <c r="E3224" s="151">
        <v>833</v>
      </c>
      <c r="F3224" s="164"/>
      <c r="G3224" s="1328"/>
    </row>
    <row r="3225" spans="1:7" ht="18.75" customHeight="1" x14ac:dyDescent="0.25">
      <c r="A3225" s="1348"/>
      <c r="B3225" s="165" t="s">
        <v>3308</v>
      </c>
      <c r="C3225" s="147" t="s">
        <v>95</v>
      </c>
      <c r="D3225" s="164">
        <v>554558</v>
      </c>
      <c r="E3225" s="151">
        <v>833</v>
      </c>
      <c r="F3225" s="164"/>
      <c r="G3225" s="1328"/>
    </row>
    <row r="3226" spans="1:7" ht="18.75" customHeight="1" x14ac:dyDescent="0.25">
      <c r="A3226" s="1348"/>
      <c r="B3226" s="165" t="s">
        <v>3309</v>
      </c>
      <c r="C3226" s="147" t="s">
        <v>95</v>
      </c>
      <c r="D3226" s="164">
        <v>592280</v>
      </c>
      <c r="E3226" s="151">
        <v>833</v>
      </c>
      <c r="F3226" s="164"/>
      <c r="G3226" s="1328"/>
    </row>
    <row r="3227" spans="1:7" ht="18.75" customHeight="1" x14ac:dyDescent="0.25">
      <c r="A3227" s="1348"/>
      <c r="B3227" s="165" t="s">
        <v>3310</v>
      </c>
      <c r="C3227" s="147" t="s">
        <v>95</v>
      </c>
      <c r="D3227" s="164">
        <v>632750</v>
      </c>
      <c r="E3227" s="151">
        <v>833</v>
      </c>
      <c r="F3227" s="164"/>
      <c r="G3227" s="1328"/>
    </row>
    <row r="3228" spans="1:7" ht="18.75" customHeight="1" x14ac:dyDescent="0.25">
      <c r="A3228" s="1348"/>
      <c r="B3228" s="165" t="s">
        <v>3311</v>
      </c>
      <c r="C3228" s="147" t="s">
        <v>95</v>
      </c>
      <c r="D3228" s="164">
        <v>676357</v>
      </c>
      <c r="E3228" s="151">
        <v>833</v>
      </c>
      <c r="F3228" s="164"/>
      <c r="G3228" s="1328"/>
    </row>
    <row r="3229" spans="1:7" ht="18.75" customHeight="1" x14ac:dyDescent="0.25">
      <c r="A3229" s="1348"/>
      <c r="B3229" s="165" t="s">
        <v>3312</v>
      </c>
      <c r="C3229" s="147" t="s">
        <v>95</v>
      </c>
      <c r="D3229" s="164">
        <v>723545</v>
      </c>
      <c r="E3229" s="151">
        <v>833</v>
      </c>
      <c r="F3229" s="164"/>
      <c r="G3229" s="1328"/>
    </row>
    <row r="3230" spans="1:7" ht="18.75" customHeight="1" x14ac:dyDescent="0.25">
      <c r="A3230" s="1348"/>
      <c r="B3230" s="165" t="s">
        <v>3313</v>
      </c>
      <c r="C3230" s="147" t="s">
        <v>95</v>
      </c>
      <c r="D3230" s="164">
        <v>774814</v>
      </c>
      <c r="E3230" s="151">
        <v>833</v>
      </c>
      <c r="F3230" s="164"/>
      <c r="G3230" s="1328"/>
    </row>
    <row r="3231" spans="1:7" ht="18.75" customHeight="1" x14ac:dyDescent="0.25">
      <c r="A3231" s="1348"/>
      <c r="B3231" s="165" t="s">
        <v>3314</v>
      </c>
      <c r="C3231" s="147" t="s">
        <v>95</v>
      </c>
      <c r="D3231" s="164">
        <v>830762</v>
      </c>
      <c r="E3231" s="151">
        <v>833</v>
      </c>
      <c r="F3231" s="164"/>
      <c r="G3231" s="1328"/>
    </row>
    <row r="3232" spans="1:7" ht="18.75" customHeight="1" x14ac:dyDescent="0.25">
      <c r="A3232" s="1348"/>
      <c r="B3232" s="165" t="s">
        <v>3315</v>
      </c>
      <c r="C3232" s="147" t="s">
        <v>95</v>
      </c>
      <c r="D3232" s="164">
        <v>892030</v>
      </c>
      <c r="E3232" s="151">
        <v>833</v>
      </c>
      <c r="F3232" s="164"/>
      <c r="G3232" s="1328"/>
    </row>
    <row r="3233" spans="1:7" ht="18.75" customHeight="1" x14ac:dyDescent="0.25">
      <c r="A3233" s="1348"/>
      <c r="B3233" s="165" t="s">
        <v>3316</v>
      </c>
      <c r="C3233" s="147" t="s">
        <v>95</v>
      </c>
      <c r="D3233" s="164">
        <v>959377</v>
      </c>
      <c r="E3233" s="151">
        <v>833</v>
      </c>
      <c r="F3233" s="164"/>
      <c r="G3233" s="1328"/>
    </row>
    <row r="3234" spans="1:7" ht="18.75" customHeight="1" thickBot="1" x14ac:dyDescent="0.3">
      <c r="A3234" s="1349"/>
      <c r="B3234" s="165" t="s">
        <v>3317</v>
      </c>
      <c r="C3234" s="147" t="s">
        <v>95</v>
      </c>
      <c r="D3234" s="164">
        <v>1033664</v>
      </c>
      <c r="E3234" s="151">
        <v>833</v>
      </c>
      <c r="F3234" s="164"/>
      <c r="G3234" s="1328"/>
    </row>
    <row r="3235" spans="1:7" ht="18.75" customHeight="1" x14ac:dyDescent="0.25">
      <c r="A3235" s="1347">
        <v>18</v>
      </c>
      <c r="B3235" s="165" t="s">
        <v>3318</v>
      </c>
      <c r="C3235" s="147" t="s">
        <v>95</v>
      </c>
      <c r="D3235" s="166">
        <v>104226</v>
      </c>
      <c r="E3235" s="151">
        <v>833</v>
      </c>
      <c r="F3235" s="166"/>
      <c r="G3235" s="1342" t="s">
        <v>2837</v>
      </c>
    </row>
    <row r="3236" spans="1:7" ht="18.75" customHeight="1" x14ac:dyDescent="0.25">
      <c r="A3236" s="1348"/>
      <c r="B3236" s="165" t="s">
        <v>3319</v>
      </c>
      <c r="C3236" s="147" t="s">
        <v>95</v>
      </c>
      <c r="D3236" s="164">
        <v>137304</v>
      </c>
      <c r="E3236" s="151">
        <v>833</v>
      </c>
      <c r="F3236" s="164"/>
      <c r="G3236" s="1328"/>
    </row>
    <row r="3237" spans="1:7" ht="18.75" customHeight="1" x14ac:dyDescent="0.25">
      <c r="A3237" s="1348"/>
      <c r="B3237" s="165" t="s">
        <v>3320</v>
      </c>
      <c r="C3237" s="147" t="s">
        <v>95</v>
      </c>
      <c r="D3237" s="164">
        <v>361264</v>
      </c>
      <c r="E3237" s="151">
        <v>833</v>
      </c>
      <c r="F3237" s="164"/>
      <c r="G3237" s="1328"/>
    </row>
    <row r="3238" spans="1:7" ht="18.75" customHeight="1" x14ac:dyDescent="0.25">
      <c r="A3238" s="1348"/>
      <c r="B3238" s="165" t="s">
        <v>3321</v>
      </c>
      <c r="C3238" s="147" t="s">
        <v>95</v>
      </c>
      <c r="D3238" s="164">
        <v>486039</v>
      </c>
      <c r="E3238" s="151">
        <v>833</v>
      </c>
      <c r="F3238" s="164"/>
      <c r="G3238" s="1328"/>
    </row>
    <row r="3239" spans="1:7" ht="18.75" customHeight="1" x14ac:dyDescent="0.25">
      <c r="A3239" s="1348"/>
      <c r="B3239" s="165" t="s">
        <v>3322</v>
      </c>
      <c r="C3239" s="147" t="s">
        <v>95</v>
      </c>
      <c r="D3239" s="164">
        <v>519244</v>
      </c>
      <c r="E3239" s="151">
        <v>833</v>
      </c>
      <c r="F3239" s="164"/>
      <c r="G3239" s="1328"/>
    </row>
    <row r="3240" spans="1:7" ht="18.75" customHeight="1" x14ac:dyDescent="0.25">
      <c r="A3240" s="1348"/>
      <c r="B3240" s="165" t="s">
        <v>3323</v>
      </c>
      <c r="C3240" s="147" t="s">
        <v>95</v>
      </c>
      <c r="D3240" s="164">
        <v>554558</v>
      </c>
      <c r="E3240" s="151">
        <v>833</v>
      </c>
      <c r="F3240" s="164"/>
      <c r="G3240" s="1328"/>
    </row>
    <row r="3241" spans="1:7" ht="18.75" customHeight="1" x14ac:dyDescent="0.25">
      <c r="A3241" s="1348"/>
      <c r="B3241" s="165" t="s">
        <v>3324</v>
      </c>
      <c r="C3241" s="147" t="s">
        <v>95</v>
      </c>
      <c r="D3241" s="164">
        <v>592280</v>
      </c>
      <c r="E3241" s="151">
        <v>833</v>
      </c>
      <c r="F3241" s="164"/>
      <c r="G3241" s="1328"/>
    </row>
    <row r="3242" spans="1:7" ht="18.75" customHeight="1" x14ac:dyDescent="0.25">
      <c r="A3242" s="1348"/>
      <c r="B3242" s="165" t="s">
        <v>3325</v>
      </c>
      <c r="C3242" s="147" t="s">
        <v>95</v>
      </c>
      <c r="D3242" s="164">
        <v>632750</v>
      </c>
      <c r="E3242" s="151">
        <v>833</v>
      </c>
      <c r="F3242" s="164"/>
      <c r="G3242" s="1328"/>
    </row>
    <row r="3243" spans="1:7" ht="18.75" customHeight="1" x14ac:dyDescent="0.25">
      <c r="A3243" s="1348"/>
      <c r="B3243" s="165" t="s">
        <v>3326</v>
      </c>
      <c r="C3243" s="147" t="s">
        <v>95</v>
      </c>
      <c r="D3243" s="164">
        <v>676357</v>
      </c>
      <c r="E3243" s="151">
        <v>833</v>
      </c>
      <c r="F3243" s="164"/>
      <c r="G3243" s="1328"/>
    </row>
    <row r="3244" spans="1:7" ht="18.75" customHeight="1" x14ac:dyDescent="0.25">
      <c r="A3244" s="1348"/>
      <c r="B3244" s="165" t="s">
        <v>3327</v>
      </c>
      <c r="C3244" s="147" t="s">
        <v>95</v>
      </c>
      <c r="D3244" s="164">
        <v>723545</v>
      </c>
      <c r="E3244" s="151">
        <v>833</v>
      </c>
      <c r="F3244" s="164"/>
      <c r="G3244" s="1328"/>
    </row>
    <row r="3245" spans="1:7" ht="18.75" customHeight="1" x14ac:dyDescent="0.25">
      <c r="A3245" s="1348"/>
      <c r="B3245" s="165" t="s">
        <v>3328</v>
      </c>
      <c r="C3245" s="147" t="s">
        <v>95</v>
      </c>
      <c r="D3245" s="164">
        <v>774814</v>
      </c>
      <c r="E3245" s="151">
        <v>833</v>
      </c>
      <c r="F3245" s="164"/>
      <c r="G3245" s="1328"/>
    </row>
    <row r="3246" spans="1:7" ht="18.75" customHeight="1" x14ac:dyDescent="0.25">
      <c r="A3246" s="1348"/>
      <c r="B3246" s="165" t="s">
        <v>3329</v>
      </c>
      <c r="C3246" s="147" t="s">
        <v>95</v>
      </c>
      <c r="D3246" s="164">
        <v>830762</v>
      </c>
      <c r="E3246" s="151">
        <v>833</v>
      </c>
      <c r="F3246" s="164"/>
      <c r="G3246" s="1328"/>
    </row>
    <row r="3247" spans="1:7" ht="18.75" customHeight="1" x14ac:dyDescent="0.25">
      <c r="A3247" s="1348"/>
      <c r="B3247" s="165" t="s">
        <v>3330</v>
      </c>
      <c r="C3247" s="147" t="s">
        <v>95</v>
      </c>
      <c r="D3247" s="164">
        <v>892030</v>
      </c>
      <c r="E3247" s="151">
        <v>833</v>
      </c>
      <c r="F3247" s="164"/>
      <c r="G3247" s="1328"/>
    </row>
    <row r="3248" spans="1:7" ht="18.75" customHeight="1" x14ac:dyDescent="0.25">
      <c r="A3248" s="1348"/>
      <c r="B3248" s="165" t="s">
        <v>3331</v>
      </c>
      <c r="C3248" s="147" t="s">
        <v>95</v>
      </c>
      <c r="D3248" s="164">
        <v>959377</v>
      </c>
      <c r="E3248" s="151">
        <v>833</v>
      </c>
      <c r="F3248" s="164"/>
      <c r="G3248" s="1328"/>
    </row>
    <row r="3249" spans="1:7" ht="18.75" customHeight="1" thickBot="1" x14ac:dyDescent="0.3">
      <c r="A3249" s="1349"/>
      <c r="B3249" s="165" t="s">
        <v>3332</v>
      </c>
      <c r="C3249" s="147" t="s">
        <v>95</v>
      </c>
      <c r="D3249" s="164">
        <v>1033664</v>
      </c>
      <c r="E3249" s="151">
        <v>833</v>
      </c>
      <c r="F3249" s="164"/>
      <c r="G3249" s="1328"/>
    </row>
    <row r="3250" spans="1:7" ht="18.75" customHeight="1" x14ac:dyDescent="0.25">
      <c r="A3250" s="1347">
        <v>19</v>
      </c>
      <c r="B3250" s="165" t="s">
        <v>3333</v>
      </c>
      <c r="C3250" s="147" t="s">
        <v>95</v>
      </c>
      <c r="D3250" s="166">
        <v>104226</v>
      </c>
      <c r="E3250" s="151">
        <v>833</v>
      </c>
      <c r="F3250" s="166"/>
      <c r="G3250" s="1342" t="s">
        <v>2837</v>
      </c>
    </row>
    <row r="3251" spans="1:7" ht="18.75" customHeight="1" x14ac:dyDescent="0.25">
      <c r="A3251" s="1348"/>
      <c r="B3251" s="165" t="s">
        <v>3334</v>
      </c>
      <c r="C3251" s="147" t="s">
        <v>95</v>
      </c>
      <c r="D3251" s="164">
        <v>137304</v>
      </c>
      <c r="E3251" s="151">
        <v>833</v>
      </c>
      <c r="F3251" s="164"/>
      <c r="G3251" s="1328"/>
    </row>
    <row r="3252" spans="1:7" ht="18.75" customHeight="1" x14ac:dyDescent="0.25">
      <c r="A3252" s="1348"/>
      <c r="B3252" s="165" t="s">
        <v>3335</v>
      </c>
      <c r="C3252" s="147" t="s">
        <v>95</v>
      </c>
      <c r="D3252" s="164">
        <v>361264</v>
      </c>
      <c r="E3252" s="151">
        <v>833</v>
      </c>
      <c r="F3252" s="164"/>
      <c r="G3252" s="1328"/>
    </row>
    <row r="3253" spans="1:7" ht="18.75" customHeight="1" x14ac:dyDescent="0.25">
      <c r="A3253" s="1348"/>
      <c r="B3253" s="165" t="s">
        <v>3336</v>
      </c>
      <c r="C3253" s="147" t="s">
        <v>95</v>
      </c>
      <c r="D3253" s="164">
        <v>486039</v>
      </c>
      <c r="E3253" s="151">
        <v>833</v>
      </c>
      <c r="F3253" s="164"/>
      <c r="G3253" s="1328"/>
    </row>
    <row r="3254" spans="1:7" ht="18.75" customHeight="1" x14ac:dyDescent="0.25">
      <c r="A3254" s="1348"/>
      <c r="B3254" s="165" t="s">
        <v>3337</v>
      </c>
      <c r="C3254" s="147" t="s">
        <v>95</v>
      </c>
      <c r="D3254" s="164">
        <v>519244</v>
      </c>
      <c r="E3254" s="151">
        <v>833</v>
      </c>
      <c r="F3254" s="164"/>
      <c r="G3254" s="1328"/>
    </row>
    <row r="3255" spans="1:7" ht="18.75" customHeight="1" x14ac:dyDescent="0.25">
      <c r="A3255" s="1348"/>
      <c r="B3255" s="165" t="s">
        <v>3338</v>
      </c>
      <c r="C3255" s="147" t="s">
        <v>95</v>
      </c>
      <c r="D3255" s="164">
        <v>554558</v>
      </c>
      <c r="E3255" s="151">
        <v>833</v>
      </c>
      <c r="F3255" s="164"/>
      <c r="G3255" s="1328"/>
    </row>
    <row r="3256" spans="1:7" ht="18.75" customHeight="1" x14ac:dyDescent="0.25">
      <c r="A3256" s="1348"/>
      <c r="B3256" s="165" t="s">
        <v>3339</v>
      </c>
      <c r="C3256" s="147" t="s">
        <v>95</v>
      </c>
      <c r="D3256" s="164">
        <v>592280</v>
      </c>
      <c r="E3256" s="151">
        <v>833</v>
      </c>
      <c r="F3256" s="164"/>
      <c r="G3256" s="1328"/>
    </row>
    <row r="3257" spans="1:7" ht="18.75" customHeight="1" x14ac:dyDescent="0.25">
      <c r="A3257" s="1348"/>
      <c r="B3257" s="165" t="s">
        <v>3340</v>
      </c>
      <c r="C3257" s="147" t="s">
        <v>95</v>
      </c>
      <c r="D3257" s="164">
        <v>632750</v>
      </c>
      <c r="E3257" s="151">
        <v>833</v>
      </c>
      <c r="F3257" s="164"/>
      <c r="G3257" s="1328"/>
    </row>
    <row r="3258" spans="1:7" ht="18.75" customHeight="1" x14ac:dyDescent="0.25">
      <c r="A3258" s="1348"/>
      <c r="B3258" s="165" t="s">
        <v>3341</v>
      </c>
      <c r="C3258" s="147" t="s">
        <v>95</v>
      </c>
      <c r="D3258" s="164">
        <v>676357</v>
      </c>
      <c r="E3258" s="151">
        <v>833</v>
      </c>
      <c r="F3258" s="164"/>
      <c r="G3258" s="1328"/>
    </row>
    <row r="3259" spans="1:7" ht="18.75" customHeight="1" x14ac:dyDescent="0.25">
      <c r="A3259" s="1348"/>
      <c r="B3259" s="165" t="s">
        <v>3342</v>
      </c>
      <c r="C3259" s="147" t="s">
        <v>95</v>
      </c>
      <c r="D3259" s="164">
        <v>723545</v>
      </c>
      <c r="E3259" s="151">
        <v>833</v>
      </c>
      <c r="F3259" s="164"/>
      <c r="G3259" s="1328"/>
    </row>
    <row r="3260" spans="1:7" ht="18.75" customHeight="1" x14ac:dyDescent="0.25">
      <c r="A3260" s="1348"/>
      <c r="B3260" s="165" t="s">
        <v>3343</v>
      </c>
      <c r="C3260" s="147" t="s">
        <v>95</v>
      </c>
      <c r="D3260" s="164">
        <v>774814</v>
      </c>
      <c r="E3260" s="151">
        <v>833</v>
      </c>
      <c r="F3260" s="164"/>
      <c r="G3260" s="1328"/>
    </row>
    <row r="3261" spans="1:7" ht="18.75" customHeight="1" x14ac:dyDescent="0.25">
      <c r="A3261" s="1348"/>
      <c r="B3261" s="165" t="s">
        <v>3344</v>
      </c>
      <c r="C3261" s="147" t="s">
        <v>95</v>
      </c>
      <c r="D3261" s="164">
        <v>830762</v>
      </c>
      <c r="E3261" s="151">
        <v>833</v>
      </c>
      <c r="F3261" s="164"/>
      <c r="G3261" s="1328"/>
    </row>
    <row r="3262" spans="1:7" ht="18.75" customHeight="1" x14ac:dyDescent="0.25">
      <c r="A3262" s="1348"/>
      <c r="B3262" s="165" t="s">
        <v>3345</v>
      </c>
      <c r="C3262" s="147" t="s">
        <v>95</v>
      </c>
      <c r="D3262" s="164">
        <v>892030</v>
      </c>
      <c r="E3262" s="151">
        <v>833</v>
      </c>
      <c r="F3262" s="164"/>
      <c r="G3262" s="1328"/>
    </row>
    <row r="3263" spans="1:7" ht="18.75" customHeight="1" x14ac:dyDescent="0.25">
      <c r="A3263" s="1348"/>
      <c r="B3263" s="165" t="s">
        <v>3346</v>
      </c>
      <c r="C3263" s="147" t="s">
        <v>95</v>
      </c>
      <c r="D3263" s="164">
        <v>959377</v>
      </c>
      <c r="E3263" s="151">
        <v>833</v>
      </c>
      <c r="F3263" s="164"/>
      <c r="G3263" s="1328"/>
    </row>
    <row r="3264" spans="1:7" ht="18.75" customHeight="1" thickBot="1" x14ac:dyDescent="0.3">
      <c r="A3264" s="1349"/>
      <c r="B3264" s="165" t="s">
        <v>3347</v>
      </c>
      <c r="C3264" s="147" t="s">
        <v>95</v>
      </c>
      <c r="D3264" s="164">
        <v>1033664</v>
      </c>
      <c r="E3264" s="151">
        <v>833</v>
      </c>
      <c r="F3264" s="164"/>
      <c r="G3264" s="1328"/>
    </row>
    <row r="3265" spans="1:7" ht="18.75" customHeight="1" x14ac:dyDescent="0.25">
      <c r="A3265" s="1347">
        <v>19</v>
      </c>
      <c r="B3265" s="165" t="s">
        <v>3348</v>
      </c>
      <c r="C3265" s="147" t="s">
        <v>95</v>
      </c>
      <c r="D3265" s="166">
        <v>104226</v>
      </c>
      <c r="E3265" s="151">
        <v>833</v>
      </c>
      <c r="F3265" s="166"/>
      <c r="G3265" s="1342" t="s">
        <v>2837</v>
      </c>
    </row>
    <row r="3266" spans="1:7" ht="18.75" customHeight="1" x14ac:dyDescent="0.25">
      <c r="A3266" s="1348"/>
      <c r="B3266" s="165" t="s">
        <v>3349</v>
      </c>
      <c r="C3266" s="147" t="s">
        <v>95</v>
      </c>
      <c r="D3266" s="164">
        <v>137304</v>
      </c>
      <c r="E3266" s="151">
        <v>833</v>
      </c>
      <c r="F3266" s="164"/>
      <c r="G3266" s="1328"/>
    </row>
    <row r="3267" spans="1:7" ht="18.75" customHeight="1" x14ac:dyDescent="0.25">
      <c r="A3267" s="1348"/>
      <c r="B3267" s="165" t="s">
        <v>3350</v>
      </c>
      <c r="C3267" s="147" t="s">
        <v>95</v>
      </c>
      <c r="D3267" s="164">
        <v>361264</v>
      </c>
      <c r="E3267" s="151">
        <v>833</v>
      </c>
      <c r="F3267" s="164"/>
      <c r="G3267" s="1328"/>
    </row>
    <row r="3268" spans="1:7" ht="18.75" customHeight="1" x14ac:dyDescent="0.25">
      <c r="A3268" s="1348"/>
      <c r="B3268" s="165" t="s">
        <v>3351</v>
      </c>
      <c r="C3268" s="147" t="s">
        <v>95</v>
      </c>
      <c r="D3268" s="164">
        <v>486039</v>
      </c>
      <c r="E3268" s="151">
        <v>833</v>
      </c>
      <c r="F3268" s="164"/>
      <c r="G3268" s="1328"/>
    </row>
    <row r="3269" spans="1:7" ht="18.75" customHeight="1" x14ac:dyDescent="0.25">
      <c r="A3269" s="1348"/>
      <c r="B3269" s="165" t="s">
        <v>3352</v>
      </c>
      <c r="C3269" s="147" t="s">
        <v>95</v>
      </c>
      <c r="D3269" s="164">
        <v>519244</v>
      </c>
      <c r="E3269" s="151">
        <v>833</v>
      </c>
      <c r="F3269" s="164"/>
      <c r="G3269" s="1328"/>
    </row>
    <row r="3270" spans="1:7" ht="18.75" customHeight="1" x14ac:dyDescent="0.25">
      <c r="A3270" s="1348"/>
      <c r="B3270" s="165" t="s">
        <v>3353</v>
      </c>
      <c r="C3270" s="147" t="s">
        <v>95</v>
      </c>
      <c r="D3270" s="164">
        <v>554558</v>
      </c>
      <c r="E3270" s="151">
        <v>833</v>
      </c>
      <c r="F3270" s="164"/>
      <c r="G3270" s="1328"/>
    </row>
    <row r="3271" spans="1:7" ht="18.75" customHeight="1" x14ac:dyDescent="0.25">
      <c r="A3271" s="1348"/>
      <c r="B3271" s="165" t="s">
        <v>3354</v>
      </c>
      <c r="C3271" s="147" t="s">
        <v>95</v>
      </c>
      <c r="D3271" s="164">
        <v>592280</v>
      </c>
      <c r="E3271" s="151">
        <v>833</v>
      </c>
      <c r="F3271" s="164"/>
      <c r="G3271" s="1328"/>
    </row>
    <row r="3272" spans="1:7" ht="18.75" customHeight="1" x14ac:dyDescent="0.25">
      <c r="A3272" s="1348"/>
      <c r="B3272" s="165" t="s">
        <v>3355</v>
      </c>
      <c r="C3272" s="147" t="s">
        <v>95</v>
      </c>
      <c r="D3272" s="164">
        <v>632750</v>
      </c>
      <c r="E3272" s="151">
        <v>833</v>
      </c>
      <c r="F3272" s="164"/>
      <c r="G3272" s="1328"/>
    </row>
    <row r="3273" spans="1:7" ht="18.75" customHeight="1" x14ac:dyDescent="0.25">
      <c r="A3273" s="1348"/>
      <c r="B3273" s="165" t="s">
        <v>3356</v>
      </c>
      <c r="C3273" s="147" t="s">
        <v>95</v>
      </c>
      <c r="D3273" s="164">
        <v>676357</v>
      </c>
      <c r="E3273" s="151">
        <v>833</v>
      </c>
      <c r="F3273" s="164"/>
      <c r="G3273" s="1328"/>
    </row>
    <row r="3274" spans="1:7" ht="18.75" customHeight="1" x14ac:dyDescent="0.25">
      <c r="A3274" s="1348"/>
      <c r="B3274" s="165" t="s">
        <v>3357</v>
      </c>
      <c r="C3274" s="147" t="s">
        <v>95</v>
      </c>
      <c r="D3274" s="164">
        <v>723545</v>
      </c>
      <c r="E3274" s="151">
        <v>833</v>
      </c>
      <c r="F3274" s="164"/>
      <c r="G3274" s="1328"/>
    </row>
    <row r="3275" spans="1:7" ht="18.75" customHeight="1" x14ac:dyDescent="0.25">
      <c r="A3275" s="1348"/>
      <c r="B3275" s="165" t="s">
        <v>3358</v>
      </c>
      <c r="C3275" s="147" t="s">
        <v>95</v>
      </c>
      <c r="D3275" s="164">
        <v>774814</v>
      </c>
      <c r="E3275" s="151">
        <v>833</v>
      </c>
      <c r="F3275" s="164"/>
      <c r="G3275" s="1328"/>
    </row>
    <row r="3276" spans="1:7" ht="18.75" customHeight="1" x14ac:dyDescent="0.25">
      <c r="A3276" s="1348"/>
      <c r="B3276" s="165" t="s">
        <v>3359</v>
      </c>
      <c r="C3276" s="147" t="s">
        <v>95</v>
      </c>
      <c r="D3276" s="164">
        <v>830762</v>
      </c>
      <c r="E3276" s="151">
        <v>833</v>
      </c>
      <c r="F3276" s="164"/>
      <c r="G3276" s="1328"/>
    </row>
    <row r="3277" spans="1:7" ht="18.75" customHeight="1" x14ac:dyDescent="0.25">
      <c r="A3277" s="1348"/>
      <c r="B3277" s="165" t="s">
        <v>3360</v>
      </c>
      <c r="C3277" s="147" t="s">
        <v>95</v>
      </c>
      <c r="D3277" s="164">
        <v>892030</v>
      </c>
      <c r="E3277" s="151">
        <v>833</v>
      </c>
      <c r="F3277" s="164"/>
      <c r="G3277" s="1328"/>
    </row>
    <row r="3278" spans="1:7" ht="18.75" customHeight="1" x14ac:dyDescent="0.25">
      <c r="A3278" s="1348"/>
      <c r="B3278" s="165" t="s">
        <v>3361</v>
      </c>
      <c r="C3278" s="147" t="s">
        <v>95</v>
      </c>
      <c r="D3278" s="164">
        <v>959377</v>
      </c>
      <c r="E3278" s="151">
        <v>833</v>
      </c>
      <c r="F3278" s="164"/>
      <c r="G3278" s="1328"/>
    </row>
    <row r="3279" spans="1:7" ht="18.75" customHeight="1" thickBot="1" x14ac:dyDescent="0.3">
      <c r="A3279" s="1349"/>
      <c r="B3279" s="165" t="s">
        <v>3362</v>
      </c>
      <c r="C3279" s="147" t="s">
        <v>95</v>
      </c>
      <c r="D3279" s="164">
        <v>1033664</v>
      </c>
      <c r="E3279" s="151">
        <v>833</v>
      </c>
      <c r="F3279" s="164"/>
      <c r="G3279" s="1328"/>
    </row>
    <row r="3280" spans="1:7" ht="18.75" customHeight="1" x14ac:dyDescent="0.25">
      <c r="A3280" s="1347">
        <v>20</v>
      </c>
      <c r="B3280" s="165" t="s">
        <v>3363</v>
      </c>
      <c r="C3280" s="147" t="s">
        <v>95</v>
      </c>
      <c r="D3280" s="166">
        <v>104226</v>
      </c>
      <c r="E3280" s="151">
        <v>833</v>
      </c>
      <c r="F3280" s="166"/>
      <c r="G3280" s="1342" t="s">
        <v>2837</v>
      </c>
    </row>
    <row r="3281" spans="1:7" ht="18.75" customHeight="1" x14ac:dyDescent="0.25">
      <c r="A3281" s="1348"/>
      <c r="B3281" s="165" t="s">
        <v>3364</v>
      </c>
      <c r="C3281" s="147" t="s">
        <v>95</v>
      </c>
      <c r="D3281" s="164">
        <v>137304</v>
      </c>
      <c r="E3281" s="151">
        <v>833</v>
      </c>
      <c r="F3281" s="164"/>
      <c r="G3281" s="1328"/>
    </row>
    <row r="3282" spans="1:7" ht="18.75" customHeight="1" x14ac:dyDescent="0.25">
      <c r="A3282" s="1348"/>
      <c r="B3282" s="165" t="s">
        <v>3365</v>
      </c>
      <c r="C3282" s="147" t="s">
        <v>95</v>
      </c>
      <c r="D3282" s="164">
        <v>361264</v>
      </c>
      <c r="E3282" s="151">
        <v>833</v>
      </c>
      <c r="F3282" s="164"/>
      <c r="G3282" s="1328"/>
    </row>
    <row r="3283" spans="1:7" ht="18.75" customHeight="1" x14ac:dyDescent="0.25">
      <c r="A3283" s="1348"/>
      <c r="B3283" s="165" t="s">
        <v>3366</v>
      </c>
      <c r="C3283" s="147" t="s">
        <v>95</v>
      </c>
      <c r="D3283" s="164">
        <v>486039</v>
      </c>
      <c r="E3283" s="151">
        <v>833</v>
      </c>
      <c r="F3283" s="164"/>
      <c r="G3283" s="1328"/>
    </row>
    <row r="3284" spans="1:7" ht="18.75" customHeight="1" x14ac:dyDescent="0.25">
      <c r="A3284" s="1348"/>
      <c r="B3284" s="165" t="s">
        <v>3367</v>
      </c>
      <c r="C3284" s="147" t="s">
        <v>95</v>
      </c>
      <c r="D3284" s="164">
        <v>519244</v>
      </c>
      <c r="E3284" s="151">
        <v>833</v>
      </c>
      <c r="F3284" s="164"/>
      <c r="G3284" s="1328"/>
    </row>
    <row r="3285" spans="1:7" ht="18.75" customHeight="1" x14ac:dyDescent="0.25">
      <c r="A3285" s="1348"/>
      <c r="B3285" s="165" t="s">
        <v>3368</v>
      </c>
      <c r="C3285" s="147" t="s">
        <v>95</v>
      </c>
      <c r="D3285" s="164">
        <v>554558</v>
      </c>
      <c r="E3285" s="151">
        <v>833</v>
      </c>
      <c r="F3285" s="164"/>
      <c r="G3285" s="1328"/>
    </row>
    <row r="3286" spans="1:7" ht="18.75" customHeight="1" x14ac:dyDescent="0.25">
      <c r="A3286" s="1348"/>
      <c r="B3286" s="165" t="s">
        <v>3369</v>
      </c>
      <c r="C3286" s="147" t="s">
        <v>95</v>
      </c>
      <c r="D3286" s="164">
        <v>592280</v>
      </c>
      <c r="E3286" s="151">
        <v>833</v>
      </c>
      <c r="F3286" s="164"/>
      <c r="G3286" s="1328"/>
    </row>
    <row r="3287" spans="1:7" ht="18.75" customHeight="1" x14ac:dyDescent="0.25">
      <c r="A3287" s="1348"/>
      <c r="B3287" s="165" t="s">
        <v>3370</v>
      </c>
      <c r="C3287" s="147" t="s">
        <v>95</v>
      </c>
      <c r="D3287" s="164">
        <v>632750</v>
      </c>
      <c r="E3287" s="151">
        <v>833</v>
      </c>
      <c r="F3287" s="164"/>
      <c r="G3287" s="1328"/>
    </row>
    <row r="3288" spans="1:7" ht="18.75" customHeight="1" x14ac:dyDescent="0.25">
      <c r="A3288" s="1348"/>
      <c r="B3288" s="165" t="s">
        <v>3371</v>
      </c>
      <c r="C3288" s="147" t="s">
        <v>95</v>
      </c>
      <c r="D3288" s="164">
        <v>676357</v>
      </c>
      <c r="E3288" s="151">
        <v>833</v>
      </c>
      <c r="F3288" s="164"/>
      <c r="G3288" s="1328"/>
    </row>
    <row r="3289" spans="1:7" ht="18.75" customHeight="1" x14ac:dyDescent="0.25">
      <c r="A3289" s="1348"/>
      <c r="B3289" s="165" t="s">
        <v>3372</v>
      </c>
      <c r="C3289" s="147" t="s">
        <v>95</v>
      </c>
      <c r="D3289" s="164">
        <v>723545</v>
      </c>
      <c r="E3289" s="151">
        <v>833</v>
      </c>
      <c r="F3289" s="164"/>
      <c r="G3289" s="1328"/>
    </row>
    <row r="3290" spans="1:7" ht="18.75" customHeight="1" x14ac:dyDescent="0.25">
      <c r="A3290" s="1348"/>
      <c r="B3290" s="165" t="s">
        <v>3373</v>
      </c>
      <c r="C3290" s="147" t="s">
        <v>95</v>
      </c>
      <c r="D3290" s="164">
        <v>774814</v>
      </c>
      <c r="E3290" s="151">
        <v>833</v>
      </c>
      <c r="F3290" s="164"/>
      <c r="G3290" s="1328"/>
    </row>
    <row r="3291" spans="1:7" ht="18.75" customHeight="1" x14ac:dyDescent="0.25">
      <c r="A3291" s="1348"/>
      <c r="B3291" s="165" t="s">
        <v>3374</v>
      </c>
      <c r="C3291" s="147" t="s">
        <v>95</v>
      </c>
      <c r="D3291" s="164">
        <v>830762</v>
      </c>
      <c r="E3291" s="151">
        <v>833</v>
      </c>
      <c r="F3291" s="164"/>
      <c r="G3291" s="1328"/>
    </row>
    <row r="3292" spans="1:7" ht="18.75" customHeight="1" x14ac:dyDescent="0.25">
      <c r="A3292" s="1348"/>
      <c r="B3292" s="165" t="s">
        <v>3375</v>
      </c>
      <c r="C3292" s="147" t="s">
        <v>95</v>
      </c>
      <c r="D3292" s="164">
        <v>892030</v>
      </c>
      <c r="E3292" s="151">
        <v>833</v>
      </c>
      <c r="F3292" s="164"/>
      <c r="G3292" s="1328"/>
    </row>
    <row r="3293" spans="1:7" ht="18.75" customHeight="1" x14ac:dyDescent="0.25">
      <c r="A3293" s="1348"/>
      <c r="B3293" s="165" t="s">
        <v>3376</v>
      </c>
      <c r="C3293" s="147" t="s">
        <v>95</v>
      </c>
      <c r="D3293" s="164">
        <v>959377</v>
      </c>
      <c r="E3293" s="151">
        <v>833</v>
      </c>
      <c r="F3293" s="164"/>
      <c r="G3293" s="1328"/>
    </row>
    <row r="3294" spans="1:7" ht="18.75" customHeight="1" thickBot="1" x14ac:dyDescent="0.3">
      <c r="A3294" s="1349"/>
      <c r="B3294" s="165" t="s">
        <v>3377</v>
      </c>
      <c r="C3294" s="147" t="s">
        <v>95</v>
      </c>
      <c r="D3294" s="164">
        <v>1033664</v>
      </c>
      <c r="E3294" s="151">
        <v>833</v>
      </c>
      <c r="F3294" s="164"/>
      <c r="G3294" s="1328"/>
    </row>
    <row r="3295" spans="1:7" ht="18.75" customHeight="1" x14ac:dyDescent="0.25">
      <c r="A3295" s="1347">
        <v>21</v>
      </c>
      <c r="B3295" s="165" t="s">
        <v>3378</v>
      </c>
      <c r="C3295" s="147" t="s">
        <v>95</v>
      </c>
      <c r="D3295" s="166">
        <v>104226</v>
      </c>
      <c r="E3295" s="151">
        <v>833</v>
      </c>
      <c r="F3295" s="166"/>
      <c r="G3295" s="1342" t="s">
        <v>2837</v>
      </c>
    </row>
    <row r="3296" spans="1:7" ht="18.75" customHeight="1" x14ac:dyDescent="0.25">
      <c r="A3296" s="1348"/>
      <c r="B3296" s="165" t="s">
        <v>3379</v>
      </c>
      <c r="C3296" s="147" t="s">
        <v>95</v>
      </c>
      <c r="D3296" s="164">
        <v>137304</v>
      </c>
      <c r="E3296" s="151">
        <v>833</v>
      </c>
      <c r="F3296" s="164"/>
      <c r="G3296" s="1328"/>
    </row>
    <row r="3297" spans="1:7" ht="18.75" customHeight="1" x14ac:dyDescent="0.25">
      <c r="A3297" s="1348"/>
      <c r="B3297" s="165" t="s">
        <v>3380</v>
      </c>
      <c r="C3297" s="147" t="s">
        <v>95</v>
      </c>
      <c r="D3297" s="164">
        <v>361264</v>
      </c>
      <c r="E3297" s="151">
        <v>833</v>
      </c>
      <c r="F3297" s="164"/>
      <c r="G3297" s="1328"/>
    </row>
    <row r="3298" spans="1:7" ht="18.75" customHeight="1" x14ac:dyDescent="0.25">
      <c r="A3298" s="1348"/>
      <c r="B3298" s="165" t="s">
        <v>3381</v>
      </c>
      <c r="C3298" s="147" t="s">
        <v>95</v>
      </c>
      <c r="D3298" s="164">
        <v>486039</v>
      </c>
      <c r="E3298" s="151">
        <v>833</v>
      </c>
      <c r="F3298" s="164"/>
      <c r="G3298" s="1328"/>
    </row>
    <row r="3299" spans="1:7" ht="18.75" customHeight="1" x14ac:dyDescent="0.25">
      <c r="A3299" s="1348"/>
      <c r="B3299" s="165" t="s">
        <v>3382</v>
      </c>
      <c r="C3299" s="147" t="s">
        <v>95</v>
      </c>
      <c r="D3299" s="164">
        <v>519244</v>
      </c>
      <c r="E3299" s="151">
        <v>833</v>
      </c>
      <c r="F3299" s="164"/>
      <c r="G3299" s="1328"/>
    </row>
    <row r="3300" spans="1:7" ht="18.75" customHeight="1" x14ac:dyDescent="0.25">
      <c r="A3300" s="1348"/>
      <c r="B3300" s="165" t="s">
        <v>3383</v>
      </c>
      <c r="C3300" s="147" t="s">
        <v>95</v>
      </c>
      <c r="D3300" s="164">
        <v>554558</v>
      </c>
      <c r="E3300" s="151">
        <v>833</v>
      </c>
      <c r="F3300" s="164"/>
      <c r="G3300" s="1328"/>
    </row>
    <row r="3301" spans="1:7" ht="18.75" customHeight="1" x14ac:dyDescent="0.25">
      <c r="A3301" s="1348"/>
      <c r="B3301" s="165" t="s">
        <v>3384</v>
      </c>
      <c r="C3301" s="147" t="s">
        <v>95</v>
      </c>
      <c r="D3301" s="164">
        <v>592280</v>
      </c>
      <c r="E3301" s="151">
        <v>833</v>
      </c>
      <c r="F3301" s="164"/>
      <c r="G3301" s="1328"/>
    </row>
    <row r="3302" spans="1:7" ht="18.75" customHeight="1" x14ac:dyDescent="0.25">
      <c r="A3302" s="1348"/>
      <c r="B3302" s="165" t="s">
        <v>3385</v>
      </c>
      <c r="C3302" s="147" t="s">
        <v>95</v>
      </c>
      <c r="D3302" s="164">
        <v>632750</v>
      </c>
      <c r="E3302" s="151">
        <v>833</v>
      </c>
      <c r="F3302" s="164"/>
      <c r="G3302" s="1328"/>
    </row>
    <row r="3303" spans="1:7" ht="18.75" customHeight="1" x14ac:dyDescent="0.25">
      <c r="A3303" s="1348"/>
      <c r="B3303" s="165" t="s">
        <v>3386</v>
      </c>
      <c r="C3303" s="147" t="s">
        <v>95</v>
      </c>
      <c r="D3303" s="164">
        <v>676357</v>
      </c>
      <c r="E3303" s="151">
        <v>833</v>
      </c>
      <c r="F3303" s="164"/>
      <c r="G3303" s="1328"/>
    </row>
    <row r="3304" spans="1:7" ht="18.75" customHeight="1" x14ac:dyDescent="0.25">
      <c r="A3304" s="1348"/>
      <c r="B3304" s="165" t="s">
        <v>3387</v>
      </c>
      <c r="C3304" s="147" t="s">
        <v>95</v>
      </c>
      <c r="D3304" s="164">
        <v>723545</v>
      </c>
      <c r="E3304" s="151">
        <v>833</v>
      </c>
      <c r="F3304" s="164"/>
      <c r="G3304" s="1328"/>
    </row>
    <row r="3305" spans="1:7" ht="18.75" customHeight="1" x14ac:dyDescent="0.25">
      <c r="A3305" s="1348"/>
      <c r="B3305" s="165" t="s">
        <v>3388</v>
      </c>
      <c r="C3305" s="147" t="s">
        <v>95</v>
      </c>
      <c r="D3305" s="164">
        <v>774814</v>
      </c>
      <c r="E3305" s="151">
        <v>833</v>
      </c>
      <c r="F3305" s="164"/>
      <c r="G3305" s="1328"/>
    </row>
    <row r="3306" spans="1:7" ht="18.75" customHeight="1" x14ac:dyDescent="0.25">
      <c r="A3306" s="1348"/>
      <c r="B3306" s="165" t="s">
        <v>3389</v>
      </c>
      <c r="C3306" s="147" t="s">
        <v>95</v>
      </c>
      <c r="D3306" s="164">
        <v>830762</v>
      </c>
      <c r="E3306" s="151">
        <v>833</v>
      </c>
      <c r="F3306" s="164"/>
      <c r="G3306" s="1328"/>
    </row>
    <row r="3307" spans="1:7" ht="18.75" customHeight="1" x14ac:dyDescent="0.25">
      <c r="A3307" s="1348"/>
      <c r="B3307" s="165" t="s">
        <v>3390</v>
      </c>
      <c r="C3307" s="147" t="s">
        <v>95</v>
      </c>
      <c r="D3307" s="164">
        <v>892030</v>
      </c>
      <c r="E3307" s="151">
        <v>833</v>
      </c>
      <c r="F3307" s="164"/>
      <c r="G3307" s="1328"/>
    </row>
    <row r="3308" spans="1:7" ht="18.75" customHeight="1" x14ac:dyDescent="0.25">
      <c r="A3308" s="1348"/>
      <c r="B3308" s="165" t="s">
        <v>3391</v>
      </c>
      <c r="C3308" s="147" t="s">
        <v>95</v>
      </c>
      <c r="D3308" s="164">
        <v>959377</v>
      </c>
      <c r="E3308" s="151">
        <v>833</v>
      </c>
      <c r="F3308" s="164"/>
      <c r="G3308" s="1328"/>
    </row>
    <row r="3309" spans="1:7" ht="18.75" customHeight="1" thickBot="1" x14ac:dyDescent="0.3">
      <c r="A3309" s="1349"/>
      <c r="B3309" s="165" t="s">
        <v>3392</v>
      </c>
      <c r="C3309" s="147" t="s">
        <v>95</v>
      </c>
      <c r="D3309" s="164">
        <v>1033664</v>
      </c>
      <c r="E3309" s="151">
        <v>833</v>
      </c>
      <c r="F3309" s="164"/>
      <c r="G3309" s="1328"/>
    </row>
    <row r="3310" spans="1:7" ht="18.75" customHeight="1" x14ac:dyDescent="0.25">
      <c r="A3310" s="1347">
        <v>21</v>
      </c>
      <c r="B3310" s="165" t="s">
        <v>3393</v>
      </c>
      <c r="C3310" s="147" t="s">
        <v>95</v>
      </c>
      <c r="D3310" s="166">
        <v>104226</v>
      </c>
      <c r="E3310" s="151">
        <v>833</v>
      </c>
      <c r="F3310" s="166"/>
      <c r="G3310" s="1342" t="s">
        <v>2837</v>
      </c>
    </row>
    <row r="3311" spans="1:7" ht="18.75" customHeight="1" x14ac:dyDescent="0.25">
      <c r="A3311" s="1348"/>
      <c r="B3311" s="165" t="s">
        <v>3394</v>
      </c>
      <c r="C3311" s="147" t="s">
        <v>95</v>
      </c>
      <c r="D3311" s="164">
        <v>137304</v>
      </c>
      <c r="E3311" s="151">
        <v>833</v>
      </c>
      <c r="F3311" s="164"/>
      <c r="G3311" s="1328"/>
    </row>
    <row r="3312" spans="1:7" ht="18.75" customHeight="1" x14ac:dyDescent="0.25">
      <c r="A3312" s="1348"/>
      <c r="B3312" s="165" t="s">
        <v>3395</v>
      </c>
      <c r="C3312" s="147" t="s">
        <v>95</v>
      </c>
      <c r="D3312" s="164">
        <v>361264</v>
      </c>
      <c r="E3312" s="151">
        <v>833</v>
      </c>
      <c r="F3312" s="164"/>
      <c r="G3312" s="1328"/>
    </row>
    <row r="3313" spans="1:7" ht="18.75" customHeight="1" x14ac:dyDescent="0.25">
      <c r="A3313" s="1348"/>
      <c r="B3313" s="165" t="s">
        <v>3396</v>
      </c>
      <c r="C3313" s="147" t="s">
        <v>95</v>
      </c>
      <c r="D3313" s="164">
        <v>486039</v>
      </c>
      <c r="E3313" s="151">
        <v>833</v>
      </c>
      <c r="F3313" s="164"/>
      <c r="G3313" s="1328"/>
    </row>
    <row r="3314" spans="1:7" ht="18.75" customHeight="1" x14ac:dyDescent="0.25">
      <c r="A3314" s="1348"/>
      <c r="B3314" s="165" t="s">
        <v>3397</v>
      </c>
      <c r="C3314" s="147" t="s">
        <v>95</v>
      </c>
      <c r="D3314" s="164">
        <v>519244</v>
      </c>
      <c r="E3314" s="151">
        <v>833</v>
      </c>
      <c r="F3314" s="164"/>
      <c r="G3314" s="1328"/>
    </row>
    <row r="3315" spans="1:7" ht="18.75" customHeight="1" x14ac:dyDescent="0.25">
      <c r="A3315" s="1348"/>
      <c r="B3315" s="165" t="s">
        <v>3398</v>
      </c>
      <c r="C3315" s="147" t="s">
        <v>95</v>
      </c>
      <c r="D3315" s="164">
        <v>554558</v>
      </c>
      <c r="E3315" s="151">
        <v>833</v>
      </c>
      <c r="F3315" s="164"/>
      <c r="G3315" s="1328"/>
    </row>
    <row r="3316" spans="1:7" ht="18.75" customHeight="1" x14ac:dyDescent="0.25">
      <c r="A3316" s="1348"/>
      <c r="B3316" s="165" t="s">
        <v>3399</v>
      </c>
      <c r="C3316" s="147" t="s">
        <v>95</v>
      </c>
      <c r="D3316" s="164">
        <v>592280</v>
      </c>
      <c r="E3316" s="151">
        <v>833</v>
      </c>
      <c r="F3316" s="164"/>
      <c r="G3316" s="1328"/>
    </row>
    <row r="3317" spans="1:7" ht="18.75" customHeight="1" x14ac:dyDescent="0.25">
      <c r="A3317" s="1348"/>
      <c r="B3317" s="165" t="s">
        <v>3400</v>
      </c>
      <c r="C3317" s="147" t="s">
        <v>95</v>
      </c>
      <c r="D3317" s="164">
        <v>632750</v>
      </c>
      <c r="E3317" s="151">
        <v>833</v>
      </c>
      <c r="F3317" s="164"/>
      <c r="G3317" s="1328"/>
    </row>
    <row r="3318" spans="1:7" ht="18.75" customHeight="1" x14ac:dyDescent="0.25">
      <c r="A3318" s="1348"/>
      <c r="B3318" s="165" t="s">
        <v>3401</v>
      </c>
      <c r="C3318" s="147" t="s">
        <v>95</v>
      </c>
      <c r="D3318" s="164">
        <v>676357</v>
      </c>
      <c r="E3318" s="151">
        <v>833</v>
      </c>
      <c r="F3318" s="164"/>
      <c r="G3318" s="1328"/>
    </row>
    <row r="3319" spans="1:7" ht="18.75" customHeight="1" x14ac:dyDescent="0.25">
      <c r="A3319" s="1348"/>
      <c r="B3319" s="165" t="s">
        <v>3402</v>
      </c>
      <c r="C3319" s="147" t="s">
        <v>95</v>
      </c>
      <c r="D3319" s="164">
        <v>723545</v>
      </c>
      <c r="E3319" s="151">
        <v>833</v>
      </c>
      <c r="F3319" s="164"/>
      <c r="G3319" s="1328"/>
    </row>
    <row r="3320" spans="1:7" ht="18.75" customHeight="1" x14ac:dyDescent="0.25">
      <c r="A3320" s="1348"/>
      <c r="B3320" s="165" t="s">
        <v>3403</v>
      </c>
      <c r="C3320" s="147" t="s">
        <v>95</v>
      </c>
      <c r="D3320" s="164">
        <v>774814</v>
      </c>
      <c r="E3320" s="151">
        <v>833</v>
      </c>
      <c r="F3320" s="164"/>
      <c r="G3320" s="1328"/>
    </row>
    <row r="3321" spans="1:7" ht="18.75" customHeight="1" x14ac:dyDescent="0.25">
      <c r="A3321" s="1348"/>
      <c r="B3321" s="165" t="s">
        <v>3404</v>
      </c>
      <c r="C3321" s="147" t="s">
        <v>95</v>
      </c>
      <c r="D3321" s="164">
        <v>830762</v>
      </c>
      <c r="E3321" s="151">
        <v>833</v>
      </c>
      <c r="F3321" s="164"/>
      <c r="G3321" s="1328"/>
    </row>
    <row r="3322" spans="1:7" ht="18.75" customHeight="1" x14ac:dyDescent="0.25">
      <c r="A3322" s="1348"/>
      <c r="B3322" s="165" t="s">
        <v>3405</v>
      </c>
      <c r="C3322" s="147" t="s">
        <v>95</v>
      </c>
      <c r="D3322" s="164">
        <v>892030</v>
      </c>
      <c r="E3322" s="151">
        <v>833</v>
      </c>
      <c r="F3322" s="164"/>
      <c r="G3322" s="1328"/>
    </row>
    <row r="3323" spans="1:7" ht="18.75" customHeight="1" x14ac:dyDescent="0.25">
      <c r="A3323" s="1348"/>
      <c r="B3323" s="165" t="s">
        <v>3406</v>
      </c>
      <c r="C3323" s="147" t="s">
        <v>95</v>
      </c>
      <c r="D3323" s="164">
        <v>959377</v>
      </c>
      <c r="E3323" s="151">
        <v>833</v>
      </c>
      <c r="F3323" s="164"/>
      <c r="G3323" s="1328"/>
    </row>
    <row r="3324" spans="1:7" ht="18.75" customHeight="1" thickBot="1" x14ac:dyDescent="0.3">
      <c r="A3324" s="1349"/>
      <c r="B3324" s="165" t="s">
        <v>3407</v>
      </c>
      <c r="C3324" s="147" t="s">
        <v>95</v>
      </c>
      <c r="D3324" s="164">
        <v>1033664</v>
      </c>
      <c r="E3324" s="151">
        <v>833</v>
      </c>
      <c r="F3324" s="164"/>
      <c r="G3324" s="1328"/>
    </row>
    <row r="3325" spans="1:7" ht="18.75" customHeight="1" x14ac:dyDescent="0.25">
      <c r="A3325" s="1347">
        <v>22</v>
      </c>
      <c r="B3325" s="165" t="s">
        <v>3408</v>
      </c>
      <c r="C3325" s="147" t="s">
        <v>95</v>
      </c>
      <c r="D3325" s="166">
        <v>104226</v>
      </c>
      <c r="E3325" s="151">
        <v>833</v>
      </c>
      <c r="F3325" s="166"/>
      <c r="G3325" s="1342" t="s">
        <v>2837</v>
      </c>
    </row>
    <row r="3326" spans="1:7" ht="18.75" customHeight="1" x14ac:dyDescent="0.25">
      <c r="A3326" s="1348"/>
      <c r="B3326" s="165" t="s">
        <v>3409</v>
      </c>
      <c r="C3326" s="147" t="s">
        <v>95</v>
      </c>
      <c r="D3326" s="164">
        <v>137304</v>
      </c>
      <c r="E3326" s="151">
        <v>833</v>
      </c>
      <c r="F3326" s="164"/>
      <c r="G3326" s="1328"/>
    </row>
    <row r="3327" spans="1:7" ht="18.75" customHeight="1" x14ac:dyDescent="0.25">
      <c r="A3327" s="1348"/>
      <c r="B3327" s="165" t="s">
        <v>3410</v>
      </c>
      <c r="C3327" s="147" t="s">
        <v>95</v>
      </c>
      <c r="D3327" s="164">
        <v>361264</v>
      </c>
      <c r="E3327" s="151">
        <v>833</v>
      </c>
      <c r="F3327" s="164"/>
      <c r="G3327" s="1328"/>
    </row>
    <row r="3328" spans="1:7" ht="18.75" customHeight="1" x14ac:dyDescent="0.25">
      <c r="A3328" s="1348"/>
      <c r="B3328" s="165" t="s">
        <v>3411</v>
      </c>
      <c r="C3328" s="147" t="s">
        <v>95</v>
      </c>
      <c r="D3328" s="164">
        <v>486039</v>
      </c>
      <c r="E3328" s="151">
        <v>833</v>
      </c>
      <c r="F3328" s="164"/>
      <c r="G3328" s="1328"/>
    </row>
    <row r="3329" spans="1:7" ht="18.75" customHeight="1" x14ac:dyDescent="0.25">
      <c r="A3329" s="1348"/>
      <c r="B3329" s="165" t="s">
        <v>3412</v>
      </c>
      <c r="C3329" s="147" t="s">
        <v>95</v>
      </c>
      <c r="D3329" s="164">
        <v>519244</v>
      </c>
      <c r="E3329" s="151">
        <v>833</v>
      </c>
      <c r="F3329" s="164"/>
      <c r="G3329" s="1328"/>
    </row>
    <row r="3330" spans="1:7" ht="18.75" customHeight="1" x14ac:dyDescent="0.25">
      <c r="A3330" s="1348"/>
      <c r="B3330" s="165" t="s">
        <v>3413</v>
      </c>
      <c r="C3330" s="147" t="s">
        <v>95</v>
      </c>
      <c r="D3330" s="164">
        <v>554558</v>
      </c>
      <c r="E3330" s="151">
        <v>833</v>
      </c>
      <c r="F3330" s="164"/>
      <c r="G3330" s="1328"/>
    </row>
    <row r="3331" spans="1:7" ht="18.75" customHeight="1" x14ac:dyDescent="0.25">
      <c r="A3331" s="1348"/>
      <c r="B3331" s="165" t="s">
        <v>3414</v>
      </c>
      <c r="C3331" s="147" t="s">
        <v>95</v>
      </c>
      <c r="D3331" s="164">
        <v>592280</v>
      </c>
      <c r="E3331" s="151">
        <v>833</v>
      </c>
      <c r="F3331" s="164"/>
      <c r="G3331" s="1328"/>
    </row>
    <row r="3332" spans="1:7" ht="18.75" customHeight="1" x14ac:dyDescent="0.25">
      <c r="A3332" s="1348"/>
      <c r="B3332" s="165" t="s">
        <v>3415</v>
      </c>
      <c r="C3332" s="147" t="s">
        <v>95</v>
      </c>
      <c r="D3332" s="164">
        <v>632750</v>
      </c>
      <c r="E3332" s="151">
        <v>833</v>
      </c>
      <c r="F3332" s="164"/>
      <c r="G3332" s="1328"/>
    </row>
    <row r="3333" spans="1:7" ht="18.75" customHeight="1" x14ac:dyDescent="0.25">
      <c r="A3333" s="1348"/>
      <c r="B3333" s="165" t="s">
        <v>3416</v>
      </c>
      <c r="C3333" s="147" t="s">
        <v>95</v>
      </c>
      <c r="D3333" s="164">
        <v>676357</v>
      </c>
      <c r="E3333" s="151">
        <v>833</v>
      </c>
      <c r="F3333" s="164"/>
      <c r="G3333" s="1328"/>
    </row>
    <row r="3334" spans="1:7" ht="18.75" customHeight="1" x14ac:dyDescent="0.25">
      <c r="A3334" s="1348"/>
      <c r="B3334" s="165" t="s">
        <v>3417</v>
      </c>
      <c r="C3334" s="147" t="s">
        <v>95</v>
      </c>
      <c r="D3334" s="164">
        <v>723545</v>
      </c>
      <c r="E3334" s="151">
        <v>833</v>
      </c>
      <c r="F3334" s="164"/>
      <c r="G3334" s="1328"/>
    </row>
    <row r="3335" spans="1:7" ht="18.75" customHeight="1" x14ac:dyDescent="0.25">
      <c r="A3335" s="1348"/>
      <c r="B3335" s="165" t="s">
        <v>3418</v>
      </c>
      <c r="C3335" s="147" t="s">
        <v>95</v>
      </c>
      <c r="D3335" s="164">
        <v>774814</v>
      </c>
      <c r="E3335" s="151">
        <v>833</v>
      </c>
      <c r="F3335" s="164"/>
      <c r="G3335" s="1328"/>
    </row>
    <row r="3336" spans="1:7" ht="18.75" customHeight="1" x14ac:dyDescent="0.25">
      <c r="A3336" s="1348"/>
      <c r="B3336" s="165" t="s">
        <v>3419</v>
      </c>
      <c r="C3336" s="147" t="s">
        <v>95</v>
      </c>
      <c r="D3336" s="164">
        <v>830762</v>
      </c>
      <c r="E3336" s="151">
        <v>833</v>
      </c>
      <c r="F3336" s="164"/>
      <c r="G3336" s="1328"/>
    </row>
    <row r="3337" spans="1:7" ht="18.75" customHeight="1" x14ac:dyDescent="0.25">
      <c r="A3337" s="1348"/>
      <c r="B3337" s="165" t="s">
        <v>3420</v>
      </c>
      <c r="C3337" s="147" t="s">
        <v>95</v>
      </c>
      <c r="D3337" s="164">
        <v>892030</v>
      </c>
      <c r="E3337" s="151">
        <v>833</v>
      </c>
      <c r="F3337" s="164"/>
      <c r="G3337" s="1328"/>
    </row>
    <row r="3338" spans="1:7" ht="18.75" customHeight="1" x14ac:dyDescent="0.25">
      <c r="A3338" s="1348"/>
      <c r="B3338" s="165" t="s">
        <v>3421</v>
      </c>
      <c r="C3338" s="147" t="s">
        <v>95</v>
      </c>
      <c r="D3338" s="164">
        <v>959377</v>
      </c>
      <c r="E3338" s="151">
        <v>833</v>
      </c>
      <c r="F3338" s="164"/>
      <c r="G3338" s="1328"/>
    </row>
    <row r="3339" spans="1:7" ht="18.75" customHeight="1" thickBot="1" x14ac:dyDescent="0.3">
      <c r="A3339" s="1349"/>
      <c r="B3339" s="165" t="s">
        <v>3422</v>
      </c>
      <c r="C3339" s="147" t="s">
        <v>95</v>
      </c>
      <c r="D3339" s="164">
        <v>1033664</v>
      </c>
      <c r="E3339" s="151">
        <v>833</v>
      </c>
      <c r="F3339" s="164"/>
      <c r="G3339" s="1328"/>
    </row>
    <row r="3340" spans="1:7" ht="18.75" customHeight="1" x14ac:dyDescent="0.25">
      <c r="A3340" s="1347">
        <v>22</v>
      </c>
      <c r="B3340" s="165" t="s">
        <v>3423</v>
      </c>
      <c r="C3340" s="147" t="s">
        <v>95</v>
      </c>
      <c r="D3340" s="166">
        <v>104226</v>
      </c>
      <c r="E3340" s="151">
        <v>833</v>
      </c>
      <c r="F3340" s="166"/>
      <c r="G3340" s="1342" t="s">
        <v>2837</v>
      </c>
    </row>
    <row r="3341" spans="1:7" ht="18.75" customHeight="1" x14ac:dyDescent="0.25">
      <c r="A3341" s="1348"/>
      <c r="B3341" s="165" t="s">
        <v>3424</v>
      </c>
      <c r="C3341" s="147" t="s">
        <v>95</v>
      </c>
      <c r="D3341" s="164">
        <v>137304</v>
      </c>
      <c r="E3341" s="151">
        <v>833</v>
      </c>
      <c r="F3341" s="164"/>
      <c r="G3341" s="1328"/>
    </row>
    <row r="3342" spans="1:7" ht="18.75" customHeight="1" x14ac:dyDescent="0.25">
      <c r="A3342" s="1348"/>
      <c r="B3342" s="165" t="s">
        <v>3425</v>
      </c>
      <c r="C3342" s="147" t="s">
        <v>95</v>
      </c>
      <c r="D3342" s="164">
        <v>361264</v>
      </c>
      <c r="E3342" s="151">
        <v>833</v>
      </c>
      <c r="F3342" s="164"/>
      <c r="G3342" s="1328"/>
    </row>
    <row r="3343" spans="1:7" ht="18.75" customHeight="1" x14ac:dyDescent="0.25">
      <c r="A3343" s="1348"/>
      <c r="B3343" s="165" t="s">
        <v>3426</v>
      </c>
      <c r="C3343" s="147" t="s">
        <v>95</v>
      </c>
      <c r="D3343" s="164">
        <v>486039</v>
      </c>
      <c r="E3343" s="151">
        <v>833</v>
      </c>
      <c r="F3343" s="164"/>
      <c r="G3343" s="1328"/>
    </row>
    <row r="3344" spans="1:7" ht="18.75" customHeight="1" x14ac:dyDescent="0.25">
      <c r="A3344" s="1348"/>
      <c r="B3344" s="165" t="s">
        <v>3427</v>
      </c>
      <c r="C3344" s="147" t="s">
        <v>95</v>
      </c>
      <c r="D3344" s="164">
        <v>519244</v>
      </c>
      <c r="E3344" s="151">
        <v>833</v>
      </c>
      <c r="F3344" s="164"/>
      <c r="G3344" s="1328"/>
    </row>
    <row r="3345" spans="1:7" ht="18.75" customHeight="1" x14ac:dyDescent="0.25">
      <c r="A3345" s="1348"/>
      <c r="B3345" s="165" t="s">
        <v>3428</v>
      </c>
      <c r="C3345" s="147" t="s">
        <v>95</v>
      </c>
      <c r="D3345" s="164">
        <v>554558</v>
      </c>
      <c r="E3345" s="151">
        <v>833</v>
      </c>
      <c r="F3345" s="164"/>
      <c r="G3345" s="1328"/>
    </row>
    <row r="3346" spans="1:7" ht="18.75" customHeight="1" x14ac:dyDescent="0.25">
      <c r="A3346" s="1348"/>
      <c r="B3346" s="165" t="s">
        <v>3429</v>
      </c>
      <c r="C3346" s="147" t="s">
        <v>95</v>
      </c>
      <c r="D3346" s="164">
        <v>592280</v>
      </c>
      <c r="E3346" s="151">
        <v>833</v>
      </c>
      <c r="F3346" s="164"/>
      <c r="G3346" s="1328"/>
    </row>
    <row r="3347" spans="1:7" ht="18.75" customHeight="1" x14ac:dyDescent="0.25">
      <c r="A3347" s="1348"/>
      <c r="B3347" s="165" t="s">
        <v>3430</v>
      </c>
      <c r="C3347" s="147" t="s">
        <v>95</v>
      </c>
      <c r="D3347" s="164">
        <v>632750</v>
      </c>
      <c r="E3347" s="151">
        <v>833</v>
      </c>
      <c r="F3347" s="164"/>
      <c r="G3347" s="1328"/>
    </row>
    <row r="3348" spans="1:7" ht="18.75" customHeight="1" x14ac:dyDescent="0.25">
      <c r="A3348" s="1348"/>
      <c r="B3348" s="165" t="s">
        <v>3431</v>
      </c>
      <c r="C3348" s="147" t="s">
        <v>95</v>
      </c>
      <c r="D3348" s="164">
        <v>676357</v>
      </c>
      <c r="E3348" s="151">
        <v>833</v>
      </c>
      <c r="F3348" s="164"/>
      <c r="G3348" s="1328"/>
    </row>
    <row r="3349" spans="1:7" ht="18.75" customHeight="1" x14ac:dyDescent="0.25">
      <c r="A3349" s="1348"/>
      <c r="B3349" s="165" t="s">
        <v>3432</v>
      </c>
      <c r="C3349" s="147" t="s">
        <v>95</v>
      </c>
      <c r="D3349" s="164">
        <v>723545</v>
      </c>
      <c r="E3349" s="151">
        <v>833</v>
      </c>
      <c r="F3349" s="164"/>
      <c r="G3349" s="1328"/>
    </row>
    <row r="3350" spans="1:7" ht="18.75" customHeight="1" x14ac:dyDescent="0.25">
      <c r="A3350" s="1348"/>
      <c r="B3350" s="165" t="s">
        <v>3433</v>
      </c>
      <c r="C3350" s="147" t="s">
        <v>95</v>
      </c>
      <c r="D3350" s="164">
        <v>774814</v>
      </c>
      <c r="E3350" s="151">
        <v>833</v>
      </c>
      <c r="F3350" s="164"/>
      <c r="G3350" s="1328"/>
    </row>
    <row r="3351" spans="1:7" ht="18.75" customHeight="1" x14ac:dyDescent="0.25">
      <c r="A3351" s="1348"/>
      <c r="B3351" s="165" t="s">
        <v>3434</v>
      </c>
      <c r="C3351" s="147" t="s">
        <v>95</v>
      </c>
      <c r="D3351" s="164">
        <v>830762</v>
      </c>
      <c r="E3351" s="151">
        <v>833</v>
      </c>
      <c r="F3351" s="164"/>
      <c r="G3351" s="1328"/>
    </row>
    <row r="3352" spans="1:7" ht="18.75" customHeight="1" x14ac:dyDescent="0.25">
      <c r="A3352" s="1348"/>
      <c r="B3352" s="165" t="s">
        <v>3435</v>
      </c>
      <c r="C3352" s="147" t="s">
        <v>95</v>
      </c>
      <c r="D3352" s="164">
        <v>892030</v>
      </c>
      <c r="E3352" s="151">
        <v>833</v>
      </c>
      <c r="F3352" s="164"/>
      <c r="G3352" s="1328"/>
    </row>
    <row r="3353" spans="1:7" ht="18.75" customHeight="1" x14ac:dyDescent="0.25">
      <c r="A3353" s="1348"/>
      <c r="B3353" s="165" t="s">
        <v>3436</v>
      </c>
      <c r="C3353" s="147" t="s">
        <v>95</v>
      </c>
      <c r="D3353" s="164">
        <v>959377</v>
      </c>
      <c r="E3353" s="151">
        <v>833</v>
      </c>
      <c r="F3353" s="164"/>
      <c r="G3353" s="1328"/>
    </row>
    <row r="3354" spans="1:7" ht="18.75" customHeight="1" thickBot="1" x14ac:dyDescent="0.3">
      <c r="A3354" s="1349"/>
      <c r="B3354" s="165" t="s">
        <v>3437</v>
      </c>
      <c r="C3354" s="147" t="s">
        <v>95</v>
      </c>
      <c r="D3354" s="164">
        <v>1033664</v>
      </c>
      <c r="E3354" s="151">
        <v>833</v>
      </c>
      <c r="F3354" s="164"/>
      <c r="G3354" s="1328"/>
    </row>
    <row r="3355" spans="1:7" ht="18.75" customHeight="1" x14ac:dyDescent="0.25">
      <c r="A3355" s="1347">
        <v>22</v>
      </c>
      <c r="B3355" s="165" t="s">
        <v>3438</v>
      </c>
      <c r="C3355" s="147" t="s">
        <v>95</v>
      </c>
      <c r="D3355" s="166">
        <v>104226</v>
      </c>
      <c r="E3355" s="151">
        <v>833</v>
      </c>
      <c r="F3355" s="166"/>
      <c r="G3355" s="1342" t="s">
        <v>2837</v>
      </c>
    </row>
    <row r="3356" spans="1:7" ht="18.75" customHeight="1" x14ac:dyDescent="0.25">
      <c r="A3356" s="1348"/>
      <c r="B3356" s="165" t="s">
        <v>3439</v>
      </c>
      <c r="C3356" s="147" t="s">
        <v>95</v>
      </c>
      <c r="D3356" s="164">
        <v>137304</v>
      </c>
      <c r="E3356" s="151">
        <v>833</v>
      </c>
      <c r="F3356" s="164"/>
      <c r="G3356" s="1328"/>
    </row>
    <row r="3357" spans="1:7" ht="18.75" customHeight="1" x14ac:dyDescent="0.25">
      <c r="A3357" s="1348"/>
      <c r="B3357" s="165" t="s">
        <v>3440</v>
      </c>
      <c r="C3357" s="147" t="s">
        <v>95</v>
      </c>
      <c r="D3357" s="164">
        <v>361264</v>
      </c>
      <c r="E3357" s="151">
        <v>833</v>
      </c>
      <c r="F3357" s="164"/>
      <c r="G3357" s="1328"/>
    </row>
    <row r="3358" spans="1:7" ht="18.75" customHeight="1" x14ac:dyDescent="0.25">
      <c r="A3358" s="1348"/>
      <c r="B3358" s="165" t="s">
        <v>3441</v>
      </c>
      <c r="C3358" s="147" t="s">
        <v>95</v>
      </c>
      <c r="D3358" s="164">
        <v>486039</v>
      </c>
      <c r="E3358" s="151">
        <v>833</v>
      </c>
      <c r="F3358" s="164"/>
      <c r="G3358" s="1328"/>
    </row>
    <row r="3359" spans="1:7" ht="18.75" customHeight="1" x14ac:dyDescent="0.25">
      <c r="A3359" s="1348"/>
      <c r="B3359" s="165" t="s">
        <v>3442</v>
      </c>
      <c r="C3359" s="147" t="s">
        <v>95</v>
      </c>
      <c r="D3359" s="164">
        <v>519244</v>
      </c>
      <c r="E3359" s="151">
        <v>833</v>
      </c>
      <c r="F3359" s="164"/>
      <c r="G3359" s="1328"/>
    </row>
    <row r="3360" spans="1:7" ht="18.75" customHeight="1" x14ac:dyDescent="0.25">
      <c r="A3360" s="1348"/>
      <c r="B3360" s="165" t="s">
        <v>3443</v>
      </c>
      <c r="C3360" s="147" t="s">
        <v>95</v>
      </c>
      <c r="D3360" s="164">
        <v>554558</v>
      </c>
      <c r="E3360" s="151">
        <v>833</v>
      </c>
      <c r="F3360" s="164"/>
      <c r="G3360" s="1328"/>
    </row>
    <row r="3361" spans="1:7" ht="18.75" customHeight="1" x14ac:dyDescent="0.25">
      <c r="A3361" s="1348"/>
      <c r="B3361" s="165" t="s">
        <v>3444</v>
      </c>
      <c r="C3361" s="147" t="s">
        <v>95</v>
      </c>
      <c r="D3361" s="164">
        <v>592280</v>
      </c>
      <c r="E3361" s="151">
        <v>833</v>
      </c>
      <c r="F3361" s="164"/>
      <c r="G3361" s="1328"/>
    </row>
    <row r="3362" spans="1:7" ht="18.75" customHeight="1" x14ac:dyDescent="0.25">
      <c r="A3362" s="1348"/>
      <c r="B3362" s="165" t="s">
        <v>3445</v>
      </c>
      <c r="C3362" s="147" t="s">
        <v>95</v>
      </c>
      <c r="D3362" s="164">
        <v>632750</v>
      </c>
      <c r="E3362" s="151">
        <v>833</v>
      </c>
      <c r="F3362" s="164"/>
      <c r="G3362" s="1328"/>
    </row>
    <row r="3363" spans="1:7" ht="18.75" customHeight="1" x14ac:dyDescent="0.25">
      <c r="A3363" s="1348"/>
      <c r="B3363" s="165" t="s">
        <v>3446</v>
      </c>
      <c r="C3363" s="147" t="s">
        <v>95</v>
      </c>
      <c r="D3363" s="164">
        <v>676357</v>
      </c>
      <c r="E3363" s="151">
        <v>833</v>
      </c>
      <c r="F3363" s="164"/>
      <c r="G3363" s="1328"/>
    </row>
    <row r="3364" spans="1:7" ht="18.75" customHeight="1" x14ac:dyDescent="0.25">
      <c r="A3364" s="1348"/>
      <c r="B3364" s="165" t="s">
        <v>3447</v>
      </c>
      <c r="C3364" s="147" t="s">
        <v>95</v>
      </c>
      <c r="D3364" s="164">
        <v>723545</v>
      </c>
      <c r="E3364" s="151">
        <v>833</v>
      </c>
      <c r="F3364" s="164"/>
      <c r="G3364" s="1328"/>
    </row>
    <row r="3365" spans="1:7" ht="18.75" customHeight="1" x14ac:dyDescent="0.25">
      <c r="A3365" s="1348"/>
      <c r="B3365" s="165" t="s">
        <v>3448</v>
      </c>
      <c r="C3365" s="147" t="s">
        <v>95</v>
      </c>
      <c r="D3365" s="164">
        <v>774814</v>
      </c>
      <c r="E3365" s="151">
        <v>833</v>
      </c>
      <c r="F3365" s="164"/>
      <c r="G3365" s="1328"/>
    </row>
    <row r="3366" spans="1:7" ht="18.75" customHeight="1" x14ac:dyDescent="0.25">
      <c r="A3366" s="1348"/>
      <c r="B3366" s="165" t="s">
        <v>3449</v>
      </c>
      <c r="C3366" s="147" t="s">
        <v>95</v>
      </c>
      <c r="D3366" s="164">
        <v>830762</v>
      </c>
      <c r="E3366" s="151">
        <v>833</v>
      </c>
      <c r="F3366" s="164"/>
      <c r="G3366" s="1328"/>
    </row>
    <row r="3367" spans="1:7" ht="18.75" customHeight="1" x14ac:dyDescent="0.25">
      <c r="A3367" s="1348"/>
      <c r="B3367" s="165" t="s">
        <v>3450</v>
      </c>
      <c r="C3367" s="147" t="s">
        <v>95</v>
      </c>
      <c r="D3367" s="164">
        <v>892030</v>
      </c>
      <c r="E3367" s="151">
        <v>833</v>
      </c>
      <c r="F3367" s="164"/>
      <c r="G3367" s="1328"/>
    </row>
    <row r="3368" spans="1:7" ht="18.75" customHeight="1" x14ac:dyDescent="0.25">
      <c r="A3368" s="1348"/>
      <c r="B3368" s="165" t="s">
        <v>3451</v>
      </c>
      <c r="C3368" s="147" t="s">
        <v>95</v>
      </c>
      <c r="D3368" s="164">
        <v>959377</v>
      </c>
      <c r="E3368" s="151">
        <v>833</v>
      </c>
      <c r="F3368" s="164"/>
      <c r="G3368" s="1328"/>
    </row>
    <row r="3369" spans="1:7" ht="18.75" customHeight="1" thickBot="1" x14ac:dyDescent="0.3">
      <c r="A3369" s="1349"/>
      <c r="B3369" s="165" t="s">
        <v>3452</v>
      </c>
      <c r="C3369" s="147" t="s">
        <v>95</v>
      </c>
      <c r="D3369" s="164">
        <v>1033664</v>
      </c>
      <c r="E3369" s="151">
        <v>833</v>
      </c>
      <c r="F3369" s="164"/>
      <c r="G3369" s="1328"/>
    </row>
    <row r="3370" spans="1:7" ht="18.75" customHeight="1" x14ac:dyDescent="0.25">
      <c r="A3370" s="1347">
        <v>22</v>
      </c>
      <c r="B3370" s="165" t="s">
        <v>3453</v>
      </c>
      <c r="C3370" s="147" t="s">
        <v>95</v>
      </c>
      <c r="D3370" s="166">
        <v>104226</v>
      </c>
      <c r="E3370" s="151">
        <v>833</v>
      </c>
      <c r="F3370" s="166"/>
      <c r="G3370" s="1342" t="s">
        <v>2837</v>
      </c>
    </row>
    <row r="3371" spans="1:7" ht="18.75" customHeight="1" x14ac:dyDescent="0.25">
      <c r="A3371" s="1348"/>
      <c r="B3371" s="165" t="s">
        <v>3454</v>
      </c>
      <c r="C3371" s="147" t="s">
        <v>95</v>
      </c>
      <c r="D3371" s="164">
        <v>137304</v>
      </c>
      <c r="E3371" s="151">
        <v>833</v>
      </c>
      <c r="F3371" s="164"/>
      <c r="G3371" s="1328"/>
    </row>
    <row r="3372" spans="1:7" ht="18.75" customHeight="1" x14ac:dyDescent="0.25">
      <c r="A3372" s="1348"/>
      <c r="B3372" s="165" t="s">
        <v>3455</v>
      </c>
      <c r="C3372" s="147" t="s">
        <v>95</v>
      </c>
      <c r="D3372" s="164">
        <v>361264</v>
      </c>
      <c r="E3372" s="151">
        <v>833</v>
      </c>
      <c r="F3372" s="164"/>
      <c r="G3372" s="1328"/>
    </row>
    <row r="3373" spans="1:7" ht="18.75" customHeight="1" x14ac:dyDescent="0.25">
      <c r="A3373" s="1348"/>
      <c r="B3373" s="165" t="s">
        <v>3456</v>
      </c>
      <c r="C3373" s="147" t="s">
        <v>95</v>
      </c>
      <c r="D3373" s="164">
        <v>486039</v>
      </c>
      <c r="E3373" s="151">
        <v>833</v>
      </c>
      <c r="F3373" s="164"/>
      <c r="G3373" s="1328"/>
    </row>
    <row r="3374" spans="1:7" ht="18.75" customHeight="1" x14ac:dyDescent="0.25">
      <c r="A3374" s="1348"/>
      <c r="B3374" s="165" t="s">
        <v>3457</v>
      </c>
      <c r="C3374" s="147" t="s">
        <v>95</v>
      </c>
      <c r="D3374" s="164">
        <v>519244</v>
      </c>
      <c r="E3374" s="151">
        <v>833</v>
      </c>
      <c r="F3374" s="164"/>
      <c r="G3374" s="1328"/>
    </row>
    <row r="3375" spans="1:7" ht="18.75" customHeight="1" x14ac:dyDescent="0.25">
      <c r="A3375" s="1348"/>
      <c r="B3375" s="165" t="s">
        <v>3458</v>
      </c>
      <c r="C3375" s="147" t="s">
        <v>95</v>
      </c>
      <c r="D3375" s="164">
        <v>554558</v>
      </c>
      <c r="E3375" s="151">
        <v>833</v>
      </c>
      <c r="F3375" s="164"/>
      <c r="G3375" s="1328"/>
    </row>
    <row r="3376" spans="1:7" ht="18.75" customHeight="1" x14ac:dyDescent="0.25">
      <c r="A3376" s="1348"/>
      <c r="B3376" s="165" t="s">
        <v>3459</v>
      </c>
      <c r="C3376" s="147" t="s">
        <v>95</v>
      </c>
      <c r="D3376" s="164">
        <v>592280</v>
      </c>
      <c r="E3376" s="151">
        <v>833</v>
      </c>
      <c r="F3376" s="164"/>
      <c r="G3376" s="1328"/>
    </row>
    <row r="3377" spans="1:7" ht="18.75" customHeight="1" x14ac:dyDescent="0.25">
      <c r="A3377" s="1348"/>
      <c r="B3377" s="165" t="s">
        <v>3460</v>
      </c>
      <c r="C3377" s="147" t="s">
        <v>95</v>
      </c>
      <c r="D3377" s="164">
        <v>632750</v>
      </c>
      <c r="E3377" s="151">
        <v>833</v>
      </c>
      <c r="F3377" s="164"/>
      <c r="G3377" s="1328"/>
    </row>
    <row r="3378" spans="1:7" ht="18.75" customHeight="1" x14ac:dyDescent="0.25">
      <c r="A3378" s="1348"/>
      <c r="B3378" s="165" t="s">
        <v>3461</v>
      </c>
      <c r="C3378" s="147" t="s">
        <v>95</v>
      </c>
      <c r="D3378" s="164">
        <v>676357</v>
      </c>
      <c r="E3378" s="151">
        <v>833</v>
      </c>
      <c r="F3378" s="164"/>
      <c r="G3378" s="1328"/>
    </row>
    <row r="3379" spans="1:7" ht="18.75" customHeight="1" x14ac:dyDescent="0.25">
      <c r="A3379" s="1348"/>
      <c r="B3379" s="165" t="s">
        <v>3462</v>
      </c>
      <c r="C3379" s="147" t="s">
        <v>95</v>
      </c>
      <c r="D3379" s="164">
        <v>723545</v>
      </c>
      <c r="E3379" s="151">
        <v>833</v>
      </c>
      <c r="F3379" s="164"/>
      <c r="G3379" s="1328"/>
    </row>
    <row r="3380" spans="1:7" ht="18.75" customHeight="1" x14ac:dyDescent="0.25">
      <c r="A3380" s="1348"/>
      <c r="B3380" s="165" t="s">
        <v>3463</v>
      </c>
      <c r="C3380" s="147" t="s">
        <v>95</v>
      </c>
      <c r="D3380" s="164">
        <v>774814</v>
      </c>
      <c r="E3380" s="151">
        <v>833</v>
      </c>
      <c r="F3380" s="164"/>
      <c r="G3380" s="1328"/>
    </row>
    <row r="3381" spans="1:7" ht="18.75" customHeight="1" x14ac:dyDescent="0.25">
      <c r="A3381" s="1348"/>
      <c r="B3381" s="165" t="s">
        <v>3464</v>
      </c>
      <c r="C3381" s="147" t="s">
        <v>95</v>
      </c>
      <c r="D3381" s="164">
        <v>830762</v>
      </c>
      <c r="E3381" s="151">
        <v>833</v>
      </c>
      <c r="F3381" s="164"/>
      <c r="G3381" s="1328"/>
    </row>
    <row r="3382" spans="1:7" ht="18.75" customHeight="1" x14ac:dyDescent="0.25">
      <c r="A3382" s="1348"/>
      <c r="B3382" s="165" t="s">
        <v>3465</v>
      </c>
      <c r="C3382" s="147" t="s">
        <v>95</v>
      </c>
      <c r="D3382" s="164">
        <v>892030</v>
      </c>
      <c r="E3382" s="151">
        <v>833</v>
      </c>
      <c r="F3382" s="164"/>
      <c r="G3382" s="1328"/>
    </row>
    <row r="3383" spans="1:7" ht="18.75" customHeight="1" x14ac:dyDescent="0.25">
      <c r="A3383" s="1348"/>
      <c r="B3383" s="165" t="s">
        <v>3466</v>
      </c>
      <c r="C3383" s="147" t="s">
        <v>95</v>
      </c>
      <c r="D3383" s="164">
        <v>959377</v>
      </c>
      <c r="E3383" s="151">
        <v>833</v>
      </c>
      <c r="F3383" s="164"/>
      <c r="G3383" s="1328"/>
    </row>
    <row r="3384" spans="1:7" ht="18.75" customHeight="1" thickBot="1" x14ac:dyDescent="0.3">
      <c r="A3384" s="1349"/>
      <c r="B3384" s="165" t="s">
        <v>3467</v>
      </c>
      <c r="C3384" s="147" t="s">
        <v>95</v>
      </c>
      <c r="D3384" s="164">
        <v>1033664</v>
      </c>
      <c r="E3384" s="151">
        <v>833</v>
      </c>
      <c r="F3384" s="164"/>
      <c r="G3384" s="1328"/>
    </row>
    <row r="3385" spans="1:7" ht="18.75" customHeight="1" x14ac:dyDescent="0.25">
      <c r="A3385" s="1347">
        <v>23</v>
      </c>
      <c r="B3385" s="165" t="s">
        <v>3468</v>
      </c>
      <c r="C3385" s="147" t="s">
        <v>95</v>
      </c>
      <c r="D3385" s="166">
        <v>104226</v>
      </c>
      <c r="E3385" s="151">
        <v>833</v>
      </c>
      <c r="F3385" s="166"/>
      <c r="G3385" s="1342" t="s">
        <v>2837</v>
      </c>
    </row>
    <row r="3386" spans="1:7" ht="18.75" customHeight="1" x14ac:dyDescent="0.25">
      <c r="A3386" s="1348"/>
      <c r="B3386" s="165" t="s">
        <v>3469</v>
      </c>
      <c r="C3386" s="147" t="s">
        <v>95</v>
      </c>
      <c r="D3386" s="164">
        <v>137304</v>
      </c>
      <c r="E3386" s="151">
        <v>833</v>
      </c>
      <c r="F3386" s="164"/>
      <c r="G3386" s="1328"/>
    </row>
    <row r="3387" spans="1:7" ht="18.75" customHeight="1" x14ac:dyDescent="0.25">
      <c r="A3387" s="1348"/>
      <c r="B3387" s="165" t="s">
        <v>3470</v>
      </c>
      <c r="C3387" s="147" t="s">
        <v>95</v>
      </c>
      <c r="D3387" s="164">
        <v>361264</v>
      </c>
      <c r="E3387" s="151">
        <v>833</v>
      </c>
      <c r="F3387" s="164"/>
      <c r="G3387" s="1328"/>
    </row>
    <row r="3388" spans="1:7" ht="18.75" customHeight="1" x14ac:dyDescent="0.25">
      <c r="A3388" s="1348"/>
      <c r="B3388" s="165" t="s">
        <v>3471</v>
      </c>
      <c r="C3388" s="147" t="s">
        <v>95</v>
      </c>
      <c r="D3388" s="164">
        <v>486039</v>
      </c>
      <c r="E3388" s="151">
        <v>833</v>
      </c>
      <c r="F3388" s="164"/>
      <c r="G3388" s="1328"/>
    </row>
    <row r="3389" spans="1:7" ht="18.75" customHeight="1" x14ac:dyDescent="0.25">
      <c r="A3389" s="1348"/>
      <c r="B3389" s="165" t="s">
        <v>3472</v>
      </c>
      <c r="C3389" s="147" t="s">
        <v>95</v>
      </c>
      <c r="D3389" s="164">
        <v>519244</v>
      </c>
      <c r="E3389" s="151">
        <v>833</v>
      </c>
      <c r="F3389" s="164"/>
      <c r="G3389" s="1328"/>
    </row>
    <row r="3390" spans="1:7" ht="18.75" customHeight="1" x14ac:dyDescent="0.25">
      <c r="A3390" s="1348"/>
      <c r="B3390" s="165" t="s">
        <v>3473</v>
      </c>
      <c r="C3390" s="147" t="s">
        <v>95</v>
      </c>
      <c r="D3390" s="164">
        <v>554558</v>
      </c>
      <c r="E3390" s="151">
        <v>833</v>
      </c>
      <c r="F3390" s="164"/>
      <c r="G3390" s="1328"/>
    </row>
    <row r="3391" spans="1:7" ht="18.75" customHeight="1" x14ac:dyDescent="0.25">
      <c r="A3391" s="1348"/>
      <c r="B3391" s="165" t="s">
        <v>3474</v>
      </c>
      <c r="C3391" s="147" t="s">
        <v>95</v>
      </c>
      <c r="D3391" s="164">
        <v>592280</v>
      </c>
      <c r="E3391" s="151">
        <v>833</v>
      </c>
      <c r="F3391" s="164"/>
      <c r="G3391" s="1328"/>
    </row>
    <row r="3392" spans="1:7" ht="18.75" customHeight="1" x14ac:dyDescent="0.25">
      <c r="A3392" s="1348"/>
      <c r="B3392" s="165" t="s">
        <v>3475</v>
      </c>
      <c r="C3392" s="147" t="s">
        <v>95</v>
      </c>
      <c r="D3392" s="164">
        <v>632750</v>
      </c>
      <c r="E3392" s="151">
        <v>833</v>
      </c>
      <c r="F3392" s="164"/>
      <c r="G3392" s="1328"/>
    </row>
    <row r="3393" spans="1:7" ht="18.75" customHeight="1" x14ac:dyDescent="0.25">
      <c r="A3393" s="1348"/>
      <c r="B3393" s="165" t="s">
        <v>3476</v>
      </c>
      <c r="C3393" s="147" t="s">
        <v>95</v>
      </c>
      <c r="D3393" s="164">
        <v>676357</v>
      </c>
      <c r="E3393" s="151">
        <v>833</v>
      </c>
      <c r="F3393" s="164"/>
      <c r="G3393" s="1328"/>
    </row>
    <row r="3394" spans="1:7" ht="18.75" customHeight="1" x14ac:dyDescent="0.25">
      <c r="A3394" s="1348"/>
      <c r="B3394" s="165" t="s">
        <v>3477</v>
      </c>
      <c r="C3394" s="147" t="s">
        <v>95</v>
      </c>
      <c r="D3394" s="164">
        <v>723545</v>
      </c>
      <c r="E3394" s="151">
        <v>833</v>
      </c>
      <c r="F3394" s="164"/>
      <c r="G3394" s="1328"/>
    </row>
    <row r="3395" spans="1:7" ht="18.75" customHeight="1" x14ac:dyDescent="0.25">
      <c r="A3395" s="1348"/>
      <c r="B3395" s="165" t="s">
        <v>3478</v>
      </c>
      <c r="C3395" s="147" t="s">
        <v>95</v>
      </c>
      <c r="D3395" s="164">
        <v>774814</v>
      </c>
      <c r="E3395" s="151">
        <v>833</v>
      </c>
      <c r="F3395" s="164"/>
      <c r="G3395" s="1328"/>
    </row>
    <row r="3396" spans="1:7" ht="18.75" customHeight="1" x14ac:dyDescent="0.25">
      <c r="A3396" s="1348"/>
      <c r="B3396" s="165" t="s">
        <v>3479</v>
      </c>
      <c r="C3396" s="147" t="s">
        <v>95</v>
      </c>
      <c r="D3396" s="164">
        <v>830762</v>
      </c>
      <c r="E3396" s="151">
        <v>833</v>
      </c>
      <c r="F3396" s="164"/>
      <c r="G3396" s="1328"/>
    </row>
    <row r="3397" spans="1:7" ht="18.75" customHeight="1" x14ac:dyDescent="0.25">
      <c r="A3397" s="1348"/>
      <c r="B3397" s="165" t="s">
        <v>3480</v>
      </c>
      <c r="C3397" s="147" t="s">
        <v>95</v>
      </c>
      <c r="D3397" s="164">
        <v>892030</v>
      </c>
      <c r="E3397" s="151">
        <v>833</v>
      </c>
      <c r="F3397" s="164"/>
      <c r="G3397" s="1328"/>
    </row>
    <row r="3398" spans="1:7" ht="18.75" customHeight="1" x14ac:dyDescent="0.25">
      <c r="A3398" s="1348"/>
      <c r="B3398" s="165" t="s">
        <v>3481</v>
      </c>
      <c r="C3398" s="147" t="s">
        <v>95</v>
      </c>
      <c r="D3398" s="164">
        <v>959377</v>
      </c>
      <c r="E3398" s="151">
        <v>833</v>
      </c>
      <c r="F3398" s="164"/>
      <c r="G3398" s="1328"/>
    </row>
    <row r="3399" spans="1:7" ht="18.75" customHeight="1" thickBot="1" x14ac:dyDescent="0.3">
      <c r="A3399" s="1349"/>
      <c r="B3399" s="165" t="s">
        <v>3482</v>
      </c>
      <c r="C3399" s="147" t="s">
        <v>95</v>
      </c>
      <c r="D3399" s="164">
        <v>1033664</v>
      </c>
      <c r="E3399" s="151">
        <v>833</v>
      </c>
      <c r="F3399" s="164"/>
      <c r="G3399" s="1328"/>
    </row>
    <row r="3400" spans="1:7" ht="18.75" customHeight="1" x14ac:dyDescent="0.25">
      <c r="A3400" s="1347">
        <v>24</v>
      </c>
      <c r="B3400" s="165" t="s">
        <v>3483</v>
      </c>
      <c r="C3400" s="147" t="s">
        <v>95</v>
      </c>
      <c r="D3400" s="166">
        <v>104226</v>
      </c>
      <c r="E3400" s="151">
        <v>833</v>
      </c>
      <c r="F3400" s="166"/>
      <c r="G3400" s="1342" t="s">
        <v>2837</v>
      </c>
    </row>
    <row r="3401" spans="1:7" ht="18.75" customHeight="1" x14ac:dyDescent="0.25">
      <c r="A3401" s="1348"/>
      <c r="B3401" s="165" t="s">
        <v>3484</v>
      </c>
      <c r="C3401" s="147" t="s">
        <v>95</v>
      </c>
      <c r="D3401" s="164">
        <v>137304</v>
      </c>
      <c r="E3401" s="151">
        <v>833</v>
      </c>
      <c r="F3401" s="164"/>
      <c r="G3401" s="1328"/>
    </row>
    <row r="3402" spans="1:7" ht="18.75" customHeight="1" x14ac:dyDescent="0.25">
      <c r="A3402" s="1348"/>
      <c r="B3402" s="165" t="s">
        <v>3485</v>
      </c>
      <c r="C3402" s="147" t="s">
        <v>95</v>
      </c>
      <c r="D3402" s="164">
        <v>361264</v>
      </c>
      <c r="E3402" s="151">
        <v>833</v>
      </c>
      <c r="F3402" s="164"/>
      <c r="G3402" s="1328"/>
    </row>
    <row r="3403" spans="1:7" ht="18.75" customHeight="1" x14ac:dyDescent="0.25">
      <c r="A3403" s="1348"/>
      <c r="B3403" s="165" t="s">
        <v>3486</v>
      </c>
      <c r="C3403" s="147" t="s">
        <v>95</v>
      </c>
      <c r="D3403" s="164">
        <v>486039</v>
      </c>
      <c r="E3403" s="151">
        <v>833</v>
      </c>
      <c r="F3403" s="164"/>
      <c r="G3403" s="1328"/>
    </row>
    <row r="3404" spans="1:7" ht="18.75" customHeight="1" x14ac:dyDescent="0.25">
      <c r="A3404" s="1348"/>
      <c r="B3404" s="165" t="s">
        <v>3487</v>
      </c>
      <c r="C3404" s="147" t="s">
        <v>95</v>
      </c>
      <c r="D3404" s="164">
        <v>519244</v>
      </c>
      <c r="E3404" s="151">
        <v>833</v>
      </c>
      <c r="F3404" s="164"/>
      <c r="G3404" s="1328"/>
    </row>
    <row r="3405" spans="1:7" ht="18.75" customHeight="1" x14ac:dyDescent="0.25">
      <c r="A3405" s="1348"/>
      <c r="B3405" s="165" t="s">
        <v>3488</v>
      </c>
      <c r="C3405" s="147" t="s">
        <v>95</v>
      </c>
      <c r="D3405" s="164">
        <v>554558</v>
      </c>
      <c r="E3405" s="151">
        <v>833</v>
      </c>
      <c r="F3405" s="164"/>
      <c r="G3405" s="1328"/>
    </row>
    <row r="3406" spans="1:7" ht="18.75" customHeight="1" x14ac:dyDescent="0.25">
      <c r="A3406" s="1348"/>
      <c r="B3406" s="165" t="s">
        <v>3489</v>
      </c>
      <c r="C3406" s="147" t="s">
        <v>95</v>
      </c>
      <c r="D3406" s="164">
        <v>592280</v>
      </c>
      <c r="E3406" s="151">
        <v>833</v>
      </c>
      <c r="F3406" s="164"/>
      <c r="G3406" s="1328"/>
    </row>
    <row r="3407" spans="1:7" ht="18.75" customHeight="1" x14ac:dyDescent="0.25">
      <c r="A3407" s="1348"/>
      <c r="B3407" s="165" t="s">
        <v>3490</v>
      </c>
      <c r="C3407" s="147" t="s">
        <v>95</v>
      </c>
      <c r="D3407" s="164">
        <v>632750</v>
      </c>
      <c r="E3407" s="151">
        <v>833</v>
      </c>
      <c r="F3407" s="164"/>
      <c r="G3407" s="1328"/>
    </row>
    <row r="3408" spans="1:7" ht="18.75" customHeight="1" x14ac:dyDescent="0.25">
      <c r="A3408" s="1348"/>
      <c r="B3408" s="165" t="s">
        <v>3491</v>
      </c>
      <c r="C3408" s="147" t="s">
        <v>95</v>
      </c>
      <c r="D3408" s="164">
        <v>676357</v>
      </c>
      <c r="E3408" s="151">
        <v>833</v>
      </c>
      <c r="F3408" s="164"/>
      <c r="G3408" s="1328"/>
    </row>
    <row r="3409" spans="1:7" ht="18.75" customHeight="1" x14ac:dyDescent="0.25">
      <c r="A3409" s="1348"/>
      <c r="B3409" s="165" t="s">
        <v>3492</v>
      </c>
      <c r="C3409" s="147" t="s">
        <v>95</v>
      </c>
      <c r="D3409" s="164">
        <v>723545</v>
      </c>
      <c r="E3409" s="151">
        <v>833</v>
      </c>
      <c r="F3409" s="164"/>
      <c r="G3409" s="1328"/>
    </row>
    <row r="3410" spans="1:7" ht="18.75" customHeight="1" x14ac:dyDescent="0.25">
      <c r="A3410" s="1348"/>
      <c r="B3410" s="165" t="s">
        <v>3493</v>
      </c>
      <c r="C3410" s="147" t="s">
        <v>95</v>
      </c>
      <c r="D3410" s="164">
        <v>774814</v>
      </c>
      <c r="E3410" s="151">
        <v>833</v>
      </c>
      <c r="F3410" s="164"/>
      <c r="G3410" s="1328"/>
    </row>
    <row r="3411" spans="1:7" ht="18.75" customHeight="1" x14ac:dyDescent="0.25">
      <c r="A3411" s="1348"/>
      <c r="B3411" s="165" t="s">
        <v>3494</v>
      </c>
      <c r="C3411" s="147" t="s">
        <v>95</v>
      </c>
      <c r="D3411" s="164">
        <v>830762</v>
      </c>
      <c r="E3411" s="151">
        <v>833</v>
      </c>
      <c r="F3411" s="164"/>
      <c r="G3411" s="1328"/>
    </row>
    <row r="3412" spans="1:7" ht="18.75" customHeight="1" x14ac:dyDescent="0.25">
      <c r="A3412" s="1348"/>
      <c r="B3412" s="165" t="s">
        <v>3495</v>
      </c>
      <c r="C3412" s="147" t="s">
        <v>95</v>
      </c>
      <c r="D3412" s="164">
        <v>892030</v>
      </c>
      <c r="E3412" s="151">
        <v>833</v>
      </c>
      <c r="F3412" s="164"/>
      <c r="G3412" s="1328"/>
    </row>
    <row r="3413" spans="1:7" ht="18.75" customHeight="1" x14ac:dyDescent="0.25">
      <c r="A3413" s="1348"/>
      <c r="B3413" s="165" t="s">
        <v>3496</v>
      </c>
      <c r="C3413" s="147" t="s">
        <v>95</v>
      </c>
      <c r="D3413" s="164">
        <v>959377</v>
      </c>
      <c r="E3413" s="151">
        <v>833</v>
      </c>
      <c r="F3413" s="164"/>
      <c r="G3413" s="1328"/>
    </row>
    <row r="3414" spans="1:7" ht="18.75" customHeight="1" thickBot="1" x14ac:dyDescent="0.3">
      <c r="A3414" s="1349"/>
      <c r="B3414" s="165" t="s">
        <v>3497</v>
      </c>
      <c r="C3414" s="147" t="s">
        <v>95</v>
      </c>
      <c r="D3414" s="164">
        <v>1033664</v>
      </c>
      <c r="E3414" s="151">
        <v>833</v>
      </c>
      <c r="F3414" s="164"/>
      <c r="G3414" s="1328"/>
    </row>
    <row r="3415" spans="1:7" ht="18.75" customHeight="1" x14ac:dyDescent="0.25">
      <c r="A3415" s="1347">
        <v>24</v>
      </c>
      <c r="B3415" s="165" t="s">
        <v>3498</v>
      </c>
      <c r="C3415" s="147" t="s">
        <v>95</v>
      </c>
      <c r="D3415" s="166">
        <v>104226</v>
      </c>
      <c r="E3415" s="151">
        <v>833</v>
      </c>
      <c r="F3415" s="166"/>
      <c r="G3415" s="1342" t="s">
        <v>2837</v>
      </c>
    </row>
    <row r="3416" spans="1:7" ht="18.75" customHeight="1" x14ac:dyDescent="0.25">
      <c r="A3416" s="1348"/>
      <c r="B3416" s="165" t="s">
        <v>3499</v>
      </c>
      <c r="C3416" s="147" t="s">
        <v>95</v>
      </c>
      <c r="D3416" s="164">
        <v>137304</v>
      </c>
      <c r="E3416" s="151">
        <v>833</v>
      </c>
      <c r="F3416" s="164"/>
      <c r="G3416" s="1328"/>
    </row>
    <row r="3417" spans="1:7" ht="18.75" customHeight="1" x14ac:dyDescent="0.25">
      <c r="A3417" s="1348"/>
      <c r="B3417" s="165" t="s">
        <v>3500</v>
      </c>
      <c r="C3417" s="147" t="s">
        <v>95</v>
      </c>
      <c r="D3417" s="164">
        <v>361264</v>
      </c>
      <c r="E3417" s="151">
        <v>833</v>
      </c>
      <c r="F3417" s="164"/>
      <c r="G3417" s="1328"/>
    </row>
    <row r="3418" spans="1:7" ht="18.75" customHeight="1" x14ac:dyDescent="0.25">
      <c r="A3418" s="1348"/>
      <c r="B3418" s="165" t="s">
        <v>3501</v>
      </c>
      <c r="C3418" s="147" t="s">
        <v>95</v>
      </c>
      <c r="D3418" s="164">
        <v>486039</v>
      </c>
      <c r="E3418" s="151">
        <v>833</v>
      </c>
      <c r="F3418" s="164"/>
      <c r="G3418" s="1328"/>
    </row>
    <row r="3419" spans="1:7" ht="18.75" customHeight="1" x14ac:dyDescent="0.25">
      <c r="A3419" s="1348"/>
      <c r="B3419" s="165" t="s">
        <v>3502</v>
      </c>
      <c r="C3419" s="147" t="s">
        <v>95</v>
      </c>
      <c r="D3419" s="164">
        <v>519244</v>
      </c>
      <c r="E3419" s="151">
        <v>833</v>
      </c>
      <c r="F3419" s="164"/>
      <c r="G3419" s="1328"/>
    </row>
    <row r="3420" spans="1:7" ht="18.75" customHeight="1" x14ac:dyDescent="0.25">
      <c r="A3420" s="1348"/>
      <c r="B3420" s="165" t="s">
        <v>3503</v>
      </c>
      <c r="C3420" s="147" t="s">
        <v>95</v>
      </c>
      <c r="D3420" s="164">
        <v>554558</v>
      </c>
      <c r="E3420" s="151">
        <v>833</v>
      </c>
      <c r="F3420" s="164"/>
      <c r="G3420" s="1328"/>
    </row>
    <row r="3421" spans="1:7" ht="18.75" customHeight="1" x14ac:dyDescent="0.25">
      <c r="A3421" s="1348"/>
      <c r="B3421" s="165" t="s">
        <v>3504</v>
      </c>
      <c r="C3421" s="147" t="s">
        <v>95</v>
      </c>
      <c r="D3421" s="164">
        <v>592280</v>
      </c>
      <c r="E3421" s="151">
        <v>833</v>
      </c>
      <c r="F3421" s="164"/>
      <c r="G3421" s="1328"/>
    </row>
    <row r="3422" spans="1:7" ht="18.75" customHeight="1" x14ac:dyDescent="0.25">
      <c r="A3422" s="1348"/>
      <c r="B3422" s="165" t="s">
        <v>3505</v>
      </c>
      <c r="C3422" s="147" t="s">
        <v>95</v>
      </c>
      <c r="D3422" s="164">
        <v>632750</v>
      </c>
      <c r="E3422" s="151">
        <v>833</v>
      </c>
      <c r="F3422" s="164"/>
      <c r="G3422" s="1328"/>
    </row>
    <row r="3423" spans="1:7" ht="18.75" customHeight="1" x14ac:dyDescent="0.25">
      <c r="A3423" s="1348"/>
      <c r="B3423" s="165" t="s">
        <v>3506</v>
      </c>
      <c r="C3423" s="147" t="s">
        <v>95</v>
      </c>
      <c r="D3423" s="164">
        <v>676357</v>
      </c>
      <c r="E3423" s="151">
        <v>833</v>
      </c>
      <c r="F3423" s="164"/>
      <c r="G3423" s="1328"/>
    </row>
    <row r="3424" spans="1:7" ht="18.75" customHeight="1" x14ac:dyDescent="0.25">
      <c r="A3424" s="1348"/>
      <c r="B3424" s="165" t="s">
        <v>3507</v>
      </c>
      <c r="C3424" s="147" t="s">
        <v>95</v>
      </c>
      <c r="D3424" s="164">
        <v>723545</v>
      </c>
      <c r="E3424" s="151">
        <v>833</v>
      </c>
      <c r="F3424" s="164"/>
      <c r="G3424" s="1328"/>
    </row>
    <row r="3425" spans="1:7" ht="18.75" customHeight="1" x14ac:dyDescent="0.25">
      <c r="A3425" s="1348"/>
      <c r="B3425" s="165" t="s">
        <v>3508</v>
      </c>
      <c r="C3425" s="147" t="s">
        <v>95</v>
      </c>
      <c r="D3425" s="164">
        <v>774814</v>
      </c>
      <c r="E3425" s="151">
        <v>833</v>
      </c>
      <c r="F3425" s="164"/>
      <c r="G3425" s="1328"/>
    </row>
    <row r="3426" spans="1:7" ht="18.75" customHeight="1" x14ac:dyDescent="0.25">
      <c r="A3426" s="1348"/>
      <c r="B3426" s="165" t="s">
        <v>3509</v>
      </c>
      <c r="C3426" s="147" t="s">
        <v>95</v>
      </c>
      <c r="D3426" s="164">
        <v>830762</v>
      </c>
      <c r="E3426" s="151">
        <v>833</v>
      </c>
      <c r="F3426" s="164"/>
      <c r="G3426" s="1328"/>
    </row>
    <row r="3427" spans="1:7" ht="18.75" customHeight="1" x14ac:dyDescent="0.25">
      <c r="A3427" s="1348"/>
      <c r="B3427" s="165" t="s">
        <v>3510</v>
      </c>
      <c r="C3427" s="147" t="s">
        <v>95</v>
      </c>
      <c r="D3427" s="164">
        <v>892030</v>
      </c>
      <c r="E3427" s="151">
        <v>833</v>
      </c>
      <c r="F3427" s="164"/>
      <c r="G3427" s="1328"/>
    </row>
    <row r="3428" spans="1:7" ht="18.75" customHeight="1" x14ac:dyDescent="0.25">
      <c r="A3428" s="1348"/>
      <c r="B3428" s="165" t="s">
        <v>3511</v>
      </c>
      <c r="C3428" s="147" t="s">
        <v>95</v>
      </c>
      <c r="D3428" s="164">
        <v>959377</v>
      </c>
      <c r="E3428" s="151">
        <v>833</v>
      </c>
      <c r="F3428" s="164"/>
      <c r="G3428" s="1328"/>
    </row>
    <row r="3429" spans="1:7" ht="18.75" customHeight="1" thickBot="1" x14ac:dyDescent="0.3">
      <c r="A3429" s="1349"/>
      <c r="B3429" s="165" t="s">
        <v>3512</v>
      </c>
      <c r="C3429" s="147" t="s">
        <v>95</v>
      </c>
      <c r="D3429" s="164">
        <v>1033664</v>
      </c>
      <c r="E3429" s="151">
        <v>833</v>
      </c>
      <c r="F3429" s="164"/>
      <c r="G3429" s="1328"/>
    </row>
    <row r="3430" spans="1:7" ht="18.75" customHeight="1" x14ac:dyDescent="0.25">
      <c r="A3430" s="1347">
        <v>25</v>
      </c>
      <c r="B3430" s="165" t="s">
        <v>3513</v>
      </c>
      <c r="C3430" s="147" t="s">
        <v>95</v>
      </c>
      <c r="D3430" s="166">
        <v>104226</v>
      </c>
      <c r="E3430" s="151">
        <v>833</v>
      </c>
      <c r="F3430" s="166"/>
      <c r="G3430" s="1342" t="s">
        <v>2837</v>
      </c>
    </row>
    <row r="3431" spans="1:7" ht="18.75" customHeight="1" x14ac:dyDescent="0.25">
      <c r="A3431" s="1348"/>
      <c r="B3431" s="165" t="s">
        <v>3514</v>
      </c>
      <c r="C3431" s="147" t="s">
        <v>95</v>
      </c>
      <c r="D3431" s="164">
        <v>137304</v>
      </c>
      <c r="E3431" s="151">
        <v>833</v>
      </c>
      <c r="F3431" s="164"/>
      <c r="G3431" s="1328"/>
    </row>
    <row r="3432" spans="1:7" ht="18.75" customHeight="1" x14ac:dyDescent="0.25">
      <c r="A3432" s="1348"/>
      <c r="B3432" s="165" t="s">
        <v>3515</v>
      </c>
      <c r="C3432" s="147" t="s">
        <v>95</v>
      </c>
      <c r="D3432" s="164">
        <v>361264</v>
      </c>
      <c r="E3432" s="151">
        <v>833</v>
      </c>
      <c r="F3432" s="164"/>
      <c r="G3432" s="1328"/>
    </row>
    <row r="3433" spans="1:7" ht="18.75" customHeight="1" x14ac:dyDescent="0.25">
      <c r="A3433" s="1348"/>
      <c r="B3433" s="165" t="s">
        <v>3516</v>
      </c>
      <c r="C3433" s="147" t="s">
        <v>95</v>
      </c>
      <c r="D3433" s="164">
        <v>486039</v>
      </c>
      <c r="E3433" s="151">
        <v>833</v>
      </c>
      <c r="F3433" s="164"/>
      <c r="G3433" s="1328"/>
    </row>
    <row r="3434" spans="1:7" ht="18.75" customHeight="1" x14ac:dyDescent="0.25">
      <c r="A3434" s="1348"/>
      <c r="B3434" s="165" t="s">
        <v>3517</v>
      </c>
      <c r="C3434" s="147" t="s">
        <v>95</v>
      </c>
      <c r="D3434" s="164">
        <v>519244</v>
      </c>
      <c r="E3434" s="151">
        <v>833</v>
      </c>
      <c r="F3434" s="164"/>
      <c r="G3434" s="1328"/>
    </row>
    <row r="3435" spans="1:7" ht="18.75" customHeight="1" x14ac:dyDescent="0.25">
      <c r="A3435" s="1348"/>
      <c r="B3435" s="165" t="s">
        <v>3518</v>
      </c>
      <c r="C3435" s="147" t="s">
        <v>95</v>
      </c>
      <c r="D3435" s="164">
        <v>554558</v>
      </c>
      <c r="E3435" s="151">
        <v>833</v>
      </c>
      <c r="F3435" s="164"/>
      <c r="G3435" s="1328"/>
    </row>
    <row r="3436" spans="1:7" ht="18.75" customHeight="1" x14ac:dyDescent="0.25">
      <c r="A3436" s="1348"/>
      <c r="B3436" s="165" t="s">
        <v>3519</v>
      </c>
      <c r="C3436" s="147" t="s">
        <v>95</v>
      </c>
      <c r="D3436" s="164">
        <v>592280</v>
      </c>
      <c r="E3436" s="151">
        <v>833</v>
      </c>
      <c r="F3436" s="164"/>
      <c r="G3436" s="1328"/>
    </row>
    <row r="3437" spans="1:7" ht="18.75" customHeight="1" x14ac:dyDescent="0.25">
      <c r="A3437" s="1348"/>
      <c r="B3437" s="165" t="s">
        <v>3520</v>
      </c>
      <c r="C3437" s="147" t="s">
        <v>95</v>
      </c>
      <c r="D3437" s="164">
        <v>632750</v>
      </c>
      <c r="E3437" s="151">
        <v>833</v>
      </c>
      <c r="F3437" s="164"/>
      <c r="G3437" s="1328"/>
    </row>
    <row r="3438" spans="1:7" ht="18.75" customHeight="1" x14ac:dyDescent="0.25">
      <c r="A3438" s="1348"/>
      <c r="B3438" s="165" t="s">
        <v>3521</v>
      </c>
      <c r="C3438" s="147" t="s">
        <v>95</v>
      </c>
      <c r="D3438" s="164">
        <v>676357</v>
      </c>
      <c r="E3438" s="151">
        <v>833</v>
      </c>
      <c r="F3438" s="164"/>
      <c r="G3438" s="1328"/>
    </row>
    <row r="3439" spans="1:7" ht="18.75" customHeight="1" x14ac:dyDescent="0.25">
      <c r="A3439" s="1348"/>
      <c r="B3439" s="165" t="s">
        <v>3522</v>
      </c>
      <c r="C3439" s="147" t="s">
        <v>95</v>
      </c>
      <c r="D3439" s="164">
        <v>723545</v>
      </c>
      <c r="E3439" s="151">
        <v>833</v>
      </c>
      <c r="F3439" s="164"/>
      <c r="G3439" s="1328"/>
    </row>
    <row r="3440" spans="1:7" ht="18.75" customHeight="1" x14ac:dyDescent="0.25">
      <c r="A3440" s="1348"/>
      <c r="B3440" s="165" t="s">
        <v>3523</v>
      </c>
      <c r="C3440" s="147" t="s">
        <v>95</v>
      </c>
      <c r="D3440" s="164">
        <v>774814</v>
      </c>
      <c r="E3440" s="151">
        <v>833</v>
      </c>
      <c r="F3440" s="164"/>
      <c r="G3440" s="1328"/>
    </row>
    <row r="3441" spans="1:7" ht="18.75" customHeight="1" x14ac:dyDescent="0.25">
      <c r="A3441" s="1348"/>
      <c r="B3441" s="165" t="s">
        <v>3524</v>
      </c>
      <c r="C3441" s="147" t="s">
        <v>95</v>
      </c>
      <c r="D3441" s="164">
        <v>830762</v>
      </c>
      <c r="E3441" s="151">
        <v>833</v>
      </c>
      <c r="F3441" s="164"/>
      <c r="G3441" s="1328"/>
    </row>
    <row r="3442" spans="1:7" ht="18.75" customHeight="1" x14ac:dyDescent="0.25">
      <c r="A3442" s="1348"/>
      <c r="B3442" s="165" t="s">
        <v>3525</v>
      </c>
      <c r="C3442" s="147" t="s">
        <v>95</v>
      </c>
      <c r="D3442" s="164">
        <v>892030</v>
      </c>
      <c r="E3442" s="151">
        <v>833</v>
      </c>
      <c r="F3442" s="164"/>
      <c r="G3442" s="1328"/>
    </row>
    <row r="3443" spans="1:7" ht="18.75" customHeight="1" x14ac:dyDescent="0.25">
      <c r="A3443" s="1348"/>
      <c r="B3443" s="165" t="s">
        <v>3526</v>
      </c>
      <c r="C3443" s="147" t="s">
        <v>95</v>
      </c>
      <c r="D3443" s="164">
        <v>959377</v>
      </c>
      <c r="E3443" s="151">
        <v>833</v>
      </c>
      <c r="F3443" s="164"/>
      <c r="G3443" s="1328"/>
    </row>
    <row r="3444" spans="1:7" ht="18.75" customHeight="1" thickBot="1" x14ac:dyDescent="0.3">
      <c r="A3444" s="1349"/>
      <c r="B3444" s="165" t="s">
        <v>3527</v>
      </c>
      <c r="C3444" s="147" t="s">
        <v>95</v>
      </c>
      <c r="D3444" s="164">
        <v>1033664</v>
      </c>
      <c r="E3444" s="151">
        <v>833</v>
      </c>
      <c r="F3444" s="164"/>
      <c r="G3444" s="1328"/>
    </row>
    <row r="3445" spans="1:7" ht="18.75" customHeight="1" x14ac:dyDescent="0.25">
      <c r="A3445" s="1347">
        <v>25</v>
      </c>
      <c r="B3445" s="165" t="s">
        <v>3528</v>
      </c>
      <c r="C3445" s="147" t="s">
        <v>95</v>
      </c>
      <c r="D3445" s="166">
        <v>104226</v>
      </c>
      <c r="E3445" s="151">
        <v>833</v>
      </c>
      <c r="F3445" s="166"/>
      <c r="G3445" s="1342" t="s">
        <v>2837</v>
      </c>
    </row>
    <row r="3446" spans="1:7" ht="18.75" customHeight="1" x14ac:dyDescent="0.25">
      <c r="A3446" s="1348"/>
      <c r="B3446" s="165" t="s">
        <v>3529</v>
      </c>
      <c r="C3446" s="147" t="s">
        <v>95</v>
      </c>
      <c r="D3446" s="164">
        <v>137304</v>
      </c>
      <c r="E3446" s="151">
        <v>833</v>
      </c>
      <c r="F3446" s="164"/>
      <c r="G3446" s="1328"/>
    </row>
    <row r="3447" spans="1:7" ht="18.75" customHeight="1" x14ac:dyDescent="0.25">
      <c r="A3447" s="1348"/>
      <c r="B3447" s="165" t="s">
        <v>3530</v>
      </c>
      <c r="C3447" s="147" t="s">
        <v>95</v>
      </c>
      <c r="D3447" s="164">
        <v>361264</v>
      </c>
      <c r="E3447" s="151">
        <v>833</v>
      </c>
      <c r="F3447" s="164"/>
      <c r="G3447" s="1328"/>
    </row>
    <row r="3448" spans="1:7" ht="18.75" customHeight="1" x14ac:dyDescent="0.25">
      <c r="A3448" s="1348"/>
      <c r="B3448" s="165" t="s">
        <v>3531</v>
      </c>
      <c r="C3448" s="147" t="s">
        <v>95</v>
      </c>
      <c r="D3448" s="164">
        <v>486039</v>
      </c>
      <c r="E3448" s="151">
        <v>833</v>
      </c>
      <c r="F3448" s="164"/>
      <c r="G3448" s="1328"/>
    </row>
    <row r="3449" spans="1:7" ht="18.75" customHeight="1" x14ac:dyDescent="0.25">
      <c r="A3449" s="1348"/>
      <c r="B3449" s="165" t="s">
        <v>3532</v>
      </c>
      <c r="C3449" s="147" t="s">
        <v>95</v>
      </c>
      <c r="D3449" s="164">
        <v>519244</v>
      </c>
      <c r="E3449" s="151">
        <v>833</v>
      </c>
      <c r="F3449" s="164"/>
      <c r="G3449" s="1328"/>
    </row>
    <row r="3450" spans="1:7" ht="18.75" customHeight="1" x14ac:dyDescent="0.25">
      <c r="A3450" s="1348"/>
      <c r="B3450" s="165" t="s">
        <v>3533</v>
      </c>
      <c r="C3450" s="147" t="s">
        <v>95</v>
      </c>
      <c r="D3450" s="164">
        <v>554558</v>
      </c>
      <c r="E3450" s="151">
        <v>833</v>
      </c>
      <c r="F3450" s="164"/>
      <c r="G3450" s="1328"/>
    </row>
    <row r="3451" spans="1:7" ht="18.75" customHeight="1" x14ac:dyDescent="0.25">
      <c r="A3451" s="1348"/>
      <c r="B3451" s="165" t="s">
        <v>3534</v>
      </c>
      <c r="C3451" s="147" t="s">
        <v>95</v>
      </c>
      <c r="D3451" s="164">
        <v>592280</v>
      </c>
      <c r="E3451" s="151">
        <v>833</v>
      </c>
      <c r="F3451" s="164"/>
      <c r="G3451" s="1328"/>
    </row>
    <row r="3452" spans="1:7" ht="18.75" customHeight="1" x14ac:dyDescent="0.25">
      <c r="A3452" s="1348"/>
      <c r="B3452" s="165" t="s">
        <v>3535</v>
      </c>
      <c r="C3452" s="147" t="s">
        <v>95</v>
      </c>
      <c r="D3452" s="164">
        <v>632750</v>
      </c>
      <c r="E3452" s="151">
        <v>833</v>
      </c>
      <c r="F3452" s="164"/>
      <c r="G3452" s="1328"/>
    </row>
    <row r="3453" spans="1:7" ht="18.75" customHeight="1" x14ac:dyDescent="0.25">
      <c r="A3453" s="1348"/>
      <c r="B3453" s="165" t="s">
        <v>3536</v>
      </c>
      <c r="C3453" s="147" t="s">
        <v>95</v>
      </c>
      <c r="D3453" s="164">
        <v>676357</v>
      </c>
      <c r="E3453" s="151">
        <v>833</v>
      </c>
      <c r="F3453" s="164"/>
      <c r="G3453" s="1328"/>
    </row>
    <row r="3454" spans="1:7" ht="18.75" customHeight="1" x14ac:dyDescent="0.25">
      <c r="A3454" s="1348"/>
      <c r="B3454" s="165" t="s">
        <v>3537</v>
      </c>
      <c r="C3454" s="147" t="s">
        <v>95</v>
      </c>
      <c r="D3454" s="164">
        <v>723545</v>
      </c>
      <c r="E3454" s="151">
        <v>833</v>
      </c>
      <c r="F3454" s="164"/>
      <c r="G3454" s="1328"/>
    </row>
    <row r="3455" spans="1:7" ht="18.75" customHeight="1" x14ac:dyDescent="0.25">
      <c r="A3455" s="1348"/>
      <c r="B3455" s="165" t="s">
        <v>3538</v>
      </c>
      <c r="C3455" s="147" t="s">
        <v>95</v>
      </c>
      <c r="D3455" s="164">
        <v>774814</v>
      </c>
      <c r="E3455" s="151">
        <v>833</v>
      </c>
      <c r="F3455" s="164"/>
      <c r="G3455" s="1328"/>
    </row>
    <row r="3456" spans="1:7" ht="18.75" customHeight="1" x14ac:dyDescent="0.25">
      <c r="A3456" s="1348"/>
      <c r="B3456" s="165" t="s">
        <v>3539</v>
      </c>
      <c r="C3456" s="147" t="s">
        <v>95</v>
      </c>
      <c r="D3456" s="164">
        <v>830762</v>
      </c>
      <c r="E3456" s="151">
        <v>833</v>
      </c>
      <c r="F3456" s="164"/>
      <c r="G3456" s="1328"/>
    </row>
    <row r="3457" spans="1:7" ht="18.75" customHeight="1" x14ac:dyDescent="0.25">
      <c r="A3457" s="1348"/>
      <c r="B3457" s="165" t="s">
        <v>3540</v>
      </c>
      <c r="C3457" s="147" t="s">
        <v>95</v>
      </c>
      <c r="D3457" s="164">
        <v>892030</v>
      </c>
      <c r="E3457" s="151">
        <v>833</v>
      </c>
      <c r="F3457" s="164"/>
      <c r="G3457" s="1328"/>
    </row>
    <row r="3458" spans="1:7" ht="18.75" customHeight="1" x14ac:dyDescent="0.25">
      <c r="A3458" s="1348"/>
      <c r="B3458" s="165" t="s">
        <v>3541</v>
      </c>
      <c r="C3458" s="147" t="s">
        <v>95</v>
      </c>
      <c r="D3458" s="164">
        <v>959377</v>
      </c>
      <c r="E3458" s="151">
        <v>833</v>
      </c>
      <c r="F3458" s="164"/>
      <c r="G3458" s="1328"/>
    </row>
    <row r="3459" spans="1:7" ht="18.75" customHeight="1" thickBot="1" x14ac:dyDescent="0.3">
      <c r="A3459" s="1349"/>
      <c r="B3459" s="165" t="s">
        <v>3542</v>
      </c>
      <c r="C3459" s="147" t="s">
        <v>95</v>
      </c>
      <c r="D3459" s="164">
        <v>1033664</v>
      </c>
      <c r="E3459" s="151">
        <v>833</v>
      </c>
      <c r="F3459" s="164"/>
      <c r="G3459" s="1328"/>
    </row>
    <row r="3460" spans="1:7" ht="18.75" customHeight="1" x14ac:dyDescent="0.25">
      <c r="A3460" s="1347">
        <v>25</v>
      </c>
      <c r="B3460" s="165" t="s">
        <v>3543</v>
      </c>
      <c r="C3460" s="147" t="s">
        <v>95</v>
      </c>
      <c r="D3460" s="166">
        <v>104226</v>
      </c>
      <c r="E3460" s="151">
        <v>833</v>
      </c>
      <c r="F3460" s="166"/>
      <c r="G3460" s="1342" t="s">
        <v>2837</v>
      </c>
    </row>
    <row r="3461" spans="1:7" ht="18.75" customHeight="1" x14ac:dyDescent="0.25">
      <c r="A3461" s="1348"/>
      <c r="B3461" s="165" t="s">
        <v>3544</v>
      </c>
      <c r="C3461" s="147" t="s">
        <v>95</v>
      </c>
      <c r="D3461" s="164">
        <v>137304</v>
      </c>
      <c r="E3461" s="151">
        <v>833</v>
      </c>
      <c r="F3461" s="164"/>
      <c r="G3461" s="1328"/>
    </row>
    <row r="3462" spans="1:7" ht="18.75" customHeight="1" x14ac:dyDescent="0.25">
      <c r="A3462" s="1348"/>
      <c r="B3462" s="165" t="s">
        <v>3545</v>
      </c>
      <c r="C3462" s="147" t="s">
        <v>95</v>
      </c>
      <c r="D3462" s="164">
        <v>361264</v>
      </c>
      <c r="E3462" s="151">
        <v>833</v>
      </c>
      <c r="F3462" s="164"/>
      <c r="G3462" s="1328"/>
    </row>
    <row r="3463" spans="1:7" ht="18.75" customHeight="1" x14ac:dyDescent="0.25">
      <c r="A3463" s="1348"/>
      <c r="B3463" s="165" t="s">
        <v>3546</v>
      </c>
      <c r="C3463" s="147" t="s">
        <v>95</v>
      </c>
      <c r="D3463" s="164">
        <v>486039</v>
      </c>
      <c r="E3463" s="151">
        <v>833</v>
      </c>
      <c r="F3463" s="164"/>
      <c r="G3463" s="1328"/>
    </row>
    <row r="3464" spans="1:7" ht="18.75" customHeight="1" x14ac:dyDescent="0.25">
      <c r="A3464" s="1348"/>
      <c r="B3464" s="165" t="s">
        <v>3547</v>
      </c>
      <c r="C3464" s="147" t="s">
        <v>95</v>
      </c>
      <c r="D3464" s="164">
        <v>519244</v>
      </c>
      <c r="E3464" s="151">
        <v>833</v>
      </c>
      <c r="F3464" s="164"/>
      <c r="G3464" s="1328"/>
    </row>
    <row r="3465" spans="1:7" ht="18.75" customHeight="1" x14ac:dyDescent="0.25">
      <c r="A3465" s="1348"/>
      <c r="B3465" s="165" t="s">
        <v>3548</v>
      </c>
      <c r="C3465" s="147" t="s">
        <v>95</v>
      </c>
      <c r="D3465" s="164">
        <v>554558</v>
      </c>
      <c r="E3465" s="151">
        <v>833</v>
      </c>
      <c r="F3465" s="164"/>
      <c r="G3465" s="1328"/>
    </row>
    <row r="3466" spans="1:7" ht="18.75" customHeight="1" x14ac:dyDescent="0.25">
      <c r="A3466" s="1348"/>
      <c r="B3466" s="165" t="s">
        <v>3549</v>
      </c>
      <c r="C3466" s="147" t="s">
        <v>95</v>
      </c>
      <c r="D3466" s="164">
        <v>592280</v>
      </c>
      <c r="E3466" s="151">
        <v>833</v>
      </c>
      <c r="F3466" s="164"/>
      <c r="G3466" s="1328"/>
    </row>
    <row r="3467" spans="1:7" ht="18.75" customHeight="1" x14ac:dyDescent="0.25">
      <c r="A3467" s="1348"/>
      <c r="B3467" s="165" t="s">
        <v>3550</v>
      </c>
      <c r="C3467" s="147" t="s">
        <v>95</v>
      </c>
      <c r="D3467" s="164">
        <v>632750</v>
      </c>
      <c r="E3467" s="151">
        <v>833</v>
      </c>
      <c r="F3467" s="164"/>
      <c r="G3467" s="1328"/>
    </row>
    <row r="3468" spans="1:7" ht="18.75" customHeight="1" x14ac:dyDescent="0.25">
      <c r="A3468" s="1348"/>
      <c r="B3468" s="165" t="s">
        <v>3551</v>
      </c>
      <c r="C3468" s="147" t="s">
        <v>95</v>
      </c>
      <c r="D3468" s="164">
        <v>676357</v>
      </c>
      <c r="E3468" s="151">
        <v>833</v>
      </c>
      <c r="F3468" s="164"/>
      <c r="G3468" s="1328"/>
    </row>
    <row r="3469" spans="1:7" ht="18.75" customHeight="1" x14ac:dyDescent="0.25">
      <c r="A3469" s="1348"/>
      <c r="B3469" s="165" t="s">
        <v>3552</v>
      </c>
      <c r="C3469" s="147" t="s">
        <v>95</v>
      </c>
      <c r="D3469" s="164">
        <v>723545</v>
      </c>
      <c r="E3469" s="151">
        <v>833</v>
      </c>
      <c r="F3469" s="164"/>
      <c r="G3469" s="1328"/>
    </row>
    <row r="3470" spans="1:7" ht="18.75" customHeight="1" x14ac:dyDescent="0.25">
      <c r="A3470" s="1348"/>
      <c r="B3470" s="165" t="s">
        <v>3553</v>
      </c>
      <c r="C3470" s="147" t="s">
        <v>95</v>
      </c>
      <c r="D3470" s="164">
        <v>774814</v>
      </c>
      <c r="E3470" s="151">
        <v>833</v>
      </c>
      <c r="F3470" s="164"/>
      <c r="G3470" s="1328"/>
    </row>
    <row r="3471" spans="1:7" ht="18.75" customHeight="1" x14ac:dyDescent="0.25">
      <c r="A3471" s="1348"/>
      <c r="B3471" s="165" t="s">
        <v>3554</v>
      </c>
      <c r="C3471" s="147" t="s">
        <v>95</v>
      </c>
      <c r="D3471" s="164">
        <v>830762</v>
      </c>
      <c r="E3471" s="151">
        <v>833</v>
      </c>
      <c r="F3471" s="164"/>
      <c r="G3471" s="1328"/>
    </row>
    <row r="3472" spans="1:7" ht="18.75" customHeight="1" x14ac:dyDescent="0.25">
      <c r="A3472" s="1348"/>
      <c r="B3472" s="165" t="s">
        <v>3555</v>
      </c>
      <c r="C3472" s="147" t="s">
        <v>95</v>
      </c>
      <c r="D3472" s="164">
        <v>892030</v>
      </c>
      <c r="E3472" s="151">
        <v>833</v>
      </c>
      <c r="F3472" s="164"/>
      <c r="G3472" s="1328"/>
    </row>
    <row r="3473" spans="1:7" ht="18.75" customHeight="1" x14ac:dyDescent="0.25">
      <c r="A3473" s="1348"/>
      <c r="B3473" s="165" t="s">
        <v>3556</v>
      </c>
      <c r="C3473" s="147" t="s">
        <v>95</v>
      </c>
      <c r="D3473" s="164">
        <v>959377</v>
      </c>
      <c r="E3473" s="151">
        <v>833</v>
      </c>
      <c r="F3473" s="164"/>
      <c r="G3473" s="1328"/>
    </row>
    <row r="3474" spans="1:7" ht="18.75" customHeight="1" thickBot="1" x14ac:dyDescent="0.3">
      <c r="A3474" s="1349"/>
      <c r="B3474" s="165" t="s">
        <v>3557</v>
      </c>
      <c r="C3474" s="147" t="s">
        <v>95</v>
      </c>
      <c r="D3474" s="164">
        <v>1033664</v>
      </c>
      <c r="E3474" s="151">
        <v>833</v>
      </c>
      <c r="F3474" s="164"/>
      <c r="G3474" s="1328"/>
    </row>
    <row r="3475" spans="1:7" ht="18.75" customHeight="1" x14ac:dyDescent="0.25">
      <c r="A3475" s="1347">
        <v>26</v>
      </c>
      <c r="B3475" s="165" t="s">
        <v>3558</v>
      </c>
      <c r="C3475" s="147" t="s">
        <v>95</v>
      </c>
      <c r="D3475" s="166">
        <v>104226</v>
      </c>
      <c r="E3475" s="151">
        <v>833</v>
      </c>
      <c r="F3475" s="166"/>
      <c r="G3475" s="1342" t="s">
        <v>2837</v>
      </c>
    </row>
    <row r="3476" spans="1:7" ht="18.75" customHeight="1" x14ac:dyDescent="0.25">
      <c r="A3476" s="1348"/>
      <c r="B3476" s="165" t="s">
        <v>3559</v>
      </c>
      <c r="C3476" s="147" t="s">
        <v>95</v>
      </c>
      <c r="D3476" s="164">
        <v>137304</v>
      </c>
      <c r="E3476" s="151">
        <v>833</v>
      </c>
      <c r="F3476" s="164"/>
      <c r="G3476" s="1328"/>
    </row>
    <row r="3477" spans="1:7" ht="18.75" customHeight="1" x14ac:dyDescent="0.25">
      <c r="A3477" s="1348"/>
      <c r="B3477" s="165" t="s">
        <v>3560</v>
      </c>
      <c r="C3477" s="147" t="s">
        <v>95</v>
      </c>
      <c r="D3477" s="164">
        <v>361264</v>
      </c>
      <c r="E3477" s="151">
        <v>833</v>
      </c>
      <c r="F3477" s="164"/>
      <c r="G3477" s="1328"/>
    </row>
    <row r="3478" spans="1:7" ht="18.75" customHeight="1" x14ac:dyDescent="0.25">
      <c r="A3478" s="1348"/>
      <c r="B3478" s="165" t="s">
        <v>3561</v>
      </c>
      <c r="C3478" s="147" t="s">
        <v>95</v>
      </c>
      <c r="D3478" s="164">
        <v>486039</v>
      </c>
      <c r="E3478" s="151">
        <v>833</v>
      </c>
      <c r="F3478" s="164"/>
      <c r="G3478" s="1328"/>
    </row>
    <row r="3479" spans="1:7" ht="18.75" customHeight="1" x14ac:dyDescent="0.25">
      <c r="A3479" s="1348"/>
      <c r="B3479" s="165" t="s">
        <v>3562</v>
      </c>
      <c r="C3479" s="147" t="s">
        <v>95</v>
      </c>
      <c r="D3479" s="164">
        <v>519244</v>
      </c>
      <c r="E3479" s="151">
        <v>833</v>
      </c>
      <c r="F3479" s="164"/>
      <c r="G3479" s="1328"/>
    </row>
    <row r="3480" spans="1:7" ht="18.75" customHeight="1" x14ac:dyDescent="0.25">
      <c r="A3480" s="1348"/>
      <c r="B3480" s="165" t="s">
        <v>3563</v>
      </c>
      <c r="C3480" s="147" t="s">
        <v>95</v>
      </c>
      <c r="D3480" s="164">
        <v>554558</v>
      </c>
      <c r="E3480" s="151">
        <v>833</v>
      </c>
      <c r="F3480" s="164"/>
      <c r="G3480" s="1328"/>
    </row>
    <row r="3481" spans="1:7" ht="18.75" customHeight="1" x14ac:dyDescent="0.25">
      <c r="A3481" s="1348"/>
      <c r="B3481" s="165" t="s">
        <v>3564</v>
      </c>
      <c r="C3481" s="147" t="s">
        <v>95</v>
      </c>
      <c r="D3481" s="164">
        <v>592280</v>
      </c>
      <c r="E3481" s="151">
        <v>833</v>
      </c>
      <c r="F3481" s="164"/>
      <c r="G3481" s="1328"/>
    </row>
    <row r="3482" spans="1:7" ht="18.75" customHeight="1" x14ac:dyDescent="0.25">
      <c r="A3482" s="1348"/>
      <c r="B3482" s="165" t="s">
        <v>3565</v>
      </c>
      <c r="C3482" s="147" t="s">
        <v>95</v>
      </c>
      <c r="D3482" s="164">
        <v>632750</v>
      </c>
      <c r="E3482" s="151">
        <v>833</v>
      </c>
      <c r="F3482" s="164"/>
      <c r="G3482" s="1328"/>
    </row>
    <row r="3483" spans="1:7" ht="18.75" customHeight="1" x14ac:dyDescent="0.25">
      <c r="A3483" s="1348"/>
      <c r="B3483" s="165" t="s">
        <v>3566</v>
      </c>
      <c r="C3483" s="147" t="s">
        <v>95</v>
      </c>
      <c r="D3483" s="164">
        <v>676357</v>
      </c>
      <c r="E3483" s="151">
        <v>833</v>
      </c>
      <c r="F3483" s="164"/>
      <c r="G3483" s="1328"/>
    </row>
    <row r="3484" spans="1:7" ht="18.75" customHeight="1" x14ac:dyDescent="0.25">
      <c r="A3484" s="1348"/>
      <c r="B3484" s="165" t="s">
        <v>3567</v>
      </c>
      <c r="C3484" s="147" t="s">
        <v>95</v>
      </c>
      <c r="D3484" s="164">
        <v>723545</v>
      </c>
      <c r="E3484" s="151">
        <v>833</v>
      </c>
      <c r="F3484" s="164"/>
      <c r="G3484" s="1328"/>
    </row>
    <row r="3485" spans="1:7" ht="18.75" customHeight="1" x14ac:dyDescent="0.25">
      <c r="A3485" s="1348"/>
      <c r="B3485" s="165" t="s">
        <v>3568</v>
      </c>
      <c r="C3485" s="147" t="s">
        <v>95</v>
      </c>
      <c r="D3485" s="164">
        <v>774814</v>
      </c>
      <c r="E3485" s="151">
        <v>833</v>
      </c>
      <c r="F3485" s="164"/>
      <c r="G3485" s="1328"/>
    </row>
    <row r="3486" spans="1:7" ht="18.75" customHeight="1" x14ac:dyDescent="0.25">
      <c r="A3486" s="1348"/>
      <c r="B3486" s="165" t="s">
        <v>3569</v>
      </c>
      <c r="C3486" s="147" t="s">
        <v>95</v>
      </c>
      <c r="D3486" s="164">
        <v>830762</v>
      </c>
      <c r="E3486" s="151">
        <v>833</v>
      </c>
      <c r="F3486" s="164"/>
      <c r="G3486" s="1328"/>
    </row>
    <row r="3487" spans="1:7" ht="18.75" customHeight="1" x14ac:dyDescent="0.25">
      <c r="A3487" s="1348"/>
      <c r="B3487" s="165" t="s">
        <v>3570</v>
      </c>
      <c r="C3487" s="147" t="s">
        <v>95</v>
      </c>
      <c r="D3487" s="164">
        <v>892030</v>
      </c>
      <c r="E3487" s="151">
        <v>833</v>
      </c>
      <c r="F3487" s="164"/>
      <c r="G3487" s="1328"/>
    </row>
    <row r="3488" spans="1:7" ht="18.75" customHeight="1" x14ac:dyDescent="0.25">
      <c r="A3488" s="1348"/>
      <c r="B3488" s="165" t="s">
        <v>3571</v>
      </c>
      <c r="C3488" s="147" t="s">
        <v>95</v>
      </c>
      <c r="D3488" s="164">
        <v>959377</v>
      </c>
      <c r="E3488" s="151">
        <v>833</v>
      </c>
      <c r="F3488" s="164"/>
      <c r="G3488" s="1328"/>
    </row>
    <row r="3489" spans="1:7" ht="18.75" customHeight="1" thickBot="1" x14ac:dyDescent="0.3">
      <c r="A3489" s="1349"/>
      <c r="B3489" s="165" t="s">
        <v>3572</v>
      </c>
      <c r="C3489" s="147" t="s">
        <v>95</v>
      </c>
      <c r="D3489" s="164">
        <v>1033664</v>
      </c>
      <c r="E3489" s="151">
        <v>833</v>
      </c>
      <c r="F3489" s="164"/>
      <c r="G3489" s="1328"/>
    </row>
    <row r="3490" spans="1:7" ht="18.75" customHeight="1" x14ac:dyDescent="0.25">
      <c r="A3490" s="1347">
        <v>27</v>
      </c>
      <c r="B3490" s="165" t="s">
        <v>3573</v>
      </c>
      <c r="C3490" s="147" t="s">
        <v>95</v>
      </c>
      <c r="D3490" s="166">
        <v>104226</v>
      </c>
      <c r="E3490" s="151">
        <v>833</v>
      </c>
      <c r="F3490" s="166"/>
      <c r="G3490" s="1342" t="s">
        <v>2837</v>
      </c>
    </row>
    <row r="3491" spans="1:7" ht="18.75" customHeight="1" x14ac:dyDescent="0.25">
      <c r="A3491" s="1348"/>
      <c r="B3491" s="165" t="s">
        <v>3574</v>
      </c>
      <c r="C3491" s="147" t="s">
        <v>95</v>
      </c>
      <c r="D3491" s="164">
        <v>137304</v>
      </c>
      <c r="E3491" s="151">
        <v>833</v>
      </c>
      <c r="F3491" s="164"/>
      <c r="G3491" s="1328"/>
    </row>
    <row r="3492" spans="1:7" ht="18.75" customHeight="1" x14ac:dyDescent="0.25">
      <c r="A3492" s="1348"/>
      <c r="B3492" s="165" t="s">
        <v>3575</v>
      </c>
      <c r="C3492" s="147" t="s">
        <v>95</v>
      </c>
      <c r="D3492" s="164">
        <v>361264</v>
      </c>
      <c r="E3492" s="151">
        <v>833</v>
      </c>
      <c r="F3492" s="164"/>
      <c r="G3492" s="1328"/>
    </row>
    <row r="3493" spans="1:7" ht="18.75" customHeight="1" x14ac:dyDescent="0.25">
      <c r="A3493" s="1348"/>
      <c r="B3493" s="165" t="s">
        <v>3576</v>
      </c>
      <c r="C3493" s="147" t="s">
        <v>95</v>
      </c>
      <c r="D3493" s="164">
        <v>486039</v>
      </c>
      <c r="E3493" s="151">
        <v>833</v>
      </c>
      <c r="F3493" s="164"/>
      <c r="G3493" s="1328"/>
    </row>
    <row r="3494" spans="1:7" ht="18.75" customHeight="1" x14ac:dyDescent="0.25">
      <c r="A3494" s="1348"/>
      <c r="B3494" s="165" t="s">
        <v>3577</v>
      </c>
      <c r="C3494" s="147" t="s">
        <v>95</v>
      </c>
      <c r="D3494" s="164">
        <v>519244</v>
      </c>
      <c r="E3494" s="151">
        <v>833</v>
      </c>
      <c r="F3494" s="164"/>
      <c r="G3494" s="1328"/>
    </row>
    <row r="3495" spans="1:7" ht="18.75" customHeight="1" x14ac:dyDescent="0.25">
      <c r="A3495" s="1348"/>
      <c r="B3495" s="165" t="s">
        <v>3578</v>
      </c>
      <c r="C3495" s="147" t="s">
        <v>95</v>
      </c>
      <c r="D3495" s="164">
        <v>554558</v>
      </c>
      <c r="E3495" s="151">
        <v>833</v>
      </c>
      <c r="F3495" s="164"/>
      <c r="G3495" s="1328"/>
    </row>
    <row r="3496" spans="1:7" ht="18.75" customHeight="1" x14ac:dyDescent="0.25">
      <c r="A3496" s="1348"/>
      <c r="B3496" s="165" t="s">
        <v>3579</v>
      </c>
      <c r="C3496" s="147" t="s">
        <v>95</v>
      </c>
      <c r="D3496" s="164">
        <v>592280</v>
      </c>
      <c r="E3496" s="151">
        <v>833</v>
      </c>
      <c r="F3496" s="164"/>
      <c r="G3496" s="1328"/>
    </row>
    <row r="3497" spans="1:7" ht="18.75" customHeight="1" x14ac:dyDescent="0.25">
      <c r="A3497" s="1348"/>
      <c r="B3497" s="165" t="s">
        <v>3580</v>
      </c>
      <c r="C3497" s="147" t="s">
        <v>95</v>
      </c>
      <c r="D3497" s="164">
        <v>632750</v>
      </c>
      <c r="E3497" s="151">
        <v>833</v>
      </c>
      <c r="F3497" s="164"/>
      <c r="G3497" s="1328"/>
    </row>
    <row r="3498" spans="1:7" ht="18.75" customHeight="1" x14ac:dyDescent="0.25">
      <c r="A3498" s="1348"/>
      <c r="B3498" s="165" t="s">
        <v>3581</v>
      </c>
      <c r="C3498" s="147" t="s">
        <v>95</v>
      </c>
      <c r="D3498" s="164">
        <v>676357</v>
      </c>
      <c r="E3498" s="151">
        <v>833</v>
      </c>
      <c r="F3498" s="164"/>
      <c r="G3498" s="1328"/>
    </row>
    <row r="3499" spans="1:7" ht="18.75" customHeight="1" x14ac:dyDescent="0.25">
      <c r="A3499" s="1348"/>
      <c r="B3499" s="165" t="s">
        <v>3582</v>
      </c>
      <c r="C3499" s="147" t="s">
        <v>95</v>
      </c>
      <c r="D3499" s="164">
        <v>723545</v>
      </c>
      <c r="E3499" s="151">
        <v>833</v>
      </c>
      <c r="F3499" s="164"/>
      <c r="G3499" s="1328"/>
    </row>
    <row r="3500" spans="1:7" ht="18.75" customHeight="1" x14ac:dyDescent="0.25">
      <c r="A3500" s="1348"/>
      <c r="B3500" s="165" t="s">
        <v>3583</v>
      </c>
      <c r="C3500" s="147" t="s">
        <v>95</v>
      </c>
      <c r="D3500" s="164">
        <v>774814</v>
      </c>
      <c r="E3500" s="151">
        <v>833</v>
      </c>
      <c r="F3500" s="164"/>
      <c r="G3500" s="1328"/>
    </row>
    <row r="3501" spans="1:7" ht="18.75" customHeight="1" x14ac:dyDescent="0.25">
      <c r="A3501" s="1348"/>
      <c r="B3501" s="165" t="s">
        <v>3584</v>
      </c>
      <c r="C3501" s="147" t="s">
        <v>95</v>
      </c>
      <c r="D3501" s="164">
        <v>830762</v>
      </c>
      <c r="E3501" s="151">
        <v>833</v>
      </c>
      <c r="F3501" s="164"/>
      <c r="G3501" s="1328"/>
    </row>
    <row r="3502" spans="1:7" ht="18.75" customHeight="1" x14ac:dyDescent="0.25">
      <c r="A3502" s="1348"/>
      <c r="B3502" s="165" t="s">
        <v>3585</v>
      </c>
      <c r="C3502" s="147" t="s">
        <v>95</v>
      </c>
      <c r="D3502" s="164">
        <v>892030</v>
      </c>
      <c r="E3502" s="151">
        <v>833</v>
      </c>
      <c r="F3502" s="164"/>
      <c r="G3502" s="1328"/>
    </row>
    <row r="3503" spans="1:7" ht="18.75" customHeight="1" x14ac:dyDescent="0.25">
      <c r="A3503" s="1348"/>
      <c r="B3503" s="165" t="s">
        <v>3586</v>
      </c>
      <c r="C3503" s="147" t="s">
        <v>95</v>
      </c>
      <c r="D3503" s="164">
        <v>959377</v>
      </c>
      <c r="E3503" s="151">
        <v>833</v>
      </c>
      <c r="F3503" s="164"/>
      <c r="G3503" s="1328"/>
    </row>
    <row r="3504" spans="1:7" ht="18.75" customHeight="1" thickBot="1" x14ac:dyDescent="0.3">
      <c r="A3504" s="1349"/>
      <c r="B3504" s="165" t="s">
        <v>3587</v>
      </c>
      <c r="C3504" s="147" t="s">
        <v>95</v>
      </c>
      <c r="D3504" s="164">
        <v>1033664</v>
      </c>
      <c r="E3504" s="151">
        <v>833</v>
      </c>
      <c r="F3504" s="164"/>
      <c r="G3504" s="1328"/>
    </row>
    <row r="3505" spans="1:7" ht="18.75" customHeight="1" x14ac:dyDescent="0.25">
      <c r="A3505" s="1347">
        <v>27</v>
      </c>
      <c r="B3505" s="165" t="s">
        <v>3588</v>
      </c>
      <c r="C3505" s="147" t="s">
        <v>95</v>
      </c>
      <c r="D3505" s="166">
        <v>104226</v>
      </c>
      <c r="E3505" s="151">
        <v>833</v>
      </c>
      <c r="F3505" s="166"/>
      <c r="G3505" s="1342" t="s">
        <v>2837</v>
      </c>
    </row>
    <row r="3506" spans="1:7" ht="18.75" customHeight="1" x14ac:dyDescent="0.25">
      <c r="A3506" s="1348"/>
      <c r="B3506" s="165" t="s">
        <v>3589</v>
      </c>
      <c r="C3506" s="147" t="s">
        <v>95</v>
      </c>
      <c r="D3506" s="164">
        <v>137304</v>
      </c>
      <c r="E3506" s="151">
        <v>833</v>
      </c>
      <c r="F3506" s="164"/>
      <c r="G3506" s="1328"/>
    </row>
    <row r="3507" spans="1:7" ht="18.75" customHeight="1" x14ac:dyDescent="0.25">
      <c r="A3507" s="1348"/>
      <c r="B3507" s="165" t="s">
        <v>3590</v>
      </c>
      <c r="C3507" s="147" t="s">
        <v>95</v>
      </c>
      <c r="D3507" s="164">
        <v>361264</v>
      </c>
      <c r="E3507" s="151">
        <v>833</v>
      </c>
      <c r="F3507" s="164"/>
      <c r="G3507" s="1328"/>
    </row>
    <row r="3508" spans="1:7" ht="18.75" customHeight="1" x14ac:dyDescent="0.25">
      <c r="A3508" s="1348"/>
      <c r="B3508" s="165" t="s">
        <v>3591</v>
      </c>
      <c r="C3508" s="147" t="s">
        <v>95</v>
      </c>
      <c r="D3508" s="164">
        <v>486039</v>
      </c>
      <c r="E3508" s="151">
        <v>833</v>
      </c>
      <c r="F3508" s="164"/>
      <c r="G3508" s="1328"/>
    </row>
    <row r="3509" spans="1:7" ht="18.75" customHeight="1" x14ac:dyDescent="0.25">
      <c r="A3509" s="1348"/>
      <c r="B3509" s="165" t="s">
        <v>3592</v>
      </c>
      <c r="C3509" s="147" t="s">
        <v>95</v>
      </c>
      <c r="D3509" s="164">
        <v>519244</v>
      </c>
      <c r="E3509" s="151">
        <v>833</v>
      </c>
      <c r="F3509" s="164"/>
      <c r="G3509" s="1328"/>
    </row>
    <row r="3510" spans="1:7" ht="18.75" customHeight="1" x14ac:dyDescent="0.25">
      <c r="A3510" s="1348"/>
      <c r="B3510" s="165" t="s">
        <v>3593</v>
      </c>
      <c r="C3510" s="147" t="s">
        <v>95</v>
      </c>
      <c r="D3510" s="164">
        <v>554558</v>
      </c>
      <c r="E3510" s="151">
        <v>833</v>
      </c>
      <c r="F3510" s="164"/>
      <c r="G3510" s="1328"/>
    </row>
    <row r="3511" spans="1:7" ht="18.75" customHeight="1" x14ac:dyDescent="0.25">
      <c r="A3511" s="1348"/>
      <c r="B3511" s="165" t="s">
        <v>3594</v>
      </c>
      <c r="C3511" s="147" t="s">
        <v>95</v>
      </c>
      <c r="D3511" s="164">
        <v>592280</v>
      </c>
      <c r="E3511" s="151">
        <v>833</v>
      </c>
      <c r="F3511" s="164"/>
      <c r="G3511" s="1328"/>
    </row>
    <row r="3512" spans="1:7" ht="18.75" customHeight="1" x14ac:dyDescent="0.25">
      <c r="A3512" s="1348"/>
      <c r="B3512" s="165" t="s">
        <v>3595</v>
      </c>
      <c r="C3512" s="147" t="s">
        <v>95</v>
      </c>
      <c r="D3512" s="164">
        <v>632750</v>
      </c>
      <c r="E3512" s="151">
        <v>833</v>
      </c>
      <c r="F3512" s="164"/>
      <c r="G3512" s="1328"/>
    </row>
    <row r="3513" spans="1:7" ht="18.75" customHeight="1" x14ac:dyDescent="0.25">
      <c r="A3513" s="1348"/>
      <c r="B3513" s="165" t="s">
        <v>3596</v>
      </c>
      <c r="C3513" s="147" t="s">
        <v>95</v>
      </c>
      <c r="D3513" s="164">
        <v>676357</v>
      </c>
      <c r="E3513" s="151">
        <v>833</v>
      </c>
      <c r="F3513" s="164"/>
      <c r="G3513" s="1328"/>
    </row>
    <row r="3514" spans="1:7" ht="18.75" customHeight="1" x14ac:dyDescent="0.25">
      <c r="A3514" s="1348"/>
      <c r="B3514" s="165" t="s">
        <v>3597</v>
      </c>
      <c r="C3514" s="147" t="s">
        <v>95</v>
      </c>
      <c r="D3514" s="164">
        <v>723545</v>
      </c>
      <c r="E3514" s="151">
        <v>833</v>
      </c>
      <c r="F3514" s="164"/>
      <c r="G3514" s="1328"/>
    </row>
    <row r="3515" spans="1:7" ht="18.75" customHeight="1" x14ac:dyDescent="0.25">
      <c r="A3515" s="1348"/>
      <c r="B3515" s="165" t="s">
        <v>3598</v>
      </c>
      <c r="C3515" s="147" t="s">
        <v>95</v>
      </c>
      <c r="D3515" s="164">
        <v>774814</v>
      </c>
      <c r="E3515" s="151">
        <v>833</v>
      </c>
      <c r="F3515" s="164"/>
      <c r="G3515" s="1328"/>
    </row>
    <row r="3516" spans="1:7" ht="18.75" customHeight="1" x14ac:dyDescent="0.25">
      <c r="A3516" s="1348"/>
      <c r="B3516" s="165" t="s">
        <v>3599</v>
      </c>
      <c r="C3516" s="147" t="s">
        <v>95</v>
      </c>
      <c r="D3516" s="164">
        <v>830762</v>
      </c>
      <c r="E3516" s="151">
        <v>833</v>
      </c>
      <c r="F3516" s="164"/>
      <c r="G3516" s="1328"/>
    </row>
    <row r="3517" spans="1:7" ht="18.75" customHeight="1" x14ac:dyDescent="0.25">
      <c r="A3517" s="1348"/>
      <c r="B3517" s="165" t="s">
        <v>3600</v>
      </c>
      <c r="C3517" s="147" t="s">
        <v>95</v>
      </c>
      <c r="D3517" s="164">
        <v>892030</v>
      </c>
      <c r="E3517" s="151">
        <v>833</v>
      </c>
      <c r="F3517" s="164"/>
      <c r="G3517" s="1328"/>
    </row>
    <row r="3518" spans="1:7" ht="18.75" customHeight="1" x14ac:dyDescent="0.25">
      <c r="A3518" s="1348"/>
      <c r="B3518" s="165" t="s">
        <v>3601</v>
      </c>
      <c r="C3518" s="147" t="s">
        <v>95</v>
      </c>
      <c r="D3518" s="164">
        <v>959377</v>
      </c>
      <c r="E3518" s="151">
        <v>833</v>
      </c>
      <c r="F3518" s="164"/>
      <c r="G3518" s="1328"/>
    </row>
    <row r="3519" spans="1:7" ht="18.75" customHeight="1" thickBot="1" x14ac:dyDescent="0.3">
      <c r="A3519" s="1349"/>
      <c r="B3519" s="165" t="s">
        <v>3602</v>
      </c>
      <c r="C3519" s="147" t="s">
        <v>95</v>
      </c>
      <c r="D3519" s="164">
        <v>1033664</v>
      </c>
      <c r="E3519" s="151">
        <v>833</v>
      </c>
      <c r="F3519" s="164"/>
      <c r="G3519" s="1328"/>
    </row>
    <row r="3520" spans="1:7" ht="18.75" customHeight="1" x14ac:dyDescent="0.25">
      <c r="A3520" s="1347">
        <v>27</v>
      </c>
      <c r="B3520" s="165" t="s">
        <v>3603</v>
      </c>
      <c r="C3520" s="147" t="s">
        <v>95</v>
      </c>
      <c r="D3520" s="166">
        <v>104226</v>
      </c>
      <c r="E3520" s="151">
        <v>833</v>
      </c>
      <c r="F3520" s="166"/>
      <c r="G3520" s="1342" t="s">
        <v>2837</v>
      </c>
    </row>
    <row r="3521" spans="1:7" ht="18.75" customHeight="1" x14ac:dyDescent="0.25">
      <c r="A3521" s="1348"/>
      <c r="B3521" s="165" t="s">
        <v>3604</v>
      </c>
      <c r="C3521" s="147" t="s">
        <v>95</v>
      </c>
      <c r="D3521" s="164">
        <v>137304</v>
      </c>
      <c r="E3521" s="151">
        <v>833</v>
      </c>
      <c r="F3521" s="164"/>
      <c r="G3521" s="1328"/>
    </row>
    <row r="3522" spans="1:7" ht="18.75" customHeight="1" x14ac:dyDescent="0.25">
      <c r="A3522" s="1348"/>
      <c r="B3522" s="165" t="s">
        <v>3605</v>
      </c>
      <c r="C3522" s="147" t="s">
        <v>95</v>
      </c>
      <c r="D3522" s="164">
        <v>361264</v>
      </c>
      <c r="E3522" s="151">
        <v>833</v>
      </c>
      <c r="F3522" s="164"/>
      <c r="G3522" s="1328"/>
    </row>
    <row r="3523" spans="1:7" ht="18.75" customHeight="1" x14ac:dyDescent="0.25">
      <c r="A3523" s="1348"/>
      <c r="B3523" s="165" t="s">
        <v>3606</v>
      </c>
      <c r="C3523" s="147" t="s">
        <v>95</v>
      </c>
      <c r="D3523" s="164">
        <v>486039</v>
      </c>
      <c r="E3523" s="151">
        <v>833</v>
      </c>
      <c r="F3523" s="164"/>
      <c r="G3523" s="1328"/>
    </row>
    <row r="3524" spans="1:7" ht="18.75" customHeight="1" x14ac:dyDescent="0.25">
      <c r="A3524" s="1348"/>
      <c r="B3524" s="165" t="s">
        <v>3607</v>
      </c>
      <c r="C3524" s="147" t="s">
        <v>95</v>
      </c>
      <c r="D3524" s="164">
        <v>519244</v>
      </c>
      <c r="E3524" s="151">
        <v>833</v>
      </c>
      <c r="F3524" s="164"/>
      <c r="G3524" s="1328"/>
    </row>
    <row r="3525" spans="1:7" ht="18.75" customHeight="1" x14ac:dyDescent="0.25">
      <c r="A3525" s="1348"/>
      <c r="B3525" s="165" t="s">
        <v>3608</v>
      </c>
      <c r="C3525" s="147" t="s">
        <v>95</v>
      </c>
      <c r="D3525" s="164">
        <v>554558</v>
      </c>
      <c r="E3525" s="151">
        <v>833</v>
      </c>
      <c r="F3525" s="164"/>
      <c r="G3525" s="1328"/>
    </row>
    <row r="3526" spans="1:7" ht="18.75" customHeight="1" x14ac:dyDescent="0.25">
      <c r="A3526" s="1348"/>
      <c r="B3526" s="165" t="s">
        <v>3609</v>
      </c>
      <c r="C3526" s="147" t="s">
        <v>95</v>
      </c>
      <c r="D3526" s="164">
        <v>592280</v>
      </c>
      <c r="E3526" s="151">
        <v>833</v>
      </c>
      <c r="F3526" s="164"/>
      <c r="G3526" s="1328"/>
    </row>
    <row r="3527" spans="1:7" ht="18.75" customHeight="1" x14ac:dyDescent="0.25">
      <c r="A3527" s="1348"/>
      <c r="B3527" s="165" t="s">
        <v>3610</v>
      </c>
      <c r="C3527" s="147" t="s">
        <v>95</v>
      </c>
      <c r="D3527" s="164">
        <v>632750</v>
      </c>
      <c r="E3527" s="151">
        <v>833</v>
      </c>
      <c r="F3527" s="164"/>
      <c r="G3527" s="1328"/>
    </row>
    <row r="3528" spans="1:7" ht="18.75" customHeight="1" x14ac:dyDescent="0.25">
      <c r="A3528" s="1348"/>
      <c r="B3528" s="165" t="s">
        <v>3611</v>
      </c>
      <c r="C3528" s="147" t="s">
        <v>95</v>
      </c>
      <c r="D3528" s="164">
        <v>676357</v>
      </c>
      <c r="E3528" s="151">
        <v>833</v>
      </c>
      <c r="F3528" s="164"/>
      <c r="G3528" s="1328"/>
    </row>
    <row r="3529" spans="1:7" ht="18.75" customHeight="1" x14ac:dyDescent="0.25">
      <c r="A3529" s="1348"/>
      <c r="B3529" s="165" t="s">
        <v>3612</v>
      </c>
      <c r="C3529" s="147" t="s">
        <v>95</v>
      </c>
      <c r="D3529" s="164">
        <v>723545</v>
      </c>
      <c r="E3529" s="151">
        <v>833</v>
      </c>
      <c r="F3529" s="164"/>
      <c r="G3529" s="1328"/>
    </row>
    <row r="3530" spans="1:7" ht="18.75" customHeight="1" x14ac:dyDescent="0.25">
      <c r="A3530" s="1348"/>
      <c r="B3530" s="165" t="s">
        <v>3613</v>
      </c>
      <c r="C3530" s="147" t="s">
        <v>95</v>
      </c>
      <c r="D3530" s="164">
        <v>774814</v>
      </c>
      <c r="E3530" s="151">
        <v>833</v>
      </c>
      <c r="F3530" s="164"/>
      <c r="G3530" s="1328"/>
    </row>
    <row r="3531" spans="1:7" ht="18.75" customHeight="1" x14ac:dyDescent="0.25">
      <c r="A3531" s="1348"/>
      <c r="B3531" s="165" t="s">
        <v>3614</v>
      </c>
      <c r="C3531" s="147" t="s">
        <v>95</v>
      </c>
      <c r="D3531" s="164">
        <v>830762</v>
      </c>
      <c r="E3531" s="151">
        <v>833</v>
      </c>
      <c r="F3531" s="164"/>
      <c r="G3531" s="1328"/>
    </row>
    <row r="3532" spans="1:7" ht="18.75" customHeight="1" x14ac:dyDescent="0.25">
      <c r="A3532" s="1348"/>
      <c r="B3532" s="165" t="s">
        <v>3615</v>
      </c>
      <c r="C3532" s="147" t="s">
        <v>95</v>
      </c>
      <c r="D3532" s="164">
        <v>892030</v>
      </c>
      <c r="E3532" s="151">
        <v>833</v>
      </c>
      <c r="F3532" s="164"/>
      <c r="G3532" s="1328"/>
    </row>
    <row r="3533" spans="1:7" ht="18.75" customHeight="1" x14ac:dyDescent="0.25">
      <c r="A3533" s="1348"/>
      <c r="B3533" s="165" t="s">
        <v>3616</v>
      </c>
      <c r="C3533" s="147" t="s">
        <v>95</v>
      </c>
      <c r="D3533" s="164">
        <v>959377</v>
      </c>
      <c r="E3533" s="151">
        <v>833</v>
      </c>
      <c r="F3533" s="164"/>
      <c r="G3533" s="1328"/>
    </row>
    <row r="3534" spans="1:7" ht="18.75" customHeight="1" thickBot="1" x14ac:dyDescent="0.3">
      <c r="A3534" s="1349"/>
      <c r="B3534" s="165" t="s">
        <v>3617</v>
      </c>
      <c r="C3534" s="147" t="s">
        <v>95</v>
      </c>
      <c r="D3534" s="164">
        <v>1033664</v>
      </c>
      <c r="E3534" s="151">
        <v>833</v>
      </c>
      <c r="F3534" s="164"/>
      <c r="G3534" s="1328"/>
    </row>
    <row r="3535" spans="1:7" ht="18.75" customHeight="1" x14ac:dyDescent="0.25">
      <c r="A3535" s="1347">
        <v>27</v>
      </c>
      <c r="B3535" s="165" t="s">
        <v>3618</v>
      </c>
      <c r="C3535" s="147" t="s">
        <v>95</v>
      </c>
      <c r="D3535" s="166">
        <v>104226</v>
      </c>
      <c r="E3535" s="151">
        <v>833</v>
      </c>
      <c r="F3535" s="166"/>
      <c r="G3535" s="1342" t="s">
        <v>2837</v>
      </c>
    </row>
    <row r="3536" spans="1:7" ht="18.75" customHeight="1" x14ac:dyDescent="0.25">
      <c r="A3536" s="1348"/>
      <c r="B3536" s="165" t="s">
        <v>3619</v>
      </c>
      <c r="C3536" s="147" t="s">
        <v>95</v>
      </c>
      <c r="D3536" s="164">
        <v>137304</v>
      </c>
      <c r="E3536" s="151">
        <v>833</v>
      </c>
      <c r="F3536" s="164"/>
      <c r="G3536" s="1328"/>
    </row>
    <row r="3537" spans="1:7" ht="18.75" customHeight="1" x14ac:dyDescent="0.25">
      <c r="A3537" s="1348"/>
      <c r="B3537" s="165" t="s">
        <v>3620</v>
      </c>
      <c r="C3537" s="147" t="s">
        <v>95</v>
      </c>
      <c r="D3537" s="164">
        <v>361264</v>
      </c>
      <c r="E3537" s="151">
        <v>833</v>
      </c>
      <c r="F3537" s="164"/>
      <c r="G3537" s="1328"/>
    </row>
    <row r="3538" spans="1:7" ht="18.75" customHeight="1" x14ac:dyDescent="0.25">
      <c r="A3538" s="1348"/>
      <c r="B3538" s="165" t="s">
        <v>3621</v>
      </c>
      <c r="C3538" s="147" t="s">
        <v>95</v>
      </c>
      <c r="D3538" s="164">
        <v>486039</v>
      </c>
      <c r="E3538" s="151">
        <v>833</v>
      </c>
      <c r="F3538" s="164"/>
      <c r="G3538" s="1328"/>
    </row>
    <row r="3539" spans="1:7" ht="18.75" customHeight="1" x14ac:dyDescent="0.25">
      <c r="A3539" s="1348"/>
      <c r="B3539" s="165" t="s">
        <v>3622</v>
      </c>
      <c r="C3539" s="147" t="s">
        <v>95</v>
      </c>
      <c r="D3539" s="164">
        <v>519244</v>
      </c>
      <c r="E3539" s="151">
        <v>833</v>
      </c>
      <c r="F3539" s="164"/>
      <c r="G3539" s="1328"/>
    </row>
    <row r="3540" spans="1:7" ht="18.75" customHeight="1" x14ac:dyDescent="0.25">
      <c r="A3540" s="1348"/>
      <c r="B3540" s="165" t="s">
        <v>3623</v>
      </c>
      <c r="C3540" s="147" t="s">
        <v>95</v>
      </c>
      <c r="D3540" s="164">
        <v>554558</v>
      </c>
      <c r="E3540" s="151">
        <v>833</v>
      </c>
      <c r="F3540" s="164"/>
      <c r="G3540" s="1328"/>
    </row>
    <row r="3541" spans="1:7" ht="18.75" customHeight="1" x14ac:dyDescent="0.25">
      <c r="A3541" s="1348"/>
      <c r="B3541" s="165" t="s">
        <v>3624</v>
      </c>
      <c r="C3541" s="147" t="s">
        <v>95</v>
      </c>
      <c r="D3541" s="164">
        <v>592280</v>
      </c>
      <c r="E3541" s="151">
        <v>833</v>
      </c>
      <c r="F3541" s="164"/>
      <c r="G3541" s="1328"/>
    </row>
    <row r="3542" spans="1:7" ht="18.75" customHeight="1" x14ac:dyDescent="0.25">
      <c r="A3542" s="1348"/>
      <c r="B3542" s="165" t="s">
        <v>3625</v>
      </c>
      <c r="C3542" s="147" t="s">
        <v>95</v>
      </c>
      <c r="D3542" s="164">
        <v>632750</v>
      </c>
      <c r="E3542" s="151">
        <v>833</v>
      </c>
      <c r="F3542" s="164"/>
      <c r="G3542" s="1328"/>
    </row>
    <row r="3543" spans="1:7" ht="18.75" customHeight="1" x14ac:dyDescent="0.25">
      <c r="A3543" s="1348"/>
      <c r="B3543" s="165" t="s">
        <v>3626</v>
      </c>
      <c r="C3543" s="147" t="s">
        <v>95</v>
      </c>
      <c r="D3543" s="164">
        <v>676357</v>
      </c>
      <c r="E3543" s="151">
        <v>833</v>
      </c>
      <c r="F3543" s="164"/>
      <c r="G3543" s="1328"/>
    </row>
    <row r="3544" spans="1:7" ht="18.75" customHeight="1" x14ac:dyDescent="0.25">
      <c r="A3544" s="1348"/>
      <c r="B3544" s="165" t="s">
        <v>3627</v>
      </c>
      <c r="C3544" s="147" t="s">
        <v>95</v>
      </c>
      <c r="D3544" s="164">
        <v>723545</v>
      </c>
      <c r="E3544" s="151">
        <v>833</v>
      </c>
      <c r="F3544" s="164"/>
      <c r="G3544" s="1328"/>
    </row>
    <row r="3545" spans="1:7" ht="18.75" customHeight="1" x14ac:dyDescent="0.25">
      <c r="A3545" s="1348"/>
      <c r="B3545" s="165" t="s">
        <v>3628</v>
      </c>
      <c r="C3545" s="147" t="s">
        <v>95</v>
      </c>
      <c r="D3545" s="164">
        <v>774814</v>
      </c>
      <c r="E3545" s="151">
        <v>833</v>
      </c>
      <c r="F3545" s="164"/>
      <c r="G3545" s="1328"/>
    </row>
    <row r="3546" spans="1:7" ht="18.75" customHeight="1" x14ac:dyDescent="0.25">
      <c r="A3546" s="1348"/>
      <c r="B3546" s="165" t="s">
        <v>3629</v>
      </c>
      <c r="C3546" s="147" t="s">
        <v>95</v>
      </c>
      <c r="D3546" s="164">
        <v>830762</v>
      </c>
      <c r="E3546" s="151">
        <v>833</v>
      </c>
      <c r="F3546" s="164"/>
      <c r="G3546" s="1328"/>
    </row>
    <row r="3547" spans="1:7" ht="18.75" customHeight="1" x14ac:dyDescent="0.25">
      <c r="A3547" s="1348"/>
      <c r="B3547" s="165" t="s">
        <v>3630</v>
      </c>
      <c r="C3547" s="147" t="s">
        <v>95</v>
      </c>
      <c r="D3547" s="164">
        <v>892030</v>
      </c>
      <c r="E3547" s="151">
        <v>833</v>
      </c>
      <c r="F3547" s="164"/>
      <c r="G3547" s="1328"/>
    </row>
    <row r="3548" spans="1:7" ht="18.75" customHeight="1" x14ac:dyDescent="0.25">
      <c r="A3548" s="1348"/>
      <c r="B3548" s="165" t="s">
        <v>3631</v>
      </c>
      <c r="C3548" s="147" t="s">
        <v>95</v>
      </c>
      <c r="D3548" s="164">
        <v>959377</v>
      </c>
      <c r="E3548" s="151">
        <v>833</v>
      </c>
      <c r="F3548" s="164"/>
      <c r="G3548" s="1328"/>
    </row>
    <row r="3549" spans="1:7" ht="18.75" customHeight="1" thickBot="1" x14ac:dyDescent="0.3">
      <c r="A3549" s="1349"/>
      <c r="B3549" s="165" t="s">
        <v>3632</v>
      </c>
      <c r="C3549" s="147" t="s">
        <v>95</v>
      </c>
      <c r="D3549" s="164">
        <v>1033664</v>
      </c>
      <c r="E3549" s="151">
        <v>833</v>
      </c>
      <c r="F3549" s="164"/>
      <c r="G3549" s="1328"/>
    </row>
    <row r="3550" spans="1:7" ht="18.75" customHeight="1" x14ac:dyDescent="0.25">
      <c r="A3550" s="1347">
        <v>28</v>
      </c>
      <c r="B3550" s="165" t="s">
        <v>3633</v>
      </c>
      <c r="C3550" s="147" t="s">
        <v>95</v>
      </c>
      <c r="D3550" s="166">
        <v>104226</v>
      </c>
      <c r="E3550" s="151">
        <v>833</v>
      </c>
      <c r="F3550" s="166"/>
      <c r="G3550" s="1342" t="s">
        <v>2837</v>
      </c>
    </row>
    <row r="3551" spans="1:7" ht="18.75" customHeight="1" x14ac:dyDescent="0.25">
      <c r="A3551" s="1348"/>
      <c r="B3551" s="165" t="s">
        <v>3634</v>
      </c>
      <c r="C3551" s="147" t="s">
        <v>95</v>
      </c>
      <c r="D3551" s="164">
        <v>137304</v>
      </c>
      <c r="E3551" s="151">
        <v>833</v>
      </c>
      <c r="F3551" s="164"/>
      <c r="G3551" s="1328"/>
    </row>
    <row r="3552" spans="1:7" ht="18.75" customHeight="1" x14ac:dyDescent="0.25">
      <c r="A3552" s="1348"/>
      <c r="B3552" s="165" t="s">
        <v>3635</v>
      </c>
      <c r="C3552" s="147" t="s">
        <v>95</v>
      </c>
      <c r="D3552" s="164">
        <v>361264</v>
      </c>
      <c r="E3552" s="151">
        <v>833</v>
      </c>
      <c r="F3552" s="164"/>
      <c r="G3552" s="1328"/>
    </row>
    <row r="3553" spans="1:7" ht="18.75" customHeight="1" x14ac:dyDescent="0.25">
      <c r="A3553" s="1348"/>
      <c r="B3553" s="165" t="s">
        <v>3636</v>
      </c>
      <c r="C3553" s="147" t="s">
        <v>95</v>
      </c>
      <c r="D3553" s="164">
        <v>486039</v>
      </c>
      <c r="E3553" s="151">
        <v>833</v>
      </c>
      <c r="F3553" s="164"/>
      <c r="G3553" s="1328"/>
    </row>
    <row r="3554" spans="1:7" ht="18.75" customHeight="1" x14ac:dyDescent="0.25">
      <c r="A3554" s="1348"/>
      <c r="B3554" s="165" t="s">
        <v>3637</v>
      </c>
      <c r="C3554" s="147" t="s">
        <v>95</v>
      </c>
      <c r="D3554" s="164">
        <v>519244</v>
      </c>
      <c r="E3554" s="151">
        <v>833</v>
      </c>
      <c r="F3554" s="164"/>
      <c r="G3554" s="1328"/>
    </row>
    <row r="3555" spans="1:7" ht="18.75" customHeight="1" x14ac:dyDescent="0.25">
      <c r="A3555" s="1348"/>
      <c r="B3555" s="165" t="s">
        <v>3638</v>
      </c>
      <c r="C3555" s="147" t="s">
        <v>95</v>
      </c>
      <c r="D3555" s="164">
        <v>554558</v>
      </c>
      <c r="E3555" s="151">
        <v>833</v>
      </c>
      <c r="F3555" s="164"/>
      <c r="G3555" s="1328"/>
    </row>
    <row r="3556" spans="1:7" ht="18.75" customHeight="1" x14ac:dyDescent="0.25">
      <c r="A3556" s="1348"/>
      <c r="B3556" s="165" t="s">
        <v>3639</v>
      </c>
      <c r="C3556" s="147" t="s">
        <v>95</v>
      </c>
      <c r="D3556" s="164">
        <v>592280</v>
      </c>
      <c r="E3556" s="151">
        <v>833</v>
      </c>
      <c r="F3556" s="164"/>
      <c r="G3556" s="1328"/>
    </row>
    <row r="3557" spans="1:7" ht="18.75" customHeight="1" x14ac:dyDescent="0.25">
      <c r="A3557" s="1348"/>
      <c r="B3557" s="165" t="s">
        <v>3640</v>
      </c>
      <c r="C3557" s="147" t="s">
        <v>95</v>
      </c>
      <c r="D3557" s="164">
        <v>632750</v>
      </c>
      <c r="E3557" s="151">
        <v>833</v>
      </c>
      <c r="F3557" s="164"/>
      <c r="G3557" s="1328"/>
    </row>
    <row r="3558" spans="1:7" ht="18.75" customHeight="1" x14ac:dyDescent="0.25">
      <c r="A3558" s="1348"/>
      <c r="B3558" s="165" t="s">
        <v>3641</v>
      </c>
      <c r="C3558" s="147" t="s">
        <v>95</v>
      </c>
      <c r="D3558" s="164">
        <v>676357</v>
      </c>
      <c r="E3558" s="151">
        <v>833</v>
      </c>
      <c r="F3558" s="164"/>
      <c r="G3558" s="1328"/>
    </row>
    <row r="3559" spans="1:7" ht="18.75" customHeight="1" x14ac:dyDescent="0.25">
      <c r="A3559" s="1348"/>
      <c r="B3559" s="165" t="s">
        <v>3642</v>
      </c>
      <c r="C3559" s="147" t="s">
        <v>95</v>
      </c>
      <c r="D3559" s="164">
        <v>723545</v>
      </c>
      <c r="E3559" s="151">
        <v>833</v>
      </c>
      <c r="F3559" s="164"/>
      <c r="G3559" s="1328"/>
    </row>
    <row r="3560" spans="1:7" ht="18.75" customHeight="1" x14ac:dyDescent="0.25">
      <c r="A3560" s="1348"/>
      <c r="B3560" s="165" t="s">
        <v>3643</v>
      </c>
      <c r="C3560" s="147" t="s">
        <v>95</v>
      </c>
      <c r="D3560" s="164">
        <v>774814</v>
      </c>
      <c r="E3560" s="151">
        <v>833</v>
      </c>
      <c r="F3560" s="164"/>
      <c r="G3560" s="1328"/>
    </row>
    <row r="3561" spans="1:7" ht="18.75" customHeight="1" x14ac:dyDescent="0.25">
      <c r="A3561" s="1348"/>
      <c r="B3561" s="165" t="s">
        <v>3644</v>
      </c>
      <c r="C3561" s="147" t="s">
        <v>95</v>
      </c>
      <c r="D3561" s="164">
        <v>830762</v>
      </c>
      <c r="E3561" s="151">
        <v>833</v>
      </c>
      <c r="F3561" s="164"/>
      <c r="G3561" s="1328"/>
    </row>
    <row r="3562" spans="1:7" ht="18.75" customHeight="1" x14ac:dyDescent="0.25">
      <c r="A3562" s="1348"/>
      <c r="B3562" s="165" t="s">
        <v>3645</v>
      </c>
      <c r="C3562" s="147" t="s">
        <v>95</v>
      </c>
      <c r="D3562" s="164">
        <v>892030</v>
      </c>
      <c r="E3562" s="151">
        <v>833</v>
      </c>
      <c r="F3562" s="164"/>
      <c r="G3562" s="1328"/>
    </row>
    <row r="3563" spans="1:7" ht="18.75" customHeight="1" x14ac:dyDescent="0.25">
      <c r="A3563" s="1348"/>
      <c r="B3563" s="165" t="s">
        <v>3646</v>
      </c>
      <c r="C3563" s="147" t="s">
        <v>95</v>
      </c>
      <c r="D3563" s="164">
        <v>959377</v>
      </c>
      <c r="E3563" s="151">
        <v>833</v>
      </c>
      <c r="F3563" s="164"/>
      <c r="G3563" s="1328"/>
    </row>
    <row r="3564" spans="1:7" ht="18.75" customHeight="1" thickBot="1" x14ac:dyDescent="0.3">
      <c r="A3564" s="1349"/>
      <c r="B3564" s="165" t="s">
        <v>3647</v>
      </c>
      <c r="C3564" s="147" t="s">
        <v>95</v>
      </c>
      <c r="D3564" s="164">
        <v>1033664</v>
      </c>
      <c r="E3564" s="151">
        <v>833</v>
      </c>
      <c r="F3564" s="164"/>
      <c r="G3564" s="1328"/>
    </row>
    <row r="3565" spans="1:7" ht="18.75" customHeight="1" x14ac:dyDescent="0.25">
      <c r="A3565" s="1347">
        <v>28</v>
      </c>
      <c r="B3565" s="165" t="s">
        <v>3648</v>
      </c>
      <c r="C3565" s="147" t="s">
        <v>95</v>
      </c>
      <c r="D3565" s="166">
        <v>104226</v>
      </c>
      <c r="E3565" s="151">
        <v>833</v>
      </c>
      <c r="F3565" s="166"/>
      <c r="G3565" s="1342" t="s">
        <v>2837</v>
      </c>
    </row>
    <row r="3566" spans="1:7" ht="18.75" customHeight="1" x14ac:dyDescent="0.25">
      <c r="A3566" s="1348"/>
      <c r="B3566" s="165" t="s">
        <v>3649</v>
      </c>
      <c r="C3566" s="147" t="s">
        <v>95</v>
      </c>
      <c r="D3566" s="164">
        <v>137304</v>
      </c>
      <c r="E3566" s="151">
        <v>833</v>
      </c>
      <c r="F3566" s="164"/>
      <c r="G3566" s="1328"/>
    </row>
    <row r="3567" spans="1:7" ht="18.75" customHeight="1" x14ac:dyDescent="0.25">
      <c r="A3567" s="1348"/>
      <c r="B3567" s="165" t="s">
        <v>3650</v>
      </c>
      <c r="C3567" s="147" t="s">
        <v>95</v>
      </c>
      <c r="D3567" s="164">
        <v>361264</v>
      </c>
      <c r="E3567" s="151">
        <v>833</v>
      </c>
      <c r="F3567" s="164"/>
      <c r="G3567" s="1328"/>
    </row>
    <row r="3568" spans="1:7" ht="18.75" customHeight="1" x14ac:dyDescent="0.25">
      <c r="A3568" s="1348"/>
      <c r="B3568" s="165" t="s">
        <v>3651</v>
      </c>
      <c r="C3568" s="147" t="s">
        <v>95</v>
      </c>
      <c r="D3568" s="164">
        <v>486039</v>
      </c>
      <c r="E3568" s="151">
        <v>833</v>
      </c>
      <c r="F3568" s="164"/>
      <c r="G3568" s="1328"/>
    </row>
    <row r="3569" spans="1:7" ht="18.75" customHeight="1" x14ac:dyDescent="0.25">
      <c r="A3569" s="1348"/>
      <c r="B3569" s="165" t="s">
        <v>3652</v>
      </c>
      <c r="C3569" s="147" t="s">
        <v>95</v>
      </c>
      <c r="D3569" s="164">
        <v>519244</v>
      </c>
      <c r="E3569" s="151">
        <v>833</v>
      </c>
      <c r="F3569" s="164"/>
      <c r="G3569" s="1328"/>
    </row>
    <row r="3570" spans="1:7" ht="18.75" customHeight="1" x14ac:dyDescent="0.25">
      <c r="A3570" s="1348"/>
      <c r="B3570" s="165" t="s">
        <v>3653</v>
      </c>
      <c r="C3570" s="147" t="s">
        <v>95</v>
      </c>
      <c r="D3570" s="164">
        <v>554558</v>
      </c>
      <c r="E3570" s="151">
        <v>833</v>
      </c>
      <c r="F3570" s="164"/>
      <c r="G3570" s="1328"/>
    </row>
    <row r="3571" spans="1:7" ht="18.75" customHeight="1" x14ac:dyDescent="0.25">
      <c r="A3571" s="1348"/>
      <c r="B3571" s="165" t="s">
        <v>3654</v>
      </c>
      <c r="C3571" s="147" t="s">
        <v>95</v>
      </c>
      <c r="D3571" s="164">
        <v>592280</v>
      </c>
      <c r="E3571" s="151">
        <v>833</v>
      </c>
      <c r="F3571" s="164"/>
      <c r="G3571" s="1328"/>
    </row>
    <row r="3572" spans="1:7" ht="18.75" customHeight="1" x14ac:dyDescent="0.25">
      <c r="A3572" s="1348"/>
      <c r="B3572" s="165" t="s">
        <v>3655</v>
      </c>
      <c r="C3572" s="147" t="s">
        <v>95</v>
      </c>
      <c r="D3572" s="164">
        <v>632750</v>
      </c>
      <c r="E3572" s="151">
        <v>833</v>
      </c>
      <c r="F3572" s="164"/>
      <c r="G3572" s="1328"/>
    </row>
    <row r="3573" spans="1:7" ht="18.75" customHeight="1" x14ac:dyDescent="0.25">
      <c r="A3573" s="1348"/>
      <c r="B3573" s="165" t="s">
        <v>3656</v>
      </c>
      <c r="C3573" s="147" t="s">
        <v>95</v>
      </c>
      <c r="D3573" s="164">
        <v>676357</v>
      </c>
      <c r="E3573" s="151">
        <v>833</v>
      </c>
      <c r="F3573" s="164"/>
      <c r="G3573" s="1328"/>
    </row>
    <row r="3574" spans="1:7" ht="18.75" customHeight="1" x14ac:dyDescent="0.25">
      <c r="A3574" s="1348"/>
      <c r="B3574" s="165" t="s">
        <v>3657</v>
      </c>
      <c r="C3574" s="147" t="s">
        <v>95</v>
      </c>
      <c r="D3574" s="164">
        <v>723545</v>
      </c>
      <c r="E3574" s="151">
        <v>833</v>
      </c>
      <c r="F3574" s="164"/>
      <c r="G3574" s="1328"/>
    </row>
    <row r="3575" spans="1:7" ht="18.75" customHeight="1" x14ac:dyDescent="0.25">
      <c r="A3575" s="1348"/>
      <c r="B3575" s="165" t="s">
        <v>3658</v>
      </c>
      <c r="C3575" s="147" t="s">
        <v>95</v>
      </c>
      <c r="D3575" s="164">
        <v>774814</v>
      </c>
      <c r="E3575" s="151">
        <v>833</v>
      </c>
      <c r="F3575" s="164"/>
      <c r="G3575" s="1328"/>
    </row>
    <row r="3576" spans="1:7" ht="18.75" customHeight="1" x14ac:dyDescent="0.25">
      <c r="A3576" s="1348"/>
      <c r="B3576" s="165" t="s">
        <v>3659</v>
      </c>
      <c r="C3576" s="147" t="s">
        <v>95</v>
      </c>
      <c r="D3576" s="164">
        <v>830762</v>
      </c>
      <c r="E3576" s="151">
        <v>833</v>
      </c>
      <c r="F3576" s="164"/>
      <c r="G3576" s="1328"/>
    </row>
    <row r="3577" spans="1:7" ht="18.75" customHeight="1" x14ac:dyDescent="0.25">
      <c r="A3577" s="1348"/>
      <c r="B3577" s="165" t="s">
        <v>3660</v>
      </c>
      <c r="C3577" s="147" t="s">
        <v>95</v>
      </c>
      <c r="D3577" s="164">
        <v>892030</v>
      </c>
      <c r="E3577" s="151">
        <v>833</v>
      </c>
      <c r="F3577" s="164"/>
      <c r="G3577" s="1328"/>
    </row>
    <row r="3578" spans="1:7" ht="18.75" customHeight="1" x14ac:dyDescent="0.25">
      <c r="A3578" s="1348"/>
      <c r="B3578" s="165" t="s">
        <v>3661</v>
      </c>
      <c r="C3578" s="147" t="s">
        <v>95</v>
      </c>
      <c r="D3578" s="164">
        <v>959377</v>
      </c>
      <c r="E3578" s="151">
        <v>833</v>
      </c>
      <c r="F3578" s="164"/>
      <c r="G3578" s="1328"/>
    </row>
    <row r="3579" spans="1:7" ht="18.75" customHeight="1" thickBot="1" x14ac:dyDescent="0.3">
      <c r="A3579" s="1349"/>
      <c r="B3579" s="165" t="s">
        <v>3662</v>
      </c>
      <c r="C3579" s="147" t="s">
        <v>95</v>
      </c>
      <c r="D3579" s="164">
        <v>1033664</v>
      </c>
      <c r="E3579" s="151">
        <v>833</v>
      </c>
      <c r="F3579" s="164"/>
      <c r="G3579" s="1328"/>
    </row>
    <row r="3580" spans="1:7" ht="18.75" customHeight="1" x14ac:dyDescent="0.25">
      <c r="A3580" s="1347">
        <v>28</v>
      </c>
      <c r="B3580" s="165" t="s">
        <v>3663</v>
      </c>
      <c r="C3580" s="147" t="s">
        <v>95</v>
      </c>
      <c r="D3580" s="166">
        <v>104226</v>
      </c>
      <c r="E3580" s="151">
        <v>833</v>
      </c>
      <c r="F3580" s="166"/>
      <c r="G3580" s="1342" t="s">
        <v>2837</v>
      </c>
    </row>
    <row r="3581" spans="1:7" ht="18.75" customHeight="1" x14ac:dyDescent="0.25">
      <c r="A3581" s="1348"/>
      <c r="B3581" s="165" t="s">
        <v>3664</v>
      </c>
      <c r="C3581" s="147" t="s">
        <v>95</v>
      </c>
      <c r="D3581" s="164">
        <v>137304</v>
      </c>
      <c r="E3581" s="151">
        <v>833</v>
      </c>
      <c r="F3581" s="164"/>
      <c r="G3581" s="1328"/>
    </row>
    <row r="3582" spans="1:7" ht="18.75" customHeight="1" x14ac:dyDescent="0.25">
      <c r="A3582" s="1348"/>
      <c r="B3582" s="165" t="s">
        <v>3665</v>
      </c>
      <c r="C3582" s="147" t="s">
        <v>95</v>
      </c>
      <c r="D3582" s="164">
        <v>361264</v>
      </c>
      <c r="E3582" s="151">
        <v>833</v>
      </c>
      <c r="F3582" s="164"/>
      <c r="G3582" s="1328"/>
    </row>
    <row r="3583" spans="1:7" ht="18.75" customHeight="1" x14ac:dyDescent="0.25">
      <c r="A3583" s="1348"/>
      <c r="B3583" s="165" t="s">
        <v>3666</v>
      </c>
      <c r="C3583" s="147" t="s">
        <v>95</v>
      </c>
      <c r="D3583" s="164">
        <v>486039</v>
      </c>
      <c r="E3583" s="151">
        <v>833</v>
      </c>
      <c r="F3583" s="164"/>
      <c r="G3583" s="1328"/>
    </row>
    <row r="3584" spans="1:7" ht="18.75" customHeight="1" x14ac:dyDescent="0.25">
      <c r="A3584" s="1348"/>
      <c r="B3584" s="165" t="s">
        <v>3667</v>
      </c>
      <c r="C3584" s="147" t="s">
        <v>95</v>
      </c>
      <c r="D3584" s="164">
        <v>519244</v>
      </c>
      <c r="E3584" s="151">
        <v>833</v>
      </c>
      <c r="F3584" s="164"/>
      <c r="G3584" s="1328"/>
    </row>
    <row r="3585" spans="1:7" ht="18.75" customHeight="1" x14ac:dyDescent="0.25">
      <c r="A3585" s="1348"/>
      <c r="B3585" s="165" t="s">
        <v>3668</v>
      </c>
      <c r="C3585" s="147" t="s">
        <v>95</v>
      </c>
      <c r="D3585" s="164">
        <v>554558</v>
      </c>
      <c r="E3585" s="151">
        <v>833</v>
      </c>
      <c r="F3585" s="164"/>
      <c r="G3585" s="1328"/>
    </row>
    <row r="3586" spans="1:7" ht="18.75" customHeight="1" x14ac:dyDescent="0.25">
      <c r="A3586" s="1348"/>
      <c r="B3586" s="165" t="s">
        <v>3669</v>
      </c>
      <c r="C3586" s="147" t="s">
        <v>95</v>
      </c>
      <c r="D3586" s="164">
        <v>592280</v>
      </c>
      <c r="E3586" s="151">
        <v>833</v>
      </c>
      <c r="F3586" s="164"/>
      <c r="G3586" s="1328"/>
    </row>
    <row r="3587" spans="1:7" ht="18.75" customHeight="1" x14ac:dyDescent="0.25">
      <c r="A3587" s="1348"/>
      <c r="B3587" s="165" t="s">
        <v>3670</v>
      </c>
      <c r="C3587" s="147" t="s">
        <v>95</v>
      </c>
      <c r="D3587" s="164">
        <v>632750</v>
      </c>
      <c r="E3587" s="151">
        <v>833</v>
      </c>
      <c r="F3587" s="164"/>
      <c r="G3587" s="1328"/>
    </row>
    <row r="3588" spans="1:7" ht="18.75" customHeight="1" x14ac:dyDescent="0.25">
      <c r="A3588" s="1348"/>
      <c r="B3588" s="165" t="s">
        <v>3671</v>
      </c>
      <c r="C3588" s="147" t="s">
        <v>95</v>
      </c>
      <c r="D3588" s="164">
        <v>676357</v>
      </c>
      <c r="E3588" s="151">
        <v>833</v>
      </c>
      <c r="F3588" s="164"/>
      <c r="G3588" s="1328"/>
    </row>
    <row r="3589" spans="1:7" ht="18.75" customHeight="1" x14ac:dyDescent="0.25">
      <c r="A3589" s="1348"/>
      <c r="B3589" s="165" t="s">
        <v>3672</v>
      </c>
      <c r="C3589" s="147" t="s">
        <v>95</v>
      </c>
      <c r="D3589" s="164">
        <v>723545</v>
      </c>
      <c r="E3589" s="151">
        <v>833</v>
      </c>
      <c r="F3589" s="164"/>
      <c r="G3589" s="1328"/>
    </row>
    <row r="3590" spans="1:7" ht="18.75" customHeight="1" x14ac:dyDescent="0.25">
      <c r="A3590" s="1348"/>
      <c r="B3590" s="165" t="s">
        <v>3673</v>
      </c>
      <c r="C3590" s="147" t="s">
        <v>95</v>
      </c>
      <c r="D3590" s="164">
        <v>774814</v>
      </c>
      <c r="E3590" s="151">
        <v>833</v>
      </c>
      <c r="F3590" s="164"/>
      <c r="G3590" s="1328"/>
    </row>
    <row r="3591" spans="1:7" ht="18.75" customHeight="1" x14ac:dyDescent="0.25">
      <c r="A3591" s="1348"/>
      <c r="B3591" s="165" t="s">
        <v>3674</v>
      </c>
      <c r="C3591" s="147" t="s">
        <v>95</v>
      </c>
      <c r="D3591" s="164">
        <v>830762</v>
      </c>
      <c r="E3591" s="151">
        <v>833</v>
      </c>
      <c r="F3591" s="164"/>
      <c r="G3591" s="1328"/>
    </row>
    <row r="3592" spans="1:7" ht="18.75" customHeight="1" x14ac:dyDescent="0.25">
      <c r="A3592" s="1348"/>
      <c r="B3592" s="165" t="s">
        <v>3675</v>
      </c>
      <c r="C3592" s="147" t="s">
        <v>95</v>
      </c>
      <c r="D3592" s="164">
        <v>892030</v>
      </c>
      <c r="E3592" s="151">
        <v>833</v>
      </c>
      <c r="F3592" s="164"/>
      <c r="G3592" s="1328"/>
    </row>
    <row r="3593" spans="1:7" ht="18.75" customHeight="1" x14ac:dyDescent="0.25">
      <c r="A3593" s="1348"/>
      <c r="B3593" s="165" t="s">
        <v>3676</v>
      </c>
      <c r="C3593" s="147" t="s">
        <v>95</v>
      </c>
      <c r="D3593" s="164">
        <v>959377</v>
      </c>
      <c r="E3593" s="151">
        <v>833</v>
      </c>
      <c r="F3593" s="164"/>
      <c r="G3593" s="1328"/>
    </row>
    <row r="3594" spans="1:7" ht="18.75" customHeight="1" thickBot="1" x14ac:dyDescent="0.3">
      <c r="A3594" s="1349"/>
      <c r="B3594" s="165" t="s">
        <v>3677</v>
      </c>
      <c r="C3594" s="147" t="s">
        <v>95</v>
      </c>
      <c r="D3594" s="164">
        <v>1033664</v>
      </c>
      <c r="E3594" s="151">
        <v>833</v>
      </c>
      <c r="F3594" s="164"/>
      <c r="G3594" s="1328"/>
    </row>
    <row r="3595" spans="1:7" ht="18.75" customHeight="1" x14ac:dyDescent="0.25">
      <c r="A3595" s="1347">
        <v>29</v>
      </c>
      <c r="B3595" s="165" t="s">
        <v>3678</v>
      </c>
      <c r="C3595" s="147" t="s">
        <v>95</v>
      </c>
      <c r="D3595" s="166">
        <v>104226</v>
      </c>
      <c r="E3595" s="151">
        <v>833</v>
      </c>
      <c r="F3595" s="166"/>
      <c r="G3595" s="1342" t="s">
        <v>2837</v>
      </c>
    </row>
    <row r="3596" spans="1:7" ht="18.75" customHeight="1" x14ac:dyDescent="0.25">
      <c r="A3596" s="1348"/>
      <c r="B3596" s="165" t="s">
        <v>3679</v>
      </c>
      <c r="C3596" s="147" t="s">
        <v>95</v>
      </c>
      <c r="D3596" s="164">
        <v>137304</v>
      </c>
      <c r="E3596" s="151">
        <v>833</v>
      </c>
      <c r="F3596" s="164"/>
      <c r="G3596" s="1328"/>
    </row>
    <row r="3597" spans="1:7" ht="18.75" customHeight="1" x14ac:dyDescent="0.25">
      <c r="A3597" s="1348"/>
      <c r="B3597" s="165" t="s">
        <v>3680</v>
      </c>
      <c r="C3597" s="147" t="s">
        <v>95</v>
      </c>
      <c r="D3597" s="164">
        <v>361264</v>
      </c>
      <c r="E3597" s="151">
        <v>833</v>
      </c>
      <c r="F3597" s="164"/>
      <c r="G3597" s="1328"/>
    </row>
    <row r="3598" spans="1:7" ht="18.75" customHeight="1" x14ac:dyDescent="0.25">
      <c r="A3598" s="1348"/>
      <c r="B3598" s="165" t="s">
        <v>3681</v>
      </c>
      <c r="C3598" s="147" t="s">
        <v>95</v>
      </c>
      <c r="D3598" s="164">
        <v>486039</v>
      </c>
      <c r="E3598" s="151">
        <v>833</v>
      </c>
      <c r="F3598" s="164"/>
      <c r="G3598" s="1328"/>
    </row>
    <row r="3599" spans="1:7" ht="18.75" customHeight="1" x14ac:dyDescent="0.25">
      <c r="A3599" s="1348"/>
      <c r="B3599" s="165" t="s">
        <v>3682</v>
      </c>
      <c r="C3599" s="147" t="s">
        <v>95</v>
      </c>
      <c r="D3599" s="164">
        <v>519244</v>
      </c>
      <c r="E3599" s="151">
        <v>833</v>
      </c>
      <c r="F3599" s="164"/>
      <c r="G3599" s="1328"/>
    </row>
    <row r="3600" spans="1:7" ht="18.75" customHeight="1" x14ac:dyDescent="0.25">
      <c r="A3600" s="1348"/>
      <c r="B3600" s="165" t="s">
        <v>3683</v>
      </c>
      <c r="C3600" s="147" t="s">
        <v>95</v>
      </c>
      <c r="D3600" s="164">
        <v>554558</v>
      </c>
      <c r="E3600" s="151">
        <v>833</v>
      </c>
      <c r="F3600" s="164"/>
      <c r="G3600" s="1328"/>
    </row>
    <row r="3601" spans="1:7" ht="18.75" customHeight="1" x14ac:dyDescent="0.25">
      <c r="A3601" s="1348"/>
      <c r="B3601" s="165" t="s">
        <v>3684</v>
      </c>
      <c r="C3601" s="147" t="s">
        <v>95</v>
      </c>
      <c r="D3601" s="164">
        <v>592280</v>
      </c>
      <c r="E3601" s="151">
        <v>833</v>
      </c>
      <c r="F3601" s="164"/>
      <c r="G3601" s="1328"/>
    </row>
    <row r="3602" spans="1:7" ht="18.75" customHeight="1" x14ac:dyDescent="0.25">
      <c r="A3602" s="1348"/>
      <c r="B3602" s="165" t="s">
        <v>3685</v>
      </c>
      <c r="C3602" s="147" t="s">
        <v>95</v>
      </c>
      <c r="D3602" s="164">
        <v>632750</v>
      </c>
      <c r="E3602" s="151">
        <v>833</v>
      </c>
      <c r="F3602" s="164"/>
      <c r="G3602" s="1328"/>
    </row>
    <row r="3603" spans="1:7" ht="18.75" customHeight="1" x14ac:dyDescent="0.25">
      <c r="A3603" s="1348"/>
      <c r="B3603" s="165" t="s">
        <v>3686</v>
      </c>
      <c r="C3603" s="147" t="s">
        <v>95</v>
      </c>
      <c r="D3603" s="164">
        <v>676357</v>
      </c>
      <c r="E3603" s="151">
        <v>833</v>
      </c>
      <c r="F3603" s="164"/>
      <c r="G3603" s="1328"/>
    </row>
    <row r="3604" spans="1:7" ht="18.75" customHeight="1" x14ac:dyDescent="0.25">
      <c r="A3604" s="1348"/>
      <c r="B3604" s="165" t="s">
        <v>3687</v>
      </c>
      <c r="C3604" s="147" t="s">
        <v>95</v>
      </c>
      <c r="D3604" s="164">
        <v>723545</v>
      </c>
      <c r="E3604" s="151">
        <v>833</v>
      </c>
      <c r="F3604" s="164"/>
      <c r="G3604" s="1328"/>
    </row>
    <row r="3605" spans="1:7" ht="18.75" customHeight="1" x14ac:dyDescent="0.25">
      <c r="A3605" s="1348"/>
      <c r="B3605" s="165" t="s">
        <v>3688</v>
      </c>
      <c r="C3605" s="147" t="s">
        <v>95</v>
      </c>
      <c r="D3605" s="164">
        <v>774814</v>
      </c>
      <c r="E3605" s="151">
        <v>833</v>
      </c>
      <c r="F3605" s="164"/>
      <c r="G3605" s="1328"/>
    </row>
    <row r="3606" spans="1:7" ht="18.75" customHeight="1" x14ac:dyDescent="0.25">
      <c r="A3606" s="1348"/>
      <c r="B3606" s="165" t="s">
        <v>3689</v>
      </c>
      <c r="C3606" s="147" t="s">
        <v>95</v>
      </c>
      <c r="D3606" s="164">
        <v>830762</v>
      </c>
      <c r="E3606" s="151">
        <v>833</v>
      </c>
      <c r="F3606" s="164"/>
      <c r="G3606" s="1328"/>
    </row>
    <row r="3607" spans="1:7" ht="18.75" customHeight="1" x14ac:dyDescent="0.25">
      <c r="A3607" s="1348"/>
      <c r="B3607" s="165" t="s">
        <v>3690</v>
      </c>
      <c r="C3607" s="147" t="s">
        <v>95</v>
      </c>
      <c r="D3607" s="164">
        <v>892030</v>
      </c>
      <c r="E3607" s="151">
        <v>833</v>
      </c>
      <c r="F3607" s="164"/>
      <c r="G3607" s="1328"/>
    </row>
    <row r="3608" spans="1:7" ht="18.75" customHeight="1" x14ac:dyDescent="0.25">
      <c r="A3608" s="1348"/>
      <c r="B3608" s="165" t="s">
        <v>3691</v>
      </c>
      <c r="C3608" s="147" t="s">
        <v>95</v>
      </c>
      <c r="D3608" s="164">
        <v>959377</v>
      </c>
      <c r="E3608" s="151">
        <v>833</v>
      </c>
      <c r="F3608" s="164"/>
      <c r="G3608" s="1328"/>
    </row>
    <row r="3609" spans="1:7" ht="18.75" customHeight="1" thickBot="1" x14ac:dyDescent="0.3">
      <c r="A3609" s="1349"/>
      <c r="B3609" s="165" t="s">
        <v>3692</v>
      </c>
      <c r="C3609" s="147" t="s">
        <v>95</v>
      </c>
      <c r="D3609" s="164">
        <v>1033664</v>
      </c>
      <c r="E3609" s="151">
        <v>833</v>
      </c>
      <c r="F3609" s="164"/>
      <c r="G3609" s="1328"/>
    </row>
    <row r="3610" spans="1:7" ht="18.75" customHeight="1" x14ac:dyDescent="0.25">
      <c r="A3610" s="1347">
        <v>29</v>
      </c>
      <c r="B3610" s="165" t="s">
        <v>3693</v>
      </c>
      <c r="C3610" s="147" t="s">
        <v>95</v>
      </c>
      <c r="D3610" s="166">
        <v>104226</v>
      </c>
      <c r="E3610" s="151">
        <v>833</v>
      </c>
      <c r="F3610" s="166"/>
      <c r="G3610" s="1342" t="s">
        <v>2837</v>
      </c>
    </row>
    <row r="3611" spans="1:7" ht="18.75" customHeight="1" x14ac:dyDescent="0.25">
      <c r="A3611" s="1348"/>
      <c r="B3611" s="165" t="s">
        <v>3694</v>
      </c>
      <c r="C3611" s="147" t="s">
        <v>95</v>
      </c>
      <c r="D3611" s="164">
        <v>137304</v>
      </c>
      <c r="E3611" s="151">
        <v>833</v>
      </c>
      <c r="F3611" s="164"/>
      <c r="G3611" s="1328"/>
    </row>
    <row r="3612" spans="1:7" ht="18.75" customHeight="1" x14ac:dyDescent="0.25">
      <c r="A3612" s="1348"/>
      <c r="B3612" s="165" t="s">
        <v>3695</v>
      </c>
      <c r="C3612" s="147" t="s">
        <v>95</v>
      </c>
      <c r="D3612" s="164">
        <v>361264</v>
      </c>
      <c r="E3612" s="151">
        <v>833</v>
      </c>
      <c r="F3612" s="164"/>
      <c r="G3612" s="1328"/>
    </row>
    <row r="3613" spans="1:7" ht="18.75" customHeight="1" x14ac:dyDescent="0.25">
      <c r="A3613" s="1348"/>
      <c r="B3613" s="165" t="s">
        <v>3696</v>
      </c>
      <c r="C3613" s="147" t="s">
        <v>95</v>
      </c>
      <c r="D3613" s="164">
        <v>486039</v>
      </c>
      <c r="E3613" s="151">
        <v>833</v>
      </c>
      <c r="F3613" s="164"/>
      <c r="G3613" s="1328"/>
    </row>
    <row r="3614" spans="1:7" ht="18.75" customHeight="1" x14ac:dyDescent="0.25">
      <c r="A3614" s="1348"/>
      <c r="B3614" s="165" t="s">
        <v>3697</v>
      </c>
      <c r="C3614" s="147" t="s">
        <v>95</v>
      </c>
      <c r="D3614" s="164">
        <v>519244</v>
      </c>
      <c r="E3614" s="151">
        <v>833</v>
      </c>
      <c r="F3614" s="164"/>
      <c r="G3614" s="1328"/>
    </row>
    <row r="3615" spans="1:7" ht="18.75" customHeight="1" x14ac:dyDescent="0.25">
      <c r="A3615" s="1348"/>
      <c r="B3615" s="165" t="s">
        <v>3698</v>
      </c>
      <c r="C3615" s="147" t="s">
        <v>95</v>
      </c>
      <c r="D3615" s="164">
        <v>554558</v>
      </c>
      <c r="E3615" s="151">
        <v>833</v>
      </c>
      <c r="F3615" s="164"/>
      <c r="G3615" s="1328"/>
    </row>
    <row r="3616" spans="1:7" ht="18.75" customHeight="1" x14ac:dyDescent="0.25">
      <c r="A3616" s="1348"/>
      <c r="B3616" s="165" t="s">
        <v>3699</v>
      </c>
      <c r="C3616" s="147" t="s">
        <v>95</v>
      </c>
      <c r="D3616" s="164">
        <v>592280</v>
      </c>
      <c r="E3616" s="151">
        <v>833</v>
      </c>
      <c r="F3616" s="164"/>
      <c r="G3616" s="1328"/>
    </row>
    <row r="3617" spans="1:7" ht="18.75" customHeight="1" x14ac:dyDescent="0.25">
      <c r="A3617" s="1348"/>
      <c r="B3617" s="165" t="s">
        <v>3700</v>
      </c>
      <c r="C3617" s="147" t="s">
        <v>95</v>
      </c>
      <c r="D3617" s="164">
        <v>632750</v>
      </c>
      <c r="E3617" s="151">
        <v>833</v>
      </c>
      <c r="F3617" s="164"/>
      <c r="G3617" s="1328"/>
    </row>
    <row r="3618" spans="1:7" ht="18.75" customHeight="1" x14ac:dyDescent="0.25">
      <c r="A3618" s="1348"/>
      <c r="B3618" s="165" t="s">
        <v>3701</v>
      </c>
      <c r="C3618" s="147" t="s">
        <v>95</v>
      </c>
      <c r="D3618" s="164">
        <v>676357</v>
      </c>
      <c r="E3618" s="151">
        <v>833</v>
      </c>
      <c r="F3618" s="164"/>
      <c r="G3618" s="1328"/>
    </row>
    <row r="3619" spans="1:7" ht="18.75" customHeight="1" x14ac:dyDescent="0.25">
      <c r="A3619" s="1348"/>
      <c r="B3619" s="165" t="s">
        <v>3702</v>
      </c>
      <c r="C3619" s="147" t="s">
        <v>95</v>
      </c>
      <c r="D3619" s="164">
        <v>723545</v>
      </c>
      <c r="E3619" s="151">
        <v>833</v>
      </c>
      <c r="F3619" s="164"/>
      <c r="G3619" s="1328"/>
    </row>
    <row r="3620" spans="1:7" ht="18.75" customHeight="1" x14ac:dyDescent="0.25">
      <c r="A3620" s="1348"/>
      <c r="B3620" s="165" t="s">
        <v>3703</v>
      </c>
      <c r="C3620" s="147" t="s">
        <v>95</v>
      </c>
      <c r="D3620" s="164">
        <v>774814</v>
      </c>
      <c r="E3620" s="151">
        <v>833</v>
      </c>
      <c r="F3620" s="164"/>
      <c r="G3620" s="1328"/>
    </row>
    <row r="3621" spans="1:7" ht="18.75" customHeight="1" x14ac:dyDescent="0.25">
      <c r="A3621" s="1348"/>
      <c r="B3621" s="165" t="s">
        <v>3704</v>
      </c>
      <c r="C3621" s="147" t="s">
        <v>95</v>
      </c>
      <c r="D3621" s="164">
        <v>830762</v>
      </c>
      <c r="E3621" s="151">
        <v>833</v>
      </c>
      <c r="F3621" s="164"/>
      <c r="G3621" s="1328"/>
    </row>
    <row r="3622" spans="1:7" ht="18.75" customHeight="1" x14ac:dyDescent="0.25">
      <c r="A3622" s="1348"/>
      <c r="B3622" s="165" t="s">
        <v>3705</v>
      </c>
      <c r="C3622" s="147" t="s">
        <v>95</v>
      </c>
      <c r="D3622" s="164">
        <v>892030</v>
      </c>
      <c r="E3622" s="151">
        <v>833</v>
      </c>
      <c r="F3622" s="164"/>
      <c r="G3622" s="1328"/>
    </row>
    <row r="3623" spans="1:7" ht="18.75" customHeight="1" x14ac:dyDescent="0.25">
      <c r="A3623" s="1348"/>
      <c r="B3623" s="165" t="s">
        <v>3706</v>
      </c>
      <c r="C3623" s="147" t="s">
        <v>95</v>
      </c>
      <c r="D3623" s="164">
        <v>959377</v>
      </c>
      <c r="E3623" s="151">
        <v>833</v>
      </c>
      <c r="F3623" s="164"/>
      <c r="G3623" s="1328"/>
    </row>
    <row r="3624" spans="1:7" ht="18.75" customHeight="1" thickBot="1" x14ac:dyDescent="0.3">
      <c r="A3624" s="1349"/>
      <c r="B3624" s="165" t="s">
        <v>3707</v>
      </c>
      <c r="C3624" s="147" t="s">
        <v>95</v>
      </c>
      <c r="D3624" s="164">
        <v>1033664</v>
      </c>
      <c r="E3624" s="151">
        <v>833</v>
      </c>
      <c r="F3624" s="164"/>
      <c r="G3624" s="1328"/>
    </row>
    <row r="3625" spans="1:7" ht="18.75" customHeight="1" x14ac:dyDescent="0.25">
      <c r="A3625" s="1347">
        <v>29</v>
      </c>
      <c r="B3625" s="165" t="s">
        <v>3708</v>
      </c>
      <c r="C3625" s="147" t="s">
        <v>95</v>
      </c>
      <c r="D3625" s="166">
        <v>104226</v>
      </c>
      <c r="E3625" s="151">
        <v>833</v>
      </c>
      <c r="F3625" s="166"/>
      <c r="G3625" s="1342" t="s">
        <v>2837</v>
      </c>
    </row>
    <row r="3626" spans="1:7" ht="18.75" customHeight="1" x14ac:dyDescent="0.25">
      <c r="A3626" s="1348"/>
      <c r="B3626" s="165" t="s">
        <v>3709</v>
      </c>
      <c r="C3626" s="147" t="s">
        <v>95</v>
      </c>
      <c r="D3626" s="164">
        <v>137304</v>
      </c>
      <c r="E3626" s="151">
        <v>833</v>
      </c>
      <c r="F3626" s="164"/>
      <c r="G3626" s="1328"/>
    </row>
    <row r="3627" spans="1:7" ht="18.75" customHeight="1" x14ac:dyDescent="0.25">
      <c r="A3627" s="1348"/>
      <c r="B3627" s="165" t="s">
        <v>3710</v>
      </c>
      <c r="C3627" s="147" t="s">
        <v>95</v>
      </c>
      <c r="D3627" s="164">
        <v>361264</v>
      </c>
      <c r="E3627" s="151">
        <v>833</v>
      </c>
      <c r="F3627" s="164"/>
      <c r="G3627" s="1328"/>
    </row>
    <row r="3628" spans="1:7" ht="18.75" customHeight="1" x14ac:dyDescent="0.25">
      <c r="A3628" s="1348"/>
      <c r="B3628" s="165" t="s">
        <v>3711</v>
      </c>
      <c r="C3628" s="147" t="s">
        <v>95</v>
      </c>
      <c r="D3628" s="164">
        <v>486039</v>
      </c>
      <c r="E3628" s="151">
        <v>833</v>
      </c>
      <c r="F3628" s="164"/>
      <c r="G3628" s="1328"/>
    </row>
    <row r="3629" spans="1:7" ht="18.75" customHeight="1" x14ac:dyDescent="0.25">
      <c r="A3629" s="1348"/>
      <c r="B3629" s="165" t="s">
        <v>3712</v>
      </c>
      <c r="C3629" s="147" t="s">
        <v>95</v>
      </c>
      <c r="D3629" s="164">
        <v>519244</v>
      </c>
      <c r="E3629" s="151">
        <v>833</v>
      </c>
      <c r="F3629" s="164"/>
      <c r="G3629" s="1328"/>
    </row>
    <row r="3630" spans="1:7" ht="18.75" customHeight="1" x14ac:dyDescent="0.25">
      <c r="A3630" s="1348"/>
      <c r="B3630" s="165" t="s">
        <v>3713</v>
      </c>
      <c r="C3630" s="147" t="s">
        <v>95</v>
      </c>
      <c r="D3630" s="164">
        <v>554558</v>
      </c>
      <c r="E3630" s="151">
        <v>833</v>
      </c>
      <c r="F3630" s="164"/>
      <c r="G3630" s="1328"/>
    </row>
    <row r="3631" spans="1:7" ht="18.75" customHeight="1" x14ac:dyDescent="0.25">
      <c r="A3631" s="1348"/>
      <c r="B3631" s="165" t="s">
        <v>3714</v>
      </c>
      <c r="C3631" s="147" t="s">
        <v>95</v>
      </c>
      <c r="D3631" s="164">
        <v>592280</v>
      </c>
      <c r="E3631" s="151">
        <v>833</v>
      </c>
      <c r="F3631" s="164"/>
      <c r="G3631" s="1328"/>
    </row>
    <row r="3632" spans="1:7" ht="18.75" customHeight="1" x14ac:dyDescent="0.25">
      <c r="A3632" s="1348"/>
      <c r="B3632" s="165" t="s">
        <v>3715</v>
      </c>
      <c r="C3632" s="147" t="s">
        <v>95</v>
      </c>
      <c r="D3632" s="164">
        <v>632750</v>
      </c>
      <c r="E3632" s="151">
        <v>833</v>
      </c>
      <c r="F3632" s="164"/>
      <c r="G3632" s="1328"/>
    </row>
    <row r="3633" spans="1:7" ht="18.75" customHeight="1" x14ac:dyDescent="0.25">
      <c r="A3633" s="1348"/>
      <c r="B3633" s="165" t="s">
        <v>3716</v>
      </c>
      <c r="C3633" s="147" t="s">
        <v>95</v>
      </c>
      <c r="D3633" s="164">
        <v>676357</v>
      </c>
      <c r="E3633" s="151">
        <v>833</v>
      </c>
      <c r="F3633" s="164"/>
      <c r="G3633" s="1328"/>
    </row>
    <row r="3634" spans="1:7" ht="18.75" customHeight="1" x14ac:dyDescent="0.25">
      <c r="A3634" s="1348"/>
      <c r="B3634" s="165" t="s">
        <v>3717</v>
      </c>
      <c r="C3634" s="147" t="s">
        <v>95</v>
      </c>
      <c r="D3634" s="164">
        <v>723545</v>
      </c>
      <c r="E3634" s="151">
        <v>833</v>
      </c>
      <c r="F3634" s="164"/>
      <c r="G3634" s="1328"/>
    </row>
    <row r="3635" spans="1:7" ht="18.75" customHeight="1" x14ac:dyDescent="0.25">
      <c r="A3635" s="1348"/>
      <c r="B3635" s="165" t="s">
        <v>3718</v>
      </c>
      <c r="C3635" s="147" t="s">
        <v>95</v>
      </c>
      <c r="D3635" s="164">
        <v>774814</v>
      </c>
      <c r="E3635" s="151">
        <v>833</v>
      </c>
      <c r="F3635" s="164"/>
      <c r="G3635" s="1328"/>
    </row>
    <row r="3636" spans="1:7" ht="18.75" customHeight="1" x14ac:dyDescent="0.25">
      <c r="A3636" s="1348"/>
      <c r="B3636" s="165" t="s">
        <v>3719</v>
      </c>
      <c r="C3636" s="147" t="s">
        <v>95</v>
      </c>
      <c r="D3636" s="164">
        <v>830762</v>
      </c>
      <c r="E3636" s="151">
        <v>833</v>
      </c>
      <c r="F3636" s="164"/>
      <c r="G3636" s="1328"/>
    </row>
    <row r="3637" spans="1:7" ht="18.75" customHeight="1" x14ac:dyDescent="0.25">
      <c r="A3637" s="1348"/>
      <c r="B3637" s="165" t="s">
        <v>3720</v>
      </c>
      <c r="C3637" s="147" t="s">
        <v>95</v>
      </c>
      <c r="D3637" s="164">
        <v>892030</v>
      </c>
      <c r="E3637" s="151">
        <v>833</v>
      </c>
      <c r="F3637" s="164"/>
      <c r="G3637" s="1328"/>
    </row>
    <row r="3638" spans="1:7" ht="18.75" customHeight="1" x14ac:dyDescent="0.25">
      <c r="A3638" s="1348"/>
      <c r="B3638" s="165" t="s">
        <v>3721</v>
      </c>
      <c r="C3638" s="147" t="s">
        <v>95</v>
      </c>
      <c r="D3638" s="164">
        <v>959377</v>
      </c>
      <c r="E3638" s="151">
        <v>833</v>
      </c>
      <c r="F3638" s="164"/>
      <c r="G3638" s="1328"/>
    </row>
    <row r="3639" spans="1:7" ht="18.75" customHeight="1" thickBot="1" x14ac:dyDescent="0.3">
      <c r="A3639" s="1349"/>
      <c r="B3639" s="165" t="s">
        <v>3722</v>
      </c>
      <c r="C3639" s="147" t="s">
        <v>95</v>
      </c>
      <c r="D3639" s="164">
        <v>1033664</v>
      </c>
      <c r="E3639" s="151">
        <v>833</v>
      </c>
      <c r="F3639" s="164"/>
      <c r="G3639" s="1328"/>
    </row>
    <row r="3640" spans="1:7" ht="18.75" customHeight="1" x14ac:dyDescent="0.25">
      <c r="A3640" s="1347">
        <v>30</v>
      </c>
      <c r="B3640" s="165" t="s">
        <v>3723</v>
      </c>
      <c r="C3640" s="147" t="s">
        <v>95</v>
      </c>
      <c r="D3640" s="166">
        <v>104226</v>
      </c>
      <c r="E3640" s="151">
        <v>833</v>
      </c>
      <c r="F3640" s="166"/>
      <c r="G3640" s="1342" t="s">
        <v>2837</v>
      </c>
    </row>
    <row r="3641" spans="1:7" ht="18.75" customHeight="1" x14ac:dyDescent="0.25">
      <c r="A3641" s="1348"/>
      <c r="B3641" s="165" t="s">
        <v>3724</v>
      </c>
      <c r="C3641" s="147" t="s">
        <v>95</v>
      </c>
      <c r="D3641" s="164">
        <v>137304</v>
      </c>
      <c r="E3641" s="151">
        <v>833</v>
      </c>
      <c r="F3641" s="164"/>
      <c r="G3641" s="1328"/>
    </row>
    <row r="3642" spans="1:7" ht="18.75" customHeight="1" x14ac:dyDescent="0.25">
      <c r="A3642" s="1348"/>
      <c r="B3642" s="165" t="s">
        <v>3725</v>
      </c>
      <c r="C3642" s="147" t="s">
        <v>95</v>
      </c>
      <c r="D3642" s="164">
        <v>361264</v>
      </c>
      <c r="E3642" s="151">
        <v>833</v>
      </c>
      <c r="F3642" s="164"/>
      <c r="G3642" s="1328"/>
    </row>
    <row r="3643" spans="1:7" ht="18.75" customHeight="1" x14ac:dyDescent="0.25">
      <c r="A3643" s="1348"/>
      <c r="B3643" s="165" t="s">
        <v>3726</v>
      </c>
      <c r="C3643" s="147" t="s">
        <v>95</v>
      </c>
      <c r="D3643" s="164">
        <v>486039</v>
      </c>
      <c r="E3643" s="151">
        <v>833</v>
      </c>
      <c r="F3643" s="164"/>
      <c r="G3643" s="1328"/>
    </row>
    <row r="3644" spans="1:7" ht="18.75" customHeight="1" x14ac:dyDescent="0.25">
      <c r="A3644" s="1348"/>
      <c r="B3644" s="165" t="s">
        <v>3727</v>
      </c>
      <c r="C3644" s="147" t="s">
        <v>95</v>
      </c>
      <c r="D3644" s="164">
        <v>519244</v>
      </c>
      <c r="E3644" s="151">
        <v>833</v>
      </c>
      <c r="F3644" s="164"/>
      <c r="G3644" s="1328"/>
    </row>
    <row r="3645" spans="1:7" ht="18.75" customHeight="1" x14ac:dyDescent="0.25">
      <c r="A3645" s="1348"/>
      <c r="B3645" s="165" t="s">
        <v>3728</v>
      </c>
      <c r="C3645" s="147" t="s">
        <v>95</v>
      </c>
      <c r="D3645" s="164">
        <v>554558</v>
      </c>
      <c r="E3645" s="151">
        <v>833</v>
      </c>
      <c r="F3645" s="164"/>
      <c r="G3645" s="1328"/>
    </row>
    <row r="3646" spans="1:7" ht="18.75" customHeight="1" x14ac:dyDescent="0.25">
      <c r="A3646" s="1348"/>
      <c r="B3646" s="165" t="s">
        <v>3729</v>
      </c>
      <c r="C3646" s="147" t="s">
        <v>95</v>
      </c>
      <c r="D3646" s="164">
        <v>592280</v>
      </c>
      <c r="E3646" s="151">
        <v>833</v>
      </c>
      <c r="F3646" s="164"/>
      <c r="G3646" s="1328"/>
    </row>
    <row r="3647" spans="1:7" ht="18.75" customHeight="1" x14ac:dyDescent="0.25">
      <c r="A3647" s="1348"/>
      <c r="B3647" s="165" t="s">
        <v>3730</v>
      </c>
      <c r="C3647" s="147" t="s">
        <v>95</v>
      </c>
      <c r="D3647" s="164">
        <v>632750</v>
      </c>
      <c r="E3647" s="151">
        <v>833</v>
      </c>
      <c r="F3647" s="164"/>
      <c r="G3647" s="1328"/>
    </row>
    <row r="3648" spans="1:7" ht="18.75" customHeight="1" x14ac:dyDescent="0.25">
      <c r="A3648" s="1348"/>
      <c r="B3648" s="165" t="s">
        <v>3731</v>
      </c>
      <c r="C3648" s="147" t="s">
        <v>95</v>
      </c>
      <c r="D3648" s="164">
        <v>676357</v>
      </c>
      <c r="E3648" s="151">
        <v>833</v>
      </c>
      <c r="F3648" s="164"/>
      <c r="G3648" s="1328"/>
    </row>
    <row r="3649" spans="1:7" ht="18.75" customHeight="1" x14ac:dyDescent="0.25">
      <c r="A3649" s="1348"/>
      <c r="B3649" s="165" t="s">
        <v>3732</v>
      </c>
      <c r="C3649" s="147" t="s">
        <v>95</v>
      </c>
      <c r="D3649" s="164">
        <v>723545</v>
      </c>
      <c r="E3649" s="151">
        <v>833</v>
      </c>
      <c r="F3649" s="164"/>
      <c r="G3649" s="1328"/>
    </row>
    <row r="3650" spans="1:7" ht="18.75" customHeight="1" x14ac:dyDescent="0.25">
      <c r="A3650" s="1348"/>
      <c r="B3650" s="165" t="s">
        <v>3733</v>
      </c>
      <c r="C3650" s="147" t="s">
        <v>95</v>
      </c>
      <c r="D3650" s="164">
        <v>774814</v>
      </c>
      <c r="E3650" s="151">
        <v>833</v>
      </c>
      <c r="F3650" s="164"/>
      <c r="G3650" s="1328"/>
    </row>
    <row r="3651" spans="1:7" ht="18.75" customHeight="1" x14ac:dyDescent="0.25">
      <c r="A3651" s="1348"/>
      <c r="B3651" s="165" t="s">
        <v>3734</v>
      </c>
      <c r="C3651" s="147" t="s">
        <v>95</v>
      </c>
      <c r="D3651" s="164">
        <v>830762</v>
      </c>
      <c r="E3651" s="151">
        <v>833</v>
      </c>
      <c r="F3651" s="164"/>
      <c r="G3651" s="1328"/>
    </row>
    <row r="3652" spans="1:7" ht="18.75" customHeight="1" x14ac:dyDescent="0.25">
      <c r="A3652" s="1348"/>
      <c r="B3652" s="165" t="s">
        <v>3735</v>
      </c>
      <c r="C3652" s="147" t="s">
        <v>95</v>
      </c>
      <c r="D3652" s="164">
        <v>892030</v>
      </c>
      <c r="E3652" s="151">
        <v>833</v>
      </c>
      <c r="F3652" s="164"/>
      <c r="G3652" s="1328"/>
    </row>
    <row r="3653" spans="1:7" ht="18.75" customHeight="1" x14ac:dyDescent="0.25">
      <c r="A3653" s="1348"/>
      <c r="B3653" s="165" t="s">
        <v>3736</v>
      </c>
      <c r="C3653" s="147" t="s">
        <v>95</v>
      </c>
      <c r="D3653" s="164">
        <v>959377</v>
      </c>
      <c r="E3653" s="151">
        <v>833</v>
      </c>
      <c r="F3653" s="164"/>
      <c r="G3653" s="1328"/>
    </row>
    <row r="3654" spans="1:7" ht="18.75" customHeight="1" thickBot="1" x14ac:dyDescent="0.3">
      <c r="A3654" s="1349"/>
      <c r="B3654" s="165" t="s">
        <v>3737</v>
      </c>
      <c r="C3654" s="147" t="s">
        <v>95</v>
      </c>
      <c r="D3654" s="164">
        <v>1033664</v>
      </c>
      <c r="E3654" s="151">
        <v>833</v>
      </c>
      <c r="F3654" s="164"/>
      <c r="G3654" s="1328"/>
    </row>
    <row r="3655" spans="1:7" ht="18.75" customHeight="1" x14ac:dyDescent="0.25">
      <c r="A3655" s="1347">
        <v>30</v>
      </c>
      <c r="B3655" s="165" t="s">
        <v>3738</v>
      </c>
      <c r="C3655" s="147" t="s">
        <v>95</v>
      </c>
      <c r="D3655" s="166">
        <v>104226</v>
      </c>
      <c r="E3655" s="151">
        <v>833</v>
      </c>
      <c r="F3655" s="166"/>
      <c r="G3655" s="1342" t="s">
        <v>2837</v>
      </c>
    </row>
    <row r="3656" spans="1:7" ht="18.75" customHeight="1" x14ac:dyDescent="0.25">
      <c r="A3656" s="1348"/>
      <c r="B3656" s="165" t="s">
        <v>3739</v>
      </c>
      <c r="C3656" s="147" t="s">
        <v>95</v>
      </c>
      <c r="D3656" s="164">
        <v>137304</v>
      </c>
      <c r="E3656" s="151">
        <v>833</v>
      </c>
      <c r="F3656" s="164"/>
      <c r="G3656" s="1328"/>
    </row>
    <row r="3657" spans="1:7" ht="18.75" customHeight="1" x14ac:dyDescent="0.25">
      <c r="A3657" s="1348"/>
      <c r="B3657" s="165" t="s">
        <v>3740</v>
      </c>
      <c r="C3657" s="147" t="s">
        <v>95</v>
      </c>
      <c r="D3657" s="164">
        <v>361264</v>
      </c>
      <c r="E3657" s="151">
        <v>833</v>
      </c>
      <c r="F3657" s="164"/>
      <c r="G3657" s="1328"/>
    </row>
    <row r="3658" spans="1:7" ht="18.75" customHeight="1" x14ac:dyDescent="0.25">
      <c r="A3658" s="1348"/>
      <c r="B3658" s="165" t="s">
        <v>3741</v>
      </c>
      <c r="C3658" s="147" t="s">
        <v>95</v>
      </c>
      <c r="D3658" s="164">
        <v>486039</v>
      </c>
      <c r="E3658" s="151">
        <v>833</v>
      </c>
      <c r="F3658" s="164"/>
      <c r="G3658" s="1328"/>
    </row>
    <row r="3659" spans="1:7" ht="18.75" customHeight="1" x14ac:dyDescent="0.25">
      <c r="A3659" s="1348"/>
      <c r="B3659" s="165" t="s">
        <v>3742</v>
      </c>
      <c r="C3659" s="147" t="s">
        <v>95</v>
      </c>
      <c r="D3659" s="164">
        <v>519244</v>
      </c>
      <c r="E3659" s="151">
        <v>833</v>
      </c>
      <c r="F3659" s="164"/>
      <c r="G3659" s="1328"/>
    </row>
    <row r="3660" spans="1:7" ht="18.75" customHeight="1" x14ac:dyDescent="0.25">
      <c r="A3660" s="1348"/>
      <c r="B3660" s="165" t="s">
        <v>3743</v>
      </c>
      <c r="C3660" s="147" t="s">
        <v>95</v>
      </c>
      <c r="D3660" s="164">
        <v>554558</v>
      </c>
      <c r="E3660" s="151">
        <v>833</v>
      </c>
      <c r="F3660" s="164"/>
      <c r="G3660" s="1328"/>
    </row>
    <row r="3661" spans="1:7" ht="18.75" customHeight="1" x14ac:dyDescent="0.25">
      <c r="A3661" s="1348"/>
      <c r="B3661" s="165" t="s">
        <v>3744</v>
      </c>
      <c r="C3661" s="147" t="s">
        <v>95</v>
      </c>
      <c r="D3661" s="164">
        <v>592280</v>
      </c>
      <c r="E3661" s="151">
        <v>833</v>
      </c>
      <c r="F3661" s="164"/>
      <c r="G3661" s="1328"/>
    </row>
    <row r="3662" spans="1:7" ht="18.75" customHeight="1" x14ac:dyDescent="0.25">
      <c r="A3662" s="1348"/>
      <c r="B3662" s="165" t="s">
        <v>3745</v>
      </c>
      <c r="C3662" s="147" t="s">
        <v>95</v>
      </c>
      <c r="D3662" s="164">
        <v>632750</v>
      </c>
      <c r="E3662" s="151">
        <v>833</v>
      </c>
      <c r="F3662" s="164"/>
      <c r="G3662" s="1328"/>
    </row>
    <row r="3663" spans="1:7" ht="18.75" customHeight="1" x14ac:dyDescent="0.25">
      <c r="A3663" s="1348"/>
      <c r="B3663" s="165" t="s">
        <v>3746</v>
      </c>
      <c r="C3663" s="147" t="s">
        <v>95</v>
      </c>
      <c r="D3663" s="164">
        <v>676357</v>
      </c>
      <c r="E3663" s="151">
        <v>833</v>
      </c>
      <c r="F3663" s="164"/>
      <c r="G3663" s="1328"/>
    </row>
    <row r="3664" spans="1:7" ht="18.75" customHeight="1" x14ac:dyDescent="0.25">
      <c r="A3664" s="1348"/>
      <c r="B3664" s="165" t="s">
        <v>3747</v>
      </c>
      <c r="C3664" s="147" t="s">
        <v>95</v>
      </c>
      <c r="D3664" s="164">
        <v>723545</v>
      </c>
      <c r="E3664" s="151">
        <v>833</v>
      </c>
      <c r="F3664" s="164"/>
      <c r="G3664" s="1328"/>
    </row>
    <row r="3665" spans="1:7" ht="18.75" customHeight="1" x14ac:dyDescent="0.25">
      <c r="A3665" s="1348"/>
      <c r="B3665" s="165" t="s">
        <v>3748</v>
      </c>
      <c r="C3665" s="147" t="s">
        <v>95</v>
      </c>
      <c r="D3665" s="164">
        <v>774814</v>
      </c>
      <c r="E3665" s="151">
        <v>833</v>
      </c>
      <c r="F3665" s="164"/>
      <c r="G3665" s="1328"/>
    </row>
    <row r="3666" spans="1:7" ht="18.75" customHeight="1" x14ac:dyDescent="0.25">
      <c r="A3666" s="1348"/>
      <c r="B3666" s="165" t="s">
        <v>3749</v>
      </c>
      <c r="C3666" s="147" t="s">
        <v>95</v>
      </c>
      <c r="D3666" s="164">
        <v>830762</v>
      </c>
      <c r="E3666" s="151">
        <v>833</v>
      </c>
      <c r="F3666" s="164"/>
      <c r="G3666" s="1328"/>
    </row>
    <row r="3667" spans="1:7" ht="18.75" customHeight="1" x14ac:dyDescent="0.25">
      <c r="A3667" s="1348"/>
      <c r="B3667" s="165" t="s">
        <v>3750</v>
      </c>
      <c r="C3667" s="147" t="s">
        <v>95</v>
      </c>
      <c r="D3667" s="164">
        <v>892030</v>
      </c>
      <c r="E3667" s="151">
        <v>833</v>
      </c>
      <c r="F3667" s="164"/>
      <c r="G3667" s="1328"/>
    </row>
    <row r="3668" spans="1:7" ht="18.75" customHeight="1" x14ac:dyDescent="0.25">
      <c r="A3668" s="1348"/>
      <c r="B3668" s="165" t="s">
        <v>3751</v>
      </c>
      <c r="C3668" s="147" t="s">
        <v>95</v>
      </c>
      <c r="D3668" s="164">
        <v>959377</v>
      </c>
      <c r="E3668" s="151">
        <v>833</v>
      </c>
      <c r="F3668" s="164"/>
      <c r="G3668" s="1328"/>
    </row>
    <row r="3669" spans="1:7" ht="18.75" customHeight="1" thickBot="1" x14ac:dyDescent="0.3">
      <c r="A3669" s="1349"/>
      <c r="B3669" s="165" t="s">
        <v>3752</v>
      </c>
      <c r="C3669" s="147" t="s">
        <v>95</v>
      </c>
      <c r="D3669" s="164">
        <v>1033664</v>
      </c>
      <c r="E3669" s="151">
        <v>833</v>
      </c>
      <c r="F3669" s="164"/>
      <c r="G3669" s="1328"/>
    </row>
    <row r="3670" spans="1:7" ht="18.75" customHeight="1" x14ac:dyDescent="0.25">
      <c r="A3670" s="1347">
        <v>30</v>
      </c>
      <c r="B3670" s="165" t="s">
        <v>3753</v>
      </c>
      <c r="C3670" s="147" t="s">
        <v>95</v>
      </c>
      <c r="D3670" s="166">
        <v>104226</v>
      </c>
      <c r="E3670" s="151">
        <v>833</v>
      </c>
      <c r="F3670" s="166"/>
      <c r="G3670" s="1342" t="s">
        <v>2837</v>
      </c>
    </row>
    <row r="3671" spans="1:7" ht="18.75" customHeight="1" x14ac:dyDescent="0.25">
      <c r="A3671" s="1348"/>
      <c r="B3671" s="165" t="s">
        <v>3754</v>
      </c>
      <c r="C3671" s="147" t="s">
        <v>95</v>
      </c>
      <c r="D3671" s="164">
        <v>137304</v>
      </c>
      <c r="E3671" s="151">
        <v>833</v>
      </c>
      <c r="F3671" s="164"/>
      <c r="G3671" s="1328"/>
    </row>
    <row r="3672" spans="1:7" ht="18.75" customHeight="1" x14ac:dyDescent="0.25">
      <c r="A3672" s="1348"/>
      <c r="B3672" s="165" t="s">
        <v>3755</v>
      </c>
      <c r="C3672" s="147" t="s">
        <v>95</v>
      </c>
      <c r="D3672" s="164">
        <v>361264</v>
      </c>
      <c r="E3672" s="151">
        <v>833</v>
      </c>
      <c r="F3672" s="164"/>
      <c r="G3672" s="1328"/>
    </row>
    <row r="3673" spans="1:7" ht="18.75" customHeight="1" x14ac:dyDescent="0.25">
      <c r="A3673" s="1348"/>
      <c r="B3673" s="165" t="s">
        <v>3756</v>
      </c>
      <c r="C3673" s="147" t="s">
        <v>95</v>
      </c>
      <c r="D3673" s="164">
        <v>486039</v>
      </c>
      <c r="E3673" s="151">
        <v>833</v>
      </c>
      <c r="F3673" s="164"/>
      <c r="G3673" s="1328"/>
    </row>
    <row r="3674" spans="1:7" ht="18.75" customHeight="1" x14ac:dyDescent="0.25">
      <c r="A3674" s="1348"/>
      <c r="B3674" s="165" t="s">
        <v>3757</v>
      </c>
      <c r="C3674" s="147" t="s">
        <v>95</v>
      </c>
      <c r="D3674" s="164">
        <v>519244</v>
      </c>
      <c r="E3674" s="151">
        <v>833</v>
      </c>
      <c r="F3674" s="164"/>
      <c r="G3674" s="1328"/>
    </row>
    <row r="3675" spans="1:7" ht="18.75" customHeight="1" x14ac:dyDescent="0.25">
      <c r="A3675" s="1348"/>
      <c r="B3675" s="165" t="s">
        <v>3758</v>
      </c>
      <c r="C3675" s="147" t="s">
        <v>95</v>
      </c>
      <c r="D3675" s="164">
        <v>554558</v>
      </c>
      <c r="E3675" s="151">
        <v>833</v>
      </c>
      <c r="F3675" s="164"/>
      <c r="G3675" s="1328"/>
    </row>
    <row r="3676" spans="1:7" ht="18.75" customHeight="1" x14ac:dyDescent="0.25">
      <c r="A3676" s="1348"/>
      <c r="B3676" s="165" t="s">
        <v>3759</v>
      </c>
      <c r="C3676" s="147" t="s">
        <v>95</v>
      </c>
      <c r="D3676" s="164">
        <v>592280</v>
      </c>
      <c r="E3676" s="151">
        <v>833</v>
      </c>
      <c r="F3676" s="164"/>
      <c r="G3676" s="1328"/>
    </row>
    <row r="3677" spans="1:7" ht="18.75" customHeight="1" x14ac:dyDescent="0.25">
      <c r="A3677" s="1348"/>
      <c r="B3677" s="165" t="s">
        <v>3760</v>
      </c>
      <c r="C3677" s="147" t="s">
        <v>95</v>
      </c>
      <c r="D3677" s="164">
        <v>632750</v>
      </c>
      <c r="E3677" s="151">
        <v>833</v>
      </c>
      <c r="F3677" s="164"/>
      <c r="G3677" s="1328"/>
    </row>
    <row r="3678" spans="1:7" ht="18.75" customHeight="1" x14ac:dyDescent="0.25">
      <c r="A3678" s="1348"/>
      <c r="B3678" s="165" t="s">
        <v>3761</v>
      </c>
      <c r="C3678" s="147" t="s">
        <v>95</v>
      </c>
      <c r="D3678" s="164">
        <v>676357</v>
      </c>
      <c r="E3678" s="151">
        <v>833</v>
      </c>
      <c r="F3678" s="164"/>
      <c r="G3678" s="1328"/>
    </row>
    <row r="3679" spans="1:7" ht="18.75" customHeight="1" x14ac:dyDescent="0.25">
      <c r="A3679" s="1348"/>
      <c r="B3679" s="165" t="s">
        <v>3762</v>
      </c>
      <c r="C3679" s="147" t="s">
        <v>95</v>
      </c>
      <c r="D3679" s="164">
        <v>723545</v>
      </c>
      <c r="E3679" s="151">
        <v>833</v>
      </c>
      <c r="F3679" s="164"/>
      <c r="G3679" s="1328"/>
    </row>
    <row r="3680" spans="1:7" ht="18.75" customHeight="1" x14ac:dyDescent="0.25">
      <c r="A3680" s="1348"/>
      <c r="B3680" s="165" t="s">
        <v>3763</v>
      </c>
      <c r="C3680" s="147" t="s">
        <v>95</v>
      </c>
      <c r="D3680" s="164">
        <v>774814</v>
      </c>
      <c r="E3680" s="151">
        <v>833</v>
      </c>
      <c r="F3680" s="164"/>
      <c r="G3680" s="1328"/>
    </row>
    <row r="3681" spans="1:7" ht="18.75" customHeight="1" x14ac:dyDescent="0.25">
      <c r="A3681" s="1348"/>
      <c r="B3681" s="165" t="s">
        <v>3764</v>
      </c>
      <c r="C3681" s="147" t="s">
        <v>95</v>
      </c>
      <c r="D3681" s="164">
        <v>830762</v>
      </c>
      <c r="E3681" s="151">
        <v>833</v>
      </c>
      <c r="F3681" s="164"/>
      <c r="G3681" s="1328"/>
    </row>
    <row r="3682" spans="1:7" ht="18.75" customHeight="1" x14ac:dyDescent="0.25">
      <c r="A3682" s="1348"/>
      <c r="B3682" s="165" t="s">
        <v>3765</v>
      </c>
      <c r="C3682" s="147" t="s">
        <v>95</v>
      </c>
      <c r="D3682" s="164">
        <v>892030</v>
      </c>
      <c r="E3682" s="151">
        <v>833</v>
      </c>
      <c r="F3682" s="164"/>
      <c r="G3682" s="1328"/>
    </row>
    <row r="3683" spans="1:7" ht="18.75" customHeight="1" x14ac:dyDescent="0.25">
      <c r="A3683" s="1348"/>
      <c r="B3683" s="165" t="s">
        <v>3766</v>
      </c>
      <c r="C3683" s="147" t="s">
        <v>95</v>
      </c>
      <c r="D3683" s="164">
        <v>959377</v>
      </c>
      <c r="E3683" s="151">
        <v>833</v>
      </c>
      <c r="F3683" s="164"/>
      <c r="G3683" s="1328"/>
    </row>
    <row r="3684" spans="1:7" ht="18.75" customHeight="1" thickBot="1" x14ac:dyDescent="0.3">
      <c r="A3684" s="1349"/>
      <c r="B3684" s="165" t="s">
        <v>3767</v>
      </c>
      <c r="C3684" s="147" t="s">
        <v>95</v>
      </c>
      <c r="D3684" s="164">
        <v>1033664</v>
      </c>
      <c r="E3684" s="151">
        <v>833</v>
      </c>
      <c r="F3684" s="164"/>
      <c r="G3684" s="1328"/>
    </row>
    <row r="3685" spans="1:7" ht="18.75" customHeight="1" x14ac:dyDescent="0.25">
      <c r="A3685" s="1347">
        <v>31</v>
      </c>
      <c r="B3685" s="165" t="s">
        <v>3768</v>
      </c>
      <c r="C3685" s="147" t="s">
        <v>95</v>
      </c>
      <c r="D3685" s="166">
        <v>104226</v>
      </c>
      <c r="E3685" s="151">
        <v>833</v>
      </c>
      <c r="F3685" s="166"/>
      <c r="G3685" s="1342" t="s">
        <v>2837</v>
      </c>
    </row>
    <row r="3686" spans="1:7" ht="18.75" customHeight="1" x14ac:dyDescent="0.25">
      <c r="A3686" s="1348"/>
      <c r="B3686" s="165" t="s">
        <v>3769</v>
      </c>
      <c r="C3686" s="147" t="s">
        <v>95</v>
      </c>
      <c r="D3686" s="164">
        <v>137304</v>
      </c>
      <c r="E3686" s="151">
        <v>833</v>
      </c>
      <c r="F3686" s="164"/>
      <c r="G3686" s="1328"/>
    </row>
    <row r="3687" spans="1:7" ht="18.75" customHeight="1" x14ac:dyDescent="0.25">
      <c r="A3687" s="1348"/>
      <c r="B3687" s="165" t="s">
        <v>3770</v>
      </c>
      <c r="C3687" s="147" t="s">
        <v>95</v>
      </c>
      <c r="D3687" s="164">
        <v>361264</v>
      </c>
      <c r="E3687" s="151">
        <v>833</v>
      </c>
      <c r="F3687" s="164"/>
      <c r="G3687" s="1328"/>
    </row>
    <row r="3688" spans="1:7" ht="18.75" customHeight="1" x14ac:dyDescent="0.25">
      <c r="A3688" s="1348"/>
      <c r="B3688" s="165" t="s">
        <v>3771</v>
      </c>
      <c r="C3688" s="147" t="s">
        <v>95</v>
      </c>
      <c r="D3688" s="164">
        <v>486039</v>
      </c>
      <c r="E3688" s="151">
        <v>833</v>
      </c>
      <c r="F3688" s="164"/>
      <c r="G3688" s="1328"/>
    </row>
    <row r="3689" spans="1:7" ht="18.75" customHeight="1" x14ac:dyDescent="0.25">
      <c r="A3689" s="1348"/>
      <c r="B3689" s="165" t="s">
        <v>3772</v>
      </c>
      <c r="C3689" s="147" t="s">
        <v>95</v>
      </c>
      <c r="D3689" s="164">
        <v>519244</v>
      </c>
      <c r="E3689" s="151">
        <v>833</v>
      </c>
      <c r="F3689" s="164"/>
      <c r="G3689" s="1328"/>
    </row>
    <row r="3690" spans="1:7" ht="18.75" customHeight="1" x14ac:dyDescent="0.25">
      <c r="A3690" s="1348"/>
      <c r="B3690" s="165" t="s">
        <v>3773</v>
      </c>
      <c r="C3690" s="147" t="s">
        <v>95</v>
      </c>
      <c r="D3690" s="164">
        <v>554558</v>
      </c>
      <c r="E3690" s="151">
        <v>833</v>
      </c>
      <c r="F3690" s="164"/>
      <c r="G3690" s="1328"/>
    </row>
    <row r="3691" spans="1:7" ht="18.75" customHeight="1" x14ac:dyDescent="0.25">
      <c r="A3691" s="1348"/>
      <c r="B3691" s="165" t="s">
        <v>3774</v>
      </c>
      <c r="C3691" s="147" t="s">
        <v>95</v>
      </c>
      <c r="D3691" s="164">
        <v>592280</v>
      </c>
      <c r="E3691" s="151">
        <v>833</v>
      </c>
      <c r="F3691" s="164"/>
      <c r="G3691" s="1328"/>
    </row>
    <row r="3692" spans="1:7" ht="18.75" customHeight="1" x14ac:dyDescent="0.25">
      <c r="A3692" s="1348"/>
      <c r="B3692" s="165" t="s">
        <v>3775</v>
      </c>
      <c r="C3692" s="147" t="s">
        <v>95</v>
      </c>
      <c r="D3692" s="164">
        <v>632750</v>
      </c>
      <c r="E3692" s="151">
        <v>833</v>
      </c>
      <c r="F3692" s="164"/>
      <c r="G3692" s="1328"/>
    </row>
    <row r="3693" spans="1:7" ht="18.75" customHeight="1" x14ac:dyDescent="0.25">
      <c r="A3693" s="1348"/>
      <c r="B3693" s="165" t="s">
        <v>3776</v>
      </c>
      <c r="C3693" s="147" t="s">
        <v>95</v>
      </c>
      <c r="D3693" s="164">
        <v>676357</v>
      </c>
      <c r="E3693" s="151">
        <v>833</v>
      </c>
      <c r="F3693" s="164"/>
      <c r="G3693" s="1328"/>
    </row>
    <row r="3694" spans="1:7" ht="18.75" customHeight="1" x14ac:dyDescent="0.25">
      <c r="A3694" s="1348"/>
      <c r="B3694" s="165" t="s">
        <v>3777</v>
      </c>
      <c r="C3694" s="147" t="s">
        <v>95</v>
      </c>
      <c r="D3694" s="164">
        <v>723545</v>
      </c>
      <c r="E3694" s="151">
        <v>833</v>
      </c>
      <c r="F3694" s="164"/>
      <c r="G3694" s="1328"/>
    </row>
    <row r="3695" spans="1:7" ht="18.75" customHeight="1" x14ac:dyDescent="0.25">
      <c r="A3695" s="1348"/>
      <c r="B3695" s="165" t="s">
        <v>3778</v>
      </c>
      <c r="C3695" s="147" t="s">
        <v>95</v>
      </c>
      <c r="D3695" s="164">
        <v>774814</v>
      </c>
      <c r="E3695" s="151">
        <v>833</v>
      </c>
      <c r="F3695" s="164"/>
      <c r="G3695" s="1328"/>
    </row>
    <row r="3696" spans="1:7" ht="18.75" customHeight="1" x14ac:dyDescent="0.25">
      <c r="A3696" s="1348"/>
      <c r="B3696" s="165" t="s">
        <v>3779</v>
      </c>
      <c r="C3696" s="147" t="s">
        <v>95</v>
      </c>
      <c r="D3696" s="164">
        <v>830762</v>
      </c>
      <c r="E3696" s="151">
        <v>833</v>
      </c>
      <c r="F3696" s="164"/>
      <c r="G3696" s="1328"/>
    </row>
    <row r="3697" spans="1:7" ht="18.75" customHeight="1" x14ac:dyDescent="0.25">
      <c r="A3697" s="1348"/>
      <c r="B3697" s="165" t="s">
        <v>3780</v>
      </c>
      <c r="C3697" s="147" t="s">
        <v>95</v>
      </c>
      <c r="D3697" s="164">
        <v>892030</v>
      </c>
      <c r="E3697" s="151">
        <v>833</v>
      </c>
      <c r="F3697" s="164"/>
      <c r="G3697" s="1328"/>
    </row>
    <row r="3698" spans="1:7" ht="18.75" customHeight="1" x14ac:dyDescent="0.25">
      <c r="A3698" s="1348"/>
      <c r="B3698" s="165" t="s">
        <v>3781</v>
      </c>
      <c r="C3698" s="147" t="s">
        <v>95</v>
      </c>
      <c r="D3698" s="164">
        <v>959377</v>
      </c>
      <c r="E3698" s="151">
        <v>833</v>
      </c>
      <c r="F3698" s="164"/>
      <c r="G3698" s="1328"/>
    </row>
    <row r="3699" spans="1:7" ht="18.75" customHeight="1" thickBot="1" x14ac:dyDescent="0.3">
      <c r="A3699" s="1349"/>
      <c r="B3699" s="165" t="s">
        <v>3782</v>
      </c>
      <c r="C3699" s="147" t="s">
        <v>95</v>
      </c>
      <c r="D3699" s="164">
        <v>1033664</v>
      </c>
      <c r="E3699" s="151">
        <v>833</v>
      </c>
      <c r="F3699" s="164"/>
      <c r="G3699" s="1328"/>
    </row>
    <row r="3700" spans="1:7" ht="18.75" customHeight="1" x14ac:dyDescent="0.25">
      <c r="A3700" s="1347">
        <v>31</v>
      </c>
      <c r="B3700" s="165" t="s">
        <v>3783</v>
      </c>
      <c r="C3700" s="147" t="s">
        <v>95</v>
      </c>
      <c r="D3700" s="166">
        <v>104226</v>
      </c>
      <c r="E3700" s="151">
        <v>833</v>
      </c>
      <c r="F3700" s="166"/>
      <c r="G3700" s="1342" t="s">
        <v>2837</v>
      </c>
    </row>
    <row r="3701" spans="1:7" ht="18.75" customHeight="1" x14ac:dyDescent="0.25">
      <c r="A3701" s="1348"/>
      <c r="B3701" s="165" t="s">
        <v>3784</v>
      </c>
      <c r="C3701" s="147" t="s">
        <v>95</v>
      </c>
      <c r="D3701" s="164">
        <v>137304</v>
      </c>
      <c r="E3701" s="151">
        <v>833</v>
      </c>
      <c r="F3701" s="164"/>
      <c r="G3701" s="1328"/>
    </row>
    <row r="3702" spans="1:7" ht="18.75" customHeight="1" x14ac:dyDescent="0.25">
      <c r="A3702" s="1348"/>
      <c r="B3702" s="165" t="s">
        <v>3785</v>
      </c>
      <c r="C3702" s="147" t="s">
        <v>95</v>
      </c>
      <c r="D3702" s="164">
        <v>361264</v>
      </c>
      <c r="E3702" s="151">
        <v>833</v>
      </c>
      <c r="F3702" s="164"/>
      <c r="G3702" s="1328"/>
    </row>
    <row r="3703" spans="1:7" ht="18.75" customHeight="1" x14ac:dyDescent="0.25">
      <c r="A3703" s="1348"/>
      <c r="B3703" s="165" t="s">
        <v>3786</v>
      </c>
      <c r="C3703" s="147" t="s">
        <v>95</v>
      </c>
      <c r="D3703" s="164">
        <v>486039</v>
      </c>
      <c r="E3703" s="151">
        <v>833</v>
      </c>
      <c r="F3703" s="164"/>
      <c r="G3703" s="1328"/>
    </row>
    <row r="3704" spans="1:7" ht="18.75" customHeight="1" x14ac:dyDescent="0.25">
      <c r="A3704" s="1348"/>
      <c r="B3704" s="165" t="s">
        <v>3787</v>
      </c>
      <c r="C3704" s="147" t="s">
        <v>95</v>
      </c>
      <c r="D3704" s="164">
        <v>519244</v>
      </c>
      <c r="E3704" s="151">
        <v>833</v>
      </c>
      <c r="F3704" s="164"/>
      <c r="G3704" s="1328"/>
    </row>
    <row r="3705" spans="1:7" ht="18.75" customHeight="1" x14ac:dyDescent="0.25">
      <c r="A3705" s="1348"/>
      <c r="B3705" s="165" t="s">
        <v>3788</v>
      </c>
      <c r="C3705" s="147" t="s">
        <v>95</v>
      </c>
      <c r="D3705" s="164">
        <v>554558</v>
      </c>
      <c r="E3705" s="151">
        <v>833</v>
      </c>
      <c r="F3705" s="164"/>
      <c r="G3705" s="1328"/>
    </row>
    <row r="3706" spans="1:7" ht="18.75" customHeight="1" x14ac:dyDescent="0.25">
      <c r="A3706" s="1348"/>
      <c r="B3706" s="165" t="s">
        <v>3789</v>
      </c>
      <c r="C3706" s="147" t="s">
        <v>95</v>
      </c>
      <c r="D3706" s="164">
        <v>592280</v>
      </c>
      <c r="E3706" s="151">
        <v>833</v>
      </c>
      <c r="F3706" s="164"/>
      <c r="G3706" s="1328"/>
    </row>
    <row r="3707" spans="1:7" ht="18.75" customHeight="1" x14ac:dyDescent="0.25">
      <c r="A3707" s="1348"/>
      <c r="B3707" s="165" t="s">
        <v>3790</v>
      </c>
      <c r="C3707" s="147" t="s">
        <v>95</v>
      </c>
      <c r="D3707" s="164">
        <v>632750</v>
      </c>
      <c r="E3707" s="151">
        <v>833</v>
      </c>
      <c r="F3707" s="164"/>
      <c r="G3707" s="1328"/>
    </row>
    <row r="3708" spans="1:7" ht="18.75" customHeight="1" x14ac:dyDescent="0.25">
      <c r="A3708" s="1348"/>
      <c r="B3708" s="165" t="s">
        <v>3791</v>
      </c>
      <c r="C3708" s="147" t="s">
        <v>95</v>
      </c>
      <c r="D3708" s="164">
        <v>676357</v>
      </c>
      <c r="E3708" s="151">
        <v>833</v>
      </c>
      <c r="F3708" s="164"/>
      <c r="G3708" s="1328"/>
    </row>
    <row r="3709" spans="1:7" ht="18.75" customHeight="1" x14ac:dyDescent="0.25">
      <c r="A3709" s="1348"/>
      <c r="B3709" s="165" t="s">
        <v>3792</v>
      </c>
      <c r="C3709" s="147" t="s">
        <v>95</v>
      </c>
      <c r="D3709" s="164">
        <v>723545</v>
      </c>
      <c r="E3709" s="151">
        <v>833</v>
      </c>
      <c r="F3709" s="164"/>
      <c r="G3709" s="1328"/>
    </row>
    <row r="3710" spans="1:7" ht="18.75" customHeight="1" x14ac:dyDescent="0.25">
      <c r="A3710" s="1348"/>
      <c r="B3710" s="165" t="s">
        <v>3793</v>
      </c>
      <c r="C3710" s="147" t="s">
        <v>95</v>
      </c>
      <c r="D3710" s="164">
        <v>774814</v>
      </c>
      <c r="E3710" s="151">
        <v>833</v>
      </c>
      <c r="F3710" s="164"/>
      <c r="G3710" s="1328"/>
    </row>
    <row r="3711" spans="1:7" ht="18.75" customHeight="1" x14ac:dyDescent="0.25">
      <c r="A3711" s="1348"/>
      <c r="B3711" s="165" t="s">
        <v>3794</v>
      </c>
      <c r="C3711" s="147" t="s">
        <v>95</v>
      </c>
      <c r="D3711" s="164">
        <v>830762</v>
      </c>
      <c r="E3711" s="151">
        <v>833</v>
      </c>
      <c r="F3711" s="164"/>
      <c r="G3711" s="1328"/>
    </row>
    <row r="3712" spans="1:7" ht="18.75" customHeight="1" x14ac:dyDescent="0.25">
      <c r="A3712" s="1348"/>
      <c r="B3712" s="165" t="s">
        <v>3795</v>
      </c>
      <c r="C3712" s="147" t="s">
        <v>95</v>
      </c>
      <c r="D3712" s="164">
        <v>892030</v>
      </c>
      <c r="E3712" s="151">
        <v>833</v>
      </c>
      <c r="F3712" s="164"/>
      <c r="G3712" s="1328"/>
    </row>
    <row r="3713" spans="1:7" ht="18.75" customHeight="1" x14ac:dyDescent="0.25">
      <c r="A3713" s="1348"/>
      <c r="B3713" s="165" t="s">
        <v>3796</v>
      </c>
      <c r="C3713" s="147" t="s">
        <v>95</v>
      </c>
      <c r="D3713" s="164">
        <v>959377</v>
      </c>
      <c r="E3713" s="151">
        <v>833</v>
      </c>
      <c r="F3713" s="164"/>
      <c r="G3713" s="1328"/>
    </row>
    <row r="3714" spans="1:7" ht="18.75" customHeight="1" thickBot="1" x14ac:dyDescent="0.3">
      <c r="A3714" s="1349"/>
      <c r="B3714" s="165" t="s">
        <v>3797</v>
      </c>
      <c r="C3714" s="147" t="s">
        <v>95</v>
      </c>
      <c r="D3714" s="164">
        <v>1033664</v>
      </c>
      <c r="E3714" s="151">
        <v>833</v>
      </c>
      <c r="F3714" s="164"/>
      <c r="G3714" s="1328"/>
    </row>
    <row r="3715" spans="1:7" ht="18.75" customHeight="1" x14ac:dyDescent="0.25">
      <c r="A3715" s="1347">
        <v>32</v>
      </c>
      <c r="B3715" s="165" t="s">
        <v>3798</v>
      </c>
      <c r="C3715" s="147" t="s">
        <v>95</v>
      </c>
      <c r="D3715" s="166">
        <v>104226</v>
      </c>
      <c r="E3715" s="151">
        <v>833</v>
      </c>
      <c r="F3715" s="166"/>
      <c r="G3715" s="1342" t="s">
        <v>2837</v>
      </c>
    </row>
    <row r="3716" spans="1:7" ht="18.75" customHeight="1" x14ac:dyDescent="0.25">
      <c r="A3716" s="1348"/>
      <c r="B3716" s="165" t="s">
        <v>3799</v>
      </c>
      <c r="C3716" s="147" t="s">
        <v>95</v>
      </c>
      <c r="D3716" s="164">
        <v>137304</v>
      </c>
      <c r="E3716" s="151">
        <v>833</v>
      </c>
      <c r="F3716" s="164"/>
      <c r="G3716" s="1328"/>
    </row>
    <row r="3717" spans="1:7" ht="18.75" customHeight="1" x14ac:dyDescent="0.25">
      <c r="A3717" s="1348"/>
      <c r="B3717" s="165" t="s">
        <v>3800</v>
      </c>
      <c r="C3717" s="147" t="s">
        <v>95</v>
      </c>
      <c r="D3717" s="164">
        <v>361264</v>
      </c>
      <c r="E3717" s="151">
        <v>833</v>
      </c>
      <c r="F3717" s="164"/>
      <c r="G3717" s="1328"/>
    </row>
    <row r="3718" spans="1:7" ht="18.75" customHeight="1" x14ac:dyDescent="0.25">
      <c r="A3718" s="1348"/>
      <c r="B3718" s="165" t="s">
        <v>3801</v>
      </c>
      <c r="C3718" s="147" t="s">
        <v>95</v>
      </c>
      <c r="D3718" s="164">
        <v>486039</v>
      </c>
      <c r="E3718" s="151">
        <v>833</v>
      </c>
      <c r="F3718" s="164"/>
      <c r="G3718" s="1328"/>
    </row>
    <row r="3719" spans="1:7" ht="18.75" customHeight="1" x14ac:dyDescent="0.25">
      <c r="A3719" s="1348"/>
      <c r="B3719" s="165" t="s">
        <v>3802</v>
      </c>
      <c r="C3719" s="147" t="s">
        <v>95</v>
      </c>
      <c r="D3719" s="164">
        <v>519244</v>
      </c>
      <c r="E3719" s="151">
        <v>833</v>
      </c>
      <c r="F3719" s="164"/>
      <c r="G3719" s="1328"/>
    </row>
    <row r="3720" spans="1:7" ht="18.75" customHeight="1" x14ac:dyDescent="0.25">
      <c r="A3720" s="1348"/>
      <c r="B3720" s="165" t="s">
        <v>3803</v>
      </c>
      <c r="C3720" s="147" t="s">
        <v>95</v>
      </c>
      <c r="D3720" s="164">
        <v>554558</v>
      </c>
      <c r="E3720" s="151">
        <v>833</v>
      </c>
      <c r="F3720" s="164"/>
      <c r="G3720" s="1328"/>
    </row>
    <row r="3721" spans="1:7" ht="18.75" customHeight="1" x14ac:dyDescent="0.25">
      <c r="A3721" s="1348"/>
      <c r="B3721" s="165" t="s">
        <v>3804</v>
      </c>
      <c r="C3721" s="147" t="s">
        <v>95</v>
      </c>
      <c r="D3721" s="164">
        <v>592280</v>
      </c>
      <c r="E3721" s="151">
        <v>833</v>
      </c>
      <c r="F3721" s="164"/>
      <c r="G3721" s="1328"/>
    </row>
    <row r="3722" spans="1:7" ht="18.75" customHeight="1" x14ac:dyDescent="0.25">
      <c r="A3722" s="1348"/>
      <c r="B3722" s="165" t="s">
        <v>3805</v>
      </c>
      <c r="C3722" s="147" t="s">
        <v>95</v>
      </c>
      <c r="D3722" s="164">
        <v>632750</v>
      </c>
      <c r="E3722" s="151">
        <v>833</v>
      </c>
      <c r="F3722" s="164"/>
      <c r="G3722" s="1328"/>
    </row>
    <row r="3723" spans="1:7" ht="18.75" customHeight="1" x14ac:dyDescent="0.25">
      <c r="A3723" s="1348"/>
      <c r="B3723" s="165" t="s">
        <v>3806</v>
      </c>
      <c r="C3723" s="147" t="s">
        <v>95</v>
      </c>
      <c r="D3723" s="164">
        <v>676357</v>
      </c>
      <c r="E3723" s="151">
        <v>833</v>
      </c>
      <c r="F3723" s="164"/>
      <c r="G3723" s="1328"/>
    </row>
    <row r="3724" spans="1:7" ht="18.75" customHeight="1" x14ac:dyDescent="0.25">
      <c r="A3724" s="1348"/>
      <c r="B3724" s="165" t="s">
        <v>3807</v>
      </c>
      <c r="C3724" s="147" t="s">
        <v>95</v>
      </c>
      <c r="D3724" s="164">
        <v>723545</v>
      </c>
      <c r="E3724" s="151">
        <v>833</v>
      </c>
      <c r="F3724" s="164"/>
      <c r="G3724" s="1328"/>
    </row>
    <row r="3725" spans="1:7" ht="18.75" customHeight="1" x14ac:dyDescent="0.25">
      <c r="A3725" s="1348"/>
      <c r="B3725" s="165" t="s">
        <v>3808</v>
      </c>
      <c r="C3725" s="147" t="s">
        <v>95</v>
      </c>
      <c r="D3725" s="164">
        <v>774814</v>
      </c>
      <c r="E3725" s="151">
        <v>833</v>
      </c>
      <c r="F3725" s="164"/>
      <c r="G3725" s="1328"/>
    </row>
    <row r="3726" spans="1:7" ht="18.75" customHeight="1" x14ac:dyDescent="0.25">
      <c r="A3726" s="1348"/>
      <c r="B3726" s="165" t="s">
        <v>3809</v>
      </c>
      <c r="C3726" s="147" t="s">
        <v>95</v>
      </c>
      <c r="D3726" s="164">
        <v>830762</v>
      </c>
      <c r="E3726" s="151">
        <v>833</v>
      </c>
      <c r="F3726" s="164"/>
      <c r="G3726" s="1328"/>
    </row>
    <row r="3727" spans="1:7" ht="18.75" customHeight="1" x14ac:dyDescent="0.25">
      <c r="A3727" s="1348"/>
      <c r="B3727" s="165" t="s">
        <v>3810</v>
      </c>
      <c r="C3727" s="147" t="s">
        <v>95</v>
      </c>
      <c r="D3727" s="164">
        <v>892030</v>
      </c>
      <c r="E3727" s="151">
        <v>833</v>
      </c>
      <c r="F3727" s="164"/>
      <c r="G3727" s="1328"/>
    </row>
    <row r="3728" spans="1:7" ht="18.75" customHeight="1" x14ac:dyDescent="0.25">
      <c r="A3728" s="1348"/>
      <c r="B3728" s="165" t="s">
        <v>3811</v>
      </c>
      <c r="C3728" s="147" t="s">
        <v>95</v>
      </c>
      <c r="D3728" s="164">
        <v>959377</v>
      </c>
      <c r="E3728" s="151">
        <v>833</v>
      </c>
      <c r="F3728" s="164"/>
      <c r="G3728" s="1328"/>
    </row>
    <row r="3729" spans="1:7" ht="18.75" customHeight="1" thickBot="1" x14ac:dyDescent="0.3">
      <c r="A3729" s="1349"/>
      <c r="B3729" s="165" t="s">
        <v>3812</v>
      </c>
      <c r="C3729" s="147" t="s">
        <v>95</v>
      </c>
      <c r="D3729" s="164">
        <v>1033664</v>
      </c>
      <c r="E3729" s="151">
        <v>833</v>
      </c>
      <c r="F3729" s="164"/>
      <c r="G3729" s="1328"/>
    </row>
    <row r="3730" spans="1:7" ht="18.75" customHeight="1" x14ac:dyDescent="0.25">
      <c r="A3730" s="1347">
        <v>32</v>
      </c>
      <c r="B3730" s="165" t="s">
        <v>3813</v>
      </c>
      <c r="C3730" s="147" t="s">
        <v>95</v>
      </c>
      <c r="D3730" s="166">
        <v>104226</v>
      </c>
      <c r="E3730" s="151">
        <v>833</v>
      </c>
      <c r="F3730" s="166"/>
      <c r="G3730" s="1342" t="s">
        <v>2837</v>
      </c>
    </row>
    <row r="3731" spans="1:7" ht="18.75" customHeight="1" x14ac:dyDescent="0.25">
      <c r="A3731" s="1348"/>
      <c r="B3731" s="165" t="s">
        <v>3814</v>
      </c>
      <c r="C3731" s="147" t="s">
        <v>95</v>
      </c>
      <c r="D3731" s="164">
        <v>137304</v>
      </c>
      <c r="E3731" s="151">
        <v>833</v>
      </c>
      <c r="F3731" s="164"/>
      <c r="G3731" s="1328"/>
    </row>
    <row r="3732" spans="1:7" ht="18.75" customHeight="1" x14ac:dyDescent="0.25">
      <c r="A3732" s="1348"/>
      <c r="B3732" s="165" t="s">
        <v>3815</v>
      </c>
      <c r="C3732" s="147" t="s">
        <v>95</v>
      </c>
      <c r="D3732" s="164">
        <v>361264</v>
      </c>
      <c r="E3732" s="151">
        <v>833</v>
      </c>
      <c r="F3732" s="164"/>
      <c r="G3732" s="1328"/>
    </row>
    <row r="3733" spans="1:7" ht="18.75" customHeight="1" x14ac:dyDescent="0.25">
      <c r="A3733" s="1348"/>
      <c r="B3733" s="165" t="s">
        <v>3816</v>
      </c>
      <c r="C3733" s="147" t="s">
        <v>95</v>
      </c>
      <c r="D3733" s="164">
        <v>486039</v>
      </c>
      <c r="E3733" s="151">
        <v>833</v>
      </c>
      <c r="F3733" s="164"/>
      <c r="G3733" s="1328"/>
    </row>
    <row r="3734" spans="1:7" ht="18.75" customHeight="1" x14ac:dyDescent="0.25">
      <c r="A3734" s="1348"/>
      <c r="B3734" s="165" t="s">
        <v>3817</v>
      </c>
      <c r="C3734" s="147" t="s">
        <v>95</v>
      </c>
      <c r="D3734" s="164">
        <v>519244</v>
      </c>
      <c r="E3734" s="151">
        <v>833</v>
      </c>
      <c r="F3734" s="164"/>
      <c r="G3734" s="1328"/>
    </row>
    <row r="3735" spans="1:7" ht="18.75" customHeight="1" x14ac:dyDescent="0.25">
      <c r="A3735" s="1348"/>
      <c r="B3735" s="165" t="s">
        <v>3818</v>
      </c>
      <c r="C3735" s="147" t="s">
        <v>95</v>
      </c>
      <c r="D3735" s="164">
        <v>554558</v>
      </c>
      <c r="E3735" s="151">
        <v>833</v>
      </c>
      <c r="F3735" s="164"/>
      <c r="G3735" s="1328"/>
    </row>
    <row r="3736" spans="1:7" ht="18.75" customHeight="1" x14ac:dyDescent="0.25">
      <c r="A3736" s="1348"/>
      <c r="B3736" s="165" t="s">
        <v>3819</v>
      </c>
      <c r="C3736" s="147" t="s">
        <v>95</v>
      </c>
      <c r="D3736" s="164">
        <v>592280</v>
      </c>
      <c r="E3736" s="151">
        <v>833</v>
      </c>
      <c r="F3736" s="164"/>
      <c r="G3736" s="1328"/>
    </row>
    <row r="3737" spans="1:7" ht="18.75" customHeight="1" x14ac:dyDescent="0.25">
      <c r="A3737" s="1348"/>
      <c r="B3737" s="165" t="s">
        <v>3820</v>
      </c>
      <c r="C3737" s="147" t="s">
        <v>95</v>
      </c>
      <c r="D3737" s="164">
        <v>632750</v>
      </c>
      <c r="E3737" s="151">
        <v>833</v>
      </c>
      <c r="F3737" s="164"/>
      <c r="G3737" s="1328"/>
    </row>
    <row r="3738" spans="1:7" ht="18.75" customHeight="1" x14ac:dyDescent="0.25">
      <c r="A3738" s="1348"/>
      <c r="B3738" s="165" t="s">
        <v>3821</v>
      </c>
      <c r="C3738" s="147" t="s">
        <v>95</v>
      </c>
      <c r="D3738" s="164">
        <v>676357</v>
      </c>
      <c r="E3738" s="151">
        <v>833</v>
      </c>
      <c r="F3738" s="164"/>
      <c r="G3738" s="1328"/>
    </row>
    <row r="3739" spans="1:7" ht="18.75" customHeight="1" x14ac:dyDescent="0.25">
      <c r="A3739" s="1348"/>
      <c r="B3739" s="165" t="s">
        <v>3822</v>
      </c>
      <c r="C3739" s="147" t="s">
        <v>95</v>
      </c>
      <c r="D3739" s="164">
        <v>723545</v>
      </c>
      <c r="E3739" s="151">
        <v>833</v>
      </c>
      <c r="F3739" s="164"/>
      <c r="G3739" s="1328"/>
    </row>
    <row r="3740" spans="1:7" ht="18.75" customHeight="1" x14ac:dyDescent="0.25">
      <c r="A3740" s="1348"/>
      <c r="B3740" s="165" t="s">
        <v>3823</v>
      </c>
      <c r="C3740" s="147" t="s">
        <v>95</v>
      </c>
      <c r="D3740" s="164">
        <v>774814</v>
      </c>
      <c r="E3740" s="151">
        <v>833</v>
      </c>
      <c r="F3740" s="164"/>
      <c r="G3740" s="1328"/>
    </row>
    <row r="3741" spans="1:7" ht="18.75" customHeight="1" x14ac:dyDescent="0.25">
      <c r="A3741" s="1348"/>
      <c r="B3741" s="165" t="s">
        <v>3824</v>
      </c>
      <c r="C3741" s="147" t="s">
        <v>95</v>
      </c>
      <c r="D3741" s="164">
        <v>830762</v>
      </c>
      <c r="E3741" s="151">
        <v>833</v>
      </c>
      <c r="F3741" s="164"/>
      <c r="G3741" s="1328"/>
    </row>
    <row r="3742" spans="1:7" ht="18.75" customHeight="1" x14ac:dyDescent="0.25">
      <c r="A3742" s="1348"/>
      <c r="B3742" s="165" t="s">
        <v>3825</v>
      </c>
      <c r="C3742" s="147" t="s">
        <v>95</v>
      </c>
      <c r="D3742" s="164">
        <v>892030</v>
      </c>
      <c r="E3742" s="151">
        <v>833</v>
      </c>
      <c r="F3742" s="164"/>
      <c r="G3742" s="1328"/>
    </row>
    <row r="3743" spans="1:7" ht="18.75" customHeight="1" x14ac:dyDescent="0.25">
      <c r="A3743" s="1348"/>
      <c r="B3743" s="165" t="s">
        <v>3826</v>
      </c>
      <c r="C3743" s="147" t="s">
        <v>95</v>
      </c>
      <c r="D3743" s="164">
        <v>959377</v>
      </c>
      <c r="E3743" s="151">
        <v>833</v>
      </c>
      <c r="F3743" s="164"/>
      <c r="G3743" s="1328"/>
    </row>
    <row r="3744" spans="1:7" ht="18.75" customHeight="1" thickBot="1" x14ac:dyDescent="0.3">
      <c r="A3744" s="1349"/>
      <c r="B3744" s="165" t="s">
        <v>3827</v>
      </c>
      <c r="C3744" s="147" t="s">
        <v>95</v>
      </c>
      <c r="D3744" s="164">
        <v>1033664</v>
      </c>
      <c r="E3744" s="151">
        <v>833</v>
      </c>
      <c r="F3744" s="164"/>
      <c r="G3744" s="1328"/>
    </row>
    <row r="3745" spans="1:7" ht="18.75" customHeight="1" x14ac:dyDescent="0.25">
      <c r="A3745" s="1347">
        <v>33</v>
      </c>
      <c r="B3745" s="165" t="s">
        <v>3828</v>
      </c>
      <c r="C3745" s="147" t="s">
        <v>95</v>
      </c>
      <c r="D3745" s="166">
        <v>104226</v>
      </c>
      <c r="E3745" s="151">
        <v>833</v>
      </c>
      <c r="F3745" s="166"/>
      <c r="G3745" s="1342" t="s">
        <v>2837</v>
      </c>
    </row>
    <row r="3746" spans="1:7" ht="18.75" customHeight="1" x14ac:dyDescent="0.25">
      <c r="A3746" s="1348"/>
      <c r="B3746" s="165" t="s">
        <v>3829</v>
      </c>
      <c r="C3746" s="147" t="s">
        <v>95</v>
      </c>
      <c r="D3746" s="164">
        <v>137304</v>
      </c>
      <c r="E3746" s="151">
        <v>833</v>
      </c>
      <c r="F3746" s="164"/>
      <c r="G3746" s="1328"/>
    </row>
    <row r="3747" spans="1:7" ht="18.75" customHeight="1" x14ac:dyDescent="0.25">
      <c r="A3747" s="1348"/>
      <c r="B3747" s="165" t="s">
        <v>3830</v>
      </c>
      <c r="C3747" s="147" t="s">
        <v>95</v>
      </c>
      <c r="D3747" s="164">
        <v>361264</v>
      </c>
      <c r="E3747" s="151">
        <v>833</v>
      </c>
      <c r="F3747" s="164"/>
      <c r="G3747" s="1328"/>
    </row>
    <row r="3748" spans="1:7" ht="18.75" customHeight="1" x14ac:dyDescent="0.25">
      <c r="A3748" s="1348"/>
      <c r="B3748" s="165" t="s">
        <v>3831</v>
      </c>
      <c r="C3748" s="147" t="s">
        <v>95</v>
      </c>
      <c r="D3748" s="164">
        <v>486039</v>
      </c>
      <c r="E3748" s="151">
        <v>833</v>
      </c>
      <c r="F3748" s="164"/>
      <c r="G3748" s="1328"/>
    </row>
    <row r="3749" spans="1:7" ht="18.75" customHeight="1" x14ac:dyDescent="0.25">
      <c r="A3749" s="1348"/>
      <c r="B3749" s="165" t="s">
        <v>3832</v>
      </c>
      <c r="C3749" s="147" t="s">
        <v>95</v>
      </c>
      <c r="D3749" s="164">
        <v>519244</v>
      </c>
      <c r="E3749" s="151">
        <v>833</v>
      </c>
      <c r="F3749" s="164"/>
      <c r="G3749" s="1328"/>
    </row>
    <row r="3750" spans="1:7" ht="18.75" customHeight="1" x14ac:dyDescent="0.25">
      <c r="A3750" s="1348"/>
      <c r="B3750" s="165" t="s">
        <v>3833</v>
      </c>
      <c r="C3750" s="147" t="s">
        <v>95</v>
      </c>
      <c r="D3750" s="164">
        <v>554558</v>
      </c>
      <c r="E3750" s="151">
        <v>833</v>
      </c>
      <c r="F3750" s="164"/>
      <c r="G3750" s="1328"/>
    </row>
    <row r="3751" spans="1:7" ht="18.75" customHeight="1" x14ac:dyDescent="0.25">
      <c r="A3751" s="1348"/>
      <c r="B3751" s="165" t="s">
        <v>3834</v>
      </c>
      <c r="C3751" s="147" t="s">
        <v>95</v>
      </c>
      <c r="D3751" s="164">
        <v>592280</v>
      </c>
      <c r="E3751" s="151">
        <v>833</v>
      </c>
      <c r="F3751" s="164"/>
      <c r="G3751" s="1328"/>
    </row>
    <row r="3752" spans="1:7" ht="18.75" customHeight="1" x14ac:dyDescent="0.25">
      <c r="A3752" s="1348"/>
      <c r="B3752" s="165" t="s">
        <v>3835</v>
      </c>
      <c r="C3752" s="147" t="s">
        <v>95</v>
      </c>
      <c r="D3752" s="164">
        <v>632750</v>
      </c>
      <c r="E3752" s="151">
        <v>833</v>
      </c>
      <c r="F3752" s="164"/>
      <c r="G3752" s="1328"/>
    </row>
    <row r="3753" spans="1:7" ht="18.75" customHeight="1" x14ac:dyDescent="0.25">
      <c r="A3753" s="1348"/>
      <c r="B3753" s="165" t="s">
        <v>3836</v>
      </c>
      <c r="C3753" s="147" t="s">
        <v>95</v>
      </c>
      <c r="D3753" s="164">
        <v>676357</v>
      </c>
      <c r="E3753" s="151">
        <v>833</v>
      </c>
      <c r="F3753" s="164"/>
      <c r="G3753" s="1328"/>
    </row>
    <row r="3754" spans="1:7" ht="18.75" customHeight="1" x14ac:dyDescent="0.25">
      <c r="A3754" s="1348"/>
      <c r="B3754" s="165" t="s">
        <v>3837</v>
      </c>
      <c r="C3754" s="147" t="s">
        <v>95</v>
      </c>
      <c r="D3754" s="164">
        <v>723545</v>
      </c>
      <c r="E3754" s="151">
        <v>833</v>
      </c>
      <c r="F3754" s="164"/>
      <c r="G3754" s="1328"/>
    </row>
    <row r="3755" spans="1:7" ht="18.75" customHeight="1" x14ac:dyDescent="0.25">
      <c r="A3755" s="1348"/>
      <c r="B3755" s="165" t="s">
        <v>3838</v>
      </c>
      <c r="C3755" s="147" t="s">
        <v>95</v>
      </c>
      <c r="D3755" s="164">
        <v>774814</v>
      </c>
      <c r="E3755" s="151">
        <v>833</v>
      </c>
      <c r="F3755" s="164"/>
      <c r="G3755" s="1328"/>
    </row>
    <row r="3756" spans="1:7" ht="18.75" customHeight="1" x14ac:dyDescent="0.25">
      <c r="A3756" s="1348"/>
      <c r="B3756" s="165" t="s">
        <v>3839</v>
      </c>
      <c r="C3756" s="147" t="s">
        <v>95</v>
      </c>
      <c r="D3756" s="164">
        <v>830762</v>
      </c>
      <c r="E3756" s="151">
        <v>833</v>
      </c>
      <c r="F3756" s="164"/>
      <c r="G3756" s="1328"/>
    </row>
    <row r="3757" spans="1:7" ht="18.75" customHeight="1" x14ac:dyDescent="0.25">
      <c r="A3757" s="1348"/>
      <c r="B3757" s="165" t="s">
        <v>3840</v>
      </c>
      <c r="C3757" s="147" t="s">
        <v>95</v>
      </c>
      <c r="D3757" s="164">
        <v>892030</v>
      </c>
      <c r="E3757" s="151">
        <v>833</v>
      </c>
      <c r="F3757" s="164"/>
      <c r="G3757" s="1328"/>
    </row>
    <row r="3758" spans="1:7" ht="18.75" customHeight="1" x14ac:dyDescent="0.25">
      <c r="A3758" s="1348"/>
      <c r="B3758" s="165" t="s">
        <v>3841</v>
      </c>
      <c r="C3758" s="147" t="s">
        <v>95</v>
      </c>
      <c r="D3758" s="164">
        <v>959377</v>
      </c>
      <c r="E3758" s="151">
        <v>833</v>
      </c>
      <c r="F3758" s="164"/>
      <c r="G3758" s="1328"/>
    </row>
    <row r="3759" spans="1:7" ht="18.75" customHeight="1" thickBot="1" x14ac:dyDescent="0.3">
      <c r="A3759" s="1349"/>
      <c r="B3759" s="165" t="s">
        <v>3842</v>
      </c>
      <c r="C3759" s="147" t="s">
        <v>95</v>
      </c>
      <c r="D3759" s="164">
        <v>1033664</v>
      </c>
      <c r="E3759" s="151">
        <v>833</v>
      </c>
      <c r="F3759" s="164"/>
      <c r="G3759" s="1328"/>
    </row>
    <row r="3760" spans="1:7" ht="18.75" customHeight="1" x14ac:dyDescent="0.25">
      <c r="A3760" s="1347">
        <v>33</v>
      </c>
      <c r="B3760" s="165" t="s">
        <v>3843</v>
      </c>
      <c r="C3760" s="147" t="s">
        <v>95</v>
      </c>
      <c r="D3760" s="166">
        <v>104226</v>
      </c>
      <c r="E3760" s="151">
        <v>833</v>
      </c>
      <c r="F3760" s="166"/>
      <c r="G3760" s="1342" t="s">
        <v>2837</v>
      </c>
    </row>
    <row r="3761" spans="1:7" ht="18.75" customHeight="1" x14ac:dyDescent="0.25">
      <c r="A3761" s="1348"/>
      <c r="B3761" s="165" t="s">
        <v>3844</v>
      </c>
      <c r="C3761" s="147" t="s">
        <v>95</v>
      </c>
      <c r="D3761" s="164">
        <v>137304</v>
      </c>
      <c r="E3761" s="151">
        <v>833</v>
      </c>
      <c r="F3761" s="164"/>
      <c r="G3761" s="1328"/>
    </row>
    <row r="3762" spans="1:7" ht="18.75" customHeight="1" x14ac:dyDescent="0.25">
      <c r="A3762" s="1348"/>
      <c r="B3762" s="165" t="s">
        <v>3845</v>
      </c>
      <c r="C3762" s="147" t="s">
        <v>95</v>
      </c>
      <c r="D3762" s="164">
        <v>361264</v>
      </c>
      <c r="E3762" s="151">
        <v>833</v>
      </c>
      <c r="F3762" s="164"/>
      <c r="G3762" s="1328"/>
    </row>
    <row r="3763" spans="1:7" ht="18.75" customHeight="1" x14ac:dyDescent="0.25">
      <c r="A3763" s="1348"/>
      <c r="B3763" s="165" t="s">
        <v>3846</v>
      </c>
      <c r="C3763" s="147" t="s">
        <v>95</v>
      </c>
      <c r="D3763" s="164">
        <v>486039</v>
      </c>
      <c r="E3763" s="151">
        <v>833</v>
      </c>
      <c r="F3763" s="164"/>
      <c r="G3763" s="1328"/>
    </row>
    <row r="3764" spans="1:7" ht="18.75" customHeight="1" x14ac:dyDescent="0.25">
      <c r="A3764" s="1348"/>
      <c r="B3764" s="165" t="s">
        <v>3847</v>
      </c>
      <c r="C3764" s="147" t="s">
        <v>95</v>
      </c>
      <c r="D3764" s="164">
        <v>519244</v>
      </c>
      <c r="E3764" s="151">
        <v>833</v>
      </c>
      <c r="F3764" s="164"/>
      <c r="G3764" s="1328"/>
    </row>
    <row r="3765" spans="1:7" ht="18.75" customHeight="1" x14ac:dyDescent="0.25">
      <c r="A3765" s="1348"/>
      <c r="B3765" s="165" t="s">
        <v>3848</v>
      </c>
      <c r="C3765" s="147" t="s">
        <v>95</v>
      </c>
      <c r="D3765" s="164">
        <v>554558</v>
      </c>
      <c r="E3765" s="151">
        <v>833</v>
      </c>
      <c r="F3765" s="164"/>
      <c r="G3765" s="1328"/>
    </row>
    <row r="3766" spans="1:7" ht="18.75" customHeight="1" x14ac:dyDescent="0.25">
      <c r="A3766" s="1348"/>
      <c r="B3766" s="165" t="s">
        <v>3849</v>
      </c>
      <c r="C3766" s="147" t="s">
        <v>95</v>
      </c>
      <c r="D3766" s="164">
        <v>592280</v>
      </c>
      <c r="E3766" s="151">
        <v>833</v>
      </c>
      <c r="F3766" s="164"/>
      <c r="G3766" s="1328"/>
    </row>
    <row r="3767" spans="1:7" ht="18.75" customHeight="1" x14ac:dyDescent="0.25">
      <c r="A3767" s="1348"/>
      <c r="B3767" s="165" t="s">
        <v>3850</v>
      </c>
      <c r="C3767" s="147" t="s">
        <v>95</v>
      </c>
      <c r="D3767" s="164">
        <v>632750</v>
      </c>
      <c r="E3767" s="151">
        <v>833</v>
      </c>
      <c r="F3767" s="164"/>
      <c r="G3767" s="1328"/>
    </row>
    <row r="3768" spans="1:7" ht="18.75" customHeight="1" x14ac:dyDescent="0.25">
      <c r="A3768" s="1348"/>
      <c r="B3768" s="165" t="s">
        <v>3851</v>
      </c>
      <c r="C3768" s="147" t="s">
        <v>95</v>
      </c>
      <c r="D3768" s="164">
        <v>676357</v>
      </c>
      <c r="E3768" s="151">
        <v>833</v>
      </c>
      <c r="F3768" s="164"/>
      <c r="G3768" s="1328"/>
    </row>
    <row r="3769" spans="1:7" ht="18.75" customHeight="1" x14ac:dyDescent="0.25">
      <c r="A3769" s="1348"/>
      <c r="B3769" s="165" t="s">
        <v>3852</v>
      </c>
      <c r="C3769" s="147" t="s">
        <v>95</v>
      </c>
      <c r="D3769" s="164">
        <v>723545</v>
      </c>
      <c r="E3769" s="151">
        <v>833</v>
      </c>
      <c r="F3769" s="164"/>
      <c r="G3769" s="1328"/>
    </row>
    <row r="3770" spans="1:7" ht="18.75" customHeight="1" x14ac:dyDescent="0.25">
      <c r="A3770" s="1348"/>
      <c r="B3770" s="165" t="s">
        <v>3853</v>
      </c>
      <c r="C3770" s="147" t="s">
        <v>95</v>
      </c>
      <c r="D3770" s="164">
        <v>774814</v>
      </c>
      <c r="E3770" s="151">
        <v>833</v>
      </c>
      <c r="F3770" s="164"/>
      <c r="G3770" s="1328"/>
    </row>
    <row r="3771" spans="1:7" ht="18.75" customHeight="1" x14ac:dyDescent="0.25">
      <c r="A3771" s="1348"/>
      <c r="B3771" s="165" t="s">
        <v>3854</v>
      </c>
      <c r="C3771" s="147" t="s">
        <v>95</v>
      </c>
      <c r="D3771" s="164">
        <v>830762</v>
      </c>
      <c r="E3771" s="151">
        <v>833</v>
      </c>
      <c r="F3771" s="164"/>
      <c r="G3771" s="1328"/>
    </row>
    <row r="3772" spans="1:7" ht="18.75" customHeight="1" x14ac:dyDescent="0.25">
      <c r="A3772" s="1348"/>
      <c r="B3772" s="165" t="s">
        <v>3855</v>
      </c>
      <c r="C3772" s="147" t="s">
        <v>95</v>
      </c>
      <c r="D3772" s="164">
        <v>892030</v>
      </c>
      <c r="E3772" s="151">
        <v>833</v>
      </c>
      <c r="F3772" s="164"/>
      <c r="G3772" s="1328"/>
    </row>
    <row r="3773" spans="1:7" ht="18.75" customHeight="1" x14ac:dyDescent="0.25">
      <c r="A3773" s="1348"/>
      <c r="B3773" s="165" t="s">
        <v>3856</v>
      </c>
      <c r="C3773" s="147" t="s">
        <v>95</v>
      </c>
      <c r="D3773" s="164">
        <v>959377</v>
      </c>
      <c r="E3773" s="151">
        <v>833</v>
      </c>
      <c r="F3773" s="164"/>
      <c r="G3773" s="1328"/>
    </row>
    <row r="3774" spans="1:7" ht="18.75" customHeight="1" thickBot="1" x14ac:dyDescent="0.3">
      <c r="A3774" s="1349"/>
      <c r="B3774" s="165" t="s">
        <v>3857</v>
      </c>
      <c r="C3774" s="147" t="s">
        <v>95</v>
      </c>
      <c r="D3774" s="164">
        <v>1033664</v>
      </c>
      <c r="E3774" s="151">
        <v>833</v>
      </c>
      <c r="F3774" s="164"/>
      <c r="G3774" s="1328"/>
    </row>
    <row r="3775" spans="1:7" ht="18.75" customHeight="1" x14ac:dyDescent="0.25">
      <c r="A3775" s="1347">
        <v>34</v>
      </c>
      <c r="B3775" s="165" t="s">
        <v>3858</v>
      </c>
      <c r="C3775" s="147" t="s">
        <v>95</v>
      </c>
      <c r="D3775" s="166">
        <v>104226</v>
      </c>
      <c r="E3775" s="151">
        <v>833</v>
      </c>
      <c r="F3775" s="166"/>
      <c r="G3775" s="1342" t="s">
        <v>2837</v>
      </c>
    </row>
    <row r="3776" spans="1:7" ht="18.75" customHeight="1" x14ac:dyDescent="0.25">
      <c r="A3776" s="1348"/>
      <c r="B3776" s="165" t="s">
        <v>3859</v>
      </c>
      <c r="C3776" s="147" t="s">
        <v>95</v>
      </c>
      <c r="D3776" s="164">
        <v>137304</v>
      </c>
      <c r="E3776" s="151">
        <v>833</v>
      </c>
      <c r="F3776" s="164"/>
      <c r="G3776" s="1328"/>
    </row>
    <row r="3777" spans="1:7" ht="18.75" customHeight="1" x14ac:dyDescent="0.25">
      <c r="A3777" s="1348"/>
      <c r="B3777" s="165" t="s">
        <v>3860</v>
      </c>
      <c r="C3777" s="147" t="s">
        <v>95</v>
      </c>
      <c r="D3777" s="164">
        <v>361264</v>
      </c>
      <c r="E3777" s="151">
        <v>833</v>
      </c>
      <c r="F3777" s="164"/>
      <c r="G3777" s="1328"/>
    </row>
    <row r="3778" spans="1:7" ht="18.75" customHeight="1" x14ac:dyDescent="0.25">
      <c r="A3778" s="1348"/>
      <c r="B3778" s="165" t="s">
        <v>3861</v>
      </c>
      <c r="C3778" s="147" t="s">
        <v>95</v>
      </c>
      <c r="D3778" s="164">
        <v>486039</v>
      </c>
      <c r="E3778" s="151">
        <v>833</v>
      </c>
      <c r="F3778" s="164"/>
      <c r="G3778" s="1328"/>
    </row>
    <row r="3779" spans="1:7" ht="18.75" customHeight="1" x14ac:dyDescent="0.25">
      <c r="A3779" s="1348"/>
      <c r="B3779" s="165" t="s">
        <v>3862</v>
      </c>
      <c r="C3779" s="147" t="s">
        <v>95</v>
      </c>
      <c r="D3779" s="164">
        <v>519244</v>
      </c>
      <c r="E3779" s="151">
        <v>833</v>
      </c>
      <c r="F3779" s="164"/>
      <c r="G3779" s="1328"/>
    </row>
    <row r="3780" spans="1:7" ht="18.75" customHeight="1" x14ac:dyDescent="0.25">
      <c r="A3780" s="1348"/>
      <c r="B3780" s="165" t="s">
        <v>3863</v>
      </c>
      <c r="C3780" s="147" t="s">
        <v>95</v>
      </c>
      <c r="D3780" s="164">
        <v>554558</v>
      </c>
      <c r="E3780" s="151">
        <v>833</v>
      </c>
      <c r="F3780" s="164"/>
      <c r="G3780" s="1328"/>
    </row>
    <row r="3781" spans="1:7" ht="18.75" customHeight="1" x14ac:dyDescent="0.25">
      <c r="A3781" s="1348"/>
      <c r="B3781" s="165" t="s">
        <v>3864</v>
      </c>
      <c r="C3781" s="147" t="s">
        <v>95</v>
      </c>
      <c r="D3781" s="164">
        <v>592280</v>
      </c>
      <c r="E3781" s="151">
        <v>833</v>
      </c>
      <c r="F3781" s="164"/>
      <c r="G3781" s="1328"/>
    </row>
    <row r="3782" spans="1:7" ht="18.75" customHeight="1" x14ac:dyDescent="0.25">
      <c r="A3782" s="1348"/>
      <c r="B3782" s="165" t="s">
        <v>3865</v>
      </c>
      <c r="C3782" s="147" t="s">
        <v>95</v>
      </c>
      <c r="D3782" s="164">
        <v>632750</v>
      </c>
      <c r="E3782" s="151">
        <v>833</v>
      </c>
      <c r="F3782" s="164"/>
      <c r="G3782" s="1328"/>
    </row>
    <row r="3783" spans="1:7" ht="18.75" customHeight="1" x14ac:dyDescent="0.25">
      <c r="A3783" s="1348"/>
      <c r="B3783" s="165" t="s">
        <v>3866</v>
      </c>
      <c r="C3783" s="147" t="s">
        <v>95</v>
      </c>
      <c r="D3783" s="164">
        <v>676357</v>
      </c>
      <c r="E3783" s="151">
        <v>833</v>
      </c>
      <c r="F3783" s="164"/>
      <c r="G3783" s="1328"/>
    </row>
    <row r="3784" spans="1:7" ht="18.75" customHeight="1" x14ac:dyDescent="0.25">
      <c r="A3784" s="1348"/>
      <c r="B3784" s="165" t="s">
        <v>3867</v>
      </c>
      <c r="C3784" s="147" t="s">
        <v>95</v>
      </c>
      <c r="D3784" s="164">
        <v>723545</v>
      </c>
      <c r="E3784" s="151">
        <v>833</v>
      </c>
      <c r="F3784" s="164"/>
      <c r="G3784" s="1328"/>
    </row>
    <row r="3785" spans="1:7" ht="18.75" customHeight="1" x14ac:dyDescent="0.25">
      <c r="A3785" s="1348"/>
      <c r="B3785" s="165" t="s">
        <v>3868</v>
      </c>
      <c r="C3785" s="147" t="s">
        <v>95</v>
      </c>
      <c r="D3785" s="164">
        <v>774814</v>
      </c>
      <c r="E3785" s="151">
        <v>833</v>
      </c>
      <c r="F3785" s="164"/>
      <c r="G3785" s="1328"/>
    </row>
    <row r="3786" spans="1:7" ht="18.75" customHeight="1" x14ac:dyDescent="0.25">
      <c r="A3786" s="1348"/>
      <c r="B3786" s="165" t="s">
        <v>3869</v>
      </c>
      <c r="C3786" s="147" t="s">
        <v>95</v>
      </c>
      <c r="D3786" s="164">
        <v>830762</v>
      </c>
      <c r="E3786" s="151">
        <v>833</v>
      </c>
      <c r="F3786" s="164"/>
      <c r="G3786" s="1328"/>
    </row>
    <row r="3787" spans="1:7" ht="18.75" customHeight="1" x14ac:dyDescent="0.25">
      <c r="A3787" s="1348"/>
      <c r="B3787" s="165" t="s">
        <v>3870</v>
      </c>
      <c r="C3787" s="147" t="s">
        <v>95</v>
      </c>
      <c r="D3787" s="164">
        <v>892030</v>
      </c>
      <c r="E3787" s="151">
        <v>833</v>
      </c>
      <c r="F3787" s="164"/>
      <c r="G3787" s="1328"/>
    </row>
    <row r="3788" spans="1:7" ht="18.75" customHeight="1" x14ac:dyDescent="0.25">
      <c r="A3788" s="1348"/>
      <c r="B3788" s="165" t="s">
        <v>3871</v>
      </c>
      <c r="C3788" s="147" t="s">
        <v>95</v>
      </c>
      <c r="D3788" s="164">
        <v>959377</v>
      </c>
      <c r="E3788" s="151">
        <v>833</v>
      </c>
      <c r="F3788" s="164"/>
      <c r="G3788" s="1328"/>
    </row>
    <row r="3789" spans="1:7" ht="18.75" customHeight="1" thickBot="1" x14ac:dyDescent="0.3">
      <c r="A3789" s="1349"/>
      <c r="B3789" s="165" t="s">
        <v>3872</v>
      </c>
      <c r="C3789" s="147" t="s">
        <v>95</v>
      </c>
      <c r="D3789" s="164">
        <v>1033664</v>
      </c>
      <c r="E3789" s="151">
        <v>833</v>
      </c>
      <c r="F3789" s="164"/>
      <c r="G3789" s="1328"/>
    </row>
    <row r="3790" spans="1:7" ht="18.75" customHeight="1" x14ac:dyDescent="0.25">
      <c r="A3790" s="1347">
        <v>34</v>
      </c>
      <c r="B3790" s="165" t="s">
        <v>3873</v>
      </c>
      <c r="C3790" s="147" t="s">
        <v>95</v>
      </c>
      <c r="D3790" s="166">
        <v>104226</v>
      </c>
      <c r="E3790" s="151">
        <v>833</v>
      </c>
      <c r="F3790" s="166"/>
      <c r="G3790" s="1342" t="s">
        <v>2837</v>
      </c>
    </row>
    <row r="3791" spans="1:7" ht="18.75" customHeight="1" x14ac:dyDescent="0.25">
      <c r="A3791" s="1348"/>
      <c r="B3791" s="165" t="s">
        <v>3874</v>
      </c>
      <c r="C3791" s="147" t="s">
        <v>95</v>
      </c>
      <c r="D3791" s="164">
        <v>137304</v>
      </c>
      <c r="E3791" s="151">
        <v>833</v>
      </c>
      <c r="F3791" s="164"/>
      <c r="G3791" s="1328"/>
    </row>
    <row r="3792" spans="1:7" ht="18.75" customHeight="1" x14ac:dyDescent="0.25">
      <c r="A3792" s="1348"/>
      <c r="B3792" s="165" t="s">
        <v>3875</v>
      </c>
      <c r="C3792" s="147" t="s">
        <v>95</v>
      </c>
      <c r="D3792" s="164">
        <v>361264</v>
      </c>
      <c r="E3792" s="151">
        <v>833</v>
      </c>
      <c r="F3792" s="164"/>
      <c r="G3792" s="1328"/>
    </row>
    <row r="3793" spans="1:7" ht="18.75" customHeight="1" x14ac:dyDescent="0.25">
      <c r="A3793" s="1348"/>
      <c r="B3793" s="165" t="s">
        <v>3876</v>
      </c>
      <c r="C3793" s="147" t="s">
        <v>95</v>
      </c>
      <c r="D3793" s="164">
        <v>486039</v>
      </c>
      <c r="E3793" s="151">
        <v>833</v>
      </c>
      <c r="F3793" s="164"/>
      <c r="G3793" s="1328"/>
    </row>
    <row r="3794" spans="1:7" ht="18.75" customHeight="1" x14ac:dyDescent="0.25">
      <c r="A3794" s="1348"/>
      <c r="B3794" s="165" t="s">
        <v>3877</v>
      </c>
      <c r="C3794" s="147" t="s">
        <v>95</v>
      </c>
      <c r="D3794" s="164">
        <v>519244</v>
      </c>
      <c r="E3794" s="151">
        <v>833</v>
      </c>
      <c r="F3794" s="164"/>
      <c r="G3794" s="1328"/>
    </row>
    <row r="3795" spans="1:7" ht="18.75" customHeight="1" x14ac:dyDescent="0.25">
      <c r="A3795" s="1348"/>
      <c r="B3795" s="165" t="s">
        <v>3878</v>
      </c>
      <c r="C3795" s="147" t="s">
        <v>95</v>
      </c>
      <c r="D3795" s="164">
        <v>554558</v>
      </c>
      <c r="E3795" s="151">
        <v>833</v>
      </c>
      <c r="F3795" s="164"/>
      <c r="G3795" s="1328"/>
    </row>
    <row r="3796" spans="1:7" ht="18.75" customHeight="1" x14ac:dyDescent="0.25">
      <c r="A3796" s="1348"/>
      <c r="B3796" s="165" t="s">
        <v>3879</v>
      </c>
      <c r="C3796" s="147" t="s">
        <v>95</v>
      </c>
      <c r="D3796" s="164">
        <v>592280</v>
      </c>
      <c r="E3796" s="151">
        <v>833</v>
      </c>
      <c r="F3796" s="164"/>
      <c r="G3796" s="1328"/>
    </row>
    <row r="3797" spans="1:7" ht="18.75" customHeight="1" x14ac:dyDescent="0.25">
      <c r="A3797" s="1348"/>
      <c r="B3797" s="165" t="s">
        <v>3880</v>
      </c>
      <c r="C3797" s="147" t="s">
        <v>95</v>
      </c>
      <c r="D3797" s="164">
        <v>632750</v>
      </c>
      <c r="E3797" s="151">
        <v>833</v>
      </c>
      <c r="F3797" s="164"/>
      <c r="G3797" s="1328"/>
    </row>
    <row r="3798" spans="1:7" ht="18.75" customHeight="1" x14ac:dyDescent="0.25">
      <c r="A3798" s="1348"/>
      <c r="B3798" s="165" t="s">
        <v>3881</v>
      </c>
      <c r="C3798" s="147" t="s">
        <v>95</v>
      </c>
      <c r="D3798" s="164">
        <v>676357</v>
      </c>
      <c r="E3798" s="151">
        <v>833</v>
      </c>
      <c r="F3798" s="164"/>
      <c r="G3798" s="1328"/>
    </row>
    <row r="3799" spans="1:7" ht="18.75" customHeight="1" x14ac:dyDescent="0.25">
      <c r="A3799" s="1348"/>
      <c r="B3799" s="165" t="s">
        <v>3882</v>
      </c>
      <c r="C3799" s="147" t="s">
        <v>95</v>
      </c>
      <c r="D3799" s="164">
        <v>723545</v>
      </c>
      <c r="E3799" s="151">
        <v>833</v>
      </c>
      <c r="F3799" s="164"/>
      <c r="G3799" s="1328"/>
    </row>
    <row r="3800" spans="1:7" ht="18.75" customHeight="1" x14ac:dyDescent="0.25">
      <c r="A3800" s="1348"/>
      <c r="B3800" s="165" t="s">
        <v>3883</v>
      </c>
      <c r="C3800" s="147" t="s">
        <v>95</v>
      </c>
      <c r="D3800" s="164">
        <v>774814</v>
      </c>
      <c r="E3800" s="151">
        <v>833</v>
      </c>
      <c r="F3800" s="164"/>
      <c r="G3800" s="1328"/>
    </row>
    <row r="3801" spans="1:7" ht="18.75" customHeight="1" x14ac:dyDescent="0.25">
      <c r="A3801" s="1348"/>
      <c r="B3801" s="165" t="s">
        <v>3884</v>
      </c>
      <c r="C3801" s="147" t="s">
        <v>95</v>
      </c>
      <c r="D3801" s="164">
        <v>830762</v>
      </c>
      <c r="E3801" s="151">
        <v>833</v>
      </c>
      <c r="F3801" s="164"/>
      <c r="G3801" s="1328"/>
    </row>
    <row r="3802" spans="1:7" ht="18.75" customHeight="1" x14ac:dyDescent="0.25">
      <c r="A3802" s="1348"/>
      <c r="B3802" s="165" t="s">
        <v>3885</v>
      </c>
      <c r="C3802" s="147" t="s">
        <v>95</v>
      </c>
      <c r="D3802" s="164">
        <v>892030</v>
      </c>
      <c r="E3802" s="151">
        <v>833</v>
      </c>
      <c r="F3802" s="164"/>
      <c r="G3802" s="1328"/>
    </row>
    <row r="3803" spans="1:7" ht="18.75" customHeight="1" x14ac:dyDescent="0.25">
      <c r="A3803" s="1348"/>
      <c r="B3803" s="165" t="s">
        <v>3886</v>
      </c>
      <c r="C3803" s="147" t="s">
        <v>95</v>
      </c>
      <c r="D3803" s="164">
        <v>959377</v>
      </c>
      <c r="E3803" s="151">
        <v>833</v>
      </c>
      <c r="F3803" s="164"/>
      <c r="G3803" s="1328"/>
    </row>
    <row r="3804" spans="1:7" ht="18.75" customHeight="1" thickBot="1" x14ac:dyDescent="0.3">
      <c r="A3804" s="1349"/>
      <c r="B3804" s="165" t="s">
        <v>3887</v>
      </c>
      <c r="C3804" s="147" t="s">
        <v>95</v>
      </c>
      <c r="D3804" s="164">
        <v>1033664</v>
      </c>
      <c r="E3804" s="151">
        <v>833</v>
      </c>
      <c r="F3804" s="164"/>
      <c r="G3804" s="1328"/>
    </row>
    <row r="3805" spans="1:7" ht="18.75" customHeight="1" x14ac:dyDescent="0.25">
      <c r="A3805" s="1347">
        <v>35</v>
      </c>
      <c r="B3805" s="165" t="s">
        <v>3888</v>
      </c>
      <c r="C3805" s="147" t="s">
        <v>95</v>
      </c>
      <c r="D3805" s="166">
        <v>104226</v>
      </c>
      <c r="E3805" s="151">
        <v>833</v>
      </c>
      <c r="F3805" s="166"/>
      <c r="G3805" s="1342" t="s">
        <v>2837</v>
      </c>
    </row>
    <row r="3806" spans="1:7" ht="18.75" customHeight="1" x14ac:dyDescent="0.25">
      <c r="A3806" s="1348"/>
      <c r="B3806" s="165" t="s">
        <v>3889</v>
      </c>
      <c r="C3806" s="147" t="s">
        <v>95</v>
      </c>
      <c r="D3806" s="164">
        <v>137304</v>
      </c>
      <c r="E3806" s="151">
        <v>833</v>
      </c>
      <c r="F3806" s="164"/>
      <c r="G3806" s="1328"/>
    </row>
    <row r="3807" spans="1:7" ht="18.75" customHeight="1" x14ac:dyDescent="0.25">
      <c r="A3807" s="1348"/>
      <c r="B3807" s="165" t="s">
        <v>3890</v>
      </c>
      <c r="C3807" s="147" t="s">
        <v>95</v>
      </c>
      <c r="D3807" s="164">
        <v>361264</v>
      </c>
      <c r="E3807" s="151">
        <v>833</v>
      </c>
      <c r="F3807" s="164"/>
      <c r="G3807" s="1328"/>
    </row>
    <row r="3808" spans="1:7" ht="18.75" customHeight="1" x14ac:dyDescent="0.25">
      <c r="A3808" s="1348"/>
      <c r="B3808" s="165" t="s">
        <v>3891</v>
      </c>
      <c r="C3808" s="147" t="s">
        <v>95</v>
      </c>
      <c r="D3808" s="164">
        <v>486039</v>
      </c>
      <c r="E3808" s="151">
        <v>833</v>
      </c>
      <c r="F3808" s="164"/>
      <c r="G3808" s="1328"/>
    </row>
    <row r="3809" spans="1:7" ht="18.75" customHeight="1" x14ac:dyDescent="0.25">
      <c r="A3809" s="1348"/>
      <c r="B3809" s="165" t="s">
        <v>3892</v>
      </c>
      <c r="C3809" s="147" t="s">
        <v>95</v>
      </c>
      <c r="D3809" s="164">
        <v>519244</v>
      </c>
      <c r="E3809" s="151">
        <v>833</v>
      </c>
      <c r="F3809" s="164"/>
      <c r="G3809" s="1328"/>
    </row>
    <row r="3810" spans="1:7" ht="18.75" customHeight="1" x14ac:dyDescent="0.25">
      <c r="A3810" s="1348"/>
      <c r="B3810" s="165" t="s">
        <v>3893</v>
      </c>
      <c r="C3810" s="147" t="s">
        <v>95</v>
      </c>
      <c r="D3810" s="164">
        <v>554558</v>
      </c>
      <c r="E3810" s="151">
        <v>833</v>
      </c>
      <c r="F3810" s="164"/>
      <c r="G3810" s="1328"/>
    </row>
    <row r="3811" spans="1:7" ht="18.75" customHeight="1" x14ac:dyDescent="0.25">
      <c r="A3811" s="1348"/>
      <c r="B3811" s="165" t="s">
        <v>3894</v>
      </c>
      <c r="C3811" s="147" t="s">
        <v>95</v>
      </c>
      <c r="D3811" s="164">
        <v>592280</v>
      </c>
      <c r="E3811" s="151">
        <v>833</v>
      </c>
      <c r="F3811" s="164"/>
      <c r="G3811" s="1328"/>
    </row>
    <row r="3812" spans="1:7" ht="18.75" customHeight="1" x14ac:dyDescent="0.25">
      <c r="A3812" s="1348"/>
      <c r="B3812" s="165" t="s">
        <v>3895</v>
      </c>
      <c r="C3812" s="147" t="s">
        <v>95</v>
      </c>
      <c r="D3812" s="164">
        <v>632750</v>
      </c>
      <c r="E3812" s="151">
        <v>833</v>
      </c>
      <c r="F3812" s="164"/>
      <c r="G3812" s="1328"/>
    </row>
    <row r="3813" spans="1:7" ht="18.75" customHeight="1" x14ac:dyDescent="0.25">
      <c r="A3813" s="1348"/>
      <c r="B3813" s="165" t="s">
        <v>3896</v>
      </c>
      <c r="C3813" s="147" t="s">
        <v>95</v>
      </c>
      <c r="D3813" s="164">
        <v>676357</v>
      </c>
      <c r="E3813" s="151">
        <v>833</v>
      </c>
      <c r="F3813" s="164"/>
      <c r="G3813" s="1328"/>
    </row>
    <row r="3814" spans="1:7" ht="18.75" customHeight="1" x14ac:dyDescent="0.25">
      <c r="A3814" s="1348"/>
      <c r="B3814" s="165" t="s">
        <v>3897</v>
      </c>
      <c r="C3814" s="147" t="s">
        <v>95</v>
      </c>
      <c r="D3814" s="164">
        <v>723545</v>
      </c>
      <c r="E3814" s="151">
        <v>833</v>
      </c>
      <c r="F3814" s="164"/>
      <c r="G3814" s="1328"/>
    </row>
    <row r="3815" spans="1:7" ht="18.75" customHeight="1" x14ac:dyDescent="0.25">
      <c r="A3815" s="1348"/>
      <c r="B3815" s="165" t="s">
        <v>3898</v>
      </c>
      <c r="C3815" s="147" t="s">
        <v>95</v>
      </c>
      <c r="D3815" s="164">
        <v>774814</v>
      </c>
      <c r="E3815" s="151">
        <v>833</v>
      </c>
      <c r="F3815" s="164"/>
      <c r="G3815" s="1328"/>
    </row>
    <row r="3816" spans="1:7" ht="18.75" customHeight="1" x14ac:dyDescent="0.25">
      <c r="A3816" s="1348"/>
      <c r="B3816" s="165" t="s">
        <v>3899</v>
      </c>
      <c r="C3816" s="147" t="s">
        <v>95</v>
      </c>
      <c r="D3816" s="164">
        <v>830762</v>
      </c>
      <c r="E3816" s="151">
        <v>833</v>
      </c>
      <c r="F3816" s="164"/>
      <c r="G3816" s="1328"/>
    </row>
    <row r="3817" spans="1:7" ht="18.75" customHeight="1" x14ac:dyDescent="0.25">
      <c r="A3817" s="1348"/>
      <c r="B3817" s="165" t="s">
        <v>3900</v>
      </c>
      <c r="C3817" s="147" t="s">
        <v>95</v>
      </c>
      <c r="D3817" s="164">
        <v>892030</v>
      </c>
      <c r="E3817" s="151">
        <v>833</v>
      </c>
      <c r="F3817" s="164"/>
      <c r="G3817" s="1328"/>
    </row>
    <row r="3818" spans="1:7" ht="18.75" customHeight="1" x14ac:dyDescent="0.25">
      <c r="A3818" s="1348"/>
      <c r="B3818" s="165" t="s">
        <v>3901</v>
      </c>
      <c r="C3818" s="147" t="s">
        <v>95</v>
      </c>
      <c r="D3818" s="164">
        <v>959377</v>
      </c>
      <c r="E3818" s="151">
        <v>833</v>
      </c>
      <c r="F3818" s="164"/>
      <c r="G3818" s="1328"/>
    </row>
    <row r="3819" spans="1:7" ht="18.75" customHeight="1" thickBot="1" x14ac:dyDescent="0.3">
      <c r="A3819" s="1349"/>
      <c r="B3819" s="165" t="s">
        <v>3902</v>
      </c>
      <c r="C3819" s="147" t="s">
        <v>95</v>
      </c>
      <c r="D3819" s="164">
        <v>1033664</v>
      </c>
      <c r="E3819" s="151">
        <v>833</v>
      </c>
      <c r="F3819" s="164"/>
      <c r="G3819" s="1328"/>
    </row>
    <row r="3820" spans="1:7" ht="18.75" customHeight="1" x14ac:dyDescent="0.25">
      <c r="A3820" s="1347">
        <v>35</v>
      </c>
      <c r="B3820" s="165" t="s">
        <v>3903</v>
      </c>
      <c r="C3820" s="147" t="s">
        <v>95</v>
      </c>
      <c r="D3820" s="166">
        <v>104226</v>
      </c>
      <c r="E3820" s="151">
        <v>833</v>
      </c>
      <c r="F3820" s="166"/>
      <c r="G3820" s="1342" t="s">
        <v>2837</v>
      </c>
    </row>
    <row r="3821" spans="1:7" ht="18.75" customHeight="1" x14ac:dyDescent="0.25">
      <c r="A3821" s="1348"/>
      <c r="B3821" s="165" t="s">
        <v>3904</v>
      </c>
      <c r="C3821" s="147" t="s">
        <v>95</v>
      </c>
      <c r="D3821" s="164">
        <v>137304</v>
      </c>
      <c r="E3821" s="151">
        <v>833</v>
      </c>
      <c r="F3821" s="164"/>
      <c r="G3821" s="1328"/>
    </row>
    <row r="3822" spans="1:7" ht="18.75" customHeight="1" x14ac:dyDescent="0.25">
      <c r="A3822" s="1348"/>
      <c r="B3822" s="165" t="s">
        <v>3905</v>
      </c>
      <c r="C3822" s="147" t="s">
        <v>95</v>
      </c>
      <c r="D3822" s="164">
        <v>361264</v>
      </c>
      <c r="E3822" s="151">
        <v>833</v>
      </c>
      <c r="F3822" s="164"/>
      <c r="G3822" s="1328"/>
    </row>
    <row r="3823" spans="1:7" ht="18.75" customHeight="1" x14ac:dyDescent="0.25">
      <c r="A3823" s="1348"/>
      <c r="B3823" s="165" t="s">
        <v>3906</v>
      </c>
      <c r="C3823" s="147" t="s">
        <v>95</v>
      </c>
      <c r="D3823" s="164">
        <v>486039</v>
      </c>
      <c r="E3823" s="151">
        <v>833</v>
      </c>
      <c r="F3823" s="164"/>
      <c r="G3823" s="1328"/>
    </row>
    <row r="3824" spans="1:7" ht="18.75" customHeight="1" x14ac:dyDescent="0.25">
      <c r="A3824" s="1348"/>
      <c r="B3824" s="165" t="s">
        <v>3907</v>
      </c>
      <c r="C3824" s="147" t="s">
        <v>95</v>
      </c>
      <c r="D3824" s="164">
        <v>519244</v>
      </c>
      <c r="E3824" s="151">
        <v>833</v>
      </c>
      <c r="F3824" s="164"/>
      <c r="G3824" s="1328"/>
    </row>
    <row r="3825" spans="1:7" ht="18.75" customHeight="1" x14ac:dyDescent="0.25">
      <c r="A3825" s="1348"/>
      <c r="B3825" s="165" t="s">
        <v>3908</v>
      </c>
      <c r="C3825" s="147" t="s">
        <v>95</v>
      </c>
      <c r="D3825" s="164">
        <v>554558</v>
      </c>
      <c r="E3825" s="151">
        <v>833</v>
      </c>
      <c r="F3825" s="164"/>
      <c r="G3825" s="1328"/>
    </row>
    <row r="3826" spans="1:7" ht="18.75" customHeight="1" x14ac:dyDescent="0.25">
      <c r="A3826" s="1348"/>
      <c r="B3826" s="165" t="s">
        <v>3909</v>
      </c>
      <c r="C3826" s="147" t="s">
        <v>95</v>
      </c>
      <c r="D3826" s="164">
        <v>592280</v>
      </c>
      <c r="E3826" s="151">
        <v>833</v>
      </c>
      <c r="F3826" s="164"/>
      <c r="G3826" s="1328"/>
    </row>
    <row r="3827" spans="1:7" ht="18.75" customHeight="1" x14ac:dyDescent="0.25">
      <c r="A3827" s="1348"/>
      <c r="B3827" s="165" t="s">
        <v>3910</v>
      </c>
      <c r="C3827" s="147" t="s">
        <v>95</v>
      </c>
      <c r="D3827" s="164">
        <v>632750</v>
      </c>
      <c r="E3827" s="151">
        <v>833</v>
      </c>
      <c r="F3827" s="164"/>
      <c r="G3827" s="1328"/>
    </row>
    <row r="3828" spans="1:7" ht="18.75" customHeight="1" x14ac:dyDescent="0.25">
      <c r="A3828" s="1348"/>
      <c r="B3828" s="165" t="s">
        <v>3911</v>
      </c>
      <c r="C3828" s="147" t="s">
        <v>95</v>
      </c>
      <c r="D3828" s="164">
        <v>676357</v>
      </c>
      <c r="E3828" s="151">
        <v>833</v>
      </c>
      <c r="F3828" s="164"/>
      <c r="G3828" s="1328"/>
    </row>
    <row r="3829" spans="1:7" ht="18.75" customHeight="1" x14ac:dyDescent="0.25">
      <c r="A3829" s="1348"/>
      <c r="B3829" s="165" t="s">
        <v>3912</v>
      </c>
      <c r="C3829" s="147" t="s">
        <v>95</v>
      </c>
      <c r="D3829" s="164">
        <v>723545</v>
      </c>
      <c r="E3829" s="151">
        <v>833</v>
      </c>
      <c r="F3829" s="164"/>
      <c r="G3829" s="1328"/>
    </row>
    <row r="3830" spans="1:7" ht="18.75" customHeight="1" x14ac:dyDescent="0.25">
      <c r="A3830" s="1348"/>
      <c r="B3830" s="165" t="s">
        <v>3913</v>
      </c>
      <c r="C3830" s="147" t="s">
        <v>95</v>
      </c>
      <c r="D3830" s="164">
        <v>774814</v>
      </c>
      <c r="E3830" s="151">
        <v>833</v>
      </c>
      <c r="F3830" s="164"/>
      <c r="G3830" s="1328"/>
    </row>
    <row r="3831" spans="1:7" ht="18.75" customHeight="1" x14ac:dyDescent="0.25">
      <c r="A3831" s="1348"/>
      <c r="B3831" s="165" t="s">
        <v>3914</v>
      </c>
      <c r="C3831" s="147" t="s">
        <v>95</v>
      </c>
      <c r="D3831" s="164">
        <v>830762</v>
      </c>
      <c r="E3831" s="151">
        <v>833</v>
      </c>
      <c r="F3831" s="164"/>
      <c r="G3831" s="1328"/>
    </row>
    <row r="3832" spans="1:7" ht="18.75" customHeight="1" x14ac:dyDescent="0.25">
      <c r="A3832" s="1348"/>
      <c r="B3832" s="165" t="s">
        <v>3915</v>
      </c>
      <c r="C3832" s="147" t="s">
        <v>95</v>
      </c>
      <c r="D3832" s="164">
        <v>892030</v>
      </c>
      <c r="E3832" s="151">
        <v>833</v>
      </c>
      <c r="F3832" s="164"/>
      <c r="G3832" s="1328"/>
    </row>
    <row r="3833" spans="1:7" ht="18.75" customHeight="1" x14ac:dyDescent="0.25">
      <c r="A3833" s="1348"/>
      <c r="B3833" s="165" t="s">
        <v>3916</v>
      </c>
      <c r="C3833" s="147" t="s">
        <v>95</v>
      </c>
      <c r="D3833" s="164">
        <v>959377</v>
      </c>
      <c r="E3833" s="151">
        <v>833</v>
      </c>
      <c r="F3833" s="164"/>
      <c r="G3833" s="1328"/>
    </row>
    <row r="3834" spans="1:7" ht="18.75" customHeight="1" thickBot="1" x14ac:dyDescent="0.3">
      <c r="A3834" s="1349"/>
      <c r="B3834" s="165" t="s">
        <v>3917</v>
      </c>
      <c r="C3834" s="147" t="s">
        <v>95</v>
      </c>
      <c r="D3834" s="164">
        <v>1033664</v>
      </c>
      <c r="E3834" s="151">
        <v>833</v>
      </c>
      <c r="F3834" s="164"/>
      <c r="G3834" s="1328"/>
    </row>
    <row r="3835" spans="1:7" ht="18.75" customHeight="1" x14ac:dyDescent="0.25">
      <c r="A3835" s="1347">
        <v>35</v>
      </c>
      <c r="B3835" s="165" t="s">
        <v>3918</v>
      </c>
      <c r="C3835" s="147" t="s">
        <v>95</v>
      </c>
      <c r="D3835" s="166">
        <v>104226</v>
      </c>
      <c r="E3835" s="151">
        <v>833</v>
      </c>
      <c r="F3835" s="166"/>
      <c r="G3835" s="1342" t="s">
        <v>2837</v>
      </c>
    </row>
    <row r="3836" spans="1:7" ht="18.75" customHeight="1" x14ac:dyDescent="0.25">
      <c r="A3836" s="1348"/>
      <c r="B3836" s="165" t="s">
        <v>3919</v>
      </c>
      <c r="C3836" s="147" t="s">
        <v>95</v>
      </c>
      <c r="D3836" s="164">
        <v>137304</v>
      </c>
      <c r="E3836" s="151">
        <v>833</v>
      </c>
      <c r="F3836" s="164"/>
      <c r="G3836" s="1328"/>
    </row>
    <row r="3837" spans="1:7" ht="18.75" customHeight="1" x14ac:dyDescent="0.25">
      <c r="A3837" s="1348"/>
      <c r="B3837" s="165" t="s">
        <v>3920</v>
      </c>
      <c r="C3837" s="147" t="s">
        <v>95</v>
      </c>
      <c r="D3837" s="164">
        <v>361264</v>
      </c>
      <c r="E3837" s="151">
        <v>833</v>
      </c>
      <c r="F3837" s="164"/>
      <c r="G3837" s="1328"/>
    </row>
    <row r="3838" spans="1:7" ht="18.75" customHeight="1" x14ac:dyDescent="0.25">
      <c r="A3838" s="1348"/>
      <c r="B3838" s="165" t="s">
        <v>3921</v>
      </c>
      <c r="C3838" s="147" t="s">
        <v>95</v>
      </c>
      <c r="D3838" s="164">
        <v>486039</v>
      </c>
      <c r="E3838" s="151">
        <v>833</v>
      </c>
      <c r="F3838" s="164"/>
      <c r="G3838" s="1328"/>
    </row>
    <row r="3839" spans="1:7" ht="18.75" customHeight="1" x14ac:dyDescent="0.25">
      <c r="A3839" s="1348"/>
      <c r="B3839" s="165" t="s">
        <v>3922</v>
      </c>
      <c r="C3839" s="147" t="s">
        <v>95</v>
      </c>
      <c r="D3839" s="164">
        <v>519244</v>
      </c>
      <c r="E3839" s="151">
        <v>833</v>
      </c>
      <c r="F3839" s="164"/>
      <c r="G3839" s="1328"/>
    </row>
    <row r="3840" spans="1:7" ht="18.75" customHeight="1" x14ac:dyDescent="0.25">
      <c r="A3840" s="1348"/>
      <c r="B3840" s="165" t="s">
        <v>3923</v>
      </c>
      <c r="C3840" s="147" t="s">
        <v>95</v>
      </c>
      <c r="D3840" s="164">
        <v>554558</v>
      </c>
      <c r="E3840" s="151">
        <v>833</v>
      </c>
      <c r="F3840" s="164"/>
      <c r="G3840" s="1328"/>
    </row>
    <row r="3841" spans="1:7" ht="18.75" customHeight="1" x14ac:dyDescent="0.25">
      <c r="A3841" s="1348"/>
      <c r="B3841" s="165" t="s">
        <v>3924</v>
      </c>
      <c r="C3841" s="147" t="s">
        <v>95</v>
      </c>
      <c r="D3841" s="164">
        <v>592280</v>
      </c>
      <c r="E3841" s="151">
        <v>833</v>
      </c>
      <c r="F3841" s="164"/>
      <c r="G3841" s="1328"/>
    </row>
    <row r="3842" spans="1:7" ht="18.75" customHeight="1" x14ac:dyDescent="0.25">
      <c r="A3842" s="1348"/>
      <c r="B3842" s="165" t="s">
        <v>3925</v>
      </c>
      <c r="C3842" s="147" t="s">
        <v>95</v>
      </c>
      <c r="D3842" s="164">
        <v>632750</v>
      </c>
      <c r="E3842" s="151">
        <v>833</v>
      </c>
      <c r="F3842" s="164"/>
      <c r="G3842" s="1328"/>
    </row>
    <row r="3843" spans="1:7" ht="18.75" customHeight="1" x14ac:dyDescent="0.25">
      <c r="A3843" s="1348"/>
      <c r="B3843" s="165" t="s">
        <v>3926</v>
      </c>
      <c r="C3843" s="147" t="s">
        <v>95</v>
      </c>
      <c r="D3843" s="164">
        <v>676357</v>
      </c>
      <c r="E3843" s="151">
        <v>833</v>
      </c>
      <c r="F3843" s="164"/>
      <c r="G3843" s="1328"/>
    </row>
    <row r="3844" spans="1:7" ht="18.75" customHeight="1" x14ac:dyDescent="0.25">
      <c r="A3844" s="1348"/>
      <c r="B3844" s="165" t="s">
        <v>3927</v>
      </c>
      <c r="C3844" s="147" t="s">
        <v>95</v>
      </c>
      <c r="D3844" s="164">
        <v>723545</v>
      </c>
      <c r="E3844" s="151">
        <v>833</v>
      </c>
      <c r="F3844" s="164"/>
      <c r="G3844" s="1328"/>
    </row>
    <row r="3845" spans="1:7" ht="18.75" customHeight="1" x14ac:dyDescent="0.25">
      <c r="A3845" s="1348"/>
      <c r="B3845" s="165" t="s">
        <v>3928</v>
      </c>
      <c r="C3845" s="147" t="s">
        <v>95</v>
      </c>
      <c r="D3845" s="164">
        <v>774814</v>
      </c>
      <c r="E3845" s="151">
        <v>833</v>
      </c>
      <c r="F3845" s="164"/>
      <c r="G3845" s="1328"/>
    </row>
    <row r="3846" spans="1:7" ht="18.75" customHeight="1" x14ac:dyDescent="0.25">
      <c r="A3846" s="1348"/>
      <c r="B3846" s="165" t="s">
        <v>3929</v>
      </c>
      <c r="C3846" s="147" t="s">
        <v>95</v>
      </c>
      <c r="D3846" s="164">
        <v>830762</v>
      </c>
      <c r="E3846" s="151">
        <v>833</v>
      </c>
      <c r="F3846" s="164"/>
      <c r="G3846" s="1328"/>
    </row>
    <row r="3847" spans="1:7" ht="18.75" customHeight="1" x14ac:dyDescent="0.25">
      <c r="A3847" s="1348"/>
      <c r="B3847" s="165" t="s">
        <v>3930</v>
      </c>
      <c r="C3847" s="147" t="s">
        <v>95</v>
      </c>
      <c r="D3847" s="164">
        <v>892030</v>
      </c>
      <c r="E3847" s="151">
        <v>833</v>
      </c>
      <c r="F3847" s="164"/>
      <c r="G3847" s="1328"/>
    </row>
    <row r="3848" spans="1:7" ht="18.75" customHeight="1" x14ac:dyDescent="0.25">
      <c r="A3848" s="1348"/>
      <c r="B3848" s="165" t="s">
        <v>3931</v>
      </c>
      <c r="C3848" s="147" t="s">
        <v>95</v>
      </c>
      <c r="D3848" s="164">
        <v>959377</v>
      </c>
      <c r="E3848" s="151">
        <v>833</v>
      </c>
      <c r="F3848" s="164"/>
      <c r="G3848" s="1328"/>
    </row>
    <row r="3849" spans="1:7" ht="18.75" customHeight="1" thickBot="1" x14ac:dyDescent="0.3">
      <c r="A3849" s="1349"/>
      <c r="B3849" s="165" t="s">
        <v>3932</v>
      </c>
      <c r="C3849" s="147" t="s">
        <v>95</v>
      </c>
      <c r="D3849" s="164">
        <v>1033664</v>
      </c>
      <c r="E3849" s="151">
        <v>833</v>
      </c>
      <c r="F3849" s="164"/>
      <c r="G3849" s="1328"/>
    </row>
    <row r="3850" spans="1:7" ht="18.75" customHeight="1" x14ac:dyDescent="0.25">
      <c r="A3850" s="1347">
        <v>36</v>
      </c>
      <c r="B3850" s="165" t="s">
        <v>3918</v>
      </c>
      <c r="C3850" s="147" t="s">
        <v>95</v>
      </c>
      <c r="D3850" s="166">
        <v>104226</v>
      </c>
      <c r="E3850" s="151">
        <v>833</v>
      </c>
      <c r="F3850" s="166"/>
      <c r="G3850" s="1342" t="s">
        <v>2837</v>
      </c>
    </row>
    <row r="3851" spans="1:7" ht="18.75" customHeight="1" x14ac:dyDescent="0.25">
      <c r="A3851" s="1348"/>
      <c r="B3851" s="165" t="s">
        <v>3919</v>
      </c>
      <c r="C3851" s="147" t="s">
        <v>95</v>
      </c>
      <c r="D3851" s="164">
        <v>137304</v>
      </c>
      <c r="E3851" s="151">
        <v>833</v>
      </c>
      <c r="F3851" s="164"/>
      <c r="G3851" s="1328"/>
    </row>
    <row r="3852" spans="1:7" ht="18.75" customHeight="1" x14ac:dyDescent="0.25">
      <c r="A3852" s="1348"/>
      <c r="B3852" s="165" t="s">
        <v>3920</v>
      </c>
      <c r="C3852" s="147" t="s">
        <v>95</v>
      </c>
      <c r="D3852" s="164">
        <v>361264</v>
      </c>
      <c r="E3852" s="151">
        <v>833</v>
      </c>
      <c r="F3852" s="164"/>
      <c r="G3852" s="1328"/>
    </row>
    <row r="3853" spans="1:7" ht="18.75" customHeight="1" x14ac:dyDescent="0.25">
      <c r="A3853" s="1348"/>
      <c r="B3853" s="165" t="s">
        <v>3921</v>
      </c>
      <c r="C3853" s="147" t="s">
        <v>95</v>
      </c>
      <c r="D3853" s="164">
        <v>486039</v>
      </c>
      <c r="E3853" s="151">
        <v>833</v>
      </c>
      <c r="F3853" s="164"/>
      <c r="G3853" s="1328"/>
    </row>
    <row r="3854" spans="1:7" ht="18.75" customHeight="1" x14ac:dyDescent="0.25">
      <c r="A3854" s="1348"/>
      <c r="B3854" s="165" t="s">
        <v>3922</v>
      </c>
      <c r="C3854" s="147" t="s">
        <v>95</v>
      </c>
      <c r="D3854" s="164">
        <v>519244</v>
      </c>
      <c r="E3854" s="151">
        <v>833</v>
      </c>
      <c r="F3854" s="164"/>
      <c r="G3854" s="1328"/>
    </row>
    <row r="3855" spans="1:7" ht="18.75" customHeight="1" x14ac:dyDescent="0.25">
      <c r="A3855" s="1348"/>
      <c r="B3855" s="165" t="s">
        <v>3923</v>
      </c>
      <c r="C3855" s="147" t="s">
        <v>95</v>
      </c>
      <c r="D3855" s="164">
        <v>554558</v>
      </c>
      <c r="E3855" s="151">
        <v>833</v>
      </c>
      <c r="F3855" s="164"/>
      <c r="G3855" s="1328"/>
    </row>
    <row r="3856" spans="1:7" ht="18.75" customHeight="1" x14ac:dyDescent="0.25">
      <c r="A3856" s="1348"/>
      <c r="B3856" s="165" t="s">
        <v>3924</v>
      </c>
      <c r="C3856" s="147" t="s">
        <v>95</v>
      </c>
      <c r="D3856" s="164">
        <v>592280</v>
      </c>
      <c r="E3856" s="151">
        <v>833</v>
      </c>
      <c r="F3856" s="164"/>
      <c r="G3856" s="1328"/>
    </row>
    <row r="3857" spans="1:7" ht="18.75" customHeight="1" x14ac:dyDescent="0.25">
      <c r="A3857" s="1348"/>
      <c r="B3857" s="165" t="s">
        <v>3925</v>
      </c>
      <c r="C3857" s="147" t="s">
        <v>95</v>
      </c>
      <c r="D3857" s="164">
        <v>632750</v>
      </c>
      <c r="E3857" s="151">
        <v>833</v>
      </c>
      <c r="F3857" s="164"/>
      <c r="G3857" s="1328"/>
    </row>
    <row r="3858" spans="1:7" ht="18.75" customHeight="1" x14ac:dyDescent="0.25">
      <c r="A3858" s="1348"/>
      <c r="B3858" s="165" t="s">
        <v>3926</v>
      </c>
      <c r="C3858" s="147" t="s">
        <v>95</v>
      </c>
      <c r="D3858" s="164">
        <v>676357</v>
      </c>
      <c r="E3858" s="151">
        <v>833</v>
      </c>
      <c r="F3858" s="164"/>
      <c r="G3858" s="1328"/>
    </row>
    <row r="3859" spans="1:7" ht="18.75" customHeight="1" x14ac:dyDescent="0.25">
      <c r="A3859" s="1348"/>
      <c r="B3859" s="165" t="s">
        <v>3927</v>
      </c>
      <c r="C3859" s="147" t="s">
        <v>95</v>
      </c>
      <c r="D3859" s="164">
        <v>723545</v>
      </c>
      <c r="E3859" s="151">
        <v>833</v>
      </c>
      <c r="F3859" s="164"/>
      <c r="G3859" s="1328"/>
    </row>
    <row r="3860" spans="1:7" ht="18.75" customHeight="1" x14ac:dyDescent="0.25">
      <c r="A3860" s="1348"/>
      <c r="B3860" s="165" t="s">
        <v>3928</v>
      </c>
      <c r="C3860" s="147" t="s">
        <v>95</v>
      </c>
      <c r="D3860" s="164">
        <v>774814</v>
      </c>
      <c r="E3860" s="151">
        <v>833</v>
      </c>
      <c r="F3860" s="164"/>
      <c r="G3860" s="1328"/>
    </row>
    <row r="3861" spans="1:7" ht="18.75" customHeight="1" x14ac:dyDescent="0.25">
      <c r="A3861" s="1348"/>
      <c r="B3861" s="165" t="s">
        <v>3929</v>
      </c>
      <c r="C3861" s="147" t="s">
        <v>95</v>
      </c>
      <c r="D3861" s="164">
        <v>830762</v>
      </c>
      <c r="E3861" s="151">
        <v>833</v>
      </c>
      <c r="F3861" s="164"/>
      <c r="G3861" s="1328"/>
    </row>
    <row r="3862" spans="1:7" ht="18.75" customHeight="1" x14ac:dyDescent="0.25">
      <c r="A3862" s="1348"/>
      <c r="B3862" s="165" t="s">
        <v>3930</v>
      </c>
      <c r="C3862" s="147" t="s">
        <v>95</v>
      </c>
      <c r="D3862" s="164">
        <v>892030</v>
      </c>
      <c r="E3862" s="151">
        <v>833</v>
      </c>
      <c r="F3862" s="164"/>
      <c r="G3862" s="1328"/>
    </row>
    <row r="3863" spans="1:7" ht="18.75" customHeight="1" x14ac:dyDescent="0.25">
      <c r="A3863" s="1348"/>
      <c r="B3863" s="165" t="s">
        <v>3931</v>
      </c>
      <c r="C3863" s="147" t="s">
        <v>95</v>
      </c>
      <c r="D3863" s="164">
        <v>959377</v>
      </c>
      <c r="E3863" s="151">
        <v>833</v>
      </c>
      <c r="F3863" s="164"/>
      <c r="G3863" s="1328"/>
    </row>
    <row r="3864" spans="1:7" ht="18.75" customHeight="1" thickBot="1" x14ac:dyDescent="0.3">
      <c r="A3864" s="1349"/>
      <c r="B3864" s="165" t="s">
        <v>3932</v>
      </c>
      <c r="C3864" s="147" t="s">
        <v>95</v>
      </c>
      <c r="D3864" s="164">
        <v>1033664</v>
      </c>
      <c r="E3864" s="151">
        <v>833</v>
      </c>
      <c r="F3864" s="164"/>
      <c r="G3864" s="1328"/>
    </row>
    <row r="3865" spans="1:7" ht="18.75" customHeight="1" x14ac:dyDescent="0.25">
      <c r="A3865" s="1347">
        <v>36</v>
      </c>
      <c r="B3865" s="165" t="s">
        <v>3933</v>
      </c>
      <c r="C3865" s="147" t="s">
        <v>95</v>
      </c>
      <c r="D3865" s="166">
        <v>104226</v>
      </c>
      <c r="E3865" s="151">
        <v>833</v>
      </c>
      <c r="F3865" s="166"/>
      <c r="G3865" s="1342" t="s">
        <v>2837</v>
      </c>
    </row>
    <row r="3866" spans="1:7" ht="18.75" customHeight="1" x14ac:dyDescent="0.25">
      <c r="A3866" s="1348"/>
      <c r="B3866" s="165" t="s">
        <v>3934</v>
      </c>
      <c r="C3866" s="147" t="s">
        <v>95</v>
      </c>
      <c r="D3866" s="164">
        <v>137304</v>
      </c>
      <c r="E3866" s="151">
        <v>833</v>
      </c>
      <c r="F3866" s="164"/>
      <c r="G3866" s="1328"/>
    </row>
    <row r="3867" spans="1:7" ht="18.75" customHeight="1" x14ac:dyDescent="0.25">
      <c r="A3867" s="1348"/>
      <c r="B3867" s="165" t="s">
        <v>3935</v>
      </c>
      <c r="C3867" s="147" t="s">
        <v>95</v>
      </c>
      <c r="D3867" s="164">
        <v>361264</v>
      </c>
      <c r="E3867" s="151">
        <v>833</v>
      </c>
      <c r="F3867" s="164"/>
      <c r="G3867" s="1328"/>
    </row>
    <row r="3868" spans="1:7" ht="18.75" customHeight="1" x14ac:dyDescent="0.25">
      <c r="A3868" s="1348"/>
      <c r="B3868" s="165" t="s">
        <v>3936</v>
      </c>
      <c r="C3868" s="147" t="s">
        <v>95</v>
      </c>
      <c r="D3868" s="164">
        <v>486039</v>
      </c>
      <c r="E3868" s="151">
        <v>833</v>
      </c>
      <c r="F3868" s="164"/>
      <c r="G3868" s="1328"/>
    </row>
    <row r="3869" spans="1:7" ht="18.75" customHeight="1" x14ac:dyDescent="0.25">
      <c r="A3869" s="1348"/>
      <c r="B3869" s="165" t="s">
        <v>3937</v>
      </c>
      <c r="C3869" s="147" t="s">
        <v>95</v>
      </c>
      <c r="D3869" s="164">
        <v>519244</v>
      </c>
      <c r="E3869" s="151">
        <v>833</v>
      </c>
      <c r="F3869" s="164"/>
      <c r="G3869" s="1328"/>
    </row>
    <row r="3870" spans="1:7" ht="18.75" customHeight="1" x14ac:dyDescent="0.25">
      <c r="A3870" s="1348"/>
      <c r="B3870" s="165" t="s">
        <v>3938</v>
      </c>
      <c r="C3870" s="147" t="s">
        <v>95</v>
      </c>
      <c r="D3870" s="164">
        <v>554558</v>
      </c>
      <c r="E3870" s="151">
        <v>833</v>
      </c>
      <c r="F3870" s="164"/>
      <c r="G3870" s="1328"/>
    </row>
    <row r="3871" spans="1:7" ht="18.75" customHeight="1" x14ac:dyDescent="0.25">
      <c r="A3871" s="1348"/>
      <c r="B3871" s="165" t="s">
        <v>3939</v>
      </c>
      <c r="C3871" s="147" t="s">
        <v>95</v>
      </c>
      <c r="D3871" s="164">
        <v>592280</v>
      </c>
      <c r="E3871" s="151">
        <v>833</v>
      </c>
      <c r="F3871" s="164"/>
      <c r="G3871" s="1328"/>
    </row>
    <row r="3872" spans="1:7" ht="18.75" customHeight="1" x14ac:dyDescent="0.25">
      <c r="A3872" s="1348"/>
      <c r="B3872" s="165" t="s">
        <v>3940</v>
      </c>
      <c r="C3872" s="147" t="s">
        <v>95</v>
      </c>
      <c r="D3872" s="164">
        <v>632750</v>
      </c>
      <c r="E3872" s="151">
        <v>833</v>
      </c>
      <c r="F3872" s="164"/>
      <c r="G3872" s="1328"/>
    </row>
    <row r="3873" spans="1:7" ht="18.75" customHeight="1" x14ac:dyDescent="0.25">
      <c r="A3873" s="1348"/>
      <c r="B3873" s="165" t="s">
        <v>3941</v>
      </c>
      <c r="C3873" s="147" t="s">
        <v>95</v>
      </c>
      <c r="D3873" s="164">
        <v>676357</v>
      </c>
      <c r="E3873" s="151">
        <v>833</v>
      </c>
      <c r="F3873" s="164"/>
      <c r="G3873" s="1328"/>
    </row>
    <row r="3874" spans="1:7" ht="18.75" customHeight="1" x14ac:dyDescent="0.25">
      <c r="A3874" s="1348"/>
      <c r="B3874" s="165" t="s">
        <v>3942</v>
      </c>
      <c r="C3874" s="147" t="s">
        <v>95</v>
      </c>
      <c r="D3874" s="164">
        <v>723545</v>
      </c>
      <c r="E3874" s="151">
        <v>833</v>
      </c>
      <c r="F3874" s="164"/>
      <c r="G3874" s="1328"/>
    </row>
    <row r="3875" spans="1:7" ht="18.75" customHeight="1" x14ac:dyDescent="0.25">
      <c r="A3875" s="1348"/>
      <c r="B3875" s="165" t="s">
        <v>3943</v>
      </c>
      <c r="C3875" s="147" t="s">
        <v>95</v>
      </c>
      <c r="D3875" s="164">
        <v>774814</v>
      </c>
      <c r="E3875" s="151">
        <v>833</v>
      </c>
      <c r="F3875" s="164"/>
      <c r="G3875" s="1328"/>
    </row>
    <row r="3876" spans="1:7" ht="18.75" customHeight="1" x14ac:dyDescent="0.25">
      <c r="A3876" s="1348"/>
      <c r="B3876" s="165" t="s">
        <v>3944</v>
      </c>
      <c r="C3876" s="147" t="s">
        <v>95</v>
      </c>
      <c r="D3876" s="164">
        <v>830762</v>
      </c>
      <c r="E3876" s="151">
        <v>833</v>
      </c>
      <c r="F3876" s="164"/>
      <c r="G3876" s="1328"/>
    </row>
    <row r="3877" spans="1:7" ht="18.75" customHeight="1" x14ac:dyDescent="0.25">
      <c r="A3877" s="1348"/>
      <c r="B3877" s="165" t="s">
        <v>3945</v>
      </c>
      <c r="C3877" s="147" t="s">
        <v>95</v>
      </c>
      <c r="D3877" s="164">
        <v>892030</v>
      </c>
      <c r="E3877" s="151">
        <v>833</v>
      </c>
      <c r="F3877" s="164"/>
      <c r="G3877" s="1328"/>
    </row>
    <row r="3878" spans="1:7" ht="18.75" customHeight="1" x14ac:dyDescent="0.25">
      <c r="A3878" s="1348"/>
      <c r="B3878" s="165" t="s">
        <v>3946</v>
      </c>
      <c r="C3878" s="147" t="s">
        <v>95</v>
      </c>
      <c r="D3878" s="164">
        <v>959377</v>
      </c>
      <c r="E3878" s="151">
        <v>833</v>
      </c>
      <c r="F3878" s="164"/>
      <c r="G3878" s="1328"/>
    </row>
    <row r="3879" spans="1:7" ht="18.75" customHeight="1" thickBot="1" x14ac:dyDescent="0.3">
      <c r="A3879" s="1349"/>
      <c r="B3879" s="165" t="s">
        <v>3947</v>
      </c>
      <c r="C3879" s="147" t="s">
        <v>95</v>
      </c>
      <c r="D3879" s="164">
        <v>1033664</v>
      </c>
      <c r="E3879" s="151">
        <v>833</v>
      </c>
      <c r="F3879" s="164"/>
      <c r="G3879" s="1328"/>
    </row>
    <row r="3880" spans="1:7" ht="18.75" customHeight="1" x14ac:dyDescent="0.25">
      <c r="A3880" s="1347">
        <v>36</v>
      </c>
      <c r="B3880" s="165" t="s">
        <v>3468</v>
      </c>
      <c r="C3880" s="147" t="s">
        <v>95</v>
      </c>
      <c r="D3880" s="166">
        <v>104226</v>
      </c>
      <c r="E3880" s="151">
        <v>833</v>
      </c>
      <c r="F3880" s="166"/>
      <c r="G3880" s="1342" t="s">
        <v>2837</v>
      </c>
    </row>
    <row r="3881" spans="1:7" ht="18.75" customHeight="1" x14ac:dyDescent="0.25">
      <c r="A3881" s="1348"/>
      <c r="B3881" s="165" t="s">
        <v>3469</v>
      </c>
      <c r="C3881" s="147" t="s">
        <v>95</v>
      </c>
      <c r="D3881" s="164">
        <v>137304</v>
      </c>
      <c r="E3881" s="151">
        <v>833</v>
      </c>
      <c r="F3881" s="164"/>
      <c r="G3881" s="1328"/>
    </row>
    <row r="3882" spans="1:7" ht="18.75" customHeight="1" x14ac:dyDescent="0.25">
      <c r="A3882" s="1348"/>
      <c r="B3882" s="165" t="s">
        <v>3470</v>
      </c>
      <c r="C3882" s="147" t="s">
        <v>95</v>
      </c>
      <c r="D3882" s="164">
        <v>361264</v>
      </c>
      <c r="E3882" s="151">
        <v>833</v>
      </c>
      <c r="F3882" s="164"/>
      <c r="G3882" s="1328"/>
    </row>
    <row r="3883" spans="1:7" ht="18.75" customHeight="1" x14ac:dyDescent="0.25">
      <c r="A3883" s="1348"/>
      <c r="B3883" s="165" t="s">
        <v>3471</v>
      </c>
      <c r="C3883" s="147" t="s">
        <v>95</v>
      </c>
      <c r="D3883" s="164">
        <v>486039</v>
      </c>
      <c r="E3883" s="151">
        <v>833</v>
      </c>
      <c r="F3883" s="164"/>
      <c r="G3883" s="1328"/>
    </row>
    <row r="3884" spans="1:7" ht="18.75" customHeight="1" x14ac:dyDescent="0.25">
      <c r="A3884" s="1348"/>
      <c r="B3884" s="165" t="s">
        <v>3472</v>
      </c>
      <c r="C3884" s="147" t="s">
        <v>95</v>
      </c>
      <c r="D3884" s="164">
        <v>519244</v>
      </c>
      <c r="E3884" s="151">
        <v>833</v>
      </c>
      <c r="F3884" s="164"/>
      <c r="G3884" s="1328"/>
    </row>
    <row r="3885" spans="1:7" ht="18.75" customHeight="1" x14ac:dyDescent="0.25">
      <c r="A3885" s="1348"/>
      <c r="B3885" s="165" t="s">
        <v>3473</v>
      </c>
      <c r="C3885" s="147" t="s">
        <v>95</v>
      </c>
      <c r="D3885" s="164">
        <v>554558</v>
      </c>
      <c r="E3885" s="151">
        <v>833</v>
      </c>
      <c r="F3885" s="164"/>
      <c r="G3885" s="1328"/>
    </row>
    <row r="3886" spans="1:7" ht="18.75" customHeight="1" x14ac:dyDescent="0.25">
      <c r="A3886" s="1348"/>
      <c r="B3886" s="165" t="s">
        <v>3474</v>
      </c>
      <c r="C3886" s="147" t="s">
        <v>95</v>
      </c>
      <c r="D3886" s="164">
        <v>592280</v>
      </c>
      <c r="E3886" s="151">
        <v>833</v>
      </c>
      <c r="F3886" s="164"/>
      <c r="G3886" s="1328"/>
    </row>
    <row r="3887" spans="1:7" ht="18.75" customHeight="1" x14ac:dyDescent="0.25">
      <c r="A3887" s="1348"/>
      <c r="B3887" s="165" t="s">
        <v>3475</v>
      </c>
      <c r="C3887" s="147" t="s">
        <v>95</v>
      </c>
      <c r="D3887" s="164">
        <v>632750</v>
      </c>
      <c r="E3887" s="151">
        <v>833</v>
      </c>
      <c r="F3887" s="164"/>
      <c r="G3887" s="1328"/>
    </row>
    <row r="3888" spans="1:7" ht="18.75" customHeight="1" x14ac:dyDescent="0.25">
      <c r="A3888" s="1348"/>
      <c r="B3888" s="165" t="s">
        <v>3476</v>
      </c>
      <c r="C3888" s="147" t="s">
        <v>95</v>
      </c>
      <c r="D3888" s="164">
        <v>676357</v>
      </c>
      <c r="E3888" s="151">
        <v>833</v>
      </c>
      <c r="F3888" s="164"/>
      <c r="G3888" s="1328"/>
    </row>
    <row r="3889" spans="1:7" ht="18.75" customHeight="1" x14ac:dyDescent="0.25">
      <c r="A3889" s="1348"/>
      <c r="B3889" s="165" t="s">
        <v>3477</v>
      </c>
      <c r="C3889" s="147" t="s">
        <v>95</v>
      </c>
      <c r="D3889" s="164">
        <v>723545</v>
      </c>
      <c r="E3889" s="151">
        <v>833</v>
      </c>
      <c r="F3889" s="164"/>
      <c r="G3889" s="1328"/>
    </row>
    <row r="3890" spans="1:7" ht="18.75" customHeight="1" x14ac:dyDescent="0.25">
      <c r="A3890" s="1348"/>
      <c r="B3890" s="165" t="s">
        <v>3478</v>
      </c>
      <c r="C3890" s="147" t="s">
        <v>95</v>
      </c>
      <c r="D3890" s="164">
        <v>774814</v>
      </c>
      <c r="E3890" s="151">
        <v>833</v>
      </c>
      <c r="F3890" s="164"/>
      <c r="G3890" s="1328"/>
    </row>
    <row r="3891" spans="1:7" ht="18.75" customHeight="1" x14ac:dyDescent="0.25">
      <c r="A3891" s="1348"/>
      <c r="B3891" s="165" t="s">
        <v>3479</v>
      </c>
      <c r="C3891" s="147" t="s">
        <v>95</v>
      </c>
      <c r="D3891" s="164">
        <v>830762</v>
      </c>
      <c r="E3891" s="151">
        <v>833</v>
      </c>
      <c r="F3891" s="164"/>
      <c r="G3891" s="1328"/>
    </row>
    <row r="3892" spans="1:7" ht="18.75" customHeight="1" x14ac:dyDescent="0.25">
      <c r="A3892" s="1348"/>
      <c r="B3892" s="165" t="s">
        <v>3480</v>
      </c>
      <c r="C3892" s="147" t="s">
        <v>95</v>
      </c>
      <c r="D3892" s="164">
        <v>892030</v>
      </c>
      <c r="E3892" s="151">
        <v>833</v>
      </c>
      <c r="F3892" s="164"/>
      <c r="G3892" s="1328"/>
    </row>
    <row r="3893" spans="1:7" ht="18.75" customHeight="1" x14ac:dyDescent="0.25">
      <c r="A3893" s="1348"/>
      <c r="B3893" s="165" t="s">
        <v>3481</v>
      </c>
      <c r="C3893" s="147" t="s">
        <v>95</v>
      </c>
      <c r="D3893" s="164">
        <v>959377</v>
      </c>
      <c r="E3893" s="151">
        <v>833</v>
      </c>
      <c r="F3893" s="164"/>
      <c r="G3893" s="1328"/>
    </row>
    <row r="3894" spans="1:7" ht="18.75" customHeight="1" thickBot="1" x14ac:dyDescent="0.3">
      <c r="A3894" s="1349"/>
      <c r="B3894" s="165" t="s">
        <v>3482</v>
      </c>
      <c r="C3894" s="147" t="s">
        <v>95</v>
      </c>
      <c r="D3894" s="164">
        <v>1033664</v>
      </c>
      <c r="E3894" s="151">
        <v>833</v>
      </c>
      <c r="F3894" s="164"/>
      <c r="G3894" s="1328"/>
    </row>
    <row r="3895" spans="1:7" ht="18.75" customHeight="1" x14ac:dyDescent="0.25">
      <c r="A3895" s="1347">
        <v>37</v>
      </c>
      <c r="B3895" s="165" t="s">
        <v>3948</v>
      </c>
      <c r="C3895" s="147" t="s">
        <v>95</v>
      </c>
      <c r="D3895" s="166">
        <v>104226</v>
      </c>
      <c r="E3895" s="151">
        <v>833</v>
      </c>
      <c r="F3895" s="166"/>
      <c r="G3895" s="1342" t="s">
        <v>2837</v>
      </c>
    </row>
    <row r="3896" spans="1:7" ht="18.75" customHeight="1" x14ac:dyDescent="0.25">
      <c r="A3896" s="1348"/>
      <c r="B3896" s="165" t="s">
        <v>3949</v>
      </c>
      <c r="C3896" s="147" t="s">
        <v>95</v>
      </c>
      <c r="D3896" s="164">
        <v>137304</v>
      </c>
      <c r="E3896" s="151">
        <v>833</v>
      </c>
      <c r="F3896" s="164"/>
      <c r="G3896" s="1328"/>
    </row>
    <row r="3897" spans="1:7" ht="18.75" customHeight="1" x14ac:dyDescent="0.25">
      <c r="A3897" s="1348"/>
      <c r="B3897" s="165" t="s">
        <v>3950</v>
      </c>
      <c r="C3897" s="147" t="s">
        <v>95</v>
      </c>
      <c r="D3897" s="164">
        <v>361264</v>
      </c>
      <c r="E3897" s="151">
        <v>833</v>
      </c>
      <c r="F3897" s="164"/>
      <c r="G3897" s="1328"/>
    </row>
    <row r="3898" spans="1:7" ht="18.75" customHeight="1" x14ac:dyDescent="0.25">
      <c r="A3898" s="1348"/>
      <c r="B3898" s="165" t="s">
        <v>3951</v>
      </c>
      <c r="C3898" s="147" t="s">
        <v>95</v>
      </c>
      <c r="D3898" s="164">
        <v>486039</v>
      </c>
      <c r="E3898" s="151">
        <v>833</v>
      </c>
      <c r="F3898" s="164"/>
      <c r="G3898" s="1328"/>
    </row>
    <row r="3899" spans="1:7" ht="18.75" customHeight="1" x14ac:dyDescent="0.25">
      <c r="A3899" s="1348"/>
      <c r="B3899" s="165" t="s">
        <v>3952</v>
      </c>
      <c r="C3899" s="147" t="s">
        <v>95</v>
      </c>
      <c r="D3899" s="164">
        <v>519244</v>
      </c>
      <c r="E3899" s="151">
        <v>833</v>
      </c>
      <c r="F3899" s="164"/>
      <c r="G3899" s="1328"/>
    </row>
    <row r="3900" spans="1:7" ht="18.75" customHeight="1" x14ac:dyDescent="0.25">
      <c r="A3900" s="1348"/>
      <c r="B3900" s="165" t="s">
        <v>3953</v>
      </c>
      <c r="C3900" s="147" t="s">
        <v>95</v>
      </c>
      <c r="D3900" s="164">
        <v>554558</v>
      </c>
      <c r="E3900" s="151">
        <v>833</v>
      </c>
      <c r="F3900" s="164"/>
      <c r="G3900" s="1328"/>
    </row>
    <row r="3901" spans="1:7" ht="18.75" customHeight="1" x14ac:dyDescent="0.25">
      <c r="A3901" s="1348"/>
      <c r="B3901" s="165" t="s">
        <v>3954</v>
      </c>
      <c r="C3901" s="147" t="s">
        <v>95</v>
      </c>
      <c r="D3901" s="164">
        <v>592280</v>
      </c>
      <c r="E3901" s="151">
        <v>833</v>
      </c>
      <c r="F3901" s="164"/>
      <c r="G3901" s="1328"/>
    </row>
    <row r="3902" spans="1:7" ht="18.75" customHeight="1" x14ac:dyDescent="0.25">
      <c r="A3902" s="1348"/>
      <c r="B3902" s="165" t="s">
        <v>3955</v>
      </c>
      <c r="C3902" s="147" t="s">
        <v>95</v>
      </c>
      <c r="D3902" s="164">
        <v>632750</v>
      </c>
      <c r="E3902" s="151">
        <v>833</v>
      </c>
      <c r="F3902" s="164"/>
      <c r="G3902" s="1328"/>
    </row>
    <row r="3903" spans="1:7" ht="18.75" customHeight="1" x14ac:dyDescent="0.25">
      <c r="A3903" s="1348"/>
      <c r="B3903" s="165" t="s">
        <v>3956</v>
      </c>
      <c r="C3903" s="147" t="s">
        <v>95</v>
      </c>
      <c r="D3903" s="164">
        <v>676357</v>
      </c>
      <c r="E3903" s="151">
        <v>833</v>
      </c>
      <c r="F3903" s="164"/>
      <c r="G3903" s="1328"/>
    </row>
    <row r="3904" spans="1:7" ht="18.75" customHeight="1" x14ac:dyDescent="0.25">
      <c r="A3904" s="1348"/>
      <c r="B3904" s="165" t="s">
        <v>3957</v>
      </c>
      <c r="C3904" s="147" t="s">
        <v>95</v>
      </c>
      <c r="D3904" s="164">
        <v>723545</v>
      </c>
      <c r="E3904" s="151">
        <v>833</v>
      </c>
      <c r="F3904" s="164"/>
      <c r="G3904" s="1328"/>
    </row>
    <row r="3905" spans="1:7" ht="18.75" customHeight="1" x14ac:dyDescent="0.25">
      <c r="A3905" s="1348"/>
      <c r="B3905" s="165" t="s">
        <v>3958</v>
      </c>
      <c r="C3905" s="147" t="s">
        <v>95</v>
      </c>
      <c r="D3905" s="164">
        <v>774814</v>
      </c>
      <c r="E3905" s="151">
        <v>833</v>
      </c>
      <c r="F3905" s="164"/>
      <c r="G3905" s="1328"/>
    </row>
    <row r="3906" spans="1:7" ht="18.75" customHeight="1" x14ac:dyDescent="0.25">
      <c r="A3906" s="1348"/>
      <c r="B3906" s="165" t="s">
        <v>3959</v>
      </c>
      <c r="C3906" s="147" t="s">
        <v>95</v>
      </c>
      <c r="D3906" s="164">
        <v>830762</v>
      </c>
      <c r="E3906" s="151">
        <v>833</v>
      </c>
      <c r="F3906" s="164"/>
      <c r="G3906" s="1328"/>
    </row>
    <row r="3907" spans="1:7" ht="18.75" customHeight="1" x14ac:dyDescent="0.25">
      <c r="A3907" s="1348"/>
      <c r="B3907" s="165" t="s">
        <v>3960</v>
      </c>
      <c r="C3907" s="147" t="s">
        <v>95</v>
      </c>
      <c r="D3907" s="164">
        <v>892030</v>
      </c>
      <c r="E3907" s="151">
        <v>833</v>
      </c>
      <c r="F3907" s="164"/>
      <c r="G3907" s="1328"/>
    </row>
    <row r="3908" spans="1:7" ht="18.75" customHeight="1" x14ac:dyDescent="0.25">
      <c r="A3908" s="1348"/>
      <c r="B3908" s="165" t="s">
        <v>3961</v>
      </c>
      <c r="C3908" s="147" t="s">
        <v>95</v>
      </c>
      <c r="D3908" s="164">
        <v>959377</v>
      </c>
      <c r="E3908" s="151">
        <v>833</v>
      </c>
      <c r="F3908" s="164"/>
      <c r="G3908" s="1328"/>
    </row>
    <row r="3909" spans="1:7" ht="18.75" customHeight="1" thickBot="1" x14ac:dyDescent="0.3">
      <c r="A3909" s="1349"/>
      <c r="B3909" s="165" t="s">
        <v>3962</v>
      </c>
      <c r="C3909" s="147" t="s">
        <v>95</v>
      </c>
      <c r="D3909" s="164">
        <v>1033664</v>
      </c>
      <c r="E3909" s="151">
        <v>833</v>
      </c>
      <c r="F3909" s="164"/>
      <c r="G3909" s="1328"/>
    </row>
    <row r="3910" spans="1:7" ht="18.75" customHeight="1" x14ac:dyDescent="0.25">
      <c r="A3910" s="1347">
        <v>37</v>
      </c>
      <c r="B3910" s="165" t="s">
        <v>3963</v>
      </c>
      <c r="C3910" s="147" t="s">
        <v>95</v>
      </c>
      <c r="D3910" s="166">
        <v>104226</v>
      </c>
      <c r="E3910" s="151">
        <v>833</v>
      </c>
      <c r="F3910" s="166"/>
      <c r="G3910" s="1342" t="s">
        <v>2837</v>
      </c>
    </row>
    <row r="3911" spans="1:7" ht="18.75" customHeight="1" x14ac:dyDescent="0.25">
      <c r="A3911" s="1348"/>
      <c r="B3911" s="165" t="s">
        <v>3964</v>
      </c>
      <c r="C3911" s="147" t="s">
        <v>95</v>
      </c>
      <c r="D3911" s="164">
        <v>137304</v>
      </c>
      <c r="E3911" s="151">
        <v>833</v>
      </c>
      <c r="F3911" s="164"/>
      <c r="G3911" s="1328"/>
    </row>
    <row r="3912" spans="1:7" ht="18.75" customHeight="1" x14ac:dyDescent="0.25">
      <c r="A3912" s="1348"/>
      <c r="B3912" s="165" t="s">
        <v>3965</v>
      </c>
      <c r="C3912" s="147" t="s">
        <v>95</v>
      </c>
      <c r="D3912" s="164">
        <v>361264</v>
      </c>
      <c r="E3912" s="151">
        <v>833</v>
      </c>
      <c r="F3912" s="164"/>
      <c r="G3912" s="1328"/>
    </row>
    <row r="3913" spans="1:7" ht="18.75" customHeight="1" x14ac:dyDescent="0.25">
      <c r="A3913" s="1348"/>
      <c r="B3913" s="165" t="s">
        <v>3966</v>
      </c>
      <c r="C3913" s="147" t="s">
        <v>95</v>
      </c>
      <c r="D3913" s="164">
        <v>486039</v>
      </c>
      <c r="E3913" s="151">
        <v>833</v>
      </c>
      <c r="F3913" s="164"/>
      <c r="G3913" s="1328"/>
    </row>
    <row r="3914" spans="1:7" ht="18.75" customHeight="1" x14ac:dyDescent="0.25">
      <c r="A3914" s="1348"/>
      <c r="B3914" s="165" t="s">
        <v>3967</v>
      </c>
      <c r="C3914" s="147" t="s">
        <v>95</v>
      </c>
      <c r="D3914" s="164">
        <v>519244</v>
      </c>
      <c r="E3914" s="151">
        <v>833</v>
      </c>
      <c r="F3914" s="164"/>
      <c r="G3914" s="1328"/>
    </row>
    <row r="3915" spans="1:7" ht="18.75" customHeight="1" x14ac:dyDescent="0.25">
      <c r="A3915" s="1348"/>
      <c r="B3915" s="165" t="s">
        <v>3968</v>
      </c>
      <c r="C3915" s="147" t="s">
        <v>95</v>
      </c>
      <c r="D3915" s="164">
        <v>554558</v>
      </c>
      <c r="E3915" s="151">
        <v>833</v>
      </c>
      <c r="F3915" s="164"/>
      <c r="G3915" s="1328"/>
    </row>
    <row r="3916" spans="1:7" ht="18.75" customHeight="1" x14ac:dyDescent="0.25">
      <c r="A3916" s="1348"/>
      <c r="B3916" s="165" t="s">
        <v>3969</v>
      </c>
      <c r="C3916" s="147" t="s">
        <v>95</v>
      </c>
      <c r="D3916" s="164">
        <v>592280</v>
      </c>
      <c r="E3916" s="151">
        <v>833</v>
      </c>
      <c r="F3916" s="164"/>
      <c r="G3916" s="1328"/>
    </row>
    <row r="3917" spans="1:7" ht="18.75" customHeight="1" x14ac:dyDescent="0.25">
      <c r="A3917" s="1348"/>
      <c r="B3917" s="165" t="s">
        <v>3970</v>
      </c>
      <c r="C3917" s="147" t="s">
        <v>95</v>
      </c>
      <c r="D3917" s="164">
        <v>632750</v>
      </c>
      <c r="E3917" s="151">
        <v>833</v>
      </c>
      <c r="F3917" s="164"/>
      <c r="G3917" s="1328"/>
    </row>
    <row r="3918" spans="1:7" ht="18.75" customHeight="1" x14ac:dyDescent="0.25">
      <c r="A3918" s="1348"/>
      <c r="B3918" s="165" t="s">
        <v>3971</v>
      </c>
      <c r="C3918" s="147" t="s">
        <v>95</v>
      </c>
      <c r="D3918" s="164">
        <v>676357</v>
      </c>
      <c r="E3918" s="151">
        <v>833</v>
      </c>
      <c r="F3918" s="164"/>
      <c r="G3918" s="1328"/>
    </row>
    <row r="3919" spans="1:7" ht="18.75" customHeight="1" x14ac:dyDescent="0.25">
      <c r="A3919" s="1348"/>
      <c r="B3919" s="165" t="s">
        <v>3972</v>
      </c>
      <c r="C3919" s="147" t="s">
        <v>95</v>
      </c>
      <c r="D3919" s="164">
        <v>723545</v>
      </c>
      <c r="E3919" s="151">
        <v>833</v>
      </c>
      <c r="F3919" s="164"/>
      <c r="G3919" s="1328"/>
    </row>
    <row r="3920" spans="1:7" ht="18.75" customHeight="1" x14ac:dyDescent="0.25">
      <c r="A3920" s="1348"/>
      <c r="B3920" s="165" t="s">
        <v>3973</v>
      </c>
      <c r="C3920" s="147" t="s">
        <v>95</v>
      </c>
      <c r="D3920" s="164">
        <v>774814</v>
      </c>
      <c r="E3920" s="151">
        <v>833</v>
      </c>
      <c r="F3920" s="164"/>
      <c r="G3920" s="1328"/>
    </row>
    <row r="3921" spans="1:7" ht="18.75" customHeight="1" x14ac:dyDescent="0.25">
      <c r="A3921" s="1348"/>
      <c r="B3921" s="165" t="s">
        <v>3974</v>
      </c>
      <c r="C3921" s="147" t="s">
        <v>95</v>
      </c>
      <c r="D3921" s="164">
        <v>830762</v>
      </c>
      <c r="E3921" s="151">
        <v>833</v>
      </c>
      <c r="F3921" s="164"/>
      <c r="G3921" s="1328"/>
    </row>
    <row r="3922" spans="1:7" ht="18.75" customHeight="1" x14ac:dyDescent="0.25">
      <c r="A3922" s="1348"/>
      <c r="B3922" s="165" t="s">
        <v>3975</v>
      </c>
      <c r="C3922" s="147" t="s">
        <v>95</v>
      </c>
      <c r="D3922" s="164">
        <v>892030</v>
      </c>
      <c r="E3922" s="151">
        <v>833</v>
      </c>
      <c r="F3922" s="164"/>
      <c r="G3922" s="1328"/>
    </row>
    <row r="3923" spans="1:7" ht="18.75" customHeight="1" x14ac:dyDescent="0.25">
      <c r="A3923" s="1348"/>
      <c r="B3923" s="165" t="s">
        <v>3976</v>
      </c>
      <c r="C3923" s="147" t="s">
        <v>95</v>
      </c>
      <c r="D3923" s="164">
        <v>959377</v>
      </c>
      <c r="E3923" s="151">
        <v>833</v>
      </c>
      <c r="F3923" s="164"/>
      <c r="G3923" s="1328"/>
    </row>
    <row r="3924" spans="1:7" ht="18.75" customHeight="1" thickBot="1" x14ac:dyDescent="0.3">
      <c r="A3924" s="1349"/>
      <c r="B3924" s="165" t="s">
        <v>3977</v>
      </c>
      <c r="C3924" s="147" t="s">
        <v>95</v>
      </c>
      <c r="D3924" s="164">
        <v>1033664</v>
      </c>
      <c r="E3924" s="151">
        <v>833</v>
      </c>
      <c r="F3924" s="164"/>
      <c r="G3924" s="1328"/>
    </row>
    <row r="3925" spans="1:7" ht="18.75" customHeight="1" x14ac:dyDescent="0.25">
      <c r="A3925" s="1347">
        <v>38</v>
      </c>
      <c r="B3925" s="165" t="s">
        <v>3978</v>
      </c>
      <c r="C3925" s="147" t="s">
        <v>95</v>
      </c>
      <c r="D3925" s="166">
        <v>104226</v>
      </c>
      <c r="E3925" s="151">
        <v>833</v>
      </c>
      <c r="F3925" s="166"/>
      <c r="G3925" s="1342" t="s">
        <v>2837</v>
      </c>
    </row>
    <row r="3926" spans="1:7" ht="18.75" customHeight="1" x14ac:dyDescent="0.25">
      <c r="A3926" s="1348"/>
      <c r="B3926" s="165" t="s">
        <v>3979</v>
      </c>
      <c r="C3926" s="147" t="s">
        <v>95</v>
      </c>
      <c r="D3926" s="164">
        <v>137304</v>
      </c>
      <c r="E3926" s="151">
        <v>833</v>
      </c>
      <c r="F3926" s="164"/>
      <c r="G3926" s="1328"/>
    </row>
    <row r="3927" spans="1:7" ht="18.75" customHeight="1" x14ac:dyDescent="0.25">
      <c r="A3927" s="1348"/>
      <c r="B3927" s="165" t="s">
        <v>3980</v>
      </c>
      <c r="C3927" s="147" t="s">
        <v>95</v>
      </c>
      <c r="D3927" s="164">
        <v>361264</v>
      </c>
      <c r="E3927" s="151">
        <v>833</v>
      </c>
      <c r="F3927" s="164"/>
      <c r="G3927" s="1328"/>
    </row>
    <row r="3928" spans="1:7" ht="18.75" customHeight="1" x14ac:dyDescent="0.25">
      <c r="A3928" s="1348"/>
      <c r="B3928" s="165" t="s">
        <v>3981</v>
      </c>
      <c r="C3928" s="147" t="s">
        <v>95</v>
      </c>
      <c r="D3928" s="164">
        <v>486039</v>
      </c>
      <c r="E3928" s="151">
        <v>833</v>
      </c>
      <c r="F3928" s="164"/>
      <c r="G3928" s="1328"/>
    </row>
    <row r="3929" spans="1:7" ht="18.75" customHeight="1" x14ac:dyDescent="0.25">
      <c r="A3929" s="1348"/>
      <c r="B3929" s="165" t="s">
        <v>3982</v>
      </c>
      <c r="C3929" s="147" t="s">
        <v>95</v>
      </c>
      <c r="D3929" s="164">
        <v>519244</v>
      </c>
      <c r="E3929" s="151">
        <v>833</v>
      </c>
      <c r="F3929" s="164"/>
      <c r="G3929" s="1328"/>
    </row>
    <row r="3930" spans="1:7" ht="18.75" customHeight="1" x14ac:dyDescent="0.25">
      <c r="A3930" s="1348"/>
      <c r="B3930" s="165" t="s">
        <v>3983</v>
      </c>
      <c r="C3930" s="147" t="s">
        <v>95</v>
      </c>
      <c r="D3930" s="164">
        <v>554558</v>
      </c>
      <c r="E3930" s="151">
        <v>833</v>
      </c>
      <c r="F3930" s="164"/>
      <c r="G3930" s="1328"/>
    </row>
    <row r="3931" spans="1:7" ht="18.75" customHeight="1" x14ac:dyDescent="0.25">
      <c r="A3931" s="1348"/>
      <c r="B3931" s="165" t="s">
        <v>3984</v>
      </c>
      <c r="C3931" s="147" t="s">
        <v>95</v>
      </c>
      <c r="D3931" s="164">
        <v>592280</v>
      </c>
      <c r="E3931" s="151">
        <v>833</v>
      </c>
      <c r="F3931" s="164"/>
      <c r="G3931" s="1328"/>
    </row>
    <row r="3932" spans="1:7" ht="18.75" customHeight="1" x14ac:dyDescent="0.25">
      <c r="A3932" s="1348"/>
      <c r="B3932" s="165" t="s">
        <v>3985</v>
      </c>
      <c r="C3932" s="147" t="s">
        <v>95</v>
      </c>
      <c r="D3932" s="164">
        <v>632750</v>
      </c>
      <c r="E3932" s="151">
        <v>833</v>
      </c>
      <c r="F3932" s="164"/>
      <c r="G3932" s="1328"/>
    </row>
    <row r="3933" spans="1:7" ht="18.75" customHeight="1" x14ac:dyDescent="0.25">
      <c r="A3933" s="1348"/>
      <c r="B3933" s="165" t="s">
        <v>3986</v>
      </c>
      <c r="C3933" s="147" t="s">
        <v>95</v>
      </c>
      <c r="D3933" s="164">
        <v>676357</v>
      </c>
      <c r="E3933" s="151">
        <v>833</v>
      </c>
      <c r="F3933" s="164"/>
      <c r="G3933" s="1328"/>
    </row>
    <row r="3934" spans="1:7" ht="18.75" customHeight="1" x14ac:dyDescent="0.25">
      <c r="A3934" s="1348"/>
      <c r="B3934" s="165" t="s">
        <v>3987</v>
      </c>
      <c r="C3934" s="147" t="s">
        <v>95</v>
      </c>
      <c r="D3934" s="164">
        <v>723545</v>
      </c>
      <c r="E3934" s="151">
        <v>833</v>
      </c>
      <c r="F3934" s="164"/>
      <c r="G3934" s="1328"/>
    </row>
    <row r="3935" spans="1:7" ht="18.75" customHeight="1" x14ac:dyDescent="0.25">
      <c r="A3935" s="1348"/>
      <c r="B3935" s="165" t="s">
        <v>3988</v>
      </c>
      <c r="C3935" s="147" t="s">
        <v>95</v>
      </c>
      <c r="D3935" s="164">
        <v>774814</v>
      </c>
      <c r="E3935" s="151">
        <v>833</v>
      </c>
      <c r="F3935" s="164"/>
      <c r="G3935" s="1328"/>
    </row>
    <row r="3936" spans="1:7" ht="18.75" customHeight="1" x14ac:dyDescent="0.25">
      <c r="A3936" s="1348"/>
      <c r="B3936" s="165" t="s">
        <v>3989</v>
      </c>
      <c r="C3936" s="147" t="s">
        <v>95</v>
      </c>
      <c r="D3936" s="164">
        <v>830762</v>
      </c>
      <c r="E3936" s="151">
        <v>833</v>
      </c>
      <c r="F3936" s="164"/>
      <c r="G3936" s="1328"/>
    </row>
    <row r="3937" spans="1:7" ht="18.75" customHeight="1" x14ac:dyDescent="0.25">
      <c r="A3937" s="1348"/>
      <c r="B3937" s="165" t="s">
        <v>3990</v>
      </c>
      <c r="C3937" s="147" t="s">
        <v>95</v>
      </c>
      <c r="D3937" s="164">
        <v>892030</v>
      </c>
      <c r="E3937" s="151">
        <v>833</v>
      </c>
      <c r="F3937" s="164"/>
      <c r="G3937" s="1328"/>
    </row>
    <row r="3938" spans="1:7" ht="18.75" customHeight="1" x14ac:dyDescent="0.25">
      <c r="A3938" s="1348"/>
      <c r="B3938" s="165" t="s">
        <v>3991</v>
      </c>
      <c r="C3938" s="147" t="s">
        <v>95</v>
      </c>
      <c r="D3938" s="164">
        <v>959377</v>
      </c>
      <c r="E3938" s="151">
        <v>833</v>
      </c>
      <c r="F3938" s="164"/>
      <c r="G3938" s="1328"/>
    </row>
    <row r="3939" spans="1:7" ht="18.75" customHeight="1" thickBot="1" x14ac:dyDescent="0.3">
      <c r="A3939" s="1349"/>
      <c r="B3939" s="165" t="s">
        <v>3992</v>
      </c>
      <c r="C3939" s="147" t="s">
        <v>95</v>
      </c>
      <c r="D3939" s="164">
        <v>1033664</v>
      </c>
      <c r="E3939" s="151">
        <v>833</v>
      </c>
      <c r="F3939" s="164"/>
      <c r="G3939" s="1328"/>
    </row>
    <row r="3940" spans="1:7" ht="18.75" customHeight="1" x14ac:dyDescent="0.25">
      <c r="A3940" s="1347">
        <v>38</v>
      </c>
      <c r="B3940" s="165" t="s">
        <v>3993</v>
      </c>
      <c r="C3940" s="147" t="s">
        <v>95</v>
      </c>
      <c r="D3940" s="166">
        <v>104226</v>
      </c>
      <c r="E3940" s="151">
        <v>833</v>
      </c>
      <c r="F3940" s="166"/>
      <c r="G3940" s="1342" t="s">
        <v>2837</v>
      </c>
    </row>
    <row r="3941" spans="1:7" ht="18.75" customHeight="1" x14ac:dyDescent="0.25">
      <c r="A3941" s="1348"/>
      <c r="B3941" s="165" t="s">
        <v>3994</v>
      </c>
      <c r="C3941" s="147" t="s">
        <v>95</v>
      </c>
      <c r="D3941" s="164">
        <v>137304</v>
      </c>
      <c r="E3941" s="151">
        <v>833</v>
      </c>
      <c r="F3941" s="164"/>
      <c r="G3941" s="1328"/>
    </row>
    <row r="3942" spans="1:7" ht="18.75" customHeight="1" x14ac:dyDescent="0.25">
      <c r="A3942" s="1348"/>
      <c r="B3942" s="165" t="s">
        <v>3995</v>
      </c>
      <c r="C3942" s="147" t="s">
        <v>95</v>
      </c>
      <c r="D3942" s="164">
        <v>361264</v>
      </c>
      <c r="E3942" s="151">
        <v>833</v>
      </c>
      <c r="F3942" s="164"/>
      <c r="G3942" s="1328"/>
    </row>
    <row r="3943" spans="1:7" ht="18.75" customHeight="1" x14ac:dyDescent="0.25">
      <c r="A3943" s="1348"/>
      <c r="B3943" s="165" t="s">
        <v>3996</v>
      </c>
      <c r="C3943" s="147" t="s">
        <v>95</v>
      </c>
      <c r="D3943" s="164">
        <v>486039</v>
      </c>
      <c r="E3943" s="151">
        <v>833</v>
      </c>
      <c r="F3943" s="164"/>
      <c r="G3943" s="1328"/>
    </row>
    <row r="3944" spans="1:7" ht="18.75" customHeight="1" x14ac:dyDescent="0.25">
      <c r="A3944" s="1348"/>
      <c r="B3944" s="165" t="s">
        <v>3997</v>
      </c>
      <c r="C3944" s="147" t="s">
        <v>95</v>
      </c>
      <c r="D3944" s="164">
        <v>519244</v>
      </c>
      <c r="E3944" s="151">
        <v>833</v>
      </c>
      <c r="F3944" s="164"/>
      <c r="G3944" s="1328"/>
    </row>
    <row r="3945" spans="1:7" ht="18.75" customHeight="1" x14ac:dyDescent="0.25">
      <c r="A3945" s="1348"/>
      <c r="B3945" s="165" t="s">
        <v>3998</v>
      </c>
      <c r="C3945" s="147" t="s">
        <v>95</v>
      </c>
      <c r="D3945" s="164">
        <v>554558</v>
      </c>
      <c r="E3945" s="151">
        <v>833</v>
      </c>
      <c r="F3945" s="164"/>
      <c r="G3945" s="1328"/>
    </row>
    <row r="3946" spans="1:7" ht="18.75" customHeight="1" x14ac:dyDescent="0.25">
      <c r="A3946" s="1348"/>
      <c r="B3946" s="165" t="s">
        <v>3999</v>
      </c>
      <c r="C3946" s="147" t="s">
        <v>95</v>
      </c>
      <c r="D3946" s="164">
        <v>592280</v>
      </c>
      <c r="E3946" s="151">
        <v>833</v>
      </c>
      <c r="F3946" s="164"/>
      <c r="G3946" s="1328"/>
    </row>
    <row r="3947" spans="1:7" ht="18.75" customHeight="1" x14ac:dyDescent="0.25">
      <c r="A3947" s="1348"/>
      <c r="B3947" s="165" t="s">
        <v>4000</v>
      </c>
      <c r="C3947" s="147" t="s">
        <v>95</v>
      </c>
      <c r="D3947" s="164">
        <v>632750</v>
      </c>
      <c r="E3947" s="151">
        <v>833</v>
      </c>
      <c r="F3947" s="164"/>
      <c r="G3947" s="1328"/>
    </row>
    <row r="3948" spans="1:7" ht="18.75" customHeight="1" x14ac:dyDescent="0.25">
      <c r="A3948" s="1348"/>
      <c r="B3948" s="165" t="s">
        <v>4001</v>
      </c>
      <c r="C3948" s="147" t="s">
        <v>95</v>
      </c>
      <c r="D3948" s="164">
        <v>676357</v>
      </c>
      <c r="E3948" s="151">
        <v>833</v>
      </c>
      <c r="F3948" s="164"/>
      <c r="G3948" s="1328"/>
    </row>
    <row r="3949" spans="1:7" ht="18.75" customHeight="1" x14ac:dyDescent="0.25">
      <c r="A3949" s="1348"/>
      <c r="B3949" s="165" t="s">
        <v>4002</v>
      </c>
      <c r="C3949" s="147" t="s">
        <v>95</v>
      </c>
      <c r="D3949" s="164">
        <v>723545</v>
      </c>
      <c r="E3949" s="151">
        <v>833</v>
      </c>
      <c r="F3949" s="164"/>
      <c r="G3949" s="1328"/>
    </row>
    <row r="3950" spans="1:7" ht="18.75" customHeight="1" x14ac:dyDescent="0.25">
      <c r="A3950" s="1348"/>
      <c r="B3950" s="165" t="s">
        <v>4003</v>
      </c>
      <c r="C3950" s="147" t="s">
        <v>95</v>
      </c>
      <c r="D3950" s="164">
        <v>774814</v>
      </c>
      <c r="E3950" s="151">
        <v>833</v>
      </c>
      <c r="F3950" s="164"/>
      <c r="G3950" s="1328"/>
    </row>
    <row r="3951" spans="1:7" ht="18.75" customHeight="1" x14ac:dyDescent="0.25">
      <c r="A3951" s="1348"/>
      <c r="B3951" s="165" t="s">
        <v>4004</v>
      </c>
      <c r="C3951" s="147" t="s">
        <v>95</v>
      </c>
      <c r="D3951" s="164">
        <v>830762</v>
      </c>
      <c r="E3951" s="151">
        <v>833</v>
      </c>
      <c r="F3951" s="164"/>
      <c r="G3951" s="1328"/>
    </row>
    <row r="3952" spans="1:7" ht="18.75" customHeight="1" x14ac:dyDescent="0.25">
      <c r="A3952" s="1348"/>
      <c r="B3952" s="165" t="s">
        <v>4005</v>
      </c>
      <c r="C3952" s="147" t="s">
        <v>95</v>
      </c>
      <c r="D3952" s="164">
        <v>892030</v>
      </c>
      <c r="E3952" s="151">
        <v>833</v>
      </c>
      <c r="F3952" s="164"/>
      <c r="G3952" s="1328"/>
    </row>
    <row r="3953" spans="1:7" ht="18.75" customHeight="1" x14ac:dyDescent="0.25">
      <c r="A3953" s="1348"/>
      <c r="B3953" s="165" t="s">
        <v>4006</v>
      </c>
      <c r="C3953" s="147" t="s">
        <v>95</v>
      </c>
      <c r="D3953" s="164">
        <v>959377</v>
      </c>
      <c r="E3953" s="151">
        <v>833</v>
      </c>
      <c r="F3953" s="164"/>
      <c r="G3953" s="1328"/>
    </row>
    <row r="3954" spans="1:7" ht="18.75" customHeight="1" thickBot="1" x14ac:dyDescent="0.3">
      <c r="A3954" s="1349"/>
      <c r="B3954" s="165" t="s">
        <v>4007</v>
      </c>
      <c r="C3954" s="147" t="s">
        <v>95</v>
      </c>
      <c r="D3954" s="164">
        <v>1033664</v>
      </c>
      <c r="E3954" s="151">
        <v>833</v>
      </c>
      <c r="F3954" s="164"/>
      <c r="G3954" s="1328"/>
    </row>
    <row r="3955" spans="1:7" ht="18.75" customHeight="1" x14ac:dyDescent="0.25">
      <c r="A3955" s="1347">
        <v>39</v>
      </c>
      <c r="B3955" s="165" t="s">
        <v>4008</v>
      </c>
      <c r="C3955" s="147" t="s">
        <v>95</v>
      </c>
      <c r="D3955" s="166">
        <v>104226</v>
      </c>
      <c r="E3955" s="151">
        <v>833</v>
      </c>
      <c r="F3955" s="166"/>
      <c r="G3955" s="1342" t="s">
        <v>2837</v>
      </c>
    </row>
    <row r="3956" spans="1:7" ht="18.75" customHeight="1" x14ac:dyDescent="0.25">
      <c r="A3956" s="1348"/>
      <c r="B3956" s="165" t="s">
        <v>4009</v>
      </c>
      <c r="C3956" s="147" t="s">
        <v>95</v>
      </c>
      <c r="D3956" s="164">
        <v>137304</v>
      </c>
      <c r="E3956" s="151">
        <v>833</v>
      </c>
      <c r="F3956" s="164"/>
      <c r="G3956" s="1328"/>
    </row>
    <row r="3957" spans="1:7" ht="18.75" customHeight="1" x14ac:dyDescent="0.25">
      <c r="A3957" s="1348"/>
      <c r="B3957" s="165" t="s">
        <v>4010</v>
      </c>
      <c r="C3957" s="147" t="s">
        <v>95</v>
      </c>
      <c r="D3957" s="164">
        <v>361264</v>
      </c>
      <c r="E3957" s="151">
        <v>833</v>
      </c>
      <c r="F3957" s="164"/>
      <c r="G3957" s="1328"/>
    </row>
    <row r="3958" spans="1:7" ht="18.75" customHeight="1" x14ac:dyDescent="0.25">
      <c r="A3958" s="1348"/>
      <c r="B3958" s="165" t="s">
        <v>4011</v>
      </c>
      <c r="C3958" s="147" t="s">
        <v>95</v>
      </c>
      <c r="D3958" s="164">
        <v>486039</v>
      </c>
      <c r="E3958" s="151">
        <v>833</v>
      </c>
      <c r="F3958" s="164"/>
      <c r="G3958" s="1328"/>
    </row>
    <row r="3959" spans="1:7" ht="18.75" customHeight="1" x14ac:dyDescent="0.25">
      <c r="A3959" s="1348"/>
      <c r="B3959" s="165" t="s">
        <v>4012</v>
      </c>
      <c r="C3959" s="147" t="s">
        <v>95</v>
      </c>
      <c r="D3959" s="164">
        <v>519244</v>
      </c>
      <c r="E3959" s="151">
        <v>833</v>
      </c>
      <c r="F3959" s="164"/>
      <c r="G3959" s="1328"/>
    </row>
    <row r="3960" spans="1:7" ht="18.75" customHeight="1" x14ac:dyDescent="0.25">
      <c r="A3960" s="1348"/>
      <c r="B3960" s="165" t="s">
        <v>4013</v>
      </c>
      <c r="C3960" s="147" t="s">
        <v>95</v>
      </c>
      <c r="D3960" s="164">
        <v>554558</v>
      </c>
      <c r="E3960" s="151">
        <v>833</v>
      </c>
      <c r="F3960" s="164"/>
      <c r="G3960" s="1328"/>
    </row>
    <row r="3961" spans="1:7" ht="18.75" customHeight="1" x14ac:dyDescent="0.25">
      <c r="A3961" s="1348"/>
      <c r="B3961" s="165" t="s">
        <v>4014</v>
      </c>
      <c r="C3961" s="147" t="s">
        <v>95</v>
      </c>
      <c r="D3961" s="164">
        <v>592280</v>
      </c>
      <c r="E3961" s="151">
        <v>833</v>
      </c>
      <c r="F3961" s="164"/>
      <c r="G3961" s="1328"/>
    </row>
    <row r="3962" spans="1:7" ht="18.75" customHeight="1" x14ac:dyDescent="0.25">
      <c r="A3962" s="1348"/>
      <c r="B3962" s="165" t="s">
        <v>4015</v>
      </c>
      <c r="C3962" s="147" t="s">
        <v>95</v>
      </c>
      <c r="D3962" s="164">
        <v>632750</v>
      </c>
      <c r="E3962" s="151">
        <v>833</v>
      </c>
      <c r="F3962" s="164"/>
      <c r="G3962" s="1328"/>
    </row>
    <row r="3963" spans="1:7" ht="18.75" customHeight="1" x14ac:dyDescent="0.25">
      <c r="A3963" s="1348"/>
      <c r="B3963" s="165" t="s">
        <v>4016</v>
      </c>
      <c r="C3963" s="147" t="s">
        <v>95</v>
      </c>
      <c r="D3963" s="164">
        <v>676357</v>
      </c>
      <c r="E3963" s="151">
        <v>833</v>
      </c>
      <c r="F3963" s="164"/>
      <c r="G3963" s="1328"/>
    </row>
    <row r="3964" spans="1:7" ht="18.75" customHeight="1" x14ac:dyDescent="0.25">
      <c r="A3964" s="1348"/>
      <c r="B3964" s="165" t="s">
        <v>4017</v>
      </c>
      <c r="C3964" s="147" t="s">
        <v>95</v>
      </c>
      <c r="D3964" s="164">
        <v>723545</v>
      </c>
      <c r="E3964" s="151">
        <v>833</v>
      </c>
      <c r="F3964" s="164"/>
      <c r="G3964" s="1328"/>
    </row>
    <row r="3965" spans="1:7" ht="18.75" customHeight="1" x14ac:dyDescent="0.25">
      <c r="A3965" s="1348"/>
      <c r="B3965" s="165" t="s">
        <v>4018</v>
      </c>
      <c r="C3965" s="147" t="s">
        <v>95</v>
      </c>
      <c r="D3965" s="164">
        <v>774814</v>
      </c>
      <c r="E3965" s="151">
        <v>833</v>
      </c>
      <c r="F3965" s="164"/>
      <c r="G3965" s="1328"/>
    </row>
    <row r="3966" spans="1:7" ht="18.75" customHeight="1" x14ac:dyDescent="0.25">
      <c r="A3966" s="1348"/>
      <c r="B3966" s="165" t="s">
        <v>4019</v>
      </c>
      <c r="C3966" s="147" t="s">
        <v>95</v>
      </c>
      <c r="D3966" s="164">
        <v>830762</v>
      </c>
      <c r="E3966" s="151">
        <v>833</v>
      </c>
      <c r="F3966" s="164"/>
      <c r="G3966" s="1328"/>
    </row>
    <row r="3967" spans="1:7" ht="18.75" customHeight="1" x14ac:dyDescent="0.25">
      <c r="A3967" s="1348"/>
      <c r="B3967" s="165" t="s">
        <v>4020</v>
      </c>
      <c r="C3967" s="147" t="s">
        <v>95</v>
      </c>
      <c r="D3967" s="164">
        <v>892030</v>
      </c>
      <c r="E3967" s="151">
        <v>833</v>
      </c>
      <c r="F3967" s="164"/>
      <c r="G3967" s="1328"/>
    </row>
    <row r="3968" spans="1:7" ht="18.75" customHeight="1" x14ac:dyDescent="0.25">
      <c r="A3968" s="1348"/>
      <c r="B3968" s="165" t="s">
        <v>4021</v>
      </c>
      <c r="C3968" s="147" t="s">
        <v>95</v>
      </c>
      <c r="D3968" s="164">
        <v>959377</v>
      </c>
      <c r="E3968" s="151">
        <v>833</v>
      </c>
      <c r="F3968" s="164"/>
      <c r="G3968" s="1328"/>
    </row>
    <row r="3969" spans="1:7" ht="18.75" customHeight="1" thickBot="1" x14ac:dyDescent="0.3">
      <c r="A3969" s="1349"/>
      <c r="B3969" s="165" t="s">
        <v>4022</v>
      </c>
      <c r="C3969" s="147" t="s">
        <v>95</v>
      </c>
      <c r="D3969" s="164">
        <v>1033664</v>
      </c>
      <c r="E3969" s="151">
        <v>833</v>
      </c>
      <c r="F3969" s="164"/>
      <c r="G3969" s="1328"/>
    </row>
    <row r="3970" spans="1:7" ht="18.75" customHeight="1" x14ac:dyDescent="0.25">
      <c r="A3970" s="1347">
        <v>39</v>
      </c>
      <c r="B3970" s="165" t="s">
        <v>4023</v>
      </c>
      <c r="C3970" s="147" t="s">
        <v>95</v>
      </c>
      <c r="D3970" s="166">
        <v>104226</v>
      </c>
      <c r="E3970" s="151">
        <v>833</v>
      </c>
      <c r="F3970" s="166"/>
      <c r="G3970" s="1342" t="s">
        <v>2837</v>
      </c>
    </row>
    <row r="3971" spans="1:7" ht="18.75" customHeight="1" x14ac:dyDescent="0.25">
      <c r="A3971" s="1348"/>
      <c r="B3971" s="165" t="s">
        <v>4024</v>
      </c>
      <c r="C3971" s="147" t="s">
        <v>95</v>
      </c>
      <c r="D3971" s="164">
        <v>137304</v>
      </c>
      <c r="E3971" s="151">
        <v>833</v>
      </c>
      <c r="F3971" s="164"/>
      <c r="G3971" s="1328"/>
    </row>
    <row r="3972" spans="1:7" ht="18.75" customHeight="1" x14ac:dyDescent="0.25">
      <c r="A3972" s="1348"/>
      <c r="B3972" s="165" t="s">
        <v>4025</v>
      </c>
      <c r="C3972" s="147" t="s">
        <v>95</v>
      </c>
      <c r="D3972" s="164">
        <v>361264</v>
      </c>
      <c r="E3972" s="151">
        <v>833</v>
      </c>
      <c r="F3972" s="164"/>
      <c r="G3972" s="1328"/>
    </row>
    <row r="3973" spans="1:7" ht="18.75" customHeight="1" x14ac:dyDescent="0.25">
      <c r="A3973" s="1348"/>
      <c r="B3973" s="165" t="s">
        <v>4026</v>
      </c>
      <c r="C3973" s="147" t="s">
        <v>95</v>
      </c>
      <c r="D3973" s="164">
        <v>486039</v>
      </c>
      <c r="E3973" s="151">
        <v>833</v>
      </c>
      <c r="F3973" s="164"/>
      <c r="G3973" s="1328"/>
    </row>
    <row r="3974" spans="1:7" ht="18.75" customHeight="1" x14ac:dyDescent="0.25">
      <c r="A3974" s="1348"/>
      <c r="B3974" s="165" t="s">
        <v>4027</v>
      </c>
      <c r="C3974" s="147" t="s">
        <v>95</v>
      </c>
      <c r="D3974" s="164">
        <v>519244</v>
      </c>
      <c r="E3974" s="151">
        <v>833</v>
      </c>
      <c r="F3974" s="164"/>
      <c r="G3974" s="1328"/>
    </row>
    <row r="3975" spans="1:7" ht="18.75" customHeight="1" x14ac:dyDescent="0.25">
      <c r="A3975" s="1348"/>
      <c r="B3975" s="165" t="s">
        <v>4028</v>
      </c>
      <c r="C3975" s="147" t="s">
        <v>95</v>
      </c>
      <c r="D3975" s="164">
        <v>554558</v>
      </c>
      <c r="E3975" s="151">
        <v>833</v>
      </c>
      <c r="F3975" s="164"/>
      <c r="G3975" s="1328"/>
    </row>
    <row r="3976" spans="1:7" ht="18.75" customHeight="1" x14ac:dyDescent="0.25">
      <c r="A3976" s="1348"/>
      <c r="B3976" s="165" t="s">
        <v>4029</v>
      </c>
      <c r="C3976" s="147" t="s">
        <v>95</v>
      </c>
      <c r="D3976" s="164">
        <v>592280</v>
      </c>
      <c r="E3976" s="151">
        <v>833</v>
      </c>
      <c r="F3976" s="164"/>
      <c r="G3976" s="1328"/>
    </row>
    <row r="3977" spans="1:7" ht="18.75" customHeight="1" x14ac:dyDescent="0.25">
      <c r="A3977" s="1348"/>
      <c r="B3977" s="165" t="s">
        <v>4030</v>
      </c>
      <c r="C3977" s="147" t="s">
        <v>95</v>
      </c>
      <c r="D3977" s="164">
        <v>632750</v>
      </c>
      <c r="E3977" s="151">
        <v>833</v>
      </c>
      <c r="F3977" s="164"/>
      <c r="G3977" s="1328"/>
    </row>
    <row r="3978" spans="1:7" ht="18.75" customHeight="1" x14ac:dyDescent="0.25">
      <c r="A3978" s="1348"/>
      <c r="B3978" s="165" t="s">
        <v>4031</v>
      </c>
      <c r="C3978" s="147" t="s">
        <v>95</v>
      </c>
      <c r="D3978" s="164">
        <v>676357</v>
      </c>
      <c r="E3978" s="151">
        <v>833</v>
      </c>
      <c r="F3978" s="164"/>
      <c r="G3978" s="1328"/>
    </row>
    <row r="3979" spans="1:7" ht="18.75" customHeight="1" x14ac:dyDescent="0.25">
      <c r="A3979" s="1348"/>
      <c r="B3979" s="165" t="s">
        <v>4032</v>
      </c>
      <c r="C3979" s="147" t="s">
        <v>95</v>
      </c>
      <c r="D3979" s="164">
        <v>723545</v>
      </c>
      <c r="E3979" s="151">
        <v>833</v>
      </c>
      <c r="F3979" s="164"/>
      <c r="G3979" s="1328"/>
    </row>
    <row r="3980" spans="1:7" ht="18.75" customHeight="1" x14ac:dyDescent="0.25">
      <c r="A3980" s="1348"/>
      <c r="B3980" s="165" t="s">
        <v>4033</v>
      </c>
      <c r="C3980" s="147" t="s">
        <v>95</v>
      </c>
      <c r="D3980" s="164">
        <v>774814</v>
      </c>
      <c r="E3980" s="151">
        <v>833</v>
      </c>
      <c r="F3980" s="164"/>
      <c r="G3980" s="1328"/>
    </row>
    <row r="3981" spans="1:7" ht="18.75" customHeight="1" x14ac:dyDescent="0.25">
      <c r="A3981" s="1348"/>
      <c r="B3981" s="165" t="s">
        <v>4034</v>
      </c>
      <c r="C3981" s="147" t="s">
        <v>95</v>
      </c>
      <c r="D3981" s="164">
        <v>830762</v>
      </c>
      <c r="E3981" s="151">
        <v>833</v>
      </c>
      <c r="F3981" s="164"/>
      <c r="G3981" s="1328"/>
    </row>
    <row r="3982" spans="1:7" ht="18.75" customHeight="1" x14ac:dyDescent="0.25">
      <c r="A3982" s="1348"/>
      <c r="B3982" s="165" t="s">
        <v>4035</v>
      </c>
      <c r="C3982" s="147" t="s">
        <v>95</v>
      </c>
      <c r="D3982" s="164">
        <v>892030</v>
      </c>
      <c r="E3982" s="151">
        <v>833</v>
      </c>
      <c r="F3982" s="164"/>
      <c r="G3982" s="1328"/>
    </row>
    <row r="3983" spans="1:7" ht="18.75" customHeight="1" x14ac:dyDescent="0.25">
      <c r="A3983" s="1348"/>
      <c r="B3983" s="165" t="s">
        <v>4036</v>
      </c>
      <c r="C3983" s="147" t="s">
        <v>95</v>
      </c>
      <c r="D3983" s="164">
        <v>959377</v>
      </c>
      <c r="E3983" s="151">
        <v>833</v>
      </c>
      <c r="F3983" s="164"/>
      <c r="G3983" s="1328"/>
    </row>
    <row r="3984" spans="1:7" ht="18.75" customHeight="1" thickBot="1" x14ac:dyDescent="0.3">
      <c r="A3984" s="1349"/>
      <c r="B3984" s="165" t="s">
        <v>4037</v>
      </c>
      <c r="C3984" s="147" t="s">
        <v>95</v>
      </c>
      <c r="D3984" s="164">
        <v>1033664</v>
      </c>
      <c r="E3984" s="151">
        <v>833</v>
      </c>
      <c r="F3984" s="164"/>
      <c r="G3984" s="1328"/>
    </row>
    <row r="3985" spans="1:7" ht="18.75" customHeight="1" x14ac:dyDescent="0.25">
      <c r="A3985" s="1347">
        <v>39</v>
      </c>
      <c r="B3985" s="165" t="s">
        <v>4038</v>
      </c>
      <c r="C3985" s="147" t="s">
        <v>95</v>
      </c>
      <c r="D3985" s="166">
        <v>104226</v>
      </c>
      <c r="E3985" s="151">
        <v>833</v>
      </c>
      <c r="F3985" s="166"/>
      <c r="G3985" s="1342" t="s">
        <v>2837</v>
      </c>
    </row>
    <row r="3986" spans="1:7" ht="18.75" customHeight="1" x14ac:dyDescent="0.25">
      <c r="A3986" s="1348"/>
      <c r="B3986" s="165" t="s">
        <v>4039</v>
      </c>
      <c r="C3986" s="147" t="s">
        <v>95</v>
      </c>
      <c r="D3986" s="164">
        <v>137304</v>
      </c>
      <c r="E3986" s="151">
        <v>833</v>
      </c>
      <c r="F3986" s="164"/>
      <c r="G3986" s="1328"/>
    </row>
    <row r="3987" spans="1:7" ht="18.75" customHeight="1" x14ac:dyDescent="0.25">
      <c r="A3987" s="1348"/>
      <c r="B3987" s="165" t="s">
        <v>4040</v>
      </c>
      <c r="C3987" s="147" t="s">
        <v>95</v>
      </c>
      <c r="D3987" s="164">
        <v>361264</v>
      </c>
      <c r="E3987" s="151">
        <v>833</v>
      </c>
      <c r="F3987" s="164"/>
      <c r="G3987" s="1328"/>
    </row>
    <row r="3988" spans="1:7" ht="18.75" customHeight="1" x14ac:dyDescent="0.25">
      <c r="A3988" s="1348"/>
      <c r="B3988" s="165" t="s">
        <v>4041</v>
      </c>
      <c r="C3988" s="147" t="s">
        <v>95</v>
      </c>
      <c r="D3988" s="164">
        <v>486039</v>
      </c>
      <c r="E3988" s="151">
        <v>833</v>
      </c>
      <c r="F3988" s="164"/>
      <c r="G3988" s="1328"/>
    </row>
    <row r="3989" spans="1:7" ht="18.75" customHeight="1" x14ac:dyDescent="0.25">
      <c r="A3989" s="1348"/>
      <c r="B3989" s="165" t="s">
        <v>4042</v>
      </c>
      <c r="C3989" s="147" t="s">
        <v>95</v>
      </c>
      <c r="D3989" s="164">
        <v>519244</v>
      </c>
      <c r="E3989" s="151">
        <v>833</v>
      </c>
      <c r="F3989" s="164"/>
      <c r="G3989" s="1328"/>
    </row>
    <row r="3990" spans="1:7" ht="18.75" customHeight="1" x14ac:dyDescent="0.25">
      <c r="A3990" s="1348"/>
      <c r="B3990" s="165" t="s">
        <v>4043</v>
      </c>
      <c r="C3990" s="147" t="s">
        <v>95</v>
      </c>
      <c r="D3990" s="164">
        <v>554558</v>
      </c>
      <c r="E3990" s="151">
        <v>833</v>
      </c>
      <c r="F3990" s="164"/>
      <c r="G3990" s="1328"/>
    </row>
    <row r="3991" spans="1:7" ht="18.75" customHeight="1" x14ac:dyDescent="0.25">
      <c r="A3991" s="1348"/>
      <c r="B3991" s="165" t="s">
        <v>4044</v>
      </c>
      <c r="C3991" s="147" t="s">
        <v>95</v>
      </c>
      <c r="D3991" s="164">
        <v>592280</v>
      </c>
      <c r="E3991" s="151">
        <v>833</v>
      </c>
      <c r="F3991" s="164"/>
      <c r="G3991" s="1328"/>
    </row>
    <row r="3992" spans="1:7" ht="18.75" customHeight="1" x14ac:dyDescent="0.25">
      <c r="A3992" s="1348"/>
      <c r="B3992" s="165" t="s">
        <v>4045</v>
      </c>
      <c r="C3992" s="147" t="s">
        <v>95</v>
      </c>
      <c r="D3992" s="164">
        <v>632750</v>
      </c>
      <c r="E3992" s="151">
        <v>833</v>
      </c>
      <c r="F3992" s="164"/>
      <c r="G3992" s="1328"/>
    </row>
    <row r="3993" spans="1:7" ht="18.75" customHeight="1" x14ac:dyDescent="0.25">
      <c r="A3993" s="1348"/>
      <c r="B3993" s="165" t="s">
        <v>4046</v>
      </c>
      <c r="C3993" s="147" t="s">
        <v>95</v>
      </c>
      <c r="D3993" s="164">
        <v>676357</v>
      </c>
      <c r="E3993" s="151">
        <v>833</v>
      </c>
      <c r="F3993" s="164"/>
      <c r="G3993" s="1328"/>
    </row>
    <row r="3994" spans="1:7" ht="18.75" customHeight="1" x14ac:dyDescent="0.25">
      <c r="A3994" s="1348"/>
      <c r="B3994" s="165" t="s">
        <v>4047</v>
      </c>
      <c r="C3994" s="147" t="s">
        <v>95</v>
      </c>
      <c r="D3994" s="164">
        <v>723545</v>
      </c>
      <c r="E3994" s="151">
        <v>833</v>
      </c>
      <c r="F3994" s="164"/>
      <c r="G3994" s="1328"/>
    </row>
    <row r="3995" spans="1:7" ht="18.75" customHeight="1" x14ac:dyDescent="0.25">
      <c r="A3995" s="1348"/>
      <c r="B3995" s="165" t="s">
        <v>4048</v>
      </c>
      <c r="C3995" s="147" t="s">
        <v>95</v>
      </c>
      <c r="D3995" s="164">
        <v>774814</v>
      </c>
      <c r="E3995" s="151">
        <v>833</v>
      </c>
      <c r="F3995" s="164"/>
      <c r="G3995" s="1328"/>
    </row>
    <row r="3996" spans="1:7" ht="18.75" customHeight="1" x14ac:dyDescent="0.25">
      <c r="A3996" s="1348"/>
      <c r="B3996" s="165" t="s">
        <v>4049</v>
      </c>
      <c r="C3996" s="147" t="s">
        <v>95</v>
      </c>
      <c r="D3996" s="164">
        <v>830762</v>
      </c>
      <c r="E3996" s="151">
        <v>833</v>
      </c>
      <c r="F3996" s="164"/>
      <c r="G3996" s="1328"/>
    </row>
    <row r="3997" spans="1:7" ht="18.75" customHeight="1" x14ac:dyDescent="0.25">
      <c r="A3997" s="1348"/>
      <c r="B3997" s="165" t="s">
        <v>4050</v>
      </c>
      <c r="C3997" s="147" t="s">
        <v>95</v>
      </c>
      <c r="D3997" s="164">
        <v>892030</v>
      </c>
      <c r="E3997" s="151">
        <v>833</v>
      </c>
      <c r="F3997" s="164"/>
      <c r="G3997" s="1328"/>
    </row>
    <row r="3998" spans="1:7" ht="18.75" customHeight="1" x14ac:dyDescent="0.25">
      <c r="A3998" s="1348"/>
      <c r="B3998" s="165" t="s">
        <v>4051</v>
      </c>
      <c r="C3998" s="147" t="s">
        <v>95</v>
      </c>
      <c r="D3998" s="164">
        <v>959377</v>
      </c>
      <c r="E3998" s="151">
        <v>833</v>
      </c>
      <c r="F3998" s="164"/>
      <c r="G3998" s="1328"/>
    </row>
    <row r="3999" spans="1:7" ht="18.75" customHeight="1" thickBot="1" x14ac:dyDescent="0.3">
      <c r="A3999" s="1349"/>
      <c r="B3999" s="165" t="s">
        <v>4052</v>
      </c>
      <c r="C3999" s="147" t="s">
        <v>95</v>
      </c>
      <c r="D3999" s="164">
        <v>1033664</v>
      </c>
      <c r="E3999" s="151">
        <v>833</v>
      </c>
      <c r="F3999" s="164"/>
      <c r="G3999" s="1328"/>
    </row>
    <row r="4000" spans="1:7" ht="18.75" customHeight="1" x14ac:dyDescent="0.25">
      <c r="A4000" s="1347">
        <v>40</v>
      </c>
      <c r="B4000" s="165" t="s">
        <v>4053</v>
      </c>
      <c r="C4000" s="147" t="s">
        <v>95</v>
      </c>
      <c r="D4000" s="166">
        <v>104226</v>
      </c>
      <c r="E4000" s="151">
        <v>833</v>
      </c>
      <c r="F4000" s="166"/>
      <c r="G4000" s="1342" t="s">
        <v>2837</v>
      </c>
    </row>
    <row r="4001" spans="1:7" ht="18.75" customHeight="1" x14ac:dyDescent="0.25">
      <c r="A4001" s="1348"/>
      <c r="B4001" s="165" t="s">
        <v>4054</v>
      </c>
      <c r="C4001" s="147" t="s">
        <v>95</v>
      </c>
      <c r="D4001" s="164">
        <v>137304</v>
      </c>
      <c r="E4001" s="151">
        <v>833</v>
      </c>
      <c r="F4001" s="164"/>
      <c r="G4001" s="1328"/>
    </row>
    <row r="4002" spans="1:7" ht="18.75" customHeight="1" x14ac:dyDescent="0.25">
      <c r="A4002" s="1348"/>
      <c r="B4002" s="165" t="s">
        <v>4055</v>
      </c>
      <c r="C4002" s="147" t="s">
        <v>95</v>
      </c>
      <c r="D4002" s="164">
        <v>361264</v>
      </c>
      <c r="E4002" s="151">
        <v>833</v>
      </c>
      <c r="F4002" s="164"/>
      <c r="G4002" s="1328"/>
    </row>
    <row r="4003" spans="1:7" ht="18.75" customHeight="1" x14ac:dyDescent="0.25">
      <c r="A4003" s="1348"/>
      <c r="B4003" s="165" t="s">
        <v>4056</v>
      </c>
      <c r="C4003" s="147" t="s">
        <v>95</v>
      </c>
      <c r="D4003" s="164">
        <v>486039</v>
      </c>
      <c r="E4003" s="151">
        <v>833</v>
      </c>
      <c r="F4003" s="164"/>
      <c r="G4003" s="1328"/>
    </row>
    <row r="4004" spans="1:7" ht="18.75" customHeight="1" x14ac:dyDescent="0.25">
      <c r="A4004" s="1348"/>
      <c r="B4004" s="165" t="s">
        <v>4057</v>
      </c>
      <c r="C4004" s="147" t="s">
        <v>95</v>
      </c>
      <c r="D4004" s="164">
        <v>519244</v>
      </c>
      <c r="E4004" s="151">
        <v>833</v>
      </c>
      <c r="F4004" s="164"/>
      <c r="G4004" s="1328"/>
    </row>
    <row r="4005" spans="1:7" ht="18.75" customHeight="1" x14ac:dyDescent="0.25">
      <c r="A4005" s="1348"/>
      <c r="B4005" s="165" t="s">
        <v>4058</v>
      </c>
      <c r="C4005" s="147" t="s">
        <v>95</v>
      </c>
      <c r="D4005" s="164">
        <v>554558</v>
      </c>
      <c r="E4005" s="151">
        <v>833</v>
      </c>
      <c r="F4005" s="164"/>
      <c r="G4005" s="1328"/>
    </row>
    <row r="4006" spans="1:7" ht="18.75" customHeight="1" x14ac:dyDescent="0.25">
      <c r="A4006" s="1348"/>
      <c r="B4006" s="165" t="s">
        <v>4059</v>
      </c>
      <c r="C4006" s="147" t="s">
        <v>95</v>
      </c>
      <c r="D4006" s="164">
        <v>592280</v>
      </c>
      <c r="E4006" s="151">
        <v>833</v>
      </c>
      <c r="F4006" s="164"/>
      <c r="G4006" s="1328"/>
    </row>
    <row r="4007" spans="1:7" ht="18.75" customHeight="1" x14ac:dyDescent="0.25">
      <c r="A4007" s="1348"/>
      <c r="B4007" s="165" t="s">
        <v>4060</v>
      </c>
      <c r="C4007" s="147" t="s">
        <v>95</v>
      </c>
      <c r="D4007" s="164">
        <v>632750</v>
      </c>
      <c r="E4007" s="151">
        <v>833</v>
      </c>
      <c r="F4007" s="164"/>
      <c r="G4007" s="1328"/>
    </row>
    <row r="4008" spans="1:7" ht="18.75" customHeight="1" x14ac:dyDescent="0.25">
      <c r="A4008" s="1348"/>
      <c r="B4008" s="165" t="s">
        <v>4061</v>
      </c>
      <c r="C4008" s="147" t="s">
        <v>95</v>
      </c>
      <c r="D4008" s="164">
        <v>676357</v>
      </c>
      <c r="E4008" s="151">
        <v>833</v>
      </c>
      <c r="F4008" s="164"/>
      <c r="G4008" s="1328"/>
    </row>
    <row r="4009" spans="1:7" ht="18.75" customHeight="1" x14ac:dyDescent="0.25">
      <c r="A4009" s="1348"/>
      <c r="B4009" s="165" t="s">
        <v>4062</v>
      </c>
      <c r="C4009" s="147" t="s">
        <v>95</v>
      </c>
      <c r="D4009" s="164">
        <v>723545</v>
      </c>
      <c r="E4009" s="151">
        <v>833</v>
      </c>
      <c r="F4009" s="164"/>
      <c r="G4009" s="1328"/>
    </row>
    <row r="4010" spans="1:7" ht="18.75" customHeight="1" x14ac:dyDescent="0.25">
      <c r="A4010" s="1348"/>
      <c r="B4010" s="165" t="s">
        <v>4063</v>
      </c>
      <c r="C4010" s="147" t="s">
        <v>95</v>
      </c>
      <c r="D4010" s="164">
        <v>774814</v>
      </c>
      <c r="E4010" s="151">
        <v>833</v>
      </c>
      <c r="F4010" s="164"/>
      <c r="G4010" s="1328"/>
    </row>
    <row r="4011" spans="1:7" ht="18.75" customHeight="1" x14ac:dyDescent="0.25">
      <c r="A4011" s="1348"/>
      <c r="B4011" s="165" t="s">
        <v>4064</v>
      </c>
      <c r="C4011" s="147" t="s">
        <v>95</v>
      </c>
      <c r="D4011" s="164">
        <v>830762</v>
      </c>
      <c r="E4011" s="151">
        <v>833</v>
      </c>
      <c r="F4011" s="164"/>
      <c r="G4011" s="1328"/>
    </row>
    <row r="4012" spans="1:7" ht="18.75" customHeight="1" x14ac:dyDescent="0.25">
      <c r="A4012" s="1348"/>
      <c r="B4012" s="165" t="s">
        <v>4065</v>
      </c>
      <c r="C4012" s="147" t="s">
        <v>95</v>
      </c>
      <c r="D4012" s="164">
        <v>892030</v>
      </c>
      <c r="E4012" s="151">
        <v>833</v>
      </c>
      <c r="F4012" s="164"/>
      <c r="G4012" s="1328"/>
    </row>
    <row r="4013" spans="1:7" ht="18.75" customHeight="1" x14ac:dyDescent="0.25">
      <c r="A4013" s="1348"/>
      <c r="B4013" s="165" t="s">
        <v>4066</v>
      </c>
      <c r="C4013" s="147" t="s">
        <v>95</v>
      </c>
      <c r="D4013" s="164">
        <v>959377</v>
      </c>
      <c r="E4013" s="151">
        <v>833</v>
      </c>
      <c r="F4013" s="164"/>
      <c r="G4013" s="1328"/>
    </row>
    <row r="4014" spans="1:7" ht="18.75" customHeight="1" x14ac:dyDescent="0.25">
      <c r="A4014" s="1348"/>
      <c r="B4014" s="167" t="s">
        <v>4067</v>
      </c>
      <c r="C4014" s="147" t="s">
        <v>95</v>
      </c>
      <c r="D4014" s="164">
        <v>1033664</v>
      </c>
      <c r="E4014" s="151">
        <v>833</v>
      </c>
      <c r="F4014" s="164"/>
      <c r="G4014" s="1328"/>
    </row>
    <row r="4015" spans="1:7" ht="18.75" customHeight="1" x14ac:dyDescent="0.25">
      <c r="A4015" s="1347">
        <v>40</v>
      </c>
      <c r="B4015" s="165" t="s">
        <v>4068</v>
      </c>
      <c r="C4015" s="147" t="s">
        <v>95</v>
      </c>
      <c r="D4015" s="166">
        <v>104226</v>
      </c>
      <c r="E4015" s="151">
        <v>833</v>
      </c>
      <c r="F4015" s="166"/>
      <c r="G4015" s="1342" t="s">
        <v>2837</v>
      </c>
    </row>
    <row r="4016" spans="1:7" ht="18.75" customHeight="1" x14ac:dyDescent="0.25">
      <c r="A4016" s="1348"/>
      <c r="B4016" s="165" t="s">
        <v>4069</v>
      </c>
      <c r="C4016" s="147" t="s">
        <v>95</v>
      </c>
      <c r="D4016" s="164">
        <v>137304</v>
      </c>
      <c r="E4016" s="151">
        <v>833</v>
      </c>
      <c r="F4016" s="164"/>
      <c r="G4016" s="1328"/>
    </row>
    <row r="4017" spans="1:7" ht="18.75" customHeight="1" x14ac:dyDescent="0.25">
      <c r="A4017" s="1348"/>
      <c r="B4017" s="165" t="s">
        <v>4070</v>
      </c>
      <c r="C4017" s="147" t="s">
        <v>95</v>
      </c>
      <c r="D4017" s="164">
        <v>361264</v>
      </c>
      <c r="E4017" s="151">
        <v>833</v>
      </c>
      <c r="F4017" s="164"/>
      <c r="G4017" s="1328"/>
    </row>
    <row r="4018" spans="1:7" ht="18.75" customHeight="1" x14ac:dyDescent="0.25">
      <c r="A4018" s="1348"/>
      <c r="B4018" s="165" t="s">
        <v>4071</v>
      </c>
      <c r="C4018" s="147" t="s">
        <v>95</v>
      </c>
      <c r="D4018" s="164">
        <v>486039</v>
      </c>
      <c r="E4018" s="151">
        <v>833</v>
      </c>
      <c r="F4018" s="164"/>
      <c r="G4018" s="1328"/>
    </row>
    <row r="4019" spans="1:7" ht="18.75" customHeight="1" x14ac:dyDescent="0.25">
      <c r="A4019" s="1348"/>
      <c r="B4019" s="165" t="s">
        <v>4072</v>
      </c>
      <c r="C4019" s="147" t="s">
        <v>95</v>
      </c>
      <c r="D4019" s="164">
        <v>519244</v>
      </c>
      <c r="E4019" s="151">
        <v>833</v>
      </c>
      <c r="F4019" s="164"/>
      <c r="G4019" s="1328"/>
    </row>
    <row r="4020" spans="1:7" ht="18.75" customHeight="1" x14ac:dyDescent="0.25">
      <c r="A4020" s="1348"/>
      <c r="B4020" s="165" t="s">
        <v>4073</v>
      </c>
      <c r="C4020" s="147" t="s">
        <v>95</v>
      </c>
      <c r="D4020" s="164">
        <v>554558</v>
      </c>
      <c r="E4020" s="151">
        <v>833</v>
      </c>
      <c r="F4020" s="164"/>
      <c r="G4020" s="1328"/>
    </row>
    <row r="4021" spans="1:7" ht="18.75" customHeight="1" x14ac:dyDescent="0.25">
      <c r="A4021" s="1348"/>
      <c r="B4021" s="165" t="s">
        <v>4074</v>
      </c>
      <c r="C4021" s="147" t="s">
        <v>95</v>
      </c>
      <c r="D4021" s="164">
        <v>592280</v>
      </c>
      <c r="E4021" s="151">
        <v>833</v>
      </c>
      <c r="F4021" s="164"/>
      <c r="G4021" s="1328"/>
    </row>
    <row r="4022" spans="1:7" ht="18.75" customHeight="1" x14ac:dyDescent="0.25">
      <c r="A4022" s="1348"/>
      <c r="B4022" s="165" t="s">
        <v>4075</v>
      </c>
      <c r="C4022" s="147" t="s">
        <v>95</v>
      </c>
      <c r="D4022" s="164">
        <v>632750</v>
      </c>
      <c r="E4022" s="151">
        <v>833</v>
      </c>
      <c r="F4022" s="164"/>
      <c r="G4022" s="1328"/>
    </row>
    <row r="4023" spans="1:7" ht="18.75" customHeight="1" x14ac:dyDescent="0.25">
      <c r="A4023" s="1348"/>
      <c r="B4023" s="165" t="s">
        <v>4076</v>
      </c>
      <c r="C4023" s="147" t="s">
        <v>95</v>
      </c>
      <c r="D4023" s="164">
        <v>676357</v>
      </c>
      <c r="E4023" s="151">
        <v>833</v>
      </c>
      <c r="F4023" s="164"/>
      <c r="G4023" s="1328"/>
    </row>
    <row r="4024" spans="1:7" ht="18.75" customHeight="1" x14ac:dyDescent="0.25">
      <c r="A4024" s="1348"/>
      <c r="B4024" s="165" t="s">
        <v>4077</v>
      </c>
      <c r="C4024" s="147" t="s">
        <v>95</v>
      </c>
      <c r="D4024" s="164">
        <v>723545</v>
      </c>
      <c r="E4024" s="151">
        <v>833</v>
      </c>
      <c r="F4024" s="164"/>
      <c r="G4024" s="1328"/>
    </row>
    <row r="4025" spans="1:7" ht="18.75" customHeight="1" x14ac:dyDescent="0.25">
      <c r="A4025" s="1348"/>
      <c r="B4025" s="165" t="s">
        <v>4078</v>
      </c>
      <c r="C4025" s="147" t="s">
        <v>95</v>
      </c>
      <c r="D4025" s="164">
        <v>774814</v>
      </c>
      <c r="E4025" s="151">
        <v>833</v>
      </c>
      <c r="F4025" s="164"/>
      <c r="G4025" s="1328"/>
    </row>
    <row r="4026" spans="1:7" ht="18.75" customHeight="1" x14ac:dyDescent="0.25">
      <c r="A4026" s="1348"/>
      <c r="B4026" s="165" t="s">
        <v>4079</v>
      </c>
      <c r="C4026" s="147" t="s">
        <v>95</v>
      </c>
      <c r="D4026" s="164">
        <v>830762</v>
      </c>
      <c r="E4026" s="151">
        <v>833</v>
      </c>
      <c r="F4026" s="164"/>
      <c r="G4026" s="1328"/>
    </row>
    <row r="4027" spans="1:7" ht="18.75" customHeight="1" x14ac:dyDescent="0.25">
      <c r="A4027" s="1348"/>
      <c r="B4027" s="165" t="s">
        <v>4080</v>
      </c>
      <c r="C4027" s="147" t="s">
        <v>95</v>
      </c>
      <c r="D4027" s="164">
        <v>892030</v>
      </c>
      <c r="E4027" s="151">
        <v>833</v>
      </c>
      <c r="F4027" s="164"/>
      <c r="G4027" s="1328"/>
    </row>
    <row r="4028" spans="1:7" ht="18.75" customHeight="1" x14ac:dyDescent="0.25">
      <c r="A4028" s="1348"/>
      <c r="B4028" s="165" t="s">
        <v>4081</v>
      </c>
      <c r="C4028" s="147" t="s">
        <v>95</v>
      </c>
      <c r="D4028" s="164">
        <v>959377</v>
      </c>
      <c r="E4028" s="151">
        <v>833</v>
      </c>
      <c r="F4028" s="164"/>
      <c r="G4028" s="1328"/>
    </row>
    <row r="4029" spans="1:7" ht="18.75" customHeight="1" x14ac:dyDescent="0.25">
      <c r="A4029" s="1348"/>
      <c r="B4029" s="167" t="s">
        <v>4082</v>
      </c>
      <c r="C4029" s="147" t="s">
        <v>95</v>
      </c>
      <c r="D4029" s="164">
        <v>1033664</v>
      </c>
      <c r="E4029" s="151">
        <v>833</v>
      </c>
      <c r="F4029" s="164"/>
      <c r="G4029" s="1328"/>
    </row>
    <row r="4030" spans="1:7" ht="18.75" customHeight="1" x14ac:dyDescent="0.25">
      <c r="A4030" s="1347">
        <v>40</v>
      </c>
      <c r="B4030" s="165" t="s">
        <v>4083</v>
      </c>
      <c r="C4030" s="147" t="s">
        <v>95</v>
      </c>
      <c r="D4030" s="166">
        <v>104226</v>
      </c>
      <c r="E4030" s="151">
        <v>833</v>
      </c>
      <c r="F4030" s="166"/>
      <c r="G4030" s="1342" t="s">
        <v>2837</v>
      </c>
    </row>
    <row r="4031" spans="1:7" ht="18.75" customHeight="1" x14ac:dyDescent="0.25">
      <c r="A4031" s="1348"/>
      <c r="B4031" s="165" t="s">
        <v>4084</v>
      </c>
      <c r="C4031" s="147" t="s">
        <v>95</v>
      </c>
      <c r="D4031" s="164">
        <v>137304</v>
      </c>
      <c r="E4031" s="151">
        <v>833</v>
      </c>
      <c r="F4031" s="164"/>
      <c r="G4031" s="1328"/>
    </row>
    <row r="4032" spans="1:7" ht="18.75" customHeight="1" x14ac:dyDescent="0.25">
      <c r="A4032" s="1348"/>
      <c r="B4032" s="165" t="s">
        <v>4085</v>
      </c>
      <c r="C4032" s="147" t="s">
        <v>95</v>
      </c>
      <c r="D4032" s="164">
        <v>361264</v>
      </c>
      <c r="E4032" s="151">
        <v>833</v>
      </c>
      <c r="F4032" s="164"/>
      <c r="G4032" s="1328"/>
    </row>
    <row r="4033" spans="1:7" ht="18.75" customHeight="1" x14ac:dyDescent="0.25">
      <c r="A4033" s="1348"/>
      <c r="B4033" s="165" t="s">
        <v>4086</v>
      </c>
      <c r="C4033" s="147" t="s">
        <v>95</v>
      </c>
      <c r="D4033" s="164">
        <v>486039</v>
      </c>
      <c r="E4033" s="151">
        <v>833</v>
      </c>
      <c r="F4033" s="164"/>
      <c r="G4033" s="1328"/>
    </row>
    <row r="4034" spans="1:7" ht="18.75" customHeight="1" x14ac:dyDescent="0.25">
      <c r="A4034" s="1348"/>
      <c r="B4034" s="165" t="s">
        <v>4087</v>
      </c>
      <c r="C4034" s="147" t="s">
        <v>95</v>
      </c>
      <c r="D4034" s="164">
        <v>519244</v>
      </c>
      <c r="E4034" s="151">
        <v>833</v>
      </c>
      <c r="F4034" s="164"/>
      <c r="G4034" s="1328"/>
    </row>
    <row r="4035" spans="1:7" ht="18.75" customHeight="1" x14ac:dyDescent="0.25">
      <c r="A4035" s="1348"/>
      <c r="B4035" s="165" t="s">
        <v>4088</v>
      </c>
      <c r="C4035" s="147" t="s">
        <v>95</v>
      </c>
      <c r="D4035" s="164">
        <v>554558</v>
      </c>
      <c r="E4035" s="151">
        <v>833</v>
      </c>
      <c r="F4035" s="164"/>
      <c r="G4035" s="1328"/>
    </row>
    <row r="4036" spans="1:7" ht="18.75" customHeight="1" x14ac:dyDescent="0.25">
      <c r="A4036" s="1348"/>
      <c r="B4036" s="165" t="s">
        <v>4089</v>
      </c>
      <c r="C4036" s="147" t="s">
        <v>95</v>
      </c>
      <c r="D4036" s="164">
        <v>592280</v>
      </c>
      <c r="E4036" s="151">
        <v>833</v>
      </c>
      <c r="F4036" s="164"/>
      <c r="G4036" s="1328"/>
    </row>
    <row r="4037" spans="1:7" ht="18.75" customHeight="1" x14ac:dyDescent="0.25">
      <c r="A4037" s="1348"/>
      <c r="B4037" s="165" t="s">
        <v>4090</v>
      </c>
      <c r="C4037" s="147" t="s">
        <v>95</v>
      </c>
      <c r="D4037" s="164">
        <v>632750</v>
      </c>
      <c r="E4037" s="151">
        <v>833</v>
      </c>
      <c r="F4037" s="164"/>
      <c r="G4037" s="1328"/>
    </row>
    <row r="4038" spans="1:7" ht="18.75" customHeight="1" x14ac:dyDescent="0.25">
      <c r="A4038" s="1348"/>
      <c r="B4038" s="165" t="s">
        <v>4091</v>
      </c>
      <c r="C4038" s="147" t="s">
        <v>95</v>
      </c>
      <c r="D4038" s="164">
        <v>676357</v>
      </c>
      <c r="E4038" s="151">
        <v>833</v>
      </c>
      <c r="F4038" s="164"/>
      <c r="G4038" s="1328"/>
    </row>
    <row r="4039" spans="1:7" ht="18.75" customHeight="1" x14ac:dyDescent="0.25">
      <c r="A4039" s="1348"/>
      <c r="B4039" s="165" t="s">
        <v>4092</v>
      </c>
      <c r="C4039" s="147" t="s">
        <v>95</v>
      </c>
      <c r="D4039" s="164">
        <v>723545</v>
      </c>
      <c r="E4039" s="151">
        <v>833</v>
      </c>
      <c r="F4039" s="164"/>
      <c r="G4039" s="1328"/>
    </row>
    <row r="4040" spans="1:7" ht="18.75" customHeight="1" x14ac:dyDescent="0.25">
      <c r="A4040" s="1348"/>
      <c r="B4040" s="165" t="s">
        <v>4093</v>
      </c>
      <c r="C4040" s="147" t="s">
        <v>95</v>
      </c>
      <c r="D4040" s="164">
        <v>774814</v>
      </c>
      <c r="E4040" s="151">
        <v>833</v>
      </c>
      <c r="F4040" s="164"/>
      <c r="G4040" s="1328"/>
    </row>
    <row r="4041" spans="1:7" ht="18.75" customHeight="1" x14ac:dyDescent="0.25">
      <c r="A4041" s="1348"/>
      <c r="B4041" s="165" t="s">
        <v>4094</v>
      </c>
      <c r="C4041" s="147" t="s">
        <v>95</v>
      </c>
      <c r="D4041" s="164">
        <v>830762</v>
      </c>
      <c r="E4041" s="151">
        <v>833</v>
      </c>
      <c r="F4041" s="164"/>
      <c r="G4041" s="1328"/>
    </row>
    <row r="4042" spans="1:7" ht="18.75" customHeight="1" x14ac:dyDescent="0.25">
      <c r="A4042" s="1348"/>
      <c r="B4042" s="165" t="s">
        <v>4095</v>
      </c>
      <c r="C4042" s="147" t="s">
        <v>95</v>
      </c>
      <c r="D4042" s="164">
        <v>892030</v>
      </c>
      <c r="E4042" s="151">
        <v>833</v>
      </c>
      <c r="F4042" s="164"/>
      <c r="G4042" s="1328"/>
    </row>
    <row r="4043" spans="1:7" ht="18.75" customHeight="1" x14ac:dyDescent="0.25">
      <c r="A4043" s="1348"/>
      <c r="B4043" s="165" t="s">
        <v>4096</v>
      </c>
      <c r="C4043" s="147" t="s">
        <v>95</v>
      </c>
      <c r="D4043" s="164">
        <v>959377</v>
      </c>
      <c r="E4043" s="151">
        <v>833</v>
      </c>
      <c r="F4043" s="164"/>
      <c r="G4043" s="1328"/>
    </row>
    <row r="4044" spans="1:7" ht="18.75" customHeight="1" x14ac:dyDescent="0.25">
      <c r="A4044" s="1348"/>
      <c r="B4044" s="167" t="s">
        <v>4097</v>
      </c>
      <c r="C4044" s="147" t="s">
        <v>95</v>
      </c>
      <c r="D4044" s="164">
        <v>1033664</v>
      </c>
      <c r="E4044" s="151">
        <v>833</v>
      </c>
      <c r="F4044" s="164"/>
      <c r="G4044" s="1328"/>
    </row>
    <row r="4045" spans="1:7" ht="18.75" customHeight="1" thickBot="1" x14ac:dyDescent="0.3">
      <c r="A4045" s="1329">
        <v>1</v>
      </c>
      <c r="B4045" s="146" t="s">
        <v>4098</v>
      </c>
      <c r="C4045" s="147" t="s">
        <v>95</v>
      </c>
      <c r="D4045" s="168">
        <v>91198</v>
      </c>
      <c r="E4045" s="151">
        <v>833</v>
      </c>
      <c r="F4045" s="913"/>
      <c r="G4045" s="1342" t="s">
        <v>4099</v>
      </c>
    </row>
    <row r="4046" spans="1:7" ht="18.75" customHeight="1" thickBot="1" x14ac:dyDescent="0.3">
      <c r="A4046" s="1330"/>
      <c r="B4046" s="146" t="s">
        <v>4100</v>
      </c>
      <c r="C4046" s="147" t="s">
        <v>95</v>
      </c>
      <c r="D4046" s="168">
        <v>120141</v>
      </c>
      <c r="E4046" s="151">
        <v>833</v>
      </c>
      <c r="F4046" s="913"/>
      <c r="G4046" s="1328"/>
    </row>
    <row r="4047" spans="1:7" ht="18.75" customHeight="1" thickBot="1" x14ac:dyDescent="0.3">
      <c r="A4047" s="1330"/>
      <c r="B4047" s="146" t="s">
        <v>4101</v>
      </c>
      <c r="C4047" s="147" t="s">
        <v>95</v>
      </c>
      <c r="D4047" s="168">
        <v>316106</v>
      </c>
      <c r="E4047" s="151">
        <v>833</v>
      </c>
      <c r="F4047" s="913"/>
      <c r="G4047" s="1328"/>
    </row>
    <row r="4048" spans="1:7" ht="18.75" customHeight="1" thickBot="1" x14ac:dyDescent="0.3">
      <c r="A4048" s="1330"/>
      <c r="B4048" s="146" t="s">
        <v>4102</v>
      </c>
      <c r="C4048" s="147" t="s">
        <v>95</v>
      </c>
      <c r="D4048" s="168">
        <v>425284</v>
      </c>
      <c r="E4048" s="151">
        <v>833</v>
      </c>
      <c r="F4048" s="913"/>
      <c r="G4048" s="1328"/>
    </row>
    <row r="4049" spans="1:7" ht="18.75" customHeight="1" thickBot="1" x14ac:dyDescent="0.3">
      <c r="A4049" s="1330"/>
      <c r="B4049" s="146" t="s">
        <v>4103</v>
      </c>
      <c r="C4049" s="147" t="s">
        <v>95</v>
      </c>
      <c r="D4049" s="168">
        <v>454339</v>
      </c>
      <c r="E4049" s="151">
        <v>833</v>
      </c>
      <c r="F4049" s="913"/>
      <c r="G4049" s="1328"/>
    </row>
    <row r="4050" spans="1:7" ht="18.75" customHeight="1" thickBot="1" x14ac:dyDescent="0.3">
      <c r="A4050" s="1330"/>
      <c r="B4050" s="146" t="s">
        <v>4104</v>
      </c>
      <c r="C4050" s="147" t="s">
        <v>95</v>
      </c>
      <c r="D4050" s="168">
        <v>485238</v>
      </c>
      <c r="E4050" s="151">
        <v>833</v>
      </c>
      <c r="F4050" s="913"/>
      <c r="G4050" s="1328"/>
    </row>
    <row r="4051" spans="1:7" ht="18.75" customHeight="1" thickBot="1" x14ac:dyDescent="0.3">
      <c r="A4051" s="1330"/>
      <c r="B4051" s="146" t="s">
        <v>4105</v>
      </c>
      <c r="C4051" s="147" t="s">
        <v>95</v>
      </c>
      <c r="D4051" s="168">
        <v>518245</v>
      </c>
      <c r="E4051" s="151">
        <v>833</v>
      </c>
      <c r="F4051" s="913"/>
      <c r="G4051" s="1328"/>
    </row>
    <row r="4052" spans="1:7" ht="18.75" customHeight="1" thickBot="1" x14ac:dyDescent="0.3">
      <c r="A4052" s="1330"/>
      <c r="B4052" s="146" t="s">
        <v>4106</v>
      </c>
      <c r="C4052" s="147" t="s">
        <v>95</v>
      </c>
      <c r="D4052" s="168">
        <v>553656</v>
      </c>
      <c r="E4052" s="151">
        <v>833</v>
      </c>
      <c r="F4052" s="913"/>
      <c r="G4052" s="1328"/>
    </row>
    <row r="4053" spans="1:7" ht="18.75" customHeight="1" thickBot="1" x14ac:dyDescent="0.3">
      <c r="A4053" s="1330"/>
      <c r="B4053" s="146" t="s">
        <v>4107</v>
      </c>
      <c r="C4053" s="147" t="s">
        <v>95</v>
      </c>
      <c r="D4053" s="168">
        <v>591812</v>
      </c>
      <c r="E4053" s="151">
        <v>833</v>
      </c>
      <c r="F4053" s="913"/>
      <c r="G4053" s="1328"/>
    </row>
    <row r="4054" spans="1:7" ht="18.75" customHeight="1" thickBot="1" x14ac:dyDescent="0.3">
      <c r="A4054" s="1330"/>
      <c r="B4054" s="146" t="s">
        <v>4108</v>
      </c>
      <c r="C4054" s="147" t="s">
        <v>95</v>
      </c>
      <c r="D4054" s="168">
        <v>633102</v>
      </c>
      <c r="E4054" s="151">
        <v>833</v>
      </c>
      <c r="F4054" s="913"/>
      <c r="G4054" s="1328"/>
    </row>
    <row r="4055" spans="1:7" ht="18.75" customHeight="1" thickBot="1" x14ac:dyDescent="0.3">
      <c r="A4055" s="1330"/>
      <c r="B4055" s="146" t="s">
        <v>4109</v>
      </c>
      <c r="C4055" s="147" t="s">
        <v>95</v>
      </c>
      <c r="D4055" s="168">
        <v>677962</v>
      </c>
      <c r="E4055" s="151">
        <v>833</v>
      </c>
      <c r="F4055" s="913"/>
      <c r="G4055" s="1328"/>
    </row>
    <row r="4056" spans="1:7" ht="18.75" customHeight="1" thickBot="1" x14ac:dyDescent="0.3">
      <c r="A4056" s="1330"/>
      <c r="B4056" s="146" t="s">
        <v>4110</v>
      </c>
      <c r="C4056" s="147" t="s">
        <v>95</v>
      </c>
      <c r="D4056" s="168">
        <v>726917</v>
      </c>
      <c r="E4056" s="151">
        <v>833</v>
      </c>
      <c r="F4056" s="913"/>
      <c r="G4056" s="1328"/>
    </row>
    <row r="4057" spans="1:7" ht="18.75" customHeight="1" thickBot="1" x14ac:dyDescent="0.3">
      <c r="A4057" s="1330"/>
      <c r="B4057" s="146" t="s">
        <v>4111</v>
      </c>
      <c r="C4057" s="147" t="s">
        <v>95</v>
      </c>
      <c r="D4057" s="168">
        <v>780526</v>
      </c>
      <c r="E4057" s="151">
        <v>833</v>
      </c>
      <c r="F4057" s="913"/>
      <c r="G4057" s="1328"/>
    </row>
    <row r="4058" spans="1:7" ht="18.75" customHeight="1" thickBot="1" x14ac:dyDescent="0.3">
      <c r="A4058" s="1330"/>
      <c r="B4058" s="146" t="s">
        <v>4112</v>
      </c>
      <c r="C4058" s="147" t="s">
        <v>95</v>
      </c>
      <c r="D4058" s="168">
        <v>839455</v>
      </c>
      <c r="E4058" s="151">
        <v>833</v>
      </c>
      <c r="F4058" s="913"/>
      <c r="G4058" s="1328"/>
    </row>
    <row r="4059" spans="1:7" ht="18.75" customHeight="1" thickBot="1" x14ac:dyDescent="0.3">
      <c r="A4059" s="1331"/>
      <c r="B4059" s="146" t="s">
        <v>4113</v>
      </c>
      <c r="C4059" s="147" t="s">
        <v>95</v>
      </c>
      <c r="D4059" s="168">
        <v>904456</v>
      </c>
      <c r="E4059" s="151">
        <v>833</v>
      </c>
      <c r="F4059" s="913"/>
      <c r="G4059" s="1328"/>
    </row>
    <row r="4060" spans="1:7" ht="18.75" customHeight="1" thickBot="1" x14ac:dyDescent="0.3">
      <c r="A4060" s="1329">
        <v>2</v>
      </c>
      <c r="B4060" s="146" t="s">
        <v>4114</v>
      </c>
      <c r="C4060" s="147" t="s">
        <v>95</v>
      </c>
      <c r="D4060" s="168">
        <v>91198</v>
      </c>
      <c r="E4060" s="151">
        <v>833</v>
      </c>
      <c r="F4060" s="913"/>
      <c r="G4060" s="1342" t="s">
        <v>4099</v>
      </c>
    </row>
    <row r="4061" spans="1:7" ht="18.75" customHeight="1" thickBot="1" x14ac:dyDescent="0.3">
      <c r="A4061" s="1330"/>
      <c r="B4061" s="146" t="s">
        <v>4115</v>
      </c>
      <c r="C4061" s="147" t="s">
        <v>95</v>
      </c>
      <c r="D4061" s="168">
        <v>120141</v>
      </c>
      <c r="E4061" s="151">
        <v>833</v>
      </c>
      <c r="F4061" s="913"/>
      <c r="G4061" s="1328"/>
    </row>
    <row r="4062" spans="1:7" ht="18.75" customHeight="1" thickBot="1" x14ac:dyDescent="0.3">
      <c r="A4062" s="1330"/>
      <c r="B4062" s="146" t="s">
        <v>4116</v>
      </c>
      <c r="C4062" s="147" t="s">
        <v>95</v>
      </c>
      <c r="D4062" s="168">
        <v>316106</v>
      </c>
      <c r="E4062" s="151">
        <v>833</v>
      </c>
      <c r="F4062" s="913"/>
      <c r="G4062" s="1328"/>
    </row>
    <row r="4063" spans="1:7" ht="18.75" customHeight="1" thickBot="1" x14ac:dyDescent="0.3">
      <c r="A4063" s="1330"/>
      <c r="B4063" s="146" t="s">
        <v>4117</v>
      </c>
      <c r="C4063" s="147" t="s">
        <v>95</v>
      </c>
      <c r="D4063" s="168">
        <v>425284</v>
      </c>
      <c r="E4063" s="151">
        <v>833</v>
      </c>
      <c r="F4063" s="913"/>
      <c r="G4063" s="1328"/>
    </row>
    <row r="4064" spans="1:7" ht="18.75" customHeight="1" thickBot="1" x14ac:dyDescent="0.3">
      <c r="A4064" s="1330"/>
      <c r="B4064" s="146" t="s">
        <v>4118</v>
      </c>
      <c r="C4064" s="147" t="s">
        <v>95</v>
      </c>
      <c r="D4064" s="168">
        <v>454339</v>
      </c>
      <c r="E4064" s="151">
        <v>833</v>
      </c>
      <c r="F4064" s="913"/>
      <c r="G4064" s="1328"/>
    </row>
    <row r="4065" spans="1:7" ht="18.75" customHeight="1" thickBot="1" x14ac:dyDescent="0.3">
      <c r="A4065" s="1330"/>
      <c r="B4065" s="146" t="s">
        <v>4119</v>
      </c>
      <c r="C4065" s="147" t="s">
        <v>95</v>
      </c>
      <c r="D4065" s="168">
        <v>485238</v>
      </c>
      <c r="E4065" s="151">
        <v>833</v>
      </c>
      <c r="F4065" s="913"/>
      <c r="G4065" s="1328"/>
    </row>
    <row r="4066" spans="1:7" ht="18.75" customHeight="1" thickBot="1" x14ac:dyDescent="0.3">
      <c r="A4066" s="1330"/>
      <c r="B4066" s="146" t="s">
        <v>4120</v>
      </c>
      <c r="C4066" s="147" t="s">
        <v>95</v>
      </c>
      <c r="D4066" s="168">
        <v>518245</v>
      </c>
      <c r="E4066" s="151">
        <v>833</v>
      </c>
      <c r="F4066" s="913"/>
      <c r="G4066" s="1328"/>
    </row>
    <row r="4067" spans="1:7" ht="18.75" customHeight="1" thickBot="1" x14ac:dyDescent="0.3">
      <c r="A4067" s="1330"/>
      <c r="B4067" s="146" t="s">
        <v>4121</v>
      </c>
      <c r="C4067" s="147" t="s">
        <v>95</v>
      </c>
      <c r="D4067" s="168">
        <v>553656</v>
      </c>
      <c r="E4067" s="151">
        <v>833</v>
      </c>
      <c r="F4067" s="913"/>
      <c r="G4067" s="1328"/>
    </row>
    <row r="4068" spans="1:7" ht="18.75" customHeight="1" thickBot="1" x14ac:dyDescent="0.3">
      <c r="A4068" s="1330"/>
      <c r="B4068" s="146" t="s">
        <v>4122</v>
      </c>
      <c r="C4068" s="147" t="s">
        <v>95</v>
      </c>
      <c r="D4068" s="168">
        <v>591812</v>
      </c>
      <c r="E4068" s="151">
        <v>833</v>
      </c>
      <c r="F4068" s="913"/>
      <c r="G4068" s="1328"/>
    </row>
    <row r="4069" spans="1:7" ht="18.75" customHeight="1" thickBot="1" x14ac:dyDescent="0.3">
      <c r="A4069" s="1330"/>
      <c r="B4069" s="146" t="s">
        <v>4123</v>
      </c>
      <c r="C4069" s="147" t="s">
        <v>95</v>
      </c>
      <c r="D4069" s="168">
        <v>633102</v>
      </c>
      <c r="E4069" s="151">
        <v>833</v>
      </c>
      <c r="F4069" s="913"/>
      <c r="G4069" s="1328"/>
    </row>
    <row r="4070" spans="1:7" ht="18.75" customHeight="1" thickBot="1" x14ac:dyDescent="0.3">
      <c r="A4070" s="1330"/>
      <c r="B4070" s="146" t="s">
        <v>4124</v>
      </c>
      <c r="C4070" s="147" t="s">
        <v>95</v>
      </c>
      <c r="D4070" s="168">
        <v>677962</v>
      </c>
      <c r="E4070" s="151">
        <v>833</v>
      </c>
      <c r="F4070" s="913"/>
      <c r="G4070" s="1328"/>
    </row>
    <row r="4071" spans="1:7" ht="18.75" customHeight="1" thickBot="1" x14ac:dyDescent="0.3">
      <c r="A4071" s="1330"/>
      <c r="B4071" s="146" t="s">
        <v>4125</v>
      </c>
      <c r="C4071" s="147" t="s">
        <v>95</v>
      </c>
      <c r="D4071" s="168">
        <v>726917</v>
      </c>
      <c r="E4071" s="151">
        <v>833</v>
      </c>
      <c r="F4071" s="913"/>
      <c r="G4071" s="1328"/>
    </row>
    <row r="4072" spans="1:7" ht="18.75" customHeight="1" thickBot="1" x14ac:dyDescent="0.3">
      <c r="A4072" s="1330"/>
      <c r="B4072" s="146" t="s">
        <v>4126</v>
      </c>
      <c r="C4072" s="147" t="s">
        <v>95</v>
      </c>
      <c r="D4072" s="168">
        <v>780526</v>
      </c>
      <c r="E4072" s="151">
        <v>833</v>
      </c>
      <c r="F4072" s="913"/>
      <c r="G4072" s="1328"/>
    </row>
    <row r="4073" spans="1:7" ht="18.75" customHeight="1" thickBot="1" x14ac:dyDescent="0.3">
      <c r="A4073" s="1330"/>
      <c r="B4073" s="146" t="s">
        <v>4127</v>
      </c>
      <c r="C4073" s="147" t="s">
        <v>95</v>
      </c>
      <c r="D4073" s="168">
        <v>839455</v>
      </c>
      <c r="E4073" s="151">
        <v>833</v>
      </c>
      <c r="F4073" s="913"/>
      <c r="G4073" s="1328"/>
    </row>
    <row r="4074" spans="1:7" ht="18.75" customHeight="1" thickBot="1" x14ac:dyDescent="0.3">
      <c r="A4074" s="1331"/>
      <c r="B4074" s="146" t="s">
        <v>4128</v>
      </c>
      <c r="C4074" s="147" t="s">
        <v>95</v>
      </c>
      <c r="D4074" s="168">
        <v>904456</v>
      </c>
      <c r="E4074" s="151">
        <v>833</v>
      </c>
      <c r="F4074" s="913"/>
      <c r="G4074" s="1328"/>
    </row>
    <row r="4075" spans="1:7" ht="18.75" customHeight="1" thickBot="1" x14ac:dyDescent="0.3">
      <c r="A4075" s="1329">
        <v>2</v>
      </c>
      <c r="B4075" s="146" t="s">
        <v>3708</v>
      </c>
      <c r="C4075" s="147" t="s">
        <v>95</v>
      </c>
      <c r="D4075" s="168">
        <v>91198</v>
      </c>
      <c r="E4075" s="151">
        <v>833</v>
      </c>
      <c r="F4075" s="913"/>
      <c r="G4075" s="1342" t="s">
        <v>4099</v>
      </c>
    </row>
    <row r="4076" spans="1:7" ht="18.75" customHeight="1" thickBot="1" x14ac:dyDescent="0.3">
      <c r="A4076" s="1330"/>
      <c r="B4076" s="146" t="s">
        <v>3709</v>
      </c>
      <c r="C4076" s="147" t="s">
        <v>95</v>
      </c>
      <c r="D4076" s="168">
        <v>120141</v>
      </c>
      <c r="E4076" s="151">
        <v>833</v>
      </c>
      <c r="F4076" s="913"/>
      <c r="G4076" s="1328"/>
    </row>
    <row r="4077" spans="1:7" ht="18.75" customHeight="1" thickBot="1" x14ac:dyDescent="0.3">
      <c r="A4077" s="1330"/>
      <c r="B4077" s="146" t="s">
        <v>3710</v>
      </c>
      <c r="C4077" s="147" t="s">
        <v>95</v>
      </c>
      <c r="D4077" s="168">
        <v>316106</v>
      </c>
      <c r="E4077" s="151">
        <v>833</v>
      </c>
      <c r="F4077" s="913"/>
      <c r="G4077" s="1328"/>
    </row>
    <row r="4078" spans="1:7" ht="18.75" customHeight="1" thickBot="1" x14ac:dyDescent="0.3">
      <c r="A4078" s="1330"/>
      <c r="B4078" s="146" t="s">
        <v>3711</v>
      </c>
      <c r="C4078" s="147" t="s">
        <v>95</v>
      </c>
      <c r="D4078" s="168">
        <v>425284</v>
      </c>
      <c r="E4078" s="151">
        <v>833</v>
      </c>
      <c r="F4078" s="913"/>
      <c r="G4078" s="1328"/>
    </row>
    <row r="4079" spans="1:7" ht="18.75" customHeight="1" thickBot="1" x14ac:dyDescent="0.3">
      <c r="A4079" s="1330"/>
      <c r="B4079" s="146" t="s">
        <v>3712</v>
      </c>
      <c r="C4079" s="147" t="s">
        <v>95</v>
      </c>
      <c r="D4079" s="168">
        <v>454339</v>
      </c>
      <c r="E4079" s="151">
        <v>833</v>
      </c>
      <c r="F4079" s="913"/>
      <c r="G4079" s="1328"/>
    </row>
    <row r="4080" spans="1:7" ht="18.75" customHeight="1" thickBot="1" x14ac:dyDescent="0.3">
      <c r="A4080" s="1330"/>
      <c r="B4080" s="146" t="s">
        <v>3713</v>
      </c>
      <c r="C4080" s="147" t="s">
        <v>95</v>
      </c>
      <c r="D4080" s="168">
        <v>485238</v>
      </c>
      <c r="E4080" s="151">
        <v>833</v>
      </c>
      <c r="F4080" s="913"/>
      <c r="G4080" s="1328"/>
    </row>
    <row r="4081" spans="1:7" ht="18.75" customHeight="1" thickBot="1" x14ac:dyDescent="0.3">
      <c r="A4081" s="1330"/>
      <c r="B4081" s="146" t="s">
        <v>3714</v>
      </c>
      <c r="C4081" s="147" t="s">
        <v>95</v>
      </c>
      <c r="D4081" s="168">
        <v>518245</v>
      </c>
      <c r="E4081" s="151">
        <v>833</v>
      </c>
      <c r="F4081" s="913"/>
      <c r="G4081" s="1328"/>
    </row>
    <row r="4082" spans="1:7" ht="18.75" customHeight="1" thickBot="1" x14ac:dyDescent="0.3">
      <c r="A4082" s="1330"/>
      <c r="B4082" s="146" t="s">
        <v>3715</v>
      </c>
      <c r="C4082" s="147" t="s">
        <v>95</v>
      </c>
      <c r="D4082" s="168">
        <v>553656</v>
      </c>
      <c r="E4082" s="151">
        <v>833</v>
      </c>
      <c r="F4082" s="913"/>
      <c r="G4082" s="1328"/>
    </row>
    <row r="4083" spans="1:7" ht="18.75" customHeight="1" thickBot="1" x14ac:dyDescent="0.3">
      <c r="A4083" s="1330"/>
      <c r="B4083" s="146" t="s">
        <v>3716</v>
      </c>
      <c r="C4083" s="147" t="s">
        <v>95</v>
      </c>
      <c r="D4083" s="168">
        <v>591812</v>
      </c>
      <c r="E4083" s="151">
        <v>833</v>
      </c>
      <c r="F4083" s="913"/>
      <c r="G4083" s="1328"/>
    </row>
    <row r="4084" spans="1:7" ht="18.75" customHeight="1" thickBot="1" x14ac:dyDescent="0.3">
      <c r="A4084" s="1330"/>
      <c r="B4084" s="146" t="s">
        <v>3717</v>
      </c>
      <c r="C4084" s="147" t="s">
        <v>95</v>
      </c>
      <c r="D4084" s="168">
        <v>633102</v>
      </c>
      <c r="E4084" s="151">
        <v>833</v>
      </c>
      <c r="F4084" s="913"/>
      <c r="G4084" s="1328"/>
    </row>
    <row r="4085" spans="1:7" ht="18.75" customHeight="1" thickBot="1" x14ac:dyDescent="0.3">
      <c r="A4085" s="1330"/>
      <c r="B4085" s="146" t="s">
        <v>3718</v>
      </c>
      <c r="C4085" s="147" t="s">
        <v>95</v>
      </c>
      <c r="D4085" s="168">
        <v>677962</v>
      </c>
      <c r="E4085" s="151">
        <v>833</v>
      </c>
      <c r="F4085" s="913"/>
      <c r="G4085" s="1328"/>
    </row>
    <row r="4086" spans="1:7" ht="18.75" customHeight="1" thickBot="1" x14ac:dyDescent="0.3">
      <c r="A4086" s="1330"/>
      <c r="B4086" s="146" t="s">
        <v>3719</v>
      </c>
      <c r="C4086" s="147" t="s">
        <v>95</v>
      </c>
      <c r="D4086" s="168">
        <v>726917</v>
      </c>
      <c r="E4086" s="151">
        <v>833</v>
      </c>
      <c r="F4086" s="913"/>
      <c r="G4086" s="1328"/>
    </row>
    <row r="4087" spans="1:7" ht="18.75" customHeight="1" thickBot="1" x14ac:dyDescent="0.3">
      <c r="A4087" s="1330"/>
      <c r="B4087" s="146" t="s">
        <v>3720</v>
      </c>
      <c r="C4087" s="147" t="s">
        <v>95</v>
      </c>
      <c r="D4087" s="168">
        <v>780526</v>
      </c>
      <c r="E4087" s="151">
        <v>833</v>
      </c>
      <c r="F4087" s="913"/>
      <c r="G4087" s="1328"/>
    </row>
    <row r="4088" spans="1:7" ht="18.75" customHeight="1" thickBot="1" x14ac:dyDescent="0.3">
      <c r="A4088" s="1330"/>
      <c r="B4088" s="146" t="s">
        <v>3721</v>
      </c>
      <c r="C4088" s="147" t="s">
        <v>95</v>
      </c>
      <c r="D4088" s="168">
        <v>839455</v>
      </c>
      <c r="E4088" s="151">
        <v>833</v>
      </c>
      <c r="F4088" s="913"/>
      <c r="G4088" s="1328"/>
    </row>
    <row r="4089" spans="1:7" ht="18.75" customHeight="1" thickBot="1" x14ac:dyDescent="0.3">
      <c r="A4089" s="1331"/>
      <c r="B4089" s="146" t="s">
        <v>3722</v>
      </c>
      <c r="C4089" s="147" t="s">
        <v>95</v>
      </c>
      <c r="D4089" s="168">
        <v>904456</v>
      </c>
      <c r="E4089" s="151">
        <v>833</v>
      </c>
      <c r="F4089" s="913"/>
      <c r="G4089" s="1328"/>
    </row>
    <row r="4090" spans="1:7" ht="18.75" customHeight="1" thickBot="1" x14ac:dyDescent="0.3">
      <c r="A4090" s="1329">
        <v>2</v>
      </c>
      <c r="B4090" s="146" t="s">
        <v>4129</v>
      </c>
      <c r="C4090" s="147" t="s">
        <v>95</v>
      </c>
      <c r="D4090" s="168">
        <v>91198</v>
      </c>
      <c r="E4090" s="151">
        <v>833</v>
      </c>
      <c r="F4090" s="913"/>
      <c r="G4090" s="1342" t="s">
        <v>4099</v>
      </c>
    </row>
    <row r="4091" spans="1:7" ht="18.75" customHeight="1" thickBot="1" x14ac:dyDescent="0.3">
      <c r="A4091" s="1330"/>
      <c r="B4091" s="146" t="s">
        <v>4130</v>
      </c>
      <c r="C4091" s="147" t="s">
        <v>95</v>
      </c>
      <c r="D4091" s="168">
        <v>120141</v>
      </c>
      <c r="E4091" s="151">
        <v>833</v>
      </c>
      <c r="F4091" s="913"/>
      <c r="G4091" s="1328"/>
    </row>
    <row r="4092" spans="1:7" ht="18.75" customHeight="1" thickBot="1" x14ac:dyDescent="0.3">
      <c r="A4092" s="1330"/>
      <c r="B4092" s="146" t="s">
        <v>4131</v>
      </c>
      <c r="C4092" s="147" t="s">
        <v>95</v>
      </c>
      <c r="D4092" s="168">
        <v>316106</v>
      </c>
      <c r="E4092" s="151">
        <v>833</v>
      </c>
      <c r="F4092" s="913"/>
      <c r="G4092" s="1328"/>
    </row>
    <row r="4093" spans="1:7" ht="18.75" customHeight="1" thickBot="1" x14ac:dyDescent="0.3">
      <c r="A4093" s="1330"/>
      <c r="B4093" s="146" t="s">
        <v>4132</v>
      </c>
      <c r="C4093" s="147" t="s">
        <v>95</v>
      </c>
      <c r="D4093" s="168">
        <v>425284</v>
      </c>
      <c r="E4093" s="151">
        <v>833</v>
      </c>
      <c r="F4093" s="913"/>
      <c r="G4093" s="1328"/>
    </row>
    <row r="4094" spans="1:7" ht="18.75" customHeight="1" thickBot="1" x14ac:dyDescent="0.3">
      <c r="A4094" s="1330"/>
      <c r="B4094" s="146" t="s">
        <v>4133</v>
      </c>
      <c r="C4094" s="147" t="s">
        <v>95</v>
      </c>
      <c r="D4094" s="168">
        <v>454339</v>
      </c>
      <c r="E4094" s="151">
        <v>833</v>
      </c>
      <c r="F4094" s="913"/>
      <c r="G4094" s="1328"/>
    </row>
    <row r="4095" spans="1:7" ht="18.75" customHeight="1" thickBot="1" x14ac:dyDescent="0.3">
      <c r="A4095" s="1330"/>
      <c r="B4095" s="146" t="s">
        <v>4134</v>
      </c>
      <c r="C4095" s="147" t="s">
        <v>95</v>
      </c>
      <c r="D4095" s="168">
        <v>485238</v>
      </c>
      <c r="E4095" s="151">
        <v>833</v>
      </c>
      <c r="F4095" s="913"/>
      <c r="G4095" s="1328"/>
    </row>
    <row r="4096" spans="1:7" ht="18.75" customHeight="1" thickBot="1" x14ac:dyDescent="0.3">
      <c r="A4096" s="1330"/>
      <c r="B4096" s="146" t="s">
        <v>4135</v>
      </c>
      <c r="C4096" s="147" t="s">
        <v>95</v>
      </c>
      <c r="D4096" s="168">
        <v>518245</v>
      </c>
      <c r="E4096" s="151">
        <v>833</v>
      </c>
      <c r="F4096" s="913"/>
      <c r="G4096" s="1328"/>
    </row>
    <row r="4097" spans="1:7" ht="18.75" customHeight="1" thickBot="1" x14ac:dyDescent="0.3">
      <c r="A4097" s="1330"/>
      <c r="B4097" s="146" t="s">
        <v>4136</v>
      </c>
      <c r="C4097" s="147" t="s">
        <v>95</v>
      </c>
      <c r="D4097" s="168">
        <v>553656</v>
      </c>
      <c r="E4097" s="151">
        <v>833</v>
      </c>
      <c r="F4097" s="913"/>
      <c r="G4097" s="1328"/>
    </row>
    <row r="4098" spans="1:7" ht="18.75" customHeight="1" thickBot="1" x14ac:dyDescent="0.3">
      <c r="A4098" s="1330"/>
      <c r="B4098" s="146" t="s">
        <v>4137</v>
      </c>
      <c r="C4098" s="147" t="s">
        <v>95</v>
      </c>
      <c r="D4098" s="168">
        <v>591812</v>
      </c>
      <c r="E4098" s="151">
        <v>833</v>
      </c>
      <c r="F4098" s="913"/>
      <c r="G4098" s="1328"/>
    </row>
    <row r="4099" spans="1:7" ht="18.75" customHeight="1" thickBot="1" x14ac:dyDescent="0.3">
      <c r="A4099" s="1330"/>
      <c r="B4099" s="146" t="s">
        <v>4138</v>
      </c>
      <c r="C4099" s="147" t="s">
        <v>95</v>
      </c>
      <c r="D4099" s="168">
        <v>633102</v>
      </c>
      <c r="E4099" s="151">
        <v>833</v>
      </c>
      <c r="F4099" s="913"/>
      <c r="G4099" s="1328"/>
    </row>
    <row r="4100" spans="1:7" ht="18.75" customHeight="1" thickBot="1" x14ac:dyDescent="0.3">
      <c r="A4100" s="1330"/>
      <c r="B4100" s="146" t="s">
        <v>4139</v>
      </c>
      <c r="C4100" s="147" t="s">
        <v>95</v>
      </c>
      <c r="D4100" s="168">
        <v>677962</v>
      </c>
      <c r="E4100" s="151">
        <v>833</v>
      </c>
      <c r="F4100" s="913"/>
      <c r="G4100" s="1328"/>
    </row>
    <row r="4101" spans="1:7" ht="18.75" customHeight="1" thickBot="1" x14ac:dyDescent="0.3">
      <c r="A4101" s="1330"/>
      <c r="B4101" s="146" t="s">
        <v>4140</v>
      </c>
      <c r="C4101" s="147" t="s">
        <v>95</v>
      </c>
      <c r="D4101" s="168">
        <v>726917</v>
      </c>
      <c r="E4101" s="151">
        <v>833</v>
      </c>
      <c r="F4101" s="913"/>
      <c r="G4101" s="1328"/>
    </row>
    <row r="4102" spans="1:7" ht="18.75" customHeight="1" thickBot="1" x14ac:dyDescent="0.3">
      <c r="A4102" s="1330"/>
      <c r="B4102" s="146" t="s">
        <v>4141</v>
      </c>
      <c r="C4102" s="147" t="s">
        <v>95</v>
      </c>
      <c r="D4102" s="168">
        <v>780526</v>
      </c>
      <c r="E4102" s="151">
        <v>833</v>
      </c>
      <c r="F4102" s="913"/>
      <c r="G4102" s="1328"/>
    </row>
    <row r="4103" spans="1:7" ht="18.75" customHeight="1" thickBot="1" x14ac:dyDescent="0.3">
      <c r="A4103" s="1330"/>
      <c r="B4103" s="146" t="s">
        <v>4142</v>
      </c>
      <c r="C4103" s="147" t="s">
        <v>95</v>
      </c>
      <c r="D4103" s="168">
        <v>839455</v>
      </c>
      <c r="E4103" s="151">
        <v>833</v>
      </c>
      <c r="F4103" s="913"/>
      <c r="G4103" s="1328"/>
    </row>
    <row r="4104" spans="1:7" ht="18.75" customHeight="1" thickBot="1" x14ac:dyDescent="0.3">
      <c r="A4104" s="1331"/>
      <c r="B4104" s="146" t="s">
        <v>4143</v>
      </c>
      <c r="C4104" s="147" t="s">
        <v>95</v>
      </c>
      <c r="D4104" s="168">
        <v>904456</v>
      </c>
      <c r="E4104" s="151">
        <v>833</v>
      </c>
      <c r="F4104" s="913"/>
      <c r="G4104" s="1328"/>
    </row>
    <row r="4105" spans="1:7" ht="18.75" customHeight="1" thickBot="1" x14ac:dyDescent="0.3">
      <c r="A4105" s="1329">
        <v>3</v>
      </c>
      <c r="B4105" s="146" t="s">
        <v>4144</v>
      </c>
      <c r="C4105" s="147" t="s">
        <v>95</v>
      </c>
      <c r="D4105" s="168">
        <v>91198</v>
      </c>
      <c r="E4105" s="151">
        <v>833</v>
      </c>
      <c r="F4105" s="913"/>
      <c r="G4105" s="1342" t="s">
        <v>4099</v>
      </c>
    </row>
    <row r="4106" spans="1:7" ht="18.75" customHeight="1" thickBot="1" x14ac:dyDescent="0.3">
      <c r="A4106" s="1330"/>
      <c r="B4106" s="146" t="s">
        <v>4145</v>
      </c>
      <c r="C4106" s="147" t="s">
        <v>95</v>
      </c>
      <c r="D4106" s="168">
        <v>120141</v>
      </c>
      <c r="E4106" s="151">
        <v>833</v>
      </c>
      <c r="F4106" s="913"/>
      <c r="G4106" s="1328"/>
    </row>
    <row r="4107" spans="1:7" ht="18.75" customHeight="1" thickBot="1" x14ac:dyDescent="0.3">
      <c r="A4107" s="1330"/>
      <c r="B4107" s="146" t="s">
        <v>4146</v>
      </c>
      <c r="C4107" s="147" t="s">
        <v>95</v>
      </c>
      <c r="D4107" s="168">
        <v>316106</v>
      </c>
      <c r="E4107" s="151">
        <v>833</v>
      </c>
      <c r="F4107" s="913"/>
      <c r="G4107" s="1328"/>
    </row>
    <row r="4108" spans="1:7" ht="18.75" customHeight="1" thickBot="1" x14ac:dyDescent="0.3">
      <c r="A4108" s="1330"/>
      <c r="B4108" s="146" t="s">
        <v>4147</v>
      </c>
      <c r="C4108" s="147" t="s">
        <v>95</v>
      </c>
      <c r="D4108" s="168">
        <v>425284</v>
      </c>
      <c r="E4108" s="151">
        <v>833</v>
      </c>
      <c r="F4108" s="913"/>
      <c r="G4108" s="1328"/>
    </row>
    <row r="4109" spans="1:7" ht="18.75" customHeight="1" thickBot="1" x14ac:dyDescent="0.3">
      <c r="A4109" s="1330"/>
      <c r="B4109" s="146" t="s">
        <v>4148</v>
      </c>
      <c r="C4109" s="147" t="s">
        <v>95</v>
      </c>
      <c r="D4109" s="168">
        <v>454339</v>
      </c>
      <c r="E4109" s="151">
        <v>833</v>
      </c>
      <c r="F4109" s="913"/>
      <c r="G4109" s="1328"/>
    </row>
    <row r="4110" spans="1:7" ht="18.75" customHeight="1" thickBot="1" x14ac:dyDescent="0.3">
      <c r="A4110" s="1330"/>
      <c r="B4110" s="146" t="s">
        <v>4149</v>
      </c>
      <c r="C4110" s="147" t="s">
        <v>95</v>
      </c>
      <c r="D4110" s="168">
        <v>485238</v>
      </c>
      <c r="E4110" s="151">
        <v>833</v>
      </c>
      <c r="F4110" s="913"/>
      <c r="G4110" s="1328"/>
    </row>
    <row r="4111" spans="1:7" ht="18.75" customHeight="1" thickBot="1" x14ac:dyDescent="0.3">
      <c r="A4111" s="1330"/>
      <c r="B4111" s="146" t="s">
        <v>4150</v>
      </c>
      <c r="C4111" s="147" t="s">
        <v>95</v>
      </c>
      <c r="D4111" s="168">
        <v>518245</v>
      </c>
      <c r="E4111" s="151">
        <v>833</v>
      </c>
      <c r="F4111" s="913"/>
      <c r="G4111" s="1328"/>
    </row>
    <row r="4112" spans="1:7" ht="18.75" customHeight="1" thickBot="1" x14ac:dyDescent="0.3">
      <c r="A4112" s="1330"/>
      <c r="B4112" s="146" t="s">
        <v>4151</v>
      </c>
      <c r="C4112" s="147" t="s">
        <v>95</v>
      </c>
      <c r="D4112" s="168">
        <v>553656</v>
      </c>
      <c r="E4112" s="151">
        <v>833</v>
      </c>
      <c r="F4112" s="913"/>
      <c r="G4112" s="1328"/>
    </row>
    <row r="4113" spans="1:7" ht="18.75" customHeight="1" thickBot="1" x14ac:dyDescent="0.3">
      <c r="A4113" s="1330"/>
      <c r="B4113" s="146" t="s">
        <v>4152</v>
      </c>
      <c r="C4113" s="147" t="s">
        <v>95</v>
      </c>
      <c r="D4113" s="168">
        <v>591812</v>
      </c>
      <c r="E4113" s="151">
        <v>833</v>
      </c>
      <c r="F4113" s="913"/>
      <c r="G4113" s="1328"/>
    </row>
    <row r="4114" spans="1:7" ht="18.75" customHeight="1" thickBot="1" x14ac:dyDescent="0.3">
      <c r="A4114" s="1330"/>
      <c r="B4114" s="146" t="s">
        <v>4153</v>
      </c>
      <c r="C4114" s="147" t="s">
        <v>95</v>
      </c>
      <c r="D4114" s="168">
        <v>633102</v>
      </c>
      <c r="E4114" s="151">
        <v>833</v>
      </c>
      <c r="F4114" s="913"/>
      <c r="G4114" s="1328"/>
    </row>
    <row r="4115" spans="1:7" ht="18.75" customHeight="1" thickBot="1" x14ac:dyDescent="0.3">
      <c r="A4115" s="1330"/>
      <c r="B4115" s="146" t="s">
        <v>4154</v>
      </c>
      <c r="C4115" s="147" t="s">
        <v>95</v>
      </c>
      <c r="D4115" s="168">
        <v>677962</v>
      </c>
      <c r="E4115" s="151">
        <v>833</v>
      </c>
      <c r="F4115" s="913"/>
      <c r="G4115" s="1328"/>
    </row>
    <row r="4116" spans="1:7" ht="18.75" customHeight="1" thickBot="1" x14ac:dyDescent="0.3">
      <c r="A4116" s="1330"/>
      <c r="B4116" s="146" t="s">
        <v>4155</v>
      </c>
      <c r="C4116" s="147" t="s">
        <v>95</v>
      </c>
      <c r="D4116" s="168">
        <v>726917</v>
      </c>
      <c r="E4116" s="151">
        <v>833</v>
      </c>
      <c r="F4116" s="913"/>
      <c r="G4116" s="1328"/>
    </row>
    <row r="4117" spans="1:7" ht="18.75" customHeight="1" thickBot="1" x14ac:dyDescent="0.3">
      <c r="A4117" s="1330"/>
      <c r="B4117" s="146" t="s">
        <v>4156</v>
      </c>
      <c r="C4117" s="147" t="s">
        <v>95</v>
      </c>
      <c r="D4117" s="168">
        <v>780526</v>
      </c>
      <c r="E4117" s="151">
        <v>833</v>
      </c>
      <c r="F4117" s="913"/>
      <c r="G4117" s="1328"/>
    </row>
    <row r="4118" spans="1:7" ht="18.75" customHeight="1" thickBot="1" x14ac:dyDescent="0.3">
      <c r="A4118" s="1330"/>
      <c r="B4118" s="146" t="s">
        <v>4157</v>
      </c>
      <c r="C4118" s="147" t="s">
        <v>95</v>
      </c>
      <c r="D4118" s="168">
        <v>839455</v>
      </c>
      <c r="E4118" s="151">
        <v>833</v>
      </c>
      <c r="F4118" s="913"/>
      <c r="G4118" s="1328"/>
    </row>
    <row r="4119" spans="1:7" ht="18.75" customHeight="1" thickBot="1" x14ac:dyDescent="0.3">
      <c r="A4119" s="1331"/>
      <c r="B4119" s="146" t="s">
        <v>4158</v>
      </c>
      <c r="C4119" s="147" t="s">
        <v>95</v>
      </c>
      <c r="D4119" s="168">
        <v>904456</v>
      </c>
      <c r="E4119" s="151">
        <v>833</v>
      </c>
      <c r="F4119" s="913"/>
      <c r="G4119" s="1328"/>
    </row>
    <row r="4120" spans="1:7" ht="18.75" customHeight="1" thickBot="1" x14ac:dyDescent="0.3">
      <c r="A4120" s="1329">
        <v>4</v>
      </c>
      <c r="B4120" s="146" t="s">
        <v>4159</v>
      </c>
      <c r="C4120" s="147" t="s">
        <v>95</v>
      </c>
      <c r="D4120" s="168">
        <v>91198</v>
      </c>
      <c r="E4120" s="151">
        <v>833</v>
      </c>
      <c r="F4120" s="913"/>
      <c r="G4120" s="1342" t="s">
        <v>4099</v>
      </c>
    </row>
    <row r="4121" spans="1:7" ht="18.75" customHeight="1" thickBot="1" x14ac:dyDescent="0.3">
      <c r="A4121" s="1330"/>
      <c r="B4121" s="146" t="s">
        <v>4160</v>
      </c>
      <c r="C4121" s="147" t="s">
        <v>95</v>
      </c>
      <c r="D4121" s="168">
        <v>120141</v>
      </c>
      <c r="E4121" s="151">
        <v>833</v>
      </c>
      <c r="F4121" s="913"/>
      <c r="G4121" s="1328"/>
    </row>
    <row r="4122" spans="1:7" ht="18.75" customHeight="1" thickBot="1" x14ac:dyDescent="0.3">
      <c r="A4122" s="1330"/>
      <c r="B4122" s="146" t="s">
        <v>4161</v>
      </c>
      <c r="C4122" s="147" t="s">
        <v>95</v>
      </c>
      <c r="D4122" s="168">
        <v>316106</v>
      </c>
      <c r="E4122" s="151">
        <v>833</v>
      </c>
      <c r="F4122" s="913"/>
      <c r="G4122" s="1328"/>
    </row>
    <row r="4123" spans="1:7" ht="18.75" customHeight="1" thickBot="1" x14ac:dyDescent="0.3">
      <c r="A4123" s="1330"/>
      <c r="B4123" s="146" t="s">
        <v>4162</v>
      </c>
      <c r="C4123" s="147" t="s">
        <v>95</v>
      </c>
      <c r="D4123" s="168">
        <v>425284</v>
      </c>
      <c r="E4123" s="151">
        <v>833</v>
      </c>
      <c r="F4123" s="913"/>
      <c r="G4123" s="1328"/>
    </row>
    <row r="4124" spans="1:7" ht="18.75" customHeight="1" thickBot="1" x14ac:dyDescent="0.3">
      <c r="A4124" s="1330"/>
      <c r="B4124" s="146" t="s">
        <v>4163</v>
      </c>
      <c r="C4124" s="147" t="s">
        <v>95</v>
      </c>
      <c r="D4124" s="168">
        <v>454339</v>
      </c>
      <c r="E4124" s="151">
        <v>833</v>
      </c>
      <c r="F4124" s="913"/>
      <c r="G4124" s="1328"/>
    </row>
    <row r="4125" spans="1:7" ht="18.75" customHeight="1" thickBot="1" x14ac:dyDescent="0.3">
      <c r="A4125" s="1330"/>
      <c r="B4125" s="146" t="s">
        <v>4164</v>
      </c>
      <c r="C4125" s="147" t="s">
        <v>95</v>
      </c>
      <c r="D4125" s="168">
        <v>485238</v>
      </c>
      <c r="E4125" s="151">
        <v>833</v>
      </c>
      <c r="F4125" s="913"/>
      <c r="G4125" s="1328"/>
    </row>
    <row r="4126" spans="1:7" ht="18.75" customHeight="1" thickBot="1" x14ac:dyDescent="0.3">
      <c r="A4126" s="1330"/>
      <c r="B4126" s="146" t="s">
        <v>4165</v>
      </c>
      <c r="C4126" s="147" t="s">
        <v>95</v>
      </c>
      <c r="D4126" s="168">
        <v>518245</v>
      </c>
      <c r="E4126" s="151">
        <v>833</v>
      </c>
      <c r="F4126" s="913"/>
      <c r="G4126" s="1328"/>
    </row>
    <row r="4127" spans="1:7" ht="18.75" customHeight="1" thickBot="1" x14ac:dyDescent="0.3">
      <c r="A4127" s="1330"/>
      <c r="B4127" s="146" t="s">
        <v>4166</v>
      </c>
      <c r="C4127" s="147" t="s">
        <v>95</v>
      </c>
      <c r="D4127" s="168">
        <v>553656</v>
      </c>
      <c r="E4127" s="151">
        <v>833</v>
      </c>
      <c r="F4127" s="913"/>
      <c r="G4127" s="1328"/>
    </row>
    <row r="4128" spans="1:7" ht="18.75" customHeight="1" thickBot="1" x14ac:dyDescent="0.3">
      <c r="A4128" s="1330"/>
      <c r="B4128" s="146" t="s">
        <v>4167</v>
      </c>
      <c r="C4128" s="147" t="s">
        <v>95</v>
      </c>
      <c r="D4128" s="168">
        <v>591812</v>
      </c>
      <c r="E4128" s="151">
        <v>833</v>
      </c>
      <c r="F4128" s="913"/>
      <c r="G4128" s="1328"/>
    </row>
    <row r="4129" spans="1:7" ht="18.75" customHeight="1" thickBot="1" x14ac:dyDescent="0.3">
      <c r="A4129" s="1330"/>
      <c r="B4129" s="146" t="s">
        <v>4168</v>
      </c>
      <c r="C4129" s="147" t="s">
        <v>95</v>
      </c>
      <c r="D4129" s="168">
        <v>633102</v>
      </c>
      <c r="E4129" s="151">
        <v>833</v>
      </c>
      <c r="F4129" s="913"/>
      <c r="G4129" s="1328"/>
    </row>
    <row r="4130" spans="1:7" ht="18.75" customHeight="1" thickBot="1" x14ac:dyDescent="0.3">
      <c r="A4130" s="1330"/>
      <c r="B4130" s="146" t="s">
        <v>4169</v>
      </c>
      <c r="C4130" s="147" t="s">
        <v>95</v>
      </c>
      <c r="D4130" s="168">
        <v>677962</v>
      </c>
      <c r="E4130" s="151">
        <v>833</v>
      </c>
      <c r="F4130" s="913"/>
      <c r="G4130" s="1328"/>
    </row>
    <row r="4131" spans="1:7" ht="18.75" customHeight="1" thickBot="1" x14ac:dyDescent="0.3">
      <c r="A4131" s="1330"/>
      <c r="B4131" s="146" t="s">
        <v>4170</v>
      </c>
      <c r="C4131" s="147" t="s">
        <v>95</v>
      </c>
      <c r="D4131" s="168">
        <v>726917</v>
      </c>
      <c r="E4131" s="151">
        <v>833</v>
      </c>
      <c r="F4131" s="913"/>
      <c r="G4131" s="1328"/>
    </row>
    <row r="4132" spans="1:7" ht="18.75" customHeight="1" thickBot="1" x14ac:dyDescent="0.3">
      <c r="A4132" s="1330"/>
      <c r="B4132" s="146" t="s">
        <v>4171</v>
      </c>
      <c r="C4132" s="147" t="s">
        <v>95</v>
      </c>
      <c r="D4132" s="168">
        <v>780526</v>
      </c>
      <c r="E4132" s="151">
        <v>833</v>
      </c>
      <c r="F4132" s="913"/>
      <c r="G4132" s="1328"/>
    </row>
    <row r="4133" spans="1:7" ht="18.75" customHeight="1" thickBot="1" x14ac:dyDescent="0.3">
      <c r="A4133" s="1330"/>
      <c r="B4133" s="146" t="s">
        <v>4172</v>
      </c>
      <c r="C4133" s="147" t="s">
        <v>95</v>
      </c>
      <c r="D4133" s="168">
        <v>839455</v>
      </c>
      <c r="E4133" s="151">
        <v>833</v>
      </c>
      <c r="F4133" s="913"/>
      <c r="G4133" s="1328"/>
    </row>
    <row r="4134" spans="1:7" ht="18.75" customHeight="1" thickBot="1" x14ac:dyDescent="0.3">
      <c r="A4134" s="1331"/>
      <c r="B4134" s="146" t="s">
        <v>4173</v>
      </c>
      <c r="C4134" s="147" t="s">
        <v>95</v>
      </c>
      <c r="D4134" s="168">
        <v>904456</v>
      </c>
      <c r="E4134" s="151">
        <v>833</v>
      </c>
      <c r="F4134" s="913"/>
      <c r="G4134" s="1328"/>
    </row>
    <row r="4135" spans="1:7" ht="18.75" customHeight="1" thickBot="1" x14ac:dyDescent="0.3">
      <c r="A4135" s="1329">
        <v>4</v>
      </c>
      <c r="B4135" s="146" t="s">
        <v>3663</v>
      </c>
      <c r="C4135" s="147" t="s">
        <v>95</v>
      </c>
      <c r="D4135" s="168">
        <v>91198</v>
      </c>
      <c r="E4135" s="151">
        <v>833</v>
      </c>
      <c r="F4135" s="913"/>
      <c r="G4135" s="1342" t="s">
        <v>4099</v>
      </c>
    </row>
    <row r="4136" spans="1:7" ht="18.75" customHeight="1" thickBot="1" x14ac:dyDescent="0.3">
      <c r="A4136" s="1330"/>
      <c r="B4136" s="146" t="s">
        <v>3664</v>
      </c>
      <c r="C4136" s="147" t="s">
        <v>95</v>
      </c>
      <c r="D4136" s="168">
        <v>120141</v>
      </c>
      <c r="E4136" s="151">
        <v>833</v>
      </c>
      <c r="F4136" s="913"/>
      <c r="G4136" s="1328"/>
    </row>
    <row r="4137" spans="1:7" ht="18.75" customHeight="1" thickBot="1" x14ac:dyDescent="0.3">
      <c r="A4137" s="1330"/>
      <c r="B4137" s="146" t="s">
        <v>3665</v>
      </c>
      <c r="C4137" s="147" t="s">
        <v>95</v>
      </c>
      <c r="D4137" s="168">
        <v>316106</v>
      </c>
      <c r="E4137" s="151">
        <v>833</v>
      </c>
      <c r="F4137" s="913"/>
      <c r="G4137" s="1328"/>
    </row>
    <row r="4138" spans="1:7" ht="18.75" customHeight="1" thickBot="1" x14ac:dyDescent="0.3">
      <c r="A4138" s="1330"/>
      <c r="B4138" s="146" t="s">
        <v>3666</v>
      </c>
      <c r="C4138" s="147" t="s">
        <v>95</v>
      </c>
      <c r="D4138" s="168">
        <v>425284</v>
      </c>
      <c r="E4138" s="151">
        <v>833</v>
      </c>
      <c r="F4138" s="913"/>
      <c r="G4138" s="1328"/>
    </row>
    <row r="4139" spans="1:7" ht="18.75" customHeight="1" thickBot="1" x14ac:dyDescent="0.3">
      <c r="A4139" s="1330"/>
      <c r="B4139" s="146" t="s">
        <v>3667</v>
      </c>
      <c r="C4139" s="147" t="s">
        <v>95</v>
      </c>
      <c r="D4139" s="168">
        <v>454339</v>
      </c>
      <c r="E4139" s="151">
        <v>833</v>
      </c>
      <c r="F4139" s="913"/>
      <c r="G4139" s="1328"/>
    </row>
    <row r="4140" spans="1:7" ht="18.75" customHeight="1" thickBot="1" x14ac:dyDescent="0.3">
      <c r="A4140" s="1330"/>
      <c r="B4140" s="146" t="s">
        <v>3668</v>
      </c>
      <c r="C4140" s="147" t="s">
        <v>95</v>
      </c>
      <c r="D4140" s="168">
        <v>485238</v>
      </c>
      <c r="E4140" s="151">
        <v>833</v>
      </c>
      <c r="F4140" s="913"/>
      <c r="G4140" s="1328"/>
    </row>
    <row r="4141" spans="1:7" ht="18.75" customHeight="1" thickBot="1" x14ac:dyDescent="0.3">
      <c r="A4141" s="1330"/>
      <c r="B4141" s="146" t="s">
        <v>3669</v>
      </c>
      <c r="C4141" s="147" t="s">
        <v>95</v>
      </c>
      <c r="D4141" s="168">
        <v>518245</v>
      </c>
      <c r="E4141" s="151">
        <v>833</v>
      </c>
      <c r="F4141" s="913"/>
      <c r="G4141" s="1328"/>
    </row>
    <row r="4142" spans="1:7" ht="18.75" customHeight="1" thickBot="1" x14ac:dyDescent="0.3">
      <c r="A4142" s="1330"/>
      <c r="B4142" s="146" t="s">
        <v>3670</v>
      </c>
      <c r="C4142" s="147" t="s">
        <v>95</v>
      </c>
      <c r="D4142" s="168">
        <v>553656</v>
      </c>
      <c r="E4142" s="151">
        <v>833</v>
      </c>
      <c r="F4142" s="913"/>
      <c r="G4142" s="1328"/>
    </row>
    <row r="4143" spans="1:7" ht="18.75" customHeight="1" thickBot="1" x14ac:dyDescent="0.3">
      <c r="A4143" s="1330"/>
      <c r="B4143" s="146" t="s">
        <v>3671</v>
      </c>
      <c r="C4143" s="147" t="s">
        <v>95</v>
      </c>
      <c r="D4143" s="168">
        <v>591812</v>
      </c>
      <c r="E4143" s="151">
        <v>833</v>
      </c>
      <c r="F4143" s="913"/>
      <c r="G4143" s="1328"/>
    </row>
    <row r="4144" spans="1:7" ht="18.75" customHeight="1" thickBot="1" x14ac:dyDescent="0.3">
      <c r="A4144" s="1330"/>
      <c r="B4144" s="146" t="s">
        <v>3672</v>
      </c>
      <c r="C4144" s="147" t="s">
        <v>95</v>
      </c>
      <c r="D4144" s="168">
        <v>633102</v>
      </c>
      <c r="E4144" s="151">
        <v>833</v>
      </c>
      <c r="F4144" s="913"/>
      <c r="G4144" s="1328"/>
    </row>
    <row r="4145" spans="1:7" ht="18.75" customHeight="1" thickBot="1" x14ac:dyDescent="0.3">
      <c r="A4145" s="1330"/>
      <c r="B4145" s="146" t="s">
        <v>3673</v>
      </c>
      <c r="C4145" s="147" t="s">
        <v>95</v>
      </c>
      <c r="D4145" s="168">
        <v>677962</v>
      </c>
      <c r="E4145" s="151">
        <v>833</v>
      </c>
      <c r="F4145" s="913"/>
      <c r="G4145" s="1328"/>
    </row>
    <row r="4146" spans="1:7" ht="18.75" customHeight="1" thickBot="1" x14ac:dyDescent="0.3">
      <c r="A4146" s="1330"/>
      <c r="B4146" s="146" t="s">
        <v>3674</v>
      </c>
      <c r="C4146" s="147" t="s">
        <v>95</v>
      </c>
      <c r="D4146" s="168">
        <v>726917</v>
      </c>
      <c r="E4146" s="151">
        <v>833</v>
      </c>
      <c r="F4146" s="913"/>
      <c r="G4146" s="1328"/>
    </row>
    <row r="4147" spans="1:7" ht="18.75" customHeight="1" thickBot="1" x14ac:dyDescent="0.3">
      <c r="A4147" s="1330"/>
      <c r="B4147" s="146" t="s">
        <v>3675</v>
      </c>
      <c r="C4147" s="147" t="s">
        <v>95</v>
      </c>
      <c r="D4147" s="168">
        <v>780526</v>
      </c>
      <c r="E4147" s="151">
        <v>833</v>
      </c>
      <c r="F4147" s="913"/>
      <c r="G4147" s="1328"/>
    </row>
    <row r="4148" spans="1:7" ht="18.75" customHeight="1" thickBot="1" x14ac:dyDescent="0.3">
      <c r="A4148" s="1330"/>
      <c r="B4148" s="146" t="s">
        <v>3676</v>
      </c>
      <c r="C4148" s="147" t="s">
        <v>95</v>
      </c>
      <c r="D4148" s="168">
        <v>839455</v>
      </c>
      <c r="E4148" s="151">
        <v>833</v>
      </c>
      <c r="F4148" s="913"/>
      <c r="G4148" s="1328"/>
    </row>
    <row r="4149" spans="1:7" ht="18.75" customHeight="1" thickBot="1" x14ac:dyDescent="0.3">
      <c r="A4149" s="1331"/>
      <c r="B4149" s="146" t="s">
        <v>3677</v>
      </c>
      <c r="C4149" s="147" t="s">
        <v>95</v>
      </c>
      <c r="D4149" s="168">
        <v>904456</v>
      </c>
      <c r="E4149" s="151">
        <v>833</v>
      </c>
      <c r="F4149" s="913"/>
      <c r="G4149" s="1328"/>
    </row>
    <row r="4150" spans="1:7" ht="18.75" customHeight="1" thickBot="1" x14ac:dyDescent="0.3">
      <c r="A4150" s="1329">
        <v>4</v>
      </c>
      <c r="B4150" s="146" t="s">
        <v>4174</v>
      </c>
      <c r="C4150" s="147" t="s">
        <v>95</v>
      </c>
      <c r="D4150" s="168">
        <v>91198</v>
      </c>
      <c r="E4150" s="151">
        <v>833</v>
      </c>
      <c r="F4150" s="913"/>
      <c r="G4150" s="1342" t="s">
        <v>4099</v>
      </c>
    </row>
    <row r="4151" spans="1:7" ht="18.75" customHeight="1" thickBot="1" x14ac:dyDescent="0.3">
      <c r="A4151" s="1330"/>
      <c r="B4151" s="146" t="s">
        <v>4175</v>
      </c>
      <c r="C4151" s="147" t="s">
        <v>95</v>
      </c>
      <c r="D4151" s="168">
        <v>120141</v>
      </c>
      <c r="E4151" s="151">
        <v>833</v>
      </c>
      <c r="F4151" s="913"/>
      <c r="G4151" s="1328"/>
    </row>
    <row r="4152" spans="1:7" ht="18.75" customHeight="1" thickBot="1" x14ac:dyDescent="0.3">
      <c r="A4152" s="1330"/>
      <c r="B4152" s="146" t="s">
        <v>4176</v>
      </c>
      <c r="C4152" s="147" t="s">
        <v>95</v>
      </c>
      <c r="D4152" s="168">
        <v>316106</v>
      </c>
      <c r="E4152" s="151">
        <v>833</v>
      </c>
      <c r="F4152" s="913"/>
      <c r="G4152" s="1328"/>
    </row>
    <row r="4153" spans="1:7" ht="18.75" customHeight="1" thickBot="1" x14ac:dyDescent="0.3">
      <c r="A4153" s="1330"/>
      <c r="B4153" s="146" t="s">
        <v>4177</v>
      </c>
      <c r="C4153" s="147" t="s">
        <v>95</v>
      </c>
      <c r="D4153" s="168">
        <v>425284</v>
      </c>
      <c r="E4153" s="151">
        <v>833</v>
      </c>
      <c r="F4153" s="913"/>
      <c r="G4153" s="1328"/>
    </row>
    <row r="4154" spans="1:7" ht="18.75" customHeight="1" thickBot="1" x14ac:dyDescent="0.3">
      <c r="A4154" s="1330"/>
      <c r="B4154" s="146" t="s">
        <v>4178</v>
      </c>
      <c r="C4154" s="147" t="s">
        <v>95</v>
      </c>
      <c r="D4154" s="168">
        <v>454339</v>
      </c>
      <c r="E4154" s="151">
        <v>833</v>
      </c>
      <c r="F4154" s="913"/>
      <c r="G4154" s="1328"/>
    </row>
    <row r="4155" spans="1:7" ht="18.75" customHeight="1" thickBot="1" x14ac:dyDescent="0.3">
      <c r="A4155" s="1330"/>
      <c r="B4155" s="146" t="s">
        <v>4179</v>
      </c>
      <c r="C4155" s="147" t="s">
        <v>95</v>
      </c>
      <c r="D4155" s="168">
        <v>485238</v>
      </c>
      <c r="E4155" s="151">
        <v>833</v>
      </c>
      <c r="F4155" s="913"/>
      <c r="G4155" s="1328"/>
    </row>
    <row r="4156" spans="1:7" ht="18.75" customHeight="1" thickBot="1" x14ac:dyDescent="0.3">
      <c r="A4156" s="1330"/>
      <c r="B4156" s="146" t="s">
        <v>4180</v>
      </c>
      <c r="C4156" s="147" t="s">
        <v>95</v>
      </c>
      <c r="D4156" s="168">
        <v>518245</v>
      </c>
      <c r="E4156" s="151">
        <v>833</v>
      </c>
      <c r="F4156" s="913"/>
      <c r="G4156" s="1328"/>
    </row>
    <row r="4157" spans="1:7" ht="18.75" customHeight="1" thickBot="1" x14ac:dyDescent="0.3">
      <c r="A4157" s="1330"/>
      <c r="B4157" s="146" t="s">
        <v>4181</v>
      </c>
      <c r="C4157" s="147" t="s">
        <v>95</v>
      </c>
      <c r="D4157" s="168">
        <v>553656</v>
      </c>
      <c r="E4157" s="151">
        <v>833</v>
      </c>
      <c r="F4157" s="913"/>
      <c r="G4157" s="1328"/>
    </row>
    <row r="4158" spans="1:7" ht="18.75" customHeight="1" thickBot="1" x14ac:dyDescent="0.3">
      <c r="A4158" s="1330"/>
      <c r="B4158" s="146" t="s">
        <v>4182</v>
      </c>
      <c r="C4158" s="147" t="s">
        <v>95</v>
      </c>
      <c r="D4158" s="168">
        <v>591812</v>
      </c>
      <c r="E4158" s="151">
        <v>833</v>
      </c>
      <c r="F4158" s="913"/>
      <c r="G4158" s="1328"/>
    </row>
    <row r="4159" spans="1:7" ht="18.75" customHeight="1" thickBot="1" x14ac:dyDescent="0.3">
      <c r="A4159" s="1330"/>
      <c r="B4159" s="146" t="s">
        <v>4183</v>
      </c>
      <c r="C4159" s="147" t="s">
        <v>95</v>
      </c>
      <c r="D4159" s="168">
        <v>633102</v>
      </c>
      <c r="E4159" s="151">
        <v>833</v>
      </c>
      <c r="F4159" s="913"/>
      <c r="G4159" s="1328"/>
    </row>
    <row r="4160" spans="1:7" ht="18.75" customHeight="1" thickBot="1" x14ac:dyDescent="0.3">
      <c r="A4160" s="1330"/>
      <c r="B4160" s="146" t="s">
        <v>4184</v>
      </c>
      <c r="C4160" s="147" t="s">
        <v>95</v>
      </c>
      <c r="D4160" s="168">
        <v>677962</v>
      </c>
      <c r="E4160" s="151">
        <v>833</v>
      </c>
      <c r="F4160" s="913"/>
      <c r="G4160" s="1328"/>
    </row>
    <row r="4161" spans="1:7" ht="18.75" customHeight="1" thickBot="1" x14ac:dyDescent="0.3">
      <c r="A4161" s="1330"/>
      <c r="B4161" s="146" t="s">
        <v>4185</v>
      </c>
      <c r="C4161" s="147" t="s">
        <v>95</v>
      </c>
      <c r="D4161" s="168">
        <v>726917</v>
      </c>
      <c r="E4161" s="151">
        <v>833</v>
      </c>
      <c r="F4161" s="913"/>
      <c r="G4161" s="1328"/>
    </row>
    <row r="4162" spans="1:7" ht="18.75" customHeight="1" thickBot="1" x14ac:dyDescent="0.3">
      <c r="A4162" s="1330"/>
      <c r="B4162" s="146" t="s">
        <v>4186</v>
      </c>
      <c r="C4162" s="147" t="s">
        <v>95</v>
      </c>
      <c r="D4162" s="168">
        <v>780526</v>
      </c>
      <c r="E4162" s="151">
        <v>833</v>
      </c>
      <c r="F4162" s="913"/>
      <c r="G4162" s="1328"/>
    </row>
    <row r="4163" spans="1:7" ht="18.75" customHeight="1" thickBot="1" x14ac:dyDescent="0.3">
      <c r="A4163" s="1330"/>
      <c r="B4163" s="146" t="s">
        <v>4187</v>
      </c>
      <c r="C4163" s="147" t="s">
        <v>95</v>
      </c>
      <c r="D4163" s="168">
        <v>839455</v>
      </c>
      <c r="E4163" s="151">
        <v>833</v>
      </c>
      <c r="F4163" s="913"/>
      <c r="G4163" s="1328"/>
    </row>
    <row r="4164" spans="1:7" ht="18.75" customHeight="1" thickBot="1" x14ac:dyDescent="0.3">
      <c r="A4164" s="1331"/>
      <c r="B4164" s="146" t="s">
        <v>4188</v>
      </c>
      <c r="C4164" s="147" t="s">
        <v>95</v>
      </c>
      <c r="D4164" s="168">
        <v>904456</v>
      </c>
      <c r="E4164" s="151">
        <v>833</v>
      </c>
      <c r="F4164" s="913"/>
      <c r="G4164" s="1328"/>
    </row>
    <row r="4165" spans="1:7" ht="18.75" customHeight="1" thickBot="1" x14ac:dyDescent="0.3">
      <c r="A4165" s="1329">
        <v>5</v>
      </c>
      <c r="B4165" s="146" t="s">
        <v>4189</v>
      </c>
      <c r="C4165" s="147" t="s">
        <v>95</v>
      </c>
      <c r="D4165" s="168">
        <v>91198</v>
      </c>
      <c r="E4165" s="151">
        <v>833</v>
      </c>
      <c r="F4165" s="913"/>
      <c r="G4165" s="1342" t="s">
        <v>4099</v>
      </c>
    </row>
    <row r="4166" spans="1:7" ht="18.75" customHeight="1" thickBot="1" x14ac:dyDescent="0.3">
      <c r="A4166" s="1330"/>
      <c r="B4166" s="146" t="s">
        <v>4190</v>
      </c>
      <c r="C4166" s="147" t="s">
        <v>95</v>
      </c>
      <c r="D4166" s="168">
        <v>120141</v>
      </c>
      <c r="E4166" s="151">
        <v>833</v>
      </c>
      <c r="F4166" s="913"/>
      <c r="G4166" s="1328"/>
    </row>
    <row r="4167" spans="1:7" ht="18.75" customHeight="1" thickBot="1" x14ac:dyDescent="0.3">
      <c r="A4167" s="1330"/>
      <c r="B4167" s="146" t="s">
        <v>4191</v>
      </c>
      <c r="C4167" s="147" t="s">
        <v>95</v>
      </c>
      <c r="D4167" s="168">
        <v>316106</v>
      </c>
      <c r="E4167" s="151">
        <v>833</v>
      </c>
      <c r="F4167" s="913"/>
      <c r="G4167" s="1328"/>
    </row>
    <row r="4168" spans="1:7" ht="18.75" customHeight="1" thickBot="1" x14ac:dyDescent="0.3">
      <c r="A4168" s="1330"/>
      <c r="B4168" s="146" t="s">
        <v>4192</v>
      </c>
      <c r="C4168" s="147" t="s">
        <v>95</v>
      </c>
      <c r="D4168" s="168">
        <v>425284</v>
      </c>
      <c r="E4168" s="151">
        <v>833</v>
      </c>
      <c r="F4168" s="913"/>
      <c r="G4168" s="1328"/>
    </row>
    <row r="4169" spans="1:7" ht="18.75" customHeight="1" thickBot="1" x14ac:dyDescent="0.3">
      <c r="A4169" s="1330"/>
      <c r="B4169" s="146" t="s">
        <v>4193</v>
      </c>
      <c r="C4169" s="147" t="s">
        <v>95</v>
      </c>
      <c r="D4169" s="168">
        <v>454339</v>
      </c>
      <c r="E4169" s="151">
        <v>833</v>
      </c>
      <c r="F4169" s="913"/>
      <c r="G4169" s="1328"/>
    </row>
    <row r="4170" spans="1:7" ht="18.75" customHeight="1" thickBot="1" x14ac:dyDescent="0.3">
      <c r="A4170" s="1330"/>
      <c r="B4170" s="146" t="s">
        <v>4194</v>
      </c>
      <c r="C4170" s="147" t="s">
        <v>95</v>
      </c>
      <c r="D4170" s="168">
        <v>485238</v>
      </c>
      <c r="E4170" s="151">
        <v>833</v>
      </c>
      <c r="F4170" s="913"/>
      <c r="G4170" s="1328"/>
    </row>
    <row r="4171" spans="1:7" ht="18.75" customHeight="1" thickBot="1" x14ac:dyDescent="0.3">
      <c r="A4171" s="1330"/>
      <c r="B4171" s="146" t="s">
        <v>4195</v>
      </c>
      <c r="C4171" s="147" t="s">
        <v>95</v>
      </c>
      <c r="D4171" s="168">
        <v>518245</v>
      </c>
      <c r="E4171" s="151">
        <v>833</v>
      </c>
      <c r="F4171" s="913"/>
      <c r="G4171" s="1328"/>
    </row>
    <row r="4172" spans="1:7" ht="18.75" customHeight="1" thickBot="1" x14ac:dyDescent="0.3">
      <c r="A4172" s="1330"/>
      <c r="B4172" s="146" t="s">
        <v>4196</v>
      </c>
      <c r="C4172" s="147" t="s">
        <v>95</v>
      </c>
      <c r="D4172" s="168">
        <v>553656</v>
      </c>
      <c r="E4172" s="151">
        <v>833</v>
      </c>
      <c r="F4172" s="913"/>
      <c r="G4172" s="1328"/>
    </row>
    <row r="4173" spans="1:7" ht="18.75" customHeight="1" thickBot="1" x14ac:dyDescent="0.3">
      <c r="A4173" s="1330"/>
      <c r="B4173" s="146" t="s">
        <v>4197</v>
      </c>
      <c r="C4173" s="147" t="s">
        <v>95</v>
      </c>
      <c r="D4173" s="168">
        <v>591812</v>
      </c>
      <c r="E4173" s="151">
        <v>833</v>
      </c>
      <c r="F4173" s="913"/>
      <c r="G4173" s="1328"/>
    </row>
    <row r="4174" spans="1:7" ht="18.75" customHeight="1" thickBot="1" x14ac:dyDescent="0.3">
      <c r="A4174" s="1330"/>
      <c r="B4174" s="146" t="s">
        <v>4198</v>
      </c>
      <c r="C4174" s="147" t="s">
        <v>95</v>
      </c>
      <c r="D4174" s="168">
        <v>633102</v>
      </c>
      <c r="E4174" s="151">
        <v>833</v>
      </c>
      <c r="F4174" s="913"/>
      <c r="G4174" s="1328"/>
    </row>
    <row r="4175" spans="1:7" ht="18.75" customHeight="1" thickBot="1" x14ac:dyDescent="0.3">
      <c r="A4175" s="1330"/>
      <c r="B4175" s="146" t="s">
        <v>4199</v>
      </c>
      <c r="C4175" s="147" t="s">
        <v>95</v>
      </c>
      <c r="D4175" s="168">
        <v>677962</v>
      </c>
      <c r="E4175" s="151">
        <v>833</v>
      </c>
      <c r="F4175" s="913"/>
      <c r="G4175" s="1328"/>
    </row>
    <row r="4176" spans="1:7" ht="18.75" customHeight="1" thickBot="1" x14ac:dyDescent="0.3">
      <c r="A4176" s="1330"/>
      <c r="B4176" s="146" t="s">
        <v>4200</v>
      </c>
      <c r="C4176" s="147" t="s">
        <v>95</v>
      </c>
      <c r="D4176" s="168">
        <v>726917</v>
      </c>
      <c r="E4176" s="151">
        <v>833</v>
      </c>
      <c r="F4176" s="913"/>
      <c r="G4176" s="1328"/>
    </row>
    <row r="4177" spans="1:7" ht="18.75" customHeight="1" thickBot="1" x14ac:dyDescent="0.3">
      <c r="A4177" s="1330"/>
      <c r="B4177" s="146" t="s">
        <v>4201</v>
      </c>
      <c r="C4177" s="147" t="s">
        <v>95</v>
      </c>
      <c r="D4177" s="168">
        <v>780526</v>
      </c>
      <c r="E4177" s="151">
        <v>833</v>
      </c>
      <c r="F4177" s="913"/>
      <c r="G4177" s="1328"/>
    </row>
    <row r="4178" spans="1:7" ht="18.75" customHeight="1" thickBot="1" x14ac:dyDescent="0.3">
      <c r="A4178" s="1330"/>
      <c r="B4178" s="146" t="s">
        <v>4202</v>
      </c>
      <c r="C4178" s="147" t="s">
        <v>95</v>
      </c>
      <c r="D4178" s="168">
        <v>839455</v>
      </c>
      <c r="E4178" s="151">
        <v>833</v>
      </c>
      <c r="F4178" s="913"/>
      <c r="G4178" s="1328"/>
    </row>
    <row r="4179" spans="1:7" ht="18.75" customHeight="1" thickBot="1" x14ac:dyDescent="0.3">
      <c r="A4179" s="1331"/>
      <c r="B4179" s="146" t="s">
        <v>4203</v>
      </c>
      <c r="C4179" s="147" t="s">
        <v>95</v>
      </c>
      <c r="D4179" s="168">
        <v>904456</v>
      </c>
      <c r="E4179" s="151">
        <v>833</v>
      </c>
      <c r="F4179" s="913"/>
      <c r="G4179" s="1328"/>
    </row>
    <row r="4180" spans="1:7" ht="18.75" customHeight="1" thickBot="1" x14ac:dyDescent="0.3">
      <c r="A4180" s="1329">
        <v>5</v>
      </c>
      <c r="B4180" s="146" t="s">
        <v>4204</v>
      </c>
      <c r="C4180" s="147" t="s">
        <v>95</v>
      </c>
      <c r="D4180" s="168">
        <v>91198</v>
      </c>
      <c r="E4180" s="151">
        <v>833</v>
      </c>
      <c r="F4180" s="913"/>
      <c r="G4180" s="1342" t="s">
        <v>4099</v>
      </c>
    </row>
    <row r="4181" spans="1:7" ht="18.75" customHeight="1" thickBot="1" x14ac:dyDescent="0.3">
      <c r="A4181" s="1330"/>
      <c r="B4181" s="146" t="s">
        <v>4205</v>
      </c>
      <c r="C4181" s="147" t="s">
        <v>95</v>
      </c>
      <c r="D4181" s="168">
        <v>120141</v>
      </c>
      <c r="E4181" s="151">
        <v>833</v>
      </c>
      <c r="F4181" s="913"/>
      <c r="G4181" s="1328"/>
    </row>
    <row r="4182" spans="1:7" ht="18.75" customHeight="1" thickBot="1" x14ac:dyDescent="0.3">
      <c r="A4182" s="1330"/>
      <c r="B4182" s="146" t="s">
        <v>4206</v>
      </c>
      <c r="C4182" s="147" t="s">
        <v>95</v>
      </c>
      <c r="D4182" s="168">
        <v>316106</v>
      </c>
      <c r="E4182" s="151">
        <v>833</v>
      </c>
      <c r="F4182" s="913"/>
      <c r="G4182" s="1328"/>
    </row>
    <row r="4183" spans="1:7" ht="18.75" customHeight="1" thickBot="1" x14ac:dyDescent="0.3">
      <c r="A4183" s="1330"/>
      <c r="B4183" s="146" t="s">
        <v>4207</v>
      </c>
      <c r="C4183" s="147" t="s">
        <v>95</v>
      </c>
      <c r="D4183" s="168">
        <v>425284</v>
      </c>
      <c r="E4183" s="151">
        <v>833</v>
      </c>
      <c r="F4183" s="913"/>
      <c r="G4183" s="1328"/>
    </row>
    <row r="4184" spans="1:7" ht="18.75" customHeight="1" thickBot="1" x14ac:dyDescent="0.3">
      <c r="A4184" s="1330"/>
      <c r="B4184" s="146" t="s">
        <v>4208</v>
      </c>
      <c r="C4184" s="147" t="s">
        <v>95</v>
      </c>
      <c r="D4184" s="168">
        <v>454339</v>
      </c>
      <c r="E4184" s="151">
        <v>833</v>
      </c>
      <c r="F4184" s="913"/>
      <c r="G4184" s="1328"/>
    </row>
    <row r="4185" spans="1:7" ht="18.75" customHeight="1" thickBot="1" x14ac:dyDescent="0.3">
      <c r="A4185" s="1330"/>
      <c r="B4185" s="146" t="s">
        <v>4209</v>
      </c>
      <c r="C4185" s="147" t="s">
        <v>95</v>
      </c>
      <c r="D4185" s="168">
        <v>485238</v>
      </c>
      <c r="E4185" s="151">
        <v>833</v>
      </c>
      <c r="F4185" s="913"/>
      <c r="G4185" s="1328"/>
    </row>
    <row r="4186" spans="1:7" ht="18.75" customHeight="1" thickBot="1" x14ac:dyDescent="0.3">
      <c r="A4186" s="1330"/>
      <c r="B4186" s="146" t="s">
        <v>4210</v>
      </c>
      <c r="C4186" s="147" t="s">
        <v>95</v>
      </c>
      <c r="D4186" s="168">
        <v>518245</v>
      </c>
      <c r="E4186" s="151">
        <v>833</v>
      </c>
      <c r="F4186" s="913"/>
      <c r="G4186" s="1328"/>
    </row>
    <row r="4187" spans="1:7" ht="18.75" customHeight="1" thickBot="1" x14ac:dyDescent="0.3">
      <c r="A4187" s="1330"/>
      <c r="B4187" s="146" t="s">
        <v>4211</v>
      </c>
      <c r="C4187" s="147" t="s">
        <v>95</v>
      </c>
      <c r="D4187" s="168">
        <v>553656</v>
      </c>
      <c r="E4187" s="151">
        <v>833</v>
      </c>
      <c r="F4187" s="913"/>
      <c r="G4187" s="1328"/>
    </row>
    <row r="4188" spans="1:7" ht="18.75" customHeight="1" thickBot="1" x14ac:dyDescent="0.3">
      <c r="A4188" s="1330"/>
      <c r="B4188" s="146" t="s">
        <v>4212</v>
      </c>
      <c r="C4188" s="147" t="s">
        <v>95</v>
      </c>
      <c r="D4188" s="168">
        <v>591812</v>
      </c>
      <c r="E4188" s="151">
        <v>833</v>
      </c>
      <c r="F4188" s="913"/>
      <c r="G4188" s="1328"/>
    </row>
    <row r="4189" spans="1:7" ht="18.75" customHeight="1" thickBot="1" x14ac:dyDescent="0.3">
      <c r="A4189" s="1330"/>
      <c r="B4189" s="146" t="s">
        <v>4213</v>
      </c>
      <c r="C4189" s="147" t="s">
        <v>95</v>
      </c>
      <c r="D4189" s="168">
        <v>633102</v>
      </c>
      <c r="E4189" s="151">
        <v>833</v>
      </c>
      <c r="F4189" s="913"/>
      <c r="G4189" s="1328"/>
    </row>
    <row r="4190" spans="1:7" ht="18.75" customHeight="1" thickBot="1" x14ac:dyDescent="0.3">
      <c r="A4190" s="1330"/>
      <c r="B4190" s="146" t="s">
        <v>4214</v>
      </c>
      <c r="C4190" s="147" t="s">
        <v>95</v>
      </c>
      <c r="D4190" s="168">
        <v>677962</v>
      </c>
      <c r="E4190" s="151">
        <v>833</v>
      </c>
      <c r="F4190" s="913"/>
      <c r="G4190" s="1328"/>
    </row>
    <row r="4191" spans="1:7" ht="18.75" customHeight="1" thickBot="1" x14ac:dyDescent="0.3">
      <c r="A4191" s="1330"/>
      <c r="B4191" s="146" t="s">
        <v>4215</v>
      </c>
      <c r="C4191" s="147" t="s">
        <v>95</v>
      </c>
      <c r="D4191" s="168">
        <v>726917</v>
      </c>
      <c r="E4191" s="151">
        <v>833</v>
      </c>
      <c r="F4191" s="913"/>
      <c r="G4191" s="1328"/>
    </row>
    <row r="4192" spans="1:7" ht="18.75" customHeight="1" thickBot="1" x14ac:dyDescent="0.3">
      <c r="A4192" s="1330"/>
      <c r="B4192" s="146" t="s">
        <v>4216</v>
      </c>
      <c r="C4192" s="147" t="s">
        <v>95</v>
      </c>
      <c r="D4192" s="168">
        <v>780526</v>
      </c>
      <c r="E4192" s="151">
        <v>833</v>
      </c>
      <c r="F4192" s="913"/>
      <c r="G4192" s="1328"/>
    </row>
    <row r="4193" spans="1:7" ht="18.75" customHeight="1" thickBot="1" x14ac:dyDescent="0.3">
      <c r="A4193" s="1330"/>
      <c r="B4193" s="146" t="s">
        <v>4217</v>
      </c>
      <c r="C4193" s="147" t="s">
        <v>95</v>
      </c>
      <c r="D4193" s="168">
        <v>839455</v>
      </c>
      <c r="E4193" s="151">
        <v>833</v>
      </c>
      <c r="F4193" s="913"/>
      <c r="G4193" s="1328"/>
    </row>
    <row r="4194" spans="1:7" ht="18.75" customHeight="1" thickBot="1" x14ac:dyDescent="0.3">
      <c r="A4194" s="1331"/>
      <c r="B4194" s="146" t="s">
        <v>4218</v>
      </c>
      <c r="C4194" s="147" t="s">
        <v>95</v>
      </c>
      <c r="D4194" s="168">
        <v>904456</v>
      </c>
      <c r="E4194" s="151">
        <v>833</v>
      </c>
      <c r="F4194" s="913"/>
      <c r="G4194" s="1328"/>
    </row>
    <row r="4195" spans="1:7" ht="18.75" customHeight="1" thickBot="1" x14ac:dyDescent="0.3">
      <c r="A4195" s="1329">
        <v>5</v>
      </c>
      <c r="B4195" s="146" t="s">
        <v>4219</v>
      </c>
      <c r="C4195" s="147" t="s">
        <v>95</v>
      </c>
      <c r="D4195" s="168">
        <v>91198</v>
      </c>
      <c r="E4195" s="151">
        <v>833</v>
      </c>
      <c r="F4195" s="913"/>
      <c r="G4195" s="1342" t="s">
        <v>4099</v>
      </c>
    </row>
    <row r="4196" spans="1:7" ht="18.75" customHeight="1" thickBot="1" x14ac:dyDescent="0.3">
      <c r="A4196" s="1330"/>
      <c r="B4196" s="146" t="s">
        <v>4220</v>
      </c>
      <c r="C4196" s="147" t="s">
        <v>95</v>
      </c>
      <c r="D4196" s="168">
        <v>120141</v>
      </c>
      <c r="E4196" s="151">
        <v>833</v>
      </c>
      <c r="F4196" s="913"/>
      <c r="G4196" s="1328"/>
    </row>
    <row r="4197" spans="1:7" ht="18.75" customHeight="1" thickBot="1" x14ac:dyDescent="0.3">
      <c r="A4197" s="1330"/>
      <c r="B4197" s="146" t="s">
        <v>4221</v>
      </c>
      <c r="C4197" s="147" t="s">
        <v>95</v>
      </c>
      <c r="D4197" s="168">
        <v>316106</v>
      </c>
      <c r="E4197" s="151">
        <v>833</v>
      </c>
      <c r="F4197" s="913"/>
      <c r="G4197" s="1328"/>
    </row>
    <row r="4198" spans="1:7" ht="18.75" customHeight="1" thickBot="1" x14ac:dyDescent="0.3">
      <c r="A4198" s="1330"/>
      <c r="B4198" s="146" t="s">
        <v>4222</v>
      </c>
      <c r="C4198" s="147" t="s">
        <v>95</v>
      </c>
      <c r="D4198" s="168">
        <v>425284</v>
      </c>
      <c r="E4198" s="151">
        <v>833</v>
      </c>
      <c r="F4198" s="913"/>
      <c r="G4198" s="1328"/>
    </row>
    <row r="4199" spans="1:7" ht="18.75" customHeight="1" thickBot="1" x14ac:dyDescent="0.3">
      <c r="A4199" s="1330"/>
      <c r="B4199" s="146" t="s">
        <v>4223</v>
      </c>
      <c r="C4199" s="147" t="s">
        <v>95</v>
      </c>
      <c r="D4199" s="168">
        <v>454339</v>
      </c>
      <c r="E4199" s="151">
        <v>833</v>
      </c>
      <c r="F4199" s="913"/>
      <c r="G4199" s="1328"/>
    </row>
    <row r="4200" spans="1:7" ht="18.75" customHeight="1" thickBot="1" x14ac:dyDescent="0.3">
      <c r="A4200" s="1330"/>
      <c r="B4200" s="146" t="s">
        <v>4224</v>
      </c>
      <c r="C4200" s="147" t="s">
        <v>95</v>
      </c>
      <c r="D4200" s="168">
        <v>485238</v>
      </c>
      <c r="E4200" s="151">
        <v>833</v>
      </c>
      <c r="F4200" s="913"/>
      <c r="G4200" s="1328"/>
    </row>
    <row r="4201" spans="1:7" ht="18.75" customHeight="1" thickBot="1" x14ac:dyDescent="0.3">
      <c r="A4201" s="1330"/>
      <c r="B4201" s="146" t="s">
        <v>4225</v>
      </c>
      <c r="C4201" s="147" t="s">
        <v>95</v>
      </c>
      <c r="D4201" s="168">
        <v>518245</v>
      </c>
      <c r="E4201" s="151">
        <v>833</v>
      </c>
      <c r="F4201" s="913"/>
      <c r="G4201" s="1328"/>
    </row>
    <row r="4202" spans="1:7" ht="18.75" customHeight="1" thickBot="1" x14ac:dyDescent="0.3">
      <c r="A4202" s="1330"/>
      <c r="B4202" s="146" t="s">
        <v>4226</v>
      </c>
      <c r="C4202" s="147" t="s">
        <v>95</v>
      </c>
      <c r="D4202" s="168">
        <v>553656</v>
      </c>
      <c r="E4202" s="151">
        <v>833</v>
      </c>
      <c r="F4202" s="913"/>
      <c r="G4202" s="1328"/>
    </row>
    <row r="4203" spans="1:7" ht="18.75" customHeight="1" thickBot="1" x14ac:dyDescent="0.3">
      <c r="A4203" s="1330"/>
      <c r="B4203" s="146" t="s">
        <v>4227</v>
      </c>
      <c r="C4203" s="147" t="s">
        <v>95</v>
      </c>
      <c r="D4203" s="168">
        <v>591812</v>
      </c>
      <c r="E4203" s="151">
        <v>833</v>
      </c>
      <c r="F4203" s="913"/>
      <c r="G4203" s="1328"/>
    </row>
    <row r="4204" spans="1:7" ht="18.75" customHeight="1" thickBot="1" x14ac:dyDescent="0.3">
      <c r="A4204" s="1330"/>
      <c r="B4204" s="146" t="s">
        <v>4228</v>
      </c>
      <c r="C4204" s="147" t="s">
        <v>95</v>
      </c>
      <c r="D4204" s="168">
        <v>633102</v>
      </c>
      <c r="E4204" s="151">
        <v>833</v>
      </c>
      <c r="F4204" s="913"/>
      <c r="G4204" s="1328"/>
    </row>
    <row r="4205" spans="1:7" ht="18.75" customHeight="1" thickBot="1" x14ac:dyDescent="0.3">
      <c r="A4205" s="1330"/>
      <c r="B4205" s="146" t="s">
        <v>4229</v>
      </c>
      <c r="C4205" s="147" t="s">
        <v>95</v>
      </c>
      <c r="D4205" s="168">
        <v>677962</v>
      </c>
      <c r="E4205" s="151">
        <v>833</v>
      </c>
      <c r="F4205" s="913"/>
      <c r="G4205" s="1328"/>
    </row>
    <row r="4206" spans="1:7" ht="18.75" customHeight="1" thickBot="1" x14ac:dyDescent="0.3">
      <c r="A4206" s="1330"/>
      <c r="B4206" s="146" t="s">
        <v>4230</v>
      </c>
      <c r="C4206" s="147" t="s">
        <v>95</v>
      </c>
      <c r="D4206" s="168">
        <v>726917</v>
      </c>
      <c r="E4206" s="151">
        <v>833</v>
      </c>
      <c r="F4206" s="913"/>
      <c r="G4206" s="1328"/>
    </row>
    <row r="4207" spans="1:7" ht="18.75" customHeight="1" thickBot="1" x14ac:dyDescent="0.3">
      <c r="A4207" s="1330"/>
      <c r="B4207" s="146" t="s">
        <v>4231</v>
      </c>
      <c r="C4207" s="147" t="s">
        <v>95</v>
      </c>
      <c r="D4207" s="168">
        <v>780526</v>
      </c>
      <c r="E4207" s="151">
        <v>833</v>
      </c>
      <c r="F4207" s="913"/>
      <c r="G4207" s="1328"/>
    </row>
    <row r="4208" spans="1:7" ht="18.75" customHeight="1" thickBot="1" x14ac:dyDescent="0.3">
      <c r="A4208" s="1330"/>
      <c r="B4208" s="146" t="s">
        <v>4232</v>
      </c>
      <c r="C4208" s="147" t="s">
        <v>95</v>
      </c>
      <c r="D4208" s="168">
        <v>839455</v>
      </c>
      <c r="E4208" s="151">
        <v>833</v>
      </c>
      <c r="F4208" s="913"/>
      <c r="G4208" s="1328"/>
    </row>
    <row r="4209" spans="1:7" ht="18.75" customHeight="1" thickBot="1" x14ac:dyDescent="0.3">
      <c r="A4209" s="1331"/>
      <c r="B4209" s="146" t="s">
        <v>4233</v>
      </c>
      <c r="C4209" s="147" t="s">
        <v>95</v>
      </c>
      <c r="D4209" s="168">
        <v>904456</v>
      </c>
      <c r="E4209" s="151">
        <v>833</v>
      </c>
      <c r="F4209" s="913"/>
      <c r="G4209" s="1328"/>
    </row>
    <row r="4210" spans="1:7" ht="18.75" customHeight="1" thickBot="1" x14ac:dyDescent="0.3">
      <c r="A4210" s="1329">
        <v>5</v>
      </c>
      <c r="B4210" s="146" t="s">
        <v>4234</v>
      </c>
      <c r="C4210" s="147" t="s">
        <v>95</v>
      </c>
      <c r="D4210" s="168">
        <v>91198</v>
      </c>
      <c r="E4210" s="151">
        <v>833</v>
      </c>
      <c r="F4210" s="913"/>
      <c r="G4210" s="1342" t="s">
        <v>4099</v>
      </c>
    </row>
    <row r="4211" spans="1:7" ht="18.75" customHeight="1" thickBot="1" x14ac:dyDescent="0.3">
      <c r="A4211" s="1330"/>
      <c r="B4211" s="146" t="s">
        <v>4235</v>
      </c>
      <c r="C4211" s="147" t="s">
        <v>95</v>
      </c>
      <c r="D4211" s="168">
        <v>120141</v>
      </c>
      <c r="E4211" s="151">
        <v>833</v>
      </c>
      <c r="F4211" s="913"/>
      <c r="G4211" s="1328"/>
    </row>
    <row r="4212" spans="1:7" ht="18.75" customHeight="1" thickBot="1" x14ac:dyDescent="0.3">
      <c r="A4212" s="1330"/>
      <c r="B4212" s="146" t="s">
        <v>4236</v>
      </c>
      <c r="C4212" s="147" t="s">
        <v>95</v>
      </c>
      <c r="D4212" s="168">
        <v>316106</v>
      </c>
      <c r="E4212" s="151">
        <v>833</v>
      </c>
      <c r="F4212" s="913"/>
      <c r="G4212" s="1328"/>
    </row>
    <row r="4213" spans="1:7" ht="18.75" customHeight="1" thickBot="1" x14ac:dyDescent="0.3">
      <c r="A4213" s="1330"/>
      <c r="B4213" s="146" t="s">
        <v>4237</v>
      </c>
      <c r="C4213" s="147" t="s">
        <v>95</v>
      </c>
      <c r="D4213" s="168">
        <v>425284</v>
      </c>
      <c r="E4213" s="151">
        <v>833</v>
      </c>
      <c r="F4213" s="913"/>
      <c r="G4213" s="1328"/>
    </row>
    <row r="4214" spans="1:7" ht="18.75" customHeight="1" thickBot="1" x14ac:dyDescent="0.3">
      <c r="A4214" s="1330"/>
      <c r="B4214" s="146" t="s">
        <v>4238</v>
      </c>
      <c r="C4214" s="147" t="s">
        <v>95</v>
      </c>
      <c r="D4214" s="168">
        <v>454339</v>
      </c>
      <c r="E4214" s="151">
        <v>833</v>
      </c>
      <c r="F4214" s="913"/>
      <c r="G4214" s="1328"/>
    </row>
    <row r="4215" spans="1:7" ht="18.75" customHeight="1" thickBot="1" x14ac:dyDescent="0.3">
      <c r="A4215" s="1330"/>
      <c r="B4215" s="146" t="s">
        <v>4239</v>
      </c>
      <c r="C4215" s="147" t="s">
        <v>95</v>
      </c>
      <c r="D4215" s="168">
        <v>485238</v>
      </c>
      <c r="E4215" s="151">
        <v>833</v>
      </c>
      <c r="F4215" s="913"/>
      <c r="G4215" s="1328"/>
    </row>
    <row r="4216" spans="1:7" ht="18.75" customHeight="1" thickBot="1" x14ac:dyDescent="0.3">
      <c r="A4216" s="1330"/>
      <c r="B4216" s="146" t="s">
        <v>4240</v>
      </c>
      <c r="C4216" s="147" t="s">
        <v>95</v>
      </c>
      <c r="D4216" s="168">
        <v>518245</v>
      </c>
      <c r="E4216" s="151">
        <v>833</v>
      </c>
      <c r="F4216" s="913"/>
      <c r="G4216" s="1328"/>
    </row>
    <row r="4217" spans="1:7" ht="18.75" customHeight="1" thickBot="1" x14ac:dyDescent="0.3">
      <c r="A4217" s="1330"/>
      <c r="B4217" s="146" t="s">
        <v>4241</v>
      </c>
      <c r="C4217" s="147" t="s">
        <v>95</v>
      </c>
      <c r="D4217" s="168">
        <v>553656</v>
      </c>
      <c r="E4217" s="151">
        <v>833</v>
      </c>
      <c r="F4217" s="913"/>
      <c r="G4217" s="1328"/>
    </row>
    <row r="4218" spans="1:7" ht="18.75" customHeight="1" thickBot="1" x14ac:dyDescent="0.3">
      <c r="A4218" s="1330"/>
      <c r="B4218" s="146" t="s">
        <v>4242</v>
      </c>
      <c r="C4218" s="147" t="s">
        <v>95</v>
      </c>
      <c r="D4218" s="168">
        <v>591812</v>
      </c>
      <c r="E4218" s="151">
        <v>833</v>
      </c>
      <c r="F4218" s="913"/>
      <c r="G4218" s="1328"/>
    </row>
    <row r="4219" spans="1:7" ht="18.75" customHeight="1" thickBot="1" x14ac:dyDescent="0.3">
      <c r="A4219" s="1330"/>
      <c r="B4219" s="146" t="s">
        <v>4243</v>
      </c>
      <c r="C4219" s="147" t="s">
        <v>95</v>
      </c>
      <c r="D4219" s="168">
        <v>633102</v>
      </c>
      <c r="E4219" s="151">
        <v>833</v>
      </c>
      <c r="F4219" s="913"/>
      <c r="G4219" s="1328"/>
    </row>
    <row r="4220" spans="1:7" ht="18.75" customHeight="1" thickBot="1" x14ac:dyDescent="0.3">
      <c r="A4220" s="1330"/>
      <c r="B4220" s="146" t="s">
        <v>4244</v>
      </c>
      <c r="C4220" s="147" t="s">
        <v>95</v>
      </c>
      <c r="D4220" s="168">
        <v>677962</v>
      </c>
      <c r="E4220" s="151">
        <v>833</v>
      </c>
      <c r="F4220" s="913"/>
      <c r="G4220" s="1328"/>
    </row>
    <row r="4221" spans="1:7" ht="18.75" customHeight="1" thickBot="1" x14ac:dyDescent="0.3">
      <c r="A4221" s="1330"/>
      <c r="B4221" s="146" t="s">
        <v>4245</v>
      </c>
      <c r="C4221" s="147" t="s">
        <v>95</v>
      </c>
      <c r="D4221" s="168">
        <v>726917</v>
      </c>
      <c r="E4221" s="151">
        <v>833</v>
      </c>
      <c r="F4221" s="913"/>
      <c r="G4221" s="1328"/>
    </row>
    <row r="4222" spans="1:7" ht="18.75" customHeight="1" thickBot="1" x14ac:dyDescent="0.3">
      <c r="A4222" s="1330"/>
      <c r="B4222" s="146" t="s">
        <v>4246</v>
      </c>
      <c r="C4222" s="147" t="s">
        <v>95</v>
      </c>
      <c r="D4222" s="168">
        <v>780526</v>
      </c>
      <c r="E4222" s="151">
        <v>833</v>
      </c>
      <c r="F4222" s="913"/>
      <c r="G4222" s="1328"/>
    </row>
    <row r="4223" spans="1:7" ht="18.75" customHeight="1" thickBot="1" x14ac:dyDescent="0.3">
      <c r="A4223" s="1330"/>
      <c r="B4223" s="146" t="s">
        <v>4247</v>
      </c>
      <c r="C4223" s="147" t="s">
        <v>95</v>
      </c>
      <c r="D4223" s="168">
        <v>839455</v>
      </c>
      <c r="E4223" s="151">
        <v>833</v>
      </c>
      <c r="F4223" s="913"/>
      <c r="G4223" s="1328"/>
    </row>
    <row r="4224" spans="1:7" ht="18.75" customHeight="1" thickBot="1" x14ac:dyDescent="0.3">
      <c r="A4224" s="1331"/>
      <c r="B4224" s="146" t="s">
        <v>4248</v>
      </c>
      <c r="C4224" s="147" t="s">
        <v>95</v>
      </c>
      <c r="D4224" s="168">
        <v>904456</v>
      </c>
      <c r="E4224" s="151">
        <v>833</v>
      </c>
      <c r="F4224" s="913"/>
      <c r="G4224" s="1328"/>
    </row>
    <row r="4225" spans="1:7" ht="18.75" customHeight="1" thickBot="1" x14ac:dyDescent="0.3">
      <c r="A4225" s="1329">
        <v>5</v>
      </c>
      <c r="B4225" s="146" t="s">
        <v>4249</v>
      </c>
      <c r="C4225" s="147" t="s">
        <v>95</v>
      </c>
      <c r="D4225" s="168">
        <v>91198</v>
      </c>
      <c r="E4225" s="151">
        <v>833</v>
      </c>
      <c r="F4225" s="913"/>
      <c r="G4225" s="1342" t="s">
        <v>4099</v>
      </c>
    </row>
    <row r="4226" spans="1:7" ht="18.75" customHeight="1" thickBot="1" x14ac:dyDescent="0.3">
      <c r="A4226" s="1330"/>
      <c r="B4226" s="146" t="s">
        <v>4250</v>
      </c>
      <c r="C4226" s="147" t="s">
        <v>95</v>
      </c>
      <c r="D4226" s="168">
        <v>120141</v>
      </c>
      <c r="E4226" s="151">
        <v>833</v>
      </c>
      <c r="F4226" s="913"/>
      <c r="G4226" s="1328"/>
    </row>
    <row r="4227" spans="1:7" ht="18.75" customHeight="1" thickBot="1" x14ac:dyDescent="0.3">
      <c r="A4227" s="1330"/>
      <c r="B4227" s="146" t="s">
        <v>4251</v>
      </c>
      <c r="C4227" s="147" t="s">
        <v>95</v>
      </c>
      <c r="D4227" s="168">
        <v>316106</v>
      </c>
      <c r="E4227" s="151">
        <v>833</v>
      </c>
      <c r="F4227" s="913"/>
      <c r="G4227" s="1328"/>
    </row>
    <row r="4228" spans="1:7" ht="18.75" customHeight="1" thickBot="1" x14ac:dyDescent="0.3">
      <c r="A4228" s="1330"/>
      <c r="B4228" s="146" t="s">
        <v>4252</v>
      </c>
      <c r="C4228" s="147" t="s">
        <v>95</v>
      </c>
      <c r="D4228" s="168">
        <v>425284</v>
      </c>
      <c r="E4228" s="151">
        <v>833</v>
      </c>
      <c r="F4228" s="913"/>
      <c r="G4228" s="1328"/>
    </row>
    <row r="4229" spans="1:7" ht="18.75" customHeight="1" thickBot="1" x14ac:dyDescent="0.3">
      <c r="A4229" s="1330"/>
      <c r="B4229" s="146" t="s">
        <v>4253</v>
      </c>
      <c r="C4229" s="147" t="s">
        <v>95</v>
      </c>
      <c r="D4229" s="168">
        <v>454339</v>
      </c>
      <c r="E4229" s="151">
        <v>833</v>
      </c>
      <c r="F4229" s="913"/>
      <c r="G4229" s="1328"/>
    </row>
    <row r="4230" spans="1:7" ht="18.75" customHeight="1" thickBot="1" x14ac:dyDescent="0.3">
      <c r="A4230" s="1330"/>
      <c r="B4230" s="146" t="s">
        <v>4254</v>
      </c>
      <c r="C4230" s="147" t="s">
        <v>95</v>
      </c>
      <c r="D4230" s="168">
        <v>485238</v>
      </c>
      <c r="E4230" s="151">
        <v>833</v>
      </c>
      <c r="F4230" s="913"/>
      <c r="G4230" s="1328"/>
    </row>
    <row r="4231" spans="1:7" ht="18.75" customHeight="1" thickBot="1" x14ac:dyDescent="0.3">
      <c r="A4231" s="1330"/>
      <c r="B4231" s="146" t="s">
        <v>4255</v>
      </c>
      <c r="C4231" s="147" t="s">
        <v>95</v>
      </c>
      <c r="D4231" s="168">
        <v>518245</v>
      </c>
      <c r="E4231" s="151">
        <v>833</v>
      </c>
      <c r="F4231" s="913"/>
      <c r="G4231" s="1328"/>
    </row>
    <row r="4232" spans="1:7" ht="18.75" customHeight="1" thickBot="1" x14ac:dyDescent="0.3">
      <c r="A4232" s="1330"/>
      <c r="B4232" s="146" t="s">
        <v>4256</v>
      </c>
      <c r="C4232" s="147" t="s">
        <v>95</v>
      </c>
      <c r="D4232" s="168">
        <v>553656</v>
      </c>
      <c r="E4232" s="151">
        <v>833</v>
      </c>
      <c r="F4232" s="913"/>
      <c r="G4232" s="1328"/>
    </row>
    <row r="4233" spans="1:7" ht="18.75" customHeight="1" thickBot="1" x14ac:dyDescent="0.3">
      <c r="A4233" s="1330"/>
      <c r="B4233" s="146" t="s">
        <v>4257</v>
      </c>
      <c r="C4233" s="147" t="s">
        <v>95</v>
      </c>
      <c r="D4233" s="168">
        <v>591812</v>
      </c>
      <c r="E4233" s="151">
        <v>833</v>
      </c>
      <c r="F4233" s="913"/>
      <c r="G4233" s="1328"/>
    </row>
    <row r="4234" spans="1:7" ht="18.75" customHeight="1" thickBot="1" x14ac:dyDescent="0.3">
      <c r="A4234" s="1330"/>
      <c r="B4234" s="146" t="s">
        <v>4258</v>
      </c>
      <c r="C4234" s="147" t="s">
        <v>95</v>
      </c>
      <c r="D4234" s="168">
        <v>633102</v>
      </c>
      <c r="E4234" s="151">
        <v>833</v>
      </c>
      <c r="F4234" s="913"/>
      <c r="G4234" s="1328"/>
    </row>
    <row r="4235" spans="1:7" ht="18.75" customHeight="1" thickBot="1" x14ac:dyDescent="0.3">
      <c r="A4235" s="1330"/>
      <c r="B4235" s="146" t="s">
        <v>4259</v>
      </c>
      <c r="C4235" s="147" t="s">
        <v>95</v>
      </c>
      <c r="D4235" s="168">
        <v>677962</v>
      </c>
      <c r="E4235" s="151">
        <v>833</v>
      </c>
      <c r="F4235" s="913"/>
      <c r="G4235" s="1328"/>
    </row>
    <row r="4236" spans="1:7" ht="18.75" customHeight="1" thickBot="1" x14ac:dyDescent="0.3">
      <c r="A4236" s="1330"/>
      <c r="B4236" s="146" t="s">
        <v>4260</v>
      </c>
      <c r="C4236" s="147" t="s">
        <v>95</v>
      </c>
      <c r="D4236" s="168">
        <v>726917</v>
      </c>
      <c r="E4236" s="151">
        <v>833</v>
      </c>
      <c r="F4236" s="913"/>
      <c r="G4236" s="1328"/>
    </row>
    <row r="4237" spans="1:7" ht="18.75" customHeight="1" thickBot="1" x14ac:dyDescent="0.3">
      <c r="A4237" s="1330"/>
      <c r="B4237" s="146" t="s">
        <v>4261</v>
      </c>
      <c r="C4237" s="147" t="s">
        <v>95</v>
      </c>
      <c r="D4237" s="168">
        <v>780526</v>
      </c>
      <c r="E4237" s="151">
        <v>833</v>
      </c>
      <c r="F4237" s="913"/>
      <c r="G4237" s="1328"/>
    </row>
    <row r="4238" spans="1:7" ht="18.75" customHeight="1" thickBot="1" x14ac:dyDescent="0.3">
      <c r="A4238" s="1330"/>
      <c r="B4238" s="146" t="s">
        <v>4262</v>
      </c>
      <c r="C4238" s="147" t="s">
        <v>95</v>
      </c>
      <c r="D4238" s="168">
        <v>839455</v>
      </c>
      <c r="E4238" s="151">
        <v>833</v>
      </c>
      <c r="F4238" s="913"/>
      <c r="G4238" s="1328"/>
    </row>
    <row r="4239" spans="1:7" ht="18.75" customHeight="1" thickBot="1" x14ac:dyDescent="0.3">
      <c r="A4239" s="1331"/>
      <c r="B4239" s="146" t="s">
        <v>4263</v>
      </c>
      <c r="C4239" s="147" t="s">
        <v>95</v>
      </c>
      <c r="D4239" s="168">
        <v>904456</v>
      </c>
      <c r="E4239" s="151">
        <v>833</v>
      </c>
      <c r="F4239" s="913"/>
      <c r="G4239" s="1328"/>
    </row>
    <row r="4240" spans="1:7" ht="18.75" customHeight="1" thickBot="1" x14ac:dyDescent="0.3">
      <c r="A4240" s="1329">
        <v>6</v>
      </c>
      <c r="B4240" s="146" t="s">
        <v>4264</v>
      </c>
      <c r="C4240" s="147" t="s">
        <v>95</v>
      </c>
      <c r="D4240" s="168">
        <v>91198</v>
      </c>
      <c r="E4240" s="151">
        <v>833</v>
      </c>
      <c r="F4240" s="913"/>
      <c r="G4240" s="1342" t="s">
        <v>4099</v>
      </c>
    </row>
    <row r="4241" spans="1:7" ht="18.75" customHeight="1" thickBot="1" x14ac:dyDescent="0.3">
      <c r="A4241" s="1330"/>
      <c r="B4241" s="146" t="s">
        <v>4265</v>
      </c>
      <c r="C4241" s="147" t="s">
        <v>95</v>
      </c>
      <c r="D4241" s="168">
        <v>120141</v>
      </c>
      <c r="E4241" s="151">
        <v>833</v>
      </c>
      <c r="F4241" s="913"/>
      <c r="G4241" s="1328"/>
    </row>
    <row r="4242" spans="1:7" ht="18.75" customHeight="1" thickBot="1" x14ac:dyDescent="0.3">
      <c r="A4242" s="1330"/>
      <c r="B4242" s="146" t="s">
        <v>4266</v>
      </c>
      <c r="C4242" s="147" t="s">
        <v>95</v>
      </c>
      <c r="D4242" s="168">
        <v>316106</v>
      </c>
      <c r="E4242" s="151">
        <v>833</v>
      </c>
      <c r="F4242" s="913"/>
      <c r="G4242" s="1328"/>
    </row>
    <row r="4243" spans="1:7" ht="18.75" customHeight="1" thickBot="1" x14ac:dyDescent="0.3">
      <c r="A4243" s="1330"/>
      <c r="B4243" s="146" t="s">
        <v>4267</v>
      </c>
      <c r="C4243" s="147" t="s">
        <v>95</v>
      </c>
      <c r="D4243" s="168">
        <v>425284</v>
      </c>
      <c r="E4243" s="151">
        <v>833</v>
      </c>
      <c r="F4243" s="913"/>
      <c r="G4243" s="1328"/>
    </row>
    <row r="4244" spans="1:7" ht="18.75" customHeight="1" thickBot="1" x14ac:dyDescent="0.3">
      <c r="A4244" s="1330"/>
      <c r="B4244" s="146" t="s">
        <v>4268</v>
      </c>
      <c r="C4244" s="147" t="s">
        <v>95</v>
      </c>
      <c r="D4244" s="168">
        <v>454339</v>
      </c>
      <c r="E4244" s="151">
        <v>833</v>
      </c>
      <c r="F4244" s="913"/>
      <c r="G4244" s="1328"/>
    </row>
    <row r="4245" spans="1:7" ht="18.75" customHeight="1" thickBot="1" x14ac:dyDescent="0.3">
      <c r="A4245" s="1330"/>
      <c r="B4245" s="146" t="s">
        <v>4269</v>
      </c>
      <c r="C4245" s="147" t="s">
        <v>95</v>
      </c>
      <c r="D4245" s="168">
        <v>485238</v>
      </c>
      <c r="E4245" s="151">
        <v>833</v>
      </c>
      <c r="F4245" s="913"/>
      <c r="G4245" s="1328"/>
    </row>
    <row r="4246" spans="1:7" ht="18.75" customHeight="1" thickBot="1" x14ac:dyDescent="0.3">
      <c r="A4246" s="1330"/>
      <c r="B4246" s="146" t="s">
        <v>4270</v>
      </c>
      <c r="C4246" s="147" t="s">
        <v>95</v>
      </c>
      <c r="D4246" s="168">
        <v>518245</v>
      </c>
      <c r="E4246" s="151">
        <v>833</v>
      </c>
      <c r="F4246" s="913"/>
      <c r="G4246" s="1328"/>
    </row>
    <row r="4247" spans="1:7" ht="18.75" customHeight="1" thickBot="1" x14ac:dyDescent="0.3">
      <c r="A4247" s="1330"/>
      <c r="B4247" s="146" t="s">
        <v>4271</v>
      </c>
      <c r="C4247" s="147" t="s">
        <v>95</v>
      </c>
      <c r="D4247" s="168">
        <v>553656</v>
      </c>
      <c r="E4247" s="151">
        <v>833</v>
      </c>
      <c r="F4247" s="913"/>
      <c r="G4247" s="1328"/>
    </row>
    <row r="4248" spans="1:7" ht="18.75" customHeight="1" thickBot="1" x14ac:dyDescent="0.3">
      <c r="A4248" s="1330"/>
      <c r="B4248" s="146" t="s">
        <v>4272</v>
      </c>
      <c r="C4248" s="147" t="s">
        <v>95</v>
      </c>
      <c r="D4248" s="168">
        <v>591812</v>
      </c>
      <c r="E4248" s="151">
        <v>833</v>
      </c>
      <c r="F4248" s="913"/>
      <c r="G4248" s="1328"/>
    </row>
    <row r="4249" spans="1:7" ht="18.75" customHeight="1" thickBot="1" x14ac:dyDescent="0.3">
      <c r="A4249" s="1330"/>
      <c r="B4249" s="146" t="s">
        <v>4273</v>
      </c>
      <c r="C4249" s="147" t="s">
        <v>95</v>
      </c>
      <c r="D4249" s="168">
        <v>633102</v>
      </c>
      <c r="E4249" s="151">
        <v>833</v>
      </c>
      <c r="F4249" s="913"/>
      <c r="G4249" s="1328"/>
    </row>
    <row r="4250" spans="1:7" ht="18.75" customHeight="1" thickBot="1" x14ac:dyDescent="0.3">
      <c r="A4250" s="1330"/>
      <c r="B4250" s="146" t="s">
        <v>4274</v>
      </c>
      <c r="C4250" s="147" t="s">
        <v>95</v>
      </c>
      <c r="D4250" s="168">
        <v>677962</v>
      </c>
      <c r="E4250" s="151">
        <v>833</v>
      </c>
      <c r="F4250" s="913"/>
      <c r="G4250" s="1328"/>
    </row>
    <row r="4251" spans="1:7" ht="18.75" customHeight="1" thickBot="1" x14ac:dyDescent="0.3">
      <c r="A4251" s="1330"/>
      <c r="B4251" s="146" t="s">
        <v>4275</v>
      </c>
      <c r="C4251" s="147" t="s">
        <v>95</v>
      </c>
      <c r="D4251" s="168">
        <v>726917</v>
      </c>
      <c r="E4251" s="151">
        <v>833</v>
      </c>
      <c r="F4251" s="913"/>
      <c r="G4251" s="1328"/>
    </row>
    <row r="4252" spans="1:7" ht="18.75" customHeight="1" thickBot="1" x14ac:dyDescent="0.3">
      <c r="A4252" s="1330"/>
      <c r="B4252" s="146" t="s">
        <v>4276</v>
      </c>
      <c r="C4252" s="147" t="s">
        <v>95</v>
      </c>
      <c r="D4252" s="168">
        <v>780526</v>
      </c>
      <c r="E4252" s="151">
        <v>833</v>
      </c>
      <c r="F4252" s="913"/>
      <c r="G4252" s="1328"/>
    </row>
    <row r="4253" spans="1:7" ht="18.75" customHeight="1" thickBot="1" x14ac:dyDescent="0.3">
      <c r="A4253" s="1330"/>
      <c r="B4253" s="146" t="s">
        <v>4277</v>
      </c>
      <c r="C4253" s="147" t="s">
        <v>95</v>
      </c>
      <c r="D4253" s="168">
        <v>839455</v>
      </c>
      <c r="E4253" s="151">
        <v>833</v>
      </c>
      <c r="F4253" s="913"/>
      <c r="G4253" s="1328"/>
    </row>
    <row r="4254" spans="1:7" ht="18.75" customHeight="1" thickBot="1" x14ac:dyDescent="0.3">
      <c r="A4254" s="1331"/>
      <c r="B4254" s="146" t="s">
        <v>4278</v>
      </c>
      <c r="C4254" s="147" t="s">
        <v>95</v>
      </c>
      <c r="D4254" s="168">
        <v>904456</v>
      </c>
      <c r="E4254" s="151">
        <v>833</v>
      </c>
      <c r="F4254" s="913"/>
      <c r="G4254" s="1328"/>
    </row>
    <row r="4255" spans="1:7" ht="18.75" customHeight="1" thickBot="1" x14ac:dyDescent="0.3">
      <c r="A4255" s="1329">
        <v>6</v>
      </c>
      <c r="B4255" s="146" t="s">
        <v>4279</v>
      </c>
      <c r="C4255" s="147" t="s">
        <v>95</v>
      </c>
      <c r="D4255" s="168">
        <v>91198</v>
      </c>
      <c r="E4255" s="151">
        <v>833</v>
      </c>
      <c r="F4255" s="913"/>
      <c r="G4255" s="1342" t="s">
        <v>4099</v>
      </c>
    </row>
    <row r="4256" spans="1:7" ht="18.75" customHeight="1" thickBot="1" x14ac:dyDescent="0.3">
      <c r="A4256" s="1330"/>
      <c r="B4256" s="146" t="s">
        <v>4280</v>
      </c>
      <c r="C4256" s="147" t="s">
        <v>95</v>
      </c>
      <c r="D4256" s="168">
        <v>120141</v>
      </c>
      <c r="E4256" s="151">
        <v>833</v>
      </c>
      <c r="F4256" s="913"/>
      <c r="G4256" s="1328"/>
    </row>
    <row r="4257" spans="1:7" ht="18.75" customHeight="1" thickBot="1" x14ac:dyDescent="0.3">
      <c r="A4257" s="1330"/>
      <c r="B4257" s="146" t="s">
        <v>4281</v>
      </c>
      <c r="C4257" s="147" t="s">
        <v>95</v>
      </c>
      <c r="D4257" s="168">
        <v>316106</v>
      </c>
      <c r="E4257" s="151">
        <v>833</v>
      </c>
      <c r="F4257" s="913"/>
      <c r="G4257" s="1328"/>
    </row>
    <row r="4258" spans="1:7" ht="18.75" customHeight="1" thickBot="1" x14ac:dyDescent="0.3">
      <c r="A4258" s="1330"/>
      <c r="B4258" s="146" t="s">
        <v>4282</v>
      </c>
      <c r="C4258" s="147" t="s">
        <v>95</v>
      </c>
      <c r="D4258" s="168">
        <v>425284</v>
      </c>
      <c r="E4258" s="151">
        <v>833</v>
      </c>
      <c r="F4258" s="913"/>
      <c r="G4258" s="1328"/>
    </row>
    <row r="4259" spans="1:7" ht="18.75" customHeight="1" thickBot="1" x14ac:dyDescent="0.3">
      <c r="A4259" s="1330"/>
      <c r="B4259" s="146" t="s">
        <v>4283</v>
      </c>
      <c r="C4259" s="147" t="s">
        <v>95</v>
      </c>
      <c r="D4259" s="168">
        <v>454339</v>
      </c>
      <c r="E4259" s="151">
        <v>833</v>
      </c>
      <c r="F4259" s="913"/>
      <c r="G4259" s="1328"/>
    </row>
    <row r="4260" spans="1:7" ht="18.75" customHeight="1" thickBot="1" x14ac:dyDescent="0.3">
      <c r="A4260" s="1330"/>
      <c r="B4260" s="146" t="s">
        <v>4284</v>
      </c>
      <c r="C4260" s="147" t="s">
        <v>95</v>
      </c>
      <c r="D4260" s="168">
        <v>485238</v>
      </c>
      <c r="E4260" s="151">
        <v>833</v>
      </c>
      <c r="F4260" s="913"/>
      <c r="G4260" s="1328"/>
    </row>
    <row r="4261" spans="1:7" ht="18.75" customHeight="1" thickBot="1" x14ac:dyDescent="0.3">
      <c r="A4261" s="1330"/>
      <c r="B4261" s="146" t="s">
        <v>4285</v>
      </c>
      <c r="C4261" s="147" t="s">
        <v>95</v>
      </c>
      <c r="D4261" s="168">
        <v>518245</v>
      </c>
      <c r="E4261" s="151">
        <v>833</v>
      </c>
      <c r="F4261" s="913"/>
      <c r="G4261" s="1328"/>
    </row>
    <row r="4262" spans="1:7" ht="18.75" customHeight="1" thickBot="1" x14ac:dyDescent="0.3">
      <c r="A4262" s="1330"/>
      <c r="B4262" s="146" t="s">
        <v>4286</v>
      </c>
      <c r="C4262" s="147" t="s">
        <v>95</v>
      </c>
      <c r="D4262" s="168">
        <v>553656</v>
      </c>
      <c r="E4262" s="151">
        <v>833</v>
      </c>
      <c r="F4262" s="913"/>
      <c r="G4262" s="1328"/>
    </row>
    <row r="4263" spans="1:7" ht="18.75" customHeight="1" thickBot="1" x14ac:dyDescent="0.3">
      <c r="A4263" s="1330"/>
      <c r="B4263" s="146" t="s">
        <v>4287</v>
      </c>
      <c r="C4263" s="147" t="s">
        <v>95</v>
      </c>
      <c r="D4263" s="168">
        <v>591812</v>
      </c>
      <c r="E4263" s="151">
        <v>833</v>
      </c>
      <c r="F4263" s="913"/>
      <c r="G4263" s="1328"/>
    </row>
    <row r="4264" spans="1:7" ht="18.75" customHeight="1" thickBot="1" x14ac:dyDescent="0.3">
      <c r="A4264" s="1330"/>
      <c r="B4264" s="146" t="s">
        <v>4288</v>
      </c>
      <c r="C4264" s="147" t="s">
        <v>95</v>
      </c>
      <c r="D4264" s="168">
        <v>633102</v>
      </c>
      <c r="E4264" s="151">
        <v>833</v>
      </c>
      <c r="F4264" s="913"/>
      <c r="G4264" s="1328"/>
    </row>
    <row r="4265" spans="1:7" ht="18.75" customHeight="1" thickBot="1" x14ac:dyDescent="0.3">
      <c r="A4265" s="1330"/>
      <c r="B4265" s="146" t="s">
        <v>4289</v>
      </c>
      <c r="C4265" s="147" t="s">
        <v>95</v>
      </c>
      <c r="D4265" s="168">
        <v>677962</v>
      </c>
      <c r="E4265" s="151">
        <v>833</v>
      </c>
      <c r="F4265" s="913"/>
      <c r="G4265" s="1328"/>
    </row>
    <row r="4266" spans="1:7" ht="18.75" customHeight="1" thickBot="1" x14ac:dyDescent="0.3">
      <c r="A4266" s="1330"/>
      <c r="B4266" s="146" t="s">
        <v>4290</v>
      </c>
      <c r="C4266" s="147" t="s">
        <v>95</v>
      </c>
      <c r="D4266" s="168">
        <v>726917</v>
      </c>
      <c r="E4266" s="151">
        <v>833</v>
      </c>
      <c r="F4266" s="913"/>
      <c r="G4266" s="1328"/>
    </row>
    <row r="4267" spans="1:7" ht="18.75" customHeight="1" thickBot="1" x14ac:dyDescent="0.3">
      <c r="A4267" s="1330"/>
      <c r="B4267" s="146" t="s">
        <v>4291</v>
      </c>
      <c r="C4267" s="147" t="s">
        <v>95</v>
      </c>
      <c r="D4267" s="168">
        <v>780526</v>
      </c>
      <c r="E4267" s="151">
        <v>833</v>
      </c>
      <c r="F4267" s="913"/>
      <c r="G4267" s="1328"/>
    </row>
    <row r="4268" spans="1:7" ht="18.75" customHeight="1" thickBot="1" x14ac:dyDescent="0.3">
      <c r="A4268" s="1330"/>
      <c r="B4268" s="146" t="s">
        <v>4292</v>
      </c>
      <c r="C4268" s="147" t="s">
        <v>95</v>
      </c>
      <c r="D4268" s="168">
        <v>839455</v>
      </c>
      <c r="E4268" s="151">
        <v>833</v>
      </c>
      <c r="F4268" s="913"/>
      <c r="G4268" s="1328"/>
    </row>
    <row r="4269" spans="1:7" ht="18.75" customHeight="1" thickBot="1" x14ac:dyDescent="0.3">
      <c r="A4269" s="1331"/>
      <c r="B4269" s="146" t="s">
        <v>4293</v>
      </c>
      <c r="C4269" s="147" t="s">
        <v>95</v>
      </c>
      <c r="D4269" s="168">
        <v>904456</v>
      </c>
      <c r="E4269" s="151">
        <v>833</v>
      </c>
      <c r="F4269" s="913"/>
      <c r="G4269" s="1328"/>
    </row>
    <row r="4270" spans="1:7" ht="18.75" customHeight="1" thickBot="1" x14ac:dyDescent="0.3">
      <c r="A4270" s="1329">
        <v>7</v>
      </c>
      <c r="B4270" s="146" t="s">
        <v>4294</v>
      </c>
      <c r="C4270" s="147" t="s">
        <v>95</v>
      </c>
      <c r="D4270" s="168">
        <v>91198</v>
      </c>
      <c r="E4270" s="151">
        <v>833</v>
      </c>
      <c r="F4270" s="913"/>
      <c r="G4270" s="1342" t="s">
        <v>4099</v>
      </c>
    </row>
    <row r="4271" spans="1:7" ht="18.75" customHeight="1" thickBot="1" x14ac:dyDescent="0.3">
      <c r="A4271" s="1330"/>
      <c r="B4271" s="146" t="s">
        <v>4295</v>
      </c>
      <c r="C4271" s="147" t="s">
        <v>95</v>
      </c>
      <c r="D4271" s="168">
        <v>120141</v>
      </c>
      <c r="E4271" s="151">
        <v>833</v>
      </c>
      <c r="F4271" s="913"/>
      <c r="G4271" s="1328"/>
    </row>
    <row r="4272" spans="1:7" ht="18.75" customHeight="1" thickBot="1" x14ac:dyDescent="0.3">
      <c r="A4272" s="1330"/>
      <c r="B4272" s="146" t="s">
        <v>4296</v>
      </c>
      <c r="C4272" s="147" t="s">
        <v>95</v>
      </c>
      <c r="D4272" s="168">
        <v>316106</v>
      </c>
      <c r="E4272" s="151">
        <v>833</v>
      </c>
      <c r="F4272" s="913"/>
      <c r="G4272" s="1328"/>
    </row>
    <row r="4273" spans="1:7" ht="18.75" customHeight="1" thickBot="1" x14ac:dyDescent="0.3">
      <c r="A4273" s="1330"/>
      <c r="B4273" s="146" t="s">
        <v>4297</v>
      </c>
      <c r="C4273" s="147" t="s">
        <v>95</v>
      </c>
      <c r="D4273" s="168">
        <v>425284</v>
      </c>
      <c r="E4273" s="151">
        <v>833</v>
      </c>
      <c r="F4273" s="913"/>
      <c r="G4273" s="1328"/>
    </row>
    <row r="4274" spans="1:7" ht="18.75" customHeight="1" thickBot="1" x14ac:dyDescent="0.3">
      <c r="A4274" s="1330"/>
      <c r="B4274" s="146" t="s">
        <v>4298</v>
      </c>
      <c r="C4274" s="147" t="s">
        <v>95</v>
      </c>
      <c r="D4274" s="168">
        <v>454339</v>
      </c>
      <c r="E4274" s="151">
        <v>833</v>
      </c>
      <c r="F4274" s="913"/>
      <c r="G4274" s="1328"/>
    </row>
    <row r="4275" spans="1:7" ht="18.75" customHeight="1" thickBot="1" x14ac:dyDescent="0.3">
      <c r="A4275" s="1330"/>
      <c r="B4275" s="146" t="s">
        <v>4299</v>
      </c>
      <c r="C4275" s="147" t="s">
        <v>95</v>
      </c>
      <c r="D4275" s="168">
        <v>485238</v>
      </c>
      <c r="E4275" s="151">
        <v>833</v>
      </c>
      <c r="F4275" s="913"/>
      <c r="G4275" s="1328"/>
    </row>
    <row r="4276" spans="1:7" ht="18.75" customHeight="1" thickBot="1" x14ac:dyDescent="0.3">
      <c r="A4276" s="1330"/>
      <c r="B4276" s="146" t="s">
        <v>4300</v>
      </c>
      <c r="C4276" s="147" t="s">
        <v>95</v>
      </c>
      <c r="D4276" s="168">
        <v>518245</v>
      </c>
      <c r="E4276" s="151">
        <v>833</v>
      </c>
      <c r="F4276" s="913"/>
      <c r="G4276" s="1328"/>
    </row>
    <row r="4277" spans="1:7" ht="18.75" customHeight="1" thickBot="1" x14ac:dyDescent="0.3">
      <c r="A4277" s="1330"/>
      <c r="B4277" s="146" t="s">
        <v>4301</v>
      </c>
      <c r="C4277" s="147" t="s">
        <v>95</v>
      </c>
      <c r="D4277" s="168">
        <v>553656</v>
      </c>
      <c r="E4277" s="151">
        <v>833</v>
      </c>
      <c r="F4277" s="913"/>
      <c r="G4277" s="1328"/>
    </row>
    <row r="4278" spans="1:7" ht="18.75" customHeight="1" thickBot="1" x14ac:dyDescent="0.3">
      <c r="A4278" s="1330"/>
      <c r="B4278" s="146" t="s">
        <v>4302</v>
      </c>
      <c r="C4278" s="147" t="s">
        <v>95</v>
      </c>
      <c r="D4278" s="168">
        <v>591812</v>
      </c>
      <c r="E4278" s="151">
        <v>833</v>
      </c>
      <c r="F4278" s="913"/>
      <c r="G4278" s="1328"/>
    </row>
    <row r="4279" spans="1:7" ht="18.75" customHeight="1" thickBot="1" x14ac:dyDescent="0.3">
      <c r="A4279" s="1330"/>
      <c r="B4279" s="146" t="s">
        <v>4303</v>
      </c>
      <c r="C4279" s="147" t="s">
        <v>95</v>
      </c>
      <c r="D4279" s="168">
        <v>633102</v>
      </c>
      <c r="E4279" s="151">
        <v>833</v>
      </c>
      <c r="F4279" s="913"/>
      <c r="G4279" s="1328"/>
    </row>
    <row r="4280" spans="1:7" ht="18.75" customHeight="1" thickBot="1" x14ac:dyDescent="0.3">
      <c r="A4280" s="1330"/>
      <c r="B4280" s="146" t="s">
        <v>4304</v>
      </c>
      <c r="C4280" s="147" t="s">
        <v>95</v>
      </c>
      <c r="D4280" s="168">
        <v>677962</v>
      </c>
      <c r="E4280" s="151">
        <v>833</v>
      </c>
      <c r="F4280" s="913"/>
      <c r="G4280" s="1328"/>
    </row>
    <row r="4281" spans="1:7" ht="18.75" customHeight="1" thickBot="1" x14ac:dyDescent="0.3">
      <c r="A4281" s="1330"/>
      <c r="B4281" s="146" t="s">
        <v>4305</v>
      </c>
      <c r="C4281" s="147" t="s">
        <v>95</v>
      </c>
      <c r="D4281" s="168">
        <v>726917</v>
      </c>
      <c r="E4281" s="151">
        <v>833</v>
      </c>
      <c r="F4281" s="913"/>
      <c r="G4281" s="1328"/>
    </row>
    <row r="4282" spans="1:7" ht="18.75" customHeight="1" thickBot="1" x14ac:dyDescent="0.3">
      <c r="A4282" s="1330"/>
      <c r="B4282" s="146" t="s">
        <v>4306</v>
      </c>
      <c r="C4282" s="147" t="s">
        <v>95</v>
      </c>
      <c r="D4282" s="168">
        <v>780526</v>
      </c>
      <c r="E4282" s="151">
        <v>833</v>
      </c>
      <c r="F4282" s="913"/>
      <c r="G4282" s="1328"/>
    </row>
    <row r="4283" spans="1:7" ht="18.75" customHeight="1" thickBot="1" x14ac:dyDescent="0.3">
      <c r="A4283" s="1330"/>
      <c r="B4283" s="146" t="s">
        <v>4307</v>
      </c>
      <c r="C4283" s="147" t="s">
        <v>95</v>
      </c>
      <c r="D4283" s="168">
        <v>839455</v>
      </c>
      <c r="E4283" s="151">
        <v>833</v>
      </c>
      <c r="F4283" s="913"/>
      <c r="G4283" s="1328"/>
    </row>
    <row r="4284" spans="1:7" ht="18.75" customHeight="1" thickBot="1" x14ac:dyDescent="0.3">
      <c r="A4284" s="1331"/>
      <c r="B4284" s="146" t="s">
        <v>4308</v>
      </c>
      <c r="C4284" s="147" t="s">
        <v>95</v>
      </c>
      <c r="D4284" s="168">
        <v>904456</v>
      </c>
      <c r="E4284" s="151">
        <v>833</v>
      </c>
      <c r="F4284" s="913"/>
      <c r="G4284" s="1328"/>
    </row>
    <row r="4285" spans="1:7" ht="18.75" customHeight="1" thickBot="1" x14ac:dyDescent="0.3">
      <c r="A4285" s="1329">
        <v>7</v>
      </c>
      <c r="B4285" s="146" t="s">
        <v>3138</v>
      </c>
      <c r="C4285" s="147" t="s">
        <v>95</v>
      </c>
      <c r="D4285" s="168">
        <v>91198</v>
      </c>
      <c r="E4285" s="151">
        <v>833</v>
      </c>
      <c r="F4285" s="913"/>
      <c r="G4285" s="1342" t="s">
        <v>4099</v>
      </c>
    </row>
    <row r="4286" spans="1:7" ht="18.75" customHeight="1" thickBot="1" x14ac:dyDescent="0.3">
      <c r="A4286" s="1330"/>
      <c r="B4286" s="146" t="s">
        <v>3139</v>
      </c>
      <c r="C4286" s="147" t="s">
        <v>95</v>
      </c>
      <c r="D4286" s="168">
        <v>120141</v>
      </c>
      <c r="E4286" s="151">
        <v>833</v>
      </c>
      <c r="F4286" s="913"/>
      <c r="G4286" s="1328"/>
    </row>
    <row r="4287" spans="1:7" ht="18.75" customHeight="1" thickBot="1" x14ac:dyDescent="0.3">
      <c r="A4287" s="1330"/>
      <c r="B4287" s="146" t="s">
        <v>3140</v>
      </c>
      <c r="C4287" s="147" t="s">
        <v>95</v>
      </c>
      <c r="D4287" s="168">
        <v>316106</v>
      </c>
      <c r="E4287" s="151">
        <v>833</v>
      </c>
      <c r="F4287" s="913"/>
      <c r="G4287" s="1328"/>
    </row>
    <row r="4288" spans="1:7" ht="18.75" customHeight="1" thickBot="1" x14ac:dyDescent="0.3">
      <c r="A4288" s="1330"/>
      <c r="B4288" s="146" t="s">
        <v>3141</v>
      </c>
      <c r="C4288" s="147" t="s">
        <v>95</v>
      </c>
      <c r="D4288" s="168">
        <v>425284</v>
      </c>
      <c r="E4288" s="151">
        <v>833</v>
      </c>
      <c r="F4288" s="913"/>
      <c r="G4288" s="1328"/>
    </row>
    <row r="4289" spans="1:7" ht="18.75" customHeight="1" thickBot="1" x14ac:dyDescent="0.3">
      <c r="A4289" s="1330"/>
      <c r="B4289" s="146" t="s">
        <v>3142</v>
      </c>
      <c r="C4289" s="147" t="s">
        <v>95</v>
      </c>
      <c r="D4289" s="168">
        <v>454339</v>
      </c>
      <c r="E4289" s="151">
        <v>833</v>
      </c>
      <c r="F4289" s="913"/>
      <c r="G4289" s="1328"/>
    </row>
    <row r="4290" spans="1:7" ht="18.75" customHeight="1" thickBot="1" x14ac:dyDescent="0.3">
      <c r="A4290" s="1330"/>
      <c r="B4290" s="146" t="s">
        <v>3143</v>
      </c>
      <c r="C4290" s="147" t="s">
        <v>95</v>
      </c>
      <c r="D4290" s="168">
        <v>485238</v>
      </c>
      <c r="E4290" s="151">
        <v>833</v>
      </c>
      <c r="F4290" s="913"/>
      <c r="G4290" s="1328"/>
    </row>
    <row r="4291" spans="1:7" ht="18.75" customHeight="1" thickBot="1" x14ac:dyDescent="0.3">
      <c r="A4291" s="1330"/>
      <c r="B4291" s="146" t="s">
        <v>3144</v>
      </c>
      <c r="C4291" s="147" t="s">
        <v>95</v>
      </c>
      <c r="D4291" s="168">
        <v>518245</v>
      </c>
      <c r="E4291" s="151">
        <v>833</v>
      </c>
      <c r="F4291" s="913"/>
      <c r="G4291" s="1328"/>
    </row>
    <row r="4292" spans="1:7" ht="18.75" customHeight="1" thickBot="1" x14ac:dyDescent="0.3">
      <c r="A4292" s="1330"/>
      <c r="B4292" s="146" t="s">
        <v>3145</v>
      </c>
      <c r="C4292" s="147" t="s">
        <v>95</v>
      </c>
      <c r="D4292" s="168">
        <v>553656</v>
      </c>
      <c r="E4292" s="151">
        <v>833</v>
      </c>
      <c r="F4292" s="913"/>
      <c r="G4292" s="1328"/>
    </row>
    <row r="4293" spans="1:7" ht="18.75" customHeight="1" thickBot="1" x14ac:dyDescent="0.3">
      <c r="A4293" s="1330"/>
      <c r="B4293" s="146" t="s">
        <v>3146</v>
      </c>
      <c r="C4293" s="147" t="s">
        <v>95</v>
      </c>
      <c r="D4293" s="168">
        <v>591812</v>
      </c>
      <c r="E4293" s="151">
        <v>833</v>
      </c>
      <c r="F4293" s="913"/>
      <c r="G4293" s="1328"/>
    </row>
    <row r="4294" spans="1:7" ht="18.75" customHeight="1" thickBot="1" x14ac:dyDescent="0.3">
      <c r="A4294" s="1330"/>
      <c r="B4294" s="146" t="s">
        <v>3147</v>
      </c>
      <c r="C4294" s="147" t="s">
        <v>95</v>
      </c>
      <c r="D4294" s="168">
        <v>633102</v>
      </c>
      <c r="E4294" s="151">
        <v>833</v>
      </c>
      <c r="F4294" s="913"/>
      <c r="G4294" s="1328"/>
    </row>
    <row r="4295" spans="1:7" ht="18.75" customHeight="1" thickBot="1" x14ac:dyDescent="0.3">
      <c r="A4295" s="1330"/>
      <c r="B4295" s="146" t="s">
        <v>3148</v>
      </c>
      <c r="C4295" s="147" t="s">
        <v>95</v>
      </c>
      <c r="D4295" s="168">
        <v>677962</v>
      </c>
      <c r="E4295" s="151">
        <v>833</v>
      </c>
      <c r="F4295" s="913"/>
      <c r="G4295" s="1328"/>
    </row>
    <row r="4296" spans="1:7" ht="18.75" customHeight="1" thickBot="1" x14ac:dyDescent="0.3">
      <c r="A4296" s="1330"/>
      <c r="B4296" s="146" t="s">
        <v>3149</v>
      </c>
      <c r="C4296" s="147" t="s">
        <v>95</v>
      </c>
      <c r="D4296" s="168">
        <v>726917</v>
      </c>
      <c r="E4296" s="151">
        <v>833</v>
      </c>
      <c r="F4296" s="913"/>
      <c r="G4296" s="1328"/>
    </row>
    <row r="4297" spans="1:7" ht="18.75" customHeight="1" thickBot="1" x14ac:dyDescent="0.3">
      <c r="A4297" s="1330"/>
      <c r="B4297" s="146" t="s">
        <v>3150</v>
      </c>
      <c r="C4297" s="147" t="s">
        <v>95</v>
      </c>
      <c r="D4297" s="168">
        <v>780526</v>
      </c>
      <c r="E4297" s="151">
        <v>833</v>
      </c>
      <c r="F4297" s="913"/>
      <c r="G4297" s="1328"/>
    </row>
    <row r="4298" spans="1:7" ht="18.75" customHeight="1" thickBot="1" x14ac:dyDescent="0.3">
      <c r="A4298" s="1330"/>
      <c r="B4298" s="146" t="s">
        <v>3151</v>
      </c>
      <c r="C4298" s="147" t="s">
        <v>95</v>
      </c>
      <c r="D4298" s="168">
        <v>839455</v>
      </c>
      <c r="E4298" s="151">
        <v>833</v>
      </c>
      <c r="F4298" s="913"/>
      <c r="G4298" s="1328"/>
    </row>
    <row r="4299" spans="1:7" ht="18.75" customHeight="1" thickBot="1" x14ac:dyDescent="0.3">
      <c r="A4299" s="1331"/>
      <c r="B4299" s="146" t="s">
        <v>3152</v>
      </c>
      <c r="C4299" s="147" t="s">
        <v>95</v>
      </c>
      <c r="D4299" s="168">
        <v>904456</v>
      </c>
      <c r="E4299" s="151">
        <v>833</v>
      </c>
      <c r="F4299" s="913"/>
      <c r="G4299" s="1328"/>
    </row>
    <row r="4300" spans="1:7" ht="18.75" customHeight="1" thickBot="1" x14ac:dyDescent="0.3">
      <c r="A4300" s="1329">
        <v>8</v>
      </c>
      <c r="B4300" s="146" t="s">
        <v>4309</v>
      </c>
      <c r="C4300" s="147" t="s">
        <v>95</v>
      </c>
      <c r="D4300" s="168">
        <v>91198</v>
      </c>
      <c r="E4300" s="151">
        <v>833</v>
      </c>
      <c r="F4300" s="913"/>
      <c r="G4300" s="1342" t="s">
        <v>4099</v>
      </c>
    </row>
    <row r="4301" spans="1:7" ht="18.75" customHeight="1" thickBot="1" x14ac:dyDescent="0.3">
      <c r="A4301" s="1330"/>
      <c r="B4301" s="146" t="s">
        <v>4310</v>
      </c>
      <c r="C4301" s="147" t="s">
        <v>95</v>
      </c>
      <c r="D4301" s="168">
        <v>120141</v>
      </c>
      <c r="E4301" s="151">
        <v>833</v>
      </c>
      <c r="F4301" s="913"/>
      <c r="G4301" s="1328"/>
    </row>
    <row r="4302" spans="1:7" ht="18.75" customHeight="1" thickBot="1" x14ac:dyDescent="0.3">
      <c r="A4302" s="1330"/>
      <c r="B4302" s="146" t="s">
        <v>4311</v>
      </c>
      <c r="C4302" s="147" t="s">
        <v>95</v>
      </c>
      <c r="D4302" s="168">
        <v>316106</v>
      </c>
      <c r="E4302" s="151">
        <v>833</v>
      </c>
      <c r="F4302" s="913"/>
      <c r="G4302" s="1328"/>
    </row>
    <row r="4303" spans="1:7" ht="18.75" customHeight="1" thickBot="1" x14ac:dyDescent="0.3">
      <c r="A4303" s="1330"/>
      <c r="B4303" s="146" t="s">
        <v>4312</v>
      </c>
      <c r="C4303" s="147" t="s">
        <v>95</v>
      </c>
      <c r="D4303" s="168">
        <v>425284</v>
      </c>
      <c r="E4303" s="151">
        <v>833</v>
      </c>
      <c r="F4303" s="913"/>
      <c r="G4303" s="1328"/>
    </row>
    <row r="4304" spans="1:7" ht="18.75" customHeight="1" thickBot="1" x14ac:dyDescent="0.3">
      <c r="A4304" s="1330"/>
      <c r="B4304" s="146" t="s">
        <v>4313</v>
      </c>
      <c r="C4304" s="147" t="s">
        <v>95</v>
      </c>
      <c r="D4304" s="168">
        <v>454339</v>
      </c>
      <c r="E4304" s="151">
        <v>833</v>
      </c>
      <c r="F4304" s="913"/>
      <c r="G4304" s="1328"/>
    </row>
    <row r="4305" spans="1:7" ht="18.75" customHeight="1" thickBot="1" x14ac:dyDescent="0.3">
      <c r="A4305" s="1330"/>
      <c r="B4305" s="146" t="s">
        <v>4314</v>
      </c>
      <c r="C4305" s="147" t="s">
        <v>95</v>
      </c>
      <c r="D4305" s="168">
        <v>485238</v>
      </c>
      <c r="E4305" s="151">
        <v>833</v>
      </c>
      <c r="F4305" s="913"/>
      <c r="G4305" s="1328"/>
    </row>
    <row r="4306" spans="1:7" ht="18.75" customHeight="1" thickBot="1" x14ac:dyDescent="0.3">
      <c r="A4306" s="1330"/>
      <c r="B4306" s="146" t="s">
        <v>4315</v>
      </c>
      <c r="C4306" s="147" t="s">
        <v>95</v>
      </c>
      <c r="D4306" s="168">
        <v>518245</v>
      </c>
      <c r="E4306" s="151">
        <v>833</v>
      </c>
      <c r="F4306" s="913"/>
      <c r="G4306" s="1328"/>
    </row>
    <row r="4307" spans="1:7" ht="18.75" customHeight="1" thickBot="1" x14ac:dyDescent="0.3">
      <c r="A4307" s="1330"/>
      <c r="B4307" s="146" t="s">
        <v>4316</v>
      </c>
      <c r="C4307" s="147" t="s">
        <v>95</v>
      </c>
      <c r="D4307" s="168">
        <v>553656</v>
      </c>
      <c r="E4307" s="151">
        <v>833</v>
      </c>
      <c r="F4307" s="913"/>
      <c r="G4307" s="1328"/>
    </row>
    <row r="4308" spans="1:7" ht="18.75" customHeight="1" thickBot="1" x14ac:dyDescent="0.3">
      <c r="A4308" s="1330"/>
      <c r="B4308" s="146" t="s">
        <v>4317</v>
      </c>
      <c r="C4308" s="147" t="s">
        <v>95</v>
      </c>
      <c r="D4308" s="168">
        <v>591812</v>
      </c>
      <c r="E4308" s="151">
        <v>833</v>
      </c>
      <c r="F4308" s="913"/>
      <c r="G4308" s="1328"/>
    </row>
    <row r="4309" spans="1:7" ht="18.75" customHeight="1" thickBot="1" x14ac:dyDescent="0.3">
      <c r="A4309" s="1330"/>
      <c r="B4309" s="146" t="s">
        <v>4318</v>
      </c>
      <c r="C4309" s="147" t="s">
        <v>95</v>
      </c>
      <c r="D4309" s="168">
        <v>633102</v>
      </c>
      <c r="E4309" s="151">
        <v>833</v>
      </c>
      <c r="F4309" s="913"/>
      <c r="G4309" s="1328"/>
    </row>
    <row r="4310" spans="1:7" ht="18.75" customHeight="1" thickBot="1" x14ac:dyDescent="0.3">
      <c r="A4310" s="1330"/>
      <c r="B4310" s="146" t="s">
        <v>4319</v>
      </c>
      <c r="C4310" s="147" t="s">
        <v>95</v>
      </c>
      <c r="D4310" s="168">
        <v>677962</v>
      </c>
      <c r="E4310" s="151">
        <v>833</v>
      </c>
      <c r="F4310" s="913"/>
      <c r="G4310" s="1328"/>
    </row>
    <row r="4311" spans="1:7" ht="18.75" customHeight="1" thickBot="1" x14ac:dyDescent="0.3">
      <c r="A4311" s="1330"/>
      <c r="B4311" s="146" t="s">
        <v>4320</v>
      </c>
      <c r="C4311" s="147" t="s">
        <v>95</v>
      </c>
      <c r="D4311" s="168">
        <v>726917</v>
      </c>
      <c r="E4311" s="151">
        <v>833</v>
      </c>
      <c r="F4311" s="913"/>
      <c r="G4311" s="1328"/>
    </row>
    <row r="4312" spans="1:7" ht="18.75" customHeight="1" thickBot="1" x14ac:dyDescent="0.3">
      <c r="A4312" s="1330"/>
      <c r="B4312" s="146" t="s">
        <v>4321</v>
      </c>
      <c r="C4312" s="147" t="s">
        <v>95</v>
      </c>
      <c r="D4312" s="168">
        <v>780526</v>
      </c>
      <c r="E4312" s="151">
        <v>833</v>
      </c>
      <c r="F4312" s="913"/>
      <c r="G4312" s="1328"/>
    </row>
    <row r="4313" spans="1:7" ht="18.75" customHeight="1" thickBot="1" x14ac:dyDescent="0.3">
      <c r="A4313" s="1330"/>
      <c r="B4313" s="146" t="s">
        <v>4322</v>
      </c>
      <c r="C4313" s="147" t="s">
        <v>95</v>
      </c>
      <c r="D4313" s="168">
        <v>839455</v>
      </c>
      <c r="E4313" s="151">
        <v>833</v>
      </c>
      <c r="F4313" s="913"/>
      <c r="G4313" s="1328"/>
    </row>
    <row r="4314" spans="1:7" ht="18.75" customHeight="1" thickBot="1" x14ac:dyDescent="0.3">
      <c r="A4314" s="1331"/>
      <c r="B4314" s="146" t="s">
        <v>4323</v>
      </c>
      <c r="C4314" s="147" t="s">
        <v>95</v>
      </c>
      <c r="D4314" s="168">
        <v>904456</v>
      </c>
      <c r="E4314" s="151">
        <v>833</v>
      </c>
      <c r="F4314" s="913"/>
      <c r="G4314" s="1328"/>
    </row>
    <row r="4315" spans="1:7" ht="18.75" customHeight="1" thickBot="1" x14ac:dyDescent="0.3">
      <c r="A4315" s="1329">
        <v>8</v>
      </c>
      <c r="B4315" s="146" t="s">
        <v>4324</v>
      </c>
      <c r="C4315" s="147" t="s">
        <v>95</v>
      </c>
      <c r="D4315" s="168">
        <v>91198</v>
      </c>
      <c r="E4315" s="151">
        <v>833</v>
      </c>
      <c r="F4315" s="913"/>
      <c r="G4315" s="1342" t="s">
        <v>4099</v>
      </c>
    </row>
    <row r="4316" spans="1:7" ht="18.75" customHeight="1" thickBot="1" x14ac:dyDescent="0.3">
      <c r="A4316" s="1330"/>
      <c r="B4316" s="146" t="s">
        <v>4325</v>
      </c>
      <c r="C4316" s="147" t="s">
        <v>95</v>
      </c>
      <c r="D4316" s="168">
        <v>120141</v>
      </c>
      <c r="E4316" s="151">
        <v>833</v>
      </c>
      <c r="F4316" s="913"/>
      <c r="G4316" s="1328"/>
    </row>
    <row r="4317" spans="1:7" ht="18.75" customHeight="1" thickBot="1" x14ac:dyDescent="0.3">
      <c r="A4317" s="1330"/>
      <c r="B4317" s="146" t="s">
        <v>4326</v>
      </c>
      <c r="C4317" s="147" t="s">
        <v>95</v>
      </c>
      <c r="D4317" s="168">
        <v>316106</v>
      </c>
      <c r="E4317" s="151">
        <v>833</v>
      </c>
      <c r="F4317" s="913"/>
      <c r="G4317" s="1328"/>
    </row>
    <row r="4318" spans="1:7" ht="18.75" customHeight="1" thickBot="1" x14ac:dyDescent="0.3">
      <c r="A4318" s="1330"/>
      <c r="B4318" s="146" t="s">
        <v>4327</v>
      </c>
      <c r="C4318" s="147" t="s">
        <v>95</v>
      </c>
      <c r="D4318" s="168">
        <v>425284</v>
      </c>
      <c r="E4318" s="151">
        <v>833</v>
      </c>
      <c r="F4318" s="913"/>
      <c r="G4318" s="1328"/>
    </row>
    <row r="4319" spans="1:7" ht="18.75" customHeight="1" thickBot="1" x14ac:dyDescent="0.3">
      <c r="A4319" s="1330"/>
      <c r="B4319" s="146" t="s">
        <v>4328</v>
      </c>
      <c r="C4319" s="147" t="s">
        <v>95</v>
      </c>
      <c r="D4319" s="168">
        <v>454339</v>
      </c>
      <c r="E4319" s="151">
        <v>833</v>
      </c>
      <c r="F4319" s="913"/>
      <c r="G4319" s="1328"/>
    </row>
    <row r="4320" spans="1:7" ht="18.75" customHeight="1" thickBot="1" x14ac:dyDescent="0.3">
      <c r="A4320" s="1330"/>
      <c r="B4320" s="146" t="s">
        <v>4329</v>
      </c>
      <c r="C4320" s="147" t="s">
        <v>95</v>
      </c>
      <c r="D4320" s="168">
        <v>485238</v>
      </c>
      <c r="E4320" s="151">
        <v>833</v>
      </c>
      <c r="F4320" s="913"/>
      <c r="G4320" s="1328"/>
    </row>
    <row r="4321" spans="1:7" ht="18.75" customHeight="1" thickBot="1" x14ac:dyDescent="0.3">
      <c r="A4321" s="1330"/>
      <c r="B4321" s="146" t="s">
        <v>4330</v>
      </c>
      <c r="C4321" s="147" t="s">
        <v>95</v>
      </c>
      <c r="D4321" s="168">
        <v>518245</v>
      </c>
      <c r="E4321" s="151">
        <v>833</v>
      </c>
      <c r="F4321" s="913"/>
      <c r="G4321" s="1328"/>
    </row>
    <row r="4322" spans="1:7" ht="18.75" customHeight="1" thickBot="1" x14ac:dyDescent="0.3">
      <c r="A4322" s="1330"/>
      <c r="B4322" s="146" t="s">
        <v>4331</v>
      </c>
      <c r="C4322" s="147" t="s">
        <v>95</v>
      </c>
      <c r="D4322" s="168">
        <v>553656</v>
      </c>
      <c r="E4322" s="151">
        <v>833</v>
      </c>
      <c r="F4322" s="913"/>
      <c r="G4322" s="1328"/>
    </row>
    <row r="4323" spans="1:7" ht="18.75" customHeight="1" thickBot="1" x14ac:dyDescent="0.3">
      <c r="A4323" s="1330"/>
      <c r="B4323" s="146" t="s">
        <v>4332</v>
      </c>
      <c r="C4323" s="147" t="s">
        <v>95</v>
      </c>
      <c r="D4323" s="168">
        <v>591812</v>
      </c>
      <c r="E4323" s="151">
        <v>833</v>
      </c>
      <c r="F4323" s="913"/>
      <c r="G4323" s="1328"/>
    </row>
    <row r="4324" spans="1:7" ht="18.75" customHeight="1" thickBot="1" x14ac:dyDescent="0.3">
      <c r="A4324" s="1330"/>
      <c r="B4324" s="146" t="s">
        <v>4333</v>
      </c>
      <c r="C4324" s="147" t="s">
        <v>95</v>
      </c>
      <c r="D4324" s="168">
        <v>633102</v>
      </c>
      <c r="E4324" s="151">
        <v>833</v>
      </c>
      <c r="F4324" s="913"/>
      <c r="G4324" s="1328"/>
    </row>
    <row r="4325" spans="1:7" ht="18.75" customHeight="1" thickBot="1" x14ac:dyDescent="0.3">
      <c r="A4325" s="1330"/>
      <c r="B4325" s="146" t="s">
        <v>4334</v>
      </c>
      <c r="C4325" s="147" t="s">
        <v>95</v>
      </c>
      <c r="D4325" s="168">
        <v>677962</v>
      </c>
      <c r="E4325" s="151">
        <v>833</v>
      </c>
      <c r="F4325" s="913"/>
      <c r="G4325" s="1328"/>
    </row>
    <row r="4326" spans="1:7" ht="18.75" customHeight="1" thickBot="1" x14ac:dyDescent="0.3">
      <c r="A4326" s="1330"/>
      <c r="B4326" s="146" t="s">
        <v>4335</v>
      </c>
      <c r="C4326" s="147" t="s">
        <v>95</v>
      </c>
      <c r="D4326" s="168">
        <v>726917</v>
      </c>
      <c r="E4326" s="151">
        <v>833</v>
      </c>
      <c r="F4326" s="913"/>
      <c r="G4326" s="1328"/>
    </row>
    <row r="4327" spans="1:7" ht="18.75" customHeight="1" thickBot="1" x14ac:dyDescent="0.3">
      <c r="A4327" s="1330"/>
      <c r="B4327" s="146" t="s">
        <v>4336</v>
      </c>
      <c r="C4327" s="147" t="s">
        <v>95</v>
      </c>
      <c r="D4327" s="168">
        <v>780526</v>
      </c>
      <c r="E4327" s="151">
        <v>833</v>
      </c>
      <c r="F4327" s="913"/>
      <c r="G4327" s="1328"/>
    </row>
    <row r="4328" spans="1:7" ht="18.75" customHeight="1" thickBot="1" x14ac:dyDescent="0.3">
      <c r="A4328" s="1330"/>
      <c r="B4328" s="146" t="s">
        <v>4337</v>
      </c>
      <c r="C4328" s="147" t="s">
        <v>95</v>
      </c>
      <c r="D4328" s="168">
        <v>839455</v>
      </c>
      <c r="E4328" s="151">
        <v>833</v>
      </c>
      <c r="F4328" s="913"/>
      <c r="G4328" s="1328"/>
    </row>
    <row r="4329" spans="1:7" ht="18.75" customHeight="1" thickBot="1" x14ac:dyDescent="0.3">
      <c r="A4329" s="1331"/>
      <c r="B4329" s="146" t="s">
        <v>4338</v>
      </c>
      <c r="C4329" s="147" t="s">
        <v>95</v>
      </c>
      <c r="D4329" s="168">
        <v>904456</v>
      </c>
      <c r="E4329" s="151">
        <v>833</v>
      </c>
      <c r="F4329" s="913"/>
      <c r="G4329" s="1328"/>
    </row>
    <row r="4330" spans="1:7" ht="18.75" customHeight="1" thickBot="1" x14ac:dyDescent="0.3">
      <c r="A4330" s="1329">
        <v>8</v>
      </c>
      <c r="B4330" s="146" t="s">
        <v>4339</v>
      </c>
      <c r="C4330" s="147" t="s">
        <v>95</v>
      </c>
      <c r="D4330" s="168">
        <v>91198</v>
      </c>
      <c r="E4330" s="151">
        <v>833</v>
      </c>
      <c r="F4330" s="913"/>
      <c r="G4330" s="1342" t="s">
        <v>4099</v>
      </c>
    </row>
    <row r="4331" spans="1:7" ht="18.75" customHeight="1" thickBot="1" x14ac:dyDescent="0.3">
      <c r="A4331" s="1330"/>
      <c r="B4331" s="146" t="s">
        <v>4340</v>
      </c>
      <c r="C4331" s="147" t="s">
        <v>95</v>
      </c>
      <c r="D4331" s="168">
        <v>120141</v>
      </c>
      <c r="E4331" s="151">
        <v>833</v>
      </c>
      <c r="F4331" s="913"/>
      <c r="G4331" s="1328"/>
    </row>
    <row r="4332" spans="1:7" ht="18.75" customHeight="1" thickBot="1" x14ac:dyDescent="0.3">
      <c r="A4332" s="1330"/>
      <c r="B4332" s="146" t="s">
        <v>4341</v>
      </c>
      <c r="C4332" s="147" t="s">
        <v>95</v>
      </c>
      <c r="D4332" s="168">
        <v>316106</v>
      </c>
      <c r="E4332" s="151">
        <v>833</v>
      </c>
      <c r="F4332" s="913"/>
      <c r="G4332" s="1328"/>
    </row>
    <row r="4333" spans="1:7" ht="18.75" customHeight="1" thickBot="1" x14ac:dyDescent="0.3">
      <c r="A4333" s="1330"/>
      <c r="B4333" s="146" t="s">
        <v>4342</v>
      </c>
      <c r="C4333" s="147" t="s">
        <v>95</v>
      </c>
      <c r="D4333" s="168">
        <v>425284</v>
      </c>
      <c r="E4333" s="151">
        <v>833</v>
      </c>
      <c r="F4333" s="913"/>
      <c r="G4333" s="1328"/>
    </row>
    <row r="4334" spans="1:7" ht="18.75" customHeight="1" thickBot="1" x14ac:dyDescent="0.3">
      <c r="A4334" s="1330"/>
      <c r="B4334" s="146" t="s">
        <v>4343</v>
      </c>
      <c r="C4334" s="147" t="s">
        <v>95</v>
      </c>
      <c r="D4334" s="168">
        <v>454339</v>
      </c>
      <c r="E4334" s="151">
        <v>833</v>
      </c>
      <c r="F4334" s="913"/>
      <c r="G4334" s="1328"/>
    </row>
    <row r="4335" spans="1:7" ht="18.75" customHeight="1" thickBot="1" x14ac:dyDescent="0.3">
      <c r="A4335" s="1330"/>
      <c r="B4335" s="146" t="s">
        <v>4344</v>
      </c>
      <c r="C4335" s="147" t="s">
        <v>95</v>
      </c>
      <c r="D4335" s="168">
        <v>485238</v>
      </c>
      <c r="E4335" s="151">
        <v>833</v>
      </c>
      <c r="F4335" s="913"/>
      <c r="G4335" s="1328"/>
    </row>
    <row r="4336" spans="1:7" ht="18.75" customHeight="1" thickBot="1" x14ac:dyDescent="0.3">
      <c r="A4336" s="1330"/>
      <c r="B4336" s="146" t="s">
        <v>4345</v>
      </c>
      <c r="C4336" s="147" t="s">
        <v>95</v>
      </c>
      <c r="D4336" s="168">
        <v>518245</v>
      </c>
      <c r="E4336" s="151">
        <v>833</v>
      </c>
      <c r="F4336" s="913"/>
      <c r="G4336" s="1328"/>
    </row>
    <row r="4337" spans="1:7" ht="18.75" customHeight="1" thickBot="1" x14ac:dyDescent="0.3">
      <c r="A4337" s="1330"/>
      <c r="B4337" s="146" t="s">
        <v>4346</v>
      </c>
      <c r="C4337" s="147" t="s">
        <v>95</v>
      </c>
      <c r="D4337" s="168">
        <v>553656</v>
      </c>
      <c r="E4337" s="151">
        <v>833</v>
      </c>
      <c r="F4337" s="913"/>
      <c r="G4337" s="1328"/>
    </row>
    <row r="4338" spans="1:7" ht="18.75" customHeight="1" thickBot="1" x14ac:dyDescent="0.3">
      <c r="A4338" s="1330"/>
      <c r="B4338" s="146" t="s">
        <v>4347</v>
      </c>
      <c r="C4338" s="147" t="s">
        <v>95</v>
      </c>
      <c r="D4338" s="168">
        <v>591812</v>
      </c>
      <c r="E4338" s="151">
        <v>833</v>
      </c>
      <c r="F4338" s="913"/>
      <c r="G4338" s="1328"/>
    </row>
    <row r="4339" spans="1:7" ht="18.75" customHeight="1" thickBot="1" x14ac:dyDescent="0.3">
      <c r="A4339" s="1330"/>
      <c r="B4339" s="146" t="s">
        <v>4348</v>
      </c>
      <c r="C4339" s="147" t="s">
        <v>95</v>
      </c>
      <c r="D4339" s="168">
        <v>633102</v>
      </c>
      <c r="E4339" s="151">
        <v>833</v>
      </c>
      <c r="F4339" s="913"/>
      <c r="G4339" s="1328"/>
    </row>
    <row r="4340" spans="1:7" ht="18.75" customHeight="1" thickBot="1" x14ac:dyDescent="0.3">
      <c r="A4340" s="1330"/>
      <c r="B4340" s="146" t="s">
        <v>4349</v>
      </c>
      <c r="C4340" s="147" t="s">
        <v>95</v>
      </c>
      <c r="D4340" s="168">
        <v>677962</v>
      </c>
      <c r="E4340" s="151">
        <v>833</v>
      </c>
      <c r="F4340" s="913"/>
      <c r="G4340" s="1328"/>
    </row>
    <row r="4341" spans="1:7" ht="18.75" customHeight="1" thickBot="1" x14ac:dyDescent="0.3">
      <c r="A4341" s="1330"/>
      <c r="B4341" s="146" t="s">
        <v>4350</v>
      </c>
      <c r="C4341" s="147" t="s">
        <v>95</v>
      </c>
      <c r="D4341" s="168">
        <v>726917</v>
      </c>
      <c r="E4341" s="151">
        <v>833</v>
      </c>
      <c r="F4341" s="913"/>
      <c r="G4341" s="1328"/>
    </row>
    <row r="4342" spans="1:7" ht="18.75" customHeight="1" thickBot="1" x14ac:dyDescent="0.3">
      <c r="A4342" s="1330"/>
      <c r="B4342" s="146" t="s">
        <v>4351</v>
      </c>
      <c r="C4342" s="147" t="s">
        <v>95</v>
      </c>
      <c r="D4342" s="168">
        <v>780526</v>
      </c>
      <c r="E4342" s="151">
        <v>833</v>
      </c>
      <c r="F4342" s="913"/>
      <c r="G4342" s="1328"/>
    </row>
    <row r="4343" spans="1:7" ht="18.75" customHeight="1" thickBot="1" x14ac:dyDescent="0.3">
      <c r="A4343" s="1330"/>
      <c r="B4343" s="146" t="s">
        <v>4352</v>
      </c>
      <c r="C4343" s="147" t="s">
        <v>95</v>
      </c>
      <c r="D4343" s="168">
        <v>839455</v>
      </c>
      <c r="E4343" s="151">
        <v>833</v>
      </c>
      <c r="F4343" s="913"/>
      <c r="G4343" s="1328"/>
    </row>
    <row r="4344" spans="1:7" ht="18.75" customHeight="1" thickBot="1" x14ac:dyDescent="0.3">
      <c r="A4344" s="1331"/>
      <c r="B4344" s="146" t="s">
        <v>4353</v>
      </c>
      <c r="C4344" s="147" t="s">
        <v>95</v>
      </c>
      <c r="D4344" s="168">
        <v>904456</v>
      </c>
      <c r="E4344" s="151">
        <v>833</v>
      </c>
      <c r="F4344" s="913"/>
      <c r="G4344" s="1328"/>
    </row>
    <row r="4345" spans="1:7" ht="18.75" customHeight="1" thickBot="1" x14ac:dyDescent="0.3">
      <c r="A4345" s="1329">
        <v>8</v>
      </c>
      <c r="B4345" s="146" t="s">
        <v>4354</v>
      </c>
      <c r="C4345" s="147" t="s">
        <v>95</v>
      </c>
      <c r="D4345" s="168">
        <v>91198</v>
      </c>
      <c r="E4345" s="151">
        <v>833</v>
      </c>
      <c r="F4345" s="913"/>
      <c r="G4345" s="1342" t="s">
        <v>4099</v>
      </c>
    </row>
    <row r="4346" spans="1:7" ht="18.75" customHeight="1" thickBot="1" x14ac:dyDescent="0.3">
      <c r="A4346" s="1330"/>
      <c r="B4346" s="146" t="s">
        <v>4355</v>
      </c>
      <c r="C4346" s="147" t="s">
        <v>95</v>
      </c>
      <c r="D4346" s="168">
        <v>120141</v>
      </c>
      <c r="E4346" s="151">
        <v>833</v>
      </c>
      <c r="F4346" s="913"/>
      <c r="G4346" s="1328"/>
    </row>
    <row r="4347" spans="1:7" ht="18.75" customHeight="1" thickBot="1" x14ac:dyDescent="0.3">
      <c r="A4347" s="1330"/>
      <c r="B4347" s="146" t="s">
        <v>4356</v>
      </c>
      <c r="C4347" s="147" t="s">
        <v>95</v>
      </c>
      <c r="D4347" s="168">
        <v>316106</v>
      </c>
      <c r="E4347" s="151">
        <v>833</v>
      </c>
      <c r="F4347" s="913"/>
      <c r="G4347" s="1328"/>
    </row>
    <row r="4348" spans="1:7" ht="18.75" customHeight="1" thickBot="1" x14ac:dyDescent="0.3">
      <c r="A4348" s="1330"/>
      <c r="B4348" s="146" t="s">
        <v>4357</v>
      </c>
      <c r="C4348" s="147" t="s">
        <v>95</v>
      </c>
      <c r="D4348" s="168">
        <v>425284</v>
      </c>
      <c r="E4348" s="151">
        <v>833</v>
      </c>
      <c r="F4348" s="913"/>
      <c r="G4348" s="1328"/>
    </row>
    <row r="4349" spans="1:7" ht="18.75" customHeight="1" thickBot="1" x14ac:dyDescent="0.3">
      <c r="A4349" s="1330"/>
      <c r="B4349" s="146" t="s">
        <v>4358</v>
      </c>
      <c r="C4349" s="147" t="s">
        <v>95</v>
      </c>
      <c r="D4349" s="168">
        <v>454339</v>
      </c>
      <c r="E4349" s="151">
        <v>833</v>
      </c>
      <c r="F4349" s="913"/>
      <c r="G4349" s="1328"/>
    </row>
    <row r="4350" spans="1:7" ht="18.75" customHeight="1" thickBot="1" x14ac:dyDescent="0.3">
      <c r="A4350" s="1330"/>
      <c r="B4350" s="146" t="s">
        <v>4359</v>
      </c>
      <c r="C4350" s="147" t="s">
        <v>95</v>
      </c>
      <c r="D4350" s="168">
        <v>485238</v>
      </c>
      <c r="E4350" s="151">
        <v>833</v>
      </c>
      <c r="F4350" s="913"/>
      <c r="G4350" s="1328"/>
    </row>
    <row r="4351" spans="1:7" ht="18.75" customHeight="1" thickBot="1" x14ac:dyDescent="0.3">
      <c r="A4351" s="1330"/>
      <c r="B4351" s="146" t="s">
        <v>4360</v>
      </c>
      <c r="C4351" s="147" t="s">
        <v>95</v>
      </c>
      <c r="D4351" s="168">
        <v>518245</v>
      </c>
      <c r="E4351" s="151">
        <v>833</v>
      </c>
      <c r="F4351" s="913"/>
      <c r="G4351" s="1328"/>
    </row>
    <row r="4352" spans="1:7" ht="18.75" customHeight="1" thickBot="1" x14ac:dyDescent="0.3">
      <c r="A4352" s="1330"/>
      <c r="B4352" s="146" t="s">
        <v>4361</v>
      </c>
      <c r="C4352" s="147" t="s">
        <v>95</v>
      </c>
      <c r="D4352" s="168">
        <v>553656</v>
      </c>
      <c r="E4352" s="151">
        <v>833</v>
      </c>
      <c r="F4352" s="913"/>
      <c r="G4352" s="1328"/>
    </row>
    <row r="4353" spans="1:7" ht="18.75" customHeight="1" thickBot="1" x14ac:dyDescent="0.3">
      <c r="A4353" s="1330"/>
      <c r="B4353" s="146" t="s">
        <v>4362</v>
      </c>
      <c r="C4353" s="147" t="s">
        <v>95</v>
      </c>
      <c r="D4353" s="168">
        <v>591812</v>
      </c>
      <c r="E4353" s="151">
        <v>833</v>
      </c>
      <c r="F4353" s="913"/>
      <c r="G4353" s="1328"/>
    </row>
    <row r="4354" spans="1:7" ht="18.75" customHeight="1" thickBot="1" x14ac:dyDescent="0.3">
      <c r="A4354" s="1330"/>
      <c r="B4354" s="146" t="s">
        <v>4363</v>
      </c>
      <c r="C4354" s="147" t="s">
        <v>95</v>
      </c>
      <c r="D4354" s="168">
        <v>633102</v>
      </c>
      <c r="E4354" s="151">
        <v>833</v>
      </c>
      <c r="F4354" s="913"/>
      <c r="G4354" s="1328"/>
    </row>
    <row r="4355" spans="1:7" ht="18.75" customHeight="1" thickBot="1" x14ac:dyDescent="0.3">
      <c r="A4355" s="1330"/>
      <c r="B4355" s="146" t="s">
        <v>4364</v>
      </c>
      <c r="C4355" s="147" t="s">
        <v>95</v>
      </c>
      <c r="D4355" s="168">
        <v>677962</v>
      </c>
      <c r="E4355" s="151">
        <v>833</v>
      </c>
      <c r="F4355" s="913"/>
      <c r="G4355" s="1328"/>
    </row>
    <row r="4356" spans="1:7" ht="18.75" customHeight="1" thickBot="1" x14ac:dyDescent="0.3">
      <c r="A4356" s="1330"/>
      <c r="B4356" s="146" t="s">
        <v>4365</v>
      </c>
      <c r="C4356" s="147" t="s">
        <v>95</v>
      </c>
      <c r="D4356" s="168">
        <v>726917</v>
      </c>
      <c r="E4356" s="151">
        <v>833</v>
      </c>
      <c r="F4356" s="913"/>
      <c r="G4356" s="1328"/>
    </row>
    <row r="4357" spans="1:7" ht="18.75" customHeight="1" thickBot="1" x14ac:dyDescent="0.3">
      <c r="A4357" s="1330"/>
      <c r="B4357" s="146" t="s">
        <v>4366</v>
      </c>
      <c r="C4357" s="147" t="s">
        <v>95</v>
      </c>
      <c r="D4357" s="168">
        <v>780526</v>
      </c>
      <c r="E4357" s="151">
        <v>833</v>
      </c>
      <c r="F4357" s="913"/>
      <c r="G4357" s="1328"/>
    </row>
    <row r="4358" spans="1:7" ht="18.75" customHeight="1" thickBot="1" x14ac:dyDescent="0.3">
      <c r="A4358" s="1330"/>
      <c r="B4358" s="146" t="s">
        <v>4367</v>
      </c>
      <c r="C4358" s="147" t="s">
        <v>95</v>
      </c>
      <c r="D4358" s="168">
        <v>839455</v>
      </c>
      <c r="E4358" s="151">
        <v>833</v>
      </c>
      <c r="F4358" s="913"/>
      <c r="G4358" s="1328"/>
    </row>
    <row r="4359" spans="1:7" ht="18.75" customHeight="1" thickBot="1" x14ac:dyDescent="0.3">
      <c r="A4359" s="1331"/>
      <c r="B4359" s="146" t="s">
        <v>4368</v>
      </c>
      <c r="C4359" s="147" t="s">
        <v>95</v>
      </c>
      <c r="D4359" s="168">
        <v>904456</v>
      </c>
      <c r="E4359" s="151">
        <v>833</v>
      </c>
      <c r="F4359" s="913"/>
      <c r="G4359" s="1328"/>
    </row>
    <row r="4360" spans="1:7" ht="18.75" customHeight="1" thickBot="1" x14ac:dyDescent="0.3">
      <c r="A4360" s="1329">
        <v>9</v>
      </c>
      <c r="B4360" s="146" t="s">
        <v>4369</v>
      </c>
      <c r="C4360" s="147" t="s">
        <v>95</v>
      </c>
      <c r="D4360" s="168">
        <v>91198</v>
      </c>
      <c r="E4360" s="151">
        <v>833</v>
      </c>
      <c r="F4360" s="913"/>
      <c r="G4360" s="1342" t="s">
        <v>4099</v>
      </c>
    </row>
    <row r="4361" spans="1:7" ht="18.75" customHeight="1" thickBot="1" x14ac:dyDescent="0.3">
      <c r="A4361" s="1330"/>
      <c r="B4361" s="146" t="s">
        <v>4370</v>
      </c>
      <c r="C4361" s="147" t="s">
        <v>95</v>
      </c>
      <c r="D4361" s="168">
        <v>120141</v>
      </c>
      <c r="E4361" s="151">
        <v>833</v>
      </c>
      <c r="F4361" s="913"/>
      <c r="G4361" s="1328"/>
    </row>
    <row r="4362" spans="1:7" ht="18.75" customHeight="1" thickBot="1" x14ac:dyDescent="0.3">
      <c r="A4362" s="1330"/>
      <c r="B4362" s="146" t="s">
        <v>4371</v>
      </c>
      <c r="C4362" s="147" t="s">
        <v>95</v>
      </c>
      <c r="D4362" s="168">
        <v>316106</v>
      </c>
      <c r="E4362" s="151">
        <v>833</v>
      </c>
      <c r="F4362" s="913"/>
      <c r="G4362" s="1328"/>
    </row>
    <row r="4363" spans="1:7" ht="18.75" customHeight="1" thickBot="1" x14ac:dyDescent="0.3">
      <c r="A4363" s="1330"/>
      <c r="B4363" s="146" t="s">
        <v>4372</v>
      </c>
      <c r="C4363" s="147" t="s">
        <v>95</v>
      </c>
      <c r="D4363" s="168">
        <v>425284</v>
      </c>
      <c r="E4363" s="151">
        <v>833</v>
      </c>
      <c r="F4363" s="913"/>
      <c r="G4363" s="1328"/>
    </row>
    <row r="4364" spans="1:7" ht="18.75" customHeight="1" thickBot="1" x14ac:dyDescent="0.3">
      <c r="A4364" s="1330"/>
      <c r="B4364" s="146" t="s">
        <v>4373</v>
      </c>
      <c r="C4364" s="147" t="s">
        <v>95</v>
      </c>
      <c r="D4364" s="168">
        <v>454339</v>
      </c>
      <c r="E4364" s="151">
        <v>833</v>
      </c>
      <c r="F4364" s="913"/>
      <c r="G4364" s="1328"/>
    </row>
    <row r="4365" spans="1:7" ht="18.75" customHeight="1" thickBot="1" x14ac:dyDescent="0.3">
      <c r="A4365" s="1330"/>
      <c r="B4365" s="146" t="s">
        <v>4374</v>
      </c>
      <c r="C4365" s="147" t="s">
        <v>95</v>
      </c>
      <c r="D4365" s="168">
        <v>485238</v>
      </c>
      <c r="E4365" s="151">
        <v>833</v>
      </c>
      <c r="F4365" s="913"/>
      <c r="G4365" s="1328"/>
    </row>
    <row r="4366" spans="1:7" ht="18.75" customHeight="1" thickBot="1" x14ac:dyDescent="0.3">
      <c r="A4366" s="1330"/>
      <c r="B4366" s="146" t="s">
        <v>4375</v>
      </c>
      <c r="C4366" s="147" t="s">
        <v>95</v>
      </c>
      <c r="D4366" s="168">
        <v>518245</v>
      </c>
      <c r="E4366" s="151">
        <v>833</v>
      </c>
      <c r="F4366" s="913"/>
      <c r="G4366" s="1328"/>
    </row>
    <row r="4367" spans="1:7" ht="18.75" customHeight="1" thickBot="1" x14ac:dyDescent="0.3">
      <c r="A4367" s="1330"/>
      <c r="B4367" s="146" t="s">
        <v>4376</v>
      </c>
      <c r="C4367" s="147" t="s">
        <v>95</v>
      </c>
      <c r="D4367" s="168">
        <v>553656</v>
      </c>
      <c r="E4367" s="151">
        <v>833</v>
      </c>
      <c r="F4367" s="913"/>
      <c r="G4367" s="1328"/>
    </row>
    <row r="4368" spans="1:7" ht="18.75" customHeight="1" thickBot="1" x14ac:dyDescent="0.3">
      <c r="A4368" s="1330"/>
      <c r="B4368" s="146" t="s">
        <v>4377</v>
      </c>
      <c r="C4368" s="147" t="s">
        <v>95</v>
      </c>
      <c r="D4368" s="168">
        <v>591812</v>
      </c>
      <c r="E4368" s="151">
        <v>833</v>
      </c>
      <c r="F4368" s="913"/>
      <c r="G4368" s="1328"/>
    </row>
    <row r="4369" spans="1:7" ht="18.75" customHeight="1" thickBot="1" x14ac:dyDescent="0.3">
      <c r="A4369" s="1330"/>
      <c r="B4369" s="146" t="s">
        <v>4378</v>
      </c>
      <c r="C4369" s="147" t="s">
        <v>95</v>
      </c>
      <c r="D4369" s="168">
        <v>633102</v>
      </c>
      <c r="E4369" s="151">
        <v>833</v>
      </c>
      <c r="F4369" s="913"/>
      <c r="G4369" s="1328"/>
    </row>
    <row r="4370" spans="1:7" ht="18.75" customHeight="1" thickBot="1" x14ac:dyDescent="0.3">
      <c r="A4370" s="1330"/>
      <c r="B4370" s="146" t="s">
        <v>4379</v>
      </c>
      <c r="C4370" s="147" t="s">
        <v>95</v>
      </c>
      <c r="D4370" s="168">
        <v>677962</v>
      </c>
      <c r="E4370" s="151">
        <v>833</v>
      </c>
      <c r="F4370" s="913"/>
      <c r="G4370" s="1328"/>
    </row>
    <row r="4371" spans="1:7" ht="18.75" customHeight="1" thickBot="1" x14ac:dyDescent="0.3">
      <c r="A4371" s="1330"/>
      <c r="B4371" s="146" t="s">
        <v>4380</v>
      </c>
      <c r="C4371" s="147" t="s">
        <v>95</v>
      </c>
      <c r="D4371" s="168">
        <v>726917</v>
      </c>
      <c r="E4371" s="151">
        <v>833</v>
      </c>
      <c r="F4371" s="913"/>
      <c r="G4371" s="1328"/>
    </row>
    <row r="4372" spans="1:7" ht="18.75" customHeight="1" thickBot="1" x14ac:dyDescent="0.3">
      <c r="A4372" s="1330"/>
      <c r="B4372" s="146" t="s">
        <v>4381</v>
      </c>
      <c r="C4372" s="147" t="s">
        <v>95</v>
      </c>
      <c r="D4372" s="168">
        <v>780526</v>
      </c>
      <c r="E4372" s="151">
        <v>833</v>
      </c>
      <c r="F4372" s="913"/>
      <c r="G4372" s="1328"/>
    </row>
    <row r="4373" spans="1:7" ht="18.75" customHeight="1" thickBot="1" x14ac:dyDescent="0.3">
      <c r="A4373" s="1330"/>
      <c r="B4373" s="146" t="s">
        <v>4382</v>
      </c>
      <c r="C4373" s="147" t="s">
        <v>95</v>
      </c>
      <c r="D4373" s="168">
        <v>839455</v>
      </c>
      <c r="E4373" s="151">
        <v>833</v>
      </c>
      <c r="F4373" s="913"/>
      <c r="G4373" s="1328"/>
    </row>
    <row r="4374" spans="1:7" ht="18.75" customHeight="1" thickBot="1" x14ac:dyDescent="0.3">
      <c r="A4374" s="1331"/>
      <c r="B4374" s="146" t="s">
        <v>4383</v>
      </c>
      <c r="C4374" s="147" t="s">
        <v>95</v>
      </c>
      <c r="D4374" s="168">
        <v>904456</v>
      </c>
      <c r="E4374" s="151">
        <v>833</v>
      </c>
      <c r="F4374" s="913"/>
      <c r="G4374" s="1328"/>
    </row>
    <row r="4375" spans="1:7" ht="18.75" customHeight="1" thickBot="1" x14ac:dyDescent="0.3">
      <c r="A4375" s="1329">
        <v>9</v>
      </c>
      <c r="B4375" s="146" t="s">
        <v>4384</v>
      </c>
      <c r="C4375" s="147" t="s">
        <v>95</v>
      </c>
      <c r="D4375" s="168">
        <v>91198</v>
      </c>
      <c r="E4375" s="151">
        <v>833</v>
      </c>
      <c r="F4375" s="913"/>
      <c r="G4375" s="1342" t="s">
        <v>4099</v>
      </c>
    </row>
    <row r="4376" spans="1:7" ht="18.75" customHeight="1" thickBot="1" x14ac:dyDescent="0.3">
      <c r="A4376" s="1330"/>
      <c r="B4376" s="146" t="s">
        <v>4385</v>
      </c>
      <c r="C4376" s="147" t="s">
        <v>95</v>
      </c>
      <c r="D4376" s="168">
        <v>120141</v>
      </c>
      <c r="E4376" s="151">
        <v>833</v>
      </c>
      <c r="F4376" s="913"/>
      <c r="G4376" s="1328"/>
    </row>
    <row r="4377" spans="1:7" ht="18.75" customHeight="1" thickBot="1" x14ac:dyDescent="0.3">
      <c r="A4377" s="1330"/>
      <c r="B4377" s="146" t="s">
        <v>4386</v>
      </c>
      <c r="C4377" s="147" t="s">
        <v>95</v>
      </c>
      <c r="D4377" s="168">
        <v>316106</v>
      </c>
      <c r="E4377" s="151">
        <v>833</v>
      </c>
      <c r="F4377" s="913"/>
      <c r="G4377" s="1328"/>
    </row>
    <row r="4378" spans="1:7" ht="18.75" customHeight="1" thickBot="1" x14ac:dyDescent="0.3">
      <c r="A4378" s="1330"/>
      <c r="B4378" s="146" t="s">
        <v>4387</v>
      </c>
      <c r="C4378" s="147" t="s">
        <v>95</v>
      </c>
      <c r="D4378" s="168">
        <v>425284</v>
      </c>
      <c r="E4378" s="151">
        <v>833</v>
      </c>
      <c r="F4378" s="913"/>
      <c r="G4378" s="1328"/>
    </row>
    <row r="4379" spans="1:7" ht="18.75" customHeight="1" thickBot="1" x14ac:dyDescent="0.3">
      <c r="A4379" s="1330"/>
      <c r="B4379" s="146" t="s">
        <v>4388</v>
      </c>
      <c r="C4379" s="147" t="s">
        <v>95</v>
      </c>
      <c r="D4379" s="168">
        <v>454339</v>
      </c>
      <c r="E4379" s="151">
        <v>833</v>
      </c>
      <c r="F4379" s="913"/>
      <c r="G4379" s="1328"/>
    </row>
    <row r="4380" spans="1:7" ht="18.75" customHeight="1" thickBot="1" x14ac:dyDescent="0.3">
      <c r="A4380" s="1330"/>
      <c r="B4380" s="146" t="s">
        <v>4389</v>
      </c>
      <c r="C4380" s="147" t="s">
        <v>95</v>
      </c>
      <c r="D4380" s="168">
        <v>485238</v>
      </c>
      <c r="E4380" s="151">
        <v>833</v>
      </c>
      <c r="F4380" s="913"/>
      <c r="G4380" s="1328"/>
    </row>
    <row r="4381" spans="1:7" ht="18.75" customHeight="1" thickBot="1" x14ac:dyDescent="0.3">
      <c r="A4381" s="1330"/>
      <c r="B4381" s="146" t="s">
        <v>4390</v>
      </c>
      <c r="C4381" s="147" t="s">
        <v>95</v>
      </c>
      <c r="D4381" s="168">
        <v>518245</v>
      </c>
      <c r="E4381" s="151">
        <v>833</v>
      </c>
      <c r="F4381" s="913"/>
      <c r="G4381" s="1328"/>
    </row>
    <row r="4382" spans="1:7" ht="18.75" customHeight="1" thickBot="1" x14ac:dyDescent="0.3">
      <c r="A4382" s="1330"/>
      <c r="B4382" s="146" t="s">
        <v>4391</v>
      </c>
      <c r="C4382" s="147" t="s">
        <v>95</v>
      </c>
      <c r="D4382" s="168">
        <v>553656</v>
      </c>
      <c r="E4382" s="151">
        <v>833</v>
      </c>
      <c r="F4382" s="913"/>
      <c r="G4382" s="1328"/>
    </row>
    <row r="4383" spans="1:7" ht="18.75" customHeight="1" thickBot="1" x14ac:dyDescent="0.3">
      <c r="A4383" s="1330"/>
      <c r="B4383" s="146" t="s">
        <v>4392</v>
      </c>
      <c r="C4383" s="147" t="s">
        <v>95</v>
      </c>
      <c r="D4383" s="168">
        <v>591812</v>
      </c>
      <c r="E4383" s="151">
        <v>833</v>
      </c>
      <c r="F4383" s="913"/>
      <c r="G4383" s="1328"/>
    </row>
    <row r="4384" spans="1:7" ht="18.75" customHeight="1" thickBot="1" x14ac:dyDescent="0.3">
      <c r="A4384" s="1330"/>
      <c r="B4384" s="146" t="s">
        <v>4393</v>
      </c>
      <c r="C4384" s="147" t="s">
        <v>95</v>
      </c>
      <c r="D4384" s="168">
        <v>633102</v>
      </c>
      <c r="E4384" s="151">
        <v>833</v>
      </c>
      <c r="F4384" s="913"/>
      <c r="G4384" s="1328"/>
    </row>
    <row r="4385" spans="1:7" ht="18.75" customHeight="1" thickBot="1" x14ac:dyDescent="0.3">
      <c r="A4385" s="1330"/>
      <c r="B4385" s="146" t="s">
        <v>4394</v>
      </c>
      <c r="C4385" s="147" t="s">
        <v>95</v>
      </c>
      <c r="D4385" s="168">
        <v>677962</v>
      </c>
      <c r="E4385" s="151">
        <v>833</v>
      </c>
      <c r="F4385" s="913"/>
      <c r="G4385" s="1328"/>
    </row>
    <row r="4386" spans="1:7" ht="18.75" customHeight="1" thickBot="1" x14ac:dyDescent="0.3">
      <c r="A4386" s="1330"/>
      <c r="B4386" s="146" t="s">
        <v>4395</v>
      </c>
      <c r="C4386" s="147" t="s">
        <v>95</v>
      </c>
      <c r="D4386" s="168">
        <v>726917</v>
      </c>
      <c r="E4386" s="151">
        <v>833</v>
      </c>
      <c r="F4386" s="913"/>
      <c r="G4386" s="1328"/>
    </row>
    <row r="4387" spans="1:7" ht="18.75" customHeight="1" thickBot="1" x14ac:dyDescent="0.3">
      <c r="A4387" s="1330"/>
      <c r="B4387" s="146" t="s">
        <v>4396</v>
      </c>
      <c r="C4387" s="147" t="s">
        <v>95</v>
      </c>
      <c r="D4387" s="168">
        <v>780526</v>
      </c>
      <c r="E4387" s="151">
        <v>833</v>
      </c>
      <c r="F4387" s="913"/>
      <c r="G4387" s="1328"/>
    </row>
    <row r="4388" spans="1:7" ht="18.75" customHeight="1" thickBot="1" x14ac:dyDescent="0.3">
      <c r="A4388" s="1330"/>
      <c r="B4388" s="146" t="s">
        <v>4397</v>
      </c>
      <c r="C4388" s="147" t="s">
        <v>95</v>
      </c>
      <c r="D4388" s="168">
        <v>839455</v>
      </c>
      <c r="E4388" s="151">
        <v>833</v>
      </c>
      <c r="F4388" s="913"/>
      <c r="G4388" s="1328"/>
    </row>
    <row r="4389" spans="1:7" ht="18.75" customHeight="1" thickBot="1" x14ac:dyDescent="0.3">
      <c r="A4389" s="1331"/>
      <c r="B4389" s="146" t="s">
        <v>4398</v>
      </c>
      <c r="C4389" s="147" t="s">
        <v>95</v>
      </c>
      <c r="D4389" s="168">
        <v>904456</v>
      </c>
      <c r="E4389" s="151">
        <v>833</v>
      </c>
      <c r="F4389" s="913"/>
      <c r="G4389" s="1328"/>
    </row>
    <row r="4390" spans="1:7" ht="18.75" customHeight="1" thickBot="1" x14ac:dyDescent="0.3">
      <c r="A4390" s="1329">
        <v>10</v>
      </c>
      <c r="B4390" s="146" t="s">
        <v>4219</v>
      </c>
      <c r="C4390" s="147" t="s">
        <v>95</v>
      </c>
      <c r="D4390" s="168">
        <v>91198</v>
      </c>
      <c r="E4390" s="151">
        <v>833</v>
      </c>
      <c r="F4390" s="913"/>
      <c r="G4390" s="1342" t="s">
        <v>4099</v>
      </c>
    </row>
    <row r="4391" spans="1:7" ht="18.75" customHeight="1" thickBot="1" x14ac:dyDescent="0.3">
      <c r="A4391" s="1330"/>
      <c r="B4391" s="146" t="s">
        <v>4220</v>
      </c>
      <c r="C4391" s="147" t="s">
        <v>95</v>
      </c>
      <c r="D4391" s="168">
        <v>120141</v>
      </c>
      <c r="E4391" s="151">
        <v>833</v>
      </c>
      <c r="F4391" s="913"/>
      <c r="G4391" s="1328"/>
    </row>
    <row r="4392" spans="1:7" ht="18.75" customHeight="1" thickBot="1" x14ac:dyDescent="0.3">
      <c r="A4392" s="1330"/>
      <c r="B4392" s="146" t="s">
        <v>4221</v>
      </c>
      <c r="C4392" s="147" t="s">
        <v>95</v>
      </c>
      <c r="D4392" s="168">
        <v>316106</v>
      </c>
      <c r="E4392" s="151">
        <v>833</v>
      </c>
      <c r="F4392" s="913"/>
      <c r="G4392" s="1328"/>
    </row>
    <row r="4393" spans="1:7" ht="18.75" customHeight="1" thickBot="1" x14ac:dyDescent="0.3">
      <c r="A4393" s="1330"/>
      <c r="B4393" s="146" t="s">
        <v>4222</v>
      </c>
      <c r="C4393" s="147" t="s">
        <v>95</v>
      </c>
      <c r="D4393" s="168">
        <v>425284</v>
      </c>
      <c r="E4393" s="151">
        <v>833</v>
      </c>
      <c r="F4393" s="913"/>
      <c r="G4393" s="1328"/>
    </row>
    <row r="4394" spans="1:7" ht="18.75" customHeight="1" thickBot="1" x14ac:dyDescent="0.3">
      <c r="A4394" s="1330"/>
      <c r="B4394" s="146" t="s">
        <v>4223</v>
      </c>
      <c r="C4394" s="147" t="s">
        <v>95</v>
      </c>
      <c r="D4394" s="168">
        <v>454339</v>
      </c>
      <c r="E4394" s="151">
        <v>833</v>
      </c>
      <c r="F4394" s="913"/>
      <c r="G4394" s="1328"/>
    </row>
    <row r="4395" spans="1:7" ht="18.75" customHeight="1" thickBot="1" x14ac:dyDescent="0.3">
      <c r="A4395" s="1330"/>
      <c r="B4395" s="146" t="s">
        <v>4224</v>
      </c>
      <c r="C4395" s="147" t="s">
        <v>95</v>
      </c>
      <c r="D4395" s="168">
        <v>485238</v>
      </c>
      <c r="E4395" s="151">
        <v>833</v>
      </c>
      <c r="F4395" s="913"/>
      <c r="G4395" s="1328"/>
    </row>
    <row r="4396" spans="1:7" ht="18.75" customHeight="1" thickBot="1" x14ac:dyDescent="0.3">
      <c r="A4396" s="1330"/>
      <c r="B4396" s="146" t="s">
        <v>4225</v>
      </c>
      <c r="C4396" s="147" t="s">
        <v>95</v>
      </c>
      <c r="D4396" s="168">
        <v>518245</v>
      </c>
      <c r="E4396" s="151">
        <v>833</v>
      </c>
      <c r="F4396" s="913"/>
      <c r="G4396" s="1328"/>
    </row>
    <row r="4397" spans="1:7" ht="18.75" customHeight="1" thickBot="1" x14ac:dyDescent="0.3">
      <c r="A4397" s="1330"/>
      <c r="B4397" s="146" t="s">
        <v>4226</v>
      </c>
      <c r="C4397" s="147" t="s">
        <v>95</v>
      </c>
      <c r="D4397" s="168">
        <v>553656</v>
      </c>
      <c r="E4397" s="151">
        <v>833</v>
      </c>
      <c r="F4397" s="913"/>
      <c r="G4397" s="1328"/>
    </row>
    <row r="4398" spans="1:7" ht="18.75" customHeight="1" thickBot="1" x14ac:dyDescent="0.3">
      <c r="A4398" s="1330"/>
      <c r="B4398" s="146" t="s">
        <v>4227</v>
      </c>
      <c r="C4398" s="147" t="s">
        <v>95</v>
      </c>
      <c r="D4398" s="168">
        <v>591812</v>
      </c>
      <c r="E4398" s="151">
        <v>833</v>
      </c>
      <c r="F4398" s="913"/>
      <c r="G4398" s="1328"/>
    </row>
    <row r="4399" spans="1:7" ht="18.75" customHeight="1" thickBot="1" x14ac:dyDescent="0.3">
      <c r="A4399" s="1330"/>
      <c r="B4399" s="146" t="s">
        <v>4228</v>
      </c>
      <c r="C4399" s="147" t="s">
        <v>95</v>
      </c>
      <c r="D4399" s="168">
        <v>633102</v>
      </c>
      <c r="E4399" s="151">
        <v>833</v>
      </c>
      <c r="F4399" s="913"/>
      <c r="G4399" s="1328"/>
    </row>
    <row r="4400" spans="1:7" ht="18.75" customHeight="1" thickBot="1" x14ac:dyDescent="0.3">
      <c r="A4400" s="1330"/>
      <c r="B4400" s="146" t="s">
        <v>4229</v>
      </c>
      <c r="C4400" s="147" t="s">
        <v>95</v>
      </c>
      <c r="D4400" s="168">
        <v>677962</v>
      </c>
      <c r="E4400" s="151">
        <v>833</v>
      </c>
      <c r="F4400" s="913"/>
      <c r="G4400" s="1328"/>
    </row>
    <row r="4401" spans="1:7" ht="18.75" customHeight="1" thickBot="1" x14ac:dyDescent="0.3">
      <c r="A4401" s="1330"/>
      <c r="B4401" s="146" t="s">
        <v>4230</v>
      </c>
      <c r="C4401" s="147" t="s">
        <v>95</v>
      </c>
      <c r="D4401" s="168">
        <v>726917</v>
      </c>
      <c r="E4401" s="151">
        <v>833</v>
      </c>
      <c r="F4401" s="913"/>
      <c r="G4401" s="1328"/>
    </row>
    <row r="4402" spans="1:7" ht="18.75" customHeight="1" thickBot="1" x14ac:dyDescent="0.3">
      <c r="A4402" s="1330"/>
      <c r="B4402" s="146" t="s">
        <v>4231</v>
      </c>
      <c r="C4402" s="147" t="s">
        <v>95</v>
      </c>
      <c r="D4402" s="168">
        <v>780526</v>
      </c>
      <c r="E4402" s="151">
        <v>833</v>
      </c>
      <c r="F4402" s="913"/>
      <c r="G4402" s="1328"/>
    </row>
    <row r="4403" spans="1:7" ht="18.75" customHeight="1" thickBot="1" x14ac:dyDescent="0.3">
      <c r="A4403" s="1330"/>
      <c r="B4403" s="146" t="s">
        <v>4232</v>
      </c>
      <c r="C4403" s="147" t="s">
        <v>95</v>
      </c>
      <c r="D4403" s="168">
        <v>839455</v>
      </c>
      <c r="E4403" s="151">
        <v>833</v>
      </c>
      <c r="F4403" s="913"/>
      <c r="G4403" s="1328"/>
    </row>
    <row r="4404" spans="1:7" ht="18.75" customHeight="1" thickBot="1" x14ac:dyDescent="0.3">
      <c r="A4404" s="1331"/>
      <c r="B4404" s="146" t="s">
        <v>4233</v>
      </c>
      <c r="C4404" s="147" t="s">
        <v>95</v>
      </c>
      <c r="D4404" s="168">
        <v>904456</v>
      </c>
      <c r="E4404" s="151">
        <v>833</v>
      </c>
      <c r="F4404" s="913"/>
      <c r="G4404" s="1328"/>
    </row>
    <row r="4405" spans="1:7" ht="18.75" customHeight="1" thickBot="1" x14ac:dyDescent="0.3">
      <c r="A4405" s="1329">
        <v>10</v>
      </c>
      <c r="B4405" s="146" t="s">
        <v>4399</v>
      </c>
      <c r="C4405" s="147" t="s">
        <v>95</v>
      </c>
      <c r="D4405" s="168">
        <v>91198</v>
      </c>
      <c r="E4405" s="151">
        <v>833</v>
      </c>
      <c r="F4405" s="913"/>
      <c r="G4405" s="1342" t="s">
        <v>4099</v>
      </c>
    </row>
    <row r="4406" spans="1:7" ht="18.75" customHeight="1" thickBot="1" x14ac:dyDescent="0.3">
      <c r="A4406" s="1330"/>
      <c r="B4406" s="146" t="s">
        <v>4400</v>
      </c>
      <c r="C4406" s="147" t="s">
        <v>95</v>
      </c>
      <c r="D4406" s="168">
        <v>120141</v>
      </c>
      <c r="E4406" s="151">
        <v>833</v>
      </c>
      <c r="F4406" s="913"/>
      <c r="G4406" s="1328"/>
    </row>
    <row r="4407" spans="1:7" ht="18.75" customHeight="1" thickBot="1" x14ac:dyDescent="0.3">
      <c r="A4407" s="1330"/>
      <c r="B4407" s="146" t="s">
        <v>4401</v>
      </c>
      <c r="C4407" s="147" t="s">
        <v>95</v>
      </c>
      <c r="D4407" s="168">
        <v>316106</v>
      </c>
      <c r="E4407" s="151">
        <v>833</v>
      </c>
      <c r="F4407" s="913"/>
      <c r="G4407" s="1328"/>
    </row>
    <row r="4408" spans="1:7" ht="18.75" customHeight="1" thickBot="1" x14ac:dyDescent="0.3">
      <c r="A4408" s="1330"/>
      <c r="B4408" s="146" t="s">
        <v>4402</v>
      </c>
      <c r="C4408" s="147" t="s">
        <v>95</v>
      </c>
      <c r="D4408" s="168">
        <v>425284</v>
      </c>
      <c r="E4408" s="151">
        <v>833</v>
      </c>
      <c r="F4408" s="913"/>
      <c r="G4408" s="1328"/>
    </row>
    <row r="4409" spans="1:7" ht="18.75" customHeight="1" thickBot="1" x14ac:dyDescent="0.3">
      <c r="A4409" s="1330"/>
      <c r="B4409" s="146" t="s">
        <v>4403</v>
      </c>
      <c r="C4409" s="147" t="s">
        <v>95</v>
      </c>
      <c r="D4409" s="168">
        <v>454339</v>
      </c>
      <c r="E4409" s="151">
        <v>833</v>
      </c>
      <c r="F4409" s="913"/>
      <c r="G4409" s="1328"/>
    </row>
    <row r="4410" spans="1:7" ht="18.75" customHeight="1" thickBot="1" x14ac:dyDescent="0.3">
      <c r="A4410" s="1330"/>
      <c r="B4410" s="146" t="s">
        <v>4404</v>
      </c>
      <c r="C4410" s="147" t="s">
        <v>95</v>
      </c>
      <c r="D4410" s="168">
        <v>485238</v>
      </c>
      <c r="E4410" s="151">
        <v>833</v>
      </c>
      <c r="F4410" s="913"/>
      <c r="G4410" s="1328"/>
    </row>
    <row r="4411" spans="1:7" ht="18.75" customHeight="1" thickBot="1" x14ac:dyDescent="0.3">
      <c r="A4411" s="1330"/>
      <c r="B4411" s="146" t="s">
        <v>4405</v>
      </c>
      <c r="C4411" s="147" t="s">
        <v>95</v>
      </c>
      <c r="D4411" s="168">
        <v>518245</v>
      </c>
      <c r="E4411" s="151">
        <v>833</v>
      </c>
      <c r="F4411" s="913"/>
      <c r="G4411" s="1328"/>
    </row>
    <row r="4412" spans="1:7" ht="18.75" customHeight="1" thickBot="1" x14ac:dyDescent="0.3">
      <c r="A4412" s="1330"/>
      <c r="B4412" s="146" t="s">
        <v>4406</v>
      </c>
      <c r="C4412" s="147" t="s">
        <v>95</v>
      </c>
      <c r="D4412" s="168">
        <v>553656</v>
      </c>
      <c r="E4412" s="151">
        <v>833</v>
      </c>
      <c r="F4412" s="913"/>
      <c r="G4412" s="1328"/>
    </row>
    <row r="4413" spans="1:7" ht="18.75" customHeight="1" thickBot="1" x14ac:dyDescent="0.3">
      <c r="A4413" s="1330"/>
      <c r="B4413" s="146" t="s">
        <v>4407</v>
      </c>
      <c r="C4413" s="147" t="s">
        <v>95</v>
      </c>
      <c r="D4413" s="168">
        <v>591812</v>
      </c>
      <c r="E4413" s="151">
        <v>833</v>
      </c>
      <c r="F4413" s="913"/>
      <c r="G4413" s="1328"/>
    </row>
    <row r="4414" spans="1:7" ht="18.75" customHeight="1" thickBot="1" x14ac:dyDescent="0.3">
      <c r="A4414" s="1330"/>
      <c r="B4414" s="146" t="s">
        <v>4408</v>
      </c>
      <c r="C4414" s="147" t="s">
        <v>95</v>
      </c>
      <c r="D4414" s="168">
        <v>633102</v>
      </c>
      <c r="E4414" s="151">
        <v>833</v>
      </c>
      <c r="F4414" s="913"/>
      <c r="G4414" s="1328"/>
    </row>
    <row r="4415" spans="1:7" ht="18.75" customHeight="1" thickBot="1" x14ac:dyDescent="0.3">
      <c r="A4415" s="1330"/>
      <c r="B4415" s="146" t="s">
        <v>4409</v>
      </c>
      <c r="C4415" s="147" t="s">
        <v>95</v>
      </c>
      <c r="D4415" s="168">
        <v>677962</v>
      </c>
      <c r="E4415" s="151">
        <v>833</v>
      </c>
      <c r="F4415" s="913"/>
      <c r="G4415" s="1328"/>
    </row>
    <row r="4416" spans="1:7" ht="18.75" customHeight="1" thickBot="1" x14ac:dyDescent="0.3">
      <c r="A4416" s="1330"/>
      <c r="B4416" s="146" t="s">
        <v>4410</v>
      </c>
      <c r="C4416" s="147" t="s">
        <v>95</v>
      </c>
      <c r="D4416" s="168">
        <v>726917</v>
      </c>
      <c r="E4416" s="151">
        <v>833</v>
      </c>
      <c r="F4416" s="913"/>
      <c r="G4416" s="1328"/>
    </row>
    <row r="4417" spans="1:7" ht="18.75" customHeight="1" thickBot="1" x14ac:dyDescent="0.3">
      <c r="A4417" s="1330"/>
      <c r="B4417" s="146" t="s">
        <v>4411</v>
      </c>
      <c r="C4417" s="147" t="s">
        <v>95</v>
      </c>
      <c r="D4417" s="168">
        <v>780526</v>
      </c>
      <c r="E4417" s="151">
        <v>833</v>
      </c>
      <c r="F4417" s="913"/>
      <c r="G4417" s="1328"/>
    </row>
    <row r="4418" spans="1:7" ht="18.75" customHeight="1" thickBot="1" x14ac:dyDescent="0.3">
      <c r="A4418" s="1330"/>
      <c r="B4418" s="146" t="s">
        <v>4412</v>
      </c>
      <c r="C4418" s="147" t="s">
        <v>95</v>
      </c>
      <c r="D4418" s="168">
        <v>839455</v>
      </c>
      <c r="E4418" s="151">
        <v>833</v>
      </c>
      <c r="F4418" s="913"/>
      <c r="G4418" s="1328"/>
    </row>
    <row r="4419" spans="1:7" ht="18.75" customHeight="1" thickBot="1" x14ac:dyDescent="0.3">
      <c r="A4419" s="1331"/>
      <c r="B4419" s="146" t="s">
        <v>4413</v>
      </c>
      <c r="C4419" s="147" t="s">
        <v>95</v>
      </c>
      <c r="D4419" s="168">
        <v>904456</v>
      </c>
      <c r="E4419" s="151">
        <v>833</v>
      </c>
      <c r="F4419" s="913"/>
      <c r="G4419" s="1328"/>
    </row>
    <row r="4420" spans="1:7" ht="18.75" customHeight="1" thickBot="1" x14ac:dyDescent="0.3">
      <c r="A4420" s="1329">
        <v>11</v>
      </c>
      <c r="B4420" s="146" t="s">
        <v>4414</v>
      </c>
      <c r="C4420" s="147" t="s">
        <v>95</v>
      </c>
      <c r="D4420" s="168">
        <v>91198</v>
      </c>
      <c r="E4420" s="151">
        <v>833</v>
      </c>
      <c r="F4420" s="913"/>
      <c r="G4420" s="1342" t="s">
        <v>4099</v>
      </c>
    </row>
    <row r="4421" spans="1:7" ht="18.75" customHeight="1" thickBot="1" x14ac:dyDescent="0.3">
      <c r="A4421" s="1330"/>
      <c r="B4421" s="146" t="s">
        <v>4415</v>
      </c>
      <c r="C4421" s="147" t="s">
        <v>95</v>
      </c>
      <c r="D4421" s="168">
        <v>120141</v>
      </c>
      <c r="E4421" s="151">
        <v>833</v>
      </c>
      <c r="F4421" s="913"/>
      <c r="G4421" s="1328"/>
    </row>
    <row r="4422" spans="1:7" ht="18.75" customHeight="1" thickBot="1" x14ac:dyDescent="0.3">
      <c r="A4422" s="1330"/>
      <c r="B4422" s="146" t="s">
        <v>4416</v>
      </c>
      <c r="C4422" s="147" t="s">
        <v>95</v>
      </c>
      <c r="D4422" s="168">
        <v>316106</v>
      </c>
      <c r="E4422" s="151">
        <v>833</v>
      </c>
      <c r="F4422" s="913"/>
      <c r="G4422" s="1328"/>
    </row>
    <row r="4423" spans="1:7" ht="18.75" customHeight="1" thickBot="1" x14ac:dyDescent="0.3">
      <c r="A4423" s="1330"/>
      <c r="B4423" s="146" t="s">
        <v>4417</v>
      </c>
      <c r="C4423" s="147" t="s">
        <v>95</v>
      </c>
      <c r="D4423" s="168">
        <v>425284</v>
      </c>
      <c r="E4423" s="151">
        <v>833</v>
      </c>
      <c r="F4423" s="913"/>
      <c r="G4423" s="1328"/>
    </row>
    <row r="4424" spans="1:7" ht="18.75" customHeight="1" thickBot="1" x14ac:dyDescent="0.3">
      <c r="A4424" s="1330"/>
      <c r="B4424" s="146" t="s">
        <v>4418</v>
      </c>
      <c r="C4424" s="147" t="s">
        <v>95</v>
      </c>
      <c r="D4424" s="168">
        <v>454339</v>
      </c>
      <c r="E4424" s="151">
        <v>833</v>
      </c>
      <c r="F4424" s="913"/>
      <c r="G4424" s="1328"/>
    </row>
    <row r="4425" spans="1:7" ht="18.75" customHeight="1" thickBot="1" x14ac:dyDescent="0.3">
      <c r="A4425" s="1330"/>
      <c r="B4425" s="146" t="s">
        <v>4419</v>
      </c>
      <c r="C4425" s="147" t="s">
        <v>95</v>
      </c>
      <c r="D4425" s="168">
        <v>485238</v>
      </c>
      <c r="E4425" s="151">
        <v>833</v>
      </c>
      <c r="F4425" s="913"/>
      <c r="G4425" s="1328"/>
    </row>
    <row r="4426" spans="1:7" ht="18.75" customHeight="1" thickBot="1" x14ac:dyDescent="0.3">
      <c r="A4426" s="1330"/>
      <c r="B4426" s="146" t="s">
        <v>4420</v>
      </c>
      <c r="C4426" s="147" t="s">
        <v>95</v>
      </c>
      <c r="D4426" s="168">
        <v>518245</v>
      </c>
      <c r="E4426" s="151">
        <v>833</v>
      </c>
      <c r="F4426" s="913"/>
      <c r="G4426" s="1328"/>
    </row>
    <row r="4427" spans="1:7" ht="18.75" customHeight="1" thickBot="1" x14ac:dyDescent="0.3">
      <c r="A4427" s="1330"/>
      <c r="B4427" s="146" t="s">
        <v>4421</v>
      </c>
      <c r="C4427" s="147" t="s">
        <v>95</v>
      </c>
      <c r="D4427" s="168">
        <v>553656</v>
      </c>
      <c r="E4427" s="151">
        <v>833</v>
      </c>
      <c r="F4427" s="913"/>
      <c r="G4427" s="1328"/>
    </row>
    <row r="4428" spans="1:7" ht="18.75" customHeight="1" thickBot="1" x14ac:dyDescent="0.3">
      <c r="A4428" s="1330"/>
      <c r="B4428" s="146" t="s">
        <v>4422</v>
      </c>
      <c r="C4428" s="147" t="s">
        <v>95</v>
      </c>
      <c r="D4428" s="168">
        <v>591812</v>
      </c>
      <c r="E4428" s="151">
        <v>833</v>
      </c>
      <c r="F4428" s="913"/>
      <c r="G4428" s="1328"/>
    </row>
    <row r="4429" spans="1:7" ht="18.75" customHeight="1" thickBot="1" x14ac:dyDescent="0.3">
      <c r="A4429" s="1330"/>
      <c r="B4429" s="146" t="s">
        <v>4423</v>
      </c>
      <c r="C4429" s="147" t="s">
        <v>95</v>
      </c>
      <c r="D4429" s="168">
        <v>633102</v>
      </c>
      <c r="E4429" s="151">
        <v>833</v>
      </c>
      <c r="F4429" s="913"/>
      <c r="G4429" s="1328"/>
    </row>
    <row r="4430" spans="1:7" ht="18.75" customHeight="1" thickBot="1" x14ac:dyDescent="0.3">
      <c r="A4430" s="1330"/>
      <c r="B4430" s="146" t="s">
        <v>4424</v>
      </c>
      <c r="C4430" s="147" t="s">
        <v>95</v>
      </c>
      <c r="D4430" s="168">
        <v>677962</v>
      </c>
      <c r="E4430" s="151">
        <v>833</v>
      </c>
      <c r="F4430" s="913"/>
      <c r="G4430" s="1328"/>
    </row>
    <row r="4431" spans="1:7" ht="18.75" customHeight="1" thickBot="1" x14ac:dyDescent="0.3">
      <c r="A4431" s="1330"/>
      <c r="B4431" s="146" t="s">
        <v>4425</v>
      </c>
      <c r="C4431" s="147" t="s">
        <v>95</v>
      </c>
      <c r="D4431" s="168">
        <v>726917</v>
      </c>
      <c r="E4431" s="151">
        <v>833</v>
      </c>
      <c r="F4431" s="913"/>
      <c r="G4431" s="1328"/>
    </row>
    <row r="4432" spans="1:7" ht="18.75" customHeight="1" thickBot="1" x14ac:dyDescent="0.3">
      <c r="A4432" s="1330"/>
      <c r="B4432" s="146" t="s">
        <v>4426</v>
      </c>
      <c r="C4432" s="147" t="s">
        <v>95</v>
      </c>
      <c r="D4432" s="168">
        <v>780526</v>
      </c>
      <c r="E4432" s="151">
        <v>833</v>
      </c>
      <c r="F4432" s="913"/>
      <c r="G4432" s="1328"/>
    </row>
    <row r="4433" spans="1:7" ht="18.75" customHeight="1" thickBot="1" x14ac:dyDescent="0.3">
      <c r="A4433" s="1330"/>
      <c r="B4433" s="146" t="s">
        <v>4427</v>
      </c>
      <c r="C4433" s="147" t="s">
        <v>95</v>
      </c>
      <c r="D4433" s="168">
        <v>839455</v>
      </c>
      <c r="E4433" s="151">
        <v>833</v>
      </c>
      <c r="F4433" s="913"/>
      <c r="G4433" s="1328"/>
    </row>
    <row r="4434" spans="1:7" ht="18.75" customHeight="1" thickBot="1" x14ac:dyDescent="0.3">
      <c r="A4434" s="1331"/>
      <c r="B4434" s="146" t="s">
        <v>4428</v>
      </c>
      <c r="C4434" s="147" t="s">
        <v>95</v>
      </c>
      <c r="D4434" s="168">
        <v>904456</v>
      </c>
      <c r="E4434" s="151">
        <v>833</v>
      </c>
      <c r="F4434" s="913"/>
      <c r="G4434" s="1328"/>
    </row>
    <row r="4435" spans="1:7" ht="18.75" customHeight="1" thickBot="1" x14ac:dyDescent="0.3">
      <c r="A4435" s="1329">
        <v>11</v>
      </c>
      <c r="B4435" s="146" t="s">
        <v>4429</v>
      </c>
      <c r="C4435" s="147" t="s">
        <v>95</v>
      </c>
      <c r="D4435" s="168">
        <v>91198</v>
      </c>
      <c r="E4435" s="151">
        <v>833</v>
      </c>
      <c r="F4435" s="913"/>
      <c r="G4435" s="1342" t="s">
        <v>4099</v>
      </c>
    </row>
    <row r="4436" spans="1:7" ht="18.75" customHeight="1" thickBot="1" x14ac:dyDescent="0.3">
      <c r="A4436" s="1330"/>
      <c r="B4436" s="146" t="s">
        <v>4430</v>
      </c>
      <c r="C4436" s="147" t="s">
        <v>95</v>
      </c>
      <c r="D4436" s="168">
        <v>120141</v>
      </c>
      <c r="E4436" s="151">
        <v>833</v>
      </c>
      <c r="F4436" s="913"/>
      <c r="G4436" s="1328"/>
    </row>
    <row r="4437" spans="1:7" ht="18.75" customHeight="1" thickBot="1" x14ac:dyDescent="0.3">
      <c r="A4437" s="1330"/>
      <c r="B4437" s="146" t="s">
        <v>4431</v>
      </c>
      <c r="C4437" s="147" t="s">
        <v>95</v>
      </c>
      <c r="D4437" s="168">
        <v>316106</v>
      </c>
      <c r="E4437" s="151">
        <v>833</v>
      </c>
      <c r="F4437" s="913"/>
      <c r="G4437" s="1328"/>
    </row>
    <row r="4438" spans="1:7" ht="18.75" customHeight="1" thickBot="1" x14ac:dyDescent="0.3">
      <c r="A4438" s="1330"/>
      <c r="B4438" s="146" t="s">
        <v>4432</v>
      </c>
      <c r="C4438" s="147" t="s">
        <v>95</v>
      </c>
      <c r="D4438" s="168">
        <v>425284</v>
      </c>
      <c r="E4438" s="151">
        <v>833</v>
      </c>
      <c r="F4438" s="913"/>
      <c r="G4438" s="1328"/>
    </row>
    <row r="4439" spans="1:7" ht="18.75" customHeight="1" thickBot="1" x14ac:dyDescent="0.3">
      <c r="A4439" s="1330"/>
      <c r="B4439" s="146" t="s">
        <v>4433</v>
      </c>
      <c r="C4439" s="147" t="s">
        <v>95</v>
      </c>
      <c r="D4439" s="168">
        <v>454339</v>
      </c>
      <c r="E4439" s="151">
        <v>833</v>
      </c>
      <c r="F4439" s="913"/>
      <c r="G4439" s="1328"/>
    </row>
    <row r="4440" spans="1:7" ht="18.75" customHeight="1" thickBot="1" x14ac:dyDescent="0.3">
      <c r="A4440" s="1330"/>
      <c r="B4440" s="146" t="s">
        <v>4434</v>
      </c>
      <c r="C4440" s="147" t="s">
        <v>95</v>
      </c>
      <c r="D4440" s="168">
        <v>485238</v>
      </c>
      <c r="E4440" s="151">
        <v>833</v>
      </c>
      <c r="F4440" s="913"/>
      <c r="G4440" s="1328"/>
    </row>
    <row r="4441" spans="1:7" ht="18.75" customHeight="1" thickBot="1" x14ac:dyDescent="0.3">
      <c r="A4441" s="1330"/>
      <c r="B4441" s="146" t="s">
        <v>4435</v>
      </c>
      <c r="C4441" s="147" t="s">
        <v>95</v>
      </c>
      <c r="D4441" s="168">
        <v>518245</v>
      </c>
      <c r="E4441" s="151">
        <v>833</v>
      </c>
      <c r="F4441" s="913"/>
      <c r="G4441" s="1328"/>
    </row>
    <row r="4442" spans="1:7" ht="18.75" customHeight="1" thickBot="1" x14ac:dyDescent="0.3">
      <c r="A4442" s="1330"/>
      <c r="B4442" s="146" t="s">
        <v>4436</v>
      </c>
      <c r="C4442" s="147" t="s">
        <v>95</v>
      </c>
      <c r="D4442" s="168">
        <v>553656</v>
      </c>
      <c r="E4442" s="151">
        <v>833</v>
      </c>
      <c r="F4442" s="913"/>
      <c r="G4442" s="1328"/>
    </row>
    <row r="4443" spans="1:7" ht="18.75" customHeight="1" thickBot="1" x14ac:dyDescent="0.3">
      <c r="A4443" s="1330"/>
      <c r="B4443" s="146" t="s">
        <v>4437</v>
      </c>
      <c r="C4443" s="147" t="s">
        <v>95</v>
      </c>
      <c r="D4443" s="168">
        <v>591812</v>
      </c>
      <c r="E4443" s="151">
        <v>833</v>
      </c>
      <c r="F4443" s="913"/>
      <c r="G4443" s="1328"/>
    </row>
    <row r="4444" spans="1:7" ht="18.75" customHeight="1" thickBot="1" x14ac:dyDescent="0.3">
      <c r="A4444" s="1330"/>
      <c r="B4444" s="146" t="s">
        <v>4438</v>
      </c>
      <c r="C4444" s="147" t="s">
        <v>95</v>
      </c>
      <c r="D4444" s="168">
        <v>633102</v>
      </c>
      <c r="E4444" s="151">
        <v>833</v>
      </c>
      <c r="F4444" s="913"/>
      <c r="G4444" s="1328"/>
    </row>
    <row r="4445" spans="1:7" ht="18.75" customHeight="1" thickBot="1" x14ac:dyDescent="0.3">
      <c r="A4445" s="1330"/>
      <c r="B4445" s="146" t="s">
        <v>4439</v>
      </c>
      <c r="C4445" s="147" t="s">
        <v>95</v>
      </c>
      <c r="D4445" s="168">
        <v>677962</v>
      </c>
      <c r="E4445" s="151">
        <v>833</v>
      </c>
      <c r="F4445" s="913"/>
      <c r="G4445" s="1328"/>
    </row>
    <row r="4446" spans="1:7" ht="18.75" customHeight="1" thickBot="1" x14ac:dyDescent="0.3">
      <c r="A4446" s="1330"/>
      <c r="B4446" s="146" t="s">
        <v>4440</v>
      </c>
      <c r="C4446" s="147" t="s">
        <v>95</v>
      </c>
      <c r="D4446" s="168">
        <v>726917</v>
      </c>
      <c r="E4446" s="151">
        <v>833</v>
      </c>
      <c r="F4446" s="913"/>
      <c r="G4446" s="1328"/>
    </row>
    <row r="4447" spans="1:7" ht="18.75" customHeight="1" thickBot="1" x14ac:dyDescent="0.3">
      <c r="A4447" s="1330"/>
      <c r="B4447" s="146" t="s">
        <v>4441</v>
      </c>
      <c r="C4447" s="147" t="s">
        <v>95</v>
      </c>
      <c r="D4447" s="168">
        <v>780526</v>
      </c>
      <c r="E4447" s="151">
        <v>833</v>
      </c>
      <c r="F4447" s="913"/>
      <c r="G4447" s="1328"/>
    </row>
    <row r="4448" spans="1:7" ht="18.75" customHeight="1" thickBot="1" x14ac:dyDescent="0.3">
      <c r="A4448" s="1330"/>
      <c r="B4448" s="146" t="s">
        <v>4442</v>
      </c>
      <c r="C4448" s="147" t="s">
        <v>95</v>
      </c>
      <c r="D4448" s="168">
        <v>839455</v>
      </c>
      <c r="E4448" s="151">
        <v>833</v>
      </c>
      <c r="F4448" s="913"/>
      <c r="G4448" s="1328"/>
    </row>
    <row r="4449" spans="1:7" ht="18.75" customHeight="1" thickBot="1" x14ac:dyDescent="0.3">
      <c r="A4449" s="1331"/>
      <c r="B4449" s="146" t="s">
        <v>4443</v>
      </c>
      <c r="C4449" s="147" t="s">
        <v>95</v>
      </c>
      <c r="D4449" s="168">
        <v>904456</v>
      </c>
      <c r="E4449" s="151">
        <v>833</v>
      </c>
      <c r="F4449" s="913"/>
      <c r="G4449" s="1328"/>
    </row>
    <row r="4450" spans="1:7" ht="18.75" customHeight="1" thickBot="1" x14ac:dyDescent="0.3">
      <c r="A4450" s="1329">
        <v>11</v>
      </c>
      <c r="B4450" s="146" t="s">
        <v>4444</v>
      </c>
      <c r="C4450" s="147" t="s">
        <v>95</v>
      </c>
      <c r="D4450" s="168">
        <v>91198</v>
      </c>
      <c r="E4450" s="151">
        <v>833</v>
      </c>
      <c r="F4450" s="913"/>
      <c r="G4450" s="1342" t="s">
        <v>4099</v>
      </c>
    </row>
    <row r="4451" spans="1:7" ht="18.75" customHeight="1" thickBot="1" x14ac:dyDescent="0.3">
      <c r="A4451" s="1330"/>
      <c r="B4451" s="146" t="s">
        <v>4445</v>
      </c>
      <c r="C4451" s="147" t="s">
        <v>95</v>
      </c>
      <c r="D4451" s="168">
        <v>120141</v>
      </c>
      <c r="E4451" s="151">
        <v>833</v>
      </c>
      <c r="F4451" s="913"/>
      <c r="G4451" s="1328"/>
    </row>
    <row r="4452" spans="1:7" ht="18.75" customHeight="1" thickBot="1" x14ac:dyDescent="0.3">
      <c r="A4452" s="1330"/>
      <c r="B4452" s="146" t="s">
        <v>4446</v>
      </c>
      <c r="C4452" s="147" t="s">
        <v>95</v>
      </c>
      <c r="D4452" s="168">
        <v>316106</v>
      </c>
      <c r="E4452" s="151">
        <v>833</v>
      </c>
      <c r="F4452" s="913"/>
      <c r="G4452" s="1328"/>
    </row>
    <row r="4453" spans="1:7" ht="18.75" customHeight="1" thickBot="1" x14ac:dyDescent="0.3">
      <c r="A4453" s="1330"/>
      <c r="B4453" s="146" t="s">
        <v>4447</v>
      </c>
      <c r="C4453" s="147" t="s">
        <v>95</v>
      </c>
      <c r="D4453" s="168">
        <v>425284</v>
      </c>
      <c r="E4453" s="151">
        <v>833</v>
      </c>
      <c r="F4453" s="913"/>
      <c r="G4453" s="1328"/>
    </row>
    <row r="4454" spans="1:7" ht="18.75" customHeight="1" thickBot="1" x14ac:dyDescent="0.3">
      <c r="A4454" s="1330"/>
      <c r="B4454" s="146" t="s">
        <v>4448</v>
      </c>
      <c r="C4454" s="147" t="s">
        <v>95</v>
      </c>
      <c r="D4454" s="168">
        <v>454339</v>
      </c>
      <c r="E4454" s="151">
        <v>833</v>
      </c>
      <c r="F4454" s="913"/>
      <c r="G4454" s="1328"/>
    </row>
    <row r="4455" spans="1:7" ht="18.75" customHeight="1" thickBot="1" x14ac:dyDescent="0.3">
      <c r="A4455" s="1330"/>
      <c r="B4455" s="146" t="s">
        <v>4449</v>
      </c>
      <c r="C4455" s="147" t="s">
        <v>95</v>
      </c>
      <c r="D4455" s="168">
        <v>485238</v>
      </c>
      <c r="E4455" s="151">
        <v>833</v>
      </c>
      <c r="F4455" s="913"/>
      <c r="G4455" s="1328"/>
    </row>
    <row r="4456" spans="1:7" ht="18.75" customHeight="1" thickBot="1" x14ac:dyDescent="0.3">
      <c r="A4456" s="1330"/>
      <c r="B4456" s="146" t="s">
        <v>4450</v>
      </c>
      <c r="C4456" s="147" t="s">
        <v>95</v>
      </c>
      <c r="D4456" s="168">
        <v>518245</v>
      </c>
      <c r="E4456" s="151">
        <v>833</v>
      </c>
      <c r="F4456" s="913"/>
      <c r="G4456" s="1328"/>
    </row>
    <row r="4457" spans="1:7" ht="18.75" customHeight="1" thickBot="1" x14ac:dyDescent="0.3">
      <c r="A4457" s="1330"/>
      <c r="B4457" s="146" t="s">
        <v>4451</v>
      </c>
      <c r="C4457" s="147" t="s">
        <v>95</v>
      </c>
      <c r="D4457" s="168">
        <v>553656</v>
      </c>
      <c r="E4457" s="151">
        <v>833</v>
      </c>
      <c r="F4457" s="913"/>
      <c r="G4457" s="1328"/>
    </row>
    <row r="4458" spans="1:7" ht="18.75" customHeight="1" thickBot="1" x14ac:dyDescent="0.3">
      <c r="A4458" s="1330"/>
      <c r="B4458" s="146" t="s">
        <v>4452</v>
      </c>
      <c r="C4458" s="147" t="s">
        <v>95</v>
      </c>
      <c r="D4458" s="168">
        <v>591812</v>
      </c>
      <c r="E4458" s="151">
        <v>833</v>
      </c>
      <c r="F4458" s="913"/>
      <c r="G4458" s="1328"/>
    </row>
    <row r="4459" spans="1:7" ht="18.75" customHeight="1" thickBot="1" x14ac:dyDescent="0.3">
      <c r="A4459" s="1330"/>
      <c r="B4459" s="146" t="s">
        <v>4453</v>
      </c>
      <c r="C4459" s="147" t="s">
        <v>95</v>
      </c>
      <c r="D4459" s="168">
        <v>633102</v>
      </c>
      <c r="E4459" s="151">
        <v>833</v>
      </c>
      <c r="F4459" s="913"/>
      <c r="G4459" s="1328"/>
    </row>
    <row r="4460" spans="1:7" ht="18.75" customHeight="1" thickBot="1" x14ac:dyDescent="0.3">
      <c r="A4460" s="1330"/>
      <c r="B4460" s="146" t="s">
        <v>4454</v>
      </c>
      <c r="C4460" s="147" t="s">
        <v>95</v>
      </c>
      <c r="D4460" s="168">
        <v>677962</v>
      </c>
      <c r="E4460" s="151">
        <v>833</v>
      </c>
      <c r="F4460" s="913"/>
      <c r="G4460" s="1328"/>
    </row>
    <row r="4461" spans="1:7" ht="18.75" customHeight="1" thickBot="1" x14ac:dyDescent="0.3">
      <c r="A4461" s="1330"/>
      <c r="B4461" s="146" t="s">
        <v>4455</v>
      </c>
      <c r="C4461" s="147" t="s">
        <v>95</v>
      </c>
      <c r="D4461" s="168">
        <v>726917</v>
      </c>
      <c r="E4461" s="151">
        <v>833</v>
      </c>
      <c r="F4461" s="913"/>
      <c r="G4461" s="1328"/>
    </row>
    <row r="4462" spans="1:7" ht="18.75" customHeight="1" thickBot="1" x14ac:dyDescent="0.3">
      <c r="A4462" s="1330"/>
      <c r="B4462" s="146" t="s">
        <v>4456</v>
      </c>
      <c r="C4462" s="147" t="s">
        <v>95</v>
      </c>
      <c r="D4462" s="168">
        <v>780526</v>
      </c>
      <c r="E4462" s="151">
        <v>833</v>
      </c>
      <c r="F4462" s="913"/>
      <c r="G4462" s="1328"/>
    </row>
    <row r="4463" spans="1:7" ht="18.75" customHeight="1" thickBot="1" x14ac:dyDescent="0.3">
      <c r="A4463" s="1330"/>
      <c r="B4463" s="146" t="s">
        <v>4457</v>
      </c>
      <c r="C4463" s="147" t="s">
        <v>95</v>
      </c>
      <c r="D4463" s="168">
        <v>839455</v>
      </c>
      <c r="E4463" s="151">
        <v>833</v>
      </c>
      <c r="F4463" s="913"/>
      <c r="G4463" s="1328"/>
    </row>
    <row r="4464" spans="1:7" ht="18.75" customHeight="1" thickBot="1" x14ac:dyDescent="0.3">
      <c r="A4464" s="1331"/>
      <c r="B4464" s="146" t="s">
        <v>4458</v>
      </c>
      <c r="C4464" s="147" t="s">
        <v>95</v>
      </c>
      <c r="D4464" s="168">
        <v>904456</v>
      </c>
      <c r="E4464" s="151">
        <v>833</v>
      </c>
      <c r="F4464" s="913"/>
      <c r="G4464" s="1328"/>
    </row>
    <row r="4465" spans="1:7" ht="18.75" customHeight="1" thickBot="1" x14ac:dyDescent="0.3">
      <c r="A4465" s="1329">
        <v>12</v>
      </c>
      <c r="B4465" s="146" t="s">
        <v>4459</v>
      </c>
      <c r="C4465" s="147" t="s">
        <v>95</v>
      </c>
      <c r="D4465" s="168">
        <v>91198</v>
      </c>
      <c r="E4465" s="151">
        <v>833</v>
      </c>
      <c r="F4465" s="913"/>
      <c r="G4465" s="1342" t="s">
        <v>4099</v>
      </c>
    </row>
    <row r="4466" spans="1:7" ht="18.75" customHeight="1" thickBot="1" x14ac:dyDescent="0.3">
      <c r="A4466" s="1330"/>
      <c r="B4466" s="146" t="s">
        <v>4460</v>
      </c>
      <c r="C4466" s="147" t="s">
        <v>95</v>
      </c>
      <c r="D4466" s="168">
        <v>120141</v>
      </c>
      <c r="E4466" s="151">
        <v>833</v>
      </c>
      <c r="F4466" s="913"/>
      <c r="G4466" s="1328"/>
    </row>
    <row r="4467" spans="1:7" ht="18.75" customHeight="1" thickBot="1" x14ac:dyDescent="0.3">
      <c r="A4467" s="1330"/>
      <c r="B4467" s="146" t="s">
        <v>4461</v>
      </c>
      <c r="C4467" s="147" t="s">
        <v>95</v>
      </c>
      <c r="D4467" s="168">
        <v>316106</v>
      </c>
      <c r="E4467" s="151">
        <v>833</v>
      </c>
      <c r="F4467" s="913"/>
      <c r="G4467" s="1328"/>
    </row>
    <row r="4468" spans="1:7" ht="18.75" customHeight="1" thickBot="1" x14ac:dyDescent="0.3">
      <c r="A4468" s="1330"/>
      <c r="B4468" s="146" t="s">
        <v>4462</v>
      </c>
      <c r="C4468" s="147" t="s">
        <v>95</v>
      </c>
      <c r="D4468" s="168">
        <v>425284</v>
      </c>
      <c r="E4468" s="151">
        <v>833</v>
      </c>
      <c r="F4468" s="913"/>
      <c r="G4468" s="1328"/>
    </row>
    <row r="4469" spans="1:7" ht="18.75" customHeight="1" thickBot="1" x14ac:dyDescent="0.3">
      <c r="A4469" s="1330"/>
      <c r="B4469" s="146" t="s">
        <v>4463</v>
      </c>
      <c r="C4469" s="147" t="s">
        <v>95</v>
      </c>
      <c r="D4469" s="168">
        <v>454339</v>
      </c>
      <c r="E4469" s="151">
        <v>833</v>
      </c>
      <c r="F4469" s="913"/>
      <c r="G4469" s="1328"/>
    </row>
    <row r="4470" spans="1:7" ht="18.75" customHeight="1" thickBot="1" x14ac:dyDescent="0.3">
      <c r="A4470" s="1330"/>
      <c r="B4470" s="146" t="s">
        <v>4464</v>
      </c>
      <c r="C4470" s="147" t="s">
        <v>95</v>
      </c>
      <c r="D4470" s="168">
        <v>485238</v>
      </c>
      <c r="E4470" s="151">
        <v>833</v>
      </c>
      <c r="F4470" s="913"/>
      <c r="G4470" s="1328"/>
    </row>
    <row r="4471" spans="1:7" ht="18.75" customHeight="1" thickBot="1" x14ac:dyDescent="0.3">
      <c r="A4471" s="1330"/>
      <c r="B4471" s="146" t="s">
        <v>4465</v>
      </c>
      <c r="C4471" s="147" t="s">
        <v>95</v>
      </c>
      <c r="D4471" s="168">
        <v>518245</v>
      </c>
      <c r="E4471" s="151">
        <v>833</v>
      </c>
      <c r="F4471" s="913"/>
      <c r="G4471" s="1328"/>
    </row>
    <row r="4472" spans="1:7" ht="18.75" customHeight="1" thickBot="1" x14ac:dyDescent="0.3">
      <c r="A4472" s="1330"/>
      <c r="B4472" s="146" t="s">
        <v>4466</v>
      </c>
      <c r="C4472" s="147" t="s">
        <v>95</v>
      </c>
      <c r="D4472" s="168">
        <v>553656</v>
      </c>
      <c r="E4472" s="151">
        <v>833</v>
      </c>
      <c r="F4472" s="913"/>
      <c r="G4472" s="1328"/>
    </row>
    <row r="4473" spans="1:7" ht="18.75" customHeight="1" thickBot="1" x14ac:dyDescent="0.3">
      <c r="A4473" s="1330"/>
      <c r="B4473" s="146" t="s">
        <v>4467</v>
      </c>
      <c r="C4473" s="147" t="s">
        <v>95</v>
      </c>
      <c r="D4473" s="168">
        <v>591812</v>
      </c>
      <c r="E4473" s="151">
        <v>833</v>
      </c>
      <c r="F4473" s="913"/>
      <c r="G4473" s="1328"/>
    </row>
    <row r="4474" spans="1:7" ht="18.75" customHeight="1" thickBot="1" x14ac:dyDescent="0.3">
      <c r="A4474" s="1330"/>
      <c r="B4474" s="146" t="s">
        <v>4468</v>
      </c>
      <c r="C4474" s="147" t="s">
        <v>95</v>
      </c>
      <c r="D4474" s="168">
        <v>633102</v>
      </c>
      <c r="E4474" s="151">
        <v>833</v>
      </c>
      <c r="F4474" s="913"/>
      <c r="G4474" s="1328"/>
    </row>
    <row r="4475" spans="1:7" ht="18.75" customHeight="1" thickBot="1" x14ac:dyDescent="0.3">
      <c r="A4475" s="1330"/>
      <c r="B4475" s="146" t="s">
        <v>4469</v>
      </c>
      <c r="C4475" s="147" t="s">
        <v>95</v>
      </c>
      <c r="D4475" s="168">
        <v>677962</v>
      </c>
      <c r="E4475" s="151">
        <v>833</v>
      </c>
      <c r="F4475" s="913"/>
      <c r="G4475" s="1328"/>
    </row>
    <row r="4476" spans="1:7" ht="18.75" customHeight="1" thickBot="1" x14ac:dyDescent="0.3">
      <c r="A4476" s="1330"/>
      <c r="B4476" s="146" t="s">
        <v>4470</v>
      </c>
      <c r="C4476" s="147" t="s">
        <v>95</v>
      </c>
      <c r="D4476" s="168">
        <v>726917</v>
      </c>
      <c r="E4476" s="151">
        <v>833</v>
      </c>
      <c r="F4476" s="913"/>
      <c r="G4476" s="1328"/>
    </row>
    <row r="4477" spans="1:7" ht="18.75" customHeight="1" thickBot="1" x14ac:dyDescent="0.3">
      <c r="A4477" s="1330"/>
      <c r="B4477" s="146" t="s">
        <v>4471</v>
      </c>
      <c r="C4477" s="147" t="s">
        <v>95</v>
      </c>
      <c r="D4477" s="168">
        <v>780526</v>
      </c>
      <c r="E4477" s="151">
        <v>833</v>
      </c>
      <c r="F4477" s="913"/>
      <c r="G4477" s="1328"/>
    </row>
    <row r="4478" spans="1:7" ht="18.75" customHeight="1" thickBot="1" x14ac:dyDescent="0.3">
      <c r="A4478" s="1330"/>
      <c r="B4478" s="146" t="s">
        <v>4472</v>
      </c>
      <c r="C4478" s="147" t="s">
        <v>95</v>
      </c>
      <c r="D4478" s="168">
        <v>839455</v>
      </c>
      <c r="E4478" s="151">
        <v>833</v>
      </c>
      <c r="F4478" s="913"/>
      <c r="G4478" s="1328"/>
    </row>
    <row r="4479" spans="1:7" ht="18.75" customHeight="1" thickBot="1" x14ac:dyDescent="0.3">
      <c r="A4479" s="1331"/>
      <c r="B4479" s="146" t="s">
        <v>4473</v>
      </c>
      <c r="C4479" s="147" t="s">
        <v>95</v>
      </c>
      <c r="D4479" s="168">
        <v>904456</v>
      </c>
      <c r="E4479" s="151">
        <v>833</v>
      </c>
      <c r="F4479" s="913"/>
      <c r="G4479" s="1328"/>
    </row>
    <row r="4480" spans="1:7" ht="18.75" customHeight="1" thickBot="1" x14ac:dyDescent="0.3">
      <c r="A4480" s="1329">
        <v>12</v>
      </c>
      <c r="B4480" s="146" t="s">
        <v>4474</v>
      </c>
      <c r="C4480" s="147" t="s">
        <v>95</v>
      </c>
      <c r="D4480" s="168">
        <v>91198</v>
      </c>
      <c r="E4480" s="151">
        <v>833</v>
      </c>
      <c r="F4480" s="913"/>
      <c r="G4480" s="1342" t="s">
        <v>4099</v>
      </c>
    </row>
    <row r="4481" spans="1:7" ht="18.75" customHeight="1" thickBot="1" x14ac:dyDescent="0.3">
      <c r="A4481" s="1330"/>
      <c r="B4481" s="146" t="s">
        <v>4475</v>
      </c>
      <c r="C4481" s="147" t="s">
        <v>95</v>
      </c>
      <c r="D4481" s="168">
        <v>120141</v>
      </c>
      <c r="E4481" s="151">
        <v>833</v>
      </c>
      <c r="F4481" s="913"/>
      <c r="G4481" s="1328"/>
    </row>
    <row r="4482" spans="1:7" ht="18.75" customHeight="1" thickBot="1" x14ac:dyDescent="0.3">
      <c r="A4482" s="1330"/>
      <c r="B4482" s="146" t="s">
        <v>4476</v>
      </c>
      <c r="C4482" s="147" t="s">
        <v>95</v>
      </c>
      <c r="D4482" s="168">
        <v>316106</v>
      </c>
      <c r="E4482" s="151">
        <v>833</v>
      </c>
      <c r="F4482" s="913"/>
      <c r="G4482" s="1328"/>
    </row>
    <row r="4483" spans="1:7" ht="18.75" customHeight="1" thickBot="1" x14ac:dyDescent="0.3">
      <c r="A4483" s="1330"/>
      <c r="B4483" s="146" t="s">
        <v>4477</v>
      </c>
      <c r="C4483" s="147" t="s">
        <v>95</v>
      </c>
      <c r="D4483" s="168">
        <v>425284</v>
      </c>
      <c r="E4483" s="151">
        <v>833</v>
      </c>
      <c r="F4483" s="913"/>
      <c r="G4483" s="1328"/>
    </row>
    <row r="4484" spans="1:7" ht="18.75" customHeight="1" thickBot="1" x14ac:dyDescent="0.3">
      <c r="A4484" s="1330"/>
      <c r="B4484" s="146" t="s">
        <v>4478</v>
      </c>
      <c r="C4484" s="147" t="s">
        <v>95</v>
      </c>
      <c r="D4484" s="168">
        <v>454339</v>
      </c>
      <c r="E4484" s="151">
        <v>833</v>
      </c>
      <c r="F4484" s="913"/>
      <c r="G4484" s="1328"/>
    </row>
    <row r="4485" spans="1:7" ht="18.75" customHeight="1" thickBot="1" x14ac:dyDescent="0.3">
      <c r="A4485" s="1330"/>
      <c r="B4485" s="146" t="s">
        <v>4479</v>
      </c>
      <c r="C4485" s="147" t="s">
        <v>95</v>
      </c>
      <c r="D4485" s="168">
        <v>485238</v>
      </c>
      <c r="E4485" s="151">
        <v>833</v>
      </c>
      <c r="F4485" s="913"/>
      <c r="G4485" s="1328"/>
    </row>
    <row r="4486" spans="1:7" ht="18.75" customHeight="1" thickBot="1" x14ac:dyDescent="0.3">
      <c r="A4486" s="1330"/>
      <c r="B4486" s="146" t="s">
        <v>4480</v>
      </c>
      <c r="C4486" s="147" t="s">
        <v>95</v>
      </c>
      <c r="D4486" s="168">
        <v>518245</v>
      </c>
      <c r="E4486" s="151">
        <v>833</v>
      </c>
      <c r="F4486" s="913"/>
      <c r="G4486" s="1328"/>
    </row>
    <row r="4487" spans="1:7" ht="18.75" customHeight="1" thickBot="1" x14ac:dyDescent="0.3">
      <c r="A4487" s="1330"/>
      <c r="B4487" s="146" t="s">
        <v>4481</v>
      </c>
      <c r="C4487" s="147" t="s">
        <v>95</v>
      </c>
      <c r="D4487" s="168">
        <v>553656</v>
      </c>
      <c r="E4487" s="151">
        <v>833</v>
      </c>
      <c r="F4487" s="913"/>
      <c r="G4487" s="1328"/>
    </row>
    <row r="4488" spans="1:7" ht="18.75" customHeight="1" thickBot="1" x14ac:dyDescent="0.3">
      <c r="A4488" s="1330"/>
      <c r="B4488" s="146" t="s">
        <v>4482</v>
      </c>
      <c r="C4488" s="147" t="s">
        <v>95</v>
      </c>
      <c r="D4488" s="168">
        <v>591812</v>
      </c>
      <c r="E4488" s="151">
        <v>833</v>
      </c>
      <c r="F4488" s="913"/>
      <c r="G4488" s="1328"/>
    </row>
    <row r="4489" spans="1:7" ht="18.75" customHeight="1" thickBot="1" x14ac:dyDescent="0.3">
      <c r="A4489" s="1330"/>
      <c r="B4489" s="146" t="s">
        <v>4483</v>
      </c>
      <c r="C4489" s="147" t="s">
        <v>95</v>
      </c>
      <c r="D4489" s="168">
        <v>633102</v>
      </c>
      <c r="E4489" s="151">
        <v>833</v>
      </c>
      <c r="F4489" s="913"/>
      <c r="G4489" s="1328"/>
    </row>
    <row r="4490" spans="1:7" ht="18.75" customHeight="1" thickBot="1" x14ac:dyDescent="0.3">
      <c r="A4490" s="1330"/>
      <c r="B4490" s="146" t="s">
        <v>4484</v>
      </c>
      <c r="C4490" s="147" t="s">
        <v>95</v>
      </c>
      <c r="D4490" s="168">
        <v>677962</v>
      </c>
      <c r="E4490" s="151">
        <v>833</v>
      </c>
      <c r="F4490" s="913"/>
      <c r="G4490" s="1328"/>
    </row>
    <row r="4491" spans="1:7" ht="18.75" customHeight="1" thickBot="1" x14ac:dyDescent="0.3">
      <c r="A4491" s="1330"/>
      <c r="B4491" s="146" t="s">
        <v>4485</v>
      </c>
      <c r="C4491" s="147" t="s">
        <v>95</v>
      </c>
      <c r="D4491" s="168">
        <v>726917</v>
      </c>
      <c r="E4491" s="151">
        <v>833</v>
      </c>
      <c r="F4491" s="913"/>
      <c r="G4491" s="1328"/>
    </row>
    <row r="4492" spans="1:7" ht="18.75" customHeight="1" thickBot="1" x14ac:dyDescent="0.3">
      <c r="A4492" s="1330"/>
      <c r="B4492" s="146" t="s">
        <v>4486</v>
      </c>
      <c r="C4492" s="147" t="s">
        <v>95</v>
      </c>
      <c r="D4492" s="168">
        <v>780526</v>
      </c>
      <c r="E4492" s="151">
        <v>833</v>
      </c>
      <c r="F4492" s="913"/>
      <c r="G4492" s="1328"/>
    </row>
    <row r="4493" spans="1:7" ht="18.75" customHeight="1" thickBot="1" x14ac:dyDescent="0.3">
      <c r="A4493" s="1330"/>
      <c r="B4493" s="146" t="s">
        <v>4487</v>
      </c>
      <c r="C4493" s="147" t="s">
        <v>95</v>
      </c>
      <c r="D4493" s="168">
        <v>839455</v>
      </c>
      <c r="E4493" s="151">
        <v>833</v>
      </c>
      <c r="F4493" s="913"/>
      <c r="G4493" s="1328"/>
    </row>
    <row r="4494" spans="1:7" ht="18.75" customHeight="1" thickBot="1" x14ac:dyDescent="0.3">
      <c r="A4494" s="1331"/>
      <c r="B4494" s="146" t="s">
        <v>4488</v>
      </c>
      <c r="C4494" s="147" t="s">
        <v>95</v>
      </c>
      <c r="D4494" s="168">
        <v>904456</v>
      </c>
      <c r="E4494" s="151">
        <v>833</v>
      </c>
      <c r="F4494" s="913"/>
      <c r="G4494" s="1328"/>
    </row>
    <row r="4495" spans="1:7" ht="18.75" customHeight="1" thickBot="1" x14ac:dyDescent="0.3">
      <c r="A4495" s="1329">
        <v>12</v>
      </c>
      <c r="B4495" s="146" t="s">
        <v>4489</v>
      </c>
      <c r="C4495" s="147" t="s">
        <v>95</v>
      </c>
      <c r="D4495" s="168">
        <v>91198</v>
      </c>
      <c r="E4495" s="151">
        <v>833</v>
      </c>
      <c r="F4495" s="913"/>
      <c r="G4495" s="1342" t="s">
        <v>4099</v>
      </c>
    </row>
    <row r="4496" spans="1:7" ht="18.75" customHeight="1" thickBot="1" x14ac:dyDescent="0.3">
      <c r="A4496" s="1330"/>
      <c r="B4496" s="146" t="s">
        <v>4490</v>
      </c>
      <c r="C4496" s="147" t="s">
        <v>95</v>
      </c>
      <c r="D4496" s="168">
        <v>120141</v>
      </c>
      <c r="E4496" s="151">
        <v>833</v>
      </c>
      <c r="F4496" s="913"/>
      <c r="G4496" s="1328"/>
    </row>
    <row r="4497" spans="1:7" ht="18.75" customHeight="1" thickBot="1" x14ac:dyDescent="0.3">
      <c r="A4497" s="1330"/>
      <c r="B4497" s="146" t="s">
        <v>4491</v>
      </c>
      <c r="C4497" s="147" t="s">
        <v>95</v>
      </c>
      <c r="D4497" s="168">
        <v>316106</v>
      </c>
      <c r="E4497" s="151">
        <v>833</v>
      </c>
      <c r="F4497" s="913"/>
      <c r="G4497" s="1328"/>
    </row>
    <row r="4498" spans="1:7" ht="18.75" customHeight="1" thickBot="1" x14ac:dyDescent="0.3">
      <c r="A4498" s="1330"/>
      <c r="B4498" s="146" t="s">
        <v>4492</v>
      </c>
      <c r="C4498" s="147" t="s">
        <v>95</v>
      </c>
      <c r="D4498" s="168">
        <v>425284</v>
      </c>
      <c r="E4498" s="151">
        <v>833</v>
      </c>
      <c r="F4498" s="913"/>
      <c r="G4498" s="1328"/>
    </row>
    <row r="4499" spans="1:7" ht="18.75" customHeight="1" thickBot="1" x14ac:dyDescent="0.3">
      <c r="A4499" s="1330"/>
      <c r="B4499" s="146" t="s">
        <v>4493</v>
      </c>
      <c r="C4499" s="147" t="s">
        <v>95</v>
      </c>
      <c r="D4499" s="168">
        <v>454339</v>
      </c>
      <c r="E4499" s="151">
        <v>833</v>
      </c>
      <c r="F4499" s="913"/>
      <c r="G4499" s="1328"/>
    </row>
    <row r="4500" spans="1:7" ht="18.75" customHeight="1" thickBot="1" x14ac:dyDescent="0.3">
      <c r="A4500" s="1330"/>
      <c r="B4500" s="146" t="s">
        <v>4494</v>
      </c>
      <c r="C4500" s="147" t="s">
        <v>95</v>
      </c>
      <c r="D4500" s="168">
        <v>485238</v>
      </c>
      <c r="E4500" s="151">
        <v>833</v>
      </c>
      <c r="F4500" s="913"/>
      <c r="G4500" s="1328"/>
    </row>
    <row r="4501" spans="1:7" ht="18.75" customHeight="1" thickBot="1" x14ac:dyDescent="0.3">
      <c r="A4501" s="1330"/>
      <c r="B4501" s="146" t="s">
        <v>4495</v>
      </c>
      <c r="C4501" s="147" t="s">
        <v>95</v>
      </c>
      <c r="D4501" s="168">
        <v>518245</v>
      </c>
      <c r="E4501" s="151">
        <v>833</v>
      </c>
      <c r="F4501" s="913"/>
      <c r="G4501" s="1328"/>
    </row>
    <row r="4502" spans="1:7" ht="18.75" customHeight="1" thickBot="1" x14ac:dyDescent="0.3">
      <c r="A4502" s="1330"/>
      <c r="B4502" s="146" t="s">
        <v>4496</v>
      </c>
      <c r="C4502" s="147" t="s">
        <v>95</v>
      </c>
      <c r="D4502" s="168">
        <v>553656</v>
      </c>
      <c r="E4502" s="151">
        <v>833</v>
      </c>
      <c r="F4502" s="913"/>
      <c r="G4502" s="1328"/>
    </row>
    <row r="4503" spans="1:7" ht="18.75" customHeight="1" thickBot="1" x14ac:dyDescent="0.3">
      <c r="A4503" s="1330"/>
      <c r="B4503" s="146" t="s">
        <v>4497</v>
      </c>
      <c r="C4503" s="147" t="s">
        <v>95</v>
      </c>
      <c r="D4503" s="168">
        <v>591812</v>
      </c>
      <c r="E4503" s="151">
        <v>833</v>
      </c>
      <c r="F4503" s="913"/>
      <c r="G4503" s="1328"/>
    </row>
    <row r="4504" spans="1:7" ht="18.75" customHeight="1" thickBot="1" x14ac:dyDescent="0.3">
      <c r="A4504" s="1330"/>
      <c r="B4504" s="146" t="s">
        <v>4498</v>
      </c>
      <c r="C4504" s="147" t="s">
        <v>95</v>
      </c>
      <c r="D4504" s="168">
        <v>633102</v>
      </c>
      <c r="E4504" s="151">
        <v>833</v>
      </c>
      <c r="F4504" s="913"/>
      <c r="G4504" s="1328"/>
    </row>
    <row r="4505" spans="1:7" ht="18.75" customHeight="1" thickBot="1" x14ac:dyDescent="0.3">
      <c r="A4505" s="1330"/>
      <c r="B4505" s="146" t="s">
        <v>4499</v>
      </c>
      <c r="C4505" s="147" t="s">
        <v>95</v>
      </c>
      <c r="D4505" s="168">
        <v>677962</v>
      </c>
      <c r="E4505" s="151">
        <v>833</v>
      </c>
      <c r="F4505" s="913"/>
      <c r="G4505" s="1328"/>
    </row>
    <row r="4506" spans="1:7" ht="18.75" customHeight="1" thickBot="1" x14ac:dyDescent="0.3">
      <c r="A4506" s="1330"/>
      <c r="B4506" s="146" t="s">
        <v>4500</v>
      </c>
      <c r="C4506" s="147" t="s">
        <v>95</v>
      </c>
      <c r="D4506" s="168">
        <v>726917</v>
      </c>
      <c r="E4506" s="151">
        <v>833</v>
      </c>
      <c r="F4506" s="913"/>
      <c r="G4506" s="1328"/>
    </row>
    <row r="4507" spans="1:7" ht="18.75" customHeight="1" thickBot="1" x14ac:dyDescent="0.3">
      <c r="A4507" s="1330"/>
      <c r="B4507" s="146" t="s">
        <v>4501</v>
      </c>
      <c r="C4507" s="147" t="s">
        <v>95</v>
      </c>
      <c r="D4507" s="168">
        <v>780526</v>
      </c>
      <c r="E4507" s="151">
        <v>833</v>
      </c>
      <c r="F4507" s="913"/>
      <c r="G4507" s="1328"/>
    </row>
    <row r="4508" spans="1:7" ht="18.75" customHeight="1" thickBot="1" x14ac:dyDescent="0.3">
      <c r="A4508" s="1330"/>
      <c r="B4508" s="146" t="s">
        <v>4502</v>
      </c>
      <c r="C4508" s="147" t="s">
        <v>95</v>
      </c>
      <c r="D4508" s="168">
        <v>839455</v>
      </c>
      <c r="E4508" s="151">
        <v>833</v>
      </c>
      <c r="F4508" s="913"/>
      <c r="G4508" s="1328"/>
    </row>
    <row r="4509" spans="1:7" ht="18.75" customHeight="1" thickBot="1" x14ac:dyDescent="0.3">
      <c r="A4509" s="1331"/>
      <c r="B4509" s="146" t="s">
        <v>4503</v>
      </c>
      <c r="C4509" s="147" t="s">
        <v>95</v>
      </c>
      <c r="D4509" s="168">
        <v>904456</v>
      </c>
      <c r="E4509" s="151">
        <v>833</v>
      </c>
      <c r="F4509" s="913"/>
      <c r="G4509" s="1328"/>
    </row>
    <row r="4510" spans="1:7" ht="18.75" customHeight="1" thickBot="1" x14ac:dyDescent="0.3">
      <c r="A4510" s="1329">
        <v>13</v>
      </c>
      <c r="B4510" s="146" t="s">
        <v>4504</v>
      </c>
      <c r="C4510" s="147" t="s">
        <v>95</v>
      </c>
      <c r="D4510" s="168">
        <v>91198</v>
      </c>
      <c r="E4510" s="151">
        <v>833</v>
      </c>
      <c r="F4510" s="913"/>
      <c r="G4510" s="1342" t="s">
        <v>4099</v>
      </c>
    </row>
    <row r="4511" spans="1:7" ht="18.75" customHeight="1" thickBot="1" x14ac:dyDescent="0.3">
      <c r="A4511" s="1330"/>
      <c r="B4511" s="146" t="s">
        <v>4505</v>
      </c>
      <c r="C4511" s="147" t="s">
        <v>95</v>
      </c>
      <c r="D4511" s="168">
        <v>120141</v>
      </c>
      <c r="E4511" s="151">
        <v>833</v>
      </c>
      <c r="F4511" s="913"/>
      <c r="G4511" s="1328"/>
    </row>
    <row r="4512" spans="1:7" ht="18.75" customHeight="1" thickBot="1" x14ac:dyDescent="0.3">
      <c r="A4512" s="1330"/>
      <c r="B4512" s="146" t="s">
        <v>4506</v>
      </c>
      <c r="C4512" s="147" t="s">
        <v>95</v>
      </c>
      <c r="D4512" s="168">
        <v>316106</v>
      </c>
      <c r="E4512" s="151">
        <v>833</v>
      </c>
      <c r="F4512" s="913"/>
      <c r="G4512" s="1328"/>
    </row>
    <row r="4513" spans="1:7" ht="18.75" customHeight="1" thickBot="1" x14ac:dyDescent="0.3">
      <c r="A4513" s="1330"/>
      <c r="B4513" s="146" t="s">
        <v>4507</v>
      </c>
      <c r="C4513" s="147" t="s">
        <v>95</v>
      </c>
      <c r="D4513" s="168">
        <v>425284</v>
      </c>
      <c r="E4513" s="151">
        <v>833</v>
      </c>
      <c r="F4513" s="913"/>
      <c r="G4513" s="1328"/>
    </row>
    <row r="4514" spans="1:7" ht="18.75" customHeight="1" thickBot="1" x14ac:dyDescent="0.3">
      <c r="A4514" s="1330"/>
      <c r="B4514" s="146" t="s">
        <v>4508</v>
      </c>
      <c r="C4514" s="147" t="s">
        <v>95</v>
      </c>
      <c r="D4514" s="168">
        <v>454339</v>
      </c>
      <c r="E4514" s="151">
        <v>833</v>
      </c>
      <c r="F4514" s="913"/>
      <c r="G4514" s="1328"/>
    </row>
    <row r="4515" spans="1:7" ht="18.75" customHeight="1" thickBot="1" x14ac:dyDescent="0.3">
      <c r="A4515" s="1330"/>
      <c r="B4515" s="146" t="s">
        <v>4509</v>
      </c>
      <c r="C4515" s="147" t="s">
        <v>95</v>
      </c>
      <c r="D4515" s="168">
        <v>485238</v>
      </c>
      <c r="E4515" s="151">
        <v>833</v>
      </c>
      <c r="F4515" s="913"/>
      <c r="G4515" s="1328"/>
    </row>
    <row r="4516" spans="1:7" ht="18.75" customHeight="1" thickBot="1" x14ac:dyDescent="0.3">
      <c r="A4516" s="1330"/>
      <c r="B4516" s="146" t="s">
        <v>4510</v>
      </c>
      <c r="C4516" s="147" t="s">
        <v>95</v>
      </c>
      <c r="D4516" s="168">
        <v>518245</v>
      </c>
      <c r="E4516" s="151">
        <v>833</v>
      </c>
      <c r="F4516" s="913"/>
      <c r="G4516" s="1328"/>
    </row>
    <row r="4517" spans="1:7" ht="18.75" customHeight="1" thickBot="1" x14ac:dyDescent="0.3">
      <c r="A4517" s="1330"/>
      <c r="B4517" s="146" t="s">
        <v>4511</v>
      </c>
      <c r="C4517" s="147" t="s">
        <v>95</v>
      </c>
      <c r="D4517" s="168">
        <v>553656</v>
      </c>
      <c r="E4517" s="151">
        <v>833</v>
      </c>
      <c r="F4517" s="913"/>
      <c r="G4517" s="1328"/>
    </row>
    <row r="4518" spans="1:7" ht="18.75" customHeight="1" thickBot="1" x14ac:dyDescent="0.3">
      <c r="A4518" s="1330"/>
      <c r="B4518" s="146" t="s">
        <v>4512</v>
      </c>
      <c r="C4518" s="147" t="s">
        <v>95</v>
      </c>
      <c r="D4518" s="168">
        <v>591812</v>
      </c>
      <c r="E4518" s="151">
        <v>833</v>
      </c>
      <c r="F4518" s="913"/>
      <c r="G4518" s="1328"/>
    </row>
    <row r="4519" spans="1:7" ht="18.75" customHeight="1" thickBot="1" x14ac:dyDescent="0.3">
      <c r="A4519" s="1330"/>
      <c r="B4519" s="146" t="s">
        <v>4513</v>
      </c>
      <c r="C4519" s="147" t="s">
        <v>95</v>
      </c>
      <c r="D4519" s="168">
        <v>633102</v>
      </c>
      <c r="E4519" s="151">
        <v>833</v>
      </c>
      <c r="F4519" s="913"/>
      <c r="G4519" s="1328"/>
    </row>
    <row r="4520" spans="1:7" ht="18.75" customHeight="1" thickBot="1" x14ac:dyDescent="0.3">
      <c r="A4520" s="1330"/>
      <c r="B4520" s="146" t="s">
        <v>4514</v>
      </c>
      <c r="C4520" s="147" t="s">
        <v>95</v>
      </c>
      <c r="D4520" s="168">
        <v>677962</v>
      </c>
      <c r="E4520" s="151">
        <v>833</v>
      </c>
      <c r="F4520" s="913"/>
      <c r="G4520" s="1328"/>
    </row>
    <row r="4521" spans="1:7" ht="18.75" customHeight="1" thickBot="1" x14ac:dyDescent="0.3">
      <c r="A4521" s="1330"/>
      <c r="B4521" s="146" t="s">
        <v>4515</v>
      </c>
      <c r="C4521" s="147" t="s">
        <v>95</v>
      </c>
      <c r="D4521" s="168">
        <v>726917</v>
      </c>
      <c r="E4521" s="151">
        <v>833</v>
      </c>
      <c r="F4521" s="913"/>
      <c r="G4521" s="1328"/>
    </row>
    <row r="4522" spans="1:7" ht="18.75" customHeight="1" thickBot="1" x14ac:dyDescent="0.3">
      <c r="A4522" s="1330"/>
      <c r="B4522" s="146" t="s">
        <v>4516</v>
      </c>
      <c r="C4522" s="147" t="s">
        <v>95</v>
      </c>
      <c r="D4522" s="168">
        <v>780526</v>
      </c>
      <c r="E4522" s="151">
        <v>833</v>
      </c>
      <c r="F4522" s="913"/>
      <c r="G4522" s="1328"/>
    </row>
    <row r="4523" spans="1:7" ht="18.75" customHeight="1" thickBot="1" x14ac:dyDescent="0.3">
      <c r="A4523" s="1330"/>
      <c r="B4523" s="146" t="s">
        <v>4517</v>
      </c>
      <c r="C4523" s="147" t="s">
        <v>95</v>
      </c>
      <c r="D4523" s="168">
        <v>839455</v>
      </c>
      <c r="E4523" s="151">
        <v>833</v>
      </c>
      <c r="F4523" s="913"/>
      <c r="G4523" s="1328"/>
    </row>
    <row r="4524" spans="1:7" ht="18.75" customHeight="1" thickBot="1" x14ac:dyDescent="0.3">
      <c r="A4524" s="1331"/>
      <c r="B4524" s="146" t="s">
        <v>4518</v>
      </c>
      <c r="C4524" s="147" t="s">
        <v>95</v>
      </c>
      <c r="D4524" s="168">
        <v>904456</v>
      </c>
      <c r="E4524" s="151">
        <v>833</v>
      </c>
      <c r="F4524" s="913"/>
      <c r="G4524" s="1328"/>
    </row>
    <row r="4525" spans="1:7" ht="18.75" customHeight="1" thickBot="1" x14ac:dyDescent="0.3">
      <c r="A4525" s="1329">
        <v>13</v>
      </c>
      <c r="B4525" s="146" t="s">
        <v>4519</v>
      </c>
      <c r="C4525" s="147" t="s">
        <v>95</v>
      </c>
      <c r="D4525" s="168">
        <v>91198</v>
      </c>
      <c r="E4525" s="151">
        <v>833</v>
      </c>
      <c r="F4525" s="913"/>
      <c r="G4525" s="1342" t="s">
        <v>4099</v>
      </c>
    </row>
    <row r="4526" spans="1:7" ht="18.75" customHeight="1" thickBot="1" x14ac:dyDescent="0.3">
      <c r="A4526" s="1330"/>
      <c r="B4526" s="146" t="s">
        <v>4520</v>
      </c>
      <c r="C4526" s="147" t="s">
        <v>95</v>
      </c>
      <c r="D4526" s="168">
        <v>120141</v>
      </c>
      <c r="E4526" s="151">
        <v>833</v>
      </c>
      <c r="F4526" s="913"/>
      <c r="G4526" s="1328"/>
    </row>
    <row r="4527" spans="1:7" ht="18.75" customHeight="1" thickBot="1" x14ac:dyDescent="0.3">
      <c r="A4527" s="1330"/>
      <c r="B4527" s="146" t="s">
        <v>4521</v>
      </c>
      <c r="C4527" s="147" t="s">
        <v>95</v>
      </c>
      <c r="D4527" s="168">
        <v>316106</v>
      </c>
      <c r="E4527" s="151">
        <v>833</v>
      </c>
      <c r="F4527" s="913"/>
      <c r="G4527" s="1328"/>
    </row>
    <row r="4528" spans="1:7" ht="18.75" customHeight="1" thickBot="1" x14ac:dyDescent="0.3">
      <c r="A4528" s="1330"/>
      <c r="B4528" s="146" t="s">
        <v>4522</v>
      </c>
      <c r="C4528" s="147" t="s">
        <v>95</v>
      </c>
      <c r="D4528" s="168">
        <v>425284</v>
      </c>
      <c r="E4528" s="151">
        <v>833</v>
      </c>
      <c r="F4528" s="913"/>
      <c r="G4528" s="1328"/>
    </row>
    <row r="4529" spans="1:7" ht="18.75" customHeight="1" thickBot="1" x14ac:dyDescent="0.3">
      <c r="A4529" s="1330"/>
      <c r="B4529" s="146" t="s">
        <v>4523</v>
      </c>
      <c r="C4529" s="147" t="s">
        <v>95</v>
      </c>
      <c r="D4529" s="168">
        <v>454339</v>
      </c>
      <c r="E4529" s="151">
        <v>833</v>
      </c>
      <c r="F4529" s="913"/>
      <c r="G4529" s="1328"/>
    </row>
    <row r="4530" spans="1:7" ht="18.75" customHeight="1" thickBot="1" x14ac:dyDescent="0.3">
      <c r="A4530" s="1330"/>
      <c r="B4530" s="146" t="s">
        <v>4524</v>
      </c>
      <c r="C4530" s="147" t="s">
        <v>95</v>
      </c>
      <c r="D4530" s="168">
        <v>485238</v>
      </c>
      <c r="E4530" s="151">
        <v>833</v>
      </c>
      <c r="F4530" s="913"/>
      <c r="G4530" s="1328"/>
    </row>
    <row r="4531" spans="1:7" ht="18.75" customHeight="1" thickBot="1" x14ac:dyDescent="0.3">
      <c r="A4531" s="1330"/>
      <c r="B4531" s="146" t="s">
        <v>4525</v>
      </c>
      <c r="C4531" s="147" t="s">
        <v>95</v>
      </c>
      <c r="D4531" s="168">
        <v>518245</v>
      </c>
      <c r="E4531" s="151">
        <v>833</v>
      </c>
      <c r="F4531" s="913"/>
      <c r="G4531" s="1328"/>
    </row>
    <row r="4532" spans="1:7" ht="18.75" customHeight="1" thickBot="1" x14ac:dyDescent="0.3">
      <c r="A4532" s="1330"/>
      <c r="B4532" s="146" t="s">
        <v>4526</v>
      </c>
      <c r="C4532" s="147" t="s">
        <v>95</v>
      </c>
      <c r="D4532" s="168">
        <v>553656</v>
      </c>
      <c r="E4532" s="151">
        <v>833</v>
      </c>
      <c r="F4532" s="913"/>
      <c r="G4532" s="1328"/>
    </row>
    <row r="4533" spans="1:7" ht="18.75" customHeight="1" thickBot="1" x14ac:dyDescent="0.3">
      <c r="A4533" s="1330"/>
      <c r="B4533" s="146" t="s">
        <v>4527</v>
      </c>
      <c r="C4533" s="147" t="s">
        <v>95</v>
      </c>
      <c r="D4533" s="168">
        <v>591812</v>
      </c>
      <c r="E4533" s="151">
        <v>833</v>
      </c>
      <c r="F4533" s="913"/>
      <c r="G4533" s="1328"/>
    </row>
    <row r="4534" spans="1:7" ht="18.75" customHeight="1" thickBot="1" x14ac:dyDescent="0.3">
      <c r="A4534" s="1330"/>
      <c r="B4534" s="146" t="s">
        <v>4528</v>
      </c>
      <c r="C4534" s="147" t="s">
        <v>95</v>
      </c>
      <c r="D4534" s="168">
        <v>633102</v>
      </c>
      <c r="E4534" s="151">
        <v>833</v>
      </c>
      <c r="F4534" s="913"/>
      <c r="G4534" s="1328"/>
    </row>
    <row r="4535" spans="1:7" ht="18.75" customHeight="1" thickBot="1" x14ac:dyDescent="0.3">
      <c r="A4535" s="1330"/>
      <c r="B4535" s="146" t="s">
        <v>4529</v>
      </c>
      <c r="C4535" s="147" t="s">
        <v>95</v>
      </c>
      <c r="D4535" s="168">
        <v>677962</v>
      </c>
      <c r="E4535" s="151">
        <v>833</v>
      </c>
      <c r="F4535" s="913"/>
      <c r="G4535" s="1328"/>
    </row>
    <row r="4536" spans="1:7" ht="18.75" customHeight="1" thickBot="1" x14ac:dyDescent="0.3">
      <c r="A4536" s="1330"/>
      <c r="B4536" s="146" t="s">
        <v>4530</v>
      </c>
      <c r="C4536" s="147" t="s">
        <v>95</v>
      </c>
      <c r="D4536" s="168">
        <v>726917</v>
      </c>
      <c r="E4536" s="151">
        <v>833</v>
      </c>
      <c r="F4536" s="913"/>
      <c r="G4536" s="1328"/>
    </row>
    <row r="4537" spans="1:7" ht="18.75" customHeight="1" thickBot="1" x14ac:dyDescent="0.3">
      <c r="A4537" s="1330"/>
      <c r="B4537" s="146" t="s">
        <v>4531</v>
      </c>
      <c r="C4537" s="147" t="s">
        <v>95</v>
      </c>
      <c r="D4537" s="168">
        <v>780526</v>
      </c>
      <c r="E4537" s="151">
        <v>833</v>
      </c>
      <c r="F4537" s="913"/>
      <c r="G4537" s="1328"/>
    </row>
    <row r="4538" spans="1:7" ht="18.75" customHeight="1" thickBot="1" x14ac:dyDescent="0.3">
      <c r="A4538" s="1330"/>
      <c r="B4538" s="146" t="s">
        <v>4532</v>
      </c>
      <c r="C4538" s="147" t="s">
        <v>95</v>
      </c>
      <c r="D4538" s="168">
        <v>839455</v>
      </c>
      <c r="E4538" s="151">
        <v>833</v>
      </c>
      <c r="F4538" s="913"/>
      <c r="G4538" s="1328"/>
    </row>
    <row r="4539" spans="1:7" ht="18.75" customHeight="1" thickBot="1" x14ac:dyDescent="0.3">
      <c r="A4539" s="1331"/>
      <c r="B4539" s="146" t="s">
        <v>4533</v>
      </c>
      <c r="C4539" s="147" t="s">
        <v>95</v>
      </c>
      <c r="D4539" s="168">
        <v>904456</v>
      </c>
      <c r="E4539" s="151">
        <v>833</v>
      </c>
      <c r="F4539" s="913"/>
      <c r="G4539" s="1328"/>
    </row>
    <row r="4540" spans="1:7" ht="18.75" customHeight="1" thickBot="1" x14ac:dyDescent="0.3">
      <c r="A4540" s="1329">
        <v>13</v>
      </c>
      <c r="B4540" s="146" t="s">
        <v>4534</v>
      </c>
      <c r="C4540" s="147" t="s">
        <v>95</v>
      </c>
      <c r="D4540" s="168">
        <v>91198</v>
      </c>
      <c r="E4540" s="151">
        <v>833</v>
      </c>
      <c r="F4540" s="913"/>
      <c r="G4540" s="1342" t="s">
        <v>4099</v>
      </c>
    </row>
    <row r="4541" spans="1:7" ht="18.75" customHeight="1" thickBot="1" x14ac:dyDescent="0.3">
      <c r="A4541" s="1330"/>
      <c r="B4541" s="146" t="s">
        <v>4535</v>
      </c>
      <c r="C4541" s="147" t="s">
        <v>95</v>
      </c>
      <c r="D4541" s="168">
        <v>120141</v>
      </c>
      <c r="E4541" s="151">
        <v>833</v>
      </c>
      <c r="F4541" s="913"/>
      <c r="G4541" s="1328"/>
    </row>
    <row r="4542" spans="1:7" ht="18.75" customHeight="1" thickBot="1" x14ac:dyDescent="0.3">
      <c r="A4542" s="1330"/>
      <c r="B4542" s="146" t="s">
        <v>4536</v>
      </c>
      <c r="C4542" s="147" t="s">
        <v>95</v>
      </c>
      <c r="D4542" s="168">
        <v>316106</v>
      </c>
      <c r="E4542" s="151">
        <v>833</v>
      </c>
      <c r="F4542" s="913"/>
      <c r="G4542" s="1328"/>
    </row>
    <row r="4543" spans="1:7" ht="18.75" customHeight="1" thickBot="1" x14ac:dyDescent="0.3">
      <c r="A4543" s="1330"/>
      <c r="B4543" s="146" t="s">
        <v>4537</v>
      </c>
      <c r="C4543" s="147" t="s">
        <v>95</v>
      </c>
      <c r="D4543" s="168">
        <v>425284</v>
      </c>
      <c r="E4543" s="151">
        <v>833</v>
      </c>
      <c r="F4543" s="913"/>
      <c r="G4543" s="1328"/>
    </row>
    <row r="4544" spans="1:7" ht="18.75" customHeight="1" thickBot="1" x14ac:dyDescent="0.3">
      <c r="A4544" s="1330"/>
      <c r="B4544" s="146" t="s">
        <v>4538</v>
      </c>
      <c r="C4544" s="147" t="s">
        <v>95</v>
      </c>
      <c r="D4544" s="168">
        <v>454339</v>
      </c>
      <c r="E4544" s="151">
        <v>833</v>
      </c>
      <c r="F4544" s="913"/>
      <c r="G4544" s="1328"/>
    </row>
    <row r="4545" spans="1:7" ht="18.75" customHeight="1" thickBot="1" x14ac:dyDescent="0.3">
      <c r="A4545" s="1330"/>
      <c r="B4545" s="146" t="s">
        <v>4539</v>
      </c>
      <c r="C4545" s="147" t="s">
        <v>95</v>
      </c>
      <c r="D4545" s="168">
        <v>485238</v>
      </c>
      <c r="E4545" s="151">
        <v>833</v>
      </c>
      <c r="F4545" s="913"/>
      <c r="G4545" s="1328"/>
    </row>
    <row r="4546" spans="1:7" ht="18.75" customHeight="1" thickBot="1" x14ac:dyDescent="0.3">
      <c r="A4546" s="1330"/>
      <c r="B4546" s="146" t="s">
        <v>4540</v>
      </c>
      <c r="C4546" s="147" t="s">
        <v>95</v>
      </c>
      <c r="D4546" s="168">
        <v>518245</v>
      </c>
      <c r="E4546" s="151">
        <v>833</v>
      </c>
      <c r="F4546" s="913"/>
      <c r="G4546" s="1328"/>
    </row>
    <row r="4547" spans="1:7" ht="18.75" customHeight="1" thickBot="1" x14ac:dyDescent="0.3">
      <c r="A4547" s="1330"/>
      <c r="B4547" s="146" t="s">
        <v>4541</v>
      </c>
      <c r="C4547" s="147" t="s">
        <v>95</v>
      </c>
      <c r="D4547" s="168">
        <v>553656</v>
      </c>
      <c r="E4547" s="151">
        <v>833</v>
      </c>
      <c r="F4547" s="913"/>
      <c r="G4547" s="1328"/>
    </row>
    <row r="4548" spans="1:7" ht="18.75" customHeight="1" thickBot="1" x14ac:dyDescent="0.3">
      <c r="A4548" s="1330"/>
      <c r="B4548" s="146" t="s">
        <v>4542</v>
      </c>
      <c r="C4548" s="147" t="s">
        <v>95</v>
      </c>
      <c r="D4548" s="168">
        <v>591812</v>
      </c>
      <c r="E4548" s="151">
        <v>833</v>
      </c>
      <c r="F4548" s="913"/>
      <c r="G4548" s="1328"/>
    </row>
    <row r="4549" spans="1:7" ht="18.75" customHeight="1" thickBot="1" x14ac:dyDescent="0.3">
      <c r="A4549" s="1330"/>
      <c r="B4549" s="146" t="s">
        <v>4543</v>
      </c>
      <c r="C4549" s="147" t="s">
        <v>95</v>
      </c>
      <c r="D4549" s="168">
        <v>633102</v>
      </c>
      <c r="E4549" s="151">
        <v>833</v>
      </c>
      <c r="F4549" s="913"/>
      <c r="G4549" s="1328"/>
    </row>
    <row r="4550" spans="1:7" ht="18.75" customHeight="1" thickBot="1" x14ac:dyDescent="0.3">
      <c r="A4550" s="1330"/>
      <c r="B4550" s="146" t="s">
        <v>4544</v>
      </c>
      <c r="C4550" s="147" t="s">
        <v>95</v>
      </c>
      <c r="D4550" s="168">
        <v>677962</v>
      </c>
      <c r="E4550" s="151">
        <v>833</v>
      </c>
      <c r="F4550" s="913"/>
      <c r="G4550" s="1328"/>
    </row>
    <row r="4551" spans="1:7" ht="18.75" customHeight="1" thickBot="1" x14ac:dyDescent="0.3">
      <c r="A4551" s="1330"/>
      <c r="B4551" s="146" t="s">
        <v>4545</v>
      </c>
      <c r="C4551" s="147" t="s">
        <v>95</v>
      </c>
      <c r="D4551" s="168">
        <v>726917</v>
      </c>
      <c r="E4551" s="151">
        <v>833</v>
      </c>
      <c r="F4551" s="913"/>
      <c r="G4551" s="1328"/>
    </row>
    <row r="4552" spans="1:7" ht="18.75" customHeight="1" thickBot="1" x14ac:dyDescent="0.3">
      <c r="A4552" s="1330"/>
      <c r="B4552" s="146" t="s">
        <v>4546</v>
      </c>
      <c r="C4552" s="147" t="s">
        <v>95</v>
      </c>
      <c r="D4552" s="168">
        <v>780526</v>
      </c>
      <c r="E4552" s="151">
        <v>833</v>
      </c>
      <c r="F4552" s="913"/>
      <c r="G4552" s="1328"/>
    </row>
    <row r="4553" spans="1:7" ht="18.75" customHeight="1" thickBot="1" x14ac:dyDescent="0.3">
      <c r="A4553" s="1330"/>
      <c r="B4553" s="146" t="s">
        <v>4547</v>
      </c>
      <c r="C4553" s="147" t="s">
        <v>95</v>
      </c>
      <c r="D4553" s="168">
        <v>839455</v>
      </c>
      <c r="E4553" s="151">
        <v>833</v>
      </c>
      <c r="F4553" s="913"/>
      <c r="G4553" s="1328"/>
    </row>
    <row r="4554" spans="1:7" ht="18.75" customHeight="1" thickBot="1" x14ac:dyDescent="0.3">
      <c r="A4554" s="1331"/>
      <c r="B4554" s="146" t="s">
        <v>4548</v>
      </c>
      <c r="C4554" s="147" t="s">
        <v>95</v>
      </c>
      <c r="D4554" s="168">
        <v>904456</v>
      </c>
      <c r="E4554" s="151">
        <v>833</v>
      </c>
      <c r="F4554" s="913"/>
      <c r="G4554" s="1328"/>
    </row>
    <row r="4555" spans="1:7" ht="18.75" customHeight="1" thickBot="1" x14ac:dyDescent="0.3">
      <c r="A4555" s="1329">
        <v>14</v>
      </c>
      <c r="B4555" s="146" t="s">
        <v>4549</v>
      </c>
      <c r="C4555" s="147" t="s">
        <v>95</v>
      </c>
      <c r="D4555" s="168">
        <v>91198</v>
      </c>
      <c r="E4555" s="151">
        <v>833</v>
      </c>
      <c r="F4555" s="913"/>
      <c r="G4555" s="1342" t="s">
        <v>4099</v>
      </c>
    </row>
    <row r="4556" spans="1:7" ht="18.75" customHeight="1" thickBot="1" x14ac:dyDescent="0.3">
      <c r="A4556" s="1330"/>
      <c r="B4556" s="146" t="s">
        <v>4550</v>
      </c>
      <c r="C4556" s="147" t="s">
        <v>95</v>
      </c>
      <c r="D4556" s="168">
        <v>120141</v>
      </c>
      <c r="E4556" s="151">
        <v>833</v>
      </c>
      <c r="F4556" s="913"/>
      <c r="G4556" s="1328"/>
    </row>
    <row r="4557" spans="1:7" ht="18.75" customHeight="1" thickBot="1" x14ac:dyDescent="0.3">
      <c r="A4557" s="1330"/>
      <c r="B4557" s="146" t="s">
        <v>4551</v>
      </c>
      <c r="C4557" s="147" t="s">
        <v>95</v>
      </c>
      <c r="D4557" s="168">
        <v>316106</v>
      </c>
      <c r="E4557" s="151">
        <v>833</v>
      </c>
      <c r="F4557" s="913"/>
      <c r="G4557" s="1328"/>
    </row>
    <row r="4558" spans="1:7" ht="18.75" customHeight="1" thickBot="1" x14ac:dyDescent="0.3">
      <c r="A4558" s="1330"/>
      <c r="B4558" s="146" t="s">
        <v>4552</v>
      </c>
      <c r="C4558" s="147" t="s">
        <v>95</v>
      </c>
      <c r="D4558" s="168">
        <v>425284</v>
      </c>
      <c r="E4558" s="151">
        <v>833</v>
      </c>
      <c r="F4558" s="913"/>
      <c r="G4558" s="1328"/>
    </row>
    <row r="4559" spans="1:7" ht="18.75" customHeight="1" thickBot="1" x14ac:dyDescent="0.3">
      <c r="A4559" s="1330"/>
      <c r="B4559" s="146" t="s">
        <v>4553</v>
      </c>
      <c r="C4559" s="147" t="s">
        <v>95</v>
      </c>
      <c r="D4559" s="168">
        <v>454339</v>
      </c>
      <c r="E4559" s="151">
        <v>833</v>
      </c>
      <c r="F4559" s="913"/>
      <c r="G4559" s="1328"/>
    </row>
    <row r="4560" spans="1:7" ht="18.75" customHeight="1" thickBot="1" x14ac:dyDescent="0.3">
      <c r="A4560" s="1330"/>
      <c r="B4560" s="146" t="s">
        <v>4554</v>
      </c>
      <c r="C4560" s="147" t="s">
        <v>95</v>
      </c>
      <c r="D4560" s="168">
        <v>485238</v>
      </c>
      <c r="E4560" s="151">
        <v>833</v>
      </c>
      <c r="F4560" s="913"/>
      <c r="G4560" s="1328"/>
    </row>
    <row r="4561" spans="1:7" ht="18.75" customHeight="1" thickBot="1" x14ac:dyDescent="0.3">
      <c r="A4561" s="1330"/>
      <c r="B4561" s="146" t="s">
        <v>4555</v>
      </c>
      <c r="C4561" s="147" t="s">
        <v>95</v>
      </c>
      <c r="D4561" s="168">
        <v>518245</v>
      </c>
      <c r="E4561" s="151">
        <v>833</v>
      </c>
      <c r="F4561" s="913"/>
      <c r="G4561" s="1328"/>
    </row>
    <row r="4562" spans="1:7" ht="18.75" customHeight="1" thickBot="1" x14ac:dyDescent="0.3">
      <c r="A4562" s="1330"/>
      <c r="B4562" s="146" t="s">
        <v>4556</v>
      </c>
      <c r="C4562" s="147" t="s">
        <v>95</v>
      </c>
      <c r="D4562" s="168">
        <v>553656</v>
      </c>
      <c r="E4562" s="151">
        <v>833</v>
      </c>
      <c r="F4562" s="913"/>
      <c r="G4562" s="1328"/>
    </row>
    <row r="4563" spans="1:7" ht="18.75" customHeight="1" thickBot="1" x14ac:dyDescent="0.3">
      <c r="A4563" s="1330"/>
      <c r="B4563" s="146" t="s">
        <v>4557</v>
      </c>
      <c r="C4563" s="147" t="s">
        <v>95</v>
      </c>
      <c r="D4563" s="168">
        <v>591812</v>
      </c>
      <c r="E4563" s="151">
        <v>833</v>
      </c>
      <c r="F4563" s="913"/>
      <c r="G4563" s="1328"/>
    </row>
    <row r="4564" spans="1:7" ht="18.75" customHeight="1" thickBot="1" x14ac:dyDescent="0.3">
      <c r="A4564" s="1330"/>
      <c r="B4564" s="146" t="s">
        <v>4558</v>
      </c>
      <c r="C4564" s="147" t="s">
        <v>95</v>
      </c>
      <c r="D4564" s="168">
        <v>633102</v>
      </c>
      <c r="E4564" s="151">
        <v>833</v>
      </c>
      <c r="F4564" s="913"/>
      <c r="G4564" s="1328"/>
    </row>
    <row r="4565" spans="1:7" ht="18.75" customHeight="1" thickBot="1" x14ac:dyDescent="0.3">
      <c r="A4565" s="1330"/>
      <c r="B4565" s="146" t="s">
        <v>4559</v>
      </c>
      <c r="C4565" s="147" t="s">
        <v>95</v>
      </c>
      <c r="D4565" s="168">
        <v>677962</v>
      </c>
      <c r="E4565" s="151">
        <v>833</v>
      </c>
      <c r="F4565" s="913"/>
      <c r="G4565" s="1328"/>
    </row>
    <row r="4566" spans="1:7" ht="18.75" customHeight="1" thickBot="1" x14ac:dyDescent="0.3">
      <c r="A4566" s="1330"/>
      <c r="B4566" s="146" t="s">
        <v>4560</v>
      </c>
      <c r="C4566" s="147" t="s">
        <v>95</v>
      </c>
      <c r="D4566" s="168">
        <v>726917</v>
      </c>
      <c r="E4566" s="151">
        <v>833</v>
      </c>
      <c r="F4566" s="913"/>
      <c r="G4566" s="1328"/>
    </row>
    <row r="4567" spans="1:7" ht="18.75" customHeight="1" thickBot="1" x14ac:dyDescent="0.3">
      <c r="A4567" s="1330"/>
      <c r="B4567" s="146" t="s">
        <v>4561</v>
      </c>
      <c r="C4567" s="147" t="s">
        <v>95</v>
      </c>
      <c r="D4567" s="168">
        <v>780526</v>
      </c>
      <c r="E4567" s="151">
        <v>833</v>
      </c>
      <c r="F4567" s="913"/>
      <c r="G4567" s="1328"/>
    </row>
    <row r="4568" spans="1:7" ht="18.75" customHeight="1" thickBot="1" x14ac:dyDescent="0.3">
      <c r="A4568" s="1330"/>
      <c r="B4568" s="146" t="s">
        <v>4562</v>
      </c>
      <c r="C4568" s="147" t="s">
        <v>95</v>
      </c>
      <c r="D4568" s="168">
        <v>839455</v>
      </c>
      <c r="E4568" s="151">
        <v>833</v>
      </c>
      <c r="F4568" s="913"/>
      <c r="G4568" s="1328"/>
    </row>
    <row r="4569" spans="1:7" ht="18.75" customHeight="1" thickBot="1" x14ac:dyDescent="0.3">
      <c r="A4569" s="1331"/>
      <c r="B4569" s="146" t="s">
        <v>4563</v>
      </c>
      <c r="C4569" s="147" t="s">
        <v>95</v>
      </c>
      <c r="D4569" s="168">
        <v>904456</v>
      </c>
      <c r="E4569" s="151">
        <v>833</v>
      </c>
      <c r="F4569" s="913"/>
      <c r="G4569" s="1328"/>
    </row>
    <row r="4570" spans="1:7" ht="18.75" customHeight="1" thickBot="1" x14ac:dyDescent="0.3">
      <c r="A4570" s="1329">
        <v>14</v>
      </c>
      <c r="B4570" s="146" t="s">
        <v>4564</v>
      </c>
      <c r="C4570" s="147" t="s">
        <v>95</v>
      </c>
      <c r="D4570" s="168">
        <v>91198</v>
      </c>
      <c r="E4570" s="151">
        <v>833</v>
      </c>
      <c r="F4570" s="913"/>
      <c r="G4570" s="1342" t="s">
        <v>4099</v>
      </c>
    </row>
    <row r="4571" spans="1:7" ht="18.75" customHeight="1" thickBot="1" x14ac:dyDescent="0.3">
      <c r="A4571" s="1330"/>
      <c r="B4571" s="146" t="s">
        <v>4565</v>
      </c>
      <c r="C4571" s="147" t="s">
        <v>95</v>
      </c>
      <c r="D4571" s="168">
        <v>120141</v>
      </c>
      <c r="E4571" s="151">
        <v>833</v>
      </c>
      <c r="F4571" s="913"/>
      <c r="G4571" s="1328"/>
    </row>
    <row r="4572" spans="1:7" ht="18.75" customHeight="1" thickBot="1" x14ac:dyDescent="0.3">
      <c r="A4572" s="1330"/>
      <c r="B4572" s="146" t="s">
        <v>4566</v>
      </c>
      <c r="C4572" s="147" t="s">
        <v>95</v>
      </c>
      <c r="D4572" s="168">
        <v>316106</v>
      </c>
      <c r="E4572" s="151">
        <v>833</v>
      </c>
      <c r="F4572" s="913"/>
      <c r="G4572" s="1328"/>
    </row>
    <row r="4573" spans="1:7" ht="18.75" customHeight="1" thickBot="1" x14ac:dyDescent="0.3">
      <c r="A4573" s="1330"/>
      <c r="B4573" s="146" t="s">
        <v>4567</v>
      </c>
      <c r="C4573" s="147" t="s">
        <v>95</v>
      </c>
      <c r="D4573" s="168">
        <v>425284</v>
      </c>
      <c r="E4573" s="151">
        <v>833</v>
      </c>
      <c r="F4573" s="913"/>
      <c r="G4573" s="1328"/>
    </row>
    <row r="4574" spans="1:7" ht="18.75" customHeight="1" thickBot="1" x14ac:dyDescent="0.3">
      <c r="A4574" s="1330"/>
      <c r="B4574" s="146" t="s">
        <v>4568</v>
      </c>
      <c r="C4574" s="147" t="s">
        <v>95</v>
      </c>
      <c r="D4574" s="168">
        <v>454339</v>
      </c>
      <c r="E4574" s="151">
        <v>833</v>
      </c>
      <c r="F4574" s="913"/>
      <c r="G4574" s="1328"/>
    </row>
    <row r="4575" spans="1:7" ht="18.75" customHeight="1" thickBot="1" x14ac:dyDescent="0.3">
      <c r="A4575" s="1330"/>
      <c r="B4575" s="146" t="s">
        <v>4569</v>
      </c>
      <c r="C4575" s="147" t="s">
        <v>95</v>
      </c>
      <c r="D4575" s="168">
        <v>485238</v>
      </c>
      <c r="E4575" s="151">
        <v>833</v>
      </c>
      <c r="F4575" s="913"/>
      <c r="G4575" s="1328"/>
    </row>
    <row r="4576" spans="1:7" ht="18.75" customHeight="1" thickBot="1" x14ac:dyDescent="0.3">
      <c r="A4576" s="1330"/>
      <c r="B4576" s="146" t="s">
        <v>4570</v>
      </c>
      <c r="C4576" s="147" t="s">
        <v>95</v>
      </c>
      <c r="D4576" s="168">
        <v>518245</v>
      </c>
      <c r="E4576" s="151">
        <v>833</v>
      </c>
      <c r="F4576" s="913"/>
      <c r="G4576" s="1328"/>
    </row>
    <row r="4577" spans="1:7" ht="18.75" customHeight="1" thickBot="1" x14ac:dyDescent="0.3">
      <c r="A4577" s="1330"/>
      <c r="B4577" s="146" t="s">
        <v>4571</v>
      </c>
      <c r="C4577" s="147" t="s">
        <v>95</v>
      </c>
      <c r="D4577" s="168">
        <v>553656</v>
      </c>
      <c r="E4577" s="151">
        <v>833</v>
      </c>
      <c r="F4577" s="913"/>
      <c r="G4577" s="1328"/>
    </row>
    <row r="4578" spans="1:7" ht="18.75" customHeight="1" thickBot="1" x14ac:dyDescent="0.3">
      <c r="A4578" s="1330"/>
      <c r="B4578" s="146" t="s">
        <v>4572</v>
      </c>
      <c r="C4578" s="147" t="s">
        <v>95</v>
      </c>
      <c r="D4578" s="168">
        <v>591812</v>
      </c>
      <c r="E4578" s="151">
        <v>833</v>
      </c>
      <c r="F4578" s="913"/>
      <c r="G4578" s="1328"/>
    </row>
    <row r="4579" spans="1:7" ht="18.75" customHeight="1" thickBot="1" x14ac:dyDescent="0.3">
      <c r="A4579" s="1330"/>
      <c r="B4579" s="146" t="s">
        <v>4573</v>
      </c>
      <c r="C4579" s="147" t="s">
        <v>95</v>
      </c>
      <c r="D4579" s="168">
        <v>633102</v>
      </c>
      <c r="E4579" s="151">
        <v>833</v>
      </c>
      <c r="F4579" s="913"/>
      <c r="G4579" s="1328"/>
    </row>
    <row r="4580" spans="1:7" ht="18.75" customHeight="1" thickBot="1" x14ac:dyDescent="0.3">
      <c r="A4580" s="1330"/>
      <c r="B4580" s="146" t="s">
        <v>4574</v>
      </c>
      <c r="C4580" s="147" t="s">
        <v>95</v>
      </c>
      <c r="D4580" s="168">
        <v>677962</v>
      </c>
      <c r="E4580" s="151">
        <v>833</v>
      </c>
      <c r="F4580" s="913"/>
      <c r="G4580" s="1328"/>
    </row>
    <row r="4581" spans="1:7" ht="18.75" customHeight="1" thickBot="1" x14ac:dyDescent="0.3">
      <c r="A4581" s="1330"/>
      <c r="B4581" s="146" t="s">
        <v>4575</v>
      </c>
      <c r="C4581" s="147" t="s">
        <v>95</v>
      </c>
      <c r="D4581" s="168">
        <v>726917</v>
      </c>
      <c r="E4581" s="151">
        <v>833</v>
      </c>
      <c r="F4581" s="913"/>
      <c r="G4581" s="1328"/>
    </row>
    <row r="4582" spans="1:7" ht="18.75" customHeight="1" thickBot="1" x14ac:dyDescent="0.3">
      <c r="A4582" s="1330"/>
      <c r="B4582" s="146" t="s">
        <v>4576</v>
      </c>
      <c r="C4582" s="147" t="s">
        <v>95</v>
      </c>
      <c r="D4582" s="168">
        <v>780526</v>
      </c>
      <c r="E4582" s="151">
        <v>833</v>
      </c>
      <c r="F4582" s="913"/>
      <c r="G4582" s="1328"/>
    </row>
    <row r="4583" spans="1:7" ht="18.75" customHeight="1" thickBot="1" x14ac:dyDescent="0.3">
      <c r="A4583" s="1330"/>
      <c r="B4583" s="146" t="s">
        <v>4577</v>
      </c>
      <c r="C4583" s="147" t="s">
        <v>95</v>
      </c>
      <c r="D4583" s="168">
        <v>839455</v>
      </c>
      <c r="E4583" s="151">
        <v>833</v>
      </c>
      <c r="F4583" s="913"/>
      <c r="G4583" s="1328"/>
    </row>
    <row r="4584" spans="1:7" ht="18.75" customHeight="1" thickBot="1" x14ac:dyDescent="0.3">
      <c r="A4584" s="1331"/>
      <c r="B4584" s="146" t="s">
        <v>4578</v>
      </c>
      <c r="C4584" s="147" t="s">
        <v>95</v>
      </c>
      <c r="D4584" s="168">
        <v>904456</v>
      </c>
      <c r="E4584" s="151">
        <v>833</v>
      </c>
      <c r="F4584" s="913"/>
      <c r="G4584" s="1328"/>
    </row>
    <row r="4585" spans="1:7" ht="18.75" customHeight="1" thickBot="1" x14ac:dyDescent="0.3">
      <c r="A4585" s="1329">
        <v>15</v>
      </c>
      <c r="B4585" s="146" t="s">
        <v>4579</v>
      </c>
      <c r="C4585" s="147" t="s">
        <v>95</v>
      </c>
      <c r="D4585" s="168">
        <v>91198</v>
      </c>
      <c r="E4585" s="151">
        <v>833</v>
      </c>
      <c r="F4585" s="913"/>
      <c r="G4585" s="1342" t="s">
        <v>4099</v>
      </c>
    </row>
    <row r="4586" spans="1:7" ht="18.75" customHeight="1" thickBot="1" x14ac:dyDescent="0.3">
      <c r="A4586" s="1330"/>
      <c r="B4586" s="146" t="s">
        <v>4580</v>
      </c>
      <c r="C4586" s="147" t="s">
        <v>95</v>
      </c>
      <c r="D4586" s="168">
        <v>120141</v>
      </c>
      <c r="E4586" s="151">
        <v>833</v>
      </c>
      <c r="F4586" s="913"/>
      <c r="G4586" s="1328"/>
    </row>
    <row r="4587" spans="1:7" ht="18.75" customHeight="1" thickBot="1" x14ac:dyDescent="0.3">
      <c r="A4587" s="1330"/>
      <c r="B4587" s="146" t="s">
        <v>4581</v>
      </c>
      <c r="C4587" s="147" t="s">
        <v>95</v>
      </c>
      <c r="D4587" s="168">
        <v>316106</v>
      </c>
      <c r="E4587" s="151">
        <v>833</v>
      </c>
      <c r="F4587" s="913"/>
      <c r="G4587" s="1328"/>
    </row>
    <row r="4588" spans="1:7" ht="18.75" customHeight="1" thickBot="1" x14ac:dyDescent="0.3">
      <c r="A4588" s="1330"/>
      <c r="B4588" s="146" t="s">
        <v>4582</v>
      </c>
      <c r="C4588" s="147" t="s">
        <v>95</v>
      </c>
      <c r="D4588" s="168">
        <v>425284</v>
      </c>
      <c r="E4588" s="151">
        <v>833</v>
      </c>
      <c r="F4588" s="913"/>
      <c r="G4588" s="1328"/>
    </row>
    <row r="4589" spans="1:7" ht="18.75" customHeight="1" thickBot="1" x14ac:dyDescent="0.3">
      <c r="A4589" s="1330"/>
      <c r="B4589" s="146" t="s">
        <v>4583</v>
      </c>
      <c r="C4589" s="147" t="s">
        <v>95</v>
      </c>
      <c r="D4589" s="168">
        <v>454339</v>
      </c>
      <c r="E4589" s="151">
        <v>833</v>
      </c>
      <c r="F4589" s="913"/>
      <c r="G4589" s="1328"/>
    </row>
    <row r="4590" spans="1:7" ht="18.75" customHeight="1" thickBot="1" x14ac:dyDescent="0.3">
      <c r="A4590" s="1330"/>
      <c r="B4590" s="146" t="s">
        <v>4584</v>
      </c>
      <c r="C4590" s="147" t="s">
        <v>95</v>
      </c>
      <c r="D4590" s="168">
        <v>485238</v>
      </c>
      <c r="E4590" s="151">
        <v>833</v>
      </c>
      <c r="F4590" s="913"/>
      <c r="G4590" s="1328"/>
    </row>
    <row r="4591" spans="1:7" ht="18.75" customHeight="1" thickBot="1" x14ac:dyDescent="0.3">
      <c r="A4591" s="1330"/>
      <c r="B4591" s="146" t="s">
        <v>4585</v>
      </c>
      <c r="C4591" s="147" t="s">
        <v>95</v>
      </c>
      <c r="D4591" s="168">
        <v>518245</v>
      </c>
      <c r="E4591" s="151">
        <v>833</v>
      </c>
      <c r="F4591" s="913"/>
      <c r="G4591" s="1328"/>
    </row>
    <row r="4592" spans="1:7" ht="18.75" customHeight="1" thickBot="1" x14ac:dyDescent="0.3">
      <c r="A4592" s="1330"/>
      <c r="B4592" s="146" t="s">
        <v>4586</v>
      </c>
      <c r="C4592" s="147" t="s">
        <v>95</v>
      </c>
      <c r="D4592" s="168">
        <v>553656</v>
      </c>
      <c r="E4592" s="151">
        <v>833</v>
      </c>
      <c r="F4592" s="913"/>
      <c r="G4592" s="1328"/>
    </row>
    <row r="4593" spans="1:7" ht="18.75" customHeight="1" thickBot="1" x14ac:dyDescent="0.3">
      <c r="A4593" s="1330"/>
      <c r="B4593" s="146" t="s">
        <v>4587</v>
      </c>
      <c r="C4593" s="147" t="s">
        <v>95</v>
      </c>
      <c r="D4593" s="168">
        <v>591812</v>
      </c>
      <c r="E4593" s="151">
        <v>833</v>
      </c>
      <c r="F4593" s="913"/>
      <c r="G4593" s="1328"/>
    </row>
    <row r="4594" spans="1:7" ht="18.75" customHeight="1" thickBot="1" x14ac:dyDescent="0.3">
      <c r="A4594" s="1330"/>
      <c r="B4594" s="146" t="s">
        <v>4588</v>
      </c>
      <c r="C4594" s="147" t="s">
        <v>95</v>
      </c>
      <c r="D4594" s="168">
        <v>633102</v>
      </c>
      <c r="E4594" s="151">
        <v>833</v>
      </c>
      <c r="F4594" s="913"/>
      <c r="G4594" s="1328"/>
    </row>
    <row r="4595" spans="1:7" ht="18.75" customHeight="1" thickBot="1" x14ac:dyDescent="0.3">
      <c r="A4595" s="1330"/>
      <c r="B4595" s="146" t="s">
        <v>4589</v>
      </c>
      <c r="C4595" s="147" t="s">
        <v>95</v>
      </c>
      <c r="D4595" s="168">
        <v>677962</v>
      </c>
      <c r="E4595" s="151">
        <v>833</v>
      </c>
      <c r="F4595" s="913"/>
      <c r="G4595" s="1328"/>
    </row>
    <row r="4596" spans="1:7" ht="18.75" customHeight="1" thickBot="1" x14ac:dyDescent="0.3">
      <c r="A4596" s="1330"/>
      <c r="B4596" s="146" t="s">
        <v>4590</v>
      </c>
      <c r="C4596" s="147" t="s">
        <v>95</v>
      </c>
      <c r="D4596" s="168">
        <v>726917</v>
      </c>
      <c r="E4596" s="151">
        <v>833</v>
      </c>
      <c r="F4596" s="913"/>
      <c r="G4596" s="1328"/>
    </row>
    <row r="4597" spans="1:7" ht="18.75" customHeight="1" thickBot="1" x14ac:dyDescent="0.3">
      <c r="A4597" s="1330"/>
      <c r="B4597" s="146" t="s">
        <v>4591</v>
      </c>
      <c r="C4597" s="147" t="s">
        <v>95</v>
      </c>
      <c r="D4597" s="168">
        <v>780526</v>
      </c>
      <c r="E4597" s="151">
        <v>833</v>
      </c>
      <c r="F4597" s="913"/>
      <c r="G4597" s="1328"/>
    </row>
    <row r="4598" spans="1:7" ht="18.75" customHeight="1" thickBot="1" x14ac:dyDescent="0.3">
      <c r="A4598" s="1330"/>
      <c r="B4598" s="146" t="s">
        <v>4592</v>
      </c>
      <c r="C4598" s="147" t="s">
        <v>95</v>
      </c>
      <c r="D4598" s="168">
        <v>839455</v>
      </c>
      <c r="E4598" s="151">
        <v>833</v>
      </c>
      <c r="F4598" s="913"/>
      <c r="G4598" s="1328"/>
    </row>
    <row r="4599" spans="1:7" ht="18.75" customHeight="1" thickBot="1" x14ac:dyDescent="0.3">
      <c r="A4599" s="1331"/>
      <c r="B4599" s="146" t="s">
        <v>4593</v>
      </c>
      <c r="C4599" s="147" t="s">
        <v>95</v>
      </c>
      <c r="D4599" s="168">
        <v>904456</v>
      </c>
      <c r="E4599" s="151">
        <v>833</v>
      </c>
      <c r="F4599" s="913"/>
      <c r="G4599" s="1328"/>
    </row>
    <row r="4600" spans="1:7" ht="18.75" customHeight="1" thickBot="1" x14ac:dyDescent="0.3">
      <c r="A4600" s="1329">
        <v>15</v>
      </c>
      <c r="B4600" s="146" t="s">
        <v>4324</v>
      </c>
      <c r="C4600" s="147" t="s">
        <v>95</v>
      </c>
      <c r="D4600" s="168">
        <v>91198</v>
      </c>
      <c r="E4600" s="151">
        <v>833</v>
      </c>
      <c r="F4600" s="913"/>
      <c r="G4600" s="1342" t="s">
        <v>4099</v>
      </c>
    </row>
    <row r="4601" spans="1:7" ht="18.75" customHeight="1" thickBot="1" x14ac:dyDescent="0.3">
      <c r="A4601" s="1330"/>
      <c r="B4601" s="146" t="s">
        <v>4325</v>
      </c>
      <c r="C4601" s="147" t="s">
        <v>95</v>
      </c>
      <c r="D4601" s="168">
        <v>120141</v>
      </c>
      <c r="E4601" s="151">
        <v>833</v>
      </c>
      <c r="F4601" s="913"/>
      <c r="G4601" s="1328"/>
    </row>
    <row r="4602" spans="1:7" ht="18.75" customHeight="1" thickBot="1" x14ac:dyDescent="0.3">
      <c r="A4602" s="1330"/>
      <c r="B4602" s="146" t="s">
        <v>4326</v>
      </c>
      <c r="C4602" s="147" t="s">
        <v>95</v>
      </c>
      <c r="D4602" s="168">
        <v>316106</v>
      </c>
      <c r="E4602" s="151">
        <v>833</v>
      </c>
      <c r="F4602" s="913"/>
      <c r="G4602" s="1328"/>
    </row>
    <row r="4603" spans="1:7" ht="18.75" customHeight="1" thickBot="1" x14ac:dyDescent="0.3">
      <c r="A4603" s="1330"/>
      <c r="B4603" s="146" t="s">
        <v>4327</v>
      </c>
      <c r="C4603" s="147" t="s">
        <v>95</v>
      </c>
      <c r="D4603" s="168">
        <v>425284</v>
      </c>
      <c r="E4603" s="151">
        <v>833</v>
      </c>
      <c r="F4603" s="913"/>
      <c r="G4603" s="1328"/>
    </row>
    <row r="4604" spans="1:7" ht="18.75" customHeight="1" thickBot="1" x14ac:dyDescent="0.3">
      <c r="A4604" s="1330"/>
      <c r="B4604" s="146" t="s">
        <v>4328</v>
      </c>
      <c r="C4604" s="147" t="s">
        <v>95</v>
      </c>
      <c r="D4604" s="168">
        <v>454339</v>
      </c>
      <c r="E4604" s="151">
        <v>833</v>
      </c>
      <c r="F4604" s="913"/>
      <c r="G4604" s="1328"/>
    </row>
    <row r="4605" spans="1:7" ht="18.75" customHeight="1" thickBot="1" x14ac:dyDescent="0.3">
      <c r="A4605" s="1330"/>
      <c r="B4605" s="146" t="s">
        <v>4329</v>
      </c>
      <c r="C4605" s="147" t="s">
        <v>95</v>
      </c>
      <c r="D4605" s="168">
        <v>485238</v>
      </c>
      <c r="E4605" s="151">
        <v>833</v>
      </c>
      <c r="F4605" s="913"/>
      <c r="G4605" s="1328"/>
    </row>
    <row r="4606" spans="1:7" ht="18.75" customHeight="1" thickBot="1" x14ac:dyDescent="0.3">
      <c r="A4606" s="1330"/>
      <c r="B4606" s="146" t="s">
        <v>4330</v>
      </c>
      <c r="C4606" s="147" t="s">
        <v>95</v>
      </c>
      <c r="D4606" s="168">
        <v>518245</v>
      </c>
      <c r="E4606" s="151">
        <v>833</v>
      </c>
      <c r="F4606" s="913"/>
      <c r="G4606" s="1328"/>
    </row>
    <row r="4607" spans="1:7" ht="18.75" customHeight="1" thickBot="1" x14ac:dyDescent="0.3">
      <c r="A4607" s="1330"/>
      <c r="B4607" s="146" t="s">
        <v>4331</v>
      </c>
      <c r="C4607" s="147" t="s">
        <v>95</v>
      </c>
      <c r="D4607" s="168">
        <v>553656</v>
      </c>
      <c r="E4607" s="151">
        <v>833</v>
      </c>
      <c r="F4607" s="913"/>
      <c r="G4607" s="1328"/>
    </row>
    <row r="4608" spans="1:7" ht="18.75" customHeight="1" thickBot="1" x14ac:dyDescent="0.3">
      <c r="A4608" s="1330"/>
      <c r="B4608" s="146" t="s">
        <v>4332</v>
      </c>
      <c r="C4608" s="147" t="s">
        <v>95</v>
      </c>
      <c r="D4608" s="168">
        <v>591812</v>
      </c>
      <c r="E4608" s="151">
        <v>833</v>
      </c>
      <c r="F4608" s="913"/>
      <c r="G4608" s="1328"/>
    </row>
    <row r="4609" spans="1:7" ht="18.75" customHeight="1" thickBot="1" x14ac:dyDescent="0.3">
      <c r="A4609" s="1330"/>
      <c r="B4609" s="146" t="s">
        <v>4333</v>
      </c>
      <c r="C4609" s="147" t="s">
        <v>95</v>
      </c>
      <c r="D4609" s="168">
        <v>633102</v>
      </c>
      <c r="E4609" s="151">
        <v>833</v>
      </c>
      <c r="F4609" s="913"/>
      <c r="G4609" s="1328"/>
    </row>
    <row r="4610" spans="1:7" ht="18.75" customHeight="1" thickBot="1" x14ac:dyDescent="0.3">
      <c r="A4610" s="1330"/>
      <c r="B4610" s="146" t="s">
        <v>4334</v>
      </c>
      <c r="C4610" s="147" t="s">
        <v>95</v>
      </c>
      <c r="D4610" s="168">
        <v>677962</v>
      </c>
      <c r="E4610" s="151">
        <v>833</v>
      </c>
      <c r="F4610" s="913"/>
      <c r="G4610" s="1328"/>
    </row>
    <row r="4611" spans="1:7" ht="18.75" customHeight="1" thickBot="1" x14ac:dyDescent="0.3">
      <c r="A4611" s="1330"/>
      <c r="B4611" s="146" t="s">
        <v>4335</v>
      </c>
      <c r="C4611" s="147" t="s">
        <v>95</v>
      </c>
      <c r="D4611" s="168">
        <v>726917</v>
      </c>
      <c r="E4611" s="151">
        <v>833</v>
      </c>
      <c r="F4611" s="913"/>
      <c r="G4611" s="1328"/>
    </row>
    <row r="4612" spans="1:7" ht="18.75" customHeight="1" thickBot="1" x14ac:dyDescent="0.3">
      <c r="A4612" s="1330"/>
      <c r="B4612" s="146" t="s">
        <v>4336</v>
      </c>
      <c r="C4612" s="147" t="s">
        <v>95</v>
      </c>
      <c r="D4612" s="168">
        <v>780526</v>
      </c>
      <c r="E4612" s="151">
        <v>833</v>
      </c>
      <c r="F4612" s="913"/>
      <c r="G4612" s="1328"/>
    </row>
    <row r="4613" spans="1:7" ht="18.75" customHeight="1" thickBot="1" x14ac:dyDescent="0.3">
      <c r="A4613" s="1330"/>
      <c r="B4613" s="146" t="s">
        <v>4337</v>
      </c>
      <c r="C4613" s="147" t="s">
        <v>95</v>
      </c>
      <c r="D4613" s="168">
        <v>839455</v>
      </c>
      <c r="E4613" s="151">
        <v>833</v>
      </c>
      <c r="F4613" s="913"/>
      <c r="G4613" s="1328"/>
    </row>
    <row r="4614" spans="1:7" ht="18.75" customHeight="1" thickBot="1" x14ac:dyDescent="0.3">
      <c r="A4614" s="1331"/>
      <c r="B4614" s="146" t="s">
        <v>4338</v>
      </c>
      <c r="C4614" s="147" t="s">
        <v>95</v>
      </c>
      <c r="D4614" s="168">
        <v>904456</v>
      </c>
      <c r="E4614" s="151">
        <v>833</v>
      </c>
      <c r="F4614" s="913"/>
      <c r="G4614" s="1328"/>
    </row>
    <row r="4615" spans="1:7" ht="18.75" customHeight="1" thickBot="1" x14ac:dyDescent="0.3">
      <c r="A4615" s="1329">
        <v>15</v>
      </c>
      <c r="B4615" s="146" t="s">
        <v>4594</v>
      </c>
      <c r="C4615" s="147" t="s">
        <v>95</v>
      </c>
      <c r="D4615" s="168">
        <v>91198</v>
      </c>
      <c r="E4615" s="151">
        <v>833</v>
      </c>
      <c r="F4615" s="913"/>
      <c r="G4615" s="1342" t="s">
        <v>4099</v>
      </c>
    </row>
    <row r="4616" spans="1:7" ht="18.75" customHeight="1" thickBot="1" x14ac:dyDescent="0.3">
      <c r="A4616" s="1330"/>
      <c r="B4616" s="146" t="s">
        <v>4595</v>
      </c>
      <c r="C4616" s="147" t="s">
        <v>95</v>
      </c>
      <c r="D4616" s="168">
        <v>120141</v>
      </c>
      <c r="E4616" s="151">
        <v>833</v>
      </c>
      <c r="F4616" s="913"/>
      <c r="G4616" s="1328"/>
    </row>
    <row r="4617" spans="1:7" ht="18.75" customHeight="1" thickBot="1" x14ac:dyDescent="0.3">
      <c r="A4617" s="1330"/>
      <c r="B4617" s="146" t="s">
        <v>4596</v>
      </c>
      <c r="C4617" s="147" t="s">
        <v>95</v>
      </c>
      <c r="D4617" s="168">
        <v>316106</v>
      </c>
      <c r="E4617" s="151">
        <v>833</v>
      </c>
      <c r="F4617" s="913"/>
      <c r="G4617" s="1328"/>
    </row>
    <row r="4618" spans="1:7" ht="18.75" customHeight="1" thickBot="1" x14ac:dyDescent="0.3">
      <c r="A4618" s="1330"/>
      <c r="B4618" s="146" t="s">
        <v>4597</v>
      </c>
      <c r="C4618" s="147" t="s">
        <v>95</v>
      </c>
      <c r="D4618" s="168">
        <v>425284</v>
      </c>
      <c r="E4618" s="151">
        <v>833</v>
      </c>
      <c r="F4618" s="913"/>
      <c r="G4618" s="1328"/>
    </row>
    <row r="4619" spans="1:7" ht="18.75" customHeight="1" thickBot="1" x14ac:dyDescent="0.3">
      <c r="A4619" s="1330"/>
      <c r="B4619" s="146" t="s">
        <v>4598</v>
      </c>
      <c r="C4619" s="147" t="s">
        <v>95</v>
      </c>
      <c r="D4619" s="168">
        <v>454339</v>
      </c>
      <c r="E4619" s="151">
        <v>833</v>
      </c>
      <c r="F4619" s="913"/>
      <c r="G4619" s="1328"/>
    </row>
    <row r="4620" spans="1:7" ht="18.75" customHeight="1" thickBot="1" x14ac:dyDescent="0.3">
      <c r="A4620" s="1330"/>
      <c r="B4620" s="146" t="s">
        <v>4599</v>
      </c>
      <c r="C4620" s="147" t="s">
        <v>95</v>
      </c>
      <c r="D4620" s="168">
        <v>485238</v>
      </c>
      <c r="E4620" s="151">
        <v>833</v>
      </c>
      <c r="F4620" s="913"/>
      <c r="G4620" s="1328"/>
    </row>
    <row r="4621" spans="1:7" ht="18.75" customHeight="1" thickBot="1" x14ac:dyDescent="0.3">
      <c r="A4621" s="1330"/>
      <c r="B4621" s="146" t="s">
        <v>4600</v>
      </c>
      <c r="C4621" s="147" t="s">
        <v>95</v>
      </c>
      <c r="D4621" s="168">
        <v>518245</v>
      </c>
      <c r="E4621" s="151">
        <v>833</v>
      </c>
      <c r="F4621" s="913"/>
      <c r="G4621" s="1328"/>
    </row>
    <row r="4622" spans="1:7" ht="18.75" customHeight="1" thickBot="1" x14ac:dyDescent="0.3">
      <c r="A4622" s="1330"/>
      <c r="B4622" s="146" t="s">
        <v>4601</v>
      </c>
      <c r="C4622" s="147" t="s">
        <v>95</v>
      </c>
      <c r="D4622" s="168">
        <v>553656</v>
      </c>
      <c r="E4622" s="151">
        <v>833</v>
      </c>
      <c r="F4622" s="913"/>
      <c r="G4622" s="1328"/>
    </row>
    <row r="4623" spans="1:7" ht="18.75" customHeight="1" thickBot="1" x14ac:dyDescent="0.3">
      <c r="A4623" s="1330"/>
      <c r="B4623" s="146" t="s">
        <v>4602</v>
      </c>
      <c r="C4623" s="147" t="s">
        <v>95</v>
      </c>
      <c r="D4623" s="168">
        <v>591812</v>
      </c>
      <c r="E4623" s="151">
        <v>833</v>
      </c>
      <c r="F4623" s="913"/>
      <c r="G4623" s="1328"/>
    </row>
    <row r="4624" spans="1:7" ht="18.75" customHeight="1" thickBot="1" x14ac:dyDescent="0.3">
      <c r="A4624" s="1330"/>
      <c r="B4624" s="146" t="s">
        <v>4603</v>
      </c>
      <c r="C4624" s="147" t="s">
        <v>95</v>
      </c>
      <c r="D4624" s="168">
        <v>633102</v>
      </c>
      <c r="E4624" s="151">
        <v>833</v>
      </c>
      <c r="F4624" s="913"/>
      <c r="G4624" s="1328"/>
    </row>
    <row r="4625" spans="1:7" ht="18.75" customHeight="1" thickBot="1" x14ac:dyDescent="0.3">
      <c r="A4625" s="1330"/>
      <c r="B4625" s="146" t="s">
        <v>4604</v>
      </c>
      <c r="C4625" s="147" t="s">
        <v>95</v>
      </c>
      <c r="D4625" s="168">
        <v>677962</v>
      </c>
      <c r="E4625" s="151">
        <v>833</v>
      </c>
      <c r="F4625" s="913"/>
      <c r="G4625" s="1328"/>
    </row>
    <row r="4626" spans="1:7" ht="18.75" customHeight="1" thickBot="1" x14ac:dyDescent="0.3">
      <c r="A4626" s="1330"/>
      <c r="B4626" s="146" t="s">
        <v>4605</v>
      </c>
      <c r="C4626" s="147" t="s">
        <v>95</v>
      </c>
      <c r="D4626" s="168">
        <v>726917</v>
      </c>
      <c r="E4626" s="151">
        <v>833</v>
      </c>
      <c r="F4626" s="913"/>
      <c r="G4626" s="1328"/>
    </row>
    <row r="4627" spans="1:7" ht="18.75" customHeight="1" thickBot="1" x14ac:dyDescent="0.3">
      <c r="A4627" s="1330"/>
      <c r="B4627" s="146" t="s">
        <v>4606</v>
      </c>
      <c r="C4627" s="147" t="s">
        <v>95</v>
      </c>
      <c r="D4627" s="168">
        <v>780526</v>
      </c>
      <c r="E4627" s="151">
        <v>833</v>
      </c>
      <c r="F4627" s="913"/>
      <c r="G4627" s="1328"/>
    </row>
    <row r="4628" spans="1:7" ht="18.75" customHeight="1" thickBot="1" x14ac:dyDescent="0.3">
      <c r="A4628" s="1330"/>
      <c r="B4628" s="146" t="s">
        <v>4607</v>
      </c>
      <c r="C4628" s="147" t="s">
        <v>95</v>
      </c>
      <c r="D4628" s="168">
        <v>839455</v>
      </c>
      <c r="E4628" s="151">
        <v>833</v>
      </c>
      <c r="F4628" s="913"/>
      <c r="G4628" s="1328"/>
    </row>
    <row r="4629" spans="1:7" ht="18.75" customHeight="1" thickBot="1" x14ac:dyDescent="0.3">
      <c r="A4629" s="1331"/>
      <c r="B4629" s="146" t="s">
        <v>4608</v>
      </c>
      <c r="C4629" s="147" t="s">
        <v>95</v>
      </c>
      <c r="D4629" s="168">
        <v>904456</v>
      </c>
      <c r="E4629" s="151">
        <v>833</v>
      </c>
      <c r="F4629" s="913"/>
      <c r="G4629" s="1328"/>
    </row>
    <row r="4630" spans="1:7" ht="18.75" customHeight="1" thickBot="1" x14ac:dyDescent="0.3">
      <c r="A4630" s="1329">
        <v>15</v>
      </c>
      <c r="B4630" s="146" t="s">
        <v>4609</v>
      </c>
      <c r="C4630" s="147" t="s">
        <v>95</v>
      </c>
      <c r="D4630" s="168">
        <v>91198</v>
      </c>
      <c r="E4630" s="151">
        <v>833</v>
      </c>
      <c r="F4630" s="913"/>
      <c r="G4630" s="1342" t="s">
        <v>4099</v>
      </c>
    </row>
    <row r="4631" spans="1:7" ht="18.75" customHeight="1" thickBot="1" x14ac:dyDescent="0.3">
      <c r="A4631" s="1330"/>
      <c r="B4631" s="146" t="s">
        <v>4610</v>
      </c>
      <c r="C4631" s="147" t="s">
        <v>95</v>
      </c>
      <c r="D4631" s="168">
        <v>120141</v>
      </c>
      <c r="E4631" s="151">
        <v>833</v>
      </c>
      <c r="F4631" s="913"/>
      <c r="G4631" s="1328"/>
    </row>
    <row r="4632" spans="1:7" ht="18.75" customHeight="1" thickBot="1" x14ac:dyDescent="0.3">
      <c r="A4632" s="1330"/>
      <c r="B4632" s="146" t="s">
        <v>4611</v>
      </c>
      <c r="C4632" s="147" t="s">
        <v>95</v>
      </c>
      <c r="D4632" s="168">
        <v>316106</v>
      </c>
      <c r="E4632" s="151">
        <v>833</v>
      </c>
      <c r="F4632" s="913"/>
      <c r="G4632" s="1328"/>
    </row>
    <row r="4633" spans="1:7" ht="18.75" customHeight="1" thickBot="1" x14ac:dyDescent="0.3">
      <c r="A4633" s="1330"/>
      <c r="B4633" s="146" t="s">
        <v>4612</v>
      </c>
      <c r="C4633" s="147" t="s">
        <v>95</v>
      </c>
      <c r="D4633" s="168">
        <v>425284</v>
      </c>
      <c r="E4633" s="151">
        <v>833</v>
      </c>
      <c r="F4633" s="913"/>
      <c r="G4633" s="1328"/>
    </row>
    <row r="4634" spans="1:7" ht="18.75" customHeight="1" thickBot="1" x14ac:dyDescent="0.3">
      <c r="A4634" s="1330"/>
      <c r="B4634" s="146" t="s">
        <v>4613</v>
      </c>
      <c r="C4634" s="147" t="s">
        <v>95</v>
      </c>
      <c r="D4634" s="168">
        <v>454339</v>
      </c>
      <c r="E4634" s="151">
        <v>833</v>
      </c>
      <c r="F4634" s="913"/>
      <c r="G4634" s="1328"/>
    </row>
    <row r="4635" spans="1:7" ht="18.75" customHeight="1" thickBot="1" x14ac:dyDescent="0.3">
      <c r="A4635" s="1330"/>
      <c r="B4635" s="146" t="s">
        <v>4614</v>
      </c>
      <c r="C4635" s="147" t="s">
        <v>95</v>
      </c>
      <c r="D4635" s="168">
        <v>485238</v>
      </c>
      <c r="E4635" s="151">
        <v>833</v>
      </c>
      <c r="F4635" s="913"/>
      <c r="G4635" s="1328"/>
    </row>
    <row r="4636" spans="1:7" ht="18.75" customHeight="1" thickBot="1" x14ac:dyDescent="0.3">
      <c r="A4636" s="1330"/>
      <c r="B4636" s="146" t="s">
        <v>4615</v>
      </c>
      <c r="C4636" s="147" t="s">
        <v>95</v>
      </c>
      <c r="D4636" s="168">
        <v>518245</v>
      </c>
      <c r="E4636" s="151">
        <v>833</v>
      </c>
      <c r="F4636" s="913"/>
      <c r="G4636" s="1328"/>
    </row>
    <row r="4637" spans="1:7" ht="18.75" customHeight="1" thickBot="1" x14ac:dyDescent="0.3">
      <c r="A4637" s="1330"/>
      <c r="B4637" s="146" t="s">
        <v>4616</v>
      </c>
      <c r="C4637" s="147" t="s">
        <v>95</v>
      </c>
      <c r="D4637" s="168">
        <v>553656</v>
      </c>
      <c r="E4637" s="151">
        <v>833</v>
      </c>
      <c r="F4637" s="913"/>
      <c r="G4637" s="1328"/>
    </row>
    <row r="4638" spans="1:7" ht="18.75" customHeight="1" thickBot="1" x14ac:dyDescent="0.3">
      <c r="A4638" s="1330"/>
      <c r="B4638" s="146" t="s">
        <v>4617</v>
      </c>
      <c r="C4638" s="147" t="s">
        <v>95</v>
      </c>
      <c r="D4638" s="168">
        <v>591812</v>
      </c>
      <c r="E4638" s="151">
        <v>833</v>
      </c>
      <c r="F4638" s="913"/>
      <c r="G4638" s="1328"/>
    </row>
    <row r="4639" spans="1:7" ht="18.75" customHeight="1" thickBot="1" x14ac:dyDescent="0.3">
      <c r="A4639" s="1330"/>
      <c r="B4639" s="146" t="s">
        <v>4618</v>
      </c>
      <c r="C4639" s="147" t="s">
        <v>95</v>
      </c>
      <c r="D4639" s="168">
        <v>633102</v>
      </c>
      <c r="E4639" s="151">
        <v>833</v>
      </c>
      <c r="F4639" s="913"/>
      <c r="G4639" s="1328"/>
    </row>
    <row r="4640" spans="1:7" ht="18.75" customHeight="1" thickBot="1" x14ac:dyDescent="0.3">
      <c r="A4640" s="1330"/>
      <c r="B4640" s="146" t="s">
        <v>4619</v>
      </c>
      <c r="C4640" s="147" t="s">
        <v>95</v>
      </c>
      <c r="D4640" s="168">
        <v>677962</v>
      </c>
      <c r="E4640" s="151">
        <v>833</v>
      </c>
      <c r="F4640" s="913"/>
      <c r="G4640" s="1328"/>
    </row>
    <row r="4641" spans="1:7" ht="18.75" customHeight="1" thickBot="1" x14ac:dyDescent="0.3">
      <c r="A4641" s="1330"/>
      <c r="B4641" s="146" t="s">
        <v>4620</v>
      </c>
      <c r="C4641" s="147" t="s">
        <v>95</v>
      </c>
      <c r="D4641" s="168">
        <v>726917</v>
      </c>
      <c r="E4641" s="151">
        <v>833</v>
      </c>
      <c r="F4641" s="913"/>
      <c r="G4641" s="1328"/>
    </row>
    <row r="4642" spans="1:7" ht="18.75" customHeight="1" thickBot="1" x14ac:dyDescent="0.3">
      <c r="A4642" s="1330"/>
      <c r="B4642" s="146" t="s">
        <v>4621</v>
      </c>
      <c r="C4642" s="147" t="s">
        <v>95</v>
      </c>
      <c r="D4642" s="168">
        <v>780526</v>
      </c>
      <c r="E4642" s="151">
        <v>833</v>
      </c>
      <c r="F4642" s="913"/>
      <c r="G4642" s="1328"/>
    </row>
    <row r="4643" spans="1:7" ht="18.75" customHeight="1" thickBot="1" x14ac:dyDescent="0.3">
      <c r="A4643" s="1330"/>
      <c r="B4643" s="146" t="s">
        <v>4622</v>
      </c>
      <c r="C4643" s="147" t="s">
        <v>95</v>
      </c>
      <c r="D4643" s="168">
        <v>839455</v>
      </c>
      <c r="E4643" s="151">
        <v>833</v>
      </c>
      <c r="F4643" s="913"/>
      <c r="G4643" s="1328"/>
    </row>
    <row r="4644" spans="1:7" ht="18.75" customHeight="1" thickBot="1" x14ac:dyDescent="0.3">
      <c r="A4644" s="1331"/>
      <c r="B4644" s="146" t="s">
        <v>4623</v>
      </c>
      <c r="C4644" s="147" t="s">
        <v>95</v>
      </c>
      <c r="D4644" s="168">
        <v>904456</v>
      </c>
      <c r="E4644" s="151">
        <v>833</v>
      </c>
      <c r="F4644" s="913"/>
      <c r="G4644" s="1328"/>
    </row>
    <row r="4645" spans="1:7" ht="18.75" customHeight="1" thickBot="1" x14ac:dyDescent="0.3">
      <c r="A4645" s="1329">
        <v>16</v>
      </c>
      <c r="B4645" s="146" t="s">
        <v>4624</v>
      </c>
      <c r="C4645" s="147" t="s">
        <v>95</v>
      </c>
      <c r="D4645" s="168">
        <v>91198</v>
      </c>
      <c r="E4645" s="151">
        <v>833</v>
      </c>
      <c r="F4645" s="913"/>
      <c r="G4645" s="1342" t="s">
        <v>4099</v>
      </c>
    </row>
    <row r="4646" spans="1:7" ht="18.75" customHeight="1" thickBot="1" x14ac:dyDescent="0.3">
      <c r="A4646" s="1330"/>
      <c r="B4646" s="146" t="s">
        <v>4625</v>
      </c>
      <c r="C4646" s="147" t="s">
        <v>95</v>
      </c>
      <c r="D4646" s="168">
        <v>120141</v>
      </c>
      <c r="E4646" s="151">
        <v>833</v>
      </c>
      <c r="F4646" s="913"/>
      <c r="G4646" s="1328"/>
    </row>
    <row r="4647" spans="1:7" ht="18.75" customHeight="1" thickBot="1" x14ac:dyDescent="0.3">
      <c r="A4647" s="1330"/>
      <c r="B4647" s="146" t="s">
        <v>4626</v>
      </c>
      <c r="C4647" s="147" t="s">
        <v>95</v>
      </c>
      <c r="D4647" s="168">
        <v>316106</v>
      </c>
      <c r="E4647" s="151">
        <v>833</v>
      </c>
      <c r="F4647" s="913"/>
      <c r="G4647" s="1328"/>
    </row>
    <row r="4648" spans="1:7" ht="18.75" customHeight="1" thickBot="1" x14ac:dyDescent="0.3">
      <c r="A4648" s="1330"/>
      <c r="B4648" s="146" t="s">
        <v>4627</v>
      </c>
      <c r="C4648" s="147" t="s">
        <v>95</v>
      </c>
      <c r="D4648" s="168">
        <v>425284</v>
      </c>
      <c r="E4648" s="151">
        <v>833</v>
      </c>
      <c r="F4648" s="913"/>
      <c r="G4648" s="1328"/>
    </row>
    <row r="4649" spans="1:7" ht="18.75" customHeight="1" thickBot="1" x14ac:dyDescent="0.3">
      <c r="A4649" s="1330"/>
      <c r="B4649" s="146" t="s">
        <v>4628</v>
      </c>
      <c r="C4649" s="147" t="s">
        <v>95</v>
      </c>
      <c r="D4649" s="168">
        <v>454339</v>
      </c>
      <c r="E4649" s="151">
        <v>833</v>
      </c>
      <c r="F4649" s="913"/>
      <c r="G4649" s="1328"/>
    </row>
    <row r="4650" spans="1:7" ht="18.75" customHeight="1" thickBot="1" x14ac:dyDescent="0.3">
      <c r="A4650" s="1330"/>
      <c r="B4650" s="146" t="s">
        <v>4629</v>
      </c>
      <c r="C4650" s="147" t="s">
        <v>95</v>
      </c>
      <c r="D4650" s="168">
        <v>485238</v>
      </c>
      <c r="E4650" s="151">
        <v>833</v>
      </c>
      <c r="F4650" s="913"/>
      <c r="G4650" s="1328"/>
    </row>
    <row r="4651" spans="1:7" ht="18.75" customHeight="1" thickBot="1" x14ac:dyDescent="0.3">
      <c r="A4651" s="1330"/>
      <c r="B4651" s="146" t="s">
        <v>4630</v>
      </c>
      <c r="C4651" s="147" t="s">
        <v>95</v>
      </c>
      <c r="D4651" s="168">
        <v>518245</v>
      </c>
      <c r="E4651" s="151">
        <v>833</v>
      </c>
      <c r="F4651" s="913"/>
      <c r="G4651" s="1328"/>
    </row>
    <row r="4652" spans="1:7" ht="18.75" customHeight="1" thickBot="1" x14ac:dyDescent="0.3">
      <c r="A4652" s="1330"/>
      <c r="B4652" s="146" t="s">
        <v>4631</v>
      </c>
      <c r="C4652" s="147" t="s">
        <v>95</v>
      </c>
      <c r="D4652" s="168">
        <v>553656</v>
      </c>
      <c r="E4652" s="151">
        <v>833</v>
      </c>
      <c r="F4652" s="913"/>
      <c r="G4652" s="1328"/>
    </row>
    <row r="4653" spans="1:7" ht="18.75" customHeight="1" thickBot="1" x14ac:dyDescent="0.3">
      <c r="A4653" s="1330"/>
      <c r="B4653" s="146" t="s">
        <v>4632</v>
      </c>
      <c r="C4653" s="147" t="s">
        <v>95</v>
      </c>
      <c r="D4653" s="168">
        <v>591812</v>
      </c>
      <c r="E4653" s="151">
        <v>833</v>
      </c>
      <c r="F4653" s="913"/>
      <c r="G4653" s="1328"/>
    </row>
    <row r="4654" spans="1:7" ht="18.75" customHeight="1" thickBot="1" x14ac:dyDescent="0.3">
      <c r="A4654" s="1330"/>
      <c r="B4654" s="146" t="s">
        <v>4633</v>
      </c>
      <c r="C4654" s="147" t="s">
        <v>95</v>
      </c>
      <c r="D4654" s="168">
        <v>633102</v>
      </c>
      <c r="E4654" s="151">
        <v>833</v>
      </c>
      <c r="F4654" s="913"/>
      <c r="G4654" s="1328"/>
    </row>
    <row r="4655" spans="1:7" ht="18.75" customHeight="1" thickBot="1" x14ac:dyDescent="0.3">
      <c r="A4655" s="1330"/>
      <c r="B4655" s="146" t="s">
        <v>4634</v>
      </c>
      <c r="C4655" s="147" t="s">
        <v>95</v>
      </c>
      <c r="D4655" s="168">
        <v>677962</v>
      </c>
      <c r="E4655" s="151">
        <v>833</v>
      </c>
      <c r="F4655" s="913"/>
      <c r="G4655" s="1328"/>
    </row>
    <row r="4656" spans="1:7" ht="18.75" customHeight="1" thickBot="1" x14ac:dyDescent="0.3">
      <c r="A4656" s="1330"/>
      <c r="B4656" s="146" t="s">
        <v>4635</v>
      </c>
      <c r="C4656" s="147" t="s">
        <v>95</v>
      </c>
      <c r="D4656" s="168">
        <v>726917</v>
      </c>
      <c r="E4656" s="151">
        <v>833</v>
      </c>
      <c r="F4656" s="913"/>
      <c r="G4656" s="1328"/>
    </row>
    <row r="4657" spans="1:7" ht="18.75" customHeight="1" thickBot="1" x14ac:dyDescent="0.3">
      <c r="A4657" s="1330"/>
      <c r="B4657" s="146" t="s">
        <v>4636</v>
      </c>
      <c r="C4657" s="147" t="s">
        <v>95</v>
      </c>
      <c r="D4657" s="168">
        <v>780526</v>
      </c>
      <c r="E4657" s="151">
        <v>833</v>
      </c>
      <c r="F4657" s="913"/>
      <c r="G4657" s="1328"/>
    </row>
    <row r="4658" spans="1:7" ht="18.75" customHeight="1" thickBot="1" x14ac:dyDescent="0.3">
      <c r="A4658" s="1330"/>
      <c r="B4658" s="146" t="s">
        <v>4637</v>
      </c>
      <c r="C4658" s="147" t="s">
        <v>95</v>
      </c>
      <c r="D4658" s="168">
        <v>839455</v>
      </c>
      <c r="E4658" s="151">
        <v>833</v>
      </c>
      <c r="F4658" s="913"/>
      <c r="G4658" s="1328"/>
    </row>
    <row r="4659" spans="1:7" ht="18.75" customHeight="1" thickBot="1" x14ac:dyDescent="0.3">
      <c r="A4659" s="1331"/>
      <c r="B4659" s="146" t="s">
        <v>4638</v>
      </c>
      <c r="C4659" s="147" t="s">
        <v>95</v>
      </c>
      <c r="D4659" s="168">
        <v>904456</v>
      </c>
      <c r="E4659" s="151">
        <v>833</v>
      </c>
      <c r="F4659" s="913"/>
      <c r="G4659" s="1328"/>
    </row>
    <row r="4660" spans="1:7" ht="18.75" customHeight="1" thickBot="1" x14ac:dyDescent="0.3">
      <c r="A4660" s="1329">
        <v>16</v>
      </c>
      <c r="B4660" s="146" t="s">
        <v>4639</v>
      </c>
      <c r="C4660" s="147" t="s">
        <v>95</v>
      </c>
      <c r="D4660" s="168">
        <v>91198</v>
      </c>
      <c r="E4660" s="151">
        <v>833</v>
      </c>
      <c r="F4660" s="913"/>
      <c r="G4660" s="1342" t="s">
        <v>4099</v>
      </c>
    </row>
    <row r="4661" spans="1:7" ht="18.75" customHeight="1" thickBot="1" x14ac:dyDescent="0.3">
      <c r="A4661" s="1330"/>
      <c r="B4661" s="146" t="s">
        <v>4640</v>
      </c>
      <c r="C4661" s="147" t="s">
        <v>95</v>
      </c>
      <c r="D4661" s="168">
        <v>120141</v>
      </c>
      <c r="E4661" s="151">
        <v>833</v>
      </c>
      <c r="F4661" s="913"/>
      <c r="G4661" s="1328"/>
    </row>
    <row r="4662" spans="1:7" ht="18.75" customHeight="1" thickBot="1" x14ac:dyDescent="0.3">
      <c r="A4662" s="1330"/>
      <c r="B4662" s="146" t="s">
        <v>4641</v>
      </c>
      <c r="C4662" s="147" t="s">
        <v>95</v>
      </c>
      <c r="D4662" s="168">
        <v>316106</v>
      </c>
      <c r="E4662" s="151">
        <v>833</v>
      </c>
      <c r="F4662" s="913"/>
      <c r="G4662" s="1328"/>
    </row>
    <row r="4663" spans="1:7" ht="18.75" customHeight="1" thickBot="1" x14ac:dyDescent="0.3">
      <c r="A4663" s="1330"/>
      <c r="B4663" s="146" t="s">
        <v>4642</v>
      </c>
      <c r="C4663" s="147" t="s">
        <v>95</v>
      </c>
      <c r="D4663" s="168">
        <v>425284</v>
      </c>
      <c r="E4663" s="151">
        <v>833</v>
      </c>
      <c r="F4663" s="913"/>
      <c r="G4663" s="1328"/>
    </row>
    <row r="4664" spans="1:7" ht="18.75" customHeight="1" thickBot="1" x14ac:dyDescent="0.3">
      <c r="A4664" s="1330"/>
      <c r="B4664" s="146" t="s">
        <v>4643</v>
      </c>
      <c r="C4664" s="147" t="s">
        <v>95</v>
      </c>
      <c r="D4664" s="168">
        <v>454339</v>
      </c>
      <c r="E4664" s="151">
        <v>833</v>
      </c>
      <c r="F4664" s="913"/>
      <c r="G4664" s="1328"/>
    </row>
    <row r="4665" spans="1:7" ht="18.75" customHeight="1" thickBot="1" x14ac:dyDescent="0.3">
      <c r="A4665" s="1330"/>
      <c r="B4665" s="146" t="s">
        <v>4644</v>
      </c>
      <c r="C4665" s="147" t="s">
        <v>95</v>
      </c>
      <c r="D4665" s="168">
        <v>485238</v>
      </c>
      <c r="E4665" s="151">
        <v>833</v>
      </c>
      <c r="F4665" s="913"/>
      <c r="G4665" s="1328"/>
    </row>
    <row r="4666" spans="1:7" ht="18.75" customHeight="1" thickBot="1" x14ac:dyDescent="0.3">
      <c r="A4666" s="1330"/>
      <c r="B4666" s="146" t="s">
        <v>4645</v>
      </c>
      <c r="C4666" s="147" t="s">
        <v>95</v>
      </c>
      <c r="D4666" s="168">
        <v>518245</v>
      </c>
      <c r="E4666" s="151">
        <v>833</v>
      </c>
      <c r="F4666" s="913"/>
      <c r="G4666" s="1328"/>
    </row>
    <row r="4667" spans="1:7" ht="18.75" customHeight="1" thickBot="1" x14ac:dyDescent="0.3">
      <c r="A4667" s="1330"/>
      <c r="B4667" s="146" t="s">
        <v>4646</v>
      </c>
      <c r="C4667" s="147" t="s">
        <v>95</v>
      </c>
      <c r="D4667" s="168">
        <v>553656</v>
      </c>
      <c r="E4667" s="151">
        <v>833</v>
      </c>
      <c r="F4667" s="913"/>
      <c r="G4667" s="1328"/>
    </row>
    <row r="4668" spans="1:7" ht="18.75" customHeight="1" thickBot="1" x14ac:dyDescent="0.3">
      <c r="A4668" s="1330"/>
      <c r="B4668" s="146" t="s">
        <v>4647</v>
      </c>
      <c r="C4668" s="147" t="s">
        <v>95</v>
      </c>
      <c r="D4668" s="168">
        <v>591812</v>
      </c>
      <c r="E4668" s="151">
        <v>833</v>
      </c>
      <c r="F4668" s="913"/>
      <c r="G4668" s="1328"/>
    </row>
    <row r="4669" spans="1:7" ht="18.75" customHeight="1" thickBot="1" x14ac:dyDescent="0.3">
      <c r="A4669" s="1330"/>
      <c r="B4669" s="146" t="s">
        <v>4648</v>
      </c>
      <c r="C4669" s="147" t="s">
        <v>95</v>
      </c>
      <c r="D4669" s="168">
        <v>633102</v>
      </c>
      <c r="E4669" s="151">
        <v>833</v>
      </c>
      <c r="F4669" s="913"/>
      <c r="G4669" s="1328"/>
    </row>
    <row r="4670" spans="1:7" ht="18.75" customHeight="1" thickBot="1" x14ac:dyDescent="0.3">
      <c r="A4670" s="1330"/>
      <c r="B4670" s="146" t="s">
        <v>4649</v>
      </c>
      <c r="C4670" s="147" t="s">
        <v>95</v>
      </c>
      <c r="D4670" s="168">
        <v>677962</v>
      </c>
      <c r="E4670" s="151">
        <v>833</v>
      </c>
      <c r="F4670" s="913"/>
      <c r="G4670" s="1328"/>
    </row>
    <row r="4671" spans="1:7" ht="18.75" customHeight="1" thickBot="1" x14ac:dyDescent="0.3">
      <c r="A4671" s="1330"/>
      <c r="B4671" s="146" t="s">
        <v>4650</v>
      </c>
      <c r="C4671" s="147" t="s">
        <v>95</v>
      </c>
      <c r="D4671" s="168">
        <v>726917</v>
      </c>
      <c r="E4671" s="151">
        <v>833</v>
      </c>
      <c r="F4671" s="913"/>
      <c r="G4671" s="1328"/>
    </row>
    <row r="4672" spans="1:7" ht="18.75" customHeight="1" thickBot="1" x14ac:dyDescent="0.3">
      <c r="A4672" s="1330"/>
      <c r="B4672" s="146" t="s">
        <v>4651</v>
      </c>
      <c r="C4672" s="147" t="s">
        <v>95</v>
      </c>
      <c r="D4672" s="168">
        <v>780526</v>
      </c>
      <c r="E4672" s="151">
        <v>833</v>
      </c>
      <c r="F4672" s="913"/>
      <c r="G4672" s="1328"/>
    </row>
    <row r="4673" spans="1:7" ht="18.75" customHeight="1" thickBot="1" x14ac:dyDescent="0.3">
      <c r="A4673" s="1330"/>
      <c r="B4673" s="146" t="s">
        <v>4652</v>
      </c>
      <c r="C4673" s="147" t="s">
        <v>95</v>
      </c>
      <c r="D4673" s="168">
        <v>839455</v>
      </c>
      <c r="E4673" s="151">
        <v>833</v>
      </c>
      <c r="F4673" s="913"/>
      <c r="G4673" s="1328"/>
    </row>
    <row r="4674" spans="1:7" ht="18.75" customHeight="1" thickBot="1" x14ac:dyDescent="0.3">
      <c r="A4674" s="1331"/>
      <c r="B4674" s="146" t="s">
        <v>4653</v>
      </c>
      <c r="C4674" s="147" t="s">
        <v>95</v>
      </c>
      <c r="D4674" s="168">
        <v>904456</v>
      </c>
      <c r="E4674" s="151">
        <v>833</v>
      </c>
      <c r="F4674" s="913"/>
      <c r="G4674" s="1328"/>
    </row>
    <row r="4675" spans="1:7" ht="18.75" customHeight="1" thickBot="1" x14ac:dyDescent="0.3">
      <c r="A4675" s="1329">
        <v>17</v>
      </c>
      <c r="B4675" s="146" t="s">
        <v>4654</v>
      </c>
      <c r="C4675" s="147" t="s">
        <v>95</v>
      </c>
      <c r="D4675" s="168">
        <v>91198</v>
      </c>
      <c r="E4675" s="151">
        <v>833</v>
      </c>
      <c r="F4675" s="913"/>
      <c r="G4675" s="1342" t="s">
        <v>4099</v>
      </c>
    </row>
    <row r="4676" spans="1:7" ht="18.75" customHeight="1" thickBot="1" x14ac:dyDescent="0.3">
      <c r="A4676" s="1330"/>
      <c r="B4676" s="146" t="s">
        <v>4655</v>
      </c>
      <c r="C4676" s="147" t="s">
        <v>95</v>
      </c>
      <c r="D4676" s="168">
        <v>120141</v>
      </c>
      <c r="E4676" s="151">
        <v>833</v>
      </c>
      <c r="F4676" s="913"/>
      <c r="G4676" s="1328"/>
    </row>
    <row r="4677" spans="1:7" ht="18.75" customHeight="1" thickBot="1" x14ac:dyDescent="0.3">
      <c r="A4677" s="1330"/>
      <c r="B4677" s="146" t="s">
        <v>4656</v>
      </c>
      <c r="C4677" s="147" t="s">
        <v>95</v>
      </c>
      <c r="D4677" s="168">
        <v>316106</v>
      </c>
      <c r="E4677" s="151">
        <v>833</v>
      </c>
      <c r="F4677" s="913"/>
      <c r="G4677" s="1328"/>
    </row>
    <row r="4678" spans="1:7" ht="18.75" customHeight="1" thickBot="1" x14ac:dyDescent="0.3">
      <c r="A4678" s="1330"/>
      <c r="B4678" s="146" t="s">
        <v>4657</v>
      </c>
      <c r="C4678" s="147" t="s">
        <v>95</v>
      </c>
      <c r="D4678" s="168">
        <v>425284</v>
      </c>
      <c r="E4678" s="151">
        <v>833</v>
      </c>
      <c r="F4678" s="913"/>
      <c r="G4678" s="1328"/>
    </row>
    <row r="4679" spans="1:7" ht="18.75" customHeight="1" thickBot="1" x14ac:dyDescent="0.3">
      <c r="A4679" s="1330"/>
      <c r="B4679" s="146" t="s">
        <v>4658</v>
      </c>
      <c r="C4679" s="147" t="s">
        <v>95</v>
      </c>
      <c r="D4679" s="168">
        <v>454339</v>
      </c>
      <c r="E4679" s="151">
        <v>833</v>
      </c>
      <c r="F4679" s="913"/>
      <c r="G4679" s="1328"/>
    </row>
    <row r="4680" spans="1:7" ht="18.75" customHeight="1" thickBot="1" x14ac:dyDescent="0.3">
      <c r="A4680" s="1330"/>
      <c r="B4680" s="146" t="s">
        <v>4659</v>
      </c>
      <c r="C4680" s="147" t="s">
        <v>95</v>
      </c>
      <c r="D4680" s="168">
        <v>485238</v>
      </c>
      <c r="E4680" s="151">
        <v>833</v>
      </c>
      <c r="F4680" s="913"/>
      <c r="G4680" s="1328"/>
    </row>
    <row r="4681" spans="1:7" ht="18.75" customHeight="1" thickBot="1" x14ac:dyDescent="0.3">
      <c r="A4681" s="1330"/>
      <c r="B4681" s="146" t="s">
        <v>4660</v>
      </c>
      <c r="C4681" s="147" t="s">
        <v>95</v>
      </c>
      <c r="D4681" s="168">
        <v>518245</v>
      </c>
      <c r="E4681" s="151">
        <v>833</v>
      </c>
      <c r="F4681" s="913"/>
      <c r="G4681" s="1328"/>
    </row>
    <row r="4682" spans="1:7" ht="18.75" customHeight="1" thickBot="1" x14ac:dyDescent="0.3">
      <c r="A4682" s="1330"/>
      <c r="B4682" s="146" t="s">
        <v>4661</v>
      </c>
      <c r="C4682" s="147" t="s">
        <v>95</v>
      </c>
      <c r="D4682" s="168">
        <v>553656</v>
      </c>
      <c r="E4682" s="151">
        <v>833</v>
      </c>
      <c r="F4682" s="913"/>
      <c r="G4682" s="1328"/>
    </row>
    <row r="4683" spans="1:7" ht="18.75" customHeight="1" thickBot="1" x14ac:dyDescent="0.3">
      <c r="A4683" s="1330"/>
      <c r="B4683" s="146" t="s">
        <v>4662</v>
      </c>
      <c r="C4683" s="147" t="s">
        <v>95</v>
      </c>
      <c r="D4683" s="168">
        <v>591812</v>
      </c>
      <c r="E4683" s="151">
        <v>833</v>
      </c>
      <c r="F4683" s="913"/>
      <c r="G4683" s="1328"/>
    </row>
    <row r="4684" spans="1:7" ht="18.75" customHeight="1" thickBot="1" x14ac:dyDescent="0.3">
      <c r="A4684" s="1330"/>
      <c r="B4684" s="146" t="s">
        <v>4663</v>
      </c>
      <c r="C4684" s="147" t="s">
        <v>95</v>
      </c>
      <c r="D4684" s="168">
        <v>633102</v>
      </c>
      <c r="E4684" s="151">
        <v>833</v>
      </c>
      <c r="F4684" s="913"/>
      <c r="G4684" s="1328"/>
    </row>
    <row r="4685" spans="1:7" ht="18.75" customHeight="1" thickBot="1" x14ac:dyDescent="0.3">
      <c r="A4685" s="1330"/>
      <c r="B4685" s="146" t="s">
        <v>4664</v>
      </c>
      <c r="C4685" s="147" t="s">
        <v>95</v>
      </c>
      <c r="D4685" s="168">
        <v>677962</v>
      </c>
      <c r="E4685" s="151">
        <v>833</v>
      </c>
      <c r="F4685" s="913"/>
      <c r="G4685" s="1328"/>
    </row>
    <row r="4686" spans="1:7" ht="18.75" customHeight="1" thickBot="1" x14ac:dyDescent="0.3">
      <c r="A4686" s="1330"/>
      <c r="B4686" s="146" t="s">
        <v>4665</v>
      </c>
      <c r="C4686" s="147" t="s">
        <v>95</v>
      </c>
      <c r="D4686" s="168">
        <v>726917</v>
      </c>
      <c r="E4686" s="151">
        <v>833</v>
      </c>
      <c r="F4686" s="913"/>
      <c r="G4686" s="1328"/>
    </row>
    <row r="4687" spans="1:7" ht="18.75" customHeight="1" thickBot="1" x14ac:dyDescent="0.3">
      <c r="A4687" s="1330"/>
      <c r="B4687" s="146" t="s">
        <v>4666</v>
      </c>
      <c r="C4687" s="147" t="s">
        <v>95</v>
      </c>
      <c r="D4687" s="168">
        <v>780526</v>
      </c>
      <c r="E4687" s="151">
        <v>833</v>
      </c>
      <c r="F4687" s="913"/>
      <c r="G4687" s="1328"/>
    </row>
    <row r="4688" spans="1:7" ht="18.75" customHeight="1" thickBot="1" x14ac:dyDescent="0.3">
      <c r="A4688" s="1330"/>
      <c r="B4688" s="146" t="s">
        <v>4667</v>
      </c>
      <c r="C4688" s="147" t="s">
        <v>95</v>
      </c>
      <c r="D4688" s="168">
        <v>839455</v>
      </c>
      <c r="E4688" s="151">
        <v>833</v>
      </c>
      <c r="F4688" s="913"/>
      <c r="G4688" s="1328"/>
    </row>
    <row r="4689" spans="1:7" ht="18.75" customHeight="1" thickBot="1" x14ac:dyDescent="0.3">
      <c r="A4689" s="1331"/>
      <c r="B4689" s="146" t="s">
        <v>4668</v>
      </c>
      <c r="C4689" s="147" t="s">
        <v>95</v>
      </c>
      <c r="D4689" s="168">
        <v>904456</v>
      </c>
      <c r="E4689" s="151">
        <v>833</v>
      </c>
      <c r="F4689" s="913"/>
      <c r="G4689" s="1328"/>
    </row>
    <row r="4690" spans="1:7" ht="18.75" customHeight="1" thickBot="1" x14ac:dyDescent="0.3">
      <c r="A4690" s="1329">
        <v>17</v>
      </c>
      <c r="B4690" s="146" t="s">
        <v>4669</v>
      </c>
      <c r="C4690" s="147" t="s">
        <v>95</v>
      </c>
      <c r="D4690" s="168">
        <v>91198</v>
      </c>
      <c r="E4690" s="151">
        <v>833</v>
      </c>
      <c r="F4690" s="913"/>
      <c r="G4690" s="1342" t="s">
        <v>4099</v>
      </c>
    </row>
    <row r="4691" spans="1:7" ht="18.75" customHeight="1" thickBot="1" x14ac:dyDescent="0.3">
      <c r="A4691" s="1330"/>
      <c r="B4691" s="146" t="s">
        <v>4670</v>
      </c>
      <c r="C4691" s="147" t="s">
        <v>95</v>
      </c>
      <c r="D4691" s="168">
        <v>120141</v>
      </c>
      <c r="E4691" s="151">
        <v>833</v>
      </c>
      <c r="F4691" s="913"/>
      <c r="G4691" s="1328"/>
    </row>
    <row r="4692" spans="1:7" ht="18.75" customHeight="1" thickBot="1" x14ac:dyDescent="0.3">
      <c r="A4692" s="1330"/>
      <c r="B4692" s="146" t="s">
        <v>4671</v>
      </c>
      <c r="C4692" s="147" t="s">
        <v>95</v>
      </c>
      <c r="D4692" s="168">
        <v>316106</v>
      </c>
      <c r="E4692" s="151">
        <v>833</v>
      </c>
      <c r="F4692" s="913"/>
      <c r="G4692" s="1328"/>
    </row>
    <row r="4693" spans="1:7" ht="18.75" customHeight="1" thickBot="1" x14ac:dyDescent="0.3">
      <c r="A4693" s="1330"/>
      <c r="B4693" s="146" t="s">
        <v>4672</v>
      </c>
      <c r="C4693" s="147" t="s">
        <v>95</v>
      </c>
      <c r="D4693" s="168">
        <v>425284</v>
      </c>
      <c r="E4693" s="151">
        <v>833</v>
      </c>
      <c r="F4693" s="913"/>
      <c r="G4693" s="1328"/>
    </row>
    <row r="4694" spans="1:7" ht="18.75" customHeight="1" thickBot="1" x14ac:dyDescent="0.3">
      <c r="A4694" s="1330"/>
      <c r="B4694" s="146" t="s">
        <v>4673</v>
      </c>
      <c r="C4694" s="147" t="s">
        <v>95</v>
      </c>
      <c r="D4694" s="168">
        <v>454339</v>
      </c>
      <c r="E4694" s="151">
        <v>833</v>
      </c>
      <c r="F4694" s="913"/>
      <c r="G4694" s="1328"/>
    </row>
    <row r="4695" spans="1:7" ht="18.75" customHeight="1" thickBot="1" x14ac:dyDescent="0.3">
      <c r="A4695" s="1330"/>
      <c r="B4695" s="146" t="s">
        <v>4674</v>
      </c>
      <c r="C4695" s="147" t="s">
        <v>95</v>
      </c>
      <c r="D4695" s="168">
        <v>485238</v>
      </c>
      <c r="E4695" s="151">
        <v>833</v>
      </c>
      <c r="F4695" s="913"/>
      <c r="G4695" s="1328"/>
    </row>
    <row r="4696" spans="1:7" ht="18.75" customHeight="1" thickBot="1" x14ac:dyDescent="0.3">
      <c r="A4696" s="1330"/>
      <c r="B4696" s="146" t="s">
        <v>4675</v>
      </c>
      <c r="C4696" s="147" t="s">
        <v>95</v>
      </c>
      <c r="D4696" s="168">
        <v>518245</v>
      </c>
      <c r="E4696" s="151">
        <v>833</v>
      </c>
      <c r="F4696" s="913"/>
      <c r="G4696" s="1328"/>
    </row>
    <row r="4697" spans="1:7" ht="18.75" customHeight="1" thickBot="1" x14ac:dyDescent="0.3">
      <c r="A4697" s="1330"/>
      <c r="B4697" s="146" t="s">
        <v>4676</v>
      </c>
      <c r="C4697" s="147" t="s">
        <v>95</v>
      </c>
      <c r="D4697" s="168">
        <v>553656</v>
      </c>
      <c r="E4697" s="151">
        <v>833</v>
      </c>
      <c r="F4697" s="913"/>
      <c r="G4697" s="1328"/>
    </row>
    <row r="4698" spans="1:7" ht="18.75" customHeight="1" thickBot="1" x14ac:dyDescent="0.3">
      <c r="A4698" s="1330"/>
      <c r="B4698" s="146" t="s">
        <v>4677</v>
      </c>
      <c r="C4698" s="147" t="s">
        <v>95</v>
      </c>
      <c r="D4698" s="168">
        <v>591812</v>
      </c>
      <c r="E4698" s="151">
        <v>833</v>
      </c>
      <c r="F4698" s="913"/>
      <c r="G4698" s="1328"/>
    </row>
    <row r="4699" spans="1:7" ht="18.75" customHeight="1" thickBot="1" x14ac:dyDescent="0.3">
      <c r="A4699" s="1330"/>
      <c r="B4699" s="146" t="s">
        <v>4678</v>
      </c>
      <c r="C4699" s="147" t="s">
        <v>95</v>
      </c>
      <c r="D4699" s="168">
        <v>633102</v>
      </c>
      <c r="E4699" s="151">
        <v>833</v>
      </c>
      <c r="F4699" s="913"/>
      <c r="G4699" s="1328"/>
    </row>
    <row r="4700" spans="1:7" ht="18.75" customHeight="1" thickBot="1" x14ac:dyDescent="0.3">
      <c r="A4700" s="1330"/>
      <c r="B4700" s="146" t="s">
        <v>4679</v>
      </c>
      <c r="C4700" s="147" t="s">
        <v>95</v>
      </c>
      <c r="D4700" s="168">
        <v>677962</v>
      </c>
      <c r="E4700" s="151">
        <v>833</v>
      </c>
      <c r="F4700" s="913"/>
      <c r="G4700" s="1328"/>
    </row>
    <row r="4701" spans="1:7" ht="18.75" customHeight="1" thickBot="1" x14ac:dyDescent="0.3">
      <c r="A4701" s="1330"/>
      <c r="B4701" s="146" t="s">
        <v>4680</v>
      </c>
      <c r="C4701" s="147" t="s">
        <v>95</v>
      </c>
      <c r="D4701" s="168">
        <v>726917</v>
      </c>
      <c r="E4701" s="151">
        <v>833</v>
      </c>
      <c r="F4701" s="913"/>
      <c r="G4701" s="1328"/>
    </row>
    <row r="4702" spans="1:7" ht="18.75" customHeight="1" thickBot="1" x14ac:dyDescent="0.3">
      <c r="A4702" s="1330"/>
      <c r="B4702" s="146" t="s">
        <v>4681</v>
      </c>
      <c r="C4702" s="147" t="s">
        <v>95</v>
      </c>
      <c r="D4702" s="168">
        <v>780526</v>
      </c>
      <c r="E4702" s="151">
        <v>833</v>
      </c>
      <c r="F4702" s="913"/>
      <c r="G4702" s="1328"/>
    </row>
    <row r="4703" spans="1:7" ht="18.75" customHeight="1" thickBot="1" x14ac:dyDescent="0.3">
      <c r="A4703" s="1330"/>
      <c r="B4703" s="146" t="s">
        <v>4682</v>
      </c>
      <c r="C4703" s="147" t="s">
        <v>95</v>
      </c>
      <c r="D4703" s="168">
        <v>839455</v>
      </c>
      <c r="E4703" s="151">
        <v>833</v>
      </c>
      <c r="F4703" s="913"/>
      <c r="G4703" s="1328"/>
    </row>
    <row r="4704" spans="1:7" ht="18.75" customHeight="1" thickBot="1" x14ac:dyDescent="0.3">
      <c r="A4704" s="1331"/>
      <c r="B4704" s="146" t="s">
        <v>4683</v>
      </c>
      <c r="C4704" s="147" t="s">
        <v>95</v>
      </c>
      <c r="D4704" s="168">
        <v>904456</v>
      </c>
      <c r="E4704" s="151">
        <v>833</v>
      </c>
      <c r="F4704" s="913"/>
      <c r="G4704" s="1328"/>
    </row>
    <row r="4705" spans="1:7" ht="18.75" customHeight="1" thickBot="1" x14ac:dyDescent="0.3">
      <c r="A4705" s="1329">
        <v>18</v>
      </c>
      <c r="B4705" s="146" t="s">
        <v>4684</v>
      </c>
      <c r="C4705" s="147" t="s">
        <v>95</v>
      </c>
      <c r="D4705" s="168">
        <v>91198</v>
      </c>
      <c r="E4705" s="151">
        <v>833</v>
      </c>
      <c r="F4705" s="913"/>
      <c r="G4705" s="1342" t="s">
        <v>4099</v>
      </c>
    </row>
    <row r="4706" spans="1:7" ht="18.75" customHeight="1" thickBot="1" x14ac:dyDescent="0.3">
      <c r="A4706" s="1330"/>
      <c r="B4706" s="146" t="s">
        <v>4685</v>
      </c>
      <c r="C4706" s="147" t="s">
        <v>95</v>
      </c>
      <c r="D4706" s="168">
        <v>120141</v>
      </c>
      <c r="E4706" s="151">
        <v>833</v>
      </c>
      <c r="F4706" s="913"/>
      <c r="G4706" s="1328"/>
    </row>
    <row r="4707" spans="1:7" ht="18.75" customHeight="1" thickBot="1" x14ac:dyDescent="0.3">
      <c r="A4707" s="1330"/>
      <c r="B4707" s="146" t="s">
        <v>4686</v>
      </c>
      <c r="C4707" s="147" t="s">
        <v>95</v>
      </c>
      <c r="D4707" s="168">
        <v>316106</v>
      </c>
      <c r="E4707" s="151">
        <v>833</v>
      </c>
      <c r="F4707" s="913"/>
      <c r="G4707" s="1328"/>
    </row>
    <row r="4708" spans="1:7" ht="18.75" customHeight="1" thickBot="1" x14ac:dyDescent="0.3">
      <c r="A4708" s="1330"/>
      <c r="B4708" s="146" t="s">
        <v>4687</v>
      </c>
      <c r="C4708" s="147" t="s">
        <v>95</v>
      </c>
      <c r="D4708" s="168">
        <v>425284</v>
      </c>
      <c r="E4708" s="151">
        <v>833</v>
      </c>
      <c r="F4708" s="913"/>
      <c r="G4708" s="1328"/>
    </row>
    <row r="4709" spans="1:7" ht="18.75" customHeight="1" thickBot="1" x14ac:dyDescent="0.3">
      <c r="A4709" s="1330"/>
      <c r="B4709" s="146" t="s">
        <v>4688</v>
      </c>
      <c r="C4709" s="147" t="s">
        <v>95</v>
      </c>
      <c r="D4709" s="168">
        <v>454339</v>
      </c>
      <c r="E4709" s="151">
        <v>833</v>
      </c>
      <c r="F4709" s="913"/>
      <c r="G4709" s="1328"/>
    </row>
    <row r="4710" spans="1:7" ht="18.75" customHeight="1" thickBot="1" x14ac:dyDescent="0.3">
      <c r="A4710" s="1330"/>
      <c r="B4710" s="146" t="s">
        <v>4689</v>
      </c>
      <c r="C4710" s="147" t="s">
        <v>95</v>
      </c>
      <c r="D4710" s="168">
        <v>485238</v>
      </c>
      <c r="E4710" s="151">
        <v>833</v>
      </c>
      <c r="F4710" s="913"/>
      <c r="G4710" s="1328"/>
    </row>
    <row r="4711" spans="1:7" ht="18.75" customHeight="1" thickBot="1" x14ac:dyDescent="0.3">
      <c r="A4711" s="1330"/>
      <c r="B4711" s="146" t="s">
        <v>4690</v>
      </c>
      <c r="C4711" s="147" t="s">
        <v>95</v>
      </c>
      <c r="D4711" s="168">
        <v>518245</v>
      </c>
      <c r="E4711" s="151">
        <v>833</v>
      </c>
      <c r="F4711" s="913"/>
      <c r="G4711" s="1328"/>
    </row>
    <row r="4712" spans="1:7" ht="18.75" customHeight="1" thickBot="1" x14ac:dyDescent="0.3">
      <c r="A4712" s="1330"/>
      <c r="B4712" s="146" t="s">
        <v>4691</v>
      </c>
      <c r="C4712" s="147" t="s">
        <v>95</v>
      </c>
      <c r="D4712" s="168">
        <v>553656</v>
      </c>
      <c r="E4712" s="151">
        <v>833</v>
      </c>
      <c r="F4712" s="913"/>
      <c r="G4712" s="1328"/>
    </row>
    <row r="4713" spans="1:7" ht="18.75" customHeight="1" thickBot="1" x14ac:dyDescent="0.3">
      <c r="A4713" s="1330"/>
      <c r="B4713" s="146" t="s">
        <v>4692</v>
      </c>
      <c r="C4713" s="147" t="s">
        <v>95</v>
      </c>
      <c r="D4713" s="168">
        <v>591812</v>
      </c>
      <c r="E4713" s="151">
        <v>833</v>
      </c>
      <c r="F4713" s="913"/>
      <c r="G4713" s="1328"/>
    </row>
    <row r="4714" spans="1:7" ht="18.75" customHeight="1" thickBot="1" x14ac:dyDescent="0.3">
      <c r="A4714" s="1330"/>
      <c r="B4714" s="146" t="s">
        <v>4693</v>
      </c>
      <c r="C4714" s="147" t="s">
        <v>95</v>
      </c>
      <c r="D4714" s="168">
        <v>633102</v>
      </c>
      <c r="E4714" s="151">
        <v>833</v>
      </c>
      <c r="F4714" s="913"/>
      <c r="G4714" s="1328"/>
    </row>
    <row r="4715" spans="1:7" ht="18.75" customHeight="1" thickBot="1" x14ac:dyDescent="0.3">
      <c r="A4715" s="1330"/>
      <c r="B4715" s="146" t="s">
        <v>4694</v>
      </c>
      <c r="C4715" s="147" t="s">
        <v>95</v>
      </c>
      <c r="D4715" s="168">
        <v>677962</v>
      </c>
      <c r="E4715" s="151">
        <v>833</v>
      </c>
      <c r="F4715" s="913"/>
      <c r="G4715" s="1328"/>
    </row>
    <row r="4716" spans="1:7" ht="18.75" customHeight="1" thickBot="1" x14ac:dyDescent="0.3">
      <c r="A4716" s="1330"/>
      <c r="B4716" s="146" t="s">
        <v>4695</v>
      </c>
      <c r="C4716" s="147" t="s">
        <v>95</v>
      </c>
      <c r="D4716" s="168">
        <v>726917</v>
      </c>
      <c r="E4716" s="151">
        <v>833</v>
      </c>
      <c r="F4716" s="913"/>
      <c r="G4716" s="1328"/>
    </row>
    <row r="4717" spans="1:7" ht="18.75" customHeight="1" thickBot="1" x14ac:dyDescent="0.3">
      <c r="A4717" s="1330"/>
      <c r="B4717" s="146" t="s">
        <v>4696</v>
      </c>
      <c r="C4717" s="147" t="s">
        <v>95</v>
      </c>
      <c r="D4717" s="168">
        <v>780526</v>
      </c>
      <c r="E4717" s="151">
        <v>833</v>
      </c>
      <c r="F4717" s="913"/>
      <c r="G4717" s="1328"/>
    </row>
    <row r="4718" spans="1:7" ht="18.75" customHeight="1" thickBot="1" x14ac:dyDescent="0.3">
      <c r="A4718" s="1330"/>
      <c r="B4718" s="146" t="s">
        <v>4697</v>
      </c>
      <c r="C4718" s="147" t="s">
        <v>95</v>
      </c>
      <c r="D4718" s="168">
        <v>839455</v>
      </c>
      <c r="E4718" s="151">
        <v>833</v>
      </c>
      <c r="F4718" s="913"/>
      <c r="G4718" s="1328"/>
    </row>
    <row r="4719" spans="1:7" ht="18.75" customHeight="1" thickBot="1" x14ac:dyDescent="0.3">
      <c r="A4719" s="1331"/>
      <c r="B4719" s="146" t="s">
        <v>4698</v>
      </c>
      <c r="C4719" s="147" t="s">
        <v>95</v>
      </c>
      <c r="D4719" s="168">
        <v>904456</v>
      </c>
      <c r="E4719" s="151">
        <v>833</v>
      </c>
      <c r="F4719" s="913"/>
      <c r="G4719" s="1328"/>
    </row>
    <row r="4720" spans="1:7" ht="18.75" customHeight="1" thickBot="1" x14ac:dyDescent="0.3">
      <c r="A4720" s="1329">
        <v>18</v>
      </c>
      <c r="B4720" s="146" t="s">
        <v>4699</v>
      </c>
      <c r="C4720" s="147" t="s">
        <v>95</v>
      </c>
      <c r="D4720" s="168">
        <v>91198</v>
      </c>
      <c r="E4720" s="151">
        <v>833</v>
      </c>
      <c r="F4720" s="913"/>
      <c r="G4720" s="1342" t="s">
        <v>4099</v>
      </c>
    </row>
    <row r="4721" spans="1:7" ht="18.75" customHeight="1" thickBot="1" x14ac:dyDescent="0.3">
      <c r="A4721" s="1330"/>
      <c r="B4721" s="146" t="s">
        <v>4700</v>
      </c>
      <c r="C4721" s="147" t="s">
        <v>95</v>
      </c>
      <c r="D4721" s="168">
        <v>120141</v>
      </c>
      <c r="E4721" s="151">
        <v>833</v>
      </c>
      <c r="F4721" s="913"/>
      <c r="G4721" s="1328"/>
    </row>
    <row r="4722" spans="1:7" ht="18.75" customHeight="1" thickBot="1" x14ac:dyDescent="0.3">
      <c r="A4722" s="1330"/>
      <c r="B4722" s="146" t="s">
        <v>4701</v>
      </c>
      <c r="C4722" s="147" t="s">
        <v>95</v>
      </c>
      <c r="D4722" s="168">
        <v>316106</v>
      </c>
      <c r="E4722" s="151">
        <v>833</v>
      </c>
      <c r="F4722" s="913"/>
      <c r="G4722" s="1328"/>
    </row>
    <row r="4723" spans="1:7" ht="18.75" customHeight="1" thickBot="1" x14ac:dyDescent="0.3">
      <c r="A4723" s="1330"/>
      <c r="B4723" s="146" t="s">
        <v>4702</v>
      </c>
      <c r="C4723" s="147" t="s">
        <v>95</v>
      </c>
      <c r="D4723" s="168">
        <v>425284</v>
      </c>
      <c r="E4723" s="151">
        <v>833</v>
      </c>
      <c r="F4723" s="913"/>
      <c r="G4723" s="1328"/>
    </row>
    <row r="4724" spans="1:7" ht="18.75" customHeight="1" thickBot="1" x14ac:dyDescent="0.3">
      <c r="A4724" s="1330"/>
      <c r="B4724" s="146" t="s">
        <v>4703</v>
      </c>
      <c r="C4724" s="147" t="s">
        <v>95</v>
      </c>
      <c r="D4724" s="168">
        <v>454339</v>
      </c>
      <c r="E4724" s="151">
        <v>833</v>
      </c>
      <c r="F4724" s="913"/>
      <c r="G4724" s="1328"/>
    </row>
    <row r="4725" spans="1:7" ht="18.75" customHeight="1" thickBot="1" x14ac:dyDescent="0.3">
      <c r="A4725" s="1330"/>
      <c r="B4725" s="146" t="s">
        <v>4704</v>
      </c>
      <c r="C4725" s="147" t="s">
        <v>95</v>
      </c>
      <c r="D4725" s="168">
        <v>485238</v>
      </c>
      <c r="E4725" s="151">
        <v>833</v>
      </c>
      <c r="F4725" s="913"/>
      <c r="G4725" s="1328"/>
    </row>
    <row r="4726" spans="1:7" ht="18.75" customHeight="1" thickBot="1" x14ac:dyDescent="0.3">
      <c r="A4726" s="1330"/>
      <c r="B4726" s="146" t="s">
        <v>4705</v>
      </c>
      <c r="C4726" s="147" t="s">
        <v>95</v>
      </c>
      <c r="D4726" s="168">
        <v>518245</v>
      </c>
      <c r="E4726" s="151">
        <v>833</v>
      </c>
      <c r="F4726" s="913"/>
      <c r="G4726" s="1328"/>
    </row>
    <row r="4727" spans="1:7" ht="18.75" customHeight="1" thickBot="1" x14ac:dyDescent="0.3">
      <c r="A4727" s="1330"/>
      <c r="B4727" s="146" t="s">
        <v>4706</v>
      </c>
      <c r="C4727" s="147" t="s">
        <v>95</v>
      </c>
      <c r="D4727" s="168">
        <v>553656</v>
      </c>
      <c r="E4727" s="151">
        <v>833</v>
      </c>
      <c r="F4727" s="913"/>
      <c r="G4727" s="1328"/>
    </row>
    <row r="4728" spans="1:7" ht="18.75" customHeight="1" thickBot="1" x14ac:dyDescent="0.3">
      <c r="A4728" s="1330"/>
      <c r="B4728" s="146" t="s">
        <v>4707</v>
      </c>
      <c r="C4728" s="147" t="s">
        <v>95</v>
      </c>
      <c r="D4728" s="168">
        <v>591812</v>
      </c>
      <c r="E4728" s="151">
        <v>833</v>
      </c>
      <c r="F4728" s="913"/>
      <c r="G4728" s="1328"/>
    </row>
    <row r="4729" spans="1:7" ht="18.75" customHeight="1" thickBot="1" x14ac:dyDescent="0.3">
      <c r="A4729" s="1330"/>
      <c r="B4729" s="146" t="s">
        <v>4708</v>
      </c>
      <c r="C4729" s="147" t="s">
        <v>95</v>
      </c>
      <c r="D4729" s="168">
        <v>633102</v>
      </c>
      <c r="E4729" s="151">
        <v>833</v>
      </c>
      <c r="F4729" s="913"/>
      <c r="G4729" s="1328"/>
    </row>
    <row r="4730" spans="1:7" ht="18.75" customHeight="1" thickBot="1" x14ac:dyDescent="0.3">
      <c r="A4730" s="1330"/>
      <c r="B4730" s="146" t="s">
        <v>4709</v>
      </c>
      <c r="C4730" s="147" t="s">
        <v>95</v>
      </c>
      <c r="D4730" s="168">
        <v>677962</v>
      </c>
      <c r="E4730" s="151">
        <v>833</v>
      </c>
      <c r="F4730" s="913"/>
      <c r="G4730" s="1328"/>
    </row>
    <row r="4731" spans="1:7" ht="18.75" customHeight="1" thickBot="1" x14ac:dyDescent="0.3">
      <c r="A4731" s="1330"/>
      <c r="B4731" s="146" t="s">
        <v>4710</v>
      </c>
      <c r="C4731" s="147" t="s">
        <v>95</v>
      </c>
      <c r="D4731" s="168">
        <v>726917</v>
      </c>
      <c r="E4731" s="151">
        <v>833</v>
      </c>
      <c r="F4731" s="913"/>
      <c r="G4731" s="1328"/>
    </row>
    <row r="4732" spans="1:7" ht="18.75" customHeight="1" thickBot="1" x14ac:dyDescent="0.3">
      <c r="A4732" s="1330"/>
      <c r="B4732" s="146" t="s">
        <v>4711</v>
      </c>
      <c r="C4732" s="147" t="s">
        <v>95</v>
      </c>
      <c r="D4732" s="168">
        <v>780526</v>
      </c>
      <c r="E4732" s="151">
        <v>833</v>
      </c>
      <c r="F4732" s="913"/>
      <c r="G4732" s="1328"/>
    </row>
    <row r="4733" spans="1:7" ht="18.75" customHeight="1" thickBot="1" x14ac:dyDescent="0.3">
      <c r="A4733" s="1330"/>
      <c r="B4733" s="146" t="s">
        <v>4712</v>
      </c>
      <c r="C4733" s="147" t="s">
        <v>95</v>
      </c>
      <c r="D4733" s="168">
        <v>839455</v>
      </c>
      <c r="E4733" s="151">
        <v>833</v>
      </c>
      <c r="F4733" s="913"/>
      <c r="G4733" s="1328"/>
    </row>
    <row r="4734" spans="1:7" ht="18.75" customHeight="1" thickBot="1" x14ac:dyDescent="0.3">
      <c r="A4734" s="1331"/>
      <c r="B4734" s="146" t="s">
        <v>4713</v>
      </c>
      <c r="C4734" s="147" t="s">
        <v>95</v>
      </c>
      <c r="D4734" s="168">
        <v>904456</v>
      </c>
      <c r="E4734" s="151">
        <v>833</v>
      </c>
      <c r="F4734" s="913"/>
      <c r="G4734" s="1328"/>
    </row>
    <row r="4735" spans="1:7" ht="18.75" customHeight="1" thickBot="1" x14ac:dyDescent="0.3">
      <c r="A4735" s="1329">
        <v>19</v>
      </c>
      <c r="B4735" s="146" t="s">
        <v>4714</v>
      </c>
      <c r="C4735" s="147" t="s">
        <v>95</v>
      </c>
      <c r="D4735" s="168">
        <v>91198</v>
      </c>
      <c r="E4735" s="151">
        <v>833</v>
      </c>
      <c r="F4735" s="913"/>
      <c r="G4735" s="1342" t="s">
        <v>4099</v>
      </c>
    </row>
    <row r="4736" spans="1:7" ht="18.75" customHeight="1" thickBot="1" x14ac:dyDescent="0.3">
      <c r="A4736" s="1330"/>
      <c r="B4736" s="146" t="s">
        <v>4715</v>
      </c>
      <c r="C4736" s="147" t="s">
        <v>95</v>
      </c>
      <c r="D4736" s="168">
        <v>120141</v>
      </c>
      <c r="E4736" s="151">
        <v>833</v>
      </c>
      <c r="F4736" s="913"/>
      <c r="G4736" s="1328"/>
    </row>
    <row r="4737" spans="1:7" ht="18.75" customHeight="1" thickBot="1" x14ac:dyDescent="0.3">
      <c r="A4737" s="1330"/>
      <c r="B4737" s="146" t="s">
        <v>4716</v>
      </c>
      <c r="C4737" s="147" t="s">
        <v>95</v>
      </c>
      <c r="D4737" s="168">
        <v>316106</v>
      </c>
      <c r="E4737" s="151">
        <v>833</v>
      </c>
      <c r="F4737" s="913"/>
      <c r="G4737" s="1328"/>
    </row>
    <row r="4738" spans="1:7" ht="18.75" customHeight="1" thickBot="1" x14ac:dyDescent="0.3">
      <c r="A4738" s="1330"/>
      <c r="B4738" s="146" t="s">
        <v>4717</v>
      </c>
      <c r="C4738" s="147" t="s">
        <v>95</v>
      </c>
      <c r="D4738" s="168">
        <v>425284</v>
      </c>
      <c r="E4738" s="151">
        <v>833</v>
      </c>
      <c r="F4738" s="913"/>
      <c r="G4738" s="1328"/>
    </row>
    <row r="4739" spans="1:7" ht="18.75" customHeight="1" thickBot="1" x14ac:dyDescent="0.3">
      <c r="A4739" s="1330"/>
      <c r="B4739" s="146" t="s">
        <v>4718</v>
      </c>
      <c r="C4739" s="147" t="s">
        <v>95</v>
      </c>
      <c r="D4739" s="168">
        <v>454339</v>
      </c>
      <c r="E4739" s="151">
        <v>833</v>
      </c>
      <c r="F4739" s="913"/>
      <c r="G4739" s="1328"/>
    </row>
    <row r="4740" spans="1:7" ht="18.75" customHeight="1" thickBot="1" x14ac:dyDescent="0.3">
      <c r="A4740" s="1330"/>
      <c r="B4740" s="146" t="s">
        <v>4719</v>
      </c>
      <c r="C4740" s="147" t="s">
        <v>95</v>
      </c>
      <c r="D4740" s="168">
        <v>485238</v>
      </c>
      <c r="E4740" s="151">
        <v>833</v>
      </c>
      <c r="F4740" s="913"/>
      <c r="G4740" s="1328"/>
    </row>
    <row r="4741" spans="1:7" ht="18.75" customHeight="1" thickBot="1" x14ac:dyDescent="0.3">
      <c r="A4741" s="1330"/>
      <c r="B4741" s="146" t="s">
        <v>4720</v>
      </c>
      <c r="C4741" s="147" t="s">
        <v>95</v>
      </c>
      <c r="D4741" s="168">
        <v>518245</v>
      </c>
      <c r="E4741" s="151">
        <v>833</v>
      </c>
      <c r="F4741" s="913"/>
      <c r="G4741" s="1328"/>
    </row>
    <row r="4742" spans="1:7" ht="18.75" customHeight="1" thickBot="1" x14ac:dyDescent="0.3">
      <c r="A4742" s="1330"/>
      <c r="B4742" s="146" t="s">
        <v>4721</v>
      </c>
      <c r="C4742" s="147" t="s">
        <v>95</v>
      </c>
      <c r="D4742" s="168">
        <v>553656</v>
      </c>
      <c r="E4742" s="151">
        <v>833</v>
      </c>
      <c r="F4742" s="913"/>
      <c r="G4742" s="1328"/>
    </row>
    <row r="4743" spans="1:7" ht="18.75" customHeight="1" thickBot="1" x14ac:dyDescent="0.3">
      <c r="A4743" s="1330"/>
      <c r="B4743" s="146" t="s">
        <v>4722</v>
      </c>
      <c r="C4743" s="147" t="s">
        <v>95</v>
      </c>
      <c r="D4743" s="168">
        <v>591812</v>
      </c>
      <c r="E4743" s="151">
        <v>833</v>
      </c>
      <c r="F4743" s="913"/>
      <c r="G4743" s="1328"/>
    </row>
    <row r="4744" spans="1:7" ht="18.75" customHeight="1" thickBot="1" x14ac:dyDescent="0.3">
      <c r="A4744" s="1330"/>
      <c r="B4744" s="146" t="s">
        <v>4723</v>
      </c>
      <c r="C4744" s="147" t="s">
        <v>95</v>
      </c>
      <c r="D4744" s="168">
        <v>633102</v>
      </c>
      <c r="E4744" s="151">
        <v>833</v>
      </c>
      <c r="F4744" s="913"/>
      <c r="G4744" s="1328"/>
    </row>
    <row r="4745" spans="1:7" ht="18.75" customHeight="1" thickBot="1" x14ac:dyDescent="0.3">
      <c r="A4745" s="1330"/>
      <c r="B4745" s="146" t="s">
        <v>4724</v>
      </c>
      <c r="C4745" s="147" t="s">
        <v>95</v>
      </c>
      <c r="D4745" s="168">
        <v>677962</v>
      </c>
      <c r="E4745" s="151">
        <v>833</v>
      </c>
      <c r="F4745" s="913"/>
      <c r="G4745" s="1328"/>
    </row>
    <row r="4746" spans="1:7" ht="18.75" customHeight="1" thickBot="1" x14ac:dyDescent="0.3">
      <c r="A4746" s="1330"/>
      <c r="B4746" s="146" t="s">
        <v>4725</v>
      </c>
      <c r="C4746" s="147" t="s">
        <v>95</v>
      </c>
      <c r="D4746" s="168">
        <v>726917</v>
      </c>
      <c r="E4746" s="151">
        <v>833</v>
      </c>
      <c r="F4746" s="913"/>
      <c r="G4746" s="1328"/>
    </row>
    <row r="4747" spans="1:7" ht="18.75" customHeight="1" thickBot="1" x14ac:dyDescent="0.3">
      <c r="A4747" s="1330"/>
      <c r="B4747" s="146" t="s">
        <v>4726</v>
      </c>
      <c r="C4747" s="147" t="s">
        <v>95</v>
      </c>
      <c r="D4747" s="168">
        <v>780526</v>
      </c>
      <c r="E4747" s="151">
        <v>833</v>
      </c>
      <c r="F4747" s="913"/>
      <c r="G4747" s="1328"/>
    </row>
    <row r="4748" spans="1:7" ht="18.75" customHeight="1" thickBot="1" x14ac:dyDescent="0.3">
      <c r="A4748" s="1330"/>
      <c r="B4748" s="146" t="s">
        <v>4727</v>
      </c>
      <c r="C4748" s="147" t="s">
        <v>95</v>
      </c>
      <c r="D4748" s="168">
        <v>839455</v>
      </c>
      <c r="E4748" s="151">
        <v>833</v>
      </c>
      <c r="F4748" s="913"/>
      <c r="G4748" s="1328"/>
    </row>
    <row r="4749" spans="1:7" ht="18.75" customHeight="1" thickBot="1" x14ac:dyDescent="0.3">
      <c r="A4749" s="1331"/>
      <c r="B4749" s="146" t="s">
        <v>4728</v>
      </c>
      <c r="C4749" s="147" t="s">
        <v>95</v>
      </c>
      <c r="D4749" s="168">
        <v>904456</v>
      </c>
      <c r="E4749" s="151">
        <v>833</v>
      </c>
      <c r="F4749" s="913"/>
      <c r="G4749" s="1328"/>
    </row>
    <row r="4750" spans="1:7" ht="18.75" customHeight="1" thickBot="1" x14ac:dyDescent="0.3">
      <c r="A4750" s="1329">
        <v>19</v>
      </c>
      <c r="B4750" s="146" t="s">
        <v>4729</v>
      </c>
      <c r="C4750" s="147" t="s">
        <v>95</v>
      </c>
      <c r="D4750" s="168">
        <v>91198</v>
      </c>
      <c r="E4750" s="151">
        <v>833</v>
      </c>
      <c r="F4750" s="913"/>
      <c r="G4750" s="1342" t="s">
        <v>4099</v>
      </c>
    </row>
    <row r="4751" spans="1:7" ht="18.75" customHeight="1" thickBot="1" x14ac:dyDescent="0.3">
      <c r="A4751" s="1330"/>
      <c r="B4751" s="146" t="s">
        <v>4730</v>
      </c>
      <c r="C4751" s="147" t="s">
        <v>95</v>
      </c>
      <c r="D4751" s="168">
        <v>120141</v>
      </c>
      <c r="E4751" s="151">
        <v>833</v>
      </c>
      <c r="F4751" s="913"/>
      <c r="G4751" s="1328"/>
    </row>
    <row r="4752" spans="1:7" ht="18.75" customHeight="1" thickBot="1" x14ac:dyDescent="0.3">
      <c r="A4752" s="1330"/>
      <c r="B4752" s="146" t="s">
        <v>4731</v>
      </c>
      <c r="C4752" s="147" t="s">
        <v>95</v>
      </c>
      <c r="D4752" s="168">
        <v>316106</v>
      </c>
      <c r="E4752" s="151">
        <v>833</v>
      </c>
      <c r="F4752" s="913"/>
      <c r="G4752" s="1328"/>
    </row>
    <row r="4753" spans="1:7" ht="18.75" customHeight="1" thickBot="1" x14ac:dyDescent="0.3">
      <c r="A4753" s="1330"/>
      <c r="B4753" s="146" t="s">
        <v>4732</v>
      </c>
      <c r="C4753" s="147" t="s">
        <v>95</v>
      </c>
      <c r="D4753" s="168">
        <v>425284</v>
      </c>
      <c r="E4753" s="151">
        <v>833</v>
      </c>
      <c r="F4753" s="913"/>
      <c r="G4753" s="1328"/>
    </row>
    <row r="4754" spans="1:7" ht="18.75" customHeight="1" thickBot="1" x14ac:dyDescent="0.3">
      <c r="A4754" s="1330"/>
      <c r="B4754" s="146" t="s">
        <v>4733</v>
      </c>
      <c r="C4754" s="147" t="s">
        <v>95</v>
      </c>
      <c r="D4754" s="168">
        <v>454339</v>
      </c>
      <c r="E4754" s="151">
        <v>833</v>
      </c>
      <c r="F4754" s="913"/>
      <c r="G4754" s="1328"/>
    </row>
    <row r="4755" spans="1:7" ht="18.75" customHeight="1" thickBot="1" x14ac:dyDescent="0.3">
      <c r="A4755" s="1330"/>
      <c r="B4755" s="146" t="s">
        <v>4734</v>
      </c>
      <c r="C4755" s="147" t="s">
        <v>95</v>
      </c>
      <c r="D4755" s="168">
        <v>485238</v>
      </c>
      <c r="E4755" s="151">
        <v>833</v>
      </c>
      <c r="F4755" s="913"/>
      <c r="G4755" s="1328"/>
    </row>
    <row r="4756" spans="1:7" ht="18.75" customHeight="1" thickBot="1" x14ac:dyDescent="0.3">
      <c r="A4756" s="1330"/>
      <c r="B4756" s="146" t="s">
        <v>4735</v>
      </c>
      <c r="C4756" s="147" t="s">
        <v>95</v>
      </c>
      <c r="D4756" s="168">
        <v>518245</v>
      </c>
      <c r="E4756" s="151">
        <v>833</v>
      </c>
      <c r="F4756" s="913"/>
      <c r="G4756" s="1328"/>
    </row>
    <row r="4757" spans="1:7" ht="18.75" customHeight="1" thickBot="1" x14ac:dyDescent="0.3">
      <c r="A4757" s="1330"/>
      <c r="B4757" s="146" t="s">
        <v>4736</v>
      </c>
      <c r="C4757" s="147" t="s">
        <v>95</v>
      </c>
      <c r="D4757" s="168">
        <v>553656</v>
      </c>
      <c r="E4757" s="151">
        <v>833</v>
      </c>
      <c r="F4757" s="913"/>
      <c r="G4757" s="1328"/>
    </row>
    <row r="4758" spans="1:7" ht="18.75" customHeight="1" thickBot="1" x14ac:dyDescent="0.3">
      <c r="A4758" s="1330"/>
      <c r="B4758" s="146" t="s">
        <v>4737</v>
      </c>
      <c r="C4758" s="147" t="s">
        <v>95</v>
      </c>
      <c r="D4758" s="168">
        <v>591812</v>
      </c>
      <c r="E4758" s="151">
        <v>833</v>
      </c>
      <c r="F4758" s="913"/>
      <c r="G4758" s="1328"/>
    </row>
    <row r="4759" spans="1:7" ht="18.75" customHeight="1" thickBot="1" x14ac:dyDescent="0.3">
      <c r="A4759" s="1330"/>
      <c r="B4759" s="146" t="s">
        <v>4738</v>
      </c>
      <c r="C4759" s="147" t="s">
        <v>95</v>
      </c>
      <c r="D4759" s="168">
        <v>633102</v>
      </c>
      <c r="E4759" s="151">
        <v>833</v>
      </c>
      <c r="F4759" s="913"/>
      <c r="G4759" s="1328"/>
    </row>
    <row r="4760" spans="1:7" ht="18.75" customHeight="1" thickBot="1" x14ac:dyDescent="0.3">
      <c r="A4760" s="1330"/>
      <c r="B4760" s="146" t="s">
        <v>4739</v>
      </c>
      <c r="C4760" s="147" t="s">
        <v>95</v>
      </c>
      <c r="D4760" s="168">
        <v>677962</v>
      </c>
      <c r="E4760" s="151">
        <v>833</v>
      </c>
      <c r="F4760" s="913"/>
      <c r="G4760" s="1328"/>
    </row>
    <row r="4761" spans="1:7" ht="18.75" customHeight="1" thickBot="1" x14ac:dyDescent="0.3">
      <c r="A4761" s="1330"/>
      <c r="B4761" s="146" t="s">
        <v>4740</v>
      </c>
      <c r="C4761" s="147" t="s">
        <v>95</v>
      </c>
      <c r="D4761" s="168">
        <v>726917</v>
      </c>
      <c r="E4761" s="151">
        <v>833</v>
      </c>
      <c r="F4761" s="913"/>
      <c r="G4761" s="1328"/>
    </row>
    <row r="4762" spans="1:7" ht="18.75" customHeight="1" thickBot="1" x14ac:dyDescent="0.3">
      <c r="A4762" s="1330"/>
      <c r="B4762" s="146" t="s">
        <v>4741</v>
      </c>
      <c r="C4762" s="147" t="s">
        <v>95</v>
      </c>
      <c r="D4762" s="168">
        <v>780526</v>
      </c>
      <c r="E4762" s="151">
        <v>833</v>
      </c>
      <c r="F4762" s="913"/>
      <c r="G4762" s="1328"/>
    </row>
    <row r="4763" spans="1:7" ht="18.75" customHeight="1" thickBot="1" x14ac:dyDescent="0.3">
      <c r="A4763" s="1330"/>
      <c r="B4763" s="146" t="s">
        <v>4742</v>
      </c>
      <c r="C4763" s="147" t="s">
        <v>95</v>
      </c>
      <c r="D4763" s="168">
        <v>839455</v>
      </c>
      <c r="E4763" s="151">
        <v>833</v>
      </c>
      <c r="F4763" s="913"/>
      <c r="G4763" s="1328"/>
    </row>
    <row r="4764" spans="1:7" ht="18.75" customHeight="1" thickBot="1" x14ac:dyDescent="0.3">
      <c r="A4764" s="1331"/>
      <c r="B4764" s="146" t="s">
        <v>4743</v>
      </c>
      <c r="C4764" s="147" t="s">
        <v>95</v>
      </c>
      <c r="D4764" s="168">
        <v>904456</v>
      </c>
      <c r="E4764" s="151">
        <v>833</v>
      </c>
      <c r="F4764" s="913"/>
      <c r="G4764" s="1328"/>
    </row>
    <row r="4765" spans="1:7" ht="18.75" customHeight="1" thickBot="1" x14ac:dyDescent="0.3">
      <c r="A4765" s="1329">
        <v>20</v>
      </c>
      <c r="B4765" s="146" t="s">
        <v>4744</v>
      </c>
      <c r="C4765" s="147" t="s">
        <v>95</v>
      </c>
      <c r="D4765" s="168">
        <v>91198</v>
      </c>
      <c r="E4765" s="151">
        <v>833</v>
      </c>
      <c r="F4765" s="913"/>
      <c r="G4765" s="1342" t="s">
        <v>4099</v>
      </c>
    </row>
    <row r="4766" spans="1:7" ht="18.75" customHeight="1" thickBot="1" x14ac:dyDescent="0.3">
      <c r="A4766" s="1330"/>
      <c r="B4766" s="146" t="s">
        <v>4745</v>
      </c>
      <c r="C4766" s="147" t="s">
        <v>95</v>
      </c>
      <c r="D4766" s="168">
        <v>120141</v>
      </c>
      <c r="E4766" s="151">
        <v>833</v>
      </c>
      <c r="F4766" s="913"/>
      <c r="G4766" s="1328"/>
    </row>
    <row r="4767" spans="1:7" ht="18.75" customHeight="1" thickBot="1" x14ac:dyDescent="0.3">
      <c r="A4767" s="1330"/>
      <c r="B4767" s="146" t="s">
        <v>4746</v>
      </c>
      <c r="C4767" s="147" t="s">
        <v>95</v>
      </c>
      <c r="D4767" s="168">
        <v>316106</v>
      </c>
      <c r="E4767" s="151">
        <v>833</v>
      </c>
      <c r="F4767" s="913"/>
      <c r="G4767" s="1328"/>
    </row>
    <row r="4768" spans="1:7" ht="18.75" customHeight="1" thickBot="1" x14ac:dyDescent="0.3">
      <c r="A4768" s="1330"/>
      <c r="B4768" s="146" t="s">
        <v>4747</v>
      </c>
      <c r="C4768" s="147" t="s">
        <v>95</v>
      </c>
      <c r="D4768" s="168">
        <v>425284</v>
      </c>
      <c r="E4768" s="151">
        <v>833</v>
      </c>
      <c r="F4768" s="913"/>
      <c r="G4768" s="1328"/>
    </row>
    <row r="4769" spans="1:7" ht="18.75" customHeight="1" thickBot="1" x14ac:dyDescent="0.3">
      <c r="A4769" s="1330"/>
      <c r="B4769" s="146" t="s">
        <v>4748</v>
      </c>
      <c r="C4769" s="147" t="s">
        <v>95</v>
      </c>
      <c r="D4769" s="168">
        <v>454339</v>
      </c>
      <c r="E4769" s="151">
        <v>833</v>
      </c>
      <c r="F4769" s="913"/>
      <c r="G4769" s="1328"/>
    </row>
    <row r="4770" spans="1:7" ht="18.75" customHeight="1" thickBot="1" x14ac:dyDescent="0.3">
      <c r="A4770" s="1330"/>
      <c r="B4770" s="146" t="s">
        <v>4749</v>
      </c>
      <c r="C4770" s="147" t="s">
        <v>95</v>
      </c>
      <c r="D4770" s="168">
        <v>485238</v>
      </c>
      <c r="E4770" s="151">
        <v>833</v>
      </c>
      <c r="F4770" s="913"/>
      <c r="G4770" s="1328"/>
    </row>
    <row r="4771" spans="1:7" ht="18.75" customHeight="1" thickBot="1" x14ac:dyDescent="0.3">
      <c r="A4771" s="1330"/>
      <c r="B4771" s="146" t="s">
        <v>4750</v>
      </c>
      <c r="C4771" s="147" t="s">
        <v>95</v>
      </c>
      <c r="D4771" s="168">
        <v>518245</v>
      </c>
      <c r="E4771" s="151">
        <v>833</v>
      </c>
      <c r="F4771" s="913"/>
      <c r="G4771" s="1328"/>
    </row>
    <row r="4772" spans="1:7" ht="18.75" customHeight="1" thickBot="1" x14ac:dyDescent="0.3">
      <c r="A4772" s="1330"/>
      <c r="B4772" s="146" t="s">
        <v>4751</v>
      </c>
      <c r="C4772" s="147" t="s">
        <v>95</v>
      </c>
      <c r="D4772" s="168">
        <v>553656</v>
      </c>
      <c r="E4772" s="151">
        <v>833</v>
      </c>
      <c r="F4772" s="913"/>
      <c r="G4772" s="1328"/>
    </row>
    <row r="4773" spans="1:7" ht="18.75" customHeight="1" thickBot="1" x14ac:dyDescent="0.3">
      <c r="A4773" s="1330"/>
      <c r="B4773" s="146" t="s">
        <v>4752</v>
      </c>
      <c r="C4773" s="147" t="s">
        <v>95</v>
      </c>
      <c r="D4773" s="168">
        <v>591812</v>
      </c>
      <c r="E4773" s="151">
        <v>833</v>
      </c>
      <c r="F4773" s="913"/>
      <c r="G4773" s="1328"/>
    </row>
    <row r="4774" spans="1:7" ht="18.75" customHeight="1" thickBot="1" x14ac:dyDescent="0.3">
      <c r="A4774" s="1330"/>
      <c r="B4774" s="146" t="s">
        <v>4753</v>
      </c>
      <c r="C4774" s="147" t="s">
        <v>95</v>
      </c>
      <c r="D4774" s="168">
        <v>633102</v>
      </c>
      <c r="E4774" s="151">
        <v>833</v>
      </c>
      <c r="F4774" s="913"/>
      <c r="G4774" s="1328"/>
    </row>
    <row r="4775" spans="1:7" ht="18.75" customHeight="1" thickBot="1" x14ac:dyDescent="0.3">
      <c r="A4775" s="1330"/>
      <c r="B4775" s="146" t="s">
        <v>4754</v>
      </c>
      <c r="C4775" s="147" t="s">
        <v>95</v>
      </c>
      <c r="D4775" s="168">
        <v>677962</v>
      </c>
      <c r="E4775" s="151">
        <v>833</v>
      </c>
      <c r="F4775" s="913"/>
      <c r="G4775" s="1328"/>
    </row>
    <row r="4776" spans="1:7" ht="18.75" customHeight="1" thickBot="1" x14ac:dyDescent="0.3">
      <c r="A4776" s="1330"/>
      <c r="B4776" s="146" t="s">
        <v>4755</v>
      </c>
      <c r="C4776" s="147" t="s">
        <v>95</v>
      </c>
      <c r="D4776" s="168">
        <v>726917</v>
      </c>
      <c r="E4776" s="151">
        <v>833</v>
      </c>
      <c r="F4776" s="913"/>
      <c r="G4776" s="1328"/>
    </row>
    <row r="4777" spans="1:7" ht="18.75" customHeight="1" thickBot="1" x14ac:dyDescent="0.3">
      <c r="A4777" s="1330"/>
      <c r="B4777" s="146" t="s">
        <v>4756</v>
      </c>
      <c r="C4777" s="147" t="s">
        <v>95</v>
      </c>
      <c r="D4777" s="168">
        <v>780526</v>
      </c>
      <c r="E4777" s="151">
        <v>833</v>
      </c>
      <c r="F4777" s="913"/>
      <c r="G4777" s="1328"/>
    </row>
    <row r="4778" spans="1:7" ht="18.75" customHeight="1" thickBot="1" x14ac:dyDescent="0.3">
      <c r="A4778" s="1330"/>
      <c r="B4778" s="146" t="s">
        <v>4757</v>
      </c>
      <c r="C4778" s="147" t="s">
        <v>95</v>
      </c>
      <c r="D4778" s="168">
        <v>839455</v>
      </c>
      <c r="E4778" s="151">
        <v>833</v>
      </c>
      <c r="F4778" s="913"/>
      <c r="G4778" s="1328"/>
    </row>
    <row r="4779" spans="1:7" ht="18.75" customHeight="1" thickBot="1" x14ac:dyDescent="0.3">
      <c r="A4779" s="1331"/>
      <c r="B4779" s="146" t="s">
        <v>4758</v>
      </c>
      <c r="C4779" s="147" t="s">
        <v>95</v>
      </c>
      <c r="D4779" s="168">
        <v>904456</v>
      </c>
      <c r="E4779" s="151">
        <v>833</v>
      </c>
      <c r="F4779" s="913"/>
      <c r="G4779" s="1328"/>
    </row>
    <row r="4780" spans="1:7" ht="18.75" customHeight="1" thickBot="1" x14ac:dyDescent="0.3">
      <c r="A4780" s="1329">
        <v>20</v>
      </c>
      <c r="B4780" s="146" t="s">
        <v>4759</v>
      </c>
      <c r="C4780" s="147" t="s">
        <v>95</v>
      </c>
      <c r="D4780" s="168">
        <v>91198</v>
      </c>
      <c r="E4780" s="151">
        <v>833</v>
      </c>
      <c r="F4780" s="913"/>
      <c r="G4780" s="1342" t="s">
        <v>4099</v>
      </c>
    </row>
    <row r="4781" spans="1:7" ht="18.75" customHeight="1" thickBot="1" x14ac:dyDescent="0.3">
      <c r="A4781" s="1330"/>
      <c r="B4781" s="146" t="s">
        <v>4760</v>
      </c>
      <c r="C4781" s="147" t="s">
        <v>95</v>
      </c>
      <c r="D4781" s="168">
        <v>120141</v>
      </c>
      <c r="E4781" s="151">
        <v>833</v>
      </c>
      <c r="F4781" s="913"/>
      <c r="G4781" s="1328"/>
    </row>
    <row r="4782" spans="1:7" ht="18.75" customHeight="1" thickBot="1" x14ac:dyDescent="0.3">
      <c r="A4782" s="1330"/>
      <c r="B4782" s="146" t="s">
        <v>4761</v>
      </c>
      <c r="C4782" s="147" t="s">
        <v>95</v>
      </c>
      <c r="D4782" s="168">
        <v>316106</v>
      </c>
      <c r="E4782" s="151">
        <v>833</v>
      </c>
      <c r="F4782" s="913"/>
      <c r="G4782" s="1328"/>
    </row>
    <row r="4783" spans="1:7" ht="18.75" customHeight="1" thickBot="1" x14ac:dyDescent="0.3">
      <c r="A4783" s="1330"/>
      <c r="B4783" s="146" t="s">
        <v>4762</v>
      </c>
      <c r="C4783" s="147" t="s">
        <v>95</v>
      </c>
      <c r="D4783" s="168">
        <v>425284</v>
      </c>
      <c r="E4783" s="151">
        <v>833</v>
      </c>
      <c r="F4783" s="913"/>
      <c r="G4783" s="1328"/>
    </row>
    <row r="4784" spans="1:7" ht="18.75" customHeight="1" thickBot="1" x14ac:dyDescent="0.3">
      <c r="A4784" s="1330"/>
      <c r="B4784" s="146" t="s">
        <v>4763</v>
      </c>
      <c r="C4784" s="147" t="s">
        <v>95</v>
      </c>
      <c r="D4784" s="168">
        <v>454339</v>
      </c>
      <c r="E4784" s="151">
        <v>833</v>
      </c>
      <c r="F4784" s="913"/>
      <c r="G4784" s="1328"/>
    </row>
    <row r="4785" spans="1:7" ht="18.75" customHeight="1" thickBot="1" x14ac:dyDescent="0.3">
      <c r="A4785" s="1330"/>
      <c r="B4785" s="146" t="s">
        <v>4764</v>
      </c>
      <c r="C4785" s="147" t="s">
        <v>95</v>
      </c>
      <c r="D4785" s="168">
        <v>485238</v>
      </c>
      <c r="E4785" s="151">
        <v>833</v>
      </c>
      <c r="F4785" s="913"/>
      <c r="G4785" s="1328"/>
    </row>
    <row r="4786" spans="1:7" ht="18.75" customHeight="1" thickBot="1" x14ac:dyDescent="0.3">
      <c r="A4786" s="1330"/>
      <c r="B4786" s="146" t="s">
        <v>4765</v>
      </c>
      <c r="C4786" s="147" t="s">
        <v>95</v>
      </c>
      <c r="D4786" s="168">
        <v>518245</v>
      </c>
      <c r="E4786" s="151">
        <v>833</v>
      </c>
      <c r="F4786" s="913"/>
      <c r="G4786" s="1328"/>
    </row>
    <row r="4787" spans="1:7" ht="18.75" customHeight="1" thickBot="1" x14ac:dyDescent="0.3">
      <c r="A4787" s="1330"/>
      <c r="B4787" s="146" t="s">
        <v>4766</v>
      </c>
      <c r="C4787" s="147" t="s">
        <v>95</v>
      </c>
      <c r="D4787" s="168">
        <v>553656</v>
      </c>
      <c r="E4787" s="151">
        <v>833</v>
      </c>
      <c r="F4787" s="913"/>
      <c r="G4787" s="1328"/>
    </row>
    <row r="4788" spans="1:7" ht="18.75" customHeight="1" thickBot="1" x14ac:dyDescent="0.3">
      <c r="A4788" s="1330"/>
      <c r="B4788" s="146" t="s">
        <v>4767</v>
      </c>
      <c r="C4788" s="147" t="s">
        <v>95</v>
      </c>
      <c r="D4788" s="168">
        <v>591812</v>
      </c>
      <c r="E4788" s="151">
        <v>833</v>
      </c>
      <c r="F4788" s="913"/>
      <c r="G4788" s="1328"/>
    </row>
    <row r="4789" spans="1:7" ht="18.75" customHeight="1" thickBot="1" x14ac:dyDescent="0.3">
      <c r="A4789" s="1330"/>
      <c r="B4789" s="146" t="s">
        <v>4768</v>
      </c>
      <c r="C4789" s="147" t="s">
        <v>95</v>
      </c>
      <c r="D4789" s="168">
        <v>633102</v>
      </c>
      <c r="E4789" s="151">
        <v>833</v>
      </c>
      <c r="F4789" s="913"/>
      <c r="G4789" s="1328"/>
    </row>
    <row r="4790" spans="1:7" ht="18.75" customHeight="1" thickBot="1" x14ac:dyDescent="0.3">
      <c r="A4790" s="1330"/>
      <c r="B4790" s="146" t="s">
        <v>4769</v>
      </c>
      <c r="C4790" s="147" t="s">
        <v>95</v>
      </c>
      <c r="D4790" s="168">
        <v>677962</v>
      </c>
      <c r="E4790" s="151">
        <v>833</v>
      </c>
      <c r="F4790" s="913"/>
      <c r="G4790" s="1328"/>
    </row>
    <row r="4791" spans="1:7" ht="18.75" customHeight="1" thickBot="1" x14ac:dyDescent="0.3">
      <c r="A4791" s="1330"/>
      <c r="B4791" s="146" t="s">
        <v>4770</v>
      </c>
      <c r="C4791" s="147" t="s">
        <v>95</v>
      </c>
      <c r="D4791" s="168">
        <v>726917</v>
      </c>
      <c r="E4791" s="151">
        <v>833</v>
      </c>
      <c r="F4791" s="913"/>
      <c r="G4791" s="1328"/>
    </row>
    <row r="4792" spans="1:7" ht="18.75" customHeight="1" thickBot="1" x14ac:dyDescent="0.3">
      <c r="A4792" s="1330"/>
      <c r="B4792" s="146" t="s">
        <v>4771</v>
      </c>
      <c r="C4792" s="147" t="s">
        <v>95</v>
      </c>
      <c r="D4792" s="168">
        <v>780526</v>
      </c>
      <c r="E4792" s="151">
        <v>833</v>
      </c>
      <c r="F4792" s="913"/>
      <c r="G4792" s="1328"/>
    </row>
    <row r="4793" spans="1:7" ht="18.75" customHeight="1" thickBot="1" x14ac:dyDescent="0.3">
      <c r="A4793" s="1330"/>
      <c r="B4793" s="146" t="s">
        <v>4772</v>
      </c>
      <c r="C4793" s="147" t="s">
        <v>95</v>
      </c>
      <c r="D4793" s="168">
        <v>839455</v>
      </c>
      <c r="E4793" s="151">
        <v>833</v>
      </c>
      <c r="F4793" s="913"/>
      <c r="G4793" s="1328"/>
    </row>
    <row r="4794" spans="1:7" ht="18.75" customHeight="1" thickBot="1" x14ac:dyDescent="0.3">
      <c r="A4794" s="1331"/>
      <c r="B4794" s="146" t="s">
        <v>4773</v>
      </c>
      <c r="C4794" s="147" t="s">
        <v>95</v>
      </c>
      <c r="D4794" s="168">
        <v>904456</v>
      </c>
      <c r="E4794" s="151">
        <v>833</v>
      </c>
      <c r="F4794" s="913"/>
      <c r="G4794" s="1328"/>
    </row>
    <row r="4795" spans="1:7" ht="18.75" customHeight="1" thickBot="1" x14ac:dyDescent="0.3">
      <c r="A4795" s="1329">
        <v>20</v>
      </c>
      <c r="B4795" s="146" t="s">
        <v>4774</v>
      </c>
      <c r="C4795" s="147" t="s">
        <v>95</v>
      </c>
      <c r="D4795" s="168">
        <v>91198</v>
      </c>
      <c r="E4795" s="151">
        <v>833</v>
      </c>
      <c r="F4795" s="913"/>
      <c r="G4795" s="1342" t="s">
        <v>4099</v>
      </c>
    </row>
    <row r="4796" spans="1:7" ht="18.75" customHeight="1" thickBot="1" x14ac:dyDescent="0.3">
      <c r="A4796" s="1330"/>
      <c r="B4796" s="146" t="s">
        <v>4775</v>
      </c>
      <c r="C4796" s="147" t="s">
        <v>95</v>
      </c>
      <c r="D4796" s="168">
        <v>120141</v>
      </c>
      <c r="E4796" s="151">
        <v>833</v>
      </c>
      <c r="F4796" s="913"/>
      <c r="G4796" s="1328"/>
    </row>
    <row r="4797" spans="1:7" ht="18.75" customHeight="1" thickBot="1" x14ac:dyDescent="0.3">
      <c r="A4797" s="1330"/>
      <c r="B4797" s="146" t="s">
        <v>4776</v>
      </c>
      <c r="C4797" s="147" t="s">
        <v>95</v>
      </c>
      <c r="D4797" s="168">
        <v>316106</v>
      </c>
      <c r="E4797" s="151">
        <v>833</v>
      </c>
      <c r="F4797" s="913"/>
      <c r="G4797" s="1328"/>
    </row>
    <row r="4798" spans="1:7" ht="18.75" customHeight="1" thickBot="1" x14ac:dyDescent="0.3">
      <c r="A4798" s="1330"/>
      <c r="B4798" s="146" t="s">
        <v>4777</v>
      </c>
      <c r="C4798" s="147" t="s">
        <v>95</v>
      </c>
      <c r="D4798" s="168">
        <v>425284</v>
      </c>
      <c r="E4798" s="151">
        <v>833</v>
      </c>
      <c r="F4798" s="913"/>
      <c r="G4798" s="1328"/>
    </row>
    <row r="4799" spans="1:7" ht="18.75" customHeight="1" thickBot="1" x14ac:dyDescent="0.3">
      <c r="A4799" s="1330"/>
      <c r="B4799" s="146" t="s">
        <v>4778</v>
      </c>
      <c r="C4799" s="147" t="s">
        <v>95</v>
      </c>
      <c r="D4799" s="168">
        <v>454339</v>
      </c>
      <c r="E4799" s="151">
        <v>833</v>
      </c>
      <c r="F4799" s="913"/>
      <c r="G4799" s="1328"/>
    </row>
    <row r="4800" spans="1:7" ht="18.75" customHeight="1" thickBot="1" x14ac:dyDescent="0.3">
      <c r="A4800" s="1330"/>
      <c r="B4800" s="146" t="s">
        <v>4779</v>
      </c>
      <c r="C4800" s="147" t="s">
        <v>95</v>
      </c>
      <c r="D4800" s="168">
        <v>485238</v>
      </c>
      <c r="E4800" s="151">
        <v>833</v>
      </c>
      <c r="F4800" s="913"/>
      <c r="G4800" s="1328"/>
    </row>
    <row r="4801" spans="1:7" ht="18.75" customHeight="1" thickBot="1" x14ac:dyDescent="0.3">
      <c r="A4801" s="1330"/>
      <c r="B4801" s="146" t="s">
        <v>4780</v>
      </c>
      <c r="C4801" s="147" t="s">
        <v>95</v>
      </c>
      <c r="D4801" s="168">
        <v>518245</v>
      </c>
      <c r="E4801" s="151">
        <v>833</v>
      </c>
      <c r="F4801" s="913"/>
      <c r="G4801" s="1328"/>
    </row>
    <row r="4802" spans="1:7" ht="18.75" customHeight="1" thickBot="1" x14ac:dyDescent="0.3">
      <c r="A4802" s="1330"/>
      <c r="B4802" s="146" t="s">
        <v>4781</v>
      </c>
      <c r="C4802" s="147" t="s">
        <v>95</v>
      </c>
      <c r="D4802" s="168">
        <v>553656</v>
      </c>
      <c r="E4802" s="151">
        <v>833</v>
      </c>
      <c r="F4802" s="913"/>
      <c r="G4802" s="1328"/>
    </row>
    <row r="4803" spans="1:7" ht="18.75" customHeight="1" thickBot="1" x14ac:dyDescent="0.3">
      <c r="A4803" s="1330"/>
      <c r="B4803" s="146" t="s">
        <v>4782</v>
      </c>
      <c r="C4803" s="147" t="s">
        <v>95</v>
      </c>
      <c r="D4803" s="168">
        <v>591812</v>
      </c>
      <c r="E4803" s="151">
        <v>833</v>
      </c>
      <c r="F4803" s="913"/>
      <c r="G4803" s="1328"/>
    </row>
    <row r="4804" spans="1:7" ht="18.75" customHeight="1" thickBot="1" x14ac:dyDescent="0.3">
      <c r="A4804" s="1330"/>
      <c r="B4804" s="146" t="s">
        <v>4783</v>
      </c>
      <c r="C4804" s="147" t="s">
        <v>95</v>
      </c>
      <c r="D4804" s="168">
        <v>633102</v>
      </c>
      <c r="E4804" s="151">
        <v>833</v>
      </c>
      <c r="F4804" s="913"/>
      <c r="G4804" s="1328"/>
    </row>
    <row r="4805" spans="1:7" ht="18.75" customHeight="1" thickBot="1" x14ac:dyDescent="0.3">
      <c r="A4805" s="1330"/>
      <c r="B4805" s="146" t="s">
        <v>4784</v>
      </c>
      <c r="C4805" s="147" t="s">
        <v>95</v>
      </c>
      <c r="D4805" s="168">
        <v>677962</v>
      </c>
      <c r="E4805" s="151">
        <v>833</v>
      </c>
      <c r="F4805" s="913"/>
      <c r="G4805" s="1328"/>
    </row>
    <row r="4806" spans="1:7" ht="18.75" customHeight="1" thickBot="1" x14ac:dyDescent="0.3">
      <c r="A4806" s="1330"/>
      <c r="B4806" s="146" t="s">
        <v>4785</v>
      </c>
      <c r="C4806" s="147" t="s">
        <v>95</v>
      </c>
      <c r="D4806" s="168">
        <v>726917</v>
      </c>
      <c r="E4806" s="151">
        <v>833</v>
      </c>
      <c r="F4806" s="913"/>
      <c r="G4806" s="1328"/>
    </row>
    <row r="4807" spans="1:7" ht="18.75" customHeight="1" thickBot="1" x14ac:dyDescent="0.3">
      <c r="A4807" s="1330"/>
      <c r="B4807" s="146" t="s">
        <v>4786</v>
      </c>
      <c r="C4807" s="147" t="s">
        <v>95</v>
      </c>
      <c r="D4807" s="168">
        <v>780526</v>
      </c>
      <c r="E4807" s="151">
        <v>833</v>
      </c>
      <c r="F4807" s="913"/>
      <c r="G4807" s="1328"/>
    </row>
    <row r="4808" spans="1:7" ht="18.75" customHeight="1" thickBot="1" x14ac:dyDescent="0.3">
      <c r="A4808" s="1330"/>
      <c r="B4808" s="146" t="s">
        <v>4787</v>
      </c>
      <c r="C4808" s="147" t="s">
        <v>95</v>
      </c>
      <c r="D4808" s="168">
        <v>839455</v>
      </c>
      <c r="E4808" s="151">
        <v>833</v>
      </c>
      <c r="F4808" s="913"/>
      <c r="G4808" s="1328"/>
    </row>
    <row r="4809" spans="1:7" ht="18.75" customHeight="1" thickBot="1" x14ac:dyDescent="0.3">
      <c r="A4809" s="1331"/>
      <c r="B4809" s="146" t="s">
        <v>4788</v>
      </c>
      <c r="C4809" s="147" t="s">
        <v>95</v>
      </c>
      <c r="D4809" s="168">
        <v>904456</v>
      </c>
      <c r="E4809" s="151">
        <v>833</v>
      </c>
      <c r="F4809" s="913"/>
      <c r="G4809" s="1328"/>
    </row>
    <row r="4810" spans="1:7" ht="18.75" customHeight="1" thickBot="1" x14ac:dyDescent="0.3">
      <c r="A4810" s="1329">
        <v>21</v>
      </c>
      <c r="B4810" s="146" t="s">
        <v>4789</v>
      </c>
      <c r="C4810" s="147" t="s">
        <v>95</v>
      </c>
      <c r="D4810" s="168">
        <v>91198</v>
      </c>
      <c r="E4810" s="151">
        <v>833</v>
      </c>
      <c r="F4810" s="913"/>
      <c r="G4810" s="1342" t="s">
        <v>4099</v>
      </c>
    </row>
    <row r="4811" spans="1:7" ht="18.75" customHeight="1" thickBot="1" x14ac:dyDescent="0.3">
      <c r="A4811" s="1330"/>
      <c r="B4811" s="146" t="s">
        <v>4790</v>
      </c>
      <c r="C4811" s="147" t="s">
        <v>95</v>
      </c>
      <c r="D4811" s="168">
        <v>120141</v>
      </c>
      <c r="E4811" s="151">
        <v>833</v>
      </c>
      <c r="F4811" s="913"/>
      <c r="G4811" s="1328"/>
    </row>
    <row r="4812" spans="1:7" ht="18.75" customHeight="1" thickBot="1" x14ac:dyDescent="0.3">
      <c r="A4812" s="1330"/>
      <c r="B4812" s="146" t="s">
        <v>4791</v>
      </c>
      <c r="C4812" s="147" t="s">
        <v>95</v>
      </c>
      <c r="D4812" s="168">
        <v>316106</v>
      </c>
      <c r="E4812" s="151">
        <v>833</v>
      </c>
      <c r="F4812" s="913"/>
      <c r="G4812" s="1328"/>
    </row>
    <row r="4813" spans="1:7" ht="18.75" customHeight="1" thickBot="1" x14ac:dyDescent="0.3">
      <c r="A4813" s="1330"/>
      <c r="B4813" s="146" t="s">
        <v>4792</v>
      </c>
      <c r="C4813" s="147" t="s">
        <v>95</v>
      </c>
      <c r="D4813" s="168">
        <v>425284</v>
      </c>
      <c r="E4813" s="151">
        <v>833</v>
      </c>
      <c r="F4813" s="913"/>
      <c r="G4813" s="1328"/>
    </row>
    <row r="4814" spans="1:7" ht="18.75" customHeight="1" thickBot="1" x14ac:dyDescent="0.3">
      <c r="A4814" s="1330"/>
      <c r="B4814" s="146" t="s">
        <v>4793</v>
      </c>
      <c r="C4814" s="147" t="s">
        <v>95</v>
      </c>
      <c r="D4814" s="168">
        <v>454339</v>
      </c>
      <c r="E4814" s="151">
        <v>833</v>
      </c>
      <c r="F4814" s="913"/>
      <c r="G4814" s="1328"/>
    </row>
    <row r="4815" spans="1:7" ht="18.75" customHeight="1" thickBot="1" x14ac:dyDescent="0.3">
      <c r="A4815" s="1330"/>
      <c r="B4815" s="146" t="s">
        <v>4794</v>
      </c>
      <c r="C4815" s="147" t="s">
        <v>95</v>
      </c>
      <c r="D4815" s="168">
        <v>485238</v>
      </c>
      <c r="E4815" s="151">
        <v>833</v>
      </c>
      <c r="F4815" s="913"/>
      <c r="G4815" s="1328"/>
    </row>
    <row r="4816" spans="1:7" ht="18.75" customHeight="1" thickBot="1" x14ac:dyDescent="0.3">
      <c r="A4816" s="1330"/>
      <c r="B4816" s="146" t="s">
        <v>4795</v>
      </c>
      <c r="C4816" s="147" t="s">
        <v>95</v>
      </c>
      <c r="D4816" s="168">
        <v>518245</v>
      </c>
      <c r="E4816" s="151">
        <v>833</v>
      </c>
      <c r="F4816" s="913"/>
      <c r="G4816" s="1328"/>
    </row>
    <row r="4817" spans="1:7" ht="18.75" customHeight="1" thickBot="1" x14ac:dyDescent="0.3">
      <c r="A4817" s="1330"/>
      <c r="B4817" s="146" t="s">
        <v>4796</v>
      </c>
      <c r="C4817" s="147" t="s">
        <v>95</v>
      </c>
      <c r="D4817" s="168">
        <v>553656</v>
      </c>
      <c r="E4817" s="151">
        <v>833</v>
      </c>
      <c r="F4817" s="913"/>
      <c r="G4817" s="1328"/>
    </row>
    <row r="4818" spans="1:7" ht="18.75" customHeight="1" thickBot="1" x14ac:dyDescent="0.3">
      <c r="A4818" s="1330"/>
      <c r="B4818" s="146" t="s">
        <v>4797</v>
      </c>
      <c r="C4818" s="147" t="s">
        <v>95</v>
      </c>
      <c r="D4818" s="168">
        <v>591812</v>
      </c>
      <c r="E4818" s="151">
        <v>833</v>
      </c>
      <c r="F4818" s="913"/>
      <c r="G4818" s="1328"/>
    </row>
    <row r="4819" spans="1:7" ht="18.75" customHeight="1" thickBot="1" x14ac:dyDescent="0.3">
      <c r="A4819" s="1330"/>
      <c r="B4819" s="146" t="s">
        <v>4798</v>
      </c>
      <c r="C4819" s="147" t="s">
        <v>95</v>
      </c>
      <c r="D4819" s="168">
        <v>633102</v>
      </c>
      <c r="E4819" s="151">
        <v>833</v>
      </c>
      <c r="F4819" s="913"/>
      <c r="G4819" s="1328"/>
    </row>
    <row r="4820" spans="1:7" ht="18.75" customHeight="1" thickBot="1" x14ac:dyDescent="0.3">
      <c r="A4820" s="1330"/>
      <c r="B4820" s="146" t="s">
        <v>4799</v>
      </c>
      <c r="C4820" s="147" t="s">
        <v>95</v>
      </c>
      <c r="D4820" s="168">
        <v>677962</v>
      </c>
      <c r="E4820" s="151">
        <v>833</v>
      </c>
      <c r="F4820" s="913"/>
      <c r="G4820" s="1328"/>
    </row>
    <row r="4821" spans="1:7" ht="18.75" customHeight="1" thickBot="1" x14ac:dyDescent="0.3">
      <c r="A4821" s="1330"/>
      <c r="B4821" s="146" t="s">
        <v>4800</v>
      </c>
      <c r="C4821" s="147" t="s">
        <v>95</v>
      </c>
      <c r="D4821" s="168">
        <v>726917</v>
      </c>
      <c r="E4821" s="151">
        <v>833</v>
      </c>
      <c r="F4821" s="913"/>
      <c r="G4821" s="1328"/>
    </row>
    <row r="4822" spans="1:7" ht="18.75" customHeight="1" thickBot="1" x14ac:dyDescent="0.3">
      <c r="A4822" s="1330"/>
      <c r="B4822" s="146" t="s">
        <v>4801</v>
      </c>
      <c r="C4822" s="147" t="s">
        <v>95</v>
      </c>
      <c r="D4822" s="168">
        <v>780526</v>
      </c>
      <c r="E4822" s="151">
        <v>833</v>
      </c>
      <c r="F4822" s="913"/>
      <c r="G4822" s="1328"/>
    </row>
    <row r="4823" spans="1:7" ht="18.75" customHeight="1" thickBot="1" x14ac:dyDescent="0.3">
      <c r="A4823" s="1330"/>
      <c r="B4823" s="146" t="s">
        <v>4802</v>
      </c>
      <c r="C4823" s="147" t="s">
        <v>95</v>
      </c>
      <c r="D4823" s="168">
        <v>839455</v>
      </c>
      <c r="E4823" s="151">
        <v>833</v>
      </c>
      <c r="F4823" s="913"/>
      <c r="G4823" s="1328"/>
    </row>
    <row r="4824" spans="1:7" ht="18.75" customHeight="1" thickBot="1" x14ac:dyDescent="0.3">
      <c r="A4824" s="1331"/>
      <c r="B4824" s="146" t="s">
        <v>4803</v>
      </c>
      <c r="C4824" s="147" t="s">
        <v>95</v>
      </c>
      <c r="D4824" s="168">
        <v>904456</v>
      </c>
      <c r="E4824" s="151">
        <v>833</v>
      </c>
      <c r="F4824" s="913"/>
      <c r="G4824" s="1328"/>
    </row>
    <row r="4825" spans="1:7" ht="18.75" customHeight="1" thickBot="1" x14ac:dyDescent="0.3">
      <c r="A4825" s="1329">
        <v>21</v>
      </c>
      <c r="B4825" s="146" t="s">
        <v>4804</v>
      </c>
      <c r="C4825" s="147" t="s">
        <v>95</v>
      </c>
      <c r="D4825" s="168">
        <v>91198</v>
      </c>
      <c r="E4825" s="151">
        <v>833</v>
      </c>
      <c r="F4825" s="913"/>
      <c r="G4825" s="1342" t="s">
        <v>4099</v>
      </c>
    </row>
    <row r="4826" spans="1:7" ht="18.75" customHeight="1" thickBot="1" x14ac:dyDescent="0.3">
      <c r="A4826" s="1330"/>
      <c r="B4826" s="146" t="s">
        <v>4805</v>
      </c>
      <c r="C4826" s="147" t="s">
        <v>95</v>
      </c>
      <c r="D4826" s="168">
        <v>120141</v>
      </c>
      <c r="E4826" s="151">
        <v>833</v>
      </c>
      <c r="F4826" s="913"/>
      <c r="G4826" s="1328"/>
    </row>
    <row r="4827" spans="1:7" ht="18.75" customHeight="1" thickBot="1" x14ac:dyDescent="0.3">
      <c r="A4827" s="1330"/>
      <c r="B4827" s="146" t="s">
        <v>4806</v>
      </c>
      <c r="C4827" s="147" t="s">
        <v>95</v>
      </c>
      <c r="D4827" s="168">
        <v>316106</v>
      </c>
      <c r="E4827" s="151">
        <v>833</v>
      </c>
      <c r="F4827" s="913"/>
      <c r="G4827" s="1328"/>
    </row>
    <row r="4828" spans="1:7" ht="18.75" customHeight="1" thickBot="1" x14ac:dyDescent="0.3">
      <c r="A4828" s="1330"/>
      <c r="B4828" s="146" t="s">
        <v>4807</v>
      </c>
      <c r="C4828" s="147" t="s">
        <v>95</v>
      </c>
      <c r="D4828" s="168">
        <v>425284</v>
      </c>
      <c r="E4828" s="151">
        <v>833</v>
      </c>
      <c r="F4828" s="913"/>
      <c r="G4828" s="1328"/>
    </row>
    <row r="4829" spans="1:7" ht="18.75" customHeight="1" thickBot="1" x14ac:dyDescent="0.3">
      <c r="A4829" s="1330"/>
      <c r="B4829" s="146" t="s">
        <v>4808</v>
      </c>
      <c r="C4829" s="147" t="s">
        <v>95</v>
      </c>
      <c r="D4829" s="168">
        <v>454339</v>
      </c>
      <c r="E4829" s="151">
        <v>833</v>
      </c>
      <c r="F4829" s="913"/>
      <c r="G4829" s="1328"/>
    </row>
    <row r="4830" spans="1:7" ht="18.75" customHeight="1" thickBot="1" x14ac:dyDescent="0.3">
      <c r="A4830" s="1330"/>
      <c r="B4830" s="146" t="s">
        <v>4809</v>
      </c>
      <c r="C4830" s="147" t="s">
        <v>95</v>
      </c>
      <c r="D4830" s="168">
        <v>485238</v>
      </c>
      <c r="E4830" s="151">
        <v>833</v>
      </c>
      <c r="F4830" s="913"/>
      <c r="G4830" s="1328"/>
    </row>
    <row r="4831" spans="1:7" ht="18.75" customHeight="1" thickBot="1" x14ac:dyDescent="0.3">
      <c r="A4831" s="1330"/>
      <c r="B4831" s="146" t="s">
        <v>4810</v>
      </c>
      <c r="C4831" s="147" t="s">
        <v>95</v>
      </c>
      <c r="D4831" s="168">
        <v>518245</v>
      </c>
      <c r="E4831" s="151">
        <v>833</v>
      </c>
      <c r="F4831" s="913"/>
      <c r="G4831" s="1328"/>
    </row>
    <row r="4832" spans="1:7" ht="18.75" customHeight="1" thickBot="1" x14ac:dyDescent="0.3">
      <c r="A4832" s="1330"/>
      <c r="B4832" s="146" t="s">
        <v>4811</v>
      </c>
      <c r="C4832" s="147" t="s">
        <v>95</v>
      </c>
      <c r="D4832" s="168">
        <v>553656</v>
      </c>
      <c r="E4832" s="151">
        <v>833</v>
      </c>
      <c r="F4832" s="913"/>
      <c r="G4832" s="1328"/>
    </row>
    <row r="4833" spans="1:7" ht="18.75" customHeight="1" thickBot="1" x14ac:dyDescent="0.3">
      <c r="A4833" s="1330"/>
      <c r="B4833" s="146" t="s">
        <v>4812</v>
      </c>
      <c r="C4833" s="147" t="s">
        <v>95</v>
      </c>
      <c r="D4833" s="168">
        <v>591812</v>
      </c>
      <c r="E4833" s="151">
        <v>833</v>
      </c>
      <c r="F4833" s="913"/>
      <c r="G4833" s="1328"/>
    </row>
    <row r="4834" spans="1:7" ht="18.75" customHeight="1" thickBot="1" x14ac:dyDescent="0.3">
      <c r="A4834" s="1330"/>
      <c r="B4834" s="146" t="s">
        <v>4813</v>
      </c>
      <c r="C4834" s="147" t="s">
        <v>95</v>
      </c>
      <c r="D4834" s="168">
        <v>633102</v>
      </c>
      <c r="E4834" s="151">
        <v>833</v>
      </c>
      <c r="F4834" s="913"/>
      <c r="G4834" s="1328"/>
    </row>
    <row r="4835" spans="1:7" ht="18.75" customHeight="1" thickBot="1" x14ac:dyDescent="0.3">
      <c r="A4835" s="1330"/>
      <c r="B4835" s="146" t="s">
        <v>4814</v>
      </c>
      <c r="C4835" s="147" t="s">
        <v>95</v>
      </c>
      <c r="D4835" s="168">
        <v>677962</v>
      </c>
      <c r="E4835" s="151">
        <v>833</v>
      </c>
      <c r="F4835" s="913"/>
      <c r="G4835" s="1328"/>
    </row>
    <row r="4836" spans="1:7" ht="18.75" customHeight="1" thickBot="1" x14ac:dyDescent="0.3">
      <c r="A4836" s="1330"/>
      <c r="B4836" s="146" t="s">
        <v>4815</v>
      </c>
      <c r="C4836" s="147" t="s">
        <v>95</v>
      </c>
      <c r="D4836" s="168">
        <v>726917</v>
      </c>
      <c r="E4836" s="151">
        <v>833</v>
      </c>
      <c r="F4836" s="913"/>
      <c r="G4836" s="1328"/>
    </row>
    <row r="4837" spans="1:7" ht="18.75" customHeight="1" thickBot="1" x14ac:dyDescent="0.3">
      <c r="A4837" s="1330"/>
      <c r="B4837" s="146" t="s">
        <v>4816</v>
      </c>
      <c r="C4837" s="147" t="s">
        <v>95</v>
      </c>
      <c r="D4837" s="168">
        <v>780526</v>
      </c>
      <c r="E4837" s="151">
        <v>833</v>
      </c>
      <c r="F4837" s="913"/>
      <c r="G4837" s="1328"/>
    </row>
    <row r="4838" spans="1:7" ht="18.75" customHeight="1" thickBot="1" x14ac:dyDescent="0.3">
      <c r="A4838" s="1330"/>
      <c r="B4838" s="146" t="s">
        <v>4817</v>
      </c>
      <c r="C4838" s="147" t="s">
        <v>95</v>
      </c>
      <c r="D4838" s="168">
        <v>839455</v>
      </c>
      <c r="E4838" s="151">
        <v>833</v>
      </c>
      <c r="F4838" s="913"/>
      <c r="G4838" s="1328"/>
    </row>
    <row r="4839" spans="1:7" ht="18.75" customHeight="1" thickBot="1" x14ac:dyDescent="0.3">
      <c r="A4839" s="1331"/>
      <c r="B4839" s="146" t="s">
        <v>4818</v>
      </c>
      <c r="C4839" s="147" t="s">
        <v>95</v>
      </c>
      <c r="D4839" s="168">
        <v>904456</v>
      </c>
      <c r="E4839" s="151">
        <v>833</v>
      </c>
      <c r="F4839" s="913"/>
      <c r="G4839" s="1328"/>
    </row>
    <row r="4840" spans="1:7" ht="18.75" customHeight="1" thickBot="1" x14ac:dyDescent="0.3">
      <c r="A4840" s="1329">
        <v>22</v>
      </c>
      <c r="B4840" s="146" t="s">
        <v>4819</v>
      </c>
      <c r="C4840" s="147" t="s">
        <v>95</v>
      </c>
      <c r="D4840" s="168">
        <v>91198</v>
      </c>
      <c r="E4840" s="151">
        <v>833</v>
      </c>
      <c r="F4840" s="913"/>
      <c r="G4840" s="1342" t="s">
        <v>4099</v>
      </c>
    </row>
    <row r="4841" spans="1:7" ht="18.75" customHeight="1" thickBot="1" x14ac:dyDescent="0.3">
      <c r="A4841" s="1330"/>
      <c r="B4841" s="146" t="s">
        <v>4820</v>
      </c>
      <c r="C4841" s="147" t="s">
        <v>95</v>
      </c>
      <c r="D4841" s="168">
        <v>120141</v>
      </c>
      <c r="E4841" s="151">
        <v>833</v>
      </c>
      <c r="F4841" s="913"/>
      <c r="G4841" s="1328"/>
    </row>
    <row r="4842" spans="1:7" ht="18.75" customHeight="1" thickBot="1" x14ac:dyDescent="0.3">
      <c r="A4842" s="1330"/>
      <c r="B4842" s="146" t="s">
        <v>4821</v>
      </c>
      <c r="C4842" s="147" t="s">
        <v>95</v>
      </c>
      <c r="D4842" s="168">
        <v>316106</v>
      </c>
      <c r="E4842" s="151">
        <v>833</v>
      </c>
      <c r="F4842" s="913"/>
      <c r="G4842" s="1328"/>
    </row>
    <row r="4843" spans="1:7" ht="18.75" customHeight="1" thickBot="1" x14ac:dyDescent="0.3">
      <c r="A4843" s="1330"/>
      <c r="B4843" s="146" t="s">
        <v>4822</v>
      </c>
      <c r="C4843" s="147" t="s">
        <v>95</v>
      </c>
      <c r="D4843" s="168">
        <v>425284</v>
      </c>
      <c r="E4843" s="151">
        <v>833</v>
      </c>
      <c r="F4843" s="913"/>
      <c r="G4843" s="1328"/>
    </row>
    <row r="4844" spans="1:7" ht="18.75" customHeight="1" thickBot="1" x14ac:dyDescent="0.3">
      <c r="A4844" s="1330"/>
      <c r="B4844" s="146" t="s">
        <v>4823</v>
      </c>
      <c r="C4844" s="147" t="s">
        <v>95</v>
      </c>
      <c r="D4844" s="168">
        <v>454339</v>
      </c>
      <c r="E4844" s="151">
        <v>833</v>
      </c>
      <c r="F4844" s="913"/>
      <c r="G4844" s="1328"/>
    </row>
    <row r="4845" spans="1:7" ht="18.75" customHeight="1" thickBot="1" x14ac:dyDescent="0.3">
      <c r="A4845" s="1330"/>
      <c r="B4845" s="146" t="s">
        <v>4824</v>
      </c>
      <c r="C4845" s="147" t="s">
        <v>95</v>
      </c>
      <c r="D4845" s="168">
        <v>485238</v>
      </c>
      <c r="E4845" s="151">
        <v>833</v>
      </c>
      <c r="F4845" s="913"/>
      <c r="G4845" s="1328"/>
    </row>
    <row r="4846" spans="1:7" ht="18.75" customHeight="1" thickBot="1" x14ac:dyDescent="0.3">
      <c r="A4846" s="1330"/>
      <c r="B4846" s="146" t="s">
        <v>4825</v>
      </c>
      <c r="C4846" s="147" t="s">
        <v>95</v>
      </c>
      <c r="D4846" s="168">
        <v>518245</v>
      </c>
      <c r="E4846" s="151">
        <v>833</v>
      </c>
      <c r="F4846" s="913"/>
      <c r="G4846" s="1328"/>
    </row>
    <row r="4847" spans="1:7" ht="18.75" customHeight="1" thickBot="1" x14ac:dyDescent="0.3">
      <c r="A4847" s="1330"/>
      <c r="B4847" s="146" t="s">
        <v>4826</v>
      </c>
      <c r="C4847" s="147" t="s">
        <v>95</v>
      </c>
      <c r="D4847" s="168">
        <v>553656</v>
      </c>
      <c r="E4847" s="151">
        <v>833</v>
      </c>
      <c r="F4847" s="913"/>
      <c r="G4847" s="1328"/>
    </row>
    <row r="4848" spans="1:7" ht="18.75" customHeight="1" thickBot="1" x14ac:dyDescent="0.3">
      <c r="A4848" s="1330"/>
      <c r="B4848" s="146" t="s">
        <v>4827</v>
      </c>
      <c r="C4848" s="147" t="s">
        <v>95</v>
      </c>
      <c r="D4848" s="168">
        <v>591812</v>
      </c>
      <c r="E4848" s="151">
        <v>833</v>
      </c>
      <c r="F4848" s="913"/>
      <c r="G4848" s="1328"/>
    </row>
    <row r="4849" spans="1:7" ht="18.75" customHeight="1" thickBot="1" x14ac:dyDescent="0.3">
      <c r="A4849" s="1330"/>
      <c r="B4849" s="146" t="s">
        <v>4828</v>
      </c>
      <c r="C4849" s="147" t="s">
        <v>95</v>
      </c>
      <c r="D4849" s="168">
        <v>633102</v>
      </c>
      <c r="E4849" s="151">
        <v>833</v>
      </c>
      <c r="F4849" s="913"/>
      <c r="G4849" s="1328"/>
    </row>
    <row r="4850" spans="1:7" ht="18.75" customHeight="1" thickBot="1" x14ac:dyDescent="0.3">
      <c r="A4850" s="1330"/>
      <c r="B4850" s="146" t="s">
        <v>4829</v>
      </c>
      <c r="C4850" s="147" t="s">
        <v>95</v>
      </c>
      <c r="D4850" s="168">
        <v>677962</v>
      </c>
      <c r="E4850" s="151">
        <v>833</v>
      </c>
      <c r="F4850" s="913"/>
      <c r="G4850" s="1328"/>
    </row>
    <row r="4851" spans="1:7" ht="18.75" customHeight="1" thickBot="1" x14ac:dyDescent="0.3">
      <c r="A4851" s="1330"/>
      <c r="B4851" s="146" t="s">
        <v>4830</v>
      </c>
      <c r="C4851" s="147" t="s">
        <v>95</v>
      </c>
      <c r="D4851" s="168">
        <v>726917</v>
      </c>
      <c r="E4851" s="151">
        <v>833</v>
      </c>
      <c r="F4851" s="913"/>
      <c r="G4851" s="1328"/>
    </row>
    <row r="4852" spans="1:7" ht="18.75" customHeight="1" thickBot="1" x14ac:dyDescent="0.3">
      <c r="A4852" s="1330"/>
      <c r="B4852" s="146" t="s">
        <v>4831</v>
      </c>
      <c r="C4852" s="147" t="s">
        <v>95</v>
      </c>
      <c r="D4852" s="168">
        <v>780526</v>
      </c>
      <c r="E4852" s="151">
        <v>833</v>
      </c>
      <c r="F4852" s="913"/>
      <c r="G4852" s="1328"/>
    </row>
    <row r="4853" spans="1:7" ht="18.75" customHeight="1" thickBot="1" x14ac:dyDescent="0.3">
      <c r="A4853" s="1330"/>
      <c r="B4853" s="146" t="s">
        <v>4832</v>
      </c>
      <c r="C4853" s="147" t="s">
        <v>95</v>
      </c>
      <c r="D4853" s="168">
        <v>839455</v>
      </c>
      <c r="E4853" s="151">
        <v>833</v>
      </c>
      <c r="F4853" s="913"/>
      <c r="G4853" s="1328"/>
    </row>
    <row r="4854" spans="1:7" ht="18.75" customHeight="1" thickBot="1" x14ac:dyDescent="0.3">
      <c r="A4854" s="1331"/>
      <c r="B4854" s="146" t="s">
        <v>4833</v>
      </c>
      <c r="C4854" s="147" t="s">
        <v>95</v>
      </c>
      <c r="D4854" s="168">
        <v>904456</v>
      </c>
      <c r="E4854" s="151">
        <v>833</v>
      </c>
      <c r="F4854" s="913"/>
      <c r="G4854" s="1328"/>
    </row>
    <row r="4855" spans="1:7" ht="18.75" customHeight="1" thickBot="1" x14ac:dyDescent="0.3">
      <c r="A4855" s="1329">
        <v>22</v>
      </c>
      <c r="B4855" s="146" t="s">
        <v>4834</v>
      </c>
      <c r="C4855" s="147" t="s">
        <v>95</v>
      </c>
      <c r="D4855" s="168">
        <v>91198</v>
      </c>
      <c r="E4855" s="151">
        <v>833</v>
      </c>
      <c r="F4855" s="913"/>
      <c r="G4855" s="1342" t="s">
        <v>4099</v>
      </c>
    </row>
    <row r="4856" spans="1:7" ht="18.75" customHeight="1" thickBot="1" x14ac:dyDescent="0.3">
      <c r="A4856" s="1330"/>
      <c r="B4856" s="146" t="s">
        <v>4835</v>
      </c>
      <c r="C4856" s="147" t="s">
        <v>95</v>
      </c>
      <c r="D4856" s="168">
        <v>120141</v>
      </c>
      <c r="E4856" s="151">
        <v>833</v>
      </c>
      <c r="F4856" s="913"/>
      <c r="G4856" s="1328"/>
    </row>
    <row r="4857" spans="1:7" ht="18.75" customHeight="1" thickBot="1" x14ac:dyDescent="0.3">
      <c r="A4857" s="1330"/>
      <c r="B4857" s="146" t="s">
        <v>4836</v>
      </c>
      <c r="C4857" s="147" t="s">
        <v>95</v>
      </c>
      <c r="D4857" s="168">
        <v>316106</v>
      </c>
      <c r="E4857" s="151">
        <v>833</v>
      </c>
      <c r="F4857" s="913"/>
      <c r="G4857" s="1328"/>
    </row>
    <row r="4858" spans="1:7" ht="18.75" customHeight="1" thickBot="1" x14ac:dyDescent="0.3">
      <c r="A4858" s="1330"/>
      <c r="B4858" s="146" t="s">
        <v>4837</v>
      </c>
      <c r="C4858" s="147" t="s">
        <v>95</v>
      </c>
      <c r="D4858" s="168">
        <v>425284</v>
      </c>
      <c r="E4858" s="151">
        <v>833</v>
      </c>
      <c r="F4858" s="913"/>
      <c r="G4858" s="1328"/>
    </row>
    <row r="4859" spans="1:7" ht="18.75" customHeight="1" thickBot="1" x14ac:dyDescent="0.3">
      <c r="A4859" s="1330"/>
      <c r="B4859" s="146" t="s">
        <v>4838</v>
      </c>
      <c r="C4859" s="147" t="s">
        <v>95</v>
      </c>
      <c r="D4859" s="168">
        <v>454339</v>
      </c>
      <c r="E4859" s="151">
        <v>833</v>
      </c>
      <c r="F4859" s="913"/>
      <c r="G4859" s="1328"/>
    </row>
    <row r="4860" spans="1:7" ht="18.75" customHeight="1" thickBot="1" x14ac:dyDescent="0.3">
      <c r="A4860" s="1330"/>
      <c r="B4860" s="146" t="s">
        <v>4839</v>
      </c>
      <c r="C4860" s="147" t="s">
        <v>95</v>
      </c>
      <c r="D4860" s="168">
        <v>485238</v>
      </c>
      <c r="E4860" s="151">
        <v>833</v>
      </c>
      <c r="F4860" s="913"/>
      <c r="G4860" s="1328"/>
    </row>
    <row r="4861" spans="1:7" ht="18.75" customHeight="1" thickBot="1" x14ac:dyDescent="0.3">
      <c r="A4861" s="1330"/>
      <c r="B4861" s="146" t="s">
        <v>4840</v>
      </c>
      <c r="C4861" s="147" t="s">
        <v>95</v>
      </c>
      <c r="D4861" s="168">
        <v>518245</v>
      </c>
      <c r="E4861" s="151">
        <v>833</v>
      </c>
      <c r="F4861" s="913"/>
      <c r="G4861" s="1328"/>
    </row>
    <row r="4862" spans="1:7" ht="18.75" customHeight="1" thickBot="1" x14ac:dyDescent="0.3">
      <c r="A4862" s="1330"/>
      <c r="B4862" s="146" t="s">
        <v>4841</v>
      </c>
      <c r="C4862" s="147" t="s">
        <v>95</v>
      </c>
      <c r="D4862" s="168">
        <v>553656</v>
      </c>
      <c r="E4862" s="151">
        <v>833</v>
      </c>
      <c r="F4862" s="913"/>
      <c r="G4862" s="1328"/>
    </row>
    <row r="4863" spans="1:7" ht="18.75" customHeight="1" thickBot="1" x14ac:dyDescent="0.3">
      <c r="A4863" s="1330"/>
      <c r="B4863" s="146" t="s">
        <v>4842</v>
      </c>
      <c r="C4863" s="147" t="s">
        <v>95</v>
      </c>
      <c r="D4863" s="168">
        <v>591812</v>
      </c>
      <c r="E4863" s="151">
        <v>833</v>
      </c>
      <c r="F4863" s="913"/>
      <c r="G4863" s="1328"/>
    </row>
    <row r="4864" spans="1:7" ht="18.75" customHeight="1" thickBot="1" x14ac:dyDescent="0.3">
      <c r="A4864" s="1330"/>
      <c r="B4864" s="146" t="s">
        <v>4843</v>
      </c>
      <c r="C4864" s="147" t="s">
        <v>95</v>
      </c>
      <c r="D4864" s="168">
        <v>633102</v>
      </c>
      <c r="E4864" s="151">
        <v>833</v>
      </c>
      <c r="F4864" s="913"/>
      <c r="G4864" s="1328"/>
    </row>
    <row r="4865" spans="1:7" ht="18.75" customHeight="1" thickBot="1" x14ac:dyDescent="0.3">
      <c r="A4865" s="1330"/>
      <c r="B4865" s="146" t="s">
        <v>4844</v>
      </c>
      <c r="C4865" s="147" t="s">
        <v>95</v>
      </c>
      <c r="D4865" s="168">
        <v>677962</v>
      </c>
      <c r="E4865" s="151">
        <v>833</v>
      </c>
      <c r="F4865" s="913"/>
      <c r="G4865" s="1328"/>
    </row>
    <row r="4866" spans="1:7" ht="18.75" customHeight="1" thickBot="1" x14ac:dyDescent="0.3">
      <c r="A4866" s="1330"/>
      <c r="B4866" s="146" t="s">
        <v>4845</v>
      </c>
      <c r="C4866" s="147" t="s">
        <v>95</v>
      </c>
      <c r="D4866" s="168">
        <v>726917</v>
      </c>
      <c r="E4866" s="151">
        <v>833</v>
      </c>
      <c r="F4866" s="913"/>
      <c r="G4866" s="1328"/>
    </row>
    <row r="4867" spans="1:7" ht="18.75" customHeight="1" thickBot="1" x14ac:dyDescent="0.3">
      <c r="A4867" s="1330"/>
      <c r="B4867" s="146" t="s">
        <v>4846</v>
      </c>
      <c r="C4867" s="147" t="s">
        <v>95</v>
      </c>
      <c r="D4867" s="168">
        <v>780526</v>
      </c>
      <c r="E4867" s="151">
        <v>833</v>
      </c>
      <c r="F4867" s="913"/>
      <c r="G4867" s="1328"/>
    </row>
    <row r="4868" spans="1:7" ht="18.75" customHeight="1" thickBot="1" x14ac:dyDescent="0.3">
      <c r="A4868" s="1330"/>
      <c r="B4868" s="146" t="s">
        <v>4847</v>
      </c>
      <c r="C4868" s="147" t="s">
        <v>95</v>
      </c>
      <c r="D4868" s="168">
        <v>839455</v>
      </c>
      <c r="E4868" s="151">
        <v>833</v>
      </c>
      <c r="F4868" s="913"/>
      <c r="G4868" s="1328"/>
    </row>
    <row r="4869" spans="1:7" ht="18.75" customHeight="1" thickBot="1" x14ac:dyDescent="0.3">
      <c r="A4869" s="1331"/>
      <c r="B4869" s="146" t="s">
        <v>4848</v>
      </c>
      <c r="C4869" s="147" t="s">
        <v>95</v>
      </c>
      <c r="D4869" s="168">
        <v>904456</v>
      </c>
      <c r="E4869" s="151">
        <v>833</v>
      </c>
      <c r="F4869" s="913"/>
      <c r="G4869" s="1328"/>
    </row>
    <row r="4870" spans="1:7" ht="18.75" customHeight="1" thickBot="1" x14ac:dyDescent="0.3">
      <c r="A4870" s="1329">
        <v>22</v>
      </c>
      <c r="B4870" s="146" t="s">
        <v>4849</v>
      </c>
      <c r="C4870" s="147" t="s">
        <v>95</v>
      </c>
      <c r="D4870" s="168">
        <v>91198</v>
      </c>
      <c r="E4870" s="151">
        <v>833</v>
      </c>
      <c r="F4870" s="913"/>
      <c r="G4870" s="1342" t="s">
        <v>4099</v>
      </c>
    </row>
    <row r="4871" spans="1:7" ht="18.75" customHeight="1" thickBot="1" x14ac:dyDescent="0.3">
      <c r="A4871" s="1330"/>
      <c r="B4871" s="146" t="s">
        <v>4850</v>
      </c>
      <c r="C4871" s="147" t="s">
        <v>95</v>
      </c>
      <c r="D4871" s="168">
        <v>120141</v>
      </c>
      <c r="E4871" s="151">
        <v>833</v>
      </c>
      <c r="F4871" s="913"/>
      <c r="G4871" s="1328"/>
    </row>
    <row r="4872" spans="1:7" ht="18.75" customHeight="1" thickBot="1" x14ac:dyDescent="0.3">
      <c r="A4872" s="1330"/>
      <c r="B4872" s="146" t="s">
        <v>4851</v>
      </c>
      <c r="C4872" s="147" t="s">
        <v>95</v>
      </c>
      <c r="D4872" s="168">
        <v>316106</v>
      </c>
      <c r="E4872" s="151">
        <v>833</v>
      </c>
      <c r="F4872" s="913"/>
      <c r="G4872" s="1328"/>
    </row>
    <row r="4873" spans="1:7" ht="18.75" customHeight="1" thickBot="1" x14ac:dyDescent="0.3">
      <c r="A4873" s="1330"/>
      <c r="B4873" s="146" t="s">
        <v>4852</v>
      </c>
      <c r="C4873" s="147" t="s">
        <v>95</v>
      </c>
      <c r="D4873" s="168">
        <v>425284</v>
      </c>
      <c r="E4873" s="151">
        <v>833</v>
      </c>
      <c r="F4873" s="913"/>
      <c r="G4873" s="1328"/>
    </row>
    <row r="4874" spans="1:7" ht="18.75" customHeight="1" thickBot="1" x14ac:dyDescent="0.3">
      <c r="A4874" s="1330"/>
      <c r="B4874" s="146" t="s">
        <v>4853</v>
      </c>
      <c r="C4874" s="147" t="s">
        <v>95</v>
      </c>
      <c r="D4874" s="168">
        <v>454339</v>
      </c>
      <c r="E4874" s="151">
        <v>833</v>
      </c>
      <c r="F4874" s="913"/>
      <c r="G4874" s="1328"/>
    </row>
    <row r="4875" spans="1:7" ht="18.75" customHeight="1" thickBot="1" x14ac:dyDescent="0.3">
      <c r="A4875" s="1330"/>
      <c r="B4875" s="146" t="s">
        <v>4854</v>
      </c>
      <c r="C4875" s="147" t="s">
        <v>95</v>
      </c>
      <c r="D4875" s="168">
        <v>485238</v>
      </c>
      <c r="E4875" s="151">
        <v>833</v>
      </c>
      <c r="F4875" s="913"/>
      <c r="G4875" s="1328"/>
    </row>
    <row r="4876" spans="1:7" ht="18.75" customHeight="1" thickBot="1" x14ac:dyDescent="0.3">
      <c r="A4876" s="1330"/>
      <c r="B4876" s="146" t="s">
        <v>4855</v>
      </c>
      <c r="C4876" s="147" t="s">
        <v>95</v>
      </c>
      <c r="D4876" s="168">
        <v>518245</v>
      </c>
      <c r="E4876" s="151">
        <v>833</v>
      </c>
      <c r="F4876" s="913"/>
      <c r="G4876" s="1328"/>
    </row>
    <row r="4877" spans="1:7" ht="18.75" customHeight="1" thickBot="1" x14ac:dyDescent="0.3">
      <c r="A4877" s="1330"/>
      <c r="B4877" s="146" t="s">
        <v>4856</v>
      </c>
      <c r="C4877" s="147" t="s">
        <v>95</v>
      </c>
      <c r="D4877" s="168">
        <v>553656</v>
      </c>
      <c r="E4877" s="151">
        <v>833</v>
      </c>
      <c r="F4877" s="913"/>
      <c r="G4877" s="1328"/>
    </row>
    <row r="4878" spans="1:7" ht="18.75" customHeight="1" thickBot="1" x14ac:dyDescent="0.3">
      <c r="A4878" s="1330"/>
      <c r="B4878" s="146" t="s">
        <v>4857</v>
      </c>
      <c r="C4878" s="147" t="s">
        <v>95</v>
      </c>
      <c r="D4878" s="168">
        <v>591812</v>
      </c>
      <c r="E4878" s="151">
        <v>833</v>
      </c>
      <c r="F4878" s="913"/>
      <c r="G4878" s="1328"/>
    </row>
    <row r="4879" spans="1:7" ht="18.75" customHeight="1" thickBot="1" x14ac:dyDescent="0.3">
      <c r="A4879" s="1330"/>
      <c r="B4879" s="146" t="s">
        <v>4858</v>
      </c>
      <c r="C4879" s="147" t="s">
        <v>95</v>
      </c>
      <c r="D4879" s="168">
        <v>633102</v>
      </c>
      <c r="E4879" s="151">
        <v>833</v>
      </c>
      <c r="F4879" s="913"/>
      <c r="G4879" s="1328"/>
    </row>
    <row r="4880" spans="1:7" ht="18.75" customHeight="1" thickBot="1" x14ac:dyDescent="0.3">
      <c r="A4880" s="1330"/>
      <c r="B4880" s="146" t="s">
        <v>4859</v>
      </c>
      <c r="C4880" s="147" t="s">
        <v>95</v>
      </c>
      <c r="D4880" s="168">
        <v>677962</v>
      </c>
      <c r="E4880" s="151">
        <v>833</v>
      </c>
      <c r="F4880" s="913"/>
      <c r="G4880" s="1328"/>
    </row>
    <row r="4881" spans="1:7" ht="18.75" customHeight="1" thickBot="1" x14ac:dyDescent="0.3">
      <c r="A4881" s="1330"/>
      <c r="B4881" s="146" t="s">
        <v>4860</v>
      </c>
      <c r="C4881" s="147" t="s">
        <v>95</v>
      </c>
      <c r="D4881" s="168">
        <v>726917</v>
      </c>
      <c r="E4881" s="151">
        <v>833</v>
      </c>
      <c r="F4881" s="913"/>
      <c r="G4881" s="1328"/>
    </row>
    <row r="4882" spans="1:7" ht="18.75" customHeight="1" thickBot="1" x14ac:dyDescent="0.3">
      <c r="A4882" s="1330"/>
      <c r="B4882" s="146" t="s">
        <v>4861</v>
      </c>
      <c r="C4882" s="147" t="s">
        <v>95</v>
      </c>
      <c r="D4882" s="168">
        <v>780526</v>
      </c>
      <c r="E4882" s="151">
        <v>833</v>
      </c>
      <c r="F4882" s="913"/>
      <c r="G4882" s="1328"/>
    </row>
    <row r="4883" spans="1:7" ht="18.75" customHeight="1" thickBot="1" x14ac:dyDescent="0.3">
      <c r="A4883" s="1330"/>
      <c r="B4883" s="146" t="s">
        <v>4862</v>
      </c>
      <c r="C4883" s="147" t="s">
        <v>95</v>
      </c>
      <c r="D4883" s="168">
        <v>839455</v>
      </c>
      <c r="E4883" s="151">
        <v>833</v>
      </c>
      <c r="F4883" s="913"/>
      <c r="G4883" s="1328"/>
    </row>
    <row r="4884" spans="1:7" ht="18.75" customHeight="1" thickBot="1" x14ac:dyDescent="0.3">
      <c r="A4884" s="1331"/>
      <c r="B4884" s="146" t="s">
        <v>4863</v>
      </c>
      <c r="C4884" s="147" t="s">
        <v>95</v>
      </c>
      <c r="D4884" s="168">
        <v>904456</v>
      </c>
      <c r="E4884" s="151">
        <v>833</v>
      </c>
      <c r="F4884" s="913"/>
      <c r="G4884" s="1328"/>
    </row>
    <row r="4885" spans="1:7" ht="18.75" customHeight="1" thickBot="1" x14ac:dyDescent="0.3">
      <c r="A4885" s="1329">
        <v>23</v>
      </c>
      <c r="B4885" s="146" t="s">
        <v>4864</v>
      </c>
      <c r="C4885" s="147" t="s">
        <v>95</v>
      </c>
      <c r="D4885" s="168">
        <v>91198</v>
      </c>
      <c r="E4885" s="151">
        <v>833</v>
      </c>
      <c r="F4885" s="913"/>
      <c r="G4885" s="1342" t="s">
        <v>4099</v>
      </c>
    </row>
    <row r="4886" spans="1:7" ht="18.75" customHeight="1" thickBot="1" x14ac:dyDescent="0.3">
      <c r="A4886" s="1330"/>
      <c r="B4886" s="146" t="s">
        <v>4865</v>
      </c>
      <c r="C4886" s="147" t="s">
        <v>95</v>
      </c>
      <c r="D4886" s="168">
        <v>120141</v>
      </c>
      <c r="E4886" s="151">
        <v>833</v>
      </c>
      <c r="F4886" s="913"/>
      <c r="G4886" s="1328"/>
    </row>
    <row r="4887" spans="1:7" ht="18.75" customHeight="1" thickBot="1" x14ac:dyDescent="0.3">
      <c r="A4887" s="1330"/>
      <c r="B4887" s="146" t="s">
        <v>4866</v>
      </c>
      <c r="C4887" s="147" t="s">
        <v>95</v>
      </c>
      <c r="D4887" s="168">
        <v>316106</v>
      </c>
      <c r="E4887" s="151">
        <v>833</v>
      </c>
      <c r="F4887" s="913"/>
      <c r="G4887" s="1328"/>
    </row>
    <row r="4888" spans="1:7" ht="18.75" customHeight="1" thickBot="1" x14ac:dyDescent="0.3">
      <c r="A4888" s="1330"/>
      <c r="B4888" s="146" t="s">
        <v>4867</v>
      </c>
      <c r="C4888" s="147" t="s">
        <v>95</v>
      </c>
      <c r="D4888" s="168">
        <v>425284</v>
      </c>
      <c r="E4888" s="151">
        <v>833</v>
      </c>
      <c r="F4888" s="913"/>
      <c r="G4888" s="1328"/>
    </row>
    <row r="4889" spans="1:7" ht="18.75" customHeight="1" thickBot="1" x14ac:dyDescent="0.3">
      <c r="A4889" s="1330"/>
      <c r="B4889" s="146" t="s">
        <v>4868</v>
      </c>
      <c r="C4889" s="147" t="s">
        <v>95</v>
      </c>
      <c r="D4889" s="168">
        <v>454339</v>
      </c>
      <c r="E4889" s="151">
        <v>833</v>
      </c>
      <c r="F4889" s="913"/>
      <c r="G4889" s="1328"/>
    </row>
    <row r="4890" spans="1:7" ht="18.75" customHeight="1" thickBot="1" x14ac:dyDescent="0.3">
      <c r="A4890" s="1330"/>
      <c r="B4890" s="146" t="s">
        <v>4869</v>
      </c>
      <c r="C4890" s="147" t="s">
        <v>95</v>
      </c>
      <c r="D4890" s="168">
        <v>485238</v>
      </c>
      <c r="E4890" s="151">
        <v>833</v>
      </c>
      <c r="F4890" s="913"/>
      <c r="G4890" s="1328"/>
    </row>
    <row r="4891" spans="1:7" ht="18.75" customHeight="1" thickBot="1" x14ac:dyDescent="0.3">
      <c r="A4891" s="1330"/>
      <c r="B4891" s="146" t="s">
        <v>4870</v>
      </c>
      <c r="C4891" s="147" t="s">
        <v>95</v>
      </c>
      <c r="D4891" s="168">
        <v>518245</v>
      </c>
      <c r="E4891" s="151">
        <v>833</v>
      </c>
      <c r="F4891" s="913"/>
      <c r="G4891" s="1328"/>
    </row>
    <row r="4892" spans="1:7" ht="18.75" customHeight="1" thickBot="1" x14ac:dyDescent="0.3">
      <c r="A4892" s="1330"/>
      <c r="B4892" s="146" t="s">
        <v>4871</v>
      </c>
      <c r="C4892" s="147" t="s">
        <v>95</v>
      </c>
      <c r="D4892" s="168">
        <v>553656</v>
      </c>
      <c r="E4892" s="151">
        <v>833</v>
      </c>
      <c r="F4892" s="913"/>
      <c r="G4892" s="1328"/>
    </row>
    <row r="4893" spans="1:7" ht="18.75" customHeight="1" thickBot="1" x14ac:dyDescent="0.3">
      <c r="A4893" s="1330"/>
      <c r="B4893" s="146" t="s">
        <v>4872</v>
      </c>
      <c r="C4893" s="147" t="s">
        <v>95</v>
      </c>
      <c r="D4893" s="168">
        <v>591812</v>
      </c>
      <c r="E4893" s="151">
        <v>833</v>
      </c>
      <c r="F4893" s="913"/>
      <c r="G4893" s="1328"/>
    </row>
    <row r="4894" spans="1:7" ht="18.75" customHeight="1" thickBot="1" x14ac:dyDescent="0.3">
      <c r="A4894" s="1330"/>
      <c r="B4894" s="146" t="s">
        <v>4873</v>
      </c>
      <c r="C4894" s="147" t="s">
        <v>95</v>
      </c>
      <c r="D4894" s="168">
        <v>633102</v>
      </c>
      <c r="E4894" s="151">
        <v>833</v>
      </c>
      <c r="F4894" s="913"/>
      <c r="G4894" s="1328"/>
    </row>
    <row r="4895" spans="1:7" ht="18.75" customHeight="1" thickBot="1" x14ac:dyDescent="0.3">
      <c r="A4895" s="1330"/>
      <c r="B4895" s="146" t="s">
        <v>4874</v>
      </c>
      <c r="C4895" s="147" t="s">
        <v>95</v>
      </c>
      <c r="D4895" s="168">
        <v>677962</v>
      </c>
      <c r="E4895" s="151">
        <v>833</v>
      </c>
      <c r="F4895" s="913"/>
      <c r="G4895" s="1328"/>
    </row>
    <row r="4896" spans="1:7" ht="18.75" customHeight="1" thickBot="1" x14ac:dyDescent="0.3">
      <c r="A4896" s="1330"/>
      <c r="B4896" s="146" t="s">
        <v>4875</v>
      </c>
      <c r="C4896" s="147" t="s">
        <v>95</v>
      </c>
      <c r="D4896" s="168">
        <v>726917</v>
      </c>
      <c r="E4896" s="151">
        <v>833</v>
      </c>
      <c r="F4896" s="913"/>
      <c r="G4896" s="1328"/>
    </row>
    <row r="4897" spans="1:7" ht="18.75" customHeight="1" thickBot="1" x14ac:dyDescent="0.3">
      <c r="A4897" s="1330"/>
      <c r="B4897" s="146" t="s">
        <v>4876</v>
      </c>
      <c r="C4897" s="147" t="s">
        <v>95</v>
      </c>
      <c r="D4897" s="168">
        <v>780526</v>
      </c>
      <c r="E4897" s="151">
        <v>833</v>
      </c>
      <c r="F4897" s="913"/>
      <c r="G4897" s="1328"/>
    </row>
    <row r="4898" spans="1:7" ht="18.75" customHeight="1" thickBot="1" x14ac:dyDescent="0.3">
      <c r="A4898" s="1330"/>
      <c r="B4898" s="146" t="s">
        <v>4877</v>
      </c>
      <c r="C4898" s="147" t="s">
        <v>95</v>
      </c>
      <c r="D4898" s="168">
        <v>839455</v>
      </c>
      <c r="E4898" s="151">
        <v>833</v>
      </c>
      <c r="F4898" s="913"/>
      <c r="G4898" s="1328"/>
    </row>
    <row r="4899" spans="1:7" ht="18.75" customHeight="1" thickBot="1" x14ac:dyDescent="0.3">
      <c r="A4899" s="1331"/>
      <c r="B4899" s="146" t="s">
        <v>4878</v>
      </c>
      <c r="C4899" s="147" t="s">
        <v>95</v>
      </c>
      <c r="D4899" s="168">
        <v>904456</v>
      </c>
      <c r="E4899" s="151">
        <v>833</v>
      </c>
      <c r="F4899" s="913"/>
      <c r="G4899" s="1328"/>
    </row>
    <row r="4900" spans="1:7" ht="18.75" customHeight="1" thickBot="1" x14ac:dyDescent="0.3">
      <c r="A4900" s="1329">
        <v>24</v>
      </c>
      <c r="B4900" s="146" t="s">
        <v>4879</v>
      </c>
      <c r="C4900" s="147" t="s">
        <v>95</v>
      </c>
      <c r="D4900" s="168">
        <v>91198</v>
      </c>
      <c r="E4900" s="151">
        <v>833</v>
      </c>
      <c r="F4900" s="913"/>
      <c r="G4900" s="1342" t="s">
        <v>4099</v>
      </c>
    </row>
    <row r="4901" spans="1:7" ht="18.75" customHeight="1" thickBot="1" x14ac:dyDescent="0.3">
      <c r="A4901" s="1330"/>
      <c r="B4901" s="146" t="s">
        <v>4880</v>
      </c>
      <c r="C4901" s="147" t="s">
        <v>95</v>
      </c>
      <c r="D4901" s="168">
        <v>120141</v>
      </c>
      <c r="E4901" s="151">
        <v>833</v>
      </c>
      <c r="F4901" s="913"/>
      <c r="G4901" s="1328"/>
    </row>
    <row r="4902" spans="1:7" ht="18.75" customHeight="1" thickBot="1" x14ac:dyDescent="0.3">
      <c r="A4902" s="1330"/>
      <c r="B4902" s="146" t="s">
        <v>4881</v>
      </c>
      <c r="C4902" s="147" t="s">
        <v>95</v>
      </c>
      <c r="D4902" s="168">
        <v>316106</v>
      </c>
      <c r="E4902" s="151">
        <v>833</v>
      </c>
      <c r="F4902" s="913"/>
      <c r="G4902" s="1328"/>
    </row>
    <row r="4903" spans="1:7" ht="18.75" customHeight="1" thickBot="1" x14ac:dyDescent="0.3">
      <c r="A4903" s="1330"/>
      <c r="B4903" s="146" t="s">
        <v>4882</v>
      </c>
      <c r="C4903" s="147" t="s">
        <v>95</v>
      </c>
      <c r="D4903" s="168">
        <v>425284</v>
      </c>
      <c r="E4903" s="151">
        <v>833</v>
      </c>
      <c r="F4903" s="913"/>
      <c r="G4903" s="1328"/>
    </row>
    <row r="4904" spans="1:7" ht="18.75" customHeight="1" thickBot="1" x14ac:dyDescent="0.3">
      <c r="A4904" s="1330"/>
      <c r="B4904" s="146" t="s">
        <v>4883</v>
      </c>
      <c r="C4904" s="147" t="s">
        <v>95</v>
      </c>
      <c r="D4904" s="168">
        <v>454339</v>
      </c>
      <c r="E4904" s="151">
        <v>833</v>
      </c>
      <c r="F4904" s="913"/>
      <c r="G4904" s="1328"/>
    </row>
    <row r="4905" spans="1:7" ht="18.75" customHeight="1" thickBot="1" x14ac:dyDescent="0.3">
      <c r="A4905" s="1330"/>
      <c r="B4905" s="146" t="s">
        <v>4884</v>
      </c>
      <c r="C4905" s="147" t="s">
        <v>95</v>
      </c>
      <c r="D4905" s="168">
        <v>485238</v>
      </c>
      <c r="E4905" s="151">
        <v>833</v>
      </c>
      <c r="F4905" s="913"/>
      <c r="G4905" s="1328"/>
    </row>
    <row r="4906" spans="1:7" ht="18.75" customHeight="1" thickBot="1" x14ac:dyDescent="0.3">
      <c r="A4906" s="1330"/>
      <c r="B4906" s="146" t="s">
        <v>4885</v>
      </c>
      <c r="C4906" s="147" t="s">
        <v>95</v>
      </c>
      <c r="D4906" s="168">
        <v>518245</v>
      </c>
      <c r="E4906" s="151">
        <v>833</v>
      </c>
      <c r="F4906" s="913"/>
      <c r="G4906" s="1328"/>
    </row>
    <row r="4907" spans="1:7" ht="18.75" customHeight="1" thickBot="1" x14ac:dyDescent="0.3">
      <c r="A4907" s="1330"/>
      <c r="B4907" s="146" t="s">
        <v>4886</v>
      </c>
      <c r="C4907" s="147" t="s">
        <v>95</v>
      </c>
      <c r="D4907" s="168">
        <v>553656</v>
      </c>
      <c r="E4907" s="151">
        <v>833</v>
      </c>
      <c r="F4907" s="913"/>
      <c r="G4907" s="1328"/>
    </row>
    <row r="4908" spans="1:7" ht="18.75" customHeight="1" thickBot="1" x14ac:dyDescent="0.3">
      <c r="A4908" s="1330"/>
      <c r="B4908" s="146" t="s">
        <v>4887</v>
      </c>
      <c r="C4908" s="147" t="s">
        <v>95</v>
      </c>
      <c r="D4908" s="168">
        <v>591812</v>
      </c>
      <c r="E4908" s="151">
        <v>833</v>
      </c>
      <c r="F4908" s="913"/>
      <c r="G4908" s="1328"/>
    </row>
    <row r="4909" spans="1:7" ht="18.75" customHeight="1" thickBot="1" x14ac:dyDescent="0.3">
      <c r="A4909" s="1330"/>
      <c r="B4909" s="146" t="s">
        <v>4888</v>
      </c>
      <c r="C4909" s="147" t="s">
        <v>95</v>
      </c>
      <c r="D4909" s="168">
        <v>633102</v>
      </c>
      <c r="E4909" s="151">
        <v>833</v>
      </c>
      <c r="F4909" s="913"/>
      <c r="G4909" s="1328"/>
    </row>
    <row r="4910" spans="1:7" ht="18.75" customHeight="1" thickBot="1" x14ac:dyDescent="0.3">
      <c r="A4910" s="1330"/>
      <c r="B4910" s="146" t="s">
        <v>4889</v>
      </c>
      <c r="C4910" s="147" t="s">
        <v>95</v>
      </c>
      <c r="D4910" s="168">
        <v>677962</v>
      </c>
      <c r="E4910" s="151">
        <v>833</v>
      </c>
      <c r="F4910" s="913"/>
      <c r="G4910" s="1328"/>
    </row>
    <row r="4911" spans="1:7" ht="18.75" customHeight="1" thickBot="1" x14ac:dyDescent="0.3">
      <c r="A4911" s="1330"/>
      <c r="B4911" s="146" t="s">
        <v>4890</v>
      </c>
      <c r="C4911" s="147" t="s">
        <v>95</v>
      </c>
      <c r="D4911" s="168">
        <v>726917</v>
      </c>
      <c r="E4911" s="151">
        <v>833</v>
      </c>
      <c r="F4911" s="913"/>
      <c r="G4911" s="1328"/>
    </row>
    <row r="4912" spans="1:7" ht="18.75" customHeight="1" thickBot="1" x14ac:dyDescent="0.3">
      <c r="A4912" s="1330"/>
      <c r="B4912" s="146" t="s">
        <v>4891</v>
      </c>
      <c r="C4912" s="147" t="s">
        <v>95</v>
      </c>
      <c r="D4912" s="168">
        <v>780526</v>
      </c>
      <c r="E4912" s="151">
        <v>833</v>
      </c>
      <c r="F4912" s="913"/>
      <c r="G4912" s="1328"/>
    </row>
    <row r="4913" spans="1:7" ht="18.75" customHeight="1" thickBot="1" x14ac:dyDescent="0.3">
      <c r="A4913" s="1330"/>
      <c r="B4913" s="146" t="s">
        <v>4892</v>
      </c>
      <c r="C4913" s="147" t="s">
        <v>95</v>
      </c>
      <c r="D4913" s="168">
        <v>839455</v>
      </c>
      <c r="E4913" s="151">
        <v>833</v>
      </c>
      <c r="F4913" s="913"/>
      <c r="G4913" s="1328"/>
    </row>
    <row r="4914" spans="1:7" ht="18.75" customHeight="1" thickBot="1" x14ac:dyDescent="0.3">
      <c r="A4914" s="1331"/>
      <c r="B4914" s="146" t="s">
        <v>4893</v>
      </c>
      <c r="C4914" s="147" t="s">
        <v>95</v>
      </c>
      <c r="D4914" s="168">
        <v>904456</v>
      </c>
      <c r="E4914" s="151">
        <v>833</v>
      </c>
      <c r="F4914" s="913"/>
      <c r="G4914" s="1328"/>
    </row>
    <row r="4915" spans="1:7" ht="18.75" customHeight="1" thickBot="1" x14ac:dyDescent="0.3">
      <c r="A4915" s="1329">
        <v>24</v>
      </c>
      <c r="B4915" s="146" t="s">
        <v>4894</v>
      </c>
      <c r="C4915" s="147" t="s">
        <v>95</v>
      </c>
      <c r="D4915" s="168">
        <v>91198</v>
      </c>
      <c r="E4915" s="151">
        <v>833</v>
      </c>
      <c r="F4915" s="913"/>
      <c r="G4915" s="1342" t="s">
        <v>4099</v>
      </c>
    </row>
    <row r="4916" spans="1:7" ht="18.75" customHeight="1" thickBot="1" x14ac:dyDescent="0.3">
      <c r="A4916" s="1330"/>
      <c r="B4916" s="146" t="s">
        <v>4895</v>
      </c>
      <c r="C4916" s="147" t="s">
        <v>95</v>
      </c>
      <c r="D4916" s="168">
        <v>120141</v>
      </c>
      <c r="E4916" s="151">
        <v>833</v>
      </c>
      <c r="F4916" s="913"/>
      <c r="G4916" s="1328"/>
    </row>
    <row r="4917" spans="1:7" ht="18.75" customHeight="1" thickBot="1" x14ac:dyDescent="0.3">
      <c r="A4917" s="1330"/>
      <c r="B4917" s="146" t="s">
        <v>4896</v>
      </c>
      <c r="C4917" s="147" t="s">
        <v>95</v>
      </c>
      <c r="D4917" s="168">
        <v>316106</v>
      </c>
      <c r="E4917" s="151">
        <v>833</v>
      </c>
      <c r="F4917" s="913"/>
      <c r="G4917" s="1328"/>
    </row>
    <row r="4918" spans="1:7" ht="18.75" customHeight="1" thickBot="1" x14ac:dyDescent="0.3">
      <c r="A4918" s="1330"/>
      <c r="B4918" s="146" t="s">
        <v>4897</v>
      </c>
      <c r="C4918" s="147" t="s">
        <v>95</v>
      </c>
      <c r="D4918" s="168">
        <v>425284</v>
      </c>
      <c r="E4918" s="151">
        <v>833</v>
      </c>
      <c r="F4918" s="913"/>
      <c r="G4918" s="1328"/>
    </row>
    <row r="4919" spans="1:7" ht="18.75" customHeight="1" thickBot="1" x14ac:dyDescent="0.3">
      <c r="A4919" s="1330"/>
      <c r="B4919" s="146" t="s">
        <v>4898</v>
      </c>
      <c r="C4919" s="147" t="s">
        <v>95</v>
      </c>
      <c r="D4919" s="168">
        <v>454339</v>
      </c>
      <c r="E4919" s="151">
        <v>833</v>
      </c>
      <c r="F4919" s="913"/>
      <c r="G4919" s="1328"/>
    </row>
    <row r="4920" spans="1:7" ht="18.75" customHeight="1" thickBot="1" x14ac:dyDescent="0.3">
      <c r="A4920" s="1330"/>
      <c r="B4920" s="146" t="s">
        <v>4899</v>
      </c>
      <c r="C4920" s="147" t="s">
        <v>95</v>
      </c>
      <c r="D4920" s="168">
        <v>485238</v>
      </c>
      <c r="E4920" s="151">
        <v>833</v>
      </c>
      <c r="F4920" s="913"/>
      <c r="G4920" s="1328"/>
    </row>
    <row r="4921" spans="1:7" ht="18.75" customHeight="1" thickBot="1" x14ac:dyDescent="0.3">
      <c r="A4921" s="1330"/>
      <c r="B4921" s="146" t="s">
        <v>4900</v>
      </c>
      <c r="C4921" s="147" t="s">
        <v>95</v>
      </c>
      <c r="D4921" s="168">
        <v>518245</v>
      </c>
      <c r="E4921" s="151">
        <v>833</v>
      </c>
      <c r="F4921" s="913"/>
      <c r="G4921" s="1328"/>
    </row>
    <row r="4922" spans="1:7" ht="18.75" customHeight="1" thickBot="1" x14ac:dyDescent="0.3">
      <c r="A4922" s="1330"/>
      <c r="B4922" s="146" t="s">
        <v>4901</v>
      </c>
      <c r="C4922" s="147" t="s">
        <v>95</v>
      </c>
      <c r="D4922" s="168">
        <v>553656</v>
      </c>
      <c r="E4922" s="151">
        <v>833</v>
      </c>
      <c r="F4922" s="913"/>
      <c r="G4922" s="1328"/>
    </row>
    <row r="4923" spans="1:7" ht="18.75" customHeight="1" thickBot="1" x14ac:dyDescent="0.3">
      <c r="A4923" s="1330"/>
      <c r="B4923" s="146" t="s">
        <v>4902</v>
      </c>
      <c r="C4923" s="147" t="s">
        <v>95</v>
      </c>
      <c r="D4923" s="168">
        <v>591812</v>
      </c>
      <c r="E4923" s="151">
        <v>833</v>
      </c>
      <c r="F4923" s="913"/>
      <c r="G4923" s="1328"/>
    </row>
    <row r="4924" spans="1:7" ht="18.75" customHeight="1" thickBot="1" x14ac:dyDescent="0.3">
      <c r="A4924" s="1330"/>
      <c r="B4924" s="146" t="s">
        <v>4903</v>
      </c>
      <c r="C4924" s="147" t="s">
        <v>95</v>
      </c>
      <c r="D4924" s="168">
        <v>633102</v>
      </c>
      <c r="E4924" s="151">
        <v>833</v>
      </c>
      <c r="F4924" s="913"/>
      <c r="G4924" s="1328"/>
    </row>
    <row r="4925" spans="1:7" ht="18.75" customHeight="1" thickBot="1" x14ac:dyDescent="0.3">
      <c r="A4925" s="1330"/>
      <c r="B4925" s="146" t="s">
        <v>4904</v>
      </c>
      <c r="C4925" s="147" t="s">
        <v>95</v>
      </c>
      <c r="D4925" s="168">
        <v>677962</v>
      </c>
      <c r="E4925" s="151">
        <v>833</v>
      </c>
      <c r="F4925" s="913"/>
      <c r="G4925" s="1328"/>
    </row>
    <row r="4926" spans="1:7" ht="18.75" customHeight="1" thickBot="1" x14ac:dyDescent="0.3">
      <c r="A4926" s="1330"/>
      <c r="B4926" s="146" t="s">
        <v>4905</v>
      </c>
      <c r="C4926" s="147" t="s">
        <v>95</v>
      </c>
      <c r="D4926" s="168">
        <v>726917</v>
      </c>
      <c r="E4926" s="151">
        <v>833</v>
      </c>
      <c r="F4926" s="913"/>
      <c r="G4926" s="1328"/>
    </row>
    <row r="4927" spans="1:7" ht="18.75" customHeight="1" thickBot="1" x14ac:dyDescent="0.3">
      <c r="A4927" s="1330"/>
      <c r="B4927" s="146" t="s">
        <v>4906</v>
      </c>
      <c r="C4927" s="147" t="s">
        <v>95</v>
      </c>
      <c r="D4927" s="168">
        <v>780526</v>
      </c>
      <c r="E4927" s="151">
        <v>833</v>
      </c>
      <c r="F4927" s="913"/>
      <c r="G4927" s="1328"/>
    </row>
    <row r="4928" spans="1:7" ht="18.75" customHeight="1" thickBot="1" x14ac:dyDescent="0.3">
      <c r="A4928" s="1330"/>
      <c r="B4928" s="146" t="s">
        <v>4907</v>
      </c>
      <c r="C4928" s="147" t="s">
        <v>95</v>
      </c>
      <c r="D4928" s="168">
        <v>839455</v>
      </c>
      <c r="E4928" s="151">
        <v>833</v>
      </c>
      <c r="F4928" s="913"/>
      <c r="G4928" s="1328"/>
    </row>
    <row r="4929" spans="1:7" ht="18.75" customHeight="1" thickBot="1" x14ac:dyDescent="0.3">
      <c r="A4929" s="1331"/>
      <c r="B4929" s="146" t="s">
        <v>4908</v>
      </c>
      <c r="C4929" s="147" t="s">
        <v>95</v>
      </c>
      <c r="D4929" s="168">
        <v>904456</v>
      </c>
      <c r="E4929" s="151">
        <v>833</v>
      </c>
      <c r="F4929" s="913"/>
      <c r="G4929" s="1328"/>
    </row>
    <row r="4930" spans="1:7" ht="18.75" customHeight="1" thickBot="1" x14ac:dyDescent="0.3">
      <c r="A4930" s="1329">
        <v>24</v>
      </c>
      <c r="B4930" s="146" t="s">
        <v>4909</v>
      </c>
      <c r="C4930" s="147" t="s">
        <v>95</v>
      </c>
      <c r="D4930" s="168">
        <v>91198</v>
      </c>
      <c r="E4930" s="151">
        <v>833</v>
      </c>
      <c r="F4930" s="913"/>
      <c r="G4930" s="1342" t="s">
        <v>4099</v>
      </c>
    </row>
    <row r="4931" spans="1:7" ht="18.75" customHeight="1" thickBot="1" x14ac:dyDescent="0.3">
      <c r="A4931" s="1330"/>
      <c r="B4931" s="146" t="s">
        <v>4910</v>
      </c>
      <c r="C4931" s="147" t="s">
        <v>95</v>
      </c>
      <c r="D4931" s="168">
        <v>120141</v>
      </c>
      <c r="E4931" s="151">
        <v>833</v>
      </c>
      <c r="F4931" s="913"/>
      <c r="G4931" s="1328"/>
    </row>
    <row r="4932" spans="1:7" ht="18.75" customHeight="1" thickBot="1" x14ac:dyDescent="0.3">
      <c r="A4932" s="1330"/>
      <c r="B4932" s="146" t="s">
        <v>4911</v>
      </c>
      <c r="C4932" s="147" t="s">
        <v>95</v>
      </c>
      <c r="D4932" s="168">
        <v>316106</v>
      </c>
      <c r="E4932" s="151">
        <v>833</v>
      </c>
      <c r="F4932" s="913"/>
      <c r="G4932" s="1328"/>
    </row>
    <row r="4933" spans="1:7" ht="18.75" customHeight="1" thickBot="1" x14ac:dyDescent="0.3">
      <c r="A4933" s="1330"/>
      <c r="B4933" s="146" t="s">
        <v>4912</v>
      </c>
      <c r="C4933" s="147" t="s">
        <v>95</v>
      </c>
      <c r="D4933" s="168">
        <v>425284</v>
      </c>
      <c r="E4933" s="151">
        <v>833</v>
      </c>
      <c r="F4933" s="913"/>
      <c r="G4933" s="1328"/>
    </row>
    <row r="4934" spans="1:7" ht="18.75" customHeight="1" thickBot="1" x14ac:dyDescent="0.3">
      <c r="A4934" s="1330"/>
      <c r="B4934" s="146" t="s">
        <v>4913</v>
      </c>
      <c r="C4934" s="147" t="s">
        <v>95</v>
      </c>
      <c r="D4934" s="168">
        <v>454339</v>
      </c>
      <c r="E4934" s="151">
        <v>833</v>
      </c>
      <c r="F4934" s="913"/>
      <c r="G4934" s="1328"/>
    </row>
    <row r="4935" spans="1:7" ht="18.75" customHeight="1" thickBot="1" x14ac:dyDescent="0.3">
      <c r="A4935" s="1330"/>
      <c r="B4935" s="146" t="s">
        <v>4914</v>
      </c>
      <c r="C4935" s="147" t="s">
        <v>95</v>
      </c>
      <c r="D4935" s="168">
        <v>485238</v>
      </c>
      <c r="E4935" s="151">
        <v>833</v>
      </c>
      <c r="F4935" s="913"/>
      <c r="G4935" s="1328"/>
    </row>
    <row r="4936" spans="1:7" ht="18.75" customHeight="1" thickBot="1" x14ac:dyDescent="0.3">
      <c r="A4936" s="1330"/>
      <c r="B4936" s="146" t="s">
        <v>4915</v>
      </c>
      <c r="C4936" s="147" t="s">
        <v>95</v>
      </c>
      <c r="D4936" s="168">
        <v>518245</v>
      </c>
      <c r="E4936" s="151">
        <v>833</v>
      </c>
      <c r="F4936" s="913"/>
      <c r="G4936" s="1328"/>
    </row>
    <row r="4937" spans="1:7" ht="18.75" customHeight="1" thickBot="1" x14ac:dyDescent="0.3">
      <c r="A4937" s="1330"/>
      <c r="B4937" s="146" t="s">
        <v>4916</v>
      </c>
      <c r="C4937" s="147" t="s">
        <v>95</v>
      </c>
      <c r="D4937" s="168">
        <v>553656</v>
      </c>
      <c r="E4937" s="151">
        <v>833</v>
      </c>
      <c r="F4937" s="913"/>
      <c r="G4937" s="1328"/>
    </row>
    <row r="4938" spans="1:7" ht="18.75" customHeight="1" thickBot="1" x14ac:dyDescent="0.3">
      <c r="A4938" s="1330"/>
      <c r="B4938" s="146" t="s">
        <v>4917</v>
      </c>
      <c r="C4938" s="147" t="s">
        <v>95</v>
      </c>
      <c r="D4938" s="168">
        <v>591812</v>
      </c>
      <c r="E4938" s="151">
        <v>833</v>
      </c>
      <c r="F4938" s="913"/>
      <c r="G4938" s="1328"/>
    </row>
    <row r="4939" spans="1:7" ht="18.75" customHeight="1" thickBot="1" x14ac:dyDescent="0.3">
      <c r="A4939" s="1330"/>
      <c r="B4939" s="146" t="s">
        <v>4918</v>
      </c>
      <c r="C4939" s="147" t="s">
        <v>95</v>
      </c>
      <c r="D4939" s="168">
        <v>633102</v>
      </c>
      <c r="E4939" s="151">
        <v>833</v>
      </c>
      <c r="F4939" s="913"/>
      <c r="G4939" s="1328"/>
    </row>
    <row r="4940" spans="1:7" ht="18.75" customHeight="1" thickBot="1" x14ac:dyDescent="0.3">
      <c r="A4940" s="1330"/>
      <c r="B4940" s="146" t="s">
        <v>4919</v>
      </c>
      <c r="C4940" s="147" t="s">
        <v>95</v>
      </c>
      <c r="D4940" s="168">
        <v>677962</v>
      </c>
      <c r="E4940" s="151">
        <v>833</v>
      </c>
      <c r="F4940" s="913"/>
      <c r="G4940" s="1328"/>
    </row>
    <row r="4941" spans="1:7" ht="18.75" customHeight="1" thickBot="1" x14ac:dyDescent="0.3">
      <c r="A4941" s="1330"/>
      <c r="B4941" s="146" t="s">
        <v>4920</v>
      </c>
      <c r="C4941" s="147" t="s">
        <v>95</v>
      </c>
      <c r="D4941" s="168">
        <v>726917</v>
      </c>
      <c r="E4941" s="151">
        <v>833</v>
      </c>
      <c r="F4941" s="913"/>
      <c r="G4941" s="1328"/>
    </row>
    <row r="4942" spans="1:7" ht="18.75" customHeight="1" thickBot="1" x14ac:dyDescent="0.3">
      <c r="A4942" s="1330"/>
      <c r="B4942" s="146" t="s">
        <v>4921</v>
      </c>
      <c r="C4942" s="147" t="s">
        <v>95</v>
      </c>
      <c r="D4942" s="168">
        <v>780526</v>
      </c>
      <c r="E4942" s="151">
        <v>833</v>
      </c>
      <c r="F4942" s="913"/>
      <c r="G4942" s="1328"/>
    </row>
    <row r="4943" spans="1:7" ht="18.75" customHeight="1" thickBot="1" x14ac:dyDescent="0.3">
      <c r="A4943" s="1330"/>
      <c r="B4943" s="146" t="s">
        <v>4922</v>
      </c>
      <c r="C4943" s="147" t="s">
        <v>95</v>
      </c>
      <c r="D4943" s="168">
        <v>839455</v>
      </c>
      <c r="E4943" s="151">
        <v>833</v>
      </c>
      <c r="F4943" s="913"/>
      <c r="G4943" s="1328"/>
    </row>
    <row r="4944" spans="1:7" ht="18.75" customHeight="1" thickBot="1" x14ac:dyDescent="0.3">
      <c r="A4944" s="1331"/>
      <c r="B4944" s="146" t="s">
        <v>4923</v>
      </c>
      <c r="C4944" s="147" t="s">
        <v>95</v>
      </c>
      <c r="D4944" s="168">
        <v>904456</v>
      </c>
      <c r="E4944" s="151">
        <v>833</v>
      </c>
      <c r="F4944" s="913"/>
      <c r="G4944" s="1328"/>
    </row>
    <row r="4945" spans="1:7" ht="18.75" customHeight="1" thickBot="1" x14ac:dyDescent="0.3">
      <c r="A4945" s="1329">
        <v>25</v>
      </c>
      <c r="B4945" s="146" t="s">
        <v>4924</v>
      </c>
      <c r="C4945" s="147" t="s">
        <v>95</v>
      </c>
      <c r="D4945" s="168">
        <v>91198</v>
      </c>
      <c r="E4945" s="151">
        <v>833</v>
      </c>
      <c r="F4945" s="913"/>
      <c r="G4945" s="1342" t="s">
        <v>4099</v>
      </c>
    </row>
    <row r="4946" spans="1:7" ht="18.75" customHeight="1" thickBot="1" x14ac:dyDescent="0.3">
      <c r="A4946" s="1330"/>
      <c r="B4946" s="146" t="s">
        <v>4925</v>
      </c>
      <c r="C4946" s="147" t="s">
        <v>95</v>
      </c>
      <c r="D4946" s="168">
        <v>120141</v>
      </c>
      <c r="E4946" s="151">
        <v>833</v>
      </c>
      <c r="F4946" s="913"/>
      <c r="G4946" s="1328"/>
    </row>
    <row r="4947" spans="1:7" ht="18.75" customHeight="1" thickBot="1" x14ac:dyDescent="0.3">
      <c r="A4947" s="1330"/>
      <c r="B4947" s="146" t="s">
        <v>4926</v>
      </c>
      <c r="C4947" s="147" t="s">
        <v>95</v>
      </c>
      <c r="D4947" s="168">
        <v>316106</v>
      </c>
      <c r="E4947" s="151">
        <v>833</v>
      </c>
      <c r="F4947" s="913"/>
      <c r="G4947" s="1328"/>
    </row>
    <row r="4948" spans="1:7" ht="18.75" customHeight="1" thickBot="1" x14ac:dyDescent="0.3">
      <c r="A4948" s="1330"/>
      <c r="B4948" s="146" t="s">
        <v>4927</v>
      </c>
      <c r="C4948" s="147" t="s">
        <v>95</v>
      </c>
      <c r="D4948" s="168">
        <v>425284</v>
      </c>
      <c r="E4948" s="151">
        <v>833</v>
      </c>
      <c r="F4948" s="913"/>
      <c r="G4948" s="1328"/>
    </row>
    <row r="4949" spans="1:7" ht="18.75" customHeight="1" thickBot="1" x14ac:dyDescent="0.3">
      <c r="A4949" s="1330"/>
      <c r="B4949" s="146" t="s">
        <v>4928</v>
      </c>
      <c r="C4949" s="147" t="s">
        <v>95</v>
      </c>
      <c r="D4949" s="168">
        <v>454339</v>
      </c>
      <c r="E4949" s="151">
        <v>833</v>
      </c>
      <c r="F4949" s="913"/>
      <c r="G4949" s="1328"/>
    </row>
    <row r="4950" spans="1:7" ht="18.75" customHeight="1" thickBot="1" x14ac:dyDescent="0.3">
      <c r="A4950" s="1330"/>
      <c r="B4950" s="146" t="s">
        <v>4929</v>
      </c>
      <c r="C4950" s="147" t="s">
        <v>95</v>
      </c>
      <c r="D4950" s="168">
        <v>485238</v>
      </c>
      <c r="E4950" s="151">
        <v>833</v>
      </c>
      <c r="F4950" s="913"/>
      <c r="G4950" s="1328"/>
    </row>
    <row r="4951" spans="1:7" ht="18.75" customHeight="1" thickBot="1" x14ac:dyDescent="0.3">
      <c r="A4951" s="1330"/>
      <c r="B4951" s="146" t="s">
        <v>4930</v>
      </c>
      <c r="C4951" s="147" t="s">
        <v>95</v>
      </c>
      <c r="D4951" s="168">
        <v>518245</v>
      </c>
      <c r="E4951" s="151">
        <v>833</v>
      </c>
      <c r="F4951" s="913"/>
      <c r="G4951" s="1328"/>
    </row>
    <row r="4952" spans="1:7" ht="18.75" customHeight="1" thickBot="1" x14ac:dyDescent="0.3">
      <c r="A4952" s="1330"/>
      <c r="B4952" s="146" t="s">
        <v>4931</v>
      </c>
      <c r="C4952" s="147" t="s">
        <v>95</v>
      </c>
      <c r="D4952" s="168">
        <v>553656</v>
      </c>
      <c r="E4952" s="151">
        <v>833</v>
      </c>
      <c r="F4952" s="913"/>
      <c r="G4952" s="1328"/>
    </row>
    <row r="4953" spans="1:7" ht="18.75" customHeight="1" thickBot="1" x14ac:dyDescent="0.3">
      <c r="A4953" s="1330"/>
      <c r="B4953" s="146" t="s">
        <v>4932</v>
      </c>
      <c r="C4953" s="147" t="s">
        <v>95</v>
      </c>
      <c r="D4953" s="168">
        <v>591812</v>
      </c>
      <c r="E4953" s="151">
        <v>833</v>
      </c>
      <c r="F4953" s="913"/>
      <c r="G4953" s="1328"/>
    </row>
    <row r="4954" spans="1:7" ht="18.75" customHeight="1" thickBot="1" x14ac:dyDescent="0.3">
      <c r="A4954" s="1330"/>
      <c r="B4954" s="146" t="s">
        <v>4933</v>
      </c>
      <c r="C4954" s="147" t="s">
        <v>95</v>
      </c>
      <c r="D4954" s="168">
        <v>633102</v>
      </c>
      <c r="E4954" s="151">
        <v>833</v>
      </c>
      <c r="F4954" s="913"/>
      <c r="G4954" s="1328"/>
    </row>
    <row r="4955" spans="1:7" ht="18.75" customHeight="1" thickBot="1" x14ac:dyDescent="0.3">
      <c r="A4955" s="1330"/>
      <c r="B4955" s="146" t="s">
        <v>4934</v>
      </c>
      <c r="C4955" s="147" t="s">
        <v>95</v>
      </c>
      <c r="D4955" s="168">
        <v>677962</v>
      </c>
      <c r="E4955" s="151">
        <v>833</v>
      </c>
      <c r="F4955" s="913"/>
      <c r="G4955" s="1328"/>
    </row>
    <row r="4956" spans="1:7" ht="18.75" customHeight="1" thickBot="1" x14ac:dyDescent="0.3">
      <c r="A4956" s="1330"/>
      <c r="B4956" s="146" t="s">
        <v>4935</v>
      </c>
      <c r="C4956" s="147" t="s">
        <v>95</v>
      </c>
      <c r="D4956" s="168">
        <v>726917</v>
      </c>
      <c r="E4956" s="151">
        <v>833</v>
      </c>
      <c r="F4956" s="913"/>
      <c r="G4956" s="1328"/>
    </row>
    <row r="4957" spans="1:7" ht="18.75" customHeight="1" thickBot="1" x14ac:dyDescent="0.3">
      <c r="A4957" s="1330"/>
      <c r="B4957" s="146" t="s">
        <v>4936</v>
      </c>
      <c r="C4957" s="147" t="s">
        <v>95</v>
      </c>
      <c r="D4957" s="168">
        <v>780526</v>
      </c>
      <c r="E4957" s="151">
        <v>833</v>
      </c>
      <c r="F4957" s="913"/>
      <c r="G4957" s="1328"/>
    </row>
    <row r="4958" spans="1:7" ht="18.75" customHeight="1" thickBot="1" x14ac:dyDescent="0.3">
      <c r="A4958" s="1330"/>
      <c r="B4958" s="146" t="s">
        <v>4937</v>
      </c>
      <c r="C4958" s="147" t="s">
        <v>95</v>
      </c>
      <c r="D4958" s="168">
        <v>839455</v>
      </c>
      <c r="E4958" s="151">
        <v>833</v>
      </c>
      <c r="F4958" s="913"/>
      <c r="G4958" s="1328"/>
    </row>
    <row r="4959" spans="1:7" ht="18.75" customHeight="1" thickBot="1" x14ac:dyDescent="0.3">
      <c r="A4959" s="1331"/>
      <c r="B4959" s="146" t="s">
        <v>4938</v>
      </c>
      <c r="C4959" s="147" t="s">
        <v>95</v>
      </c>
      <c r="D4959" s="168">
        <v>904456</v>
      </c>
      <c r="E4959" s="151">
        <v>833</v>
      </c>
      <c r="F4959" s="913"/>
      <c r="G4959" s="1328"/>
    </row>
    <row r="4960" spans="1:7" ht="18.75" customHeight="1" thickBot="1" x14ac:dyDescent="0.3">
      <c r="A4960" s="1329">
        <v>25</v>
      </c>
      <c r="B4960" s="146" t="s">
        <v>4939</v>
      </c>
      <c r="C4960" s="147" t="s">
        <v>95</v>
      </c>
      <c r="D4960" s="168">
        <v>91198</v>
      </c>
      <c r="E4960" s="151">
        <v>833</v>
      </c>
      <c r="F4960" s="913"/>
      <c r="G4960" s="1342" t="s">
        <v>4099</v>
      </c>
    </row>
    <row r="4961" spans="1:7" ht="18.75" customHeight="1" thickBot="1" x14ac:dyDescent="0.3">
      <c r="A4961" s="1330"/>
      <c r="B4961" s="146" t="s">
        <v>4940</v>
      </c>
      <c r="C4961" s="147" t="s">
        <v>95</v>
      </c>
      <c r="D4961" s="168">
        <v>120141</v>
      </c>
      <c r="E4961" s="151">
        <v>833</v>
      </c>
      <c r="F4961" s="913"/>
      <c r="G4961" s="1328"/>
    </row>
    <row r="4962" spans="1:7" ht="18.75" customHeight="1" thickBot="1" x14ac:dyDescent="0.3">
      <c r="A4962" s="1330"/>
      <c r="B4962" s="146" t="s">
        <v>4941</v>
      </c>
      <c r="C4962" s="147" t="s">
        <v>95</v>
      </c>
      <c r="D4962" s="168">
        <v>316106</v>
      </c>
      <c r="E4962" s="151">
        <v>833</v>
      </c>
      <c r="F4962" s="913"/>
      <c r="G4962" s="1328"/>
    </row>
    <row r="4963" spans="1:7" ht="18.75" customHeight="1" thickBot="1" x14ac:dyDescent="0.3">
      <c r="A4963" s="1330"/>
      <c r="B4963" s="146" t="s">
        <v>4942</v>
      </c>
      <c r="C4963" s="147" t="s">
        <v>95</v>
      </c>
      <c r="D4963" s="168">
        <v>425284</v>
      </c>
      <c r="E4963" s="151">
        <v>833</v>
      </c>
      <c r="F4963" s="913"/>
      <c r="G4963" s="1328"/>
    </row>
    <row r="4964" spans="1:7" ht="18.75" customHeight="1" thickBot="1" x14ac:dyDescent="0.3">
      <c r="A4964" s="1330"/>
      <c r="B4964" s="146" t="s">
        <v>4943</v>
      </c>
      <c r="C4964" s="147" t="s">
        <v>95</v>
      </c>
      <c r="D4964" s="168">
        <v>454339</v>
      </c>
      <c r="E4964" s="151">
        <v>833</v>
      </c>
      <c r="F4964" s="913"/>
      <c r="G4964" s="1328"/>
    </row>
    <row r="4965" spans="1:7" ht="18.75" customHeight="1" thickBot="1" x14ac:dyDescent="0.3">
      <c r="A4965" s="1330"/>
      <c r="B4965" s="146" t="s">
        <v>4944</v>
      </c>
      <c r="C4965" s="147" t="s">
        <v>95</v>
      </c>
      <c r="D4965" s="168">
        <v>485238</v>
      </c>
      <c r="E4965" s="151">
        <v>833</v>
      </c>
      <c r="F4965" s="913"/>
      <c r="G4965" s="1328"/>
    </row>
    <row r="4966" spans="1:7" ht="18.75" customHeight="1" thickBot="1" x14ac:dyDescent="0.3">
      <c r="A4966" s="1330"/>
      <c r="B4966" s="146" t="s">
        <v>4945</v>
      </c>
      <c r="C4966" s="147" t="s">
        <v>95</v>
      </c>
      <c r="D4966" s="168">
        <v>518245</v>
      </c>
      <c r="E4966" s="151">
        <v>833</v>
      </c>
      <c r="F4966" s="913"/>
      <c r="G4966" s="1328"/>
    </row>
    <row r="4967" spans="1:7" ht="18.75" customHeight="1" thickBot="1" x14ac:dyDescent="0.3">
      <c r="A4967" s="1330"/>
      <c r="B4967" s="146" t="s">
        <v>4946</v>
      </c>
      <c r="C4967" s="147" t="s">
        <v>95</v>
      </c>
      <c r="D4967" s="168">
        <v>553656</v>
      </c>
      <c r="E4967" s="151">
        <v>833</v>
      </c>
      <c r="F4967" s="913"/>
      <c r="G4967" s="1328"/>
    </row>
    <row r="4968" spans="1:7" ht="18.75" customHeight="1" thickBot="1" x14ac:dyDescent="0.3">
      <c r="A4968" s="1330"/>
      <c r="B4968" s="146" t="s">
        <v>4947</v>
      </c>
      <c r="C4968" s="147" t="s">
        <v>95</v>
      </c>
      <c r="D4968" s="168">
        <v>591812</v>
      </c>
      <c r="E4968" s="151">
        <v>833</v>
      </c>
      <c r="F4968" s="913"/>
      <c r="G4968" s="1328"/>
    </row>
    <row r="4969" spans="1:7" ht="18.75" customHeight="1" thickBot="1" x14ac:dyDescent="0.3">
      <c r="A4969" s="1330"/>
      <c r="B4969" s="146" t="s">
        <v>4948</v>
      </c>
      <c r="C4969" s="147" t="s">
        <v>95</v>
      </c>
      <c r="D4969" s="168">
        <v>633102</v>
      </c>
      <c r="E4969" s="151">
        <v>833</v>
      </c>
      <c r="F4969" s="913"/>
      <c r="G4969" s="1328"/>
    </row>
    <row r="4970" spans="1:7" ht="18.75" customHeight="1" thickBot="1" x14ac:dyDescent="0.3">
      <c r="A4970" s="1330"/>
      <c r="B4970" s="146" t="s">
        <v>4949</v>
      </c>
      <c r="C4970" s="147" t="s">
        <v>95</v>
      </c>
      <c r="D4970" s="168">
        <v>677962</v>
      </c>
      <c r="E4970" s="151">
        <v>833</v>
      </c>
      <c r="F4970" s="913"/>
      <c r="G4970" s="1328"/>
    </row>
    <row r="4971" spans="1:7" ht="18.75" customHeight="1" thickBot="1" x14ac:dyDescent="0.3">
      <c r="A4971" s="1330"/>
      <c r="B4971" s="146" t="s">
        <v>4950</v>
      </c>
      <c r="C4971" s="147" t="s">
        <v>95</v>
      </c>
      <c r="D4971" s="168">
        <v>726917</v>
      </c>
      <c r="E4971" s="151">
        <v>833</v>
      </c>
      <c r="F4971" s="913"/>
      <c r="G4971" s="1328"/>
    </row>
    <row r="4972" spans="1:7" ht="18.75" customHeight="1" thickBot="1" x14ac:dyDescent="0.3">
      <c r="A4972" s="1330"/>
      <c r="B4972" s="146" t="s">
        <v>4951</v>
      </c>
      <c r="C4972" s="147" t="s">
        <v>95</v>
      </c>
      <c r="D4972" s="168">
        <v>780526</v>
      </c>
      <c r="E4972" s="151">
        <v>833</v>
      </c>
      <c r="F4972" s="913"/>
      <c r="G4972" s="1328"/>
    </row>
    <row r="4973" spans="1:7" ht="18.75" customHeight="1" thickBot="1" x14ac:dyDescent="0.3">
      <c r="A4973" s="1330"/>
      <c r="B4973" s="146" t="s">
        <v>4952</v>
      </c>
      <c r="C4973" s="147" t="s">
        <v>95</v>
      </c>
      <c r="D4973" s="168">
        <v>839455</v>
      </c>
      <c r="E4973" s="151">
        <v>833</v>
      </c>
      <c r="F4973" s="913"/>
      <c r="G4973" s="1328"/>
    </row>
    <row r="4974" spans="1:7" ht="18.75" customHeight="1" thickBot="1" x14ac:dyDescent="0.3">
      <c r="A4974" s="1331"/>
      <c r="B4974" s="146" t="s">
        <v>4953</v>
      </c>
      <c r="C4974" s="147" t="s">
        <v>95</v>
      </c>
      <c r="D4974" s="168">
        <v>904456</v>
      </c>
      <c r="E4974" s="151">
        <v>833</v>
      </c>
      <c r="F4974" s="913"/>
      <c r="G4974" s="1328"/>
    </row>
    <row r="4975" spans="1:7" ht="18.75" customHeight="1" thickBot="1" x14ac:dyDescent="0.3">
      <c r="A4975" s="1329">
        <v>26</v>
      </c>
      <c r="B4975" s="146" t="s">
        <v>4954</v>
      </c>
      <c r="C4975" s="147" t="s">
        <v>95</v>
      </c>
      <c r="D4975" s="168">
        <v>91198</v>
      </c>
      <c r="E4975" s="151">
        <v>833</v>
      </c>
      <c r="F4975" s="913"/>
      <c r="G4975" s="1342" t="s">
        <v>4099</v>
      </c>
    </row>
    <row r="4976" spans="1:7" ht="18.75" customHeight="1" thickBot="1" x14ac:dyDescent="0.3">
      <c r="A4976" s="1330"/>
      <c r="B4976" s="146" t="s">
        <v>4955</v>
      </c>
      <c r="C4976" s="147" t="s">
        <v>95</v>
      </c>
      <c r="D4976" s="168">
        <v>120141</v>
      </c>
      <c r="E4976" s="151">
        <v>833</v>
      </c>
      <c r="F4976" s="913"/>
      <c r="G4976" s="1328"/>
    </row>
    <row r="4977" spans="1:7" ht="18.75" customHeight="1" thickBot="1" x14ac:dyDescent="0.3">
      <c r="A4977" s="1330"/>
      <c r="B4977" s="146" t="s">
        <v>4956</v>
      </c>
      <c r="C4977" s="147" t="s">
        <v>95</v>
      </c>
      <c r="D4977" s="168">
        <v>316106</v>
      </c>
      <c r="E4977" s="151">
        <v>833</v>
      </c>
      <c r="F4977" s="913"/>
      <c r="G4977" s="1328"/>
    </row>
    <row r="4978" spans="1:7" ht="18.75" customHeight="1" thickBot="1" x14ac:dyDescent="0.3">
      <c r="A4978" s="1330"/>
      <c r="B4978" s="146" t="s">
        <v>4957</v>
      </c>
      <c r="C4978" s="147" t="s">
        <v>95</v>
      </c>
      <c r="D4978" s="168">
        <v>425284</v>
      </c>
      <c r="E4978" s="151">
        <v>833</v>
      </c>
      <c r="F4978" s="913"/>
      <c r="G4978" s="1328"/>
    </row>
    <row r="4979" spans="1:7" ht="18.75" customHeight="1" thickBot="1" x14ac:dyDescent="0.3">
      <c r="A4979" s="1330"/>
      <c r="B4979" s="146" t="s">
        <v>4958</v>
      </c>
      <c r="C4979" s="147" t="s">
        <v>95</v>
      </c>
      <c r="D4979" s="168">
        <v>454339</v>
      </c>
      <c r="E4979" s="151">
        <v>833</v>
      </c>
      <c r="F4979" s="913"/>
      <c r="G4979" s="1328"/>
    </row>
    <row r="4980" spans="1:7" ht="18.75" customHeight="1" thickBot="1" x14ac:dyDescent="0.3">
      <c r="A4980" s="1330"/>
      <c r="B4980" s="146" t="s">
        <v>4959</v>
      </c>
      <c r="C4980" s="147" t="s">
        <v>95</v>
      </c>
      <c r="D4980" s="168">
        <v>485238</v>
      </c>
      <c r="E4980" s="151">
        <v>833</v>
      </c>
      <c r="F4980" s="913"/>
      <c r="G4980" s="1328"/>
    </row>
    <row r="4981" spans="1:7" ht="18.75" customHeight="1" thickBot="1" x14ac:dyDescent="0.3">
      <c r="A4981" s="1330"/>
      <c r="B4981" s="146" t="s">
        <v>4960</v>
      </c>
      <c r="C4981" s="147" t="s">
        <v>95</v>
      </c>
      <c r="D4981" s="168">
        <v>518245</v>
      </c>
      <c r="E4981" s="151">
        <v>833</v>
      </c>
      <c r="F4981" s="913"/>
      <c r="G4981" s="1328"/>
    </row>
    <row r="4982" spans="1:7" ht="18.75" customHeight="1" thickBot="1" x14ac:dyDescent="0.3">
      <c r="A4982" s="1330"/>
      <c r="B4982" s="146" t="s">
        <v>4961</v>
      </c>
      <c r="C4982" s="147" t="s">
        <v>95</v>
      </c>
      <c r="D4982" s="168">
        <v>553656</v>
      </c>
      <c r="E4982" s="151">
        <v>833</v>
      </c>
      <c r="F4982" s="913"/>
      <c r="G4982" s="1328"/>
    </row>
    <row r="4983" spans="1:7" ht="18.75" customHeight="1" thickBot="1" x14ac:dyDescent="0.3">
      <c r="A4983" s="1330"/>
      <c r="B4983" s="146" t="s">
        <v>4962</v>
      </c>
      <c r="C4983" s="147" t="s">
        <v>95</v>
      </c>
      <c r="D4983" s="168">
        <v>591812</v>
      </c>
      <c r="E4983" s="151">
        <v>833</v>
      </c>
      <c r="F4983" s="913"/>
      <c r="G4983" s="1328"/>
    </row>
    <row r="4984" spans="1:7" ht="18.75" customHeight="1" thickBot="1" x14ac:dyDescent="0.3">
      <c r="A4984" s="1330"/>
      <c r="B4984" s="146" t="s">
        <v>4963</v>
      </c>
      <c r="C4984" s="147" t="s">
        <v>95</v>
      </c>
      <c r="D4984" s="168">
        <v>633102</v>
      </c>
      <c r="E4984" s="151">
        <v>833</v>
      </c>
      <c r="F4984" s="913"/>
      <c r="G4984" s="1328"/>
    </row>
    <row r="4985" spans="1:7" ht="18.75" customHeight="1" thickBot="1" x14ac:dyDescent="0.3">
      <c r="A4985" s="1330"/>
      <c r="B4985" s="146" t="s">
        <v>4964</v>
      </c>
      <c r="C4985" s="147" t="s">
        <v>95</v>
      </c>
      <c r="D4985" s="168">
        <v>677962</v>
      </c>
      <c r="E4985" s="151">
        <v>833</v>
      </c>
      <c r="F4985" s="913"/>
      <c r="G4985" s="1328"/>
    </row>
    <row r="4986" spans="1:7" ht="18.75" customHeight="1" thickBot="1" x14ac:dyDescent="0.3">
      <c r="A4986" s="1330"/>
      <c r="B4986" s="146" t="s">
        <v>4965</v>
      </c>
      <c r="C4986" s="147" t="s">
        <v>95</v>
      </c>
      <c r="D4986" s="168">
        <v>726917</v>
      </c>
      <c r="E4986" s="151">
        <v>833</v>
      </c>
      <c r="F4986" s="913"/>
      <c r="G4986" s="1328"/>
    </row>
    <row r="4987" spans="1:7" ht="18.75" customHeight="1" thickBot="1" x14ac:dyDescent="0.3">
      <c r="A4987" s="1330"/>
      <c r="B4987" s="146" t="s">
        <v>4966</v>
      </c>
      <c r="C4987" s="147" t="s">
        <v>95</v>
      </c>
      <c r="D4987" s="168">
        <v>780526</v>
      </c>
      <c r="E4987" s="151">
        <v>833</v>
      </c>
      <c r="F4987" s="913"/>
      <c r="G4987" s="1328"/>
    </row>
    <row r="4988" spans="1:7" ht="18.75" customHeight="1" thickBot="1" x14ac:dyDescent="0.3">
      <c r="A4988" s="1330"/>
      <c r="B4988" s="146" t="s">
        <v>4967</v>
      </c>
      <c r="C4988" s="147" t="s">
        <v>95</v>
      </c>
      <c r="D4988" s="168">
        <v>839455</v>
      </c>
      <c r="E4988" s="151">
        <v>833</v>
      </c>
      <c r="F4988" s="913"/>
      <c r="G4988" s="1328"/>
    </row>
    <row r="4989" spans="1:7" ht="18.75" customHeight="1" thickBot="1" x14ac:dyDescent="0.3">
      <c r="A4989" s="1331"/>
      <c r="B4989" s="146" t="s">
        <v>4968</v>
      </c>
      <c r="C4989" s="147" t="s">
        <v>95</v>
      </c>
      <c r="D4989" s="168">
        <v>904456</v>
      </c>
      <c r="E4989" s="151">
        <v>833</v>
      </c>
      <c r="F4989" s="913"/>
      <c r="G4989" s="1328"/>
    </row>
    <row r="4990" spans="1:7" ht="18.75" customHeight="1" thickBot="1" x14ac:dyDescent="0.3">
      <c r="A4990" s="1329">
        <v>26</v>
      </c>
      <c r="B4990" s="146" t="s">
        <v>4819</v>
      </c>
      <c r="C4990" s="147" t="s">
        <v>95</v>
      </c>
      <c r="D4990" s="168">
        <v>91198</v>
      </c>
      <c r="E4990" s="151">
        <v>833</v>
      </c>
      <c r="F4990" s="913"/>
      <c r="G4990" s="1342" t="s">
        <v>4099</v>
      </c>
    </row>
    <row r="4991" spans="1:7" ht="18.75" customHeight="1" thickBot="1" x14ac:dyDescent="0.3">
      <c r="A4991" s="1330"/>
      <c r="B4991" s="146" t="s">
        <v>4820</v>
      </c>
      <c r="C4991" s="147" t="s">
        <v>95</v>
      </c>
      <c r="D4991" s="168">
        <v>120141</v>
      </c>
      <c r="E4991" s="151">
        <v>833</v>
      </c>
      <c r="F4991" s="913"/>
      <c r="G4991" s="1328"/>
    </row>
    <row r="4992" spans="1:7" ht="18.75" customHeight="1" thickBot="1" x14ac:dyDescent="0.3">
      <c r="A4992" s="1330"/>
      <c r="B4992" s="146" t="s">
        <v>4821</v>
      </c>
      <c r="C4992" s="147" t="s">
        <v>95</v>
      </c>
      <c r="D4992" s="168">
        <v>316106</v>
      </c>
      <c r="E4992" s="151">
        <v>833</v>
      </c>
      <c r="F4992" s="913"/>
      <c r="G4992" s="1328"/>
    </row>
    <row r="4993" spans="1:7" ht="18.75" customHeight="1" thickBot="1" x14ac:dyDescent="0.3">
      <c r="A4993" s="1330"/>
      <c r="B4993" s="146" t="s">
        <v>4822</v>
      </c>
      <c r="C4993" s="147" t="s">
        <v>95</v>
      </c>
      <c r="D4993" s="168">
        <v>425284</v>
      </c>
      <c r="E4993" s="151">
        <v>833</v>
      </c>
      <c r="F4993" s="913"/>
      <c r="G4993" s="1328"/>
    </row>
    <row r="4994" spans="1:7" ht="18.75" customHeight="1" thickBot="1" x14ac:dyDescent="0.3">
      <c r="A4994" s="1330"/>
      <c r="B4994" s="146" t="s">
        <v>4823</v>
      </c>
      <c r="C4994" s="147" t="s">
        <v>95</v>
      </c>
      <c r="D4994" s="168">
        <v>454339</v>
      </c>
      <c r="E4994" s="151">
        <v>833</v>
      </c>
      <c r="F4994" s="913"/>
      <c r="G4994" s="1328"/>
    </row>
    <row r="4995" spans="1:7" ht="18.75" customHeight="1" thickBot="1" x14ac:dyDescent="0.3">
      <c r="A4995" s="1330"/>
      <c r="B4995" s="146" t="s">
        <v>4824</v>
      </c>
      <c r="C4995" s="147" t="s">
        <v>95</v>
      </c>
      <c r="D4995" s="168">
        <v>485238</v>
      </c>
      <c r="E4995" s="151">
        <v>833</v>
      </c>
      <c r="F4995" s="913"/>
      <c r="G4995" s="1328"/>
    </row>
    <row r="4996" spans="1:7" ht="18.75" customHeight="1" thickBot="1" x14ac:dyDescent="0.3">
      <c r="A4996" s="1330"/>
      <c r="B4996" s="146" t="s">
        <v>4825</v>
      </c>
      <c r="C4996" s="147" t="s">
        <v>95</v>
      </c>
      <c r="D4996" s="168">
        <v>518245</v>
      </c>
      <c r="E4996" s="151">
        <v>833</v>
      </c>
      <c r="F4996" s="913"/>
      <c r="G4996" s="1328"/>
    </row>
    <row r="4997" spans="1:7" ht="18.75" customHeight="1" thickBot="1" x14ac:dyDescent="0.3">
      <c r="A4997" s="1330"/>
      <c r="B4997" s="146" t="s">
        <v>4826</v>
      </c>
      <c r="C4997" s="147" t="s">
        <v>95</v>
      </c>
      <c r="D4997" s="168">
        <v>553656</v>
      </c>
      <c r="E4997" s="151">
        <v>833</v>
      </c>
      <c r="F4997" s="913"/>
      <c r="G4997" s="1328"/>
    </row>
    <row r="4998" spans="1:7" ht="18.75" customHeight="1" thickBot="1" x14ac:dyDescent="0.3">
      <c r="A4998" s="1330"/>
      <c r="B4998" s="146" t="s">
        <v>4827</v>
      </c>
      <c r="C4998" s="147" t="s">
        <v>95</v>
      </c>
      <c r="D4998" s="168">
        <v>591812</v>
      </c>
      <c r="E4998" s="151">
        <v>833</v>
      </c>
      <c r="F4998" s="913"/>
      <c r="G4998" s="1328"/>
    </row>
    <row r="4999" spans="1:7" ht="18.75" customHeight="1" thickBot="1" x14ac:dyDescent="0.3">
      <c r="A4999" s="1330"/>
      <c r="B4999" s="146" t="s">
        <v>4828</v>
      </c>
      <c r="C4999" s="147" t="s">
        <v>95</v>
      </c>
      <c r="D4999" s="168">
        <v>633102</v>
      </c>
      <c r="E4999" s="151">
        <v>833</v>
      </c>
      <c r="F4999" s="913"/>
      <c r="G4999" s="1328"/>
    </row>
    <row r="5000" spans="1:7" ht="18.75" customHeight="1" thickBot="1" x14ac:dyDescent="0.3">
      <c r="A5000" s="1330"/>
      <c r="B5000" s="146" t="s">
        <v>4829</v>
      </c>
      <c r="C5000" s="147" t="s">
        <v>95</v>
      </c>
      <c r="D5000" s="168">
        <v>677962</v>
      </c>
      <c r="E5000" s="151">
        <v>833</v>
      </c>
      <c r="F5000" s="913"/>
      <c r="G5000" s="1328"/>
    </row>
    <row r="5001" spans="1:7" ht="18.75" customHeight="1" thickBot="1" x14ac:dyDescent="0.3">
      <c r="A5001" s="1330"/>
      <c r="B5001" s="146" t="s">
        <v>4830</v>
      </c>
      <c r="C5001" s="147" t="s">
        <v>95</v>
      </c>
      <c r="D5001" s="168">
        <v>726917</v>
      </c>
      <c r="E5001" s="151">
        <v>833</v>
      </c>
      <c r="F5001" s="913"/>
      <c r="G5001" s="1328"/>
    </row>
    <row r="5002" spans="1:7" ht="18.75" customHeight="1" thickBot="1" x14ac:dyDescent="0.3">
      <c r="A5002" s="1330"/>
      <c r="B5002" s="146" t="s">
        <v>4831</v>
      </c>
      <c r="C5002" s="147" t="s">
        <v>95</v>
      </c>
      <c r="D5002" s="168">
        <v>780526</v>
      </c>
      <c r="E5002" s="151">
        <v>833</v>
      </c>
      <c r="F5002" s="913"/>
      <c r="G5002" s="1328"/>
    </row>
    <row r="5003" spans="1:7" ht="18.75" customHeight="1" thickBot="1" x14ac:dyDescent="0.3">
      <c r="A5003" s="1330"/>
      <c r="B5003" s="146" t="s">
        <v>4832</v>
      </c>
      <c r="C5003" s="147" t="s">
        <v>95</v>
      </c>
      <c r="D5003" s="168">
        <v>839455</v>
      </c>
      <c r="E5003" s="151">
        <v>833</v>
      </c>
      <c r="F5003" s="913"/>
      <c r="G5003" s="1328"/>
    </row>
    <row r="5004" spans="1:7" ht="18.75" customHeight="1" thickBot="1" x14ac:dyDescent="0.3">
      <c r="A5004" s="1331"/>
      <c r="B5004" s="146" t="s">
        <v>4833</v>
      </c>
      <c r="C5004" s="147" t="s">
        <v>95</v>
      </c>
      <c r="D5004" s="168">
        <v>904456</v>
      </c>
      <c r="E5004" s="151">
        <v>833</v>
      </c>
      <c r="F5004" s="913"/>
      <c r="G5004" s="1328"/>
    </row>
    <row r="5005" spans="1:7" ht="18.75" customHeight="1" thickBot="1" x14ac:dyDescent="0.3">
      <c r="A5005" s="1329">
        <v>26</v>
      </c>
      <c r="B5005" s="146" t="s">
        <v>4969</v>
      </c>
      <c r="C5005" s="147" t="s">
        <v>95</v>
      </c>
      <c r="D5005" s="168">
        <v>91198</v>
      </c>
      <c r="E5005" s="151">
        <v>833</v>
      </c>
      <c r="F5005" s="913"/>
      <c r="G5005" s="1342" t="s">
        <v>4099</v>
      </c>
    </row>
    <row r="5006" spans="1:7" ht="18.75" customHeight="1" thickBot="1" x14ac:dyDescent="0.3">
      <c r="A5006" s="1330"/>
      <c r="B5006" s="146" t="s">
        <v>4970</v>
      </c>
      <c r="C5006" s="147" t="s">
        <v>95</v>
      </c>
      <c r="D5006" s="168">
        <v>120141</v>
      </c>
      <c r="E5006" s="151">
        <v>833</v>
      </c>
      <c r="F5006" s="913"/>
      <c r="G5006" s="1328"/>
    </row>
    <row r="5007" spans="1:7" ht="18.75" customHeight="1" thickBot="1" x14ac:dyDescent="0.3">
      <c r="A5007" s="1330"/>
      <c r="B5007" s="146" t="s">
        <v>4971</v>
      </c>
      <c r="C5007" s="147" t="s">
        <v>95</v>
      </c>
      <c r="D5007" s="168">
        <v>316106</v>
      </c>
      <c r="E5007" s="151">
        <v>833</v>
      </c>
      <c r="F5007" s="913"/>
      <c r="G5007" s="1328"/>
    </row>
    <row r="5008" spans="1:7" ht="18.75" customHeight="1" thickBot="1" x14ac:dyDescent="0.3">
      <c r="A5008" s="1330"/>
      <c r="B5008" s="146" t="s">
        <v>4972</v>
      </c>
      <c r="C5008" s="147" t="s">
        <v>95</v>
      </c>
      <c r="D5008" s="168">
        <v>425284</v>
      </c>
      <c r="E5008" s="151">
        <v>833</v>
      </c>
      <c r="F5008" s="913"/>
      <c r="G5008" s="1328"/>
    </row>
    <row r="5009" spans="1:7" ht="18.75" customHeight="1" thickBot="1" x14ac:dyDescent="0.3">
      <c r="A5009" s="1330"/>
      <c r="B5009" s="146" t="s">
        <v>4973</v>
      </c>
      <c r="C5009" s="147" t="s">
        <v>95</v>
      </c>
      <c r="D5009" s="168">
        <v>454339</v>
      </c>
      <c r="E5009" s="151">
        <v>833</v>
      </c>
      <c r="F5009" s="913"/>
      <c r="G5009" s="1328"/>
    </row>
    <row r="5010" spans="1:7" ht="18.75" customHeight="1" thickBot="1" x14ac:dyDescent="0.3">
      <c r="A5010" s="1330"/>
      <c r="B5010" s="146" t="s">
        <v>4974</v>
      </c>
      <c r="C5010" s="147" t="s">
        <v>95</v>
      </c>
      <c r="D5010" s="168">
        <v>485238</v>
      </c>
      <c r="E5010" s="151">
        <v>833</v>
      </c>
      <c r="F5010" s="913"/>
      <c r="G5010" s="1328"/>
    </row>
    <row r="5011" spans="1:7" ht="18.75" customHeight="1" thickBot="1" x14ac:dyDescent="0.3">
      <c r="A5011" s="1330"/>
      <c r="B5011" s="146" t="s">
        <v>4975</v>
      </c>
      <c r="C5011" s="147" t="s">
        <v>95</v>
      </c>
      <c r="D5011" s="168">
        <v>518245</v>
      </c>
      <c r="E5011" s="151">
        <v>833</v>
      </c>
      <c r="F5011" s="913"/>
      <c r="G5011" s="1328"/>
    </row>
    <row r="5012" spans="1:7" ht="18.75" customHeight="1" thickBot="1" x14ac:dyDescent="0.3">
      <c r="A5012" s="1330"/>
      <c r="B5012" s="146" t="s">
        <v>4976</v>
      </c>
      <c r="C5012" s="147" t="s">
        <v>95</v>
      </c>
      <c r="D5012" s="168">
        <v>553656</v>
      </c>
      <c r="E5012" s="151">
        <v>833</v>
      </c>
      <c r="F5012" s="913"/>
      <c r="G5012" s="1328"/>
    </row>
    <row r="5013" spans="1:7" ht="18.75" customHeight="1" thickBot="1" x14ac:dyDescent="0.3">
      <c r="A5013" s="1330"/>
      <c r="B5013" s="146" t="s">
        <v>4977</v>
      </c>
      <c r="C5013" s="147" t="s">
        <v>95</v>
      </c>
      <c r="D5013" s="168">
        <v>591812</v>
      </c>
      <c r="E5013" s="151">
        <v>833</v>
      </c>
      <c r="F5013" s="913"/>
      <c r="G5013" s="1328"/>
    </row>
    <row r="5014" spans="1:7" ht="18.75" customHeight="1" thickBot="1" x14ac:dyDescent="0.3">
      <c r="A5014" s="1330"/>
      <c r="B5014" s="146" t="s">
        <v>4978</v>
      </c>
      <c r="C5014" s="147" t="s">
        <v>95</v>
      </c>
      <c r="D5014" s="168">
        <v>633102</v>
      </c>
      <c r="E5014" s="151">
        <v>833</v>
      </c>
      <c r="F5014" s="913"/>
      <c r="G5014" s="1328"/>
    </row>
    <row r="5015" spans="1:7" ht="18.75" customHeight="1" thickBot="1" x14ac:dyDescent="0.3">
      <c r="A5015" s="1330"/>
      <c r="B5015" s="146" t="s">
        <v>4979</v>
      </c>
      <c r="C5015" s="147" t="s">
        <v>95</v>
      </c>
      <c r="D5015" s="168">
        <v>677962</v>
      </c>
      <c r="E5015" s="151">
        <v>833</v>
      </c>
      <c r="F5015" s="913"/>
      <c r="G5015" s="1328"/>
    </row>
    <row r="5016" spans="1:7" ht="18.75" customHeight="1" thickBot="1" x14ac:dyDescent="0.3">
      <c r="A5016" s="1330"/>
      <c r="B5016" s="146" t="s">
        <v>4980</v>
      </c>
      <c r="C5016" s="147" t="s">
        <v>95</v>
      </c>
      <c r="D5016" s="168">
        <v>726917</v>
      </c>
      <c r="E5016" s="151">
        <v>833</v>
      </c>
      <c r="F5016" s="913"/>
      <c r="G5016" s="1328"/>
    </row>
    <row r="5017" spans="1:7" ht="18.75" customHeight="1" thickBot="1" x14ac:dyDescent="0.3">
      <c r="A5017" s="1330"/>
      <c r="B5017" s="146" t="s">
        <v>4981</v>
      </c>
      <c r="C5017" s="147" t="s">
        <v>95</v>
      </c>
      <c r="D5017" s="168">
        <v>780526</v>
      </c>
      <c r="E5017" s="151">
        <v>833</v>
      </c>
      <c r="F5017" s="913"/>
      <c r="G5017" s="1328"/>
    </row>
    <row r="5018" spans="1:7" ht="18.75" customHeight="1" thickBot="1" x14ac:dyDescent="0.3">
      <c r="A5018" s="1330"/>
      <c r="B5018" s="146" t="s">
        <v>4982</v>
      </c>
      <c r="C5018" s="147" t="s">
        <v>95</v>
      </c>
      <c r="D5018" s="168">
        <v>839455</v>
      </c>
      <c r="E5018" s="151">
        <v>833</v>
      </c>
      <c r="F5018" s="913"/>
      <c r="G5018" s="1328"/>
    </row>
    <row r="5019" spans="1:7" ht="18.75" customHeight="1" thickBot="1" x14ac:dyDescent="0.3">
      <c r="A5019" s="1331"/>
      <c r="B5019" s="146" t="s">
        <v>4983</v>
      </c>
      <c r="C5019" s="147" t="s">
        <v>95</v>
      </c>
      <c r="D5019" s="168">
        <v>904456</v>
      </c>
      <c r="E5019" s="151">
        <v>833</v>
      </c>
      <c r="F5019" s="913"/>
      <c r="G5019" s="1328"/>
    </row>
    <row r="5020" spans="1:7" ht="18.75" customHeight="1" thickBot="1" x14ac:dyDescent="0.3">
      <c r="A5020" s="1329">
        <v>27</v>
      </c>
      <c r="B5020" s="146" t="s">
        <v>4984</v>
      </c>
      <c r="C5020" s="147" t="s">
        <v>95</v>
      </c>
      <c r="D5020" s="168">
        <v>91198</v>
      </c>
      <c r="E5020" s="151">
        <v>833</v>
      </c>
      <c r="F5020" s="913"/>
      <c r="G5020" s="1342" t="s">
        <v>4099</v>
      </c>
    </row>
    <row r="5021" spans="1:7" ht="18.75" customHeight="1" thickBot="1" x14ac:dyDescent="0.3">
      <c r="A5021" s="1330"/>
      <c r="B5021" s="146" t="s">
        <v>4985</v>
      </c>
      <c r="C5021" s="147" t="s">
        <v>95</v>
      </c>
      <c r="D5021" s="168">
        <v>120141</v>
      </c>
      <c r="E5021" s="151">
        <v>833</v>
      </c>
      <c r="F5021" s="913"/>
      <c r="G5021" s="1328"/>
    </row>
    <row r="5022" spans="1:7" ht="18.75" customHeight="1" thickBot="1" x14ac:dyDescent="0.3">
      <c r="A5022" s="1330"/>
      <c r="B5022" s="146" t="s">
        <v>4986</v>
      </c>
      <c r="C5022" s="147" t="s">
        <v>95</v>
      </c>
      <c r="D5022" s="168">
        <v>316106</v>
      </c>
      <c r="E5022" s="151">
        <v>833</v>
      </c>
      <c r="F5022" s="913"/>
      <c r="G5022" s="1328"/>
    </row>
    <row r="5023" spans="1:7" ht="18.75" customHeight="1" thickBot="1" x14ac:dyDescent="0.3">
      <c r="A5023" s="1330"/>
      <c r="B5023" s="146" t="s">
        <v>4987</v>
      </c>
      <c r="C5023" s="147" t="s">
        <v>95</v>
      </c>
      <c r="D5023" s="168">
        <v>425284</v>
      </c>
      <c r="E5023" s="151">
        <v>833</v>
      </c>
      <c r="F5023" s="913"/>
      <c r="G5023" s="1328"/>
    </row>
    <row r="5024" spans="1:7" ht="18.75" customHeight="1" thickBot="1" x14ac:dyDescent="0.3">
      <c r="A5024" s="1330"/>
      <c r="B5024" s="146" t="s">
        <v>4988</v>
      </c>
      <c r="C5024" s="147" t="s">
        <v>95</v>
      </c>
      <c r="D5024" s="168">
        <v>454339</v>
      </c>
      <c r="E5024" s="151">
        <v>833</v>
      </c>
      <c r="F5024" s="913"/>
      <c r="G5024" s="1328"/>
    </row>
    <row r="5025" spans="1:7" ht="18.75" customHeight="1" thickBot="1" x14ac:dyDescent="0.3">
      <c r="A5025" s="1330"/>
      <c r="B5025" s="146" t="s">
        <v>4989</v>
      </c>
      <c r="C5025" s="147" t="s">
        <v>95</v>
      </c>
      <c r="D5025" s="168">
        <v>485238</v>
      </c>
      <c r="E5025" s="151">
        <v>833</v>
      </c>
      <c r="F5025" s="913"/>
      <c r="G5025" s="1328"/>
    </row>
    <row r="5026" spans="1:7" ht="18.75" customHeight="1" thickBot="1" x14ac:dyDescent="0.3">
      <c r="A5026" s="1330"/>
      <c r="B5026" s="146" t="s">
        <v>4990</v>
      </c>
      <c r="C5026" s="147" t="s">
        <v>95</v>
      </c>
      <c r="D5026" s="168">
        <v>518245</v>
      </c>
      <c r="E5026" s="151">
        <v>833</v>
      </c>
      <c r="F5026" s="913"/>
      <c r="G5026" s="1328"/>
    </row>
    <row r="5027" spans="1:7" ht="18.75" customHeight="1" thickBot="1" x14ac:dyDescent="0.3">
      <c r="A5027" s="1330"/>
      <c r="B5027" s="146" t="s">
        <v>4991</v>
      </c>
      <c r="C5027" s="147" t="s">
        <v>95</v>
      </c>
      <c r="D5027" s="168">
        <v>553656</v>
      </c>
      <c r="E5027" s="151">
        <v>833</v>
      </c>
      <c r="F5027" s="913"/>
      <c r="G5027" s="1328"/>
    </row>
    <row r="5028" spans="1:7" ht="18.75" customHeight="1" thickBot="1" x14ac:dyDescent="0.3">
      <c r="A5028" s="1330"/>
      <c r="B5028" s="146" t="s">
        <v>4992</v>
      </c>
      <c r="C5028" s="147" t="s">
        <v>95</v>
      </c>
      <c r="D5028" s="168">
        <v>591812</v>
      </c>
      <c r="E5028" s="151">
        <v>833</v>
      </c>
      <c r="F5028" s="913"/>
      <c r="G5028" s="1328"/>
    </row>
    <row r="5029" spans="1:7" ht="18.75" customHeight="1" thickBot="1" x14ac:dyDescent="0.3">
      <c r="A5029" s="1330"/>
      <c r="B5029" s="146" t="s">
        <v>4993</v>
      </c>
      <c r="C5029" s="147" t="s">
        <v>95</v>
      </c>
      <c r="D5029" s="168">
        <v>633102</v>
      </c>
      <c r="E5029" s="151">
        <v>833</v>
      </c>
      <c r="F5029" s="913"/>
      <c r="G5029" s="1328"/>
    </row>
    <row r="5030" spans="1:7" ht="18.75" customHeight="1" thickBot="1" x14ac:dyDescent="0.3">
      <c r="A5030" s="1330"/>
      <c r="B5030" s="146" t="s">
        <v>4994</v>
      </c>
      <c r="C5030" s="147" t="s">
        <v>95</v>
      </c>
      <c r="D5030" s="168">
        <v>677962</v>
      </c>
      <c r="E5030" s="151">
        <v>833</v>
      </c>
      <c r="F5030" s="913"/>
      <c r="G5030" s="1328"/>
    </row>
    <row r="5031" spans="1:7" ht="18.75" customHeight="1" thickBot="1" x14ac:dyDescent="0.3">
      <c r="A5031" s="1330"/>
      <c r="B5031" s="146" t="s">
        <v>4995</v>
      </c>
      <c r="C5031" s="147" t="s">
        <v>95</v>
      </c>
      <c r="D5031" s="168">
        <v>726917</v>
      </c>
      <c r="E5031" s="151">
        <v>833</v>
      </c>
      <c r="F5031" s="913"/>
      <c r="G5031" s="1328"/>
    </row>
    <row r="5032" spans="1:7" ht="18.75" customHeight="1" thickBot="1" x14ac:dyDescent="0.3">
      <c r="A5032" s="1330"/>
      <c r="B5032" s="146" t="s">
        <v>4996</v>
      </c>
      <c r="C5032" s="147" t="s">
        <v>95</v>
      </c>
      <c r="D5032" s="168">
        <v>780526</v>
      </c>
      <c r="E5032" s="151">
        <v>833</v>
      </c>
      <c r="F5032" s="913"/>
      <c r="G5032" s="1328"/>
    </row>
    <row r="5033" spans="1:7" ht="18.75" customHeight="1" thickBot="1" x14ac:dyDescent="0.3">
      <c r="A5033" s="1330"/>
      <c r="B5033" s="146" t="s">
        <v>4997</v>
      </c>
      <c r="C5033" s="147" t="s">
        <v>95</v>
      </c>
      <c r="D5033" s="168">
        <v>839455</v>
      </c>
      <c r="E5033" s="151">
        <v>833</v>
      </c>
      <c r="F5033" s="913"/>
      <c r="G5033" s="1328"/>
    </row>
    <row r="5034" spans="1:7" ht="18.75" customHeight="1" thickBot="1" x14ac:dyDescent="0.3">
      <c r="A5034" s="1331"/>
      <c r="B5034" s="146" t="s">
        <v>4998</v>
      </c>
      <c r="C5034" s="147" t="s">
        <v>95</v>
      </c>
      <c r="D5034" s="168">
        <v>904456</v>
      </c>
      <c r="E5034" s="151">
        <v>833</v>
      </c>
      <c r="F5034" s="913"/>
      <c r="G5034" s="1328"/>
    </row>
    <row r="5035" spans="1:7" ht="18.75" customHeight="1" thickBot="1" x14ac:dyDescent="0.3">
      <c r="A5035" s="1329">
        <v>27</v>
      </c>
      <c r="B5035" s="146" t="s">
        <v>4999</v>
      </c>
      <c r="C5035" s="147" t="s">
        <v>95</v>
      </c>
      <c r="D5035" s="168">
        <v>91198</v>
      </c>
      <c r="E5035" s="151">
        <v>833</v>
      </c>
      <c r="F5035" s="913"/>
      <c r="G5035" s="1342" t="s">
        <v>4099</v>
      </c>
    </row>
    <row r="5036" spans="1:7" ht="18.75" customHeight="1" thickBot="1" x14ac:dyDescent="0.3">
      <c r="A5036" s="1330"/>
      <c r="B5036" s="146" t="s">
        <v>5000</v>
      </c>
      <c r="C5036" s="147" t="s">
        <v>95</v>
      </c>
      <c r="D5036" s="168">
        <v>120141</v>
      </c>
      <c r="E5036" s="151">
        <v>833</v>
      </c>
      <c r="F5036" s="913"/>
      <c r="G5036" s="1328"/>
    </row>
    <row r="5037" spans="1:7" ht="18.75" customHeight="1" thickBot="1" x14ac:dyDescent="0.3">
      <c r="A5037" s="1330"/>
      <c r="B5037" s="146" t="s">
        <v>5001</v>
      </c>
      <c r="C5037" s="147" t="s">
        <v>95</v>
      </c>
      <c r="D5037" s="168">
        <v>316106</v>
      </c>
      <c r="E5037" s="151">
        <v>833</v>
      </c>
      <c r="F5037" s="913"/>
      <c r="G5037" s="1328"/>
    </row>
    <row r="5038" spans="1:7" ht="18.75" customHeight="1" thickBot="1" x14ac:dyDescent="0.3">
      <c r="A5038" s="1330"/>
      <c r="B5038" s="146" t="s">
        <v>5002</v>
      </c>
      <c r="C5038" s="147" t="s">
        <v>95</v>
      </c>
      <c r="D5038" s="168">
        <v>425284</v>
      </c>
      <c r="E5038" s="151">
        <v>833</v>
      </c>
      <c r="F5038" s="913"/>
      <c r="G5038" s="1328"/>
    </row>
    <row r="5039" spans="1:7" ht="18.75" customHeight="1" thickBot="1" x14ac:dyDescent="0.3">
      <c r="A5039" s="1330"/>
      <c r="B5039" s="146" t="s">
        <v>5003</v>
      </c>
      <c r="C5039" s="147" t="s">
        <v>95</v>
      </c>
      <c r="D5039" s="168">
        <v>454339</v>
      </c>
      <c r="E5039" s="151">
        <v>833</v>
      </c>
      <c r="F5039" s="913"/>
      <c r="G5039" s="1328"/>
    </row>
    <row r="5040" spans="1:7" ht="18.75" customHeight="1" thickBot="1" x14ac:dyDescent="0.3">
      <c r="A5040" s="1330"/>
      <c r="B5040" s="146" t="s">
        <v>5004</v>
      </c>
      <c r="C5040" s="147" t="s">
        <v>95</v>
      </c>
      <c r="D5040" s="168">
        <v>485238</v>
      </c>
      <c r="E5040" s="151">
        <v>833</v>
      </c>
      <c r="F5040" s="913"/>
      <c r="G5040" s="1328"/>
    </row>
    <row r="5041" spans="1:7" ht="18.75" customHeight="1" thickBot="1" x14ac:dyDescent="0.3">
      <c r="A5041" s="1330"/>
      <c r="B5041" s="146" t="s">
        <v>5005</v>
      </c>
      <c r="C5041" s="147" t="s">
        <v>95</v>
      </c>
      <c r="D5041" s="168">
        <v>518245</v>
      </c>
      <c r="E5041" s="151">
        <v>833</v>
      </c>
      <c r="F5041" s="913"/>
      <c r="G5041" s="1328"/>
    </row>
    <row r="5042" spans="1:7" ht="18.75" customHeight="1" thickBot="1" x14ac:dyDescent="0.3">
      <c r="A5042" s="1330"/>
      <c r="B5042" s="146" t="s">
        <v>5006</v>
      </c>
      <c r="C5042" s="147" t="s">
        <v>95</v>
      </c>
      <c r="D5042" s="168">
        <v>553656</v>
      </c>
      <c r="E5042" s="151">
        <v>833</v>
      </c>
      <c r="F5042" s="913"/>
      <c r="G5042" s="1328"/>
    </row>
    <row r="5043" spans="1:7" ht="18.75" customHeight="1" thickBot="1" x14ac:dyDescent="0.3">
      <c r="A5043" s="1330"/>
      <c r="B5043" s="146" t="s">
        <v>5007</v>
      </c>
      <c r="C5043" s="147" t="s">
        <v>95</v>
      </c>
      <c r="D5043" s="168">
        <v>591812</v>
      </c>
      <c r="E5043" s="151">
        <v>833</v>
      </c>
      <c r="F5043" s="913"/>
      <c r="G5043" s="1328"/>
    </row>
    <row r="5044" spans="1:7" ht="18.75" customHeight="1" thickBot="1" x14ac:dyDescent="0.3">
      <c r="A5044" s="1330"/>
      <c r="B5044" s="146" t="s">
        <v>5008</v>
      </c>
      <c r="C5044" s="147" t="s">
        <v>95</v>
      </c>
      <c r="D5044" s="168">
        <v>633102</v>
      </c>
      <c r="E5044" s="151">
        <v>833</v>
      </c>
      <c r="F5044" s="913"/>
      <c r="G5044" s="1328"/>
    </row>
    <row r="5045" spans="1:7" ht="18.75" customHeight="1" thickBot="1" x14ac:dyDescent="0.3">
      <c r="A5045" s="1330"/>
      <c r="B5045" s="146" t="s">
        <v>5009</v>
      </c>
      <c r="C5045" s="147" t="s">
        <v>95</v>
      </c>
      <c r="D5045" s="168">
        <v>677962</v>
      </c>
      <c r="E5045" s="151">
        <v>833</v>
      </c>
      <c r="F5045" s="913"/>
      <c r="G5045" s="1328"/>
    </row>
    <row r="5046" spans="1:7" ht="18.75" customHeight="1" thickBot="1" x14ac:dyDescent="0.3">
      <c r="A5046" s="1330"/>
      <c r="B5046" s="146" t="s">
        <v>5010</v>
      </c>
      <c r="C5046" s="147" t="s">
        <v>95</v>
      </c>
      <c r="D5046" s="168">
        <v>726917</v>
      </c>
      <c r="E5046" s="151">
        <v>833</v>
      </c>
      <c r="F5046" s="913"/>
      <c r="G5046" s="1328"/>
    </row>
    <row r="5047" spans="1:7" ht="18.75" customHeight="1" thickBot="1" x14ac:dyDescent="0.3">
      <c r="A5047" s="1330"/>
      <c r="B5047" s="146" t="s">
        <v>5011</v>
      </c>
      <c r="C5047" s="147" t="s">
        <v>95</v>
      </c>
      <c r="D5047" s="168">
        <v>780526</v>
      </c>
      <c r="E5047" s="151">
        <v>833</v>
      </c>
      <c r="F5047" s="913"/>
      <c r="G5047" s="1328"/>
    </row>
    <row r="5048" spans="1:7" ht="18.75" customHeight="1" thickBot="1" x14ac:dyDescent="0.3">
      <c r="A5048" s="1330"/>
      <c r="B5048" s="146" t="s">
        <v>5012</v>
      </c>
      <c r="C5048" s="147" t="s">
        <v>95</v>
      </c>
      <c r="D5048" s="168">
        <v>839455</v>
      </c>
      <c r="E5048" s="151">
        <v>833</v>
      </c>
      <c r="F5048" s="913"/>
      <c r="G5048" s="1328"/>
    </row>
    <row r="5049" spans="1:7" ht="18.75" customHeight="1" thickBot="1" x14ac:dyDescent="0.3">
      <c r="A5049" s="1331"/>
      <c r="B5049" s="146" t="s">
        <v>5013</v>
      </c>
      <c r="C5049" s="147" t="s">
        <v>95</v>
      </c>
      <c r="D5049" s="168">
        <v>904456</v>
      </c>
      <c r="E5049" s="151">
        <v>833</v>
      </c>
      <c r="F5049" s="913"/>
      <c r="G5049" s="1328"/>
    </row>
    <row r="5050" spans="1:7" ht="18.75" customHeight="1" thickBot="1" x14ac:dyDescent="0.3">
      <c r="A5050" s="1329">
        <v>27</v>
      </c>
      <c r="B5050" s="146" t="s">
        <v>5014</v>
      </c>
      <c r="C5050" s="147" t="s">
        <v>95</v>
      </c>
      <c r="D5050" s="168">
        <v>91198</v>
      </c>
      <c r="E5050" s="151">
        <v>833</v>
      </c>
      <c r="F5050" s="913"/>
      <c r="G5050" s="1342" t="s">
        <v>4099</v>
      </c>
    </row>
    <row r="5051" spans="1:7" ht="18.75" customHeight="1" thickBot="1" x14ac:dyDescent="0.3">
      <c r="A5051" s="1330"/>
      <c r="B5051" s="146" t="s">
        <v>5015</v>
      </c>
      <c r="C5051" s="147" t="s">
        <v>95</v>
      </c>
      <c r="D5051" s="168">
        <v>120141</v>
      </c>
      <c r="E5051" s="151">
        <v>833</v>
      </c>
      <c r="F5051" s="913"/>
      <c r="G5051" s="1328"/>
    </row>
    <row r="5052" spans="1:7" ht="18.75" customHeight="1" thickBot="1" x14ac:dyDescent="0.3">
      <c r="A5052" s="1330"/>
      <c r="B5052" s="146" t="s">
        <v>5016</v>
      </c>
      <c r="C5052" s="147" t="s">
        <v>95</v>
      </c>
      <c r="D5052" s="168">
        <v>316106</v>
      </c>
      <c r="E5052" s="151">
        <v>833</v>
      </c>
      <c r="F5052" s="913"/>
      <c r="G5052" s="1328"/>
    </row>
    <row r="5053" spans="1:7" ht="18.75" customHeight="1" thickBot="1" x14ac:dyDescent="0.3">
      <c r="A5053" s="1330"/>
      <c r="B5053" s="146" t="s">
        <v>5017</v>
      </c>
      <c r="C5053" s="147" t="s">
        <v>95</v>
      </c>
      <c r="D5053" s="168">
        <v>425284</v>
      </c>
      <c r="E5053" s="151">
        <v>833</v>
      </c>
      <c r="F5053" s="913"/>
      <c r="G5053" s="1328"/>
    </row>
    <row r="5054" spans="1:7" ht="18.75" customHeight="1" thickBot="1" x14ac:dyDescent="0.3">
      <c r="A5054" s="1330"/>
      <c r="B5054" s="146" t="s">
        <v>5018</v>
      </c>
      <c r="C5054" s="147" t="s">
        <v>95</v>
      </c>
      <c r="D5054" s="168">
        <v>454339</v>
      </c>
      <c r="E5054" s="151">
        <v>833</v>
      </c>
      <c r="F5054" s="913"/>
      <c r="G5054" s="1328"/>
    </row>
    <row r="5055" spans="1:7" ht="18.75" customHeight="1" thickBot="1" x14ac:dyDescent="0.3">
      <c r="A5055" s="1330"/>
      <c r="B5055" s="146" t="s">
        <v>5019</v>
      </c>
      <c r="C5055" s="147" t="s">
        <v>95</v>
      </c>
      <c r="D5055" s="168">
        <v>485238</v>
      </c>
      <c r="E5055" s="151">
        <v>833</v>
      </c>
      <c r="F5055" s="913"/>
      <c r="G5055" s="1328"/>
    </row>
    <row r="5056" spans="1:7" ht="18.75" customHeight="1" thickBot="1" x14ac:dyDescent="0.3">
      <c r="A5056" s="1330"/>
      <c r="B5056" s="146" t="s">
        <v>5020</v>
      </c>
      <c r="C5056" s="147" t="s">
        <v>95</v>
      </c>
      <c r="D5056" s="168">
        <v>518245</v>
      </c>
      <c r="E5056" s="151">
        <v>833</v>
      </c>
      <c r="F5056" s="913"/>
      <c r="G5056" s="1328"/>
    </row>
    <row r="5057" spans="1:7" ht="18.75" customHeight="1" thickBot="1" x14ac:dyDescent="0.3">
      <c r="A5057" s="1330"/>
      <c r="B5057" s="146" t="s">
        <v>5021</v>
      </c>
      <c r="C5057" s="147" t="s">
        <v>95</v>
      </c>
      <c r="D5057" s="168">
        <v>553656</v>
      </c>
      <c r="E5057" s="151">
        <v>833</v>
      </c>
      <c r="F5057" s="913"/>
      <c r="G5057" s="1328"/>
    </row>
    <row r="5058" spans="1:7" ht="18.75" customHeight="1" thickBot="1" x14ac:dyDescent="0.3">
      <c r="A5058" s="1330"/>
      <c r="B5058" s="146" t="s">
        <v>5022</v>
      </c>
      <c r="C5058" s="147" t="s">
        <v>95</v>
      </c>
      <c r="D5058" s="168">
        <v>591812</v>
      </c>
      <c r="E5058" s="151">
        <v>833</v>
      </c>
      <c r="F5058" s="913"/>
      <c r="G5058" s="1328"/>
    </row>
    <row r="5059" spans="1:7" ht="18.75" customHeight="1" thickBot="1" x14ac:dyDescent="0.3">
      <c r="A5059" s="1330"/>
      <c r="B5059" s="146" t="s">
        <v>5023</v>
      </c>
      <c r="C5059" s="147" t="s">
        <v>95</v>
      </c>
      <c r="D5059" s="168">
        <v>633102</v>
      </c>
      <c r="E5059" s="151">
        <v>833</v>
      </c>
      <c r="F5059" s="913"/>
      <c r="G5059" s="1328"/>
    </row>
    <row r="5060" spans="1:7" ht="18.75" customHeight="1" thickBot="1" x14ac:dyDescent="0.3">
      <c r="A5060" s="1330"/>
      <c r="B5060" s="146" t="s">
        <v>5024</v>
      </c>
      <c r="C5060" s="147" t="s">
        <v>95</v>
      </c>
      <c r="D5060" s="168">
        <v>677962</v>
      </c>
      <c r="E5060" s="151">
        <v>833</v>
      </c>
      <c r="F5060" s="913"/>
      <c r="G5060" s="1328"/>
    </row>
    <row r="5061" spans="1:7" ht="18.75" customHeight="1" thickBot="1" x14ac:dyDescent="0.3">
      <c r="A5061" s="1330"/>
      <c r="B5061" s="146" t="s">
        <v>5025</v>
      </c>
      <c r="C5061" s="147" t="s">
        <v>95</v>
      </c>
      <c r="D5061" s="168">
        <v>726917</v>
      </c>
      <c r="E5061" s="151">
        <v>833</v>
      </c>
      <c r="F5061" s="913"/>
      <c r="G5061" s="1328"/>
    </row>
    <row r="5062" spans="1:7" ht="18.75" customHeight="1" thickBot="1" x14ac:dyDescent="0.3">
      <c r="A5062" s="1330"/>
      <c r="B5062" s="146" t="s">
        <v>5026</v>
      </c>
      <c r="C5062" s="147" t="s">
        <v>95</v>
      </c>
      <c r="D5062" s="168">
        <v>780526</v>
      </c>
      <c r="E5062" s="151">
        <v>833</v>
      </c>
      <c r="F5062" s="913"/>
      <c r="G5062" s="1328"/>
    </row>
    <row r="5063" spans="1:7" ht="18.75" customHeight="1" thickBot="1" x14ac:dyDescent="0.3">
      <c r="A5063" s="1330"/>
      <c r="B5063" s="146" t="s">
        <v>5027</v>
      </c>
      <c r="C5063" s="147" t="s">
        <v>95</v>
      </c>
      <c r="D5063" s="168">
        <v>839455</v>
      </c>
      <c r="E5063" s="151">
        <v>833</v>
      </c>
      <c r="F5063" s="913"/>
      <c r="G5063" s="1328"/>
    </row>
    <row r="5064" spans="1:7" ht="18.75" customHeight="1" thickBot="1" x14ac:dyDescent="0.3">
      <c r="A5064" s="1331"/>
      <c r="B5064" s="146" t="s">
        <v>5028</v>
      </c>
      <c r="C5064" s="147" t="s">
        <v>95</v>
      </c>
      <c r="D5064" s="168">
        <v>904456</v>
      </c>
      <c r="E5064" s="151">
        <v>833</v>
      </c>
      <c r="F5064" s="913"/>
      <c r="G5064" s="1328"/>
    </row>
    <row r="5065" spans="1:7" ht="18.75" customHeight="1" thickBot="1" x14ac:dyDescent="0.3">
      <c r="A5065" s="1329">
        <v>27</v>
      </c>
      <c r="B5065" s="146" t="s">
        <v>5029</v>
      </c>
      <c r="C5065" s="147" t="s">
        <v>95</v>
      </c>
      <c r="D5065" s="168">
        <v>91198</v>
      </c>
      <c r="E5065" s="151">
        <v>833</v>
      </c>
      <c r="F5065" s="913"/>
      <c r="G5065" s="1342" t="s">
        <v>4099</v>
      </c>
    </row>
    <row r="5066" spans="1:7" ht="18.75" customHeight="1" thickBot="1" x14ac:dyDescent="0.3">
      <c r="A5066" s="1330"/>
      <c r="B5066" s="146" t="s">
        <v>5030</v>
      </c>
      <c r="C5066" s="147" t="s">
        <v>95</v>
      </c>
      <c r="D5066" s="168">
        <v>120141</v>
      </c>
      <c r="E5066" s="151">
        <v>833</v>
      </c>
      <c r="F5066" s="913"/>
      <c r="G5066" s="1328"/>
    </row>
    <row r="5067" spans="1:7" ht="18.75" customHeight="1" thickBot="1" x14ac:dyDescent="0.3">
      <c r="A5067" s="1330"/>
      <c r="B5067" s="146" t="s">
        <v>5031</v>
      </c>
      <c r="C5067" s="147" t="s">
        <v>95</v>
      </c>
      <c r="D5067" s="168">
        <v>316106</v>
      </c>
      <c r="E5067" s="151">
        <v>833</v>
      </c>
      <c r="F5067" s="913"/>
      <c r="G5067" s="1328"/>
    </row>
    <row r="5068" spans="1:7" ht="18.75" customHeight="1" thickBot="1" x14ac:dyDescent="0.3">
      <c r="A5068" s="1330"/>
      <c r="B5068" s="146" t="s">
        <v>5032</v>
      </c>
      <c r="C5068" s="147" t="s">
        <v>95</v>
      </c>
      <c r="D5068" s="168">
        <v>425284</v>
      </c>
      <c r="E5068" s="151">
        <v>833</v>
      </c>
      <c r="F5068" s="913"/>
      <c r="G5068" s="1328"/>
    </row>
    <row r="5069" spans="1:7" ht="18.75" customHeight="1" thickBot="1" x14ac:dyDescent="0.3">
      <c r="A5069" s="1330"/>
      <c r="B5069" s="146" t="s">
        <v>5033</v>
      </c>
      <c r="C5069" s="147" t="s">
        <v>95</v>
      </c>
      <c r="D5069" s="168">
        <v>454339</v>
      </c>
      <c r="E5069" s="151">
        <v>833</v>
      </c>
      <c r="F5069" s="913"/>
      <c r="G5069" s="1328"/>
    </row>
    <row r="5070" spans="1:7" ht="18.75" customHeight="1" thickBot="1" x14ac:dyDescent="0.3">
      <c r="A5070" s="1330"/>
      <c r="B5070" s="146" t="s">
        <v>5034</v>
      </c>
      <c r="C5070" s="147" t="s">
        <v>95</v>
      </c>
      <c r="D5070" s="168">
        <v>485238</v>
      </c>
      <c r="E5070" s="151">
        <v>833</v>
      </c>
      <c r="F5070" s="913"/>
      <c r="G5070" s="1328"/>
    </row>
    <row r="5071" spans="1:7" ht="18.75" customHeight="1" thickBot="1" x14ac:dyDescent="0.3">
      <c r="A5071" s="1330"/>
      <c r="B5071" s="146" t="s">
        <v>5035</v>
      </c>
      <c r="C5071" s="147" t="s">
        <v>95</v>
      </c>
      <c r="D5071" s="168">
        <v>518245</v>
      </c>
      <c r="E5071" s="151">
        <v>833</v>
      </c>
      <c r="F5071" s="913"/>
      <c r="G5071" s="1328"/>
    </row>
    <row r="5072" spans="1:7" ht="18.75" customHeight="1" thickBot="1" x14ac:dyDescent="0.3">
      <c r="A5072" s="1330"/>
      <c r="B5072" s="146" t="s">
        <v>5036</v>
      </c>
      <c r="C5072" s="147" t="s">
        <v>95</v>
      </c>
      <c r="D5072" s="168">
        <v>553656</v>
      </c>
      <c r="E5072" s="151">
        <v>833</v>
      </c>
      <c r="F5072" s="913"/>
      <c r="G5072" s="1328"/>
    </row>
    <row r="5073" spans="1:7" ht="18.75" customHeight="1" thickBot="1" x14ac:dyDescent="0.3">
      <c r="A5073" s="1330"/>
      <c r="B5073" s="146" t="s">
        <v>5037</v>
      </c>
      <c r="C5073" s="147" t="s">
        <v>95</v>
      </c>
      <c r="D5073" s="168">
        <v>591812</v>
      </c>
      <c r="E5073" s="151">
        <v>833</v>
      </c>
      <c r="F5073" s="913"/>
      <c r="G5073" s="1328"/>
    </row>
    <row r="5074" spans="1:7" ht="18.75" customHeight="1" thickBot="1" x14ac:dyDescent="0.3">
      <c r="A5074" s="1330"/>
      <c r="B5074" s="146" t="s">
        <v>5038</v>
      </c>
      <c r="C5074" s="147" t="s">
        <v>95</v>
      </c>
      <c r="D5074" s="168">
        <v>633102</v>
      </c>
      <c r="E5074" s="151">
        <v>833</v>
      </c>
      <c r="F5074" s="913"/>
      <c r="G5074" s="1328"/>
    </row>
    <row r="5075" spans="1:7" ht="18.75" customHeight="1" thickBot="1" x14ac:dyDescent="0.3">
      <c r="A5075" s="1330"/>
      <c r="B5075" s="146" t="s">
        <v>5039</v>
      </c>
      <c r="C5075" s="147" t="s">
        <v>95</v>
      </c>
      <c r="D5075" s="168">
        <v>677962</v>
      </c>
      <c r="E5075" s="151">
        <v>833</v>
      </c>
      <c r="F5075" s="913"/>
      <c r="G5075" s="1328"/>
    </row>
    <row r="5076" spans="1:7" ht="18.75" customHeight="1" thickBot="1" x14ac:dyDescent="0.3">
      <c r="A5076" s="1330"/>
      <c r="B5076" s="146" t="s">
        <v>5040</v>
      </c>
      <c r="C5076" s="147" t="s">
        <v>95</v>
      </c>
      <c r="D5076" s="168">
        <v>726917</v>
      </c>
      <c r="E5076" s="151">
        <v>833</v>
      </c>
      <c r="F5076" s="913"/>
      <c r="G5076" s="1328"/>
    </row>
    <row r="5077" spans="1:7" ht="18.75" customHeight="1" thickBot="1" x14ac:dyDescent="0.3">
      <c r="A5077" s="1330"/>
      <c r="B5077" s="146" t="s">
        <v>5041</v>
      </c>
      <c r="C5077" s="147" t="s">
        <v>95</v>
      </c>
      <c r="D5077" s="168">
        <v>780526</v>
      </c>
      <c r="E5077" s="151">
        <v>833</v>
      </c>
      <c r="F5077" s="913"/>
      <c r="G5077" s="1328"/>
    </row>
    <row r="5078" spans="1:7" ht="18.75" customHeight="1" thickBot="1" x14ac:dyDescent="0.3">
      <c r="A5078" s="1330"/>
      <c r="B5078" s="146" t="s">
        <v>5042</v>
      </c>
      <c r="C5078" s="147" t="s">
        <v>95</v>
      </c>
      <c r="D5078" s="168">
        <v>839455</v>
      </c>
      <c r="E5078" s="151">
        <v>833</v>
      </c>
      <c r="F5078" s="913"/>
      <c r="G5078" s="1328"/>
    </row>
    <row r="5079" spans="1:7" ht="18.75" customHeight="1" thickBot="1" x14ac:dyDescent="0.3">
      <c r="A5079" s="1331"/>
      <c r="B5079" s="146" t="s">
        <v>5043</v>
      </c>
      <c r="C5079" s="147" t="s">
        <v>95</v>
      </c>
      <c r="D5079" s="168">
        <v>904456</v>
      </c>
      <c r="E5079" s="151">
        <v>833</v>
      </c>
      <c r="F5079" s="913"/>
      <c r="G5079" s="1328"/>
    </row>
    <row r="5080" spans="1:7" ht="18.75" customHeight="1" thickBot="1" x14ac:dyDescent="0.3">
      <c r="A5080" s="1329">
        <v>28</v>
      </c>
      <c r="B5080" s="146" t="s">
        <v>5044</v>
      </c>
      <c r="C5080" s="147" t="s">
        <v>95</v>
      </c>
      <c r="D5080" s="168">
        <v>91198</v>
      </c>
      <c r="E5080" s="151">
        <v>833</v>
      </c>
      <c r="F5080" s="913"/>
      <c r="G5080" s="1342" t="s">
        <v>4099</v>
      </c>
    </row>
    <row r="5081" spans="1:7" ht="18.75" customHeight="1" thickBot="1" x14ac:dyDescent="0.3">
      <c r="A5081" s="1330"/>
      <c r="B5081" s="146" t="s">
        <v>5045</v>
      </c>
      <c r="C5081" s="147" t="s">
        <v>95</v>
      </c>
      <c r="D5081" s="168">
        <v>120141</v>
      </c>
      <c r="E5081" s="151">
        <v>833</v>
      </c>
      <c r="F5081" s="913"/>
      <c r="G5081" s="1328"/>
    </row>
    <row r="5082" spans="1:7" ht="18.75" customHeight="1" thickBot="1" x14ac:dyDescent="0.3">
      <c r="A5082" s="1330"/>
      <c r="B5082" s="146" t="s">
        <v>5046</v>
      </c>
      <c r="C5082" s="147" t="s">
        <v>95</v>
      </c>
      <c r="D5082" s="168">
        <v>316106</v>
      </c>
      <c r="E5082" s="151">
        <v>833</v>
      </c>
      <c r="F5082" s="913"/>
      <c r="G5082" s="1328"/>
    </row>
    <row r="5083" spans="1:7" ht="18.75" customHeight="1" thickBot="1" x14ac:dyDescent="0.3">
      <c r="A5083" s="1330"/>
      <c r="B5083" s="146" t="s">
        <v>5047</v>
      </c>
      <c r="C5083" s="147" t="s">
        <v>95</v>
      </c>
      <c r="D5083" s="168">
        <v>425284</v>
      </c>
      <c r="E5083" s="151">
        <v>833</v>
      </c>
      <c r="F5083" s="913"/>
      <c r="G5083" s="1328"/>
    </row>
    <row r="5084" spans="1:7" ht="18.75" customHeight="1" thickBot="1" x14ac:dyDescent="0.3">
      <c r="A5084" s="1330"/>
      <c r="B5084" s="146" t="s">
        <v>5048</v>
      </c>
      <c r="C5084" s="147" t="s">
        <v>95</v>
      </c>
      <c r="D5084" s="168">
        <v>454339</v>
      </c>
      <c r="E5084" s="151">
        <v>833</v>
      </c>
      <c r="F5084" s="913"/>
      <c r="G5084" s="1328"/>
    </row>
    <row r="5085" spans="1:7" ht="18.75" customHeight="1" thickBot="1" x14ac:dyDescent="0.3">
      <c r="A5085" s="1330"/>
      <c r="B5085" s="146" t="s">
        <v>5049</v>
      </c>
      <c r="C5085" s="147" t="s">
        <v>95</v>
      </c>
      <c r="D5085" s="168">
        <v>485238</v>
      </c>
      <c r="E5085" s="151">
        <v>833</v>
      </c>
      <c r="F5085" s="913"/>
      <c r="G5085" s="1328"/>
    </row>
    <row r="5086" spans="1:7" ht="18.75" customHeight="1" thickBot="1" x14ac:dyDescent="0.3">
      <c r="A5086" s="1330"/>
      <c r="B5086" s="146" t="s">
        <v>5050</v>
      </c>
      <c r="C5086" s="147" t="s">
        <v>95</v>
      </c>
      <c r="D5086" s="168">
        <v>518245</v>
      </c>
      <c r="E5086" s="151">
        <v>833</v>
      </c>
      <c r="F5086" s="913"/>
      <c r="G5086" s="1328"/>
    </row>
    <row r="5087" spans="1:7" ht="18.75" customHeight="1" thickBot="1" x14ac:dyDescent="0.3">
      <c r="A5087" s="1330"/>
      <c r="B5087" s="146" t="s">
        <v>5051</v>
      </c>
      <c r="C5087" s="147" t="s">
        <v>95</v>
      </c>
      <c r="D5087" s="168">
        <v>553656</v>
      </c>
      <c r="E5087" s="151">
        <v>833</v>
      </c>
      <c r="F5087" s="913"/>
      <c r="G5087" s="1328"/>
    </row>
    <row r="5088" spans="1:7" ht="18.75" customHeight="1" thickBot="1" x14ac:dyDescent="0.3">
      <c r="A5088" s="1330"/>
      <c r="B5088" s="146" t="s">
        <v>5052</v>
      </c>
      <c r="C5088" s="147" t="s">
        <v>95</v>
      </c>
      <c r="D5088" s="168">
        <v>591812</v>
      </c>
      <c r="E5088" s="151">
        <v>833</v>
      </c>
      <c r="F5088" s="913"/>
      <c r="G5088" s="1328"/>
    </row>
    <row r="5089" spans="1:7" ht="18.75" customHeight="1" thickBot="1" x14ac:dyDescent="0.3">
      <c r="A5089" s="1330"/>
      <c r="B5089" s="146" t="s">
        <v>5053</v>
      </c>
      <c r="C5089" s="147" t="s">
        <v>95</v>
      </c>
      <c r="D5089" s="168">
        <v>633102</v>
      </c>
      <c r="E5089" s="151">
        <v>833</v>
      </c>
      <c r="F5089" s="913"/>
      <c r="G5089" s="1328"/>
    </row>
    <row r="5090" spans="1:7" ht="18.75" customHeight="1" thickBot="1" x14ac:dyDescent="0.3">
      <c r="A5090" s="1330"/>
      <c r="B5090" s="146" t="s">
        <v>5054</v>
      </c>
      <c r="C5090" s="147" t="s">
        <v>95</v>
      </c>
      <c r="D5090" s="168">
        <v>677962</v>
      </c>
      <c r="E5090" s="151">
        <v>833</v>
      </c>
      <c r="F5090" s="913"/>
      <c r="G5090" s="1328"/>
    </row>
    <row r="5091" spans="1:7" ht="18.75" customHeight="1" thickBot="1" x14ac:dyDescent="0.3">
      <c r="A5091" s="1330"/>
      <c r="B5091" s="146" t="s">
        <v>5055</v>
      </c>
      <c r="C5091" s="147" t="s">
        <v>95</v>
      </c>
      <c r="D5091" s="168">
        <v>726917</v>
      </c>
      <c r="E5091" s="151">
        <v>833</v>
      </c>
      <c r="F5091" s="913"/>
      <c r="G5091" s="1328"/>
    </row>
    <row r="5092" spans="1:7" ht="18.75" customHeight="1" thickBot="1" x14ac:dyDescent="0.3">
      <c r="A5092" s="1330"/>
      <c r="B5092" s="146" t="s">
        <v>5056</v>
      </c>
      <c r="C5092" s="147" t="s">
        <v>95</v>
      </c>
      <c r="D5092" s="168">
        <v>780526</v>
      </c>
      <c r="E5092" s="151">
        <v>833</v>
      </c>
      <c r="F5092" s="913"/>
      <c r="G5092" s="1328"/>
    </row>
    <row r="5093" spans="1:7" ht="18.75" customHeight="1" thickBot="1" x14ac:dyDescent="0.3">
      <c r="A5093" s="1330"/>
      <c r="B5093" s="146" t="s">
        <v>5057</v>
      </c>
      <c r="C5093" s="147" t="s">
        <v>95</v>
      </c>
      <c r="D5093" s="168">
        <v>839455</v>
      </c>
      <c r="E5093" s="151">
        <v>833</v>
      </c>
      <c r="F5093" s="913"/>
      <c r="G5093" s="1328"/>
    </row>
    <row r="5094" spans="1:7" ht="18.75" customHeight="1" thickBot="1" x14ac:dyDescent="0.3">
      <c r="A5094" s="1331"/>
      <c r="B5094" s="146" t="s">
        <v>5058</v>
      </c>
      <c r="C5094" s="147" t="s">
        <v>95</v>
      </c>
      <c r="D5094" s="168">
        <v>904456</v>
      </c>
      <c r="E5094" s="151">
        <v>833</v>
      </c>
      <c r="F5094" s="913"/>
      <c r="G5094" s="1328"/>
    </row>
    <row r="5095" spans="1:7" ht="18.75" customHeight="1" thickBot="1" x14ac:dyDescent="0.3">
      <c r="A5095" s="1329">
        <v>28</v>
      </c>
      <c r="B5095" s="146" t="s">
        <v>4999</v>
      </c>
      <c r="C5095" s="147" t="s">
        <v>95</v>
      </c>
      <c r="D5095" s="168">
        <v>91198</v>
      </c>
      <c r="E5095" s="151">
        <v>833</v>
      </c>
      <c r="F5095" s="913"/>
      <c r="G5095" s="1342" t="s">
        <v>4099</v>
      </c>
    </row>
    <row r="5096" spans="1:7" ht="18.75" customHeight="1" thickBot="1" x14ac:dyDescent="0.3">
      <c r="A5096" s="1330"/>
      <c r="B5096" s="146" t="s">
        <v>5000</v>
      </c>
      <c r="C5096" s="147" t="s">
        <v>95</v>
      </c>
      <c r="D5096" s="168">
        <v>120141</v>
      </c>
      <c r="E5096" s="151">
        <v>833</v>
      </c>
      <c r="F5096" s="913"/>
      <c r="G5096" s="1328"/>
    </row>
    <row r="5097" spans="1:7" ht="18.75" customHeight="1" thickBot="1" x14ac:dyDescent="0.3">
      <c r="A5097" s="1330"/>
      <c r="B5097" s="146" t="s">
        <v>5001</v>
      </c>
      <c r="C5097" s="147" t="s">
        <v>95</v>
      </c>
      <c r="D5097" s="168">
        <v>316106</v>
      </c>
      <c r="E5097" s="151">
        <v>833</v>
      </c>
      <c r="F5097" s="913"/>
      <c r="G5097" s="1328"/>
    </row>
    <row r="5098" spans="1:7" ht="18.75" customHeight="1" thickBot="1" x14ac:dyDescent="0.3">
      <c r="A5098" s="1330"/>
      <c r="B5098" s="146" t="s">
        <v>5002</v>
      </c>
      <c r="C5098" s="147" t="s">
        <v>95</v>
      </c>
      <c r="D5098" s="168">
        <v>425284</v>
      </c>
      <c r="E5098" s="151">
        <v>833</v>
      </c>
      <c r="F5098" s="913"/>
      <c r="G5098" s="1328"/>
    </row>
    <row r="5099" spans="1:7" ht="18.75" customHeight="1" thickBot="1" x14ac:dyDescent="0.3">
      <c r="A5099" s="1330"/>
      <c r="B5099" s="146" t="s">
        <v>5003</v>
      </c>
      <c r="C5099" s="147" t="s">
        <v>95</v>
      </c>
      <c r="D5099" s="168">
        <v>454339</v>
      </c>
      <c r="E5099" s="151">
        <v>833</v>
      </c>
      <c r="F5099" s="913"/>
      <c r="G5099" s="1328"/>
    </row>
    <row r="5100" spans="1:7" ht="18.75" customHeight="1" thickBot="1" x14ac:dyDescent="0.3">
      <c r="A5100" s="1330"/>
      <c r="B5100" s="146" t="s">
        <v>5004</v>
      </c>
      <c r="C5100" s="147" t="s">
        <v>95</v>
      </c>
      <c r="D5100" s="168">
        <v>485238</v>
      </c>
      <c r="E5100" s="151">
        <v>833</v>
      </c>
      <c r="F5100" s="913"/>
      <c r="G5100" s="1328"/>
    </row>
    <row r="5101" spans="1:7" ht="18.75" customHeight="1" thickBot="1" x14ac:dyDescent="0.3">
      <c r="A5101" s="1330"/>
      <c r="B5101" s="146" t="s">
        <v>5005</v>
      </c>
      <c r="C5101" s="147" t="s">
        <v>95</v>
      </c>
      <c r="D5101" s="168">
        <v>518245</v>
      </c>
      <c r="E5101" s="151">
        <v>833</v>
      </c>
      <c r="F5101" s="913"/>
      <c r="G5101" s="1328"/>
    </row>
    <row r="5102" spans="1:7" ht="18.75" customHeight="1" thickBot="1" x14ac:dyDescent="0.3">
      <c r="A5102" s="1330"/>
      <c r="B5102" s="146" t="s">
        <v>5006</v>
      </c>
      <c r="C5102" s="147" t="s">
        <v>95</v>
      </c>
      <c r="D5102" s="168">
        <v>553656</v>
      </c>
      <c r="E5102" s="151">
        <v>833</v>
      </c>
      <c r="F5102" s="913"/>
      <c r="G5102" s="1328"/>
    </row>
    <row r="5103" spans="1:7" ht="18.75" customHeight="1" thickBot="1" x14ac:dyDescent="0.3">
      <c r="A5103" s="1330"/>
      <c r="B5103" s="146" t="s">
        <v>5007</v>
      </c>
      <c r="C5103" s="147" t="s">
        <v>95</v>
      </c>
      <c r="D5103" s="168">
        <v>591812</v>
      </c>
      <c r="E5103" s="151">
        <v>833</v>
      </c>
      <c r="F5103" s="913"/>
      <c r="G5103" s="1328"/>
    </row>
    <row r="5104" spans="1:7" ht="18.75" customHeight="1" thickBot="1" x14ac:dyDescent="0.3">
      <c r="A5104" s="1330"/>
      <c r="B5104" s="146" t="s">
        <v>5008</v>
      </c>
      <c r="C5104" s="147" t="s">
        <v>95</v>
      </c>
      <c r="D5104" s="168">
        <v>633102</v>
      </c>
      <c r="E5104" s="151">
        <v>833</v>
      </c>
      <c r="F5104" s="913"/>
      <c r="G5104" s="1328"/>
    </row>
    <row r="5105" spans="1:7" ht="18.75" customHeight="1" thickBot="1" x14ac:dyDescent="0.3">
      <c r="A5105" s="1330"/>
      <c r="B5105" s="146" t="s">
        <v>5009</v>
      </c>
      <c r="C5105" s="147" t="s">
        <v>95</v>
      </c>
      <c r="D5105" s="168">
        <v>677962</v>
      </c>
      <c r="E5105" s="151">
        <v>833</v>
      </c>
      <c r="F5105" s="913"/>
      <c r="G5105" s="1328"/>
    </row>
    <row r="5106" spans="1:7" ht="18.75" customHeight="1" thickBot="1" x14ac:dyDescent="0.3">
      <c r="A5106" s="1330"/>
      <c r="B5106" s="146" t="s">
        <v>5010</v>
      </c>
      <c r="C5106" s="147" t="s">
        <v>95</v>
      </c>
      <c r="D5106" s="168">
        <v>726917</v>
      </c>
      <c r="E5106" s="151">
        <v>833</v>
      </c>
      <c r="F5106" s="913"/>
      <c r="G5106" s="1328"/>
    </row>
    <row r="5107" spans="1:7" ht="18.75" customHeight="1" thickBot="1" x14ac:dyDescent="0.3">
      <c r="A5107" s="1330"/>
      <c r="B5107" s="146" t="s">
        <v>5011</v>
      </c>
      <c r="C5107" s="147" t="s">
        <v>95</v>
      </c>
      <c r="D5107" s="168">
        <v>780526</v>
      </c>
      <c r="E5107" s="151">
        <v>833</v>
      </c>
      <c r="F5107" s="913"/>
      <c r="G5107" s="1328"/>
    </row>
    <row r="5108" spans="1:7" ht="18.75" customHeight="1" thickBot="1" x14ac:dyDescent="0.3">
      <c r="A5108" s="1330"/>
      <c r="B5108" s="146" t="s">
        <v>5012</v>
      </c>
      <c r="C5108" s="147" t="s">
        <v>95</v>
      </c>
      <c r="D5108" s="168">
        <v>839455</v>
      </c>
      <c r="E5108" s="151">
        <v>833</v>
      </c>
      <c r="F5108" s="913"/>
      <c r="G5108" s="1328"/>
    </row>
    <row r="5109" spans="1:7" ht="18.75" customHeight="1" thickBot="1" x14ac:dyDescent="0.3">
      <c r="A5109" s="1331"/>
      <c r="B5109" s="146" t="s">
        <v>5013</v>
      </c>
      <c r="C5109" s="147" t="s">
        <v>95</v>
      </c>
      <c r="D5109" s="168">
        <v>904456</v>
      </c>
      <c r="E5109" s="151">
        <v>833</v>
      </c>
      <c r="F5109" s="913"/>
      <c r="G5109" s="1328"/>
    </row>
    <row r="5110" spans="1:7" ht="18.75" customHeight="1" thickBot="1" x14ac:dyDescent="0.3">
      <c r="A5110" s="1329">
        <v>28</v>
      </c>
      <c r="B5110" s="146" t="s">
        <v>5014</v>
      </c>
      <c r="C5110" s="147" t="s">
        <v>95</v>
      </c>
      <c r="D5110" s="168">
        <v>91198</v>
      </c>
      <c r="E5110" s="151">
        <v>833</v>
      </c>
      <c r="F5110" s="913"/>
      <c r="G5110" s="1342" t="s">
        <v>4099</v>
      </c>
    </row>
    <row r="5111" spans="1:7" ht="18.75" customHeight="1" thickBot="1" x14ac:dyDescent="0.3">
      <c r="A5111" s="1330"/>
      <c r="B5111" s="146" t="s">
        <v>5015</v>
      </c>
      <c r="C5111" s="147" t="s">
        <v>95</v>
      </c>
      <c r="D5111" s="168">
        <v>120141</v>
      </c>
      <c r="E5111" s="151">
        <v>833</v>
      </c>
      <c r="F5111" s="913"/>
      <c r="G5111" s="1328"/>
    </row>
    <row r="5112" spans="1:7" ht="18.75" customHeight="1" thickBot="1" x14ac:dyDescent="0.3">
      <c r="A5112" s="1330"/>
      <c r="B5112" s="146" t="s">
        <v>5016</v>
      </c>
      <c r="C5112" s="147" t="s">
        <v>95</v>
      </c>
      <c r="D5112" s="168">
        <v>316106</v>
      </c>
      <c r="E5112" s="151">
        <v>833</v>
      </c>
      <c r="F5112" s="913"/>
      <c r="G5112" s="1328"/>
    </row>
    <row r="5113" spans="1:7" ht="18.75" customHeight="1" thickBot="1" x14ac:dyDescent="0.3">
      <c r="A5113" s="1330"/>
      <c r="B5113" s="146" t="s">
        <v>5017</v>
      </c>
      <c r="C5113" s="147" t="s">
        <v>95</v>
      </c>
      <c r="D5113" s="168">
        <v>425284</v>
      </c>
      <c r="E5113" s="151">
        <v>833</v>
      </c>
      <c r="F5113" s="913"/>
      <c r="G5113" s="1328"/>
    </row>
    <row r="5114" spans="1:7" ht="18.75" customHeight="1" thickBot="1" x14ac:dyDescent="0.3">
      <c r="A5114" s="1330"/>
      <c r="B5114" s="146" t="s">
        <v>5018</v>
      </c>
      <c r="C5114" s="147" t="s">
        <v>95</v>
      </c>
      <c r="D5114" s="168">
        <v>454339</v>
      </c>
      <c r="E5114" s="151">
        <v>833</v>
      </c>
      <c r="F5114" s="913"/>
      <c r="G5114" s="1328"/>
    </row>
    <row r="5115" spans="1:7" ht="18.75" customHeight="1" thickBot="1" x14ac:dyDescent="0.3">
      <c r="A5115" s="1330"/>
      <c r="B5115" s="146" t="s">
        <v>5019</v>
      </c>
      <c r="C5115" s="147" t="s">
        <v>95</v>
      </c>
      <c r="D5115" s="168">
        <v>485238</v>
      </c>
      <c r="E5115" s="151">
        <v>833</v>
      </c>
      <c r="F5115" s="913"/>
      <c r="G5115" s="1328"/>
    </row>
    <row r="5116" spans="1:7" ht="18.75" customHeight="1" thickBot="1" x14ac:dyDescent="0.3">
      <c r="A5116" s="1330"/>
      <c r="B5116" s="146" t="s">
        <v>5020</v>
      </c>
      <c r="C5116" s="147" t="s">
        <v>95</v>
      </c>
      <c r="D5116" s="168">
        <v>518245</v>
      </c>
      <c r="E5116" s="151">
        <v>833</v>
      </c>
      <c r="F5116" s="913"/>
      <c r="G5116" s="1328"/>
    </row>
    <row r="5117" spans="1:7" ht="18.75" customHeight="1" thickBot="1" x14ac:dyDescent="0.3">
      <c r="A5117" s="1330"/>
      <c r="B5117" s="146" t="s">
        <v>5021</v>
      </c>
      <c r="C5117" s="147" t="s">
        <v>95</v>
      </c>
      <c r="D5117" s="168">
        <v>553656</v>
      </c>
      <c r="E5117" s="151">
        <v>833</v>
      </c>
      <c r="F5117" s="913"/>
      <c r="G5117" s="1328"/>
    </row>
    <row r="5118" spans="1:7" ht="18.75" customHeight="1" thickBot="1" x14ac:dyDescent="0.3">
      <c r="A5118" s="1330"/>
      <c r="B5118" s="146" t="s">
        <v>5022</v>
      </c>
      <c r="C5118" s="147" t="s">
        <v>95</v>
      </c>
      <c r="D5118" s="168">
        <v>591812</v>
      </c>
      <c r="E5118" s="151">
        <v>833</v>
      </c>
      <c r="F5118" s="913"/>
      <c r="G5118" s="1328"/>
    </row>
    <row r="5119" spans="1:7" ht="18.75" customHeight="1" thickBot="1" x14ac:dyDescent="0.3">
      <c r="A5119" s="1330"/>
      <c r="B5119" s="146" t="s">
        <v>5023</v>
      </c>
      <c r="C5119" s="147" t="s">
        <v>95</v>
      </c>
      <c r="D5119" s="168">
        <v>633102</v>
      </c>
      <c r="E5119" s="151">
        <v>833</v>
      </c>
      <c r="F5119" s="913"/>
      <c r="G5119" s="1328"/>
    </row>
    <row r="5120" spans="1:7" ht="18.75" customHeight="1" thickBot="1" x14ac:dyDescent="0.3">
      <c r="A5120" s="1330"/>
      <c r="B5120" s="146" t="s">
        <v>5024</v>
      </c>
      <c r="C5120" s="147" t="s">
        <v>95</v>
      </c>
      <c r="D5120" s="168">
        <v>677962</v>
      </c>
      <c r="E5120" s="151">
        <v>833</v>
      </c>
      <c r="F5120" s="913"/>
      <c r="G5120" s="1328"/>
    </row>
    <row r="5121" spans="1:7" ht="18.75" customHeight="1" thickBot="1" x14ac:dyDescent="0.3">
      <c r="A5121" s="1330"/>
      <c r="B5121" s="146" t="s">
        <v>5025</v>
      </c>
      <c r="C5121" s="147" t="s">
        <v>95</v>
      </c>
      <c r="D5121" s="168">
        <v>726917</v>
      </c>
      <c r="E5121" s="151">
        <v>833</v>
      </c>
      <c r="F5121" s="913"/>
      <c r="G5121" s="1328"/>
    </row>
    <row r="5122" spans="1:7" ht="18.75" customHeight="1" thickBot="1" x14ac:dyDescent="0.3">
      <c r="A5122" s="1330"/>
      <c r="B5122" s="146" t="s">
        <v>5026</v>
      </c>
      <c r="C5122" s="147" t="s">
        <v>95</v>
      </c>
      <c r="D5122" s="168">
        <v>780526</v>
      </c>
      <c r="E5122" s="151">
        <v>833</v>
      </c>
      <c r="F5122" s="913"/>
      <c r="G5122" s="1328"/>
    </row>
    <row r="5123" spans="1:7" ht="18.75" customHeight="1" thickBot="1" x14ac:dyDescent="0.3">
      <c r="A5123" s="1330"/>
      <c r="B5123" s="146" t="s">
        <v>5027</v>
      </c>
      <c r="C5123" s="147" t="s">
        <v>95</v>
      </c>
      <c r="D5123" s="168">
        <v>839455</v>
      </c>
      <c r="E5123" s="151">
        <v>833</v>
      </c>
      <c r="F5123" s="913"/>
      <c r="G5123" s="1328"/>
    </row>
    <row r="5124" spans="1:7" ht="18.75" customHeight="1" thickBot="1" x14ac:dyDescent="0.3">
      <c r="A5124" s="1331"/>
      <c r="B5124" s="146" t="s">
        <v>5028</v>
      </c>
      <c r="C5124" s="147" t="s">
        <v>95</v>
      </c>
      <c r="D5124" s="168">
        <v>904456</v>
      </c>
      <c r="E5124" s="151">
        <v>833</v>
      </c>
      <c r="F5124" s="913"/>
      <c r="G5124" s="1328"/>
    </row>
    <row r="5125" spans="1:7" ht="18.75" customHeight="1" thickBot="1" x14ac:dyDescent="0.3">
      <c r="A5125" s="1329">
        <v>28</v>
      </c>
      <c r="B5125" s="146" t="s">
        <v>5059</v>
      </c>
      <c r="C5125" s="147" t="s">
        <v>95</v>
      </c>
      <c r="D5125" s="168">
        <v>91198</v>
      </c>
      <c r="E5125" s="151">
        <v>833</v>
      </c>
      <c r="F5125" s="913"/>
      <c r="G5125" s="1342" t="s">
        <v>4099</v>
      </c>
    </row>
    <row r="5126" spans="1:7" ht="18.75" customHeight="1" thickBot="1" x14ac:dyDescent="0.3">
      <c r="A5126" s="1330"/>
      <c r="B5126" s="146" t="s">
        <v>5060</v>
      </c>
      <c r="C5126" s="147" t="s">
        <v>95</v>
      </c>
      <c r="D5126" s="168">
        <v>120141</v>
      </c>
      <c r="E5126" s="151">
        <v>833</v>
      </c>
      <c r="F5126" s="913"/>
      <c r="G5126" s="1328"/>
    </row>
    <row r="5127" spans="1:7" ht="18.75" customHeight="1" thickBot="1" x14ac:dyDescent="0.3">
      <c r="A5127" s="1330"/>
      <c r="B5127" s="146" t="s">
        <v>5061</v>
      </c>
      <c r="C5127" s="147" t="s">
        <v>95</v>
      </c>
      <c r="D5127" s="168">
        <v>316106</v>
      </c>
      <c r="E5127" s="151">
        <v>833</v>
      </c>
      <c r="F5127" s="913"/>
      <c r="G5127" s="1328"/>
    </row>
    <row r="5128" spans="1:7" ht="18.75" customHeight="1" thickBot="1" x14ac:dyDescent="0.3">
      <c r="A5128" s="1330"/>
      <c r="B5128" s="146" t="s">
        <v>5062</v>
      </c>
      <c r="C5128" s="147" t="s">
        <v>95</v>
      </c>
      <c r="D5128" s="168">
        <v>425284</v>
      </c>
      <c r="E5128" s="151">
        <v>833</v>
      </c>
      <c r="F5128" s="913"/>
      <c r="G5128" s="1328"/>
    </row>
    <row r="5129" spans="1:7" ht="18.75" customHeight="1" thickBot="1" x14ac:dyDescent="0.3">
      <c r="A5129" s="1330"/>
      <c r="B5129" s="146" t="s">
        <v>5063</v>
      </c>
      <c r="C5129" s="147" t="s">
        <v>95</v>
      </c>
      <c r="D5129" s="168">
        <v>454339</v>
      </c>
      <c r="E5129" s="151">
        <v>833</v>
      </c>
      <c r="F5129" s="913"/>
      <c r="G5129" s="1328"/>
    </row>
    <row r="5130" spans="1:7" ht="18.75" customHeight="1" thickBot="1" x14ac:dyDescent="0.3">
      <c r="A5130" s="1330"/>
      <c r="B5130" s="146" t="s">
        <v>5064</v>
      </c>
      <c r="C5130" s="147" t="s">
        <v>95</v>
      </c>
      <c r="D5130" s="168">
        <v>485238</v>
      </c>
      <c r="E5130" s="151">
        <v>833</v>
      </c>
      <c r="F5130" s="913"/>
      <c r="G5130" s="1328"/>
    </row>
    <row r="5131" spans="1:7" ht="18.75" customHeight="1" thickBot="1" x14ac:dyDescent="0.3">
      <c r="A5131" s="1330"/>
      <c r="B5131" s="146" t="s">
        <v>5065</v>
      </c>
      <c r="C5131" s="147" t="s">
        <v>95</v>
      </c>
      <c r="D5131" s="168">
        <v>518245</v>
      </c>
      <c r="E5131" s="151">
        <v>833</v>
      </c>
      <c r="F5131" s="913"/>
      <c r="G5131" s="1328"/>
    </row>
    <row r="5132" spans="1:7" ht="18.75" customHeight="1" thickBot="1" x14ac:dyDescent="0.3">
      <c r="A5132" s="1330"/>
      <c r="B5132" s="146" t="s">
        <v>5066</v>
      </c>
      <c r="C5132" s="147" t="s">
        <v>95</v>
      </c>
      <c r="D5132" s="168">
        <v>553656</v>
      </c>
      <c r="E5132" s="151">
        <v>833</v>
      </c>
      <c r="F5132" s="913"/>
      <c r="G5132" s="1328"/>
    </row>
    <row r="5133" spans="1:7" ht="18.75" customHeight="1" thickBot="1" x14ac:dyDescent="0.3">
      <c r="A5133" s="1330"/>
      <c r="B5133" s="146" t="s">
        <v>5067</v>
      </c>
      <c r="C5133" s="147" t="s">
        <v>95</v>
      </c>
      <c r="D5133" s="168">
        <v>591812</v>
      </c>
      <c r="E5133" s="151">
        <v>833</v>
      </c>
      <c r="F5133" s="913"/>
      <c r="G5133" s="1328"/>
    </row>
    <row r="5134" spans="1:7" ht="18.75" customHeight="1" thickBot="1" x14ac:dyDescent="0.3">
      <c r="A5134" s="1330"/>
      <c r="B5134" s="146" t="s">
        <v>5068</v>
      </c>
      <c r="C5134" s="147" t="s">
        <v>95</v>
      </c>
      <c r="D5134" s="168">
        <v>633102</v>
      </c>
      <c r="E5134" s="151">
        <v>833</v>
      </c>
      <c r="F5134" s="913"/>
      <c r="G5134" s="1328"/>
    </row>
    <row r="5135" spans="1:7" ht="18.75" customHeight="1" thickBot="1" x14ac:dyDescent="0.3">
      <c r="A5135" s="1330"/>
      <c r="B5135" s="146" t="s">
        <v>5069</v>
      </c>
      <c r="C5135" s="147" t="s">
        <v>95</v>
      </c>
      <c r="D5135" s="168">
        <v>677962</v>
      </c>
      <c r="E5135" s="151">
        <v>833</v>
      </c>
      <c r="F5135" s="913"/>
      <c r="G5135" s="1328"/>
    </row>
    <row r="5136" spans="1:7" ht="18.75" customHeight="1" thickBot="1" x14ac:dyDescent="0.3">
      <c r="A5136" s="1330"/>
      <c r="B5136" s="146" t="s">
        <v>5070</v>
      </c>
      <c r="C5136" s="147" t="s">
        <v>95</v>
      </c>
      <c r="D5136" s="168">
        <v>726917</v>
      </c>
      <c r="E5136" s="151">
        <v>833</v>
      </c>
      <c r="F5136" s="913"/>
      <c r="G5136" s="1328"/>
    </row>
    <row r="5137" spans="1:7" ht="18.75" customHeight="1" thickBot="1" x14ac:dyDescent="0.3">
      <c r="A5137" s="1330"/>
      <c r="B5137" s="146" t="s">
        <v>5071</v>
      </c>
      <c r="C5137" s="147" t="s">
        <v>95</v>
      </c>
      <c r="D5137" s="168">
        <v>780526</v>
      </c>
      <c r="E5137" s="151">
        <v>833</v>
      </c>
      <c r="F5137" s="913"/>
      <c r="G5137" s="1328"/>
    </row>
    <row r="5138" spans="1:7" ht="18.75" customHeight="1" thickBot="1" x14ac:dyDescent="0.3">
      <c r="A5138" s="1330"/>
      <c r="B5138" s="146" t="s">
        <v>5072</v>
      </c>
      <c r="C5138" s="147" t="s">
        <v>95</v>
      </c>
      <c r="D5138" s="168">
        <v>839455</v>
      </c>
      <c r="E5138" s="151">
        <v>833</v>
      </c>
      <c r="F5138" s="913"/>
      <c r="G5138" s="1328"/>
    </row>
    <row r="5139" spans="1:7" ht="18.75" customHeight="1" thickBot="1" x14ac:dyDescent="0.3">
      <c r="A5139" s="1331"/>
      <c r="B5139" s="146" t="s">
        <v>5073</v>
      </c>
      <c r="C5139" s="147" t="s">
        <v>95</v>
      </c>
      <c r="D5139" s="168">
        <v>904456</v>
      </c>
      <c r="E5139" s="151">
        <v>833</v>
      </c>
      <c r="F5139" s="913"/>
      <c r="G5139" s="1328"/>
    </row>
    <row r="5140" spans="1:7" ht="18.75" customHeight="1" thickBot="1" x14ac:dyDescent="0.3">
      <c r="A5140" s="1329">
        <v>30</v>
      </c>
      <c r="B5140" s="146" t="s">
        <v>5074</v>
      </c>
      <c r="C5140" s="147" t="s">
        <v>95</v>
      </c>
      <c r="D5140" s="168">
        <v>91198</v>
      </c>
      <c r="E5140" s="151">
        <v>833</v>
      </c>
      <c r="F5140" s="913"/>
      <c r="G5140" s="1342" t="s">
        <v>4099</v>
      </c>
    </row>
    <row r="5141" spans="1:7" ht="18.75" customHeight="1" thickBot="1" x14ac:dyDescent="0.3">
      <c r="A5141" s="1330"/>
      <c r="B5141" s="146" t="s">
        <v>5075</v>
      </c>
      <c r="C5141" s="147" t="s">
        <v>95</v>
      </c>
      <c r="D5141" s="168">
        <v>120141</v>
      </c>
      <c r="E5141" s="151">
        <v>833</v>
      </c>
      <c r="F5141" s="913"/>
      <c r="G5141" s="1328"/>
    </row>
    <row r="5142" spans="1:7" ht="18.75" customHeight="1" thickBot="1" x14ac:dyDescent="0.3">
      <c r="A5142" s="1330"/>
      <c r="B5142" s="146" t="s">
        <v>5076</v>
      </c>
      <c r="C5142" s="147" t="s">
        <v>95</v>
      </c>
      <c r="D5142" s="168">
        <v>316106</v>
      </c>
      <c r="E5142" s="151">
        <v>833</v>
      </c>
      <c r="F5142" s="913"/>
      <c r="G5142" s="1328"/>
    </row>
    <row r="5143" spans="1:7" ht="18.75" customHeight="1" thickBot="1" x14ac:dyDescent="0.3">
      <c r="A5143" s="1330"/>
      <c r="B5143" s="146" t="s">
        <v>5077</v>
      </c>
      <c r="C5143" s="147" t="s">
        <v>95</v>
      </c>
      <c r="D5143" s="168">
        <v>425284</v>
      </c>
      <c r="E5143" s="151">
        <v>833</v>
      </c>
      <c r="F5143" s="913"/>
      <c r="G5143" s="1328"/>
    </row>
    <row r="5144" spans="1:7" ht="18.75" customHeight="1" thickBot="1" x14ac:dyDescent="0.3">
      <c r="A5144" s="1330"/>
      <c r="B5144" s="146" t="s">
        <v>5078</v>
      </c>
      <c r="C5144" s="147" t="s">
        <v>95</v>
      </c>
      <c r="D5144" s="168">
        <v>454339</v>
      </c>
      <c r="E5144" s="151">
        <v>833</v>
      </c>
      <c r="F5144" s="913"/>
      <c r="G5144" s="1328"/>
    </row>
    <row r="5145" spans="1:7" ht="18.75" customHeight="1" thickBot="1" x14ac:dyDescent="0.3">
      <c r="A5145" s="1330"/>
      <c r="B5145" s="146" t="s">
        <v>5079</v>
      </c>
      <c r="C5145" s="147" t="s">
        <v>95</v>
      </c>
      <c r="D5145" s="168">
        <v>485238</v>
      </c>
      <c r="E5145" s="151">
        <v>833</v>
      </c>
      <c r="F5145" s="913"/>
      <c r="G5145" s="1328"/>
    </row>
    <row r="5146" spans="1:7" ht="18.75" customHeight="1" thickBot="1" x14ac:dyDescent="0.3">
      <c r="A5146" s="1330"/>
      <c r="B5146" s="146" t="s">
        <v>5080</v>
      </c>
      <c r="C5146" s="147" t="s">
        <v>95</v>
      </c>
      <c r="D5146" s="168">
        <v>518245</v>
      </c>
      <c r="E5146" s="151">
        <v>833</v>
      </c>
      <c r="F5146" s="913"/>
      <c r="G5146" s="1328"/>
    </row>
    <row r="5147" spans="1:7" ht="18.75" customHeight="1" thickBot="1" x14ac:dyDescent="0.3">
      <c r="A5147" s="1330"/>
      <c r="B5147" s="146" t="s">
        <v>5081</v>
      </c>
      <c r="C5147" s="147" t="s">
        <v>95</v>
      </c>
      <c r="D5147" s="168">
        <v>553656</v>
      </c>
      <c r="E5147" s="151">
        <v>833</v>
      </c>
      <c r="F5147" s="913"/>
      <c r="G5147" s="1328"/>
    </row>
    <row r="5148" spans="1:7" ht="18.75" customHeight="1" thickBot="1" x14ac:dyDescent="0.3">
      <c r="A5148" s="1330"/>
      <c r="B5148" s="146" t="s">
        <v>5082</v>
      </c>
      <c r="C5148" s="147" t="s">
        <v>95</v>
      </c>
      <c r="D5148" s="168">
        <v>591812</v>
      </c>
      <c r="E5148" s="151">
        <v>833</v>
      </c>
      <c r="F5148" s="913"/>
      <c r="G5148" s="1328"/>
    </row>
    <row r="5149" spans="1:7" ht="18.75" customHeight="1" thickBot="1" x14ac:dyDescent="0.3">
      <c r="A5149" s="1330"/>
      <c r="B5149" s="146" t="s">
        <v>5083</v>
      </c>
      <c r="C5149" s="147" t="s">
        <v>95</v>
      </c>
      <c r="D5149" s="168">
        <v>633102</v>
      </c>
      <c r="E5149" s="151">
        <v>833</v>
      </c>
      <c r="F5149" s="913"/>
      <c r="G5149" s="1328"/>
    </row>
    <row r="5150" spans="1:7" ht="18.75" customHeight="1" thickBot="1" x14ac:dyDescent="0.3">
      <c r="A5150" s="1330"/>
      <c r="B5150" s="146" t="s">
        <v>5084</v>
      </c>
      <c r="C5150" s="147" t="s">
        <v>95</v>
      </c>
      <c r="D5150" s="168">
        <v>677962</v>
      </c>
      <c r="E5150" s="151">
        <v>833</v>
      </c>
      <c r="F5150" s="913"/>
      <c r="G5150" s="1328"/>
    </row>
    <row r="5151" spans="1:7" ht="18.75" customHeight="1" thickBot="1" x14ac:dyDescent="0.3">
      <c r="A5151" s="1330"/>
      <c r="B5151" s="146" t="s">
        <v>5085</v>
      </c>
      <c r="C5151" s="147" t="s">
        <v>95</v>
      </c>
      <c r="D5151" s="168">
        <v>726917</v>
      </c>
      <c r="E5151" s="151">
        <v>833</v>
      </c>
      <c r="F5151" s="913"/>
      <c r="G5151" s="1328"/>
    </row>
    <row r="5152" spans="1:7" ht="18.75" customHeight="1" thickBot="1" x14ac:dyDescent="0.3">
      <c r="A5152" s="1330"/>
      <c r="B5152" s="146" t="s">
        <v>5086</v>
      </c>
      <c r="C5152" s="147" t="s">
        <v>95</v>
      </c>
      <c r="D5152" s="168">
        <v>780526</v>
      </c>
      <c r="E5152" s="151">
        <v>833</v>
      </c>
      <c r="F5152" s="913"/>
      <c r="G5152" s="1328"/>
    </row>
    <row r="5153" spans="1:7" ht="18.75" customHeight="1" thickBot="1" x14ac:dyDescent="0.3">
      <c r="A5153" s="1330"/>
      <c r="B5153" s="146" t="s">
        <v>5087</v>
      </c>
      <c r="C5153" s="147" t="s">
        <v>95</v>
      </c>
      <c r="D5153" s="168">
        <v>839455</v>
      </c>
      <c r="E5153" s="151">
        <v>833</v>
      </c>
      <c r="F5153" s="913"/>
      <c r="G5153" s="1328"/>
    </row>
    <row r="5154" spans="1:7" ht="18.75" customHeight="1" thickBot="1" x14ac:dyDescent="0.3">
      <c r="A5154" s="1331"/>
      <c r="B5154" s="146" t="s">
        <v>5088</v>
      </c>
      <c r="C5154" s="147" t="s">
        <v>95</v>
      </c>
      <c r="D5154" s="168">
        <v>904456</v>
      </c>
      <c r="E5154" s="151">
        <v>833</v>
      </c>
      <c r="F5154" s="913"/>
      <c r="G5154" s="1328"/>
    </row>
    <row r="5155" spans="1:7" ht="18.75" customHeight="1" thickBot="1" x14ac:dyDescent="0.3">
      <c r="A5155" s="1329">
        <v>30</v>
      </c>
      <c r="B5155" s="146" t="s">
        <v>5089</v>
      </c>
      <c r="C5155" s="147" t="s">
        <v>95</v>
      </c>
      <c r="D5155" s="168">
        <v>91198</v>
      </c>
      <c r="E5155" s="151">
        <v>833</v>
      </c>
      <c r="F5155" s="913"/>
      <c r="G5155" s="1342" t="s">
        <v>4099</v>
      </c>
    </row>
    <row r="5156" spans="1:7" ht="18.75" customHeight="1" thickBot="1" x14ac:dyDescent="0.3">
      <c r="A5156" s="1330"/>
      <c r="B5156" s="146" t="s">
        <v>5090</v>
      </c>
      <c r="C5156" s="147" t="s">
        <v>95</v>
      </c>
      <c r="D5156" s="168">
        <v>120141</v>
      </c>
      <c r="E5156" s="151">
        <v>833</v>
      </c>
      <c r="F5156" s="913"/>
      <c r="G5156" s="1328"/>
    </row>
    <row r="5157" spans="1:7" ht="18.75" customHeight="1" thickBot="1" x14ac:dyDescent="0.3">
      <c r="A5157" s="1330"/>
      <c r="B5157" s="146" t="s">
        <v>5091</v>
      </c>
      <c r="C5157" s="147" t="s">
        <v>95</v>
      </c>
      <c r="D5157" s="168">
        <v>316106</v>
      </c>
      <c r="E5157" s="151">
        <v>833</v>
      </c>
      <c r="F5157" s="913"/>
      <c r="G5157" s="1328"/>
    </row>
    <row r="5158" spans="1:7" ht="18.75" customHeight="1" thickBot="1" x14ac:dyDescent="0.3">
      <c r="A5158" s="1330"/>
      <c r="B5158" s="146" t="s">
        <v>5092</v>
      </c>
      <c r="C5158" s="147" t="s">
        <v>95</v>
      </c>
      <c r="D5158" s="168">
        <v>425284</v>
      </c>
      <c r="E5158" s="151">
        <v>833</v>
      </c>
      <c r="F5158" s="913"/>
      <c r="G5158" s="1328"/>
    </row>
    <row r="5159" spans="1:7" ht="18.75" customHeight="1" thickBot="1" x14ac:dyDescent="0.3">
      <c r="A5159" s="1330"/>
      <c r="B5159" s="146" t="s">
        <v>5093</v>
      </c>
      <c r="C5159" s="147" t="s">
        <v>95</v>
      </c>
      <c r="D5159" s="168">
        <v>454339</v>
      </c>
      <c r="E5159" s="151">
        <v>833</v>
      </c>
      <c r="F5159" s="913"/>
      <c r="G5159" s="1328"/>
    </row>
    <row r="5160" spans="1:7" ht="18.75" customHeight="1" thickBot="1" x14ac:dyDescent="0.3">
      <c r="A5160" s="1330"/>
      <c r="B5160" s="146" t="s">
        <v>5094</v>
      </c>
      <c r="C5160" s="147" t="s">
        <v>95</v>
      </c>
      <c r="D5160" s="168">
        <v>485238</v>
      </c>
      <c r="E5160" s="151">
        <v>833</v>
      </c>
      <c r="F5160" s="913"/>
      <c r="G5160" s="1328"/>
    </row>
    <row r="5161" spans="1:7" ht="18.75" customHeight="1" thickBot="1" x14ac:dyDescent="0.3">
      <c r="A5161" s="1330"/>
      <c r="B5161" s="146" t="s">
        <v>5095</v>
      </c>
      <c r="C5161" s="147" t="s">
        <v>95</v>
      </c>
      <c r="D5161" s="168">
        <v>518245</v>
      </c>
      <c r="E5161" s="151">
        <v>833</v>
      </c>
      <c r="F5161" s="913"/>
      <c r="G5161" s="1328"/>
    </row>
    <row r="5162" spans="1:7" ht="18.75" customHeight="1" thickBot="1" x14ac:dyDescent="0.3">
      <c r="A5162" s="1330"/>
      <c r="B5162" s="146" t="s">
        <v>5096</v>
      </c>
      <c r="C5162" s="147" t="s">
        <v>95</v>
      </c>
      <c r="D5162" s="168">
        <v>553656</v>
      </c>
      <c r="E5162" s="151">
        <v>833</v>
      </c>
      <c r="F5162" s="913"/>
      <c r="G5162" s="1328"/>
    </row>
    <row r="5163" spans="1:7" ht="18.75" customHeight="1" thickBot="1" x14ac:dyDescent="0.3">
      <c r="A5163" s="1330"/>
      <c r="B5163" s="146" t="s">
        <v>5097</v>
      </c>
      <c r="C5163" s="147" t="s">
        <v>95</v>
      </c>
      <c r="D5163" s="168">
        <v>591812</v>
      </c>
      <c r="E5163" s="151">
        <v>833</v>
      </c>
      <c r="F5163" s="913"/>
      <c r="G5163" s="1328"/>
    </row>
    <row r="5164" spans="1:7" ht="18.75" customHeight="1" thickBot="1" x14ac:dyDescent="0.3">
      <c r="A5164" s="1330"/>
      <c r="B5164" s="146" t="s">
        <v>5098</v>
      </c>
      <c r="C5164" s="147" t="s">
        <v>95</v>
      </c>
      <c r="D5164" s="168">
        <v>633102</v>
      </c>
      <c r="E5164" s="151">
        <v>833</v>
      </c>
      <c r="F5164" s="913"/>
      <c r="G5164" s="1328"/>
    </row>
    <row r="5165" spans="1:7" ht="18.75" customHeight="1" thickBot="1" x14ac:dyDescent="0.3">
      <c r="A5165" s="1330"/>
      <c r="B5165" s="146" t="s">
        <v>5099</v>
      </c>
      <c r="C5165" s="147" t="s">
        <v>95</v>
      </c>
      <c r="D5165" s="168">
        <v>677962</v>
      </c>
      <c r="E5165" s="151">
        <v>833</v>
      </c>
      <c r="F5165" s="913"/>
      <c r="G5165" s="1328"/>
    </row>
    <row r="5166" spans="1:7" ht="18.75" customHeight="1" thickBot="1" x14ac:dyDescent="0.3">
      <c r="A5166" s="1330"/>
      <c r="B5166" s="146" t="s">
        <v>5100</v>
      </c>
      <c r="C5166" s="147" t="s">
        <v>95</v>
      </c>
      <c r="D5166" s="168">
        <v>726917</v>
      </c>
      <c r="E5166" s="151">
        <v>833</v>
      </c>
      <c r="F5166" s="913"/>
      <c r="G5166" s="1328"/>
    </row>
    <row r="5167" spans="1:7" ht="18.75" customHeight="1" thickBot="1" x14ac:dyDescent="0.3">
      <c r="A5167" s="1330"/>
      <c r="B5167" s="146" t="s">
        <v>5101</v>
      </c>
      <c r="C5167" s="147" t="s">
        <v>95</v>
      </c>
      <c r="D5167" s="168">
        <v>780526</v>
      </c>
      <c r="E5167" s="151">
        <v>833</v>
      </c>
      <c r="F5167" s="913"/>
      <c r="G5167" s="1328"/>
    </row>
    <row r="5168" spans="1:7" ht="18.75" customHeight="1" thickBot="1" x14ac:dyDescent="0.3">
      <c r="A5168" s="1330"/>
      <c r="B5168" s="146" t="s">
        <v>5102</v>
      </c>
      <c r="C5168" s="147" t="s">
        <v>95</v>
      </c>
      <c r="D5168" s="168">
        <v>839455</v>
      </c>
      <c r="E5168" s="151">
        <v>833</v>
      </c>
      <c r="F5168" s="913"/>
      <c r="G5168" s="1328"/>
    </row>
    <row r="5169" spans="1:7" ht="18.75" customHeight="1" thickBot="1" x14ac:dyDescent="0.3">
      <c r="A5169" s="1331"/>
      <c r="B5169" s="146" t="s">
        <v>5103</v>
      </c>
      <c r="C5169" s="147" t="s">
        <v>95</v>
      </c>
      <c r="D5169" s="168">
        <v>904456</v>
      </c>
      <c r="E5169" s="151">
        <v>833</v>
      </c>
      <c r="F5169" s="913"/>
      <c r="G5169" s="1328"/>
    </row>
    <row r="5170" spans="1:7" ht="18.75" customHeight="1" thickBot="1" x14ac:dyDescent="0.3">
      <c r="A5170" s="1329">
        <v>30</v>
      </c>
      <c r="B5170" s="146" t="s">
        <v>5104</v>
      </c>
      <c r="C5170" s="147" t="s">
        <v>95</v>
      </c>
      <c r="D5170" s="168">
        <v>91198</v>
      </c>
      <c r="E5170" s="151">
        <v>833</v>
      </c>
      <c r="F5170" s="913"/>
      <c r="G5170" s="1342" t="s">
        <v>4099</v>
      </c>
    </row>
    <row r="5171" spans="1:7" ht="18.75" customHeight="1" thickBot="1" x14ac:dyDescent="0.3">
      <c r="A5171" s="1330"/>
      <c r="B5171" s="146" t="s">
        <v>5105</v>
      </c>
      <c r="C5171" s="147" t="s">
        <v>95</v>
      </c>
      <c r="D5171" s="168">
        <v>120141</v>
      </c>
      <c r="E5171" s="151">
        <v>833</v>
      </c>
      <c r="F5171" s="913"/>
      <c r="G5171" s="1328"/>
    </row>
    <row r="5172" spans="1:7" ht="18.75" customHeight="1" thickBot="1" x14ac:dyDescent="0.3">
      <c r="A5172" s="1330"/>
      <c r="B5172" s="146" t="s">
        <v>5106</v>
      </c>
      <c r="C5172" s="147" t="s">
        <v>95</v>
      </c>
      <c r="D5172" s="168">
        <v>316106</v>
      </c>
      <c r="E5172" s="151">
        <v>833</v>
      </c>
      <c r="F5172" s="913"/>
      <c r="G5172" s="1328"/>
    </row>
    <row r="5173" spans="1:7" ht="18.75" customHeight="1" thickBot="1" x14ac:dyDescent="0.3">
      <c r="A5173" s="1330"/>
      <c r="B5173" s="146" t="s">
        <v>5107</v>
      </c>
      <c r="C5173" s="147" t="s">
        <v>95</v>
      </c>
      <c r="D5173" s="168">
        <v>425284</v>
      </c>
      <c r="E5173" s="151">
        <v>833</v>
      </c>
      <c r="F5173" s="913"/>
      <c r="G5173" s="1328"/>
    </row>
    <row r="5174" spans="1:7" ht="18.75" customHeight="1" thickBot="1" x14ac:dyDescent="0.3">
      <c r="A5174" s="1330"/>
      <c r="B5174" s="146" t="s">
        <v>5108</v>
      </c>
      <c r="C5174" s="147" t="s">
        <v>95</v>
      </c>
      <c r="D5174" s="168">
        <v>454339</v>
      </c>
      <c r="E5174" s="151">
        <v>833</v>
      </c>
      <c r="F5174" s="913"/>
      <c r="G5174" s="1328"/>
    </row>
    <row r="5175" spans="1:7" ht="18.75" customHeight="1" thickBot="1" x14ac:dyDescent="0.3">
      <c r="A5175" s="1330"/>
      <c r="B5175" s="146" t="s">
        <v>5109</v>
      </c>
      <c r="C5175" s="147" t="s">
        <v>95</v>
      </c>
      <c r="D5175" s="168">
        <v>485238</v>
      </c>
      <c r="E5175" s="151">
        <v>833</v>
      </c>
      <c r="F5175" s="913"/>
      <c r="G5175" s="1328"/>
    </row>
    <row r="5176" spans="1:7" ht="18.75" customHeight="1" thickBot="1" x14ac:dyDescent="0.3">
      <c r="A5176" s="1330"/>
      <c r="B5176" s="146" t="s">
        <v>5110</v>
      </c>
      <c r="C5176" s="147" t="s">
        <v>95</v>
      </c>
      <c r="D5176" s="168">
        <v>518245</v>
      </c>
      <c r="E5176" s="151">
        <v>833</v>
      </c>
      <c r="F5176" s="913"/>
      <c r="G5176" s="1328"/>
    </row>
    <row r="5177" spans="1:7" ht="18.75" customHeight="1" thickBot="1" x14ac:dyDescent="0.3">
      <c r="A5177" s="1330"/>
      <c r="B5177" s="146" t="s">
        <v>5111</v>
      </c>
      <c r="C5177" s="147" t="s">
        <v>95</v>
      </c>
      <c r="D5177" s="168">
        <v>553656</v>
      </c>
      <c r="E5177" s="151">
        <v>833</v>
      </c>
      <c r="F5177" s="913"/>
      <c r="G5177" s="1328"/>
    </row>
    <row r="5178" spans="1:7" ht="18.75" customHeight="1" thickBot="1" x14ac:dyDescent="0.3">
      <c r="A5178" s="1330"/>
      <c r="B5178" s="146" t="s">
        <v>5112</v>
      </c>
      <c r="C5178" s="147" t="s">
        <v>95</v>
      </c>
      <c r="D5178" s="168">
        <v>591812</v>
      </c>
      <c r="E5178" s="151">
        <v>833</v>
      </c>
      <c r="F5178" s="913"/>
      <c r="G5178" s="1328"/>
    </row>
    <row r="5179" spans="1:7" ht="18.75" customHeight="1" thickBot="1" x14ac:dyDescent="0.3">
      <c r="A5179" s="1330"/>
      <c r="B5179" s="146" t="s">
        <v>5113</v>
      </c>
      <c r="C5179" s="147" t="s">
        <v>95</v>
      </c>
      <c r="D5179" s="168">
        <v>633102</v>
      </c>
      <c r="E5179" s="151">
        <v>833</v>
      </c>
      <c r="F5179" s="913"/>
      <c r="G5179" s="1328"/>
    </row>
    <row r="5180" spans="1:7" ht="18.75" customHeight="1" thickBot="1" x14ac:dyDescent="0.3">
      <c r="A5180" s="1330"/>
      <c r="B5180" s="146" t="s">
        <v>5114</v>
      </c>
      <c r="C5180" s="147" t="s">
        <v>95</v>
      </c>
      <c r="D5180" s="168">
        <v>677962</v>
      </c>
      <c r="E5180" s="151">
        <v>833</v>
      </c>
      <c r="F5180" s="913"/>
      <c r="G5180" s="1328"/>
    </row>
    <row r="5181" spans="1:7" ht="18.75" customHeight="1" thickBot="1" x14ac:dyDescent="0.3">
      <c r="A5181" s="1330"/>
      <c r="B5181" s="146" t="s">
        <v>5115</v>
      </c>
      <c r="C5181" s="147" t="s">
        <v>95</v>
      </c>
      <c r="D5181" s="168">
        <v>726917</v>
      </c>
      <c r="E5181" s="151">
        <v>833</v>
      </c>
      <c r="F5181" s="913"/>
      <c r="G5181" s="1328"/>
    </row>
    <row r="5182" spans="1:7" ht="18.75" customHeight="1" thickBot="1" x14ac:dyDescent="0.3">
      <c r="A5182" s="1330"/>
      <c r="B5182" s="146" t="s">
        <v>5116</v>
      </c>
      <c r="C5182" s="147" t="s">
        <v>95</v>
      </c>
      <c r="D5182" s="168">
        <v>780526</v>
      </c>
      <c r="E5182" s="151">
        <v>833</v>
      </c>
      <c r="F5182" s="913"/>
      <c r="G5182" s="1328"/>
    </row>
    <row r="5183" spans="1:7" ht="18.75" customHeight="1" thickBot="1" x14ac:dyDescent="0.3">
      <c r="A5183" s="1330"/>
      <c r="B5183" s="146" t="s">
        <v>5117</v>
      </c>
      <c r="C5183" s="147" t="s">
        <v>95</v>
      </c>
      <c r="D5183" s="168">
        <v>839455</v>
      </c>
      <c r="E5183" s="151">
        <v>833</v>
      </c>
      <c r="F5183" s="913"/>
      <c r="G5183" s="1328"/>
    </row>
    <row r="5184" spans="1:7" ht="18.75" customHeight="1" thickBot="1" x14ac:dyDescent="0.3">
      <c r="A5184" s="1331"/>
      <c r="B5184" s="146" t="s">
        <v>5118</v>
      </c>
      <c r="C5184" s="147" t="s">
        <v>95</v>
      </c>
      <c r="D5184" s="168">
        <v>904456</v>
      </c>
      <c r="E5184" s="151">
        <v>833</v>
      </c>
      <c r="F5184" s="913"/>
      <c r="G5184" s="1328"/>
    </row>
    <row r="5185" spans="1:7" ht="18.75" customHeight="1" thickBot="1" x14ac:dyDescent="0.3">
      <c r="A5185" s="1329">
        <v>30</v>
      </c>
      <c r="B5185" s="146" t="s">
        <v>5119</v>
      </c>
      <c r="C5185" s="147" t="s">
        <v>95</v>
      </c>
      <c r="D5185" s="168">
        <v>91198</v>
      </c>
      <c r="E5185" s="151">
        <v>833</v>
      </c>
      <c r="F5185" s="913"/>
      <c r="G5185" s="1342" t="s">
        <v>4099</v>
      </c>
    </row>
    <row r="5186" spans="1:7" ht="18.75" customHeight="1" thickBot="1" x14ac:dyDescent="0.3">
      <c r="A5186" s="1330"/>
      <c r="B5186" s="146" t="s">
        <v>5120</v>
      </c>
      <c r="C5186" s="147" t="s">
        <v>95</v>
      </c>
      <c r="D5186" s="168">
        <v>120141</v>
      </c>
      <c r="E5186" s="151">
        <v>833</v>
      </c>
      <c r="F5186" s="913"/>
      <c r="G5186" s="1328"/>
    </row>
    <row r="5187" spans="1:7" ht="18.75" customHeight="1" thickBot="1" x14ac:dyDescent="0.3">
      <c r="A5187" s="1330"/>
      <c r="B5187" s="146" t="s">
        <v>5121</v>
      </c>
      <c r="C5187" s="147" t="s">
        <v>95</v>
      </c>
      <c r="D5187" s="168">
        <v>316106</v>
      </c>
      <c r="E5187" s="151">
        <v>833</v>
      </c>
      <c r="F5187" s="913"/>
      <c r="G5187" s="1328"/>
    </row>
    <row r="5188" spans="1:7" ht="18.75" customHeight="1" thickBot="1" x14ac:dyDescent="0.3">
      <c r="A5188" s="1330"/>
      <c r="B5188" s="146" t="s">
        <v>5122</v>
      </c>
      <c r="C5188" s="147" t="s">
        <v>95</v>
      </c>
      <c r="D5188" s="168">
        <v>425284</v>
      </c>
      <c r="E5188" s="151">
        <v>833</v>
      </c>
      <c r="F5188" s="913"/>
      <c r="G5188" s="1328"/>
    </row>
    <row r="5189" spans="1:7" ht="18.75" customHeight="1" thickBot="1" x14ac:dyDescent="0.3">
      <c r="A5189" s="1330"/>
      <c r="B5189" s="146" t="s">
        <v>5123</v>
      </c>
      <c r="C5189" s="147" t="s">
        <v>95</v>
      </c>
      <c r="D5189" s="168">
        <v>454339</v>
      </c>
      <c r="E5189" s="151">
        <v>833</v>
      </c>
      <c r="F5189" s="913"/>
      <c r="G5189" s="1328"/>
    </row>
    <row r="5190" spans="1:7" ht="18.75" customHeight="1" thickBot="1" x14ac:dyDescent="0.3">
      <c r="A5190" s="1330"/>
      <c r="B5190" s="146" t="s">
        <v>5124</v>
      </c>
      <c r="C5190" s="147" t="s">
        <v>95</v>
      </c>
      <c r="D5190" s="168">
        <v>485238</v>
      </c>
      <c r="E5190" s="151">
        <v>833</v>
      </c>
      <c r="F5190" s="913"/>
      <c r="G5190" s="1328"/>
    </row>
    <row r="5191" spans="1:7" ht="18.75" customHeight="1" thickBot="1" x14ac:dyDescent="0.3">
      <c r="A5191" s="1330"/>
      <c r="B5191" s="146" t="s">
        <v>5125</v>
      </c>
      <c r="C5191" s="147" t="s">
        <v>95</v>
      </c>
      <c r="D5191" s="168">
        <v>518245</v>
      </c>
      <c r="E5191" s="151">
        <v>833</v>
      </c>
      <c r="F5191" s="913"/>
      <c r="G5191" s="1328"/>
    </row>
    <row r="5192" spans="1:7" ht="18.75" customHeight="1" thickBot="1" x14ac:dyDescent="0.3">
      <c r="A5192" s="1330"/>
      <c r="B5192" s="146" t="s">
        <v>5126</v>
      </c>
      <c r="C5192" s="147" t="s">
        <v>95</v>
      </c>
      <c r="D5192" s="168">
        <v>553656</v>
      </c>
      <c r="E5192" s="151">
        <v>833</v>
      </c>
      <c r="F5192" s="913"/>
      <c r="G5192" s="1328"/>
    </row>
    <row r="5193" spans="1:7" ht="18.75" customHeight="1" thickBot="1" x14ac:dyDescent="0.3">
      <c r="A5193" s="1330"/>
      <c r="B5193" s="146" t="s">
        <v>5127</v>
      </c>
      <c r="C5193" s="147" t="s">
        <v>95</v>
      </c>
      <c r="D5193" s="168">
        <v>591812</v>
      </c>
      <c r="E5193" s="151">
        <v>833</v>
      </c>
      <c r="F5193" s="913"/>
      <c r="G5193" s="1328"/>
    </row>
    <row r="5194" spans="1:7" ht="18.75" customHeight="1" thickBot="1" x14ac:dyDescent="0.3">
      <c r="A5194" s="1330"/>
      <c r="B5194" s="146" t="s">
        <v>5128</v>
      </c>
      <c r="C5194" s="147" t="s">
        <v>95</v>
      </c>
      <c r="D5194" s="168">
        <v>633102</v>
      </c>
      <c r="E5194" s="151">
        <v>833</v>
      </c>
      <c r="F5194" s="913"/>
      <c r="G5194" s="1328"/>
    </row>
    <row r="5195" spans="1:7" ht="18.75" customHeight="1" thickBot="1" x14ac:dyDescent="0.3">
      <c r="A5195" s="1330"/>
      <c r="B5195" s="146" t="s">
        <v>5129</v>
      </c>
      <c r="C5195" s="147" t="s">
        <v>95</v>
      </c>
      <c r="D5195" s="168">
        <v>677962</v>
      </c>
      <c r="E5195" s="151">
        <v>833</v>
      </c>
      <c r="F5195" s="913"/>
      <c r="G5195" s="1328"/>
    </row>
    <row r="5196" spans="1:7" ht="18.75" customHeight="1" thickBot="1" x14ac:dyDescent="0.3">
      <c r="A5196" s="1330"/>
      <c r="B5196" s="146" t="s">
        <v>5130</v>
      </c>
      <c r="C5196" s="147" t="s">
        <v>95</v>
      </c>
      <c r="D5196" s="168">
        <v>726917</v>
      </c>
      <c r="E5196" s="151">
        <v>833</v>
      </c>
      <c r="F5196" s="913"/>
      <c r="G5196" s="1328"/>
    </row>
    <row r="5197" spans="1:7" ht="18.75" customHeight="1" thickBot="1" x14ac:dyDescent="0.3">
      <c r="A5197" s="1330"/>
      <c r="B5197" s="146" t="s">
        <v>5131</v>
      </c>
      <c r="C5197" s="147" t="s">
        <v>95</v>
      </c>
      <c r="D5197" s="168">
        <v>780526</v>
      </c>
      <c r="E5197" s="151">
        <v>833</v>
      </c>
      <c r="F5197" s="913"/>
      <c r="G5197" s="1328"/>
    </row>
    <row r="5198" spans="1:7" ht="18.75" customHeight="1" thickBot="1" x14ac:dyDescent="0.3">
      <c r="A5198" s="1330"/>
      <c r="B5198" s="146" t="s">
        <v>5132</v>
      </c>
      <c r="C5198" s="147" t="s">
        <v>95</v>
      </c>
      <c r="D5198" s="168">
        <v>839455</v>
      </c>
      <c r="E5198" s="151">
        <v>833</v>
      </c>
      <c r="F5198" s="913"/>
      <c r="G5198" s="1328"/>
    </row>
    <row r="5199" spans="1:7" ht="18.75" customHeight="1" thickBot="1" x14ac:dyDescent="0.3">
      <c r="A5199" s="1331"/>
      <c r="B5199" s="146" t="s">
        <v>5133</v>
      </c>
      <c r="C5199" s="147" t="s">
        <v>95</v>
      </c>
      <c r="D5199" s="168">
        <v>904456</v>
      </c>
      <c r="E5199" s="151">
        <v>833</v>
      </c>
      <c r="F5199" s="913"/>
      <c r="G5199" s="1328"/>
    </row>
    <row r="5200" spans="1:7" ht="18.75" customHeight="1" thickBot="1" x14ac:dyDescent="0.3">
      <c r="A5200" s="1329">
        <v>30</v>
      </c>
      <c r="B5200" s="146" t="s">
        <v>5134</v>
      </c>
      <c r="C5200" s="147" t="s">
        <v>95</v>
      </c>
      <c r="D5200" s="168">
        <v>91198</v>
      </c>
      <c r="E5200" s="151">
        <v>833</v>
      </c>
      <c r="F5200" s="913"/>
      <c r="G5200" s="1342" t="s">
        <v>4099</v>
      </c>
    </row>
    <row r="5201" spans="1:7" ht="18.75" customHeight="1" thickBot="1" x14ac:dyDescent="0.3">
      <c r="A5201" s="1330"/>
      <c r="B5201" s="146" t="s">
        <v>5135</v>
      </c>
      <c r="C5201" s="147" t="s">
        <v>95</v>
      </c>
      <c r="D5201" s="168">
        <v>120141</v>
      </c>
      <c r="E5201" s="151">
        <v>833</v>
      </c>
      <c r="F5201" s="913"/>
      <c r="G5201" s="1328"/>
    </row>
    <row r="5202" spans="1:7" ht="18.75" customHeight="1" thickBot="1" x14ac:dyDescent="0.3">
      <c r="A5202" s="1330"/>
      <c r="B5202" s="146" t="s">
        <v>5136</v>
      </c>
      <c r="C5202" s="147" t="s">
        <v>95</v>
      </c>
      <c r="D5202" s="168">
        <v>316106</v>
      </c>
      <c r="E5202" s="151">
        <v>833</v>
      </c>
      <c r="F5202" s="913"/>
      <c r="G5202" s="1328"/>
    </row>
    <row r="5203" spans="1:7" ht="18.75" customHeight="1" thickBot="1" x14ac:dyDescent="0.3">
      <c r="A5203" s="1330"/>
      <c r="B5203" s="146" t="s">
        <v>5137</v>
      </c>
      <c r="C5203" s="147" t="s">
        <v>95</v>
      </c>
      <c r="D5203" s="168">
        <v>425284</v>
      </c>
      <c r="E5203" s="151">
        <v>833</v>
      </c>
      <c r="F5203" s="913"/>
      <c r="G5203" s="1328"/>
    </row>
    <row r="5204" spans="1:7" ht="18.75" customHeight="1" thickBot="1" x14ac:dyDescent="0.3">
      <c r="A5204" s="1330"/>
      <c r="B5204" s="146" t="s">
        <v>5138</v>
      </c>
      <c r="C5204" s="147" t="s">
        <v>95</v>
      </c>
      <c r="D5204" s="168">
        <v>454339</v>
      </c>
      <c r="E5204" s="151">
        <v>833</v>
      </c>
      <c r="F5204" s="913"/>
      <c r="G5204" s="1328"/>
    </row>
    <row r="5205" spans="1:7" ht="18.75" customHeight="1" thickBot="1" x14ac:dyDescent="0.3">
      <c r="A5205" s="1330"/>
      <c r="B5205" s="146" t="s">
        <v>5139</v>
      </c>
      <c r="C5205" s="147" t="s">
        <v>95</v>
      </c>
      <c r="D5205" s="168">
        <v>485238</v>
      </c>
      <c r="E5205" s="151">
        <v>833</v>
      </c>
      <c r="F5205" s="913"/>
      <c r="G5205" s="1328"/>
    </row>
    <row r="5206" spans="1:7" ht="18.75" customHeight="1" thickBot="1" x14ac:dyDescent="0.3">
      <c r="A5206" s="1330"/>
      <c r="B5206" s="146" t="s">
        <v>5140</v>
      </c>
      <c r="C5206" s="147" t="s">
        <v>95</v>
      </c>
      <c r="D5206" s="168">
        <v>518245</v>
      </c>
      <c r="E5206" s="151">
        <v>833</v>
      </c>
      <c r="F5206" s="913"/>
      <c r="G5206" s="1328"/>
    </row>
    <row r="5207" spans="1:7" ht="18.75" customHeight="1" thickBot="1" x14ac:dyDescent="0.3">
      <c r="A5207" s="1330"/>
      <c r="B5207" s="146" t="s">
        <v>5141</v>
      </c>
      <c r="C5207" s="147" t="s">
        <v>95</v>
      </c>
      <c r="D5207" s="168">
        <v>553656</v>
      </c>
      <c r="E5207" s="151">
        <v>833</v>
      </c>
      <c r="F5207" s="913"/>
      <c r="G5207" s="1328"/>
    </row>
    <row r="5208" spans="1:7" ht="18.75" customHeight="1" thickBot="1" x14ac:dyDescent="0.3">
      <c r="A5208" s="1330"/>
      <c r="B5208" s="146" t="s">
        <v>5142</v>
      </c>
      <c r="C5208" s="147" t="s">
        <v>95</v>
      </c>
      <c r="D5208" s="168">
        <v>591812</v>
      </c>
      <c r="E5208" s="151">
        <v>833</v>
      </c>
      <c r="F5208" s="913"/>
      <c r="G5208" s="1328"/>
    </row>
    <row r="5209" spans="1:7" ht="18.75" customHeight="1" thickBot="1" x14ac:dyDescent="0.3">
      <c r="A5209" s="1330"/>
      <c r="B5209" s="146" t="s">
        <v>5143</v>
      </c>
      <c r="C5209" s="147" t="s">
        <v>95</v>
      </c>
      <c r="D5209" s="168">
        <v>633102</v>
      </c>
      <c r="E5209" s="151">
        <v>833</v>
      </c>
      <c r="F5209" s="913"/>
      <c r="G5209" s="1328"/>
    </row>
    <row r="5210" spans="1:7" ht="18.75" customHeight="1" thickBot="1" x14ac:dyDescent="0.3">
      <c r="A5210" s="1330"/>
      <c r="B5210" s="146" t="s">
        <v>5144</v>
      </c>
      <c r="C5210" s="147" t="s">
        <v>95</v>
      </c>
      <c r="D5210" s="168">
        <v>677962</v>
      </c>
      <c r="E5210" s="151">
        <v>833</v>
      </c>
      <c r="F5210" s="913"/>
      <c r="G5210" s="1328"/>
    </row>
    <row r="5211" spans="1:7" ht="18.75" customHeight="1" thickBot="1" x14ac:dyDescent="0.3">
      <c r="A5211" s="1330"/>
      <c r="B5211" s="146" t="s">
        <v>5145</v>
      </c>
      <c r="C5211" s="147" t="s">
        <v>95</v>
      </c>
      <c r="D5211" s="168">
        <v>726917</v>
      </c>
      <c r="E5211" s="151">
        <v>833</v>
      </c>
      <c r="F5211" s="913"/>
      <c r="G5211" s="1328"/>
    </row>
    <row r="5212" spans="1:7" ht="18.75" customHeight="1" thickBot="1" x14ac:dyDescent="0.3">
      <c r="A5212" s="1330"/>
      <c r="B5212" s="146" t="s">
        <v>5146</v>
      </c>
      <c r="C5212" s="147" t="s">
        <v>95</v>
      </c>
      <c r="D5212" s="168">
        <v>780526</v>
      </c>
      <c r="E5212" s="151">
        <v>833</v>
      </c>
      <c r="F5212" s="913"/>
      <c r="G5212" s="1328"/>
    </row>
    <row r="5213" spans="1:7" ht="18.75" customHeight="1" thickBot="1" x14ac:dyDescent="0.3">
      <c r="A5213" s="1330"/>
      <c r="B5213" s="146" t="s">
        <v>5147</v>
      </c>
      <c r="C5213" s="147" t="s">
        <v>95</v>
      </c>
      <c r="D5213" s="168">
        <v>839455</v>
      </c>
      <c r="E5213" s="151">
        <v>833</v>
      </c>
      <c r="F5213" s="913"/>
      <c r="G5213" s="1328"/>
    </row>
    <row r="5214" spans="1:7" ht="18.75" customHeight="1" thickBot="1" x14ac:dyDescent="0.3">
      <c r="A5214" s="1331"/>
      <c r="B5214" s="146" t="s">
        <v>5148</v>
      </c>
      <c r="C5214" s="147" t="s">
        <v>95</v>
      </c>
      <c r="D5214" s="168">
        <v>904456</v>
      </c>
      <c r="E5214" s="151">
        <v>833</v>
      </c>
      <c r="F5214" s="913"/>
      <c r="G5214" s="1328"/>
    </row>
    <row r="5215" spans="1:7" ht="18.75" customHeight="1" thickBot="1" x14ac:dyDescent="0.3">
      <c r="A5215" s="1329">
        <v>31</v>
      </c>
      <c r="B5215" s="146" t="s">
        <v>5149</v>
      </c>
      <c r="C5215" s="147" t="s">
        <v>95</v>
      </c>
      <c r="D5215" s="168">
        <v>91198</v>
      </c>
      <c r="E5215" s="151">
        <v>833</v>
      </c>
      <c r="F5215" s="913"/>
      <c r="G5215" s="1342" t="s">
        <v>4099</v>
      </c>
    </row>
    <row r="5216" spans="1:7" ht="18.75" customHeight="1" thickBot="1" x14ac:dyDescent="0.3">
      <c r="A5216" s="1330"/>
      <c r="B5216" s="146" t="s">
        <v>5150</v>
      </c>
      <c r="C5216" s="147" t="s">
        <v>95</v>
      </c>
      <c r="D5216" s="168">
        <v>120141</v>
      </c>
      <c r="E5216" s="151">
        <v>833</v>
      </c>
      <c r="F5216" s="913"/>
      <c r="G5216" s="1328"/>
    </row>
    <row r="5217" spans="1:7" ht="18.75" customHeight="1" thickBot="1" x14ac:dyDescent="0.3">
      <c r="A5217" s="1330"/>
      <c r="B5217" s="146" t="s">
        <v>5151</v>
      </c>
      <c r="C5217" s="147" t="s">
        <v>95</v>
      </c>
      <c r="D5217" s="168">
        <v>316106</v>
      </c>
      <c r="E5217" s="151">
        <v>833</v>
      </c>
      <c r="F5217" s="913"/>
      <c r="G5217" s="1328"/>
    </row>
    <row r="5218" spans="1:7" ht="18.75" customHeight="1" thickBot="1" x14ac:dyDescent="0.3">
      <c r="A5218" s="1330"/>
      <c r="B5218" s="146" t="s">
        <v>5152</v>
      </c>
      <c r="C5218" s="147" t="s">
        <v>95</v>
      </c>
      <c r="D5218" s="168">
        <v>425284</v>
      </c>
      <c r="E5218" s="151">
        <v>833</v>
      </c>
      <c r="F5218" s="913"/>
      <c r="G5218" s="1328"/>
    </row>
    <row r="5219" spans="1:7" ht="18.75" customHeight="1" thickBot="1" x14ac:dyDescent="0.3">
      <c r="A5219" s="1330"/>
      <c r="B5219" s="146" t="s">
        <v>5153</v>
      </c>
      <c r="C5219" s="147" t="s">
        <v>95</v>
      </c>
      <c r="D5219" s="168">
        <v>454339</v>
      </c>
      <c r="E5219" s="151">
        <v>833</v>
      </c>
      <c r="F5219" s="913"/>
      <c r="G5219" s="1328"/>
    </row>
    <row r="5220" spans="1:7" ht="18.75" customHeight="1" thickBot="1" x14ac:dyDescent="0.3">
      <c r="A5220" s="1330"/>
      <c r="B5220" s="146" t="s">
        <v>5154</v>
      </c>
      <c r="C5220" s="147" t="s">
        <v>95</v>
      </c>
      <c r="D5220" s="168">
        <v>485238</v>
      </c>
      <c r="E5220" s="151">
        <v>833</v>
      </c>
      <c r="F5220" s="913"/>
      <c r="G5220" s="1328"/>
    </row>
    <row r="5221" spans="1:7" ht="18.75" customHeight="1" thickBot="1" x14ac:dyDescent="0.3">
      <c r="A5221" s="1330"/>
      <c r="B5221" s="146" t="s">
        <v>5155</v>
      </c>
      <c r="C5221" s="147" t="s">
        <v>95</v>
      </c>
      <c r="D5221" s="168">
        <v>518245</v>
      </c>
      <c r="E5221" s="151">
        <v>833</v>
      </c>
      <c r="F5221" s="913"/>
      <c r="G5221" s="1328"/>
    </row>
    <row r="5222" spans="1:7" ht="18.75" customHeight="1" thickBot="1" x14ac:dyDescent="0.3">
      <c r="A5222" s="1330"/>
      <c r="B5222" s="146" t="s">
        <v>5156</v>
      </c>
      <c r="C5222" s="147" t="s">
        <v>95</v>
      </c>
      <c r="D5222" s="168">
        <v>553656</v>
      </c>
      <c r="E5222" s="151">
        <v>833</v>
      </c>
      <c r="F5222" s="913"/>
      <c r="G5222" s="1328"/>
    </row>
    <row r="5223" spans="1:7" ht="18.75" customHeight="1" thickBot="1" x14ac:dyDescent="0.3">
      <c r="A5223" s="1330"/>
      <c r="B5223" s="146" t="s">
        <v>5157</v>
      </c>
      <c r="C5223" s="147" t="s">
        <v>95</v>
      </c>
      <c r="D5223" s="168">
        <v>591812</v>
      </c>
      <c r="E5223" s="151">
        <v>833</v>
      </c>
      <c r="F5223" s="913"/>
      <c r="G5223" s="1328"/>
    </row>
    <row r="5224" spans="1:7" ht="18.75" customHeight="1" thickBot="1" x14ac:dyDescent="0.3">
      <c r="A5224" s="1330"/>
      <c r="B5224" s="146" t="s">
        <v>5158</v>
      </c>
      <c r="C5224" s="147" t="s">
        <v>95</v>
      </c>
      <c r="D5224" s="168">
        <v>633102</v>
      </c>
      <c r="E5224" s="151">
        <v>833</v>
      </c>
      <c r="F5224" s="913"/>
      <c r="G5224" s="1328"/>
    </row>
    <row r="5225" spans="1:7" ht="18.75" customHeight="1" thickBot="1" x14ac:dyDescent="0.3">
      <c r="A5225" s="1330"/>
      <c r="B5225" s="146" t="s">
        <v>5159</v>
      </c>
      <c r="C5225" s="147" t="s">
        <v>95</v>
      </c>
      <c r="D5225" s="168">
        <v>677962</v>
      </c>
      <c r="E5225" s="151">
        <v>833</v>
      </c>
      <c r="F5225" s="913"/>
      <c r="G5225" s="1328"/>
    </row>
    <row r="5226" spans="1:7" ht="18.75" customHeight="1" thickBot="1" x14ac:dyDescent="0.3">
      <c r="A5226" s="1330"/>
      <c r="B5226" s="146" t="s">
        <v>5160</v>
      </c>
      <c r="C5226" s="147" t="s">
        <v>95</v>
      </c>
      <c r="D5226" s="168">
        <v>726917</v>
      </c>
      <c r="E5226" s="151">
        <v>833</v>
      </c>
      <c r="F5226" s="913"/>
      <c r="G5226" s="1328"/>
    </row>
    <row r="5227" spans="1:7" ht="18.75" customHeight="1" thickBot="1" x14ac:dyDescent="0.3">
      <c r="A5227" s="1330"/>
      <c r="B5227" s="146" t="s">
        <v>5161</v>
      </c>
      <c r="C5227" s="147" t="s">
        <v>95</v>
      </c>
      <c r="D5227" s="168">
        <v>780526</v>
      </c>
      <c r="E5227" s="151">
        <v>833</v>
      </c>
      <c r="F5227" s="913"/>
      <c r="G5227" s="1328"/>
    </row>
    <row r="5228" spans="1:7" ht="18.75" customHeight="1" thickBot="1" x14ac:dyDescent="0.3">
      <c r="A5228" s="1330"/>
      <c r="B5228" s="146" t="s">
        <v>5162</v>
      </c>
      <c r="C5228" s="147" t="s">
        <v>95</v>
      </c>
      <c r="D5228" s="168">
        <v>839455</v>
      </c>
      <c r="E5228" s="151">
        <v>833</v>
      </c>
      <c r="F5228" s="913"/>
      <c r="G5228" s="1328"/>
    </row>
    <row r="5229" spans="1:7" ht="18.75" customHeight="1" thickBot="1" x14ac:dyDescent="0.3">
      <c r="A5229" s="1331"/>
      <c r="B5229" s="146" t="s">
        <v>5163</v>
      </c>
      <c r="C5229" s="147" t="s">
        <v>95</v>
      </c>
      <c r="D5229" s="168">
        <v>904456</v>
      </c>
      <c r="E5229" s="151">
        <v>833</v>
      </c>
      <c r="F5229" s="913"/>
      <c r="G5229" s="1328"/>
    </row>
    <row r="5230" spans="1:7" ht="18.75" customHeight="1" thickBot="1" x14ac:dyDescent="0.3">
      <c r="A5230" s="1329">
        <v>31</v>
      </c>
      <c r="B5230" s="146" t="s">
        <v>5164</v>
      </c>
      <c r="C5230" s="147" t="s">
        <v>95</v>
      </c>
      <c r="D5230" s="168">
        <v>91198</v>
      </c>
      <c r="E5230" s="151">
        <v>833</v>
      </c>
      <c r="F5230" s="913"/>
      <c r="G5230" s="1342" t="s">
        <v>4099</v>
      </c>
    </row>
    <row r="5231" spans="1:7" ht="18.75" customHeight="1" thickBot="1" x14ac:dyDescent="0.3">
      <c r="A5231" s="1330"/>
      <c r="B5231" s="146" t="s">
        <v>5165</v>
      </c>
      <c r="C5231" s="147" t="s">
        <v>95</v>
      </c>
      <c r="D5231" s="168">
        <v>120141</v>
      </c>
      <c r="E5231" s="151">
        <v>833</v>
      </c>
      <c r="F5231" s="913"/>
      <c r="G5231" s="1328"/>
    </row>
    <row r="5232" spans="1:7" ht="18.75" customHeight="1" thickBot="1" x14ac:dyDescent="0.3">
      <c r="A5232" s="1330"/>
      <c r="B5232" s="146" t="s">
        <v>5166</v>
      </c>
      <c r="C5232" s="147" t="s">
        <v>95</v>
      </c>
      <c r="D5232" s="168">
        <v>316106</v>
      </c>
      <c r="E5232" s="151">
        <v>833</v>
      </c>
      <c r="F5232" s="913"/>
      <c r="G5232" s="1328"/>
    </row>
    <row r="5233" spans="1:7" ht="18.75" customHeight="1" thickBot="1" x14ac:dyDescent="0.3">
      <c r="A5233" s="1330"/>
      <c r="B5233" s="146" t="s">
        <v>5167</v>
      </c>
      <c r="C5233" s="147" t="s">
        <v>95</v>
      </c>
      <c r="D5233" s="168">
        <v>425284</v>
      </c>
      <c r="E5233" s="151">
        <v>833</v>
      </c>
      <c r="F5233" s="913"/>
      <c r="G5233" s="1328"/>
    </row>
    <row r="5234" spans="1:7" ht="18.75" customHeight="1" thickBot="1" x14ac:dyDescent="0.3">
      <c r="A5234" s="1330"/>
      <c r="B5234" s="146" t="s">
        <v>5168</v>
      </c>
      <c r="C5234" s="147" t="s">
        <v>95</v>
      </c>
      <c r="D5234" s="168">
        <v>454339</v>
      </c>
      <c r="E5234" s="151">
        <v>833</v>
      </c>
      <c r="F5234" s="913"/>
      <c r="G5234" s="1328"/>
    </row>
    <row r="5235" spans="1:7" ht="18.75" customHeight="1" thickBot="1" x14ac:dyDescent="0.3">
      <c r="A5235" s="1330"/>
      <c r="B5235" s="146" t="s">
        <v>5169</v>
      </c>
      <c r="C5235" s="147" t="s">
        <v>95</v>
      </c>
      <c r="D5235" s="168">
        <v>485238</v>
      </c>
      <c r="E5235" s="151">
        <v>833</v>
      </c>
      <c r="F5235" s="913"/>
      <c r="G5235" s="1328"/>
    </row>
    <row r="5236" spans="1:7" ht="18.75" customHeight="1" thickBot="1" x14ac:dyDescent="0.3">
      <c r="A5236" s="1330"/>
      <c r="B5236" s="146" t="s">
        <v>5170</v>
      </c>
      <c r="C5236" s="147" t="s">
        <v>95</v>
      </c>
      <c r="D5236" s="168">
        <v>518245</v>
      </c>
      <c r="E5236" s="151">
        <v>833</v>
      </c>
      <c r="F5236" s="913"/>
      <c r="G5236" s="1328"/>
    </row>
    <row r="5237" spans="1:7" ht="18.75" customHeight="1" thickBot="1" x14ac:dyDescent="0.3">
      <c r="A5237" s="1330"/>
      <c r="B5237" s="146" t="s">
        <v>5171</v>
      </c>
      <c r="C5237" s="147" t="s">
        <v>95</v>
      </c>
      <c r="D5237" s="168">
        <v>553656</v>
      </c>
      <c r="E5237" s="151">
        <v>833</v>
      </c>
      <c r="F5237" s="913"/>
      <c r="G5237" s="1328"/>
    </row>
    <row r="5238" spans="1:7" ht="18.75" customHeight="1" thickBot="1" x14ac:dyDescent="0.3">
      <c r="A5238" s="1330"/>
      <c r="B5238" s="146" t="s">
        <v>5172</v>
      </c>
      <c r="C5238" s="147" t="s">
        <v>95</v>
      </c>
      <c r="D5238" s="168">
        <v>591812</v>
      </c>
      <c r="E5238" s="151">
        <v>833</v>
      </c>
      <c r="F5238" s="913"/>
      <c r="G5238" s="1328"/>
    </row>
    <row r="5239" spans="1:7" ht="18.75" customHeight="1" thickBot="1" x14ac:dyDescent="0.3">
      <c r="A5239" s="1330"/>
      <c r="B5239" s="146" t="s">
        <v>5173</v>
      </c>
      <c r="C5239" s="147" t="s">
        <v>95</v>
      </c>
      <c r="D5239" s="168">
        <v>633102</v>
      </c>
      <c r="E5239" s="151">
        <v>833</v>
      </c>
      <c r="F5239" s="913"/>
      <c r="G5239" s="1328"/>
    </row>
    <row r="5240" spans="1:7" ht="18.75" customHeight="1" thickBot="1" x14ac:dyDescent="0.3">
      <c r="A5240" s="1330"/>
      <c r="B5240" s="146" t="s">
        <v>5174</v>
      </c>
      <c r="C5240" s="147" t="s">
        <v>95</v>
      </c>
      <c r="D5240" s="168">
        <v>677962</v>
      </c>
      <c r="E5240" s="151">
        <v>833</v>
      </c>
      <c r="F5240" s="913"/>
      <c r="G5240" s="1328"/>
    </row>
    <row r="5241" spans="1:7" ht="18.75" customHeight="1" thickBot="1" x14ac:dyDescent="0.3">
      <c r="A5241" s="1330"/>
      <c r="B5241" s="146" t="s">
        <v>5175</v>
      </c>
      <c r="C5241" s="147" t="s">
        <v>95</v>
      </c>
      <c r="D5241" s="168">
        <v>726917</v>
      </c>
      <c r="E5241" s="151">
        <v>833</v>
      </c>
      <c r="F5241" s="913"/>
      <c r="G5241" s="1328"/>
    </row>
    <row r="5242" spans="1:7" ht="18.75" customHeight="1" thickBot="1" x14ac:dyDescent="0.3">
      <c r="A5242" s="1330"/>
      <c r="B5242" s="146" t="s">
        <v>5176</v>
      </c>
      <c r="C5242" s="147" t="s">
        <v>95</v>
      </c>
      <c r="D5242" s="168">
        <v>780526</v>
      </c>
      <c r="E5242" s="151">
        <v>833</v>
      </c>
      <c r="F5242" s="913"/>
      <c r="G5242" s="1328"/>
    </row>
    <row r="5243" spans="1:7" ht="18.75" customHeight="1" thickBot="1" x14ac:dyDescent="0.3">
      <c r="A5243" s="1330"/>
      <c r="B5243" s="146" t="s">
        <v>5177</v>
      </c>
      <c r="C5243" s="147" t="s">
        <v>95</v>
      </c>
      <c r="D5243" s="168">
        <v>839455</v>
      </c>
      <c r="E5243" s="151">
        <v>833</v>
      </c>
      <c r="F5243" s="913"/>
      <c r="G5243" s="1328"/>
    </row>
    <row r="5244" spans="1:7" ht="18.75" customHeight="1" thickBot="1" x14ac:dyDescent="0.3">
      <c r="A5244" s="1331"/>
      <c r="B5244" s="146" t="s">
        <v>5178</v>
      </c>
      <c r="C5244" s="147" t="s">
        <v>95</v>
      </c>
      <c r="D5244" s="168">
        <v>904456</v>
      </c>
      <c r="E5244" s="151">
        <v>833</v>
      </c>
      <c r="F5244" s="913"/>
      <c r="G5244" s="1328"/>
    </row>
    <row r="5245" spans="1:7" ht="18.75" customHeight="1" thickBot="1" x14ac:dyDescent="0.3">
      <c r="A5245" s="1329">
        <v>31</v>
      </c>
      <c r="B5245" s="146" t="s">
        <v>5179</v>
      </c>
      <c r="C5245" s="147" t="s">
        <v>95</v>
      </c>
      <c r="D5245" s="168">
        <v>91198</v>
      </c>
      <c r="E5245" s="151">
        <v>833</v>
      </c>
      <c r="F5245" s="913"/>
      <c r="G5245" s="1342" t="s">
        <v>4099</v>
      </c>
    </row>
    <row r="5246" spans="1:7" ht="18.75" customHeight="1" thickBot="1" x14ac:dyDescent="0.3">
      <c r="A5246" s="1330"/>
      <c r="B5246" s="146" t="s">
        <v>5180</v>
      </c>
      <c r="C5246" s="147" t="s">
        <v>95</v>
      </c>
      <c r="D5246" s="168">
        <v>120141</v>
      </c>
      <c r="E5246" s="151">
        <v>833</v>
      </c>
      <c r="F5246" s="913"/>
      <c r="G5246" s="1328"/>
    </row>
    <row r="5247" spans="1:7" ht="18.75" customHeight="1" thickBot="1" x14ac:dyDescent="0.3">
      <c r="A5247" s="1330"/>
      <c r="B5247" s="146" t="s">
        <v>5181</v>
      </c>
      <c r="C5247" s="147" t="s">
        <v>95</v>
      </c>
      <c r="D5247" s="168">
        <v>316106</v>
      </c>
      <c r="E5247" s="151">
        <v>833</v>
      </c>
      <c r="F5247" s="913"/>
      <c r="G5247" s="1328"/>
    </row>
    <row r="5248" spans="1:7" ht="18.75" customHeight="1" thickBot="1" x14ac:dyDescent="0.3">
      <c r="A5248" s="1330"/>
      <c r="B5248" s="146" t="s">
        <v>5182</v>
      </c>
      <c r="C5248" s="147" t="s">
        <v>95</v>
      </c>
      <c r="D5248" s="168">
        <v>425284</v>
      </c>
      <c r="E5248" s="151">
        <v>833</v>
      </c>
      <c r="F5248" s="913"/>
      <c r="G5248" s="1328"/>
    </row>
    <row r="5249" spans="1:7" ht="18.75" customHeight="1" thickBot="1" x14ac:dyDescent="0.3">
      <c r="A5249" s="1330"/>
      <c r="B5249" s="146" t="s">
        <v>5183</v>
      </c>
      <c r="C5249" s="147" t="s">
        <v>95</v>
      </c>
      <c r="D5249" s="168">
        <v>454339</v>
      </c>
      <c r="E5249" s="151">
        <v>833</v>
      </c>
      <c r="F5249" s="913"/>
      <c r="G5249" s="1328"/>
    </row>
    <row r="5250" spans="1:7" ht="18.75" customHeight="1" thickBot="1" x14ac:dyDescent="0.3">
      <c r="A5250" s="1330"/>
      <c r="B5250" s="146" t="s">
        <v>5184</v>
      </c>
      <c r="C5250" s="147" t="s">
        <v>95</v>
      </c>
      <c r="D5250" s="168">
        <v>485238</v>
      </c>
      <c r="E5250" s="151">
        <v>833</v>
      </c>
      <c r="F5250" s="913"/>
      <c r="G5250" s="1328"/>
    </row>
    <row r="5251" spans="1:7" ht="18.75" customHeight="1" thickBot="1" x14ac:dyDescent="0.3">
      <c r="A5251" s="1330"/>
      <c r="B5251" s="146" t="s">
        <v>5185</v>
      </c>
      <c r="C5251" s="147" t="s">
        <v>95</v>
      </c>
      <c r="D5251" s="168">
        <v>518245</v>
      </c>
      <c r="E5251" s="151">
        <v>833</v>
      </c>
      <c r="F5251" s="913"/>
      <c r="G5251" s="1328"/>
    </row>
    <row r="5252" spans="1:7" ht="18.75" customHeight="1" thickBot="1" x14ac:dyDescent="0.3">
      <c r="A5252" s="1330"/>
      <c r="B5252" s="146" t="s">
        <v>5186</v>
      </c>
      <c r="C5252" s="147" t="s">
        <v>95</v>
      </c>
      <c r="D5252" s="168">
        <v>553656</v>
      </c>
      <c r="E5252" s="151">
        <v>833</v>
      </c>
      <c r="F5252" s="913"/>
      <c r="G5252" s="1328"/>
    </row>
    <row r="5253" spans="1:7" ht="18.75" customHeight="1" thickBot="1" x14ac:dyDescent="0.3">
      <c r="A5253" s="1330"/>
      <c r="B5253" s="146" t="s">
        <v>5187</v>
      </c>
      <c r="C5253" s="147" t="s">
        <v>95</v>
      </c>
      <c r="D5253" s="168">
        <v>591812</v>
      </c>
      <c r="E5253" s="151">
        <v>833</v>
      </c>
      <c r="F5253" s="913"/>
      <c r="G5253" s="1328"/>
    </row>
    <row r="5254" spans="1:7" ht="18.75" customHeight="1" thickBot="1" x14ac:dyDescent="0.3">
      <c r="A5254" s="1330"/>
      <c r="B5254" s="146" t="s">
        <v>5188</v>
      </c>
      <c r="C5254" s="147" t="s">
        <v>95</v>
      </c>
      <c r="D5254" s="168">
        <v>633102</v>
      </c>
      <c r="E5254" s="151">
        <v>833</v>
      </c>
      <c r="F5254" s="913"/>
      <c r="G5254" s="1328"/>
    </row>
    <row r="5255" spans="1:7" ht="18.75" customHeight="1" thickBot="1" x14ac:dyDescent="0.3">
      <c r="A5255" s="1330"/>
      <c r="B5255" s="146" t="s">
        <v>5189</v>
      </c>
      <c r="C5255" s="147" t="s">
        <v>95</v>
      </c>
      <c r="D5255" s="168">
        <v>677962</v>
      </c>
      <c r="E5255" s="151">
        <v>833</v>
      </c>
      <c r="F5255" s="913"/>
      <c r="G5255" s="1328"/>
    </row>
    <row r="5256" spans="1:7" ht="18.75" customHeight="1" thickBot="1" x14ac:dyDescent="0.3">
      <c r="A5256" s="1330"/>
      <c r="B5256" s="146" t="s">
        <v>5190</v>
      </c>
      <c r="C5256" s="147" t="s">
        <v>95</v>
      </c>
      <c r="D5256" s="168">
        <v>726917</v>
      </c>
      <c r="E5256" s="151">
        <v>833</v>
      </c>
      <c r="F5256" s="913"/>
      <c r="G5256" s="1328"/>
    </row>
    <row r="5257" spans="1:7" ht="18.75" customHeight="1" thickBot="1" x14ac:dyDescent="0.3">
      <c r="A5257" s="1330"/>
      <c r="B5257" s="146" t="s">
        <v>5191</v>
      </c>
      <c r="C5257" s="147" t="s">
        <v>95</v>
      </c>
      <c r="D5257" s="168">
        <v>780526</v>
      </c>
      <c r="E5257" s="151">
        <v>833</v>
      </c>
      <c r="F5257" s="913"/>
      <c r="G5257" s="1328"/>
    </row>
    <row r="5258" spans="1:7" ht="18.75" customHeight="1" thickBot="1" x14ac:dyDescent="0.3">
      <c r="A5258" s="1330"/>
      <c r="B5258" s="146" t="s">
        <v>5192</v>
      </c>
      <c r="C5258" s="147" t="s">
        <v>95</v>
      </c>
      <c r="D5258" s="168">
        <v>839455</v>
      </c>
      <c r="E5258" s="151">
        <v>833</v>
      </c>
      <c r="F5258" s="913"/>
      <c r="G5258" s="1328"/>
    </row>
    <row r="5259" spans="1:7" ht="18.75" customHeight="1" thickBot="1" x14ac:dyDescent="0.3">
      <c r="A5259" s="1331"/>
      <c r="B5259" s="146" t="s">
        <v>5193</v>
      </c>
      <c r="C5259" s="147" t="s">
        <v>95</v>
      </c>
      <c r="D5259" s="168">
        <v>904456</v>
      </c>
      <c r="E5259" s="151">
        <v>833</v>
      </c>
      <c r="F5259" s="913"/>
      <c r="G5259" s="1328"/>
    </row>
    <row r="5260" spans="1:7" ht="18.75" customHeight="1" thickBot="1" x14ac:dyDescent="0.3">
      <c r="A5260" s="1329">
        <v>32</v>
      </c>
      <c r="B5260" s="146" t="s">
        <v>5194</v>
      </c>
      <c r="C5260" s="147" t="s">
        <v>95</v>
      </c>
      <c r="D5260" s="168">
        <v>91198</v>
      </c>
      <c r="E5260" s="151">
        <v>833</v>
      </c>
      <c r="F5260" s="913"/>
      <c r="G5260" s="1342" t="s">
        <v>4099</v>
      </c>
    </row>
    <row r="5261" spans="1:7" ht="18.75" customHeight="1" thickBot="1" x14ac:dyDescent="0.3">
      <c r="A5261" s="1330"/>
      <c r="B5261" s="146" t="s">
        <v>5195</v>
      </c>
      <c r="C5261" s="147" t="s">
        <v>95</v>
      </c>
      <c r="D5261" s="168">
        <v>120141</v>
      </c>
      <c r="E5261" s="151">
        <v>833</v>
      </c>
      <c r="F5261" s="913"/>
      <c r="G5261" s="1328"/>
    </row>
    <row r="5262" spans="1:7" ht="18.75" customHeight="1" thickBot="1" x14ac:dyDescent="0.3">
      <c r="A5262" s="1330"/>
      <c r="B5262" s="146" t="s">
        <v>5196</v>
      </c>
      <c r="C5262" s="147" t="s">
        <v>95</v>
      </c>
      <c r="D5262" s="168">
        <v>316106</v>
      </c>
      <c r="E5262" s="151">
        <v>833</v>
      </c>
      <c r="F5262" s="913"/>
      <c r="G5262" s="1328"/>
    </row>
    <row r="5263" spans="1:7" ht="18.75" customHeight="1" thickBot="1" x14ac:dyDescent="0.3">
      <c r="A5263" s="1330"/>
      <c r="B5263" s="146" t="s">
        <v>5197</v>
      </c>
      <c r="C5263" s="147" t="s">
        <v>95</v>
      </c>
      <c r="D5263" s="168">
        <v>425284</v>
      </c>
      <c r="E5263" s="151">
        <v>833</v>
      </c>
      <c r="F5263" s="913"/>
      <c r="G5263" s="1328"/>
    </row>
    <row r="5264" spans="1:7" ht="18.75" customHeight="1" thickBot="1" x14ac:dyDescent="0.3">
      <c r="A5264" s="1330"/>
      <c r="B5264" s="146" t="s">
        <v>5198</v>
      </c>
      <c r="C5264" s="147" t="s">
        <v>95</v>
      </c>
      <c r="D5264" s="168">
        <v>454339</v>
      </c>
      <c r="E5264" s="151">
        <v>833</v>
      </c>
      <c r="F5264" s="913"/>
      <c r="G5264" s="1328"/>
    </row>
    <row r="5265" spans="1:7" ht="18.75" customHeight="1" thickBot="1" x14ac:dyDescent="0.3">
      <c r="A5265" s="1330"/>
      <c r="B5265" s="146" t="s">
        <v>5199</v>
      </c>
      <c r="C5265" s="147" t="s">
        <v>95</v>
      </c>
      <c r="D5265" s="168">
        <v>485238</v>
      </c>
      <c r="E5265" s="151">
        <v>833</v>
      </c>
      <c r="F5265" s="913"/>
      <c r="G5265" s="1328"/>
    </row>
    <row r="5266" spans="1:7" ht="18.75" customHeight="1" thickBot="1" x14ac:dyDescent="0.3">
      <c r="A5266" s="1330"/>
      <c r="B5266" s="146" t="s">
        <v>5200</v>
      </c>
      <c r="C5266" s="147" t="s">
        <v>95</v>
      </c>
      <c r="D5266" s="168">
        <v>518245</v>
      </c>
      <c r="E5266" s="151">
        <v>833</v>
      </c>
      <c r="F5266" s="913"/>
      <c r="G5266" s="1328"/>
    </row>
    <row r="5267" spans="1:7" ht="18.75" customHeight="1" thickBot="1" x14ac:dyDescent="0.3">
      <c r="A5267" s="1330"/>
      <c r="B5267" s="146" t="s">
        <v>5201</v>
      </c>
      <c r="C5267" s="147" t="s">
        <v>95</v>
      </c>
      <c r="D5267" s="168">
        <v>553656</v>
      </c>
      <c r="E5267" s="151">
        <v>833</v>
      </c>
      <c r="F5267" s="913"/>
      <c r="G5267" s="1328"/>
    </row>
    <row r="5268" spans="1:7" ht="18.75" customHeight="1" thickBot="1" x14ac:dyDescent="0.3">
      <c r="A5268" s="1330"/>
      <c r="B5268" s="146" t="s">
        <v>5202</v>
      </c>
      <c r="C5268" s="147" t="s">
        <v>95</v>
      </c>
      <c r="D5268" s="168">
        <v>591812</v>
      </c>
      <c r="E5268" s="151">
        <v>833</v>
      </c>
      <c r="F5268" s="913"/>
      <c r="G5268" s="1328"/>
    </row>
    <row r="5269" spans="1:7" ht="18.75" customHeight="1" thickBot="1" x14ac:dyDescent="0.3">
      <c r="A5269" s="1330"/>
      <c r="B5269" s="146" t="s">
        <v>5203</v>
      </c>
      <c r="C5269" s="147" t="s">
        <v>95</v>
      </c>
      <c r="D5269" s="168">
        <v>633102</v>
      </c>
      <c r="E5269" s="151">
        <v>833</v>
      </c>
      <c r="F5269" s="913"/>
      <c r="G5269" s="1328"/>
    </row>
    <row r="5270" spans="1:7" ht="18.75" customHeight="1" thickBot="1" x14ac:dyDescent="0.3">
      <c r="A5270" s="1330"/>
      <c r="B5270" s="146" t="s">
        <v>5204</v>
      </c>
      <c r="C5270" s="147" t="s">
        <v>95</v>
      </c>
      <c r="D5270" s="168">
        <v>677962</v>
      </c>
      <c r="E5270" s="151">
        <v>833</v>
      </c>
      <c r="F5270" s="913"/>
      <c r="G5270" s="1328"/>
    </row>
    <row r="5271" spans="1:7" ht="18.75" customHeight="1" thickBot="1" x14ac:dyDescent="0.3">
      <c r="A5271" s="1330"/>
      <c r="B5271" s="146" t="s">
        <v>5205</v>
      </c>
      <c r="C5271" s="147" t="s">
        <v>95</v>
      </c>
      <c r="D5271" s="168">
        <v>726917</v>
      </c>
      <c r="E5271" s="151">
        <v>833</v>
      </c>
      <c r="F5271" s="913"/>
      <c r="G5271" s="1328"/>
    </row>
    <row r="5272" spans="1:7" ht="18.75" customHeight="1" thickBot="1" x14ac:dyDescent="0.3">
      <c r="A5272" s="1330"/>
      <c r="B5272" s="146" t="s">
        <v>5206</v>
      </c>
      <c r="C5272" s="147" t="s">
        <v>95</v>
      </c>
      <c r="D5272" s="168">
        <v>780526</v>
      </c>
      <c r="E5272" s="151">
        <v>833</v>
      </c>
      <c r="F5272" s="913"/>
      <c r="G5272" s="1328"/>
    </row>
    <row r="5273" spans="1:7" ht="18.75" customHeight="1" thickBot="1" x14ac:dyDescent="0.3">
      <c r="A5273" s="1330"/>
      <c r="B5273" s="146" t="s">
        <v>5207</v>
      </c>
      <c r="C5273" s="147" t="s">
        <v>95</v>
      </c>
      <c r="D5273" s="168">
        <v>839455</v>
      </c>
      <c r="E5273" s="151">
        <v>833</v>
      </c>
      <c r="F5273" s="913"/>
      <c r="G5273" s="1328"/>
    </row>
    <row r="5274" spans="1:7" ht="18.75" customHeight="1" thickBot="1" x14ac:dyDescent="0.3">
      <c r="A5274" s="1331"/>
      <c r="B5274" s="146" t="s">
        <v>5208</v>
      </c>
      <c r="C5274" s="147" t="s">
        <v>95</v>
      </c>
      <c r="D5274" s="168">
        <v>904456</v>
      </c>
      <c r="E5274" s="151">
        <v>833</v>
      </c>
      <c r="F5274" s="913"/>
      <c r="G5274" s="1328"/>
    </row>
    <row r="5275" spans="1:7" ht="18.75" customHeight="1" thickBot="1" x14ac:dyDescent="0.3">
      <c r="A5275" s="1329">
        <v>33</v>
      </c>
      <c r="B5275" s="146" t="s">
        <v>5209</v>
      </c>
      <c r="C5275" s="147" t="s">
        <v>95</v>
      </c>
      <c r="D5275" s="168">
        <v>91198</v>
      </c>
      <c r="E5275" s="151">
        <v>833</v>
      </c>
      <c r="F5275" s="913"/>
      <c r="G5275" s="1342" t="s">
        <v>4099</v>
      </c>
    </row>
    <row r="5276" spans="1:7" ht="18.75" customHeight="1" thickBot="1" x14ac:dyDescent="0.3">
      <c r="A5276" s="1330"/>
      <c r="B5276" s="146" t="s">
        <v>5210</v>
      </c>
      <c r="C5276" s="147" t="s">
        <v>95</v>
      </c>
      <c r="D5276" s="168">
        <v>120141</v>
      </c>
      <c r="E5276" s="151">
        <v>833</v>
      </c>
      <c r="F5276" s="913"/>
      <c r="G5276" s="1328"/>
    </row>
    <row r="5277" spans="1:7" ht="18.75" customHeight="1" thickBot="1" x14ac:dyDescent="0.3">
      <c r="A5277" s="1330"/>
      <c r="B5277" s="146" t="s">
        <v>5211</v>
      </c>
      <c r="C5277" s="147" t="s">
        <v>95</v>
      </c>
      <c r="D5277" s="168">
        <v>316106</v>
      </c>
      <c r="E5277" s="151">
        <v>833</v>
      </c>
      <c r="F5277" s="913"/>
      <c r="G5277" s="1328"/>
    </row>
    <row r="5278" spans="1:7" ht="18.75" customHeight="1" thickBot="1" x14ac:dyDescent="0.3">
      <c r="A5278" s="1330"/>
      <c r="B5278" s="146" t="s">
        <v>5212</v>
      </c>
      <c r="C5278" s="147" t="s">
        <v>95</v>
      </c>
      <c r="D5278" s="168">
        <v>425284</v>
      </c>
      <c r="E5278" s="151">
        <v>833</v>
      </c>
      <c r="F5278" s="913"/>
      <c r="G5278" s="1328"/>
    </row>
    <row r="5279" spans="1:7" ht="18.75" customHeight="1" thickBot="1" x14ac:dyDescent="0.3">
      <c r="A5279" s="1330"/>
      <c r="B5279" s="146" t="s">
        <v>5213</v>
      </c>
      <c r="C5279" s="147" t="s">
        <v>95</v>
      </c>
      <c r="D5279" s="168">
        <v>454339</v>
      </c>
      <c r="E5279" s="151">
        <v>833</v>
      </c>
      <c r="F5279" s="913"/>
      <c r="G5279" s="1328"/>
    </row>
    <row r="5280" spans="1:7" ht="18.75" customHeight="1" thickBot="1" x14ac:dyDescent="0.3">
      <c r="A5280" s="1330"/>
      <c r="B5280" s="146" t="s">
        <v>5214</v>
      </c>
      <c r="C5280" s="147" t="s">
        <v>95</v>
      </c>
      <c r="D5280" s="168">
        <v>485238</v>
      </c>
      <c r="E5280" s="151">
        <v>833</v>
      </c>
      <c r="F5280" s="913"/>
      <c r="G5280" s="1328"/>
    </row>
    <row r="5281" spans="1:7" ht="18.75" customHeight="1" thickBot="1" x14ac:dyDescent="0.3">
      <c r="A5281" s="1330"/>
      <c r="B5281" s="146" t="s">
        <v>5215</v>
      </c>
      <c r="C5281" s="147" t="s">
        <v>95</v>
      </c>
      <c r="D5281" s="168">
        <v>518245</v>
      </c>
      <c r="E5281" s="151">
        <v>833</v>
      </c>
      <c r="F5281" s="913"/>
      <c r="G5281" s="1328"/>
    </row>
    <row r="5282" spans="1:7" ht="18.75" customHeight="1" thickBot="1" x14ac:dyDescent="0.3">
      <c r="A5282" s="1330"/>
      <c r="B5282" s="146" t="s">
        <v>5216</v>
      </c>
      <c r="C5282" s="147" t="s">
        <v>95</v>
      </c>
      <c r="D5282" s="168">
        <v>553656</v>
      </c>
      <c r="E5282" s="151">
        <v>833</v>
      </c>
      <c r="F5282" s="913"/>
      <c r="G5282" s="1328"/>
    </row>
    <row r="5283" spans="1:7" ht="18.75" customHeight="1" thickBot="1" x14ac:dyDescent="0.3">
      <c r="A5283" s="1330"/>
      <c r="B5283" s="146" t="s">
        <v>5217</v>
      </c>
      <c r="C5283" s="147" t="s">
        <v>95</v>
      </c>
      <c r="D5283" s="168">
        <v>591812</v>
      </c>
      <c r="E5283" s="151">
        <v>833</v>
      </c>
      <c r="F5283" s="913"/>
      <c r="G5283" s="1328"/>
    </row>
    <row r="5284" spans="1:7" ht="18.75" customHeight="1" thickBot="1" x14ac:dyDescent="0.3">
      <c r="A5284" s="1330"/>
      <c r="B5284" s="146" t="s">
        <v>5218</v>
      </c>
      <c r="C5284" s="147" t="s">
        <v>95</v>
      </c>
      <c r="D5284" s="168">
        <v>633102</v>
      </c>
      <c r="E5284" s="151">
        <v>833</v>
      </c>
      <c r="F5284" s="913"/>
      <c r="G5284" s="1328"/>
    </row>
    <row r="5285" spans="1:7" ht="18.75" customHeight="1" thickBot="1" x14ac:dyDescent="0.3">
      <c r="A5285" s="1330"/>
      <c r="B5285" s="146" t="s">
        <v>5219</v>
      </c>
      <c r="C5285" s="147" t="s">
        <v>95</v>
      </c>
      <c r="D5285" s="168">
        <v>677962</v>
      </c>
      <c r="E5285" s="151">
        <v>833</v>
      </c>
      <c r="F5285" s="913"/>
      <c r="G5285" s="1328"/>
    </row>
    <row r="5286" spans="1:7" ht="18.75" customHeight="1" thickBot="1" x14ac:dyDescent="0.3">
      <c r="A5286" s="1330"/>
      <c r="B5286" s="146" t="s">
        <v>5220</v>
      </c>
      <c r="C5286" s="147" t="s">
        <v>95</v>
      </c>
      <c r="D5286" s="168">
        <v>726917</v>
      </c>
      <c r="E5286" s="151">
        <v>833</v>
      </c>
      <c r="F5286" s="913"/>
      <c r="G5286" s="1328"/>
    </row>
    <row r="5287" spans="1:7" ht="18.75" customHeight="1" thickBot="1" x14ac:dyDescent="0.3">
      <c r="A5287" s="1330"/>
      <c r="B5287" s="146" t="s">
        <v>5221</v>
      </c>
      <c r="C5287" s="147" t="s">
        <v>95</v>
      </c>
      <c r="D5287" s="168">
        <v>780526</v>
      </c>
      <c r="E5287" s="151">
        <v>833</v>
      </c>
      <c r="F5287" s="913"/>
      <c r="G5287" s="1328"/>
    </row>
    <row r="5288" spans="1:7" ht="18.75" customHeight="1" thickBot="1" x14ac:dyDescent="0.3">
      <c r="A5288" s="1330"/>
      <c r="B5288" s="146" t="s">
        <v>5222</v>
      </c>
      <c r="C5288" s="147" t="s">
        <v>95</v>
      </c>
      <c r="D5288" s="168">
        <v>839455</v>
      </c>
      <c r="E5288" s="151">
        <v>833</v>
      </c>
      <c r="F5288" s="913"/>
      <c r="G5288" s="1328"/>
    </row>
    <row r="5289" spans="1:7" ht="18.75" customHeight="1" thickBot="1" x14ac:dyDescent="0.3">
      <c r="A5289" s="1331"/>
      <c r="B5289" s="146" t="s">
        <v>5223</v>
      </c>
      <c r="C5289" s="147" t="s">
        <v>95</v>
      </c>
      <c r="D5289" s="168">
        <v>904456</v>
      </c>
      <c r="E5289" s="151">
        <v>833</v>
      </c>
      <c r="F5289" s="913"/>
      <c r="G5289" s="1328"/>
    </row>
    <row r="5290" spans="1:7" ht="18.75" customHeight="1" thickBot="1" x14ac:dyDescent="0.3">
      <c r="A5290" s="1329">
        <v>34</v>
      </c>
      <c r="B5290" s="146" t="s">
        <v>5224</v>
      </c>
      <c r="C5290" s="147" t="s">
        <v>95</v>
      </c>
      <c r="D5290" s="168">
        <v>91198</v>
      </c>
      <c r="E5290" s="151">
        <v>833</v>
      </c>
      <c r="F5290" s="913"/>
      <c r="G5290" s="1342" t="s">
        <v>4099</v>
      </c>
    </row>
    <row r="5291" spans="1:7" ht="18.75" customHeight="1" thickBot="1" x14ac:dyDescent="0.3">
      <c r="A5291" s="1330"/>
      <c r="B5291" s="146" t="s">
        <v>5225</v>
      </c>
      <c r="C5291" s="147" t="s">
        <v>95</v>
      </c>
      <c r="D5291" s="168">
        <v>120141</v>
      </c>
      <c r="E5291" s="151">
        <v>833</v>
      </c>
      <c r="F5291" s="913"/>
      <c r="G5291" s="1328"/>
    </row>
    <row r="5292" spans="1:7" ht="18.75" customHeight="1" thickBot="1" x14ac:dyDescent="0.3">
      <c r="A5292" s="1330"/>
      <c r="B5292" s="146" t="s">
        <v>5226</v>
      </c>
      <c r="C5292" s="147" t="s">
        <v>95</v>
      </c>
      <c r="D5292" s="168">
        <v>316106</v>
      </c>
      <c r="E5292" s="151">
        <v>833</v>
      </c>
      <c r="F5292" s="913"/>
      <c r="G5292" s="1328"/>
    </row>
    <row r="5293" spans="1:7" ht="18.75" customHeight="1" thickBot="1" x14ac:dyDescent="0.3">
      <c r="A5293" s="1330"/>
      <c r="B5293" s="146" t="s">
        <v>5227</v>
      </c>
      <c r="C5293" s="147" t="s">
        <v>95</v>
      </c>
      <c r="D5293" s="168">
        <v>425284</v>
      </c>
      <c r="E5293" s="151">
        <v>833</v>
      </c>
      <c r="F5293" s="913"/>
      <c r="G5293" s="1328"/>
    </row>
    <row r="5294" spans="1:7" ht="18.75" customHeight="1" thickBot="1" x14ac:dyDescent="0.3">
      <c r="A5294" s="1330"/>
      <c r="B5294" s="146" t="s">
        <v>5228</v>
      </c>
      <c r="C5294" s="147" t="s">
        <v>95</v>
      </c>
      <c r="D5294" s="168">
        <v>454339</v>
      </c>
      <c r="E5294" s="151">
        <v>833</v>
      </c>
      <c r="F5294" s="913"/>
      <c r="G5294" s="1328"/>
    </row>
    <row r="5295" spans="1:7" ht="18.75" customHeight="1" thickBot="1" x14ac:dyDescent="0.3">
      <c r="A5295" s="1330"/>
      <c r="B5295" s="146" t="s">
        <v>5229</v>
      </c>
      <c r="C5295" s="147" t="s">
        <v>95</v>
      </c>
      <c r="D5295" s="168">
        <v>485238</v>
      </c>
      <c r="E5295" s="151">
        <v>833</v>
      </c>
      <c r="F5295" s="913"/>
      <c r="G5295" s="1328"/>
    </row>
    <row r="5296" spans="1:7" ht="18.75" customHeight="1" thickBot="1" x14ac:dyDescent="0.3">
      <c r="A5296" s="1330"/>
      <c r="B5296" s="146" t="s">
        <v>5230</v>
      </c>
      <c r="C5296" s="147" t="s">
        <v>95</v>
      </c>
      <c r="D5296" s="168">
        <v>518245</v>
      </c>
      <c r="E5296" s="151">
        <v>833</v>
      </c>
      <c r="F5296" s="913"/>
      <c r="G5296" s="1328"/>
    </row>
    <row r="5297" spans="1:7" ht="18.75" customHeight="1" thickBot="1" x14ac:dyDescent="0.3">
      <c r="A5297" s="1330"/>
      <c r="B5297" s="146" t="s">
        <v>5231</v>
      </c>
      <c r="C5297" s="147" t="s">
        <v>95</v>
      </c>
      <c r="D5297" s="168">
        <v>553656</v>
      </c>
      <c r="E5297" s="151">
        <v>833</v>
      </c>
      <c r="F5297" s="913"/>
      <c r="G5297" s="1328"/>
    </row>
    <row r="5298" spans="1:7" ht="18.75" customHeight="1" thickBot="1" x14ac:dyDescent="0.3">
      <c r="A5298" s="1330"/>
      <c r="B5298" s="146" t="s">
        <v>5232</v>
      </c>
      <c r="C5298" s="147" t="s">
        <v>95</v>
      </c>
      <c r="D5298" s="168">
        <v>591812</v>
      </c>
      <c r="E5298" s="151">
        <v>833</v>
      </c>
      <c r="F5298" s="913"/>
      <c r="G5298" s="1328"/>
    </row>
    <row r="5299" spans="1:7" ht="18.75" customHeight="1" thickBot="1" x14ac:dyDescent="0.3">
      <c r="A5299" s="1330"/>
      <c r="B5299" s="146" t="s">
        <v>5233</v>
      </c>
      <c r="C5299" s="147" t="s">
        <v>95</v>
      </c>
      <c r="D5299" s="168">
        <v>633102</v>
      </c>
      <c r="E5299" s="151">
        <v>833</v>
      </c>
      <c r="F5299" s="913"/>
      <c r="G5299" s="1328"/>
    </row>
    <row r="5300" spans="1:7" ht="18.75" customHeight="1" thickBot="1" x14ac:dyDescent="0.3">
      <c r="A5300" s="1330"/>
      <c r="B5300" s="146" t="s">
        <v>5234</v>
      </c>
      <c r="C5300" s="147" t="s">
        <v>95</v>
      </c>
      <c r="D5300" s="168">
        <v>677962</v>
      </c>
      <c r="E5300" s="151">
        <v>833</v>
      </c>
      <c r="F5300" s="913"/>
      <c r="G5300" s="1328"/>
    </row>
    <row r="5301" spans="1:7" ht="18.75" customHeight="1" thickBot="1" x14ac:dyDescent="0.3">
      <c r="A5301" s="1330"/>
      <c r="B5301" s="146" t="s">
        <v>5235</v>
      </c>
      <c r="C5301" s="147" t="s">
        <v>95</v>
      </c>
      <c r="D5301" s="168">
        <v>726917</v>
      </c>
      <c r="E5301" s="151">
        <v>833</v>
      </c>
      <c r="F5301" s="913"/>
      <c r="G5301" s="1328"/>
    </row>
    <row r="5302" spans="1:7" ht="18.75" customHeight="1" thickBot="1" x14ac:dyDescent="0.3">
      <c r="A5302" s="1330"/>
      <c r="B5302" s="146" t="s">
        <v>5236</v>
      </c>
      <c r="C5302" s="147" t="s">
        <v>95</v>
      </c>
      <c r="D5302" s="168">
        <v>780526</v>
      </c>
      <c r="E5302" s="151">
        <v>833</v>
      </c>
      <c r="F5302" s="913"/>
      <c r="G5302" s="1328"/>
    </row>
    <row r="5303" spans="1:7" ht="18.75" customHeight="1" thickBot="1" x14ac:dyDescent="0.3">
      <c r="A5303" s="1330"/>
      <c r="B5303" s="146" t="s">
        <v>5237</v>
      </c>
      <c r="C5303" s="147" t="s">
        <v>95</v>
      </c>
      <c r="D5303" s="168">
        <v>839455</v>
      </c>
      <c r="E5303" s="151">
        <v>833</v>
      </c>
      <c r="F5303" s="913"/>
      <c r="G5303" s="1328"/>
    </row>
    <row r="5304" spans="1:7" ht="18.75" customHeight="1" thickBot="1" x14ac:dyDescent="0.3">
      <c r="A5304" s="1331"/>
      <c r="B5304" s="146" t="s">
        <v>5238</v>
      </c>
      <c r="C5304" s="147" t="s">
        <v>95</v>
      </c>
      <c r="D5304" s="168">
        <v>904456</v>
      </c>
      <c r="E5304" s="151">
        <v>833</v>
      </c>
      <c r="F5304" s="913"/>
      <c r="G5304" s="1328"/>
    </row>
    <row r="5305" spans="1:7" ht="18.75" customHeight="1" thickBot="1" x14ac:dyDescent="0.3">
      <c r="A5305" s="1329">
        <v>35</v>
      </c>
      <c r="B5305" s="146" t="s">
        <v>5014</v>
      </c>
      <c r="C5305" s="147" t="s">
        <v>95</v>
      </c>
      <c r="D5305" s="168">
        <v>91198</v>
      </c>
      <c r="E5305" s="151">
        <v>833</v>
      </c>
      <c r="F5305" s="913"/>
      <c r="G5305" s="1342" t="s">
        <v>4099</v>
      </c>
    </row>
    <row r="5306" spans="1:7" ht="18.75" customHeight="1" thickBot="1" x14ac:dyDescent="0.3">
      <c r="A5306" s="1330"/>
      <c r="B5306" s="146" t="s">
        <v>5015</v>
      </c>
      <c r="C5306" s="147" t="s">
        <v>95</v>
      </c>
      <c r="D5306" s="168">
        <v>120141</v>
      </c>
      <c r="E5306" s="151">
        <v>833</v>
      </c>
      <c r="F5306" s="913"/>
      <c r="G5306" s="1328"/>
    </row>
    <row r="5307" spans="1:7" ht="18.75" customHeight="1" thickBot="1" x14ac:dyDescent="0.3">
      <c r="A5307" s="1330"/>
      <c r="B5307" s="146" t="s">
        <v>5016</v>
      </c>
      <c r="C5307" s="147" t="s">
        <v>95</v>
      </c>
      <c r="D5307" s="168">
        <v>316106</v>
      </c>
      <c r="E5307" s="151">
        <v>833</v>
      </c>
      <c r="F5307" s="913"/>
      <c r="G5307" s="1328"/>
    </row>
    <row r="5308" spans="1:7" ht="18.75" customHeight="1" thickBot="1" x14ac:dyDescent="0.3">
      <c r="A5308" s="1330"/>
      <c r="B5308" s="146" t="s">
        <v>5017</v>
      </c>
      <c r="C5308" s="147" t="s">
        <v>95</v>
      </c>
      <c r="D5308" s="168">
        <v>425284</v>
      </c>
      <c r="E5308" s="151">
        <v>833</v>
      </c>
      <c r="F5308" s="913"/>
      <c r="G5308" s="1328"/>
    </row>
    <row r="5309" spans="1:7" ht="18.75" customHeight="1" thickBot="1" x14ac:dyDescent="0.3">
      <c r="A5309" s="1330"/>
      <c r="B5309" s="146" t="s">
        <v>5018</v>
      </c>
      <c r="C5309" s="147" t="s">
        <v>95</v>
      </c>
      <c r="D5309" s="168">
        <v>454339</v>
      </c>
      <c r="E5309" s="151">
        <v>833</v>
      </c>
      <c r="F5309" s="913"/>
      <c r="G5309" s="1328"/>
    </row>
    <row r="5310" spans="1:7" ht="18.75" customHeight="1" thickBot="1" x14ac:dyDescent="0.3">
      <c r="A5310" s="1330"/>
      <c r="B5310" s="146" t="s">
        <v>5019</v>
      </c>
      <c r="C5310" s="147" t="s">
        <v>95</v>
      </c>
      <c r="D5310" s="168">
        <v>485238</v>
      </c>
      <c r="E5310" s="151">
        <v>833</v>
      </c>
      <c r="F5310" s="913"/>
      <c r="G5310" s="1328"/>
    </row>
    <row r="5311" spans="1:7" ht="18.75" customHeight="1" thickBot="1" x14ac:dyDescent="0.3">
      <c r="A5311" s="1330"/>
      <c r="B5311" s="146" t="s">
        <v>5020</v>
      </c>
      <c r="C5311" s="147" t="s">
        <v>95</v>
      </c>
      <c r="D5311" s="168">
        <v>518245</v>
      </c>
      <c r="E5311" s="151">
        <v>833</v>
      </c>
      <c r="F5311" s="913"/>
      <c r="G5311" s="1328"/>
    </row>
    <row r="5312" spans="1:7" ht="18.75" customHeight="1" thickBot="1" x14ac:dyDescent="0.3">
      <c r="A5312" s="1330"/>
      <c r="B5312" s="146" t="s">
        <v>5021</v>
      </c>
      <c r="C5312" s="147" t="s">
        <v>95</v>
      </c>
      <c r="D5312" s="168">
        <v>553656</v>
      </c>
      <c r="E5312" s="151">
        <v>833</v>
      </c>
      <c r="F5312" s="913"/>
      <c r="G5312" s="1328"/>
    </row>
    <row r="5313" spans="1:7" ht="18.75" customHeight="1" thickBot="1" x14ac:dyDescent="0.3">
      <c r="A5313" s="1330"/>
      <c r="B5313" s="146" t="s">
        <v>5022</v>
      </c>
      <c r="C5313" s="147" t="s">
        <v>95</v>
      </c>
      <c r="D5313" s="168">
        <v>591812</v>
      </c>
      <c r="E5313" s="151">
        <v>833</v>
      </c>
      <c r="F5313" s="913"/>
      <c r="G5313" s="1328"/>
    </row>
    <row r="5314" spans="1:7" ht="18.75" customHeight="1" thickBot="1" x14ac:dyDescent="0.3">
      <c r="A5314" s="1330"/>
      <c r="B5314" s="146" t="s">
        <v>5023</v>
      </c>
      <c r="C5314" s="147" t="s">
        <v>95</v>
      </c>
      <c r="D5314" s="168">
        <v>633102</v>
      </c>
      <c r="E5314" s="151">
        <v>833</v>
      </c>
      <c r="F5314" s="913"/>
      <c r="G5314" s="1328"/>
    </row>
    <row r="5315" spans="1:7" ht="18.75" customHeight="1" thickBot="1" x14ac:dyDescent="0.3">
      <c r="A5315" s="1330"/>
      <c r="B5315" s="146" t="s">
        <v>5024</v>
      </c>
      <c r="C5315" s="147" t="s">
        <v>95</v>
      </c>
      <c r="D5315" s="168">
        <v>677962</v>
      </c>
      <c r="E5315" s="151">
        <v>833</v>
      </c>
      <c r="F5315" s="913"/>
      <c r="G5315" s="1328"/>
    </row>
    <row r="5316" spans="1:7" ht="18.75" customHeight="1" thickBot="1" x14ac:dyDescent="0.3">
      <c r="A5316" s="1330"/>
      <c r="B5316" s="146" t="s">
        <v>5025</v>
      </c>
      <c r="C5316" s="147" t="s">
        <v>95</v>
      </c>
      <c r="D5316" s="168">
        <v>726917</v>
      </c>
      <c r="E5316" s="151">
        <v>833</v>
      </c>
      <c r="F5316" s="913"/>
      <c r="G5316" s="1328"/>
    </row>
    <row r="5317" spans="1:7" ht="18.75" customHeight="1" thickBot="1" x14ac:dyDescent="0.3">
      <c r="A5317" s="1330"/>
      <c r="B5317" s="146" t="s">
        <v>5026</v>
      </c>
      <c r="C5317" s="147" t="s">
        <v>95</v>
      </c>
      <c r="D5317" s="168">
        <v>780526</v>
      </c>
      <c r="E5317" s="151">
        <v>833</v>
      </c>
      <c r="F5317" s="913"/>
      <c r="G5317" s="1328"/>
    </row>
    <row r="5318" spans="1:7" ht="18.75" customHeight="1" thickBot="1" x14ac:dyDescent="0.3">
      <c r="A5318" s="1330"/>
      <c r="B5318" s="146" t="s">
        <v>5027</v>
      </c>
      <c r="C5318" s="147" t="s">
        <v>95</v>
      </c>
      <c r="D5318" s="168">
        <v>839455</v>
      </c>
      <c r="E5318" s="151">
        <v>833</v>
      </c>
      <c r="F5318" s="913"/>
      <c r="G5318" s="1328"/>
    </row>
    <row r="5319" spans="1:7" ht="18.75" customHeight="1" thickBot="1" x14ac:dyDescent="0.3">
      <c r="A5319" s="1331"/>
      <c r="B5319" s="146" t="s">
        <v>5028</v>
      </c>
      <c r="C5319" s="147" t="s">
        <v>95</v>
      </c>
      <c r="D5319" s="168">
        <v>904456</v>
      </c>
      <c r="E5319" s="151">
        <v>833</v>
      </c>
      <c r="F5319" s="913"/>
      <c r="G5319" s="1328"/>
    </row>
    <row r="5320" spans="1:7" ht="18.75" customHeight="1" thickBot="1" x14ac:dyDescent="0.3">
      <c r="A5320" s="1329">
        <v>35</v>
      </c>
      <c r="B5320" s="146" t="s">
        <v>5239</v>
      </c>
      <c r="C5320" s="147" t="s">
        <v>95</v>
      </c>
      <c r="D5320" s="168">
        <v>91198</v>
      </c>
      <c r="E5320" s="151">
        <v>833</v>
      </c>
      <c r="F5320" s="913"/>
      <c r="G5320" s="1342" t="s">
        <v>4099</v>
      </c>
    </row>
    <row r="5321" spans="1:7" ht="18.75" customHeight="1" thickBot="1" x14ac:dyDescent="0.3">
      <c r="A5321" s="1330"/>
      <c r="B5321" s="146" t="s">
        <v>5240</v>
      </c>
      <c r="C5321" s="147" t="s">
        <v>95</v>
      </c>
      <c r="D5321" s="168">
        <v>120141</v>
      </c>
      <c r="E5321" s="151">
        <v>833</v>
      </c>
      <c r="F5321" s="913"/>
      <c r="G5321" s="1328"/>
    </row>
    <row r="5322" spans="1:7" ht="18.75" customHeight="1" thickBot="1" x14ac:dyDescent="0.3">
      <c r="A5322" s="1330"/>
      <c r="B5322" s="146" t="s">
        <v>5241</v>
      </c>
      <c r="C5322" s="147" t="s">
        <v>95</v>
      </c>
      <c r="D5322" s="168">
        <v>316106</v>
      </c>
      <c r="E5322" s="151">
        <v>833</v>
      </c>
      <c r="F5322" s="913"/>
      <c r="G5322" s="1328"/>
    </row>
    <row r="5323" spans="1:7" ht="18.75" customHeight="1" thickBot="1" x14ac:dyDescent="0.3">
      <c r="A5323" s="1330"/>
      <c r="B5323" s="146" t="s">
        <v>5242</v>
      </c>
      <c r="C5323" s="147" t="s">
        <v>95</v>
      </c>
      <c r="D5323" s="168">
        <v>425284</v>
      </c>
      <c r="E5323" s="151">
        <v>833</v>
      </c>
      <c r="F5323" s="913"/>
      <c r="G5323" s="1328"/>
    </row>
    <row r="5324" spans="1:7" ht="18.75" customHeight="1" thickBot="1" x14ac:dyDescent="0.3">
      <c r="A5324" s="1330"/>
      <c r="B5324" s="146" t="s">
        <v>5243</v>
      </c>
      <c r="C5324" s="147" t="s">
        <v>95</v>
      </c>
      <c r="D5324" s="168">
        <v>454339</v>
      </c>
      <c r="E5324" s="151">
        <v>833</v>
      </c>
      <c r="F5324" s="913"/>
      <c r="G5324" s="1328"/>
    </row>
    <row r="5325" spans="1:7" ht="18.75" customHeight="1" thickBot="1" x14ac:dyDescent="0.3">
      <c r="A5325" s="1330"/>
      <c r="B5325" s="146" t="s">
        <v>5244</v>
      </c>
      <c r="C5325" s="147" t="s">
        <v>95</v>
      </c>
      <c r="D5325" s="168">
        <v>485238</v>
      </c>
      <c r="E5325" s="151">
        <v>833</v>
      </c>
      <c r="F5325" s="913"/>
      <c r="G5325" s="1328"/>
    </row>
    <row r="5326" spans="1:7" ht="18.75" customHeight="1" thickBot="1" x14ac:dyDescent="0.3">
      <c r="A5326" s="1330"/>
      <c r="B5326" s="146" t="s">
        <v>5245</v>
      </c>
      <c r="C5326" s="147" t="s">
        <v>95</v>
      </c>
      <c r="D5326" s="168">
        <v>518245</v>
      </c>
      <c r="E5326" s="151">
        <v>833</v>
      </c>
      <c r="F5326" s="913"/>
      <c r="G5326" s="1328"/>
    </row>
    <row r="5327" spans="1:7" ht="18.75" customHeight="1" thickBot="1" x14ac:dyDescent="0.3">
      <c r="A5327" s="1330"/>
      <c r="B5327" s="146" t="s">
        <v>5246</v>
      </c>
      <c r="C5327" s="147" t="s">
        <v>95</v>
      </c>
      <c r="D5327" s="168">
        <v>553656</v>
      </c>
      <c r="E5327" s="151">
        <v>833</v>
      </c>
      <c r="F5327" s="913"/>
      <c r="G5327" s="1328"/>
    </row>
    <row r="5328" spans="1:7" ht="18.75" customHeight="1" thickBot="1" x14ac:dyDescent="0.3">
      <c r="A5328" s="1330"/>
      <c r="B5328" s="146" t="s">
        <v>5247</v>
      </c>
      <c r="C5328" s="147" t="s">
        <v>95</v>
      </c>
      <c r="D5328" s="168">
        <v>591812</v>
      </c>
      <c r="E5328" s="151">
        <v>833</v>
      </c>
      <c r="F5328" s="913"/>
      <c r="G5328" s="1328"/>
    </row>
    <row r="5329" spans="1:7" ht="18.75" customHeight="1" thickBot="1" x14ac:dyDescent="0.3">
      <c r="A5329" s="1330"/>
      <c r="B5329" s="146" t="s">
        <v>5248</v>
      </c>
      <c r="C5329" s="147" t="s">
        <v>95</v>
      </c>
      <c r="D5329" s="168">
        <v>633102</v>
      </c>
      <c r="E5329" s="151">
        <v>833</v>
      </c>
      <c r="F5329" s="913"/>
      <c r="G5329" s="1328"/>
    </row>
    <row r="5330" spans="1:7" ht="18.75" customHeight="1" thickBot="1" x14ac:dyDescent="0.3">
      <c r="A5330" s="1330"/>
      <c r="B5330" s="146" t="s">
        <v>5249</v>
      </c>
      <c r="C5330" s="147" t="s">
        <v>95</v>
      </c>
      <c r="D5330" s="168">
        <v>677962</v>
      </c>
      <c r="E5330" s="151">
        <v>833</v>
      </c>
      <c r="F5330" s="913"/>
      <c r="G5330" s="1328"/>
    </row>
    <row r="5331" spans="1:7" ht="18.75" customHeight="1" thickBot="1" x14ac:dyDescent="0.3">
      <c r="A5331" s="1330"/>
      <c r="B5331" s="146" t="s">
        <v>5250</v>
      </c>
      <c r="C5331" s="147" t="s">
        <v>95</v>
      </c>
      <c r="D5331" s="168">
        <v>726917</v>
      </c>
      <c r="E5331" s="151">
        <v>833</v>
      </c>
      <c r="F5331" s="913"/>
      <c r="G5331" s="1328"/>
    </row>
    <row r="5332" spans="1:7" ht="18.75" customHeight="1" thickBot="1" x14ac:dyDescent="0.3">
      <c r="A5332" s="1330"/>
      <c r="B5332" s="146" t="s">
        <v>5251</v>
      </c>
      <c r="C5332" s="147" t="s">
        <v>95</v>
      </c>
      <c r="D5332" s="168">
        <v>780526</v>
      </c>
      <c r="E5332" s="151">
        <v>833</v>
      </c>
      <c r="F5332" s="913"/>
      <c r="G5332" s="1328"/>
    </row>
    <row r="5333" spans="1:7" ht="18.75" customHeight="1" thickBot="1" x14ac:dyDescent="0.3">
      <c r="A5333" s="1330"/>
      <c r="B5333" s="146" t="s">
        <v>5252</v>
      </c>
      <c r="C5333" s="147" t="s">
        <v>95</v>
      </c>
      <c r="D5333" s="168">
        <v>839455</v>
      </c>
      <c r="E5333" s="151">
        <v>833</v>
      </c>
      <c r="F5333" s="913"/>
      <c r="G5333" s="1328"/>
    </row>
    <row r="5334" spans="1:7" ht="18.75" customHeight="1" thickBot="1" x14ac:dyDescent="0.3">
      <c r="A5334" s="1331"/>
      <c r="B5334" s="146" t="s">
        <v>5253</v>
      </c>
      <c r="C5334" s="147" t="s">
        <v>95</v>
      </c>
      <c r="D5334" s="168">
        <v>904456</v>
      </c>
      <c r="E5334" s="151">
        <v>833</v>
      </c>
      <c r="F5334" s="913"/>
      <c r="G5334" s="1328"/>
    </row>
    <row r="5335" spans="1:7" ht="18.75" customHeight="1" thickBot="1" x14ac:dyDescent="0.3">
      <c r="A5335" s="1329">
        <v>35</v>
      </c>
      <c r="B5335" s="146" t="s">
        <v>5254</v>
      </c>
      <c r="C5335" s="147" t="s">
        <v>95</v>
      </c>
      <c r="D5335" s="168">
        <v>91198</v>
      </c>
      <c r="E5335" s="151">
        <v>833</v>
      </c>
      <c r="F5335" s="913"/>
      <c r="G5335" s="1342" t="s">
        <v>4099</v>
      </c>
    </row>
    <row r="5336" spans="1:7" ht="18.75" customHeight="1" thickBot="1" x14ac:dyDescent="0.3">
      <c r="A5336" s="1330"/>
      <c r="B5336" s="146" t="s">
        <v>5255</v>
      </c>
      <c r="C5336" s="147" t="s">
        <v>95</v>
      </c>
      <c r="D5336" s="168">
        <v>120141</v>
      </c>
      <c r="E5336" s="151">
        <v>833</v>
      </c>
      <c r="F5336" s="913"/>
      <c r="G5336" s="1328"/>
    </row>
    <row r="5337" spans="1:7" ht="18.75" customHeight="1" thickBot="1" x14ac:dyDescent="0.3">
      <c r="A5337" s="1330"/>
      <c r="B5337" s="146" t="s">
        <v>5256</v>
      </c>
      <c r="C5337" s="147" t="s">
        <v>95</v>
      </c>
      <c r="D5337" s="168">
        <v>316106</v>
      </c>
      <c r="E5337" s="151">
        <v>833</v>
      </c>
      <c r="F5337" s="913"/>
      <c r="G5337" s="1328"/>
    </row>
    <row r="5338" spans="1:7" ht="18.75" customHeight="1" thickBot="1" x14ac:dyDescent="0.3">
      <c r="A5338" s="1330"/>
      <c r="B5338" s="146" t="s">
        <v>5257</v>
      </c>
      <c r="C5338" s="147" t="s">
        <v>95</v>
      </c>
      <c r="D5338" s="168">
        <v>425284</v>
      </c>
      <c r="E5338" s="151">
        <v>833</v>
      </c>
      <c r="F5338" s="913"/>
      <c r="G5338" s="1328"/>
    </row>
    <row r="5339" spans="1:7" ht="18.75" customHeight="1" thickBot="1" x14ac:dyDescent="0.3">
      <c r="A5339" s="1330"/>
      <c r="B5339" s="146" t="s">
        <v>5258</v>
      </c>
      <c r="C5339" s="147" t="s">
        <v>95</v>
      </c>
      <c r="D5339" s="168">
        <v>454339</v>
      </c>
      <c r="E5339" s="151">
        <v>833</v>
      </c>
      <c r="F5339" s="913"/>
      <c r="G5339" s="1328"/>
    </row>
    <row r="5340" spans="1:7" ht="18.75" customHeight="1" thickBot="1" x14ac:dyDescent="0.3">
      <c r="A5340" s="1330"/>
      <c r="B5340" s="146" t="s">
        <v>5259</v>
      </c>
      <c r="C5340" s="147" t="s">
        <v>95</v>
      </c>
      <c r="D5340" s="168">
        <v>485238</v>
      </c>
      <c r="E5340" s="151">
        <v>833</v>
      </c>
      <c r="F5340" s="913"/>
      <c r="G5340" s="1328"/>
    </row>
    <row r="5341" spans="1:7" ht="18.75" customHeight="1" thickBot="1" x14ac:dyDescent="0.3">
      <c r="A5341" s="1330"/>
      <c r="B5341" s="146" t="s">
        <v>5260</v>
      </c>
      <c r="C5341" s="147" t="s">
        <v>95</v>
      </c>
      <c r="D5341" s="168">
        <v>518245</v>
      </c>
      <c r="E5341" s="151">
        <v>833</v>
      </c>
      <c r="F5341" s="913"/>
      <c r="G5341" s="1328"/>
    </row>
    <row r="5342" spans="1:7" ht="18.75" customHeight="1" thickBot="1" x14ac:dyDescent="0.3">
      <c r="A5342" s="1330"/>
      <c r="B5342" s="146" t="s">
        <v>5261</v>
      </c>
      <c r="C5342" s="147" t="s">
        <v>95</v>
      </c>
      <c r="D5342" s="168">
        <v>553656</v>
      </c>
      <c r="E5342" s="151">
        <v>833</v>
      </c>
      <c r="F5342" s="913"/>
      <c r="G5342" s="1328"/>
    </row>
    <row r="5343" spans="1:7" ht="18.75" customHeight="1" thickBot="1" x14ac:dyDescent="0.3">
      <c r="A5343" s="1330"/>
      <c r="B5343" s="146" t="s">
        <v>5262</v>
      </c>
      <c r="C5343" s="147" t="s">
        <v>95</v>
      </c>
      <c r="D5343" s="168">
        <v>591812</v>
      </c>
      <c r="E5343" s="151">
        <v>833</v>
      </c>
      <c r="F5343" s="913"/>
      <c r="G5343" s="1328"/>
    </row>
    <row r="5344" spans="1:7" ht="18.75" customHeight="1" thickBot="1" x14ac:dyDescent="0.3">
      <c r="A5344" s="1330"/>
      <c r="B5344" s="146" t="s">
        <v>5263</v>
      </c>
      <c r="C5344" s="147" t="s">
        <v>95</v>
      </c>
      <c r="D5344" s="168">
        <v>633102</v>
      </c>
      <c r="E5344" s="151">
        <v>833</v>
      </c>
      <c r="F5344" s="913"/>
      <c r="G5344" s="1328"/>
    </row>
    <row r="5345" spans="1:7" ht="18.75" customHeight="1" thickBot="1" x14ac:dyDescent="0.3">
      <c r="A5345" s="1330"/>
      <c r="B5345" s="146" t="s">
        <v>5264</v>
      </c>
      <c r="C5345" s="147" t="s">
        <v>95</v>
      </c>
      <c r="D5345" s="168">
        <v>677962</v>
      </c>
      <c r="E5345" s="151">
        <v>833</v>
      </c>
      <c r="F5345" s="913"/>
      <c r="G5345" s="1328"/>
    </row>
    <row r="5346" spans="1:7" ht="18.75" customHeight="1" thickBot="1" x14ac:dyDescent="0.3">
      <c r="A5346" s="1330"/>
      <c r="B5346" s="146" t="s">
        <v>5265</v>
      </c>
      <c r="C5346" s="147" t="s">
        <v>95</v>
      </c>
      <c r="D5346" s="168">
        <v>726917</v>
      </c>
      <c r="E5346" s="151">
        <v>833</v>
      </c>
      <c r="F5346" s="913"/>
      <c r="G5346" s="1328"/>
    </row>
    <row r="5347" spans="1:7" ht="18.75" customHeight="1" thickBot="1" x14ac:dyDescent="0.3">
      <c r="A5347" s="1330"/>
      <c r="B5347" s="146" t="s">
        <v>5266</v>
      </c>
      <c r="C5347" s="147" t="s">
        <v>95</v>
      </c>
      <c r="D5347" s="168">
        <v>780526</v>
      </c>
      <c r="E5347" s="151">
        <v>833</v>
      </c>
      <c r="F5347" s="913"/>
      <c r="G5347" s="1328"/>
    </row>
    <row r="5348" spans="1:7" ht="18.75" customHeight="1" thickBot="1" x14ac:dyDescent="0.3">
      <c r="A5348" s="1330"/>
      <c r="B5348" s="146" t="s">
        <v>5267</v>
      </c>
      <c r="C5348" s="147" t="s">
        <v>95</v>
      </c>
      <c r="D5348" s="168">
        <v>839455</v>
      </c>
      <c r="E5348" s="151">
        <v>833</v>
      </c>
      <c r="F5348" s="913"/>
      <c r="G5348" s="1328"/>
    </row>
    <row r="5349" spans="1:7" ht="18.75" customHeight="1" thickBot="1" x14ac:dyDescent="0.3">
      <c r="A5349" s="1331"/>
      <c r="B5349" s="146" t="s">
        <v>5268</v>
      </c>
      <c r="C5349" s="147" t="s">
        <v>95</v>
      </c>
      <c r="D5349" s="168">
        <v>904456</v>
      </c>
      <c r="E5349" s="151">
        <v>833</v>
      </c>
      <c r="F5349" s="913"/>
      <c r="G5349" s="1328"/>
    </row>
    <row r="5350" spans="1:7" ht="18.75" customHeight="1" thickBot="1" x14ac:dyDescent="0.3">
      <c r="A5350" s="1329">
        <v>36</v>
      </c>
      <c r="B5350" s="146" t="s">
        <v>5269</v>
      </c>
      <c r="C5350" s="147" t="s">
        <v>95</v>
      </c>
      <c r="D5350" s="168">
        <v>91198</v>
      </c>
      <c r="E5350" s="151">
        <v>833</v>
      </c>
      <c r="F5350" s="913"/>
      <c r="G5350" s="1342" t="s">
        <v>4099</v>
      </c>
    </row>
    <row r="5351" spans="1:7" ht="18.75" customHeight="1" thickBot="1" x14ac:dyDescent="0.3">
      <c r="A5351" s="1330"/>
      <c r="B5351" s="146" t="s">
        <v>5270</v>
      </c>
      <c r="C5351" s="147" t="s">
        <v>95</v>
      </c>
      <c r="D5351" s="168">
        <v>120141</v>
      </c>
      <c r="E5351" s="151">
        <v>833</v>
      </c>
      <c r="F5351" s="913"/>
      <c r="G5351" s="1328"/>
    </row>
    <row r="5352" spans="1:7" ht="18.75" customHeight="1" thickBot="1" x14ac:dyDescent="0.3">
      <c r="A5352" s="1330"/>
      <c r="B5352" s="146" t="s">
        <v>5271</v>
      </c>
      <c r="C5352" s="147" t="s">
        <v>95</v>
      </c>
      <c r="D5352" s="168">
        <v>316106</v>
      </c>
      <c r="E5352" s="151">
        <v>833</v>
      </c>
      <c r="F5352" s="913"/>
      <c r="G5352" s="1328"/>
    </row>
    <row r="5353" spans="1:7" ht="18.75" customHeight="1" thickBot="1" x14ac:dyDescent="0.3">
      <c r="A5353" s="1330"/>
      <c r="B5353" s="146" t="s">
        <v>5272</v>
      </c>
      <c r="C5353" s="147" t="s">
        <v>95</v>
      </c>
      <c r="D5353" s="168">
        <v>425284</v>
      </c>
      <c r="E5353" s="151">
        <v>833</v>
      </c>
      <c r="F5353" s="913"/>
      <c r="G5353" s="1328"/>
    </row>
    <row r="5354" spans="1:7" ht="18.75" customHeight="1" thickBot="1" x14ac:dyDescent="0.3">
      <c r="A5354" s="1330"/>
      <c r="B5354" s="146" t="s">
        <v>5273</v>
      </c>
      <c r="C5354" s="147" t="s">
        <v>95</v>
      </c>
      <c r="D5354" s="168">
        <v>454339</v>
      </c>
      <c r="E5354" s="151">
        <v>833</v>
      </c>
      <c r="F5354" s="913"/>
      <c r="G5354" s="1328"/>
    </row>
    <row r="5355" spans="1:7" ht="18.75" customHeight="1" thickBot="1" x14ac:dyDescent="0.3">
      <c r="A5355" s="1330"/>
      <c r="B5355" s="146" t="s">
        <v>5274</v>
      </c>
      <c r="C5355" s="147" t="s">
        <v>95</v>
      </c>
      <c r="D5355" s="168">
        <v>485238</v>
      </c>
      <c r="E5355" s="151">
        <v>833</v>
      </c>
      <c r="F5355" s="913"/>
      <c r="G5355" s="1328"/>
    </row>
    <row r="5356" spans="1:7" ht="18.75" customHeight="1" thickBot="1" x14ac:dyDescent="0.3">
      <c r="A5356" s="1330"/>
      <c r="B5356" s="146" t="s">
        <v>5275</v>
      </c>
      <c r="C5356" s="147" t="s">
        <v>95</v>
      </c>
      <c r="D5356" s="168">
        <v>518245</v>
      </c>
      <c r="E5356" s="151">
        <v>833</v>
      </c>
      <c r="F5356" s="913"/>
      <c r="G5356" s="1328"/>
    </row>
    <row r="5357" spans="1:7" ht="18.75" customHeight="1" thickBot="1" x14ac:dyDescent="0.3">
      <c r="A5357" s="1330"/>
      <c r="B5357" s="146" t="s">
        <v>5276</v>
      </c>
      <c r="C5357" s="147" t="s">
        <v>95</v>
      </c>
      <c r="D5357" s="168">
        <v>553656</v>
      </c>
      <c r="E5357" s="151">
        <v>833</v>
      </c>
      <c r="F5357" s="913"/>
      <c r="G5357" s="1328"/>
    </row>
    <row r="5358" spans="1:7" ht="18.75" customHeight="1" thickBot="1" x14ac:dyDescent="0.3">
      <c r="A5358" s="1330"/>
      <c r="B5358" s="146" t="s">
        <v>5277</v>
      </c>
      <c r="C5358" s="147" t="s">
        <v>95</v>
      </c>
      <c r="D5358" s="168">
        <v>591812</v>
      </c>
      <c r="E5358" s="151">
        <v>833</v>
      </c>
      <c r="F5358" s="913"/>
      <c r="G5358" s="1328"/>
    </row>
    <row r="5359" spans="1:7" ht="18.75" customHeight="1" thickBot="1" x14ac:dyDescent="0.3">
      <c r="A5359" s="1330"/>
      <c r="B5359" s="146" t="s">
        <v>5278</v>
      </c>
      <c r="C5359" s="147" t="s">
        <v>95</v>
      </c>
      <c r="D5359" s="168">
        <v>633102</v>
      </c>
      <c r="E5359" s="151">
        <v>833</v>
      </c>
      <c r="F5359" s="913"/>
      <c r="G5359" s="1328"/>
    </row>
    <row r="5360" spans="1:7" ht="18.75" customHeight="1" thickBot="1" x14ac:dyDescent="0.3">
      <c r="A5360" s="1330"/>
      <c r="B5360" s="146" t="s">
        <v>5279</v>
      </c>
      <c r="C5360" s="147" t="s">
        <v>95</v>
      </c>
      <c r="D5360" s="168">
        <v>677962</v>
      </c>
      <c r="E5360" s="151">
        <v>833</v>
      </c>
      <c r="F5360" s="913"/>
      <c r="G5360" s="1328"/>
    </row>
    <row r="5361" spans="1:7" ht="18.75" customHeight="1" thickBot="1" x14ac:dyDescent="0.3">
      <c r="A5361" s="1330"/>
      <c r="B5361" s="146" t="s">
        <v>5280</v>
      </c>
      <c r="C5361" s="147" t="s">
        <v>95</v>
      </c>
      <c r="D5361" s="168">
        <v>726917</v>
      </c>
      <c r="E5361" s="151">
        <v>833</v>
      </c>
      <c r="F5361" s="913"/>
      <c r="G5361" s="1328"/>
    </row>
    <row r="5362" spans="1:7" ht="18.75" customHeight="1" thickBot="1" x14ac:dyDescent="0.3">
      <c r="A5362" s="1330"/>
      <c r="B5362" s="146" t="s">
        <v>5281</v>
      </c>
      <c r="C5362" s="147" t="s">
        <v>95</v>
      </c>
      <c r="D5362" s="168">
        <v>780526</v>
      </c>
      <c r="E5362" s="151">
        <v>833</v>
      </c>
      <c r="F5362" s="913"/>
      <c r="G5362" s="1328"/>
    </row>
    <row r="5363" spans="1:7" ht="18.75" customHeight="1" thickBot="1" x14ac:dyDescent="0.3">
      <c r="A5363" s="1330"/>
      <c r="B5363" s="146" t="s">
        <v>5282</v>
      </c>
      <c r="C5363" s="147" t="s">
        <v>95</v>
      </c>
      <c r="D5363" s="168">
        <v>839455</v>
      </c>
      <c r="E5363" s="151">
        <v>833</v>
      </c>
      <c r="F5363" s="913"/>
      <c r="G5363" s="1328"/>
    </row>
    <row r="5364" spans="1:7" ht="18.75" customHeight="1" thickBot="1" x14ac:dyDescent="0.3">
      <c r="A5364" s="1331"/>
      <c r="B5364" s="146" t="s">
        <v>5283</v>
      </c>
      <c r="C5364" s="147" t="s">
        <v>95</v>
      </c>
      <c r="D5364" s="168">
        <v>904456</v>
      </c>
      <c r="E5364" s="151">
        <v>833</v>
      </c>
      <c r="F5364" s="913"/>
      <c r="G5364" s="1328"/>
    </row>
    <row r="5365" spans="1:7" ht="18.75" customHeight="1" thickBot="1" x14ac:dyDescent="0.3">
      <c r="A5365" s="1329">
        <v>37</v>
      </c>
      <c r="B5365" s="146" t="s">
        <v>5284</v>
      </c>
      <c r="C5365" s="147" t="s">
        <v>95</v>
      </c>
      <c r="D5365" s="168">
        <v>91198</v>
      </c>
      <c r="E5365" s="151">
        <v>833</v>
      </c>
      <c r="F5365" s="913"/>
      <c r="G5365" s="1342" t="s">
        <v>4099</v>
      </c>
    </row>
    <row r="5366" spans="1:7" ht="18.75" customHeight="1" thickBot="1" x14ac:dyDescent="0.3">
      <c r="A5366" s="1330"/>
      <c r="B5366" s="146" t="s">
        <v>5285</v>
      </c>
      <c r="C5366" s="147" t="s">
        <v>95</v>
      </c>
      <c r="D5366" s="168">
        <v>120141</v>
      </c>
      <c r="E5366" s="151">
        <v>833</v>
      </c>
      <c r="F5366" s="913"/>
      <c r="G5366" s="1328"/>
    </row>
    <row r="5367" spans="1:7" ht="18.75" customHeight="1" thickBot="1" x14ac:dyDescent="0.3">
      <c r="A5367" s="1330"/>
      <c r="B5367" s="146" t="s">
        <v>5286</v>
      </c>
      <c r="C5367" s="147" t="s">
        <v>95</v>
      </c>
      <c r="D5367" s="168">
        <v>316106</v>
      </c>
      <c r="E5367" s="151">
        <v>833</v>
      </c>
      <c r="F5367" s="913"/>
      <c r="G5367" s="1328"/>
    </row>
    <row r="5368" spans="1:7" ht="18.75" customHeight="1" thickBot="1" x14ac:dyDescent="0.3">
      <c r="A5368" s="1330"/>
      <c r="B5368" s="146" t="s">
        <v>5287</v>
      </c>
      <c r="C5368" s="147" t="s">
        <v>95</v>
      </c>
      <c r="D5368" s="168">
        <v>425284</v>
      </c>
      <c r="E5368" s="151">
        <v>833</v>
      </c>
      <c r="F5368" s="913"/>
      <c r="G5368" s="1328"/>
    </row>
    <row r="5369" spans="1:7" ht="18.75" customHeight="1" thickBot="1" x14ac:dyDescent="0.3">
      <c r="A5369" s="1330"/>
      <c r="B5369" s="146" t="s">
        <v>5288</v>
      </c>
      <c r="C5369" s="147" t="s">
        <v>95</v>
      </c>
      <c r="D5369" s="168">
        <v>454339</v>
      </c>
      <c r="E5369" s="151">
        <v>833</v>
      </c>
      <c r="F5369" s="913"/>
      <c r="G5369" s="1328"/>
    </row>
    <row r="5370" spans="1:7" ht="18.75" customHeight="1" thickBot="1" x14ac:dyDescent="0.3">
      <c r="A5370" s="1330"/>
      <c r="B5370" s="146" t="s">
        <v>5289</v>
      </c>
      <c r="C5370" s="147" t="s">
        <v>95</v>
      </c>
      <c r="D5370" s="168">
        <v>485238</v>
      </c>
      <c r="E5370" s="151">
        <v>833</v>
      </c>
      <c r="F5370" s="913"/>
      <c r="G5370" s="1328"/>
    </row>
    <row r="5371" spans="1:7" ht="18.75" customHeight="1" thickBot="1" x14ac:dyDescent="0.3">
      <c r="A5371" s="1330"/>
      <c r="B5371" s="146" t="s">
        <v>5290</v>
      </c>
      <c r="C5371" s="147" t="s">
        <v>95</v>
      </c>
      <c r="D5371" s="168">
        <v>518245</v>
      </c>
      <c r="E5371" s="151">
        <v>833</v>
      </c>
      <c r="F5371" s="913"/>
      <c r="G5371" s="1328"/>
    </row>
    <row r="5372" spans="1:7" ht="18.75" customHeight="1" thickBot="1" x14ac:dyDescent="0.3">
      <c r="A5372" s="1330"/>
      <c r="B5372" s="146" t="s">
        <v>5291</v>
      </c>
      <c r="C5372" s="147" t="s">
        <v>95</v>
      </c>
      <c r="D5372" s="168">
        <v>553656</v>
      </c>
      <c r="E5372" s="151">
        <v>833</v>
      </c>
      <c r="F5372" s="913"/>
      <c r="G5372" s="1328"/>
    </row>
    <row r="5373" spans="1:7" ht="18.75" customHeight="1" thickBot="1" x14ac:dyDescent="0.3">
      <c r="A5373" s="1330"/>
      <c r="B5373" s="146" t="s">
        <v>5292</v>
      </c>
      <c r="C5373" s="147" t="s">
        <v>95</v>
      </c>
      <c r="D5373" s="168">
        <v>591812</v>
      </c>
      <c r="E5373" s="151">
        <v>833</v>
      </c>
      <c r="F5373" s="913"/>
      <c r="G5373" s="1328"/>
    </row>
    <row r="5374" spans="1:7" ht="18.75" customHeight="1" thickBot="1" x14ac:dyDescent="0.3">
      <c r="A5374" s="1330"/>
      <c r="B5374" s="146" t="s">
        <v>5293</v>
      </c>
      <c r="C5374" s="147" t="s">
        <v>95</v>
      </c>
      <c r="D5374" s="168">
        <v>633102</v>
      </c>
      <c r="E5374" s="151">
        <v>833</v>
      </c>
      <c r="F5374" s="913"/>
      <c r="G5374" s="1328"/>
    </row>
    <row r="5375" spans="1:7" ht="18.75" customHeight="1" thickBot="1" x14ac:dyDescent="0.3">
      <c r="A5375" s="1330"/>
      <c r="B5375" s="146" t="s">
        <v>5294</v>
      </c>
      <c r="C5375" s="147" t="s">
        <v>95</v>
      </c>
      <c r="D5375" s="168">
        <v>677962</v>
      </c>
      <c r="E5375" s="151">
        <v>833</v>
      </c>
      <c r="F5375" s="913"/>
      <c r="G5375" s="1328"/>
    </row>
    <row r="5376" spans="1:7" ht="18.75" customHeight="1" thickBot="1" x14ac:dyDescent="0.3">
      <c r="A5376" s="1330"/>
      <c r="B5376" s="146" t="s">
        <v>5295</v>
      </c>
      <c r="C5376" s="147" t="s">
        <v>95</v>
      </c>
      <c r="D5376" s="168">
        <v>726917</v>
      </c>
      <c r="E5376" s="151">
        <v>833</v>
      </c>
      <c r="F5376" s="913"/>
      <c r="G5376" s="1328"/>
    </row>
    <row r="5377" spans="1:7" ht="18.75" customHeight="1" thickBot="1" x14ac:dyDescent="0.3">
      <c r="A5377" s="1330"/>
      <c r="B5377" s="146" t="s">
        <v>5296</v>
      </c>
      <c r="C5377" s="147" t="s">
        <v>95</v>
      </c>
      <c r="D5377" s="168">
        <v>780526</v>
      </c>
      <c r="E5377" s="151">
        <v>833</v>
      </c>
      <c r="F5377" s="913"/>
      <c r="G5377" s="1328"/>
    </row>
    <row r="5378" spans="1:7" ht="18.75" customHeight="1" thickBot="1" x14ac:dyDescent="0.3">
      <c r="A5378" s="1330"/>
      <c r="B5378" s="146" t="s">
        <v>5297</v>
      </c>
      <c r="C5378" s="147" t="s">
        <v>95</v>
      </c>
      <c r="D5378" s="168">
        <v>839455</v>
      </c>
      <c r="E5378" s="151">
        <v>833</v>
      </c>
      <c r="F5378" s="913"/>
      <c r="G5378" s="1328"/>
    </row>
    <row r="5379" spans="1:7" ht="18.75" customHeight="1" thickBot="1" x14ac:dyDescent="0.3">
      <c r="A5379" s="1331"/>
      <c r="B5379" s="146" t="s">
        <v>5298</v>
      </c>
      <c r="C5379" s="147" t="s">
        <v>95</v>
      </c>
      <c r="D5379" s="168">
        <v>904456</v>
      </c>
      <c r="E5379" s="151">
        <v>833</v>
      </c>
      <c r="F5379" s="913"/>
      <c r="G5379" s="1328"/>
    </row>
    <row r="5380" spans="1:7" ht="18.75" customHeight="1" thickBot="1" x14ac:dyDescent="0.3">
      <c r="A5380" s="1329">
        <v>38</v>
      </c>
      <c r="B5380" s="146" t="s">
        <v>5299</v>
      </c>
      <c r="C5380" s="147" t="s">
        <v>95</v>
      </c>
      <c r="D5380" s="168">
        <v>91198</v>
      </c>
      <c r="E5380" s="151">
        <v>833</v>
      </c>
      <c r="F5380" s="913"/>
      <c r="G5380" s="1342" t="s">
        <v>4099</v>
      </c>
    </row>
    <row r="5381" spans="1:7" ht="18.75" customHeight="1" thickBot="1" x14ac:dyDescent="0.3">
      <c r="A5381" s="1330"/>
      <c r="B5381" s="146" t="s">
        <v>5300</v>
      </c>
      <c r="C5381" s="147" t="s">
        <v>95</v>
      </c>
      <c r="D5381" s="168">
        <v>120141</v>
      </c>
      <c r="E5381" s="151">
        <v>833</v>
      </c>
      <c r="F5381" s="913"/>
      <c r="G5381" s="1328"/>
    </row>
    <row r="5382" spans="1:7" ht="18.75" customHeight="1" thickBot="1" x14ac:dyDescent="0.3">
      <c r="A5382" s="1330"/>
      <c r="B5382" s="146" t="s">
        <v>5301</v>
      </c>
      <c r="C5382" s="147" t="s">
        <v>95</v>
      </c>
      <c r="D5382" s="168">
        <v>316106</v>
      </c>
      <c r="E5382" s="151">
        <v>833</v>
      </c>
      <c r="F5382" s="913"/>
      <c r="G5382" s="1328"/>
    </row>
    <row r="5383" spans="1:7" ht="18.75" customHeight="1" thickBot="1" x14ac:dyDescent="0.3">
      <c r="A5383" s="1330"/>
      <c r="B5383" s="146" t="s">
        <v>5302</v>
      </c>
      <c r="C5383" s="147" t="s">
        <v>95</v>
      </c>
      <c r="D5383" s="168">
        <v>425284</v>
      </c>
      <c r="E5383" s="151">
        <v>833</v>
      </c>
      <c r="F5383" s="913"/>
      <c r="G5383" s="1328"/>
    </row>
    <row r="5384" spans="1:7" ht="18.75" customHeight="1" thickBot="1" x14ac:dyDescent="0.3">
      <c r="A5384" s="1330"/>
      <c r="B5384" s="146" t="s">
        <v>5303</v>
      </c>
      <c r="C5384" s="147" t="s">
        <v>95</v>
      </c>
      <c r="D5384" s="168">
        <v>454339</v>
      </c>
      <c r="E5384" s="151">
        <v>833</v>
      </c>
      <c r="F5384" s="913"/>
      <c r="G5384" s="1328"/>
    </row>
    <row r="5385" spans="1:7" ht="18.75" customHeight="1" thickBot="1" x14ac:dyDescent="0.3">
      <c r="A5385" s="1330"/>
      <c r="B5385" s="146" t="s">
        <v>5304</v>
      </c>
      <c r="C5385" s="147" t="s">
        <v>95</v>
      </c>
      <c r="D5385" s="168">
        <v>485238</v>
      </c>
      <c r="E5385" s="151">
        <v>833</v>
      </c>
      <c r="F5385" s="913"/>
      <c r="G5385" s="1328"/>
    </row>
    <row r="5386" spans="1:7" ht="18.75" customHeight="1" thickBot="1" x14ac:dyDescent="0.3">
      <c r="A5386" s="1330"/>
      <c r="B5386" s="146" t="s">
        <v>5305</v>
      </c>
      <c r="C5386" s="147" t="s">
        <v>95</v>
      </c>
      <c r="D5386" s="168">
        <v>518245</v>
      </c>
      <c r="E5386" s="151">
        <v>833</v>
      </c>
      <c r="F5386" s="913"/>
      <c r="G5386" s="1328"/>
    </row>
    <row r="5387" spans="1:7" ht="18.75" customHeight="1" thickBot="1" x14ac:dyDescent="0.3">
      <c r="A5387" s="1330"/>
      <c r="B5387" s="146" t="s">
        <v>5306</v>
      </c>
      <c r="C5387" s="147" t="s">
        <v>95</v>
      </c>
      <c r="D5387" s="168">
        <v>553656</v>
      </c>
      <c r="E5387" s="151">
        <v>833</v>
      </c>
      <c r="F5387" s="913"/>
      <c r="G5387" s="1328"/>
    </row>
    <row r="5388" spans="1:7" ht="18.75" customHeight="1" thickBot="1" x14ac:dyDescent="0.3">
      <c r="A5388" s="1330"/>
      <c r="B5388" s="146" t="s">
        <v>5307</v>
      </c>
      <c r="C5388" s="147" t="s">
        <v>95</v>
      </c>
      <c r="D5388" s="168">
        <v>591812</v>
      </c>
      <c r="E5388" s="151">
        <v>833</v>
      </c>
      <c r="F5388" s="913"/>
      <c r="G5388" s="1328"/>
    </row>
    <row r="5389" spans="1:7" ht="18.75" customHeight="1" thickBot="1" x14ac:dyDescent="0.3">
      <c r="A5389" s="1330"/>
      <c r="B5389" s="146" t="s">
        <v>5308</v>
      </c>
      <c r="C5389" s="147" t="s">
        <v>95</v>
      </c>
      <c r="D5389" s="168">
        <v>633102</v>
      </c>
      <c r="E5389" s="151">
        <v>833</v>
      </c>
      <c r="F5389" s="913"/>
      <c r="G5389" s="1328"/>
    </row>
    <row r="5390" spans="1:7" ht="18.75" customHeight="1" thickBot="1" x14ac:dyDescent="0.3">
      <c r="A5390" s="1330"/>
      <c r="B5390" s="146" t="s">
        <v>5309</v>
      </c>
      <c r="C5390" s="147" t="s">
        <v>95</v>
      </c>
      <c r="D5390" s="168">
        <v>677962</v>
      </c>
      <c r="E5390" s="151">
        <v>833</v>
      </c>
      <c r="F5390" s="913"/>
      <c r="G5390" s="1328"/>
    </row>
    <row r="5391" spans="1:7" ht="18.75" customHeight="1" thickBot="1" x14ac:dyDescent="0.3">
      <c r="A5391" s="1330"/>
      <c r="B5391" s="146" t="s">
        <v>5310</v>
      </c>
      <c r="C5391" s="147" t="s">
        <v>95</v>
      </c>
      <c r="D5391" s="168">
        <v>726917</v>
      </c>
      <c r="E5391" s="151">
        <v>833</v>
      </c>
      <c r="F5391" s="913"/>
      <c r="G5391" s="1328"/>
    </row>
    <row r="5392" spans="1:7" ht="18.75" customHeight="1" thickBot="1" x14ac:dyDescent="0.3">
      <c r="A5392" s="1330"/>
      <c r="B5392" s="146" t="s">
        <v>5311</v>
      </c>
      <c r="C5392" s="147" t="s">
        <v>95</v>
      </c>
      <c r="D5392" s="168">
        <v>780526</v>
      </c>
      <c r="E5392" s="151">
        <v>833</v>
      </c>
      <c r="F5392" s="913"/>
      <c r="G5392" s="1328"/>
    </row>
    <row r="5393" spans="1:7" ht="18.75" customHeight="1" thickBot="1" x14ac:dyDescent="0.3">
      <c r="A5393" s="1330"/>
      <c r="B5393" s="146" t="s">
        <v>5312</v>
      </c>
      <c r="C5393" s="147" t="s">
        <v>95</v>
      </c>
      <c r="D5393" s="168">
        <v>839455</v>
      </c>
      <c r="E5393" s="151">
        <v>833</v>
      </c>
      <c r="F5393" s="913"/>
      <c r="G5393" s="1328"/>
    </row>
    <row r="5394" spans="1:7" ht="18.75" customHeight="1" thickBot="1" x14ac:dyDescent="0.3">
      <c r="A5394" s="1331"/>
      <c r="B5394" s="146" t="s">
        <v>5313</v>
      </c>
      <c r="C5394" s="147" t="s">
        <v>95</v>
      </c>
      <c r="D5394" s="168">
        <v>904456</v>
      </c>
      <c r="E5394" s="151">
        <v>833</v>
      </c>
      <c r="F5394" s="913"/>
      <c r="G5394" s="1328"/>
    </row>
    <row r="5395" spans="1:7" ht="18.75" customHeight="1" thickBot="1" x14ac:dyDescent="0.3">
      <c r="A5395" s="1329">
        <v>38</v>
      </c>
      <c r="B5395" s="146" t="s">
        <v>5314</v>
      </c>
      <c r="C5395" s="147" t="s">
        <v>95</v>
      </c>
      <c r="D5395" s="168">
        <v>91198</v>
      </c>
      <c r="E5395" s="151">
        <v>833</v>
      </c>
      <c r="F5395" s="913"/>
      <c r="G5395" s="1342" t="s">
        <v>4099</v>
      </c>
    </row>
    <row r="5396" spans="1:7" ht="18.75" customHeight="1" thickBot="1" x14ac:dyDescent="0.3">
      <c r="A5396" s="1330"/>
      <c r="B5396" s="146" t="s">
        <v>5315</v>
      </c>
      <c r="C5396" s="147" t="s">
        <v>95</v>
      </c>
      <c r="D5396" s="168">
        <v>120141</v>
      </c>
      <c r="E5396" s="151">
        <v>833</v>
      </c>
      <c r="F5396" s="913"/>
      <c r="G5396" s="1328"/>
    </row>
    <row r="5397" spans="1:7" ht="18.75" customHeight="1" thickBot="1" x14ac:dyDescent="0.3">
      <c r="A5397" s="1330"/>
      <c r="B5397" s="146" t="s">
        <v>5316</v>
      </c>
      <c r="C5397" s="147" t="s">
        <v>95</v>
      </c>
      <c r="D5397" s="168">
        <v>316106</v>
      </c>
      <c r="E5397" s="151">
        <v>833</v>
      </c>
      <c r="F5397" s="913"/>
      <c r="G5397" s="1328"/>
    </row>
    <row r="5398" spans="1:7" ht="18.75" customHeight="1" thickBot="1" x14ac:dyDescent="0.3">
      <c r="A5398" s="1330"/>
      <c r="B5398" s="146" t="s">
        <v>5317</v>
      </c>
      <c r="C5398" s="147" t="s">
        <v>95</v>
      </c>
      <c r="D5398" s="168">
        <v>425284</v>
      </c>
      <c r="E5398" s="151">
        <v>833</v>
      </c>
      <c r="F5398" s="913"/>
      <c r="G5398" s="1328"/>
    </row>
    <row r="5399" spans="1:7" ht="18.75" customHeight="1" thickBot="1" x14ac:dyDescent="0.3">
      <c r="A5399" s="1330"/>
      <c r="B5399" s="146" t="s">
        <v>5318</v>
      </c>
      <c r="C5399" s="147" t="s">
        <v>95</v>
      </c>
      <c r="D5399" s="168">
        <v>454339</v>
      </c>
      <c r="E5399" s="151">
        <v>833</v>
      </c>
      <c r="F5399" s="913"/>
      <c r="G5399" s="1328"/>
    </row>
    <row r="5400" spans="1:7" ht="18.75" customHeight="1" thickBot="1" x14ac:dyDescent="0.3">
      <c r="A5400" s="1330"/>
      <c r="B5400" s="146" t="s">
        <v>5319</v>
      </c>
      <c r="C5400" s="147" t="s">
        <v>95</v>
      </c>
      <c r="D5400" s="168">
        <v>485238</v>
      </c>
      <c r="E5400" s="151">
        <v>833</v>
      </c>
      <c r="F5400" s="913"/>
      <c r="G5400" s="1328"/>
    </row>
    <row r="5401" spans="1:7" ht="18.75" customHeight="1" thickBot="1" x14ac:dyDescent="0.3">
      <c r="A5401" s="1330"/>
      <c r="B5401" s="146" t="s">
        <v>5320</v>
      </c>
      <c r="C5401" s="147" t="s">
        <v>95</v>
      </c>
      <c r="D5401" s="168">
        <v>518245</v>
      </c>
      <c r="E5401" s="151">
        <v>833</v>
      </c>
      <c r="F5401" s="913"/>
      <c r="G5401" s="1328"/>
    </row>
    <row r="5402" spans="1:7" ht="18.75" customHeight="1" thickBot="1" x14ac:dyDescent="0.3">
      <c r="A5402" s="1330"/>
      <c r="B5402" s="146" t="s">
        <v>5321</v>
      </c>
      <c r="C5402" s="147" t="s">
        <v>95</v>
      </c>
      <c r="D5402" s="168">
        <v>553656</v>
      </c>
      <c r="E5402" s="151">
        <v>833</v>
      </c>
      <c r="F5402" s="913"/>
      <c r="G5402" s="1328"/>
    </row>
    <row r="5403" spans="1:7" ht="18.75" customHeight="1" thickBot="1" x14ac:dyDescent="0.3">
      <c r="A5403" s="1330"/>
      <c r="B5403" s="146" t="s">
        <v>5322</v>
      </c>
      <c r="C5403" s="147" t="s">
        <v>95</v>
      </c>
      <c r="D5403" s="168">
        <v>591812</v>
      </c>
      <c r="E5403" s="151">
        <v>833</v>
      </c>
      <c r="F5403" s="913"/>
      <c r="G5403" s="1328"/>
    </row>
    <row r="5404" spans="1:7" ht="18.75" customHeight="1" thickBot="1" x14ac:dyDescent="0.3">
      <c r="A5404" s="1330"/>
      <c r="B5404" s="146" t="s">
        <v>5323</v>
      </c>
      <c r="C5404" s="147" t="s">
        <v>95</v>
      </c>
      <c r="D5404" s="168">
        <v>633102</v>
      </c>
      <c r="E5404" s="151">
        <v>833</v>
      </c>
      <c r="F5404" s="913"/>
      <c r="G5404" s="1328"/>
    </row>
    <row r="5405" spans="1:7" ht="18.75" customHeight="1" thickBot="1" x14ac:dyDescent="0.3">
      <c r="A5405" s="1330"/>
      <c r="B5405" s="146" t="s">
        <v>5324</v>
      </c>
      <c r="C5405" s="147" t="s">
        <v>95</v>
      </c>
      <c r="D5405" s="168">
        <v>677962</v>
      </c>
      <c r="E5405" s="151">
        <v>833</v>
      </c>
      <c r="F5405" s="913"/>
      <c r="G5405" s="1328"/>
    </row>
    <row r="5406" spans="1:7" ht="18.75" customHeight="1" thickBot="1" x14ac:dyDescent="0.3">
      <c r="A5406" s="1330"/>
      <c r="B5406" s="146" t="s">
        <v>5325</v>
      </c>
      <c r="C5406" s="147" t="s">
        <v>95</v>
      </c>
      <c r="D5406" s="168">
        <v>726917</v>
      </c>
      <c r="E5406" s="151">
        <v>833</v>
      </c>
      <c r="F5406" s="913"/>
      <c r="G5406" s="1328"/>
    </row>
    <row r="5407" spans="1:7" ht="18.75" customHeight="1" thickBot="1" x14ac:dyDescent="0.3">
      <c r="A5407" s="1330"/>
      <c r="B5407" s="146" t="s">
        <v>5326</v>
      </c>
      <c r="C5407" s="147" t="s">
        <v>95</v>
      </c>
      <c r="D5407" s="168">
        <v>780526</v>
      </c>
      <c r="E5407" s="151">
        <v>833</v>
      </c>
      <c r="F5407" s="913"/>
      <c r="G5407" s="1328"/>
    </row>
    <row r="5408" spans="1:7" ht="18.75" customHeight="1" thickBot="1" x14ac:dyDescent="0.3">
      <c r="A5408" s="1330"/>
      <c r="B5408" s="146" t="s">
        <v>5327</v>
      </c>
      <c r="C5408" s="147" t="s">
        <v>95</v>
      </c>
      <c r="D5408" s="168">
        <v>839455</v>
      </c>
      <c r="E5408" s="151">
        <v>833</v>
      </c>
      <c r="F5408" s="913"/>
      <c r="G5408" s="1328"/>
    </row>
    <row r="5409" spans="1:7" ht="18.75" customHeight="1" thickBot="1" x14ac:dyDescent="0.3">
      <c r="A5409" s="1331"/>
      <c r="B5409" s="146" t="s">
        <v>5328</v>
      </c>
      <c r="C5409" s="147" t="s">
        <v>95</v>
      </c>
      <c r="D5409" s="168">
        <v>904456</v>
      </c>
      <c r="E5409" s="151">
        <v>833</v>
      </c>
      <c r="F5409" s="913"/>
      <c r="G5409" s="1328"/>
    </row>
    <row r="5410" spans="1:7" ht="18.75" customHeight="1" thickBot="1" x14ac:dyDescent="0.3">
      <c r="A5410" s="1329">
        <v>39</v>
      </c>
      <c r="B5410" s="146" t="s">
        <v>5329</v>
      </c>
      <c r="C5410" s="147" t="s">
        <v>95</v>
      </c>
      <c r="D5410" s="168">
        <v>91198</v>
      </c>
      <c r="E5410" s="151">
        <v>833</v>
      </c>
      <c r="F5410" s="913"/>
      <c r="G5410" s="1342" t="s">
        <v>4099</v>
      </c>
    </row>
    <row r="5411" spans="1:7" ht="18.75" customHeight="1" thickBot="1" x14ac:dyDescent="0.3">
      <c r="A5411" s="1330"/>
      <c r="B5411" s="146" t="s">
        <v>5330</v>
      </c>
      <c r="C5411" s="147" t="s">
        <v>95</v>
      </c>
      <c r="D5411" s="168">
        <v>120141</v>
      </c>
      <c r="E5411" s="151">
        <v>833</v>
      </c>
      <c r="F5411" s="913"/>
      <c r="G5411" s="1328"/>
    </row>
    <row r="5412" spans="1:7" ht="18.75" customHeight="1" thickBot="1" x14ac:dyDescent="0.3">
      <c r="A5412" s="1330"/>
      <c r="B5412" s="146" t="s">
        <v>5331</v>
      </c>
      <c r="C5412" s="147" t="s">
        <v>95</v>
      </c>
      <c r="D5412" s="168">
        <v>316106</v>
      </c>
      <c r="E5412" s="151">
        <v>833</v>
      </c>
      <c r="F5412" s="913"/>
      <c r="G5412" s="1328"/>
    </row>
    <row r="5413" spans="1:7" ht="18.75" customHeight="1" thickBot="1" x14ac:dyDescent="0.3">
      <c r="A5413" s="1330"/>
      <c r="B5413" s="146" t="s">
        <v>5332</v>
      </c>
      <c r="C5413" s="147" t="s">
        <v>95</v>
      </c>
      <c r="D5413" s="168">
        <v>425284</v>
      </c>
      <c r="E5413" s="151">
        <v>833</v>
      </c>
      <c r="F5413" s="913"/>
      <c r="G5413" s="1328"/>
    </row>
    <row r="5414" spans="1:7" ht="18.75" customHeight="1" thickBot="1" x14ac:dyDescent="0.3">
      <c r="A5414" s="1330"/>
      <c r="B5414" s="146" t="s">
        <v>5333</v>
      </c>
      <c r="C5414" s="147" t="s">
        <v>95</v>
      </c>
      <c r="D5414" s="168">
        <v>454339</v>
      </c>
      <c r="E5414" s="151">
        <v>833</v>
      </c>
      <c r="F5414" s="913"/>
      <c r="G5414" s="1328"/>
    </row>
    <row r="5415" spans="1:7" ht="18.75" customHeight="1" thickBot="1" x14ac:dyDescent="0.3">
      <c r="A5415" s="1330"/>
      <c r="B5415" s="146" t="s">
        <v>5334</v>
      </c>
      <c r="C5415" s="147" t="s">
        <v>95</v>
      </c>
      <c r="D5415" s="168">
        <v>485238</v>
      </c>
      <c r="E5415" s="151">
        <v>833</v>
      </c>
      <c r="F5415" s="913"/>
      <c r="G5415" s="1328"/>
    </row>
    <row r="5416" spans="1:7" ht="18.75" customHeight="1" thickBot="1" x14ac:dyDescent="0.3">
      <c r="A5416" s="1330"/>
      <c r="B5416" s="146" t="s">
        <v>5335</v>
      </c>
      <c r="C5416" s="147" t="s">
        <v>95</v>
      </c>
      <c r="D5416" s="168">
        <v>518245</v>
      </c>
      <c r="E5416" s="151">
        <v>833</v>
      </c>
      <c r="F5416" s="913"/>
      <c r="G5416" s="1328"/>
    </row>
    <row r="5417" spans="1:7" ht="18.75" customHeight="1" thickBot="1" x14ac:dyDescent="0.3">
      <c r="A5417" s="1330"/>
      <c r="B5417" s="146" t="s">
        <v>5336</v>
      </c>
      <c r="C5417" s="147" t="s">
        <v>95</v>
      </c>
      <c r="D5417" s="168">
        <v>553656</v>
      </c>
      <c r="E5417" s="151">
        <v>833</v>
      </c>
      <c r="F5417" s="913"/>
      <c r="G5417" s="1328"/>
    </row>
    <row r="5418" spans="1:7" ht="18.75" customHeight="1" thickBot="1" x14ac:dyDescent="0.3">
      <c r="A5418" s="1330"/>
      <c r="B5418" s="146" t="s">
        <v>5337</v>
      </c>
      <c r="C5418" s="147" t="s">
        <v>95</v>
      </c>
      <c r="D5418" s="168">
        <v>591812</v>
      </c>
      <c r="E5418" s="151">
        <v>833</v>
      </c>
      <c r="F5418" s="913"/>
      <c r="G5418" s="1328"/>
    </row>
    <row r="5419" spans="1:7" ht="18.75" customHeight="1" thickBot="1" x14ac:dyDescent="0.3">
      <c r="A5419" s="1330"/>
      <c r="B5419" s="146" t="s">
        <v>5338</v>
      </c>
      <c r="C5419" s="147" t="s">
        <v>95</v>
      </c>
      <c r="D5419" s="168">
        <v>633102</v>
      </c>
      <c r="E5419" s="151">
        <v>833</v>
      </c>
      <c r="F5419" s="913"/>
      <c r="G5419" s="1328"/>
    </row>
    <row r="5420" spans="1:7" ht="18.75" customHeight="1" thickBot="1" x14ac:dyDescent="0.3">
      <c r="A5420" s="1330"/>
      <c r="B5420" s="146" t="s">
        <v>5339</v>
      </c>
      <c r="C5420" s="147" t="s">
        <v>95</v>
      </c>
      <c r="D5420" s="168">
        <v>677962</v>
      </c>
      <c r="E5420" s="151">
        <v>833</v>
      </c>
      <c r="F5420" s="913"/>
      <c r="G5420" s="1328"/>
    </row>
    <row r="5421" spans="1:7" ht="18.75" customHeight="1" thickBot="1" x14ac:dyDescent="0.3">
      <c r="A5421" s="1330"/>
      <c r="B5421" s="146" t="s">
        <v>5340</v>
      </c>
      <c r="C5421" s="147" t="s">
        <v>95</v>
      </c>
      <c r="D5421" s="168">
        <v>726917</v>
      </c>
      <c r="E5421" s="151">
        <v>833</v>
      </c>
      <c r="F5421" s="913"/>
      <c r="G5421" s="1328"/>
    </row>
    <row r="5422" spans="1:7" ht="18.75" customHeight="1" thickBot="1" x14ac:dyDescent="0.3">
      <c r="A5422" s="1330"/>
      <c r="B5422" s="146" t="s">
        <v>5341</v>
      </c>
      <c r="C5422" s="147" t="s">
        <v>95</v>
      </c>
      <c r="D5422" s="168">
        <v>780526</v>
      </c>
      <c r="E5422" s="151">
        <v>833</v>
      </c>
      <c r="F5422" s="913"/>
      <c r="G5422" s="1328"/>
    </row>
    <row r="5423" spans="1:7" ht="18.75" customHeight="1" thickBot="1" x14ac:dyDescent="0.3">
      <c r="A5423" s="1330"/>
      <c r="B5423" s="146" t="s">
        <v>5342</v>
      </c>
      <c r="C5423" s="147" t="s">
        <v>95</v>
      </c>
      <c r="D5423" s="168">
        <v>839455</v>
      </c>
      <c r="E5423" s="151">
        <v>833</v>
      </c>
      <c r="F5423" s="913"/>
      <c r="G5423" s="1328"/>
    </row>
    <row r="5424" spans="1:7" ht="18.75" customHeight="1" thickBot="1" x14ac:dyDescent="0.3">
      <c r="A5424" s="1331"/>
      <c r="B5424" s="146" t="s">
        <v>5343</v>
      </c>
      <c r="C5424" s="147" t="s">
        <v>95</v>
      </c>
      <c r="D5424" s="168">
        <v>904456</v>
      </c>
      <c r="E5424" s="151">
        <v>833</v>
      </c>
      <c r="F5424" s="913"/>
      <c r="G5424" s="1328"/>
    </row>
    <row r="5425" spans="1:7" ht="18.75" customHeight="1" thickBot="1" x14ac:dyDescent="0.3">
      <c r="A5425" s="1329">
        <v>40</v>
      </c>
      <c r="B5425" s="146" t="s">
        <v>5344</v>
      </c>
      <c r="C5425" s="147" t="s">
        <v>95</v>
      </c>
      <c r="D5425" s="168">
        <v>91198</v>
      </c>
      <c r="E5425" s="151">
        <v>833</v>
      </c>
      <c r="F5425" s="913"/>
      <c r="G5425" s="1342" t="s">
        <v>4099</v>
      </c>
    </row>
    <row r="5426" spans="1:7" ht="18.75" customHeight="1" thickBot="1" x14ac:dyDescent="0.3">
      <c r="A5426" s="1330"/>
      <c r="B5426" s="146" t="s">
        <v>5345</v>
      </c>
      <c r="C5426" s="147" t="s">
        <v>95</v>
      </c>
      <c r="D5426" s="168">
        <v>120141</v>
      </c>
      <c r="E5426" s="151">
        <v>833</v>
      </c>
      <c r="F5426" s="913"/>
      <c r="G5426" s="1328"/>
    </row>
    <row r="5427" spans="1:7" ht="18.75" customHeight="1" thickBot="1" x14ac:dyDescent="0.3">
      <c r="A5427" s="1330"/>
      <c r="B5427" s="146" t="s">
        <v>5346</v>
      </c>
      <c r="C5427" s="147" t="s">
        <v>95</v>
      </c>
      <c r="D5427" s="168">
        <v>316106</v>
      </c>
      <c r="E5427" s="151">
        <v>833</v>
      </c>
      <c r="F5427" s="913"/>
      <c r="G5427" s="1328"/>
    </row>
    <row r="5428" spans="1:7" ht="18.75" customHeight="1" thickBot="1" x14ac:dyDescent="0.3">
      <c r="A5428" s="1330"/>
      <c r="B5428" s="146" t="s">
        <v>5347</v>
      </c>
      <c r="C5428" s="147" t="s">
        <v>95</v>
      </c>
      <c r="D5428" s="168">
        <v>425284</v>
      </c>
      <c r="E5428" s="151">
        <v>833</v>
      </c>
      <c r="F5428" s="913"/>
      <c r="G5428" s="1328"/>
    </row>
    <row r="5429" spans="1:7" ht="18.75" customHeight="1" thickBot="1" x14ac:dyDescent="0.3">
      <c r="A5429" s="1330"/>
      <c r="B5429" s="146" t="s">
        <v>5348</v>
      </c>
      <c r="C5429" s="147" t="s">
        <v>95</v>
      </c>
      <c r="D5429" s="168">
        <v>454339</v>
      </c>
      <c r="E5429" s="151">
        <v>833</v>
      </c>
      <c r="F5429" s="913"/>
      <c r="G5429" s="1328"/>
    </row>
    <row r="5430" spans="1:7" ht="18.75" customHeight="1" thickBot="1" x14ac:dyDescent="0.3">
      <c r="A5430" s="1330"/>
      <c r="B5430" s="146" t="s">
        <v>5349</v>
      </c>
      <c r="C5430" s="147" t="s">
        <v>95</v>
      </c>
      <c r="D5430" s="168">
        <v>485238</v>
      </c>
      <c r="E5430" s="151">
        <v>833</v>
      </c>
      <c r="F5430" s="913"/>
      <c r="G5430" s="1328"/>
    </row>
    <row r="5431" spans="1:7" ht="18.75" customHeight="1" thickBot="1" x14ac:dyDescent="0.3">
      <c r="A5431" s="1330"/>
      <c r="B5431" s="146" t="s">
        <v>5350</v>
      </c>
      <c r="C5431" s="147" t="s">
        <v>95</v>
      </c>
      <c r="D5431" s="168">
        <v>518245</v>
      </c>
      <c r="E5431" s="151">
        <v>833</v>
      </c>
      <c r="F5431" s="913"/>
      <c r="G5431" s="1328"/>
    </row>
    <row r="5432" spans="1:7" ht="18.75" customHeight="1" thickBot="1" x14ac:dyDescent="0.3">
      <c r="A5432" s="1330"/>
      <c r="B5432" s="146" t="s">
        <v>5351</v>
      </c>
      <c r="C5432" s="147" t="s">
        <v>95</v>
      </c>
      <c r="D5432" s="168">
        <v>553656</v>
      </c>
      <c r="E5432" s="151">
        <v>833</v>
      </c>
      <c r="F5432" s="913"/>
      <c r="G5432" s="1328"/>
    </row>
    <row r="5433" spans="1:7" ht="18.75" customHeight="1" thickBot="1" x14ac:dyDescent="0.3">
      <c r="A5433" s="1330"/>
      <c r="B5433" s="146" t="s">
        <v>5352</v>
      </c>
      <c r="C5433" s="147" t="s">
        <v>95</v>
      </c>
      <c r="D5433" s="168">
        <v>591812</v>
      </c>
      <c r="E5433" s="151">
        <v>833</v>
      </c>
      <c r="F5433" s="913"/>
      <c r="G5433" s="1328"/>
    </row>
    <row r="5434" spans="1:7" ht="18.75" customHeight="1" thickBot="1" x14ac:dyDescent="0.3">
      <c r="A5434" s="1330"/>
      <c r="B5434" s="146" t="s">
        <v>5353</v>
      </c>
      <c r="C5434" s="147" t="s">
        <v>95</v>
      </c>
      <c r="D5434" s="168">
        <v>633102</v>
      </c>
      <c r="E5434" s="151">
        <v>833</v>
      </c>
      <c r="F5434" s="913"/>
      <c r="G5434" s="1328"/>
    </row>
    <row r="5435" spans="1:7" ht="18.75" customHeight="1" thickBot="1" x14ac:dyDescent="0.3">
      <c r="A5435" s="1330"/>
      <c r="B5435" s="146" t="s">
        <v>5354</v>
      </c>
      <c r="C5435" s="147" t="s">
        <v>95</v>
      </c>
      <c r="D5435" s="168">
        <v>677962</v>
      </c>
      <c r="E5435" s="151">
        <v>833</v>
      </c>
      <c r="F5435" s="913"/>
      <c r="G5435" s="1328"/>
    </row>
    <row r="5436" spans="1:7" ht="18.75" customHeight="1" thickBot="1" x14ac:dyDescent="0.3">
      <c r="A5436" s="1330"/>
      <c r="B5436" s="146" t="s">
        <v>5355</v>
      </c>
      <c r="C5436" s="147" t="s">
        <v>95</v>
      </c>
      <c r="D5436" s="168">
        <v>726917</v>
      </c>
      <c r="E5436" s="151">
        <v>833</v>
      </c>
      <c r="F5436" s="913"/>
      <c r="G5436" s="1328"/>
    </row>
    <row r="5437" spans="1:7" ht="18.75" customHeight="1" thickBot="1" x14ac:dyDescent="0.3">
      <c r="A5437" s="1330"/>
      <c r="B5437" s="146" t="s">
        <v>5356</v>
      </c>
      <c r="C5437" s="147" t="s">
        <v>95</v>
      </c>
      <c r="D5437" s="168">
        <v>780526</v>
      </c>
      <c r="E5437" s="151">
        <v>833</v>
      </c>
      <c r="F5437" s="913"/>
      <c r="G5437" s="1328"/>
    </row>
    <row r="5438" spans="1:7" ht="18.75" customHeight="1" thickBot="1" x14ac:dyDescent="0.3">
      <c r="A5438" s="1330"/>
      <c r="B5438" s="146" t="s">
        <v>5357</v>
      </c>
      <c r="C5438" s="147" t="s">
        <v>95</v>
      </c>
      <c r="D5438" s="168">
        <v>839455</v>
      </c>
      <c r="E5438" s="151">
        <v>833</v>
      </c>
      <c r="F5438" s="913"/>
      <c r="G5438" s="1328"/>
    </row>
    <row r="5439" spans="1:7" ht="18.75" customHeight="1" thickBot="1" x14ac:dyDescent="0.3">
      <c r="A5439" s="1331"/>
      <c r="B5439" s="146" t="s">
        <v>5358</v>
      </c>
      <c r="C5439" s="147" t="s">
        <v>95</v>
      </c>
      <c r="D5439" s="168">
        <v>904456</v>
      </c>
      <c r="E5439" s="151">
        <v>833</v>
      </c>
      <c r="F5439" s="913"/>
      <c r="G5439" s="1328"/>
    </row>
    <row r="5440" spans="1:7" ht="18.75" customHeight="1" thickBot="1" x14ac:dyDescent="0.3">
      <c r="A5440" s="1329">
        <v>40</v>
      </c>
      <c r="B5440" s="146" t="s">
        <v>5359</v>
      </c>
      <c r="C5440" s="147" t="s">
        <v>95</v>
      </c>
      <c r="D5440" s="168">
        <v>91198</v>
      </c>
      <c r="E5440" s="151">
        <v>833</v>
      </c>
      <c r="F5440" s="913"/>
      <c r="G5440" s="1342" t="s">
        <v>4099</v>
      </c>
    </row>
    <row r="5441" spans="1:7" ht="18.75" customHeight="1" thickBot="1" x14ac:dyDescent="0.3">
      <c r="A5441" s="1330"/>
      <c r="B5441" s="146" t="s">
        <v>5360</v>
      </c>
      <c r="C5441" s="147" t="s">
        <v>95</v>
      </c>
      <c r="D5441" s="168">
        <v>120141</v>
      </c>
      <c r="E5441" s="151">
        <v>833</v>
      </c>
      <c r="F5441" s="913"/>
      <c r="G5441" s="1328"/>
    </row>
    <row r="5442" spans="1:7" ht="18.75" customHeight="1" thickBot="1" x14ac:dyDescent="0.3">
      <c r="A5442" s="1330"/>
      <c r="B5442" s="146" t="s">
        <v>5361</v>
      </c>
      <c r="C5442" s="147" t="s">
        <v>95</v>
      </c>
      <c r="D5442" s="168">
        <v>316106</v>
      </c>
      <c r="E5442" s="151">
        <v>833</v>
      </c>
      <c r="F5442" s="913"/>
      <c r="G5442" s="1328"/>
    </row>
    <row r="5443" spans="1:7" ht="18.75" customHeight="1" thickBot="1" x14ac:dyDescent="0.3">
      <c r="A5443" s="1330"/>
      <c r="B5443" s="146" t="s">
        <v>5362</v>
      </c>
      <c r="C5443" s="147" t="s">
        <v>95</v>
      </c>
      <c r="D5443" s="168">
        <v>425284</v>
      </c>
      <c r="E5443" s="151">
        <v>833</v>
      </c>
      <c r="F5443" s="913"/>
      <c r="G5443" s="1328"/>
    </row>
    <row r="5444" spans="1:7" ht="18.75" customHeight="1" thickBot="1" x14ac:dyDescent="0.3">
      <c r="A5444" s="1330"/>
      <c r="B5444" s="146" t="s">
        <v>5363</v>
      </c>
      <c r="C5444" s="147" t="s">
        <v>95</v>
      </c>
      <c r="D5444" s="168">
        <v>454339</v>
      </c>
      <c r="E5444" s="151">
        <v>833</v>
      </c>
      <c r="F5444" s="913"/>
      <c r="G5444" s="1328"/>
    </row>
    <row r="5445" spans="1:7" ht="18.75" customHeight="1" thickBot="1" x14ac:dyDescent="0.3">
      <c r="A5445" s="1330"/>
      <c r="B5445" s="146" t="s">
        <v>5364</v>
      </c>
      <c r="C5445" s="147" t="s">
        <v>95</v>
      </c>
      <c r="D5445" s="168">
        <v>485238</v>
      </c>
      <c r="E5445" s="151">
        <v>833</v>
      </c>
      <c r="F5445" s="913"/>
      <c r="G5445" s="1328"/>
    </row>
    <row r="5446" spans="1:7" ht="18.75" customHeight="1" thickBot="1" x14ac:dyDescent="0.3">
      <c r="A5446" s="1330"/>
      <c r="B5446" s="146" t="s">
        <v>5365</v>
      </c>
      <c r="C5446" s="147" t="s">
        <v>95</v>
      </c>
      <c r="D5446" s="168">
        <v>518245</v>
      </c>
      <c r="E5446" s="151">
        <v>833</v>
      </c>
      <c r="F5446" s="913"/>
      <c r="G5446" s="1328"/>
    </row>
    <row r="5447" spans="1:7" ht="18.75" customHeight="1" thickBot="1" x14ac:dyDescent="0.3">
      <c r="A5447" s="1330"/>
      <c r="B5447" s="146" t="s">
        <v>5366</v>
      </c>
      <c r="C5447" s="147" t="s">
        <v>95</v>
      </c>
      <c r="D5447" s="168">
        <v>553656</v>
      </c>
      <c r="E5447" s="151">
        <v>833</v>
      </c>
      <c r="F5447" s="913"/>
      <c r="G5447" s="1328"/>
    </row>
    <row r="5448" spans="1:7" ht="18.75" customHeight="1" thickBot="1" x14ac:dyDescent="0.3">
      <c r="A5448" s="1330"/>
      <c r="B5448" s="146" t="s">
        <v>5367</v>
      </c>
      <c r="C5448" s="147" t="s">
        <v>95</v>
      </c>
      <c r="D5448" s="168">
        <v>591812</v>
      </c>
      <c r="E5448" s="151">
        <v>833</v>
      </c>
      <c r="F5448" s="913"/>
      <c r="G5448" s="1328"/>
    </row>
    <row r="5449" spans="1:7" ht="18.75" customHeight="1" thickBot="1" x14ac:dyDescent="0.3">
      <c r="A5449" s="1330"/>
      <c r="B5449" s="146" t="s">
        <v>5368</v>
      </c>
      <c r="C5449" s="147" t="s">
        <v>95</v>
      </c>
      <c r="D5449" s="168">
        <v>633102</v>
      </c>
      <c r="E5449" s="151">
        <v>833</v>
      </c>
      <c r="F5449" s="913"/>
      <c r="G5449" s="1328"/>
    </row>
    <row r="5450" spans="1:7" ht="18.75" customHeight="1" thickBot="1" x14ac:dyDescent="0.3">
      <c r="A5450" s="1330"/>
      <c r="B5450" s="146" t="s">
        <v>5369</v>
      </c>
      <c r="C5450" s="147" t="s">
        <v>95</v>
      </c>
      <c r="D5450" s="168">
        <v>677962</v>
      </c>
      <c r="E5450" s="151">
        <v>833</v>
      </c>
      <c r="F5450" s="913"/>
      <c r="G5450" s="1328"/>
    </row>
    <row r="5451" spans="1:7" ht="18.75" customHeight="1" thickBot="1" x14ac:dyDescent="0.3">
      <c r="A5451" s="1330"/>
      <c r="B5451" s="146" t="s">
        <v>5370</v>
      </c>
      <c r="C5451" s="147" t="s">
        <v>95</v>
      </c>
      <c r="D5451" s="168">
        <v>726917</v>
      </c>
      <c r="E5451" s="151">
        <v>833</v>
      </c>
      <c r="F5451" s="913"/>
      <c r="G5451" s="1328"/>
    </row>
    <row r="5452" spans="1:7" ht="18.75" customHeight="1" thickBot="1" x14ac:dyDescent="0.3">
      <c r="A5452" s="1330"/>
      <c r="B5452" s="146" t="s">
        <v>5371</v>
      </c>
      <c r="C5452" s="147" t="s">
        <v>95</v>
      </c>
      <c r="D5452" s="168">
        <v>780526</v>
      </c>
      <c r="E5452" s="151">
        <v>833</v>
      </c>
      <c r="F5452" s="913"/>
      <c r="G5452" s="1328"/>
    </row>
    <row r="5453" spans="1:7" ht="18.75" customHeight="1" thickBot="1" x14ac:dyDescent="0.3">
      <c r="A5453" s="1330"/>
      <c r="B5453" s="146" t="s">
        <v>5372</v>
      </c>
      <c r="C5453" s="147" t="s">
        <v>95</v>
      </c>
      <c r="D5453" s="168">
        <v>839455</v>
      </c>
      <c r="E5453" s="151">
        <v>833</v>
      </c>
      <c r="F5453" s="913"/>
      <c r="G5453" s="1328"/>
    </row>
    <row r="5454" spans="1:7" ht="18.75" customHeight="1" thickBot="1" x14ac:dyDescent="0.3">
      <c r="A5454" s="1331"/>
      <c r="B5454" s="146" t="s">
        <v>5373</v>
      </c>
      <c r="C5454" s="147" t="s">
        <v>95</v>
      </c>
      <c r="D5454" s="168">
        <v>904456</v>
      </c>
      <c r="E5454" s="151">
        <v>833</v>
      </c>
      <c r="F5454" s="913"/>
      <c r="G5454" s="1328"/>
    </row>
    <row r="5455" spans="1:7" ht="18.75" customHeight="1" thickBot="1" x14ac:dyDescent="0.3">
      <c r="A5455" s="1329">
        <v>40</v>
      </c>
      <c r="B5455" s="146" t="s">
        <v>5374</v>
      </c>
      <c r="C5455" s="147" t="s">
        <v>95</v>
      </c>
      <c r="D5455" s="168">
        <v>91198</v>
      </c>
      <c r="E5455" s="151">
        <v>833</v>
      </c>
      <c r="F5455" s="913"/>
      <c r="G5455" s="1342" t="s">
        <v>4099</v>
      </c>
    </row>
    <row r="5456" spans="1:7" ht="18.75" customHeight="1" thickBot="1" x14ac:dyDescent="0.3">
      <c r="A5456" s="1330"/>
      <c r="B5456" s="146" t="s">
        <v>5375</v>
      </c>
      <c r="C5456" s="147" t="s">
        <v>95</v>
      </c>
      <c r="D5456" s="168">
        <v>120141</v>
      </c>
      <c r="E5456" s="151">
        <v>833</v>
      </c>
      <c r="F5456" s="913"/>
      <c r="G5456" s="1328"/>
    </row>
    <row r="5457" spans="1:7" ht="18.75" customHeight="1" thickBot="1" x14ac:dyDescent="0.3">
      <c r="A5457" s="1330"/>
      <c r="B5457" s="146" t="s">
        <v>5376</v>
      </c>
      <c r="C5457" s="147" t="s">
        <v>95</v>
      </c>
      <c r="D5457" s="168">
        <v>316106</v>
      </c>
      <c r="E5457" s="151">
        <v>833</v>
      </c>
      <c r="F5457" s="913"/>
      <c r="G5457" s="1328"/>
    </row>
    <row r="5458" spans="1:7" ht="18.75" customHeight="1" thickBot="1" x14ac:dyDescent="0.3">
      <c r="A5458" s="1330"/>
      <c r="B5458" s="146" t="s">
        <v>5377</v>
      </c>
      <c r="C5458" s="147" t="s">
        <v>95</v>
      </c>
      <c r="D5458" s="168">
        <v>425284</v>
      </c>
      <c r="E5458" s="151">
        <v>833</v>
      </c>
      <c r="F5458" s="913"/>
      <c r="G5458" s="1328"/>
    </row>
    <row r="5459" spans="1:7" ht="18.75" customHeight="1" thickBot="1" x14ac:dyDescent="0.3">
      <c r="A5459" s="1330"/>
      <c r="B5459" s="146" t="s">
        <v>5378</v>
      </c>
      <c r="C5459" s="147" t="s">
        <v>95</v>
      </c>
      <c r="D5459" s="168">
        <v>454339</v>
      </c>
      <c r="E5459" s="151">
        <v>833</v>
      </c>
      <c r="F5459" s="913"/>
      <c r="G5459" s="1328"/>
    </row>
    <row r="5460" spans="1:7" ht="18.75" customHeight="1" thickBot="1" x14ac:dyDescent="0.3">
      <c r="A5460" s="1330"/>
      <c r="B5460" s="146" t="s">
        <v>5379</v>
      </c>
      <c r="C5460" s="147" t="s">
        <v>95</v>
      </c>
      <c r="D5460" s="168">
        <v>485238</v>
      </c>
      <c r="E5460" s="151">
        <v>833</v>
      </c>
      <c r="F5460" s="913"/>
      <c r="G5460" s="1328"/>
    </row>
    <row r="5461" spans="1:7" ht="18.75" customHeight="1" thickBot="1" x14ac:dyDescent="0.3">
      <c r="A5461" s="1330"/>
      <c r="B5461" s="146" t="s">
        <v>5380</v>
      </c>
      <c r="C5461" s="147" t="s">
        <v>95</v>
      </c>
      <c r="D5461" s="168">
        <v>518245</v>
      </c>
      <c r="E5461" s="151">
        <v>833</v>
      </c>
      <c r="F5461" s="913"/>
      <c r="G5461" s="1328"/>
    </row>
    <row r="5462" spans="1:7" ht="18.75" customHeight="1" thickBot="1" x14ac:dyDescent="0.3">
      <c r="A5462" s="1330"/>
      <c r="B5462" s="146" t="s">
        <v>5381</v>
      </c>
      <c r="C5462" s="147" t="s">
        <v>95</v>
      </c>
      <c r="D5462" s="168">
        <v>553656</v>
      </c>
      <c r="E5462" s="151">
        <v>833</v>
      </c>
      <c r="F5462" s="913"/>
      <c r="G5462" s="1328"/>
    </row>
    <row r="5463" spans="1:7" ht="18.75" customHeight="1" thickBot="1" x14ac:dyDescent="0.3">
      <c r="A5463" s="1330"/>
      <c r="B5463" s="146" t="s">
        <v>5382</v>
      </c>
      <c r="C5463" s="147" t="s">
        <v>95</v>
      </c>
      <c r="D5463" s="168">
        <v>591812</v>
      </c>
      <c r="E5463" s="151">
        <v>833</v>
      </c>
      <c r="F5463" s="913"/>
      <c r="G5463" s="1328"/>
    </row>
    <row r="5464" spans="1:7" ht="18.75" customHeight="1" thickBot="1" x14ac:dyDescent="0.3">
      <c r="A5464" s="1330"/>
      <c r="B5464" s="146" t="s">
        <v>5383</v>
      </c>
      <c r="C5464" s="147" t="s">
        <v>95</v>
      </c>
      <c r="D5464" s="168">
        <v>633102</v>
      </c>
      <c r="E5464" s="151">
        <v>833</v>
      </c>
      <c r="F5464" s="913"/>
      <c r="G5464" s="1328"/>
    </row>
    <row r="5465" spans="1:7" ht="18.75" customHeight="1" thickBot="1" x14ac:dyDescent="0.3">
      <c r="A5465" s="1330"/>
      <c r="B5465" s="146" t="s">
        <v>5384</v>
      </c>
      <c r="C5465" s="147" t="s">
        <v>95</v>
      </c>
      <c r="D5465" s="168">
        <v>677962</v>
      </c>
      <c r="E5465" s="151">
        <v>833</v>
      </c>
      <c r="F5465" s="913"/>
      <c r="G5465" s="1328"/>
    </row>
    <row r="5466" spans="1:7" ht="18.75" customHeight="1" thickBot="1" x14ac:dyDescent="0.3">
      <c r="A5466" s="1330"/>
      <c r="B5466" s="146" t="s">
        <v>5385</v>
      </c>
      <c r="C5466" s="147" t="s">
        <v>95</v>
      </c>
      <c r="D5466" s="168">
        <v>726917</v>
      </c>
      <c r="E5466" s="151">
        <v>833</v>
      </c>
      <c r="F5466" s="913"/>
      <c r="G5466" s="1328"/>
    </row>
    <row r="5467" spans="1:7" ht="18.75" customHeight="1" thickBot="1" x14ac:dyDescent="0.3">
      <c r="A5467" s="1330"/>
      <c r="B5467" s="146" t="s">
        <v>5386</v>
      </c>
      <c r="C5467" s="147" t="s">
        <v>95</v>
      </c>
      <c r="D5467" s="168">
        <v>780526</v>
      </c>
      <c r="E5467" s="151">
        <v>833</v>
      </c>
      <c r="F5467" s="913"/>
      <c r="G5467" s="1328"/>
    </row>
    <row r="5468" spans="1:7" ht="18.75" customHeight="1" thickBot="1" x14ac:dyDescent="0.3">
      <c r="A5468" s="1330"/>
      <c r="B5468" s="146" t="s">
        <v>5387</v>
      </c>
      <c r="C5468" s="147" t="s">
        <v>95</v>
      </c>
      <c r="D5468" s="168">
        <v>839455</v>
      </c>
      <c r="E5468" s="151">
        <v>833</v>
      </c>
      <c r="F5468" s="913"/>
      <c r="G5468" s="1328"/>
    </row>
    <row r="5469" spans="1:7" ht="18.75" customHeight="1" thickBot="1" x14ac:dyDescent="0.3">
      <c r="A5469" s="1331"/>
      <c r="B5469" s="146" t="s">
        <v>5388</v>
      </c>
      <c r="C5469" s="147" t="s">
        <v>95</v>
      </c>
      <c r="D5469" s="168">
        <v>904456</v>
      </c>
      <c r="E5469" s="151">
        <v>833</v>
      </c>
      <c r="F5469" s="913"/>
      <c r="G5469" s="1328"/>
    </row>
    <row r="5470" spans="1:7" ht="18.75" customHeight="1" thickBot="1" x14ac:dyDescent="0.3">
      <c r="A5470" s="1329">
        <v>40</v>
      </c>
      <c r="B5470" s="146" t="s">
        <v>5389</v>
      </c>
      <c r="C5470" s="147" t="s">
        <v>95</v>
      </c>
      <c r="D5470" s="168">
        <v>91198</v>
      </c>
      <c r="E5470" s="151">
        <v>833</v>
      </c>
      <c r="F5470" s="913"/>
      <c r="G5470" s="1342" t="s">
        <v>4099</v>
      </c>
    </row>
    <row r="5471" spans="1:7" ht="18.75" customHeight="1" thickBot="1" x14ac:dyDescent="0.3">
      <c r="A5471" s="1330"/>
      <c r="B5471" s="146" t="s">
        <v>5390</v>
      </c>
      <c r="C5471" s="147" t="s">
        <v>95</v>
      </c>
      <c r="D5471" s="168">
        <v>120141</v>
      </c>
      <c r="E5471" s="151">
        <v>833</v>
      </c>
      <c r="F5471" s="913"/>
      <c r="G5471" s="1328"/>
    </row>
    <row r="5472" spans="1:7" ht="18.75" customHeight="1" thickBot="1" x14ac:dyDescent="0.3">
      <c r="A5472" s="1330"/>
      <c r="B5472" s="146" t="s">
        <v>5391</v>
      </c>
      <c r="C5472" s="147" t="s">
        <v>95</v>
      </c>
      <c r="D5472" s="168">
        <v>316106</v>
      </c>
      <c r="E5472" s="151">
        <v>833</v>
      </c>
      <c r="F5472" s="913"/>
      <c r="G5472" s="1328"/>
    </row>
    <row r="5473" spans="1:7" ht="18.75" customHeight="1" thickBot="1" x14ac:dyDescent="0.3">
      <c r="A5473" s="1330"/>
      <c r="B5473" s="146" t="s">
        <v>5392</v>
      </c>
      <c r="C5473" s="147" t="s">
        <v>95</v>
      </c>
      <c r="D5473" s="168">
        <v>425284</v>
      </c>
      <c r="E5473" s="151">
        <v>833</v>
      </c>
      <c r="F5473" s="913"/>
      <c r="G5473" s="1328"/>
    </row>
    <row r="5474" spans="1:7" ht="18.75" customHeight="1" thickBot="1" x14ac:dyDescent="0.3">
      <c r="A5474" s="1330"/>
      <c r="B5474" s="146" t="s">
        <v>5393</v>
      </c>
      <c r="C5474" s="147" t="s">
        <v>95</v>
      </c>
      <c r="D5474" s="168">
        <v>454339</v>
      </c>
      <c r="E5474" s="151">
        <v>833</v>
      </c>
      <c r="F5474" s="913"/>
      <c r="G5474" s="1328"/>
    </row>
    <row r="5475" spans="1:7" ht="18.75" customHeight="1" thickBot="1" x14ac:dyDescent="0.3">
      <c r="A5475" s="1330"/>
      <c r="B5475" s="146" t="s">
        <v>5394</v>
      </c>
      <c r="C5475" s="147" t="s">
        <v>95</v>
      </c>
      <c r="D5475" s="168">
        <v>485238</v>
      </c>
      <c r="E5475" s="151">
        <v>833</v>
      </c>
      <c r="F5475" s="913"/>
      <c r="G5475" s="1328"/>
    </row>
    <row r="5476" spans="1:7" ht="18.75" customHeight="1" thickBot="1" x14ac:dyDescent="0.3">
      <c r="A5476" s="1330"/>
      <c r="B5476" s="146" t="s">
        <v>5395</v>
      </c>
      <c r="C5476" s="147" t="s">
        <v>95</v>
      </c>
      <c r="D5476" s="168">
        <v>518245</v>
      </c>
      <c r="E5476" s="151">
        <v>833</v>
      </c>
      <c r="F5476" s="913"/>
      <c r="G5476" s="1328"/>
    </row>
    <row r="5477" spans="1:7" ht="18.75" customHeight="1" thickBot="1" x14ac:dyDescent="0.3">
      <c r="A5477" s="1330"/>
      <c r="B5477" s="146" t="s">
        <v>5396</v>
      </c>
      <c r="C5477" s="147" t="s">
        <v>95</v>
      </c>
      <c r="D5477" s="168">
        <v>553656</v>
      </c>
      <c r="E5477" s="151">
        <v>833</v>
      </c>
      <c r="F5477" s="913"/>
      <c r="G5477" s="1328"/>
    </row>
    <row r="5478" spans="1:7" ht="18.75" customHeight="1" thickBot="1" x14ac:dyDescent="0.3">
      <c r="A5478" s="1330"/>
      <c r="B5478" s="146" t="s">
        <v>5397</v>
      </c>
      <c r="C5478" s="147" t="s">
        <v>95</v>
      </c>
      <c r="D5478" s="168">
        <v>591812</v>
      </c>
      <c r="E5478" s="151">
        <v>833</v>
      </c>
      <c r="F5478" s="913"/>
      <c r="G5478" s="1328"/>
    </row>
    <row r="5479" spans="1:7" ht="18.75" customHeight="1" thickBot="1" x14ac:dyDescent="0.3">
      <c r="A5479" s="1330"/>
      <c r="B5479" s="146" t="s">
        <v>5398</v>
      </c>
      <c r="C5479" s="147" t="s">
        <v>95</v>
      </c>
      <c r="D5479" s="168">
        <v>633102</v>
      </c>
      <c r="E5479" s="151">
        <v>833</v>
      </c>
      <c r="F5479" s="913"/>
      <c r="G5479" s="1328"/>
    </row>
    <row r="5480" spans="1:7" ht="18.75" customHeight="1" thickBot="1" x14ac:dyDescent="0.3">
      <c r="A5480" s="1330"/>
      <c r="B5480" s="146" t="s">
        <v>5399</v>
      </c>
      <c r="C5480" s="147" t="s">
        <v>95</v>
      </c>
      <c r="D5480" s="168">
        <v>677962</v>
      </c>
      <c r="E5480" s="151">
        <v>833</v>
      </c>
      <c r="F5480" s="913"/>
      <c r="G5480" s="1328"/>
    </row>
    <row r="5481" spans="1:7" ht="18.75" customHeight="1" thickBot="1" x14ac:dyDescent="0.3">
      <c r="A5481" s="1330"/>
      <c r="B5481" s="146" t="s">
        <v>5400</v>
      </c>
      <c r="C5481" s="147" t="s">
        <v>95</v>
      </c>
      <c r="D5481" s="168">
        <v>726917</v>
      </c>
      <c r="E5481" s="151">
        <v>833</v>
      </c>
      <c r="F5481" s="913"/>
      <c r="G5481" s="1328"/>
    </row>
    <row r="5482" spans="1:7" ht="18.75" customHeight="1" thickBot="1" x14ac:dyDescent="0.3">
      <c r="A5482" s="1330"/>
      <c r="B5482" s="146" t="s">
        <v>5401</v>
      </c>
      <c r="C5482" s="147" t="s">
        <v>95</v>
      </c>
      <c r="D5482" s="168">
        <v>780526</v>
      </c>
      <c r="E5482" s="151">
        <v>833</v>
      </c>
      <c r="F5482" s="913"/>
      <c r="G5482" s="1328"/>
    </row>
    <row r="5483" spans="1:7" ht="18.75" customHeight="1" thickBot="1" x14ac:dyDescent="0.3">
      <c r="A5483" s="1330"/>
      <c r="B5483" s="146" t="s">
        <v>5402</v>
      </c>
      <c r="C5483" s="147" t="s">
        <v>95</v>
      </c>
      <c r="D5483" s="168">
        <v>839455</v>
      </c>
      <c r="E5483" s="151">
        <v>833</v>
      </c>
      <c r="F5483" s="913"/>
      <c r="G5483" s="1328"/>
    </row>
    <row r="5484" spans="1:7" ht="18.75" customHeight="1" thickBot="1" x14ac:dyDescent="0.3">
      <c r="A5484" s="1331"/>
      <c r="B5484" s="146" t="s">
        <v>5403</v>
      </c>
      <c r="C5484" s="147" t="s">
        <v>95</v>
      </c>
      <c r="D5484" s="168">
        <v>904456</v>
      </c>
      <c r="E5484" s="151">
        <v>833</v>
      </c>
      <c r="F5484" s="913"/>
      <c r="G5484" s="1328"/>
    </row>
    <row r="5485" spans="1:7" ht="18.75" customHeight="1" thickBot="1" x14ac:dyDescent="0.3">
      <c r="A5485" s="1329">
        <v>41</v>
      </c>
      <c r="B5485" s="146" t="s">
        <v>5404</v>
      </c>
      <c r="C5485" s="147" t="s">
        <v>95</v>
      </c>
      <c r="D5485" s="168">
        <v>91198</v>
      </c>
      <c r="E5485" s="151">
        <v>833</v>
      </c>
      <c r="F5485" s="913"/>
      <c r="G5485" s="1342" t="s">
        <v>4099</v>
      </c>
    </row>
    <row r="5486" spans="1:7" ht="18.75" customHeight="1" thickBot="1" x14ac:dyDescent="0.3">
      <c r="A5486" s="1330"/>
      <c r="B5486" s="146" t="s">
        <v>5405</v>
      </c>
      <c r="C5486" s="147" t="s">
        <v>95</v>
      </c>
      <c r="D5486" s="168">
        <v>120141</v>
      </c>
      <c r="E5486" s="151">
        <v>833</v>
      </c>
      <c r="F5486" s="913"/>
      <c r="G5486" s="1328"/>
    </row>
    <row r="5487" spans="1:7" ht="18.75" customHeight="1" thickBot="1" x14ac:dyDescent="0.3">
      <c r="A5487" s="1330"/>
      <c r="B5487" s="146" t="s">
        <v>5406</v>
      </c>
      <c r="C5487" s="147" t="s">
        <v>95</v>
      </c>
      <c r="D5487" s="168">
        <v>316106</v>
      </c>
      <c r="E5487" s="151">
        <v>833</v>
      </c>
      <c r="F5487" s="913"/>
      <c r="G5487" s="1328"/>
    </row>
    <row r="5488" spans="1:7" ht="18.75" customHeight="1" thickBot="1" x14ac:dyDescent="0.3">
      <c r="A5488" s="1330"/>
      <c r="B5488" s="146" t="s">
        <v>5407</v>
      </c>
      <c r="C5488" s="147" t="s">
        <v>95</v>
      </c>
      <c r="D5488" s="168">
        <v>425284</v>
      </c>
      <c r="E5488" s="151">
        <v>833</v>
      </c>
      <c r="F5488" s="913"/>
      <c r="G5488" s="1328"/>
    </row>
    <row r="5489" spans="1:7" ht="18.75" customHeight="1" thickBot="1" x14ac:dyDescent="0.3">
      <c r="A5489" s="1330"/>
      <c r="B5489" s="146" t="s">
        <v>5408</v>
      </c>
      <c r="C5489" s="147" t="s">
        <v>95</v>
      </c>
      <c r="D5489" s="168">
        <v>454339</v>
      </c>
      <c r="E5489" s="151">
        <v>833</v>
      </c>
      <c r="F5489" s="913"/>
      <c r="G5489" s="1328"/>
    </row>
    <row r="5490" spans="1:7" ht="18.75" customHeight="1" thickBot="1" x14ac:dyDescent="0.3">
      <c r="A5490" s="1330"/>
      <c r="B5490" s="146" t="s">
        <v>5409</v>
      </c>
      <c r="C5490" s="147" t="s">
        <v>95</v>
      </c>
      <c r="D5490" s="168">
        <v>485238</v>
      </c>
      <c r="E5490" s="151">
        <v>833</v>
      </c>
      <c r="F5490" s="913"/>
      <c r="G5490" s="1328"/>
    </row>
    <row r="5491" spans="1:7" ht="18.75" customHeight="1" thickBot="1" x14ac:dyDescent="0.3">
      <c r="A5491" s="1330"/>
      <c r="B5491" s="146" t="s">
        <v>5410</v>
      </c>
      <c r="C5491" s="147" t="s">
        <v>95</v>
      </c>
      <c r="D5491" s="168">
        <v>518245</v>
      </c>
      <c r="E5491" s="151">
        <v>833</v>
      </c>
      <c r="F5491" s="913"/>
      <c r="G5491" s="1328"/>
    </row>
    <row r="5492" spans="1:7" ht="18.75" customHeight="1" thickBot="1" x14ac:dyDescent="0.3">
      <c r="A5492" s="1330"/>
      <c r="B5492" s="146" t="s">
        <v>5411</v>
      </c>
      <c r="C5492" s="147" t="s">
        <v>95</v>
      </c>
      <c r="D5492" s="168">
        <v>553656</v>
      </c>
      <c r="E5492" s="151">
        <v>833</v>
      </c>
      <c r="F5492" s="913"/>
      <c r="G5492" s="1328"/>
    </row>
    <row r="5493" spans="1:7" ht="18.75" customHeight="1" thickBot="1" x14ac:dyDescent="0.3">
      <c r="A5493" s="1330"/>
      <c r="B5493" s="146" t="s">
        <v>5412</v>
      </c>
      <c r="C5493" s="147" t="s">
        <v>95</v>
      </c>
      <c r="D5493" s="168">
        <v>591812</v>
      </c>
      <c r="E5493" s="151">
        <v>833</v>
      </c>
      <c r="F5493" s="913"/>
      <c r="G5493" s="1328"/>
    </row>
    <row r="5494" spans="1:7" ht="18.75" customHeight="1" thickBot="1" x14ac:dyDescent="0.3">
      <c r="A5494" s="1330"/>
      <c r="B5494" s="146" t="s">
        <v>5413</v>
      </c>
      <c r="C5494" s="147" t="s">
        <v>95</v>
      </c>
      <c r="D5494" s="168">
        <v>633102</v>
      </c>
      <c r="E5494" s="151">
        <v>833</v>
      </c>
      <c r="F5494" s="913"/>
      <c r="G5494" s="1328"/>
    </row>
    <row r="5495" spans="1:7" ht="18.75" customHeight="1" thickBot="1" x14ac:dyDescent="0.3">
      <c r="A5495" s="1330"/>
      <c r="B5495" s="146" t="s">
        <v>5414</v>
      </c>
      <c r="C5495" s="147" t="s">
        <v>95</v>
      </c>
      <c r="D5495" s="168">
        <v>677962</v>
      </c>
      <c r="E5495" s="151">
        <v>833</v>
      </c>
      <c r="F5495" s="913"/>
      <c r="G5495" s="1328"/>
    </row>
    <row r="5496" spans="1:7" ht="18.75" customHeight="1" thickBot="1" x14ac:dyDescent="0.3">
      <c r="A5496" s="1330"/>
      <c r="B5496" s="146" t="s">
        <v>5415</v>
      </c>
      <c r="C5496" s="147" t="s">
        <v>95</v>
      </c>
      <c r="D5496" s="168">
        <v>726917</v>
      </c>
      <c r="E5496" s="151">
        <v>833</v>
      </c>
      <c r="F5496" s="913"/>
      <c r="G5496" s="1328"/>
    </row>
    <row r="5497" spans="1:7" ht="18.75" customHeight="1" thickBot="1" x14ac:dyDescent="0.3">
      <c r="A5497" s="1330"/>
      <c r="B5497" s="146" t="s">
        <v>5416</v>
      </c>
      <c r="C5497" s="147" t="s">
        <v>95</v>
      </c>
      <c r="D5497" s="168">
        <v>780526</v>
      </c>
      <c r="E5497" s="151">
        <v>833</v>
      </c>
      <c r="F5497" s="913"/>
      <c r="G5497" s="1328"/>
    </row>
    <row r="5498" spans="1:7" ht="18.75" customHeight="1" thickBot="1" x14ac:dyDescent="0.3">
      <c r="A5498" s="1330"/>
      <c r="B5498" s="146" t="s">
        <v>5417</v>
      </c>
      <c r="C5498" s="147" t="s">
        <v>95</v>
      </c>
      <c r="D5498" s="168">
        <v>839455</v>
      </c>
      <c r="E5498" s="151">
        <v>833</v>
      </c>
      <c r="F5498" s="913"/>
      <c r="G5498" s="1328"/>
    </row>
    <row r="5499" spans="1:7" ht="18.75" customHeight="1" thickBot="1" x14ac:dyDescent="0.3">
      <c r="A5499" s="1331"/>
      <c r="B5499" s="146" t="s">
        <v>5418</v>
      </c>
      <c r="C5499" s="147" t="s">
        <v>95</v>
      </c>
      <c r="D5499" s="168">
        <v>904456</v>
      </c>
      <c r="E5499" s="151">
        <v>833</v>
      </c>
      <c r="F5499" s="913"/>
      <c r="G5499" s="1328"/>
    </row>
    <row r="5500" spans="1:7" ht="18.75" customHeight="1" thickBot="1" x14ac:dyDescent="0.3">
      <c r="A5500" s="1329">
        <v>41</v>
      </c>
      <c r="B5500" s="146" t="s">
        <v>5419</v>
      </c>
      <c r="C5500" s="147" t="s">
        <v>95</v>
      </c>
      <c r="D5500" s="168">
        <v>91198</v>
      </c>
      <c r="E5500" s="151">
        <v>833</v>
      </c>
      <c r="F5500" s="913"/>
      <c r="G5500" s="1342" t="s">
        <v>4099</v>
      </c>
    </row>
    <row r="5501" spans="1:7" ht="18.75" customHeight="1" thickBot="1" x14ac:dyDescent="0.3">
      <c r="A5501" s="1330"/>
      <c r="B5501" s="146" t="s">
        <v>5420</v>
      </c>
      <c r="C5501" s="147" t="s">
        <v>95</v>
      </c>
      <c r="D5501" s="168">
        <v>120141</v>
      </c>
      <c r="E5501" s="151">
        <v>833</v>
      </c>
      <c r="F5501" s="913"/>
      <c r="G5501" s="1328"/>
    </row>
    <row r="5502" spans="1:7" ht="18.75" customHeight="1" thickBot="1" x14ac:dyDescent="0.3">
      <c r="A5502" s="1330"/>
      <c r="B5502" s="146" t="s">
        <v>5421</v>
      </c>
      <c r="C5502" s="147" t="s">
        <v>95</v>
      </c>
      <c r="D5502" s="168">
        <v>316106</v>
      </c>
      <c r="E5502" s="151">
        <v>833</v>
      </c>
      <c r="F5502" s="913"/>
      <c r="G5502" s="1328"/>
    </row>
    <row r="5503" spans="1:7" ht="18.75" customHeight="1" thickBot="1" x14ac:dyDescent="0.3">
      <c r="A5503" s="1330"/>
      <c r="B5503" s="146" t="s">
        <v>5422</v>
      </c>
      <c r="C5503" s="147" t="s">
        <v>95</v>
      </c>
      <c r="D5503" s="168">
        <v>425284</v>
      </c>
      <c r="E5503" s="151">
        <v>833</v>
      </c>
      <c r="F5503" s="913"/>
      <c r="G5503" s="1328"/>
    </row>
    <row r="5504" spans="1:7" ht="18.75" customHeight="1" thickBot="1" x14ac:dyDescent="0.3">
      <c r="A5504" s="1330"/>
      <c r="B5504" s="146" t="s">
        <v>5423</v>
      </c>
      <c r="C5504" s="147" t="s">
        <v>95</v>
      </c>
      <c r="D5504" s="168">
        <v>454339</v>
      </c>
      <c r="E5504" s="151">
        <v>833</v>
      </c>
      <c r="F5504" s="913"/>
      <c r="G5504" s="1328"/>
    </row>
    <row r="5505" spans="1:7" ht="18.75" customHeight="1" thickBot="1" x14ac:dyDescent="0.3">
      <c r="A5505" s="1330"/>
      <c r="B5505" s="146" t="s">
        <v>5424</v>
      </c>
      <c r="C5505" s="147" t="s">
        <v>95</v>
      </c>
      <c r="D5505" s="168">
        <v>485238</v>
      </c>
      <c r="E5505" s="151">
        <v>833</v>
      </c>
      <c r="F5505" s="913"/>
      <c r="G5505" s="1328"/>
    </row>
    <row r="5506" spans="1:7" ht="18.75" customHeight="1" thickBot="1" x14ac:dyDescent="0.3">
      <c r="A5506" s="1330"/>
      <c r="B5506" s="146" t="s">
        <v>5425</v>
      </c>
      <c r="C5506" s="147" t="s">
        <v>95</v>
      </c>
      <c r="D5506" s="168">
        <v>518245</v>
      </c>
      <c r="E5506" s="151">
        <v>833</v>
      </c>
      <c r="F5506" s="913"/>
      <c r="G5506" s="1328"/>
    </row>
    <row r="5507" spans="1:7" ht="18.75" customHeight="1" thickBot="1" x14ac:dyDescent="0.3">
      <c r="A5507" s="1330"/>
      <c r="B5507" s="146" t="s">
        <v>5426</v>
      </c>
      <c r="C5507" s="147" t="s">
        <v>95</v>
      </c>
      <c r="D5507" s="168">
        <v>553656</v>
      </c>
      <c r="E5507" s="151">
        <v>833</v>
      </c>
      <c r="F5507" s="913"/>
      <c r="G5507" s="1328"/>
    </row>
    <row r="5508" spans="1:7" ht="18.75" customHeight="1" thickBot="1" x14ac:dyDescent="0.3">
      <c r="A5508" s="1330"/>
      <c r="B5508" s="146" t="s">
        <v>5427</v>
      </c>
      <c r="C5508" s="147" t="s">
        <v>95</v>
      </c>
      <c r="D5508" s="168">
        <v>591812</v>
      </c>
      <c r="E5508" s="151">
        <v>833</v>
      </c>
      <c r="F5508" s="913"/>
      <c r="G5508" s="1328"/>
    </row>
    <row r="5509" spans="1:7" ht="18.75" customHeight="1" thickBot="1" x14ac:dyDescent="0.3">
      <c r="A5509" s="1330"/>
      <c r="B5509" s="146" t="s">
        <v>5428</v>
      </c>
      <c r="C5509" s="147" t="s">
        <v>95</v>
      </c>
      <c r="D5509" s="168">
        <v>633102</v>
      </c>
      <c r="E5509" s="151">
        <v>833</v>
      </c>
      <c r="F5509" s="913"/>
      <c r="G5509" s="1328"/>
    </row>
    <row r="5510" spans="1:7" ht="18.75" customHeight="1" thickBot="1" x14ac:dyDescent="0.3">
      <c r="A5510" s="1330"/>
      <c r="B5510" s="146" t="s">
        <v>5429</v>
      </c>
      <c r="C5510" s="147" t="s">
        <v>95</v>
      </c>
      <c r="D5510" s="168">
        <v>677962</v>
      </c>
      <c r="E5510" s="151">
        <v>833</v>
      </c>
      <c r="F5510" s="913"/>
      <c r="G5510" s="1328"/>
    </row>
    <row r="5511" spans="1:7" ht="18.75" customHeight="1" thickBot="1" x14ac:dyDescent="0.3">
      <c r="A5511" s="1330"/>
      <c r="B5511" s="146" t="s">
        <v>5430</v>
      </c>
      <c r="C5511" s="147" t="s">
        <v>95</v>
      </c>
      <c r="D5511" s="168">
        <v>726917</v>
      </c>
      <c r="E5511" s="151">
        <v>833</v>
      </c>
      <c r="F5511" s="913"/>
      <c r="G5511" s="1328"/>
    </row>
    <row r="5512" spans="1:7" ht="18.75" customHeight="1" thickBot="1" x14ac:dyDescent="0.3">
      <c r="A5512" s="1330"/>
      <c r="B5512" s="146" t="s">
        <v>5431</v>
      </c>
      <c r="C5512" s="147" t="s">
        <v>95</v>
      </c>
      <c r="D5512" s="168">
        <v>780526</v>
      </c>
      <c r="E5512" s="151">
        <v>833</v>
      </c>
      <c r="F5512" s="913"/>
      <c r="G5512" s="1328"/>
    </row>
    <row r="5513" spans="1:7" ht="18.75" customHeight="1" thickBot="1" x14ac:dyDescent="0.3">
      <c r="A5513" s="1330"/>
      <c r="B5513" s="146" t="s">
        <v>5432</v>
      </c>
      <c r="C5513" s="147" t="s">
        <v>95</v>
      </c>
      <c r="D5513" s="168">
        <v>839455</v>
      </c>
      <c r="E5513" s="151">
        <v>833</v>
      </c>
      <c r="F5513" s="913"/>
      <c r="G5513" s="1328"/>
    </row>
    <row r="5514" spans="1:7" ht="18.75" customHeight="1" thickBot="1" x14ac:dyDescent="0.3">
      <c r="A5514" s="1331"/>
      <c r="B5514" s="146" t="s">
        <v>5433</v>
      </c>
      <c r="C5514" s="147" t="s">
        <v>95</v>
      </c>
      <c r="D5514" s="168">
        <v>904456</v>
      </c>
      <c r="E5514" s="151">
        <v>833</v>
      </c>
      <c r="F5514" s="913"/>
      <c r="G5514" s="1328"/>
    </row>
    <row r="5515" spans="1:7" ht="18.75" customHeight="1" thickBot="1" x14ac:dyDescent="0.3">
      <c r="A5515" s="1329">
        <v>41</v>
      </c>
      <c r="B5515" s="146" t="s">
        <v>5434</v>
      </c>
      <c r="C5515" s="147" t="s">
        <v>95</v>
      </c>
      <c r="D5515" s="168">
        <v>91198</v>
      </c>
      <c r="E5515" s="151">
        <v>833</v>
      </c>
      <c r="F5515" s="913"/>
      <c r="G5515" s="1342" t="s">
        <v>4099</v>
      </c>
    </row>
    <row r="5516" spans="1:7" ht="18.75" customHeight="1" thickBot="1" x14ac:dyDescent="0.3">
      <c r="A5516" s="1330"/>
      <c r="B5516" s="146" t="s">
        <v>5435</v>
      </c>
      <c r="C5516" s="147" t="s">
        <v>95</v>
      </c>
      <c r="D5516" s="168">
        <v>120141</v>
      </c>
      <c r="E5516" s="151">
        <v>833</v>
      </c>
      <c r="F5516" s="913"/>
      <c r="G5516" s="1328"/>
    </row>
    <row r="5517" spans="1:7" ht="18.75" customHeight="1" thickBot="1" x14ac:dyDescent="0.3">
      <c r="A5517" s="1330"/>
      <c r="B5517" s="146" t="s">
        <v>5436</v>
      </c>
      <c r="C5517" s="147" t="s">
        <v>95</v>
      </c>
      <c r="D5517" s="168">
        <v>316106</v>
      </c>
      <c r="E5517" s="151">
        <v>833</v>
      </c>
      <c r="F5517" s="913"/>
      <c r="G5517" s="1328"/>
    </row>
    <row r="5518" spans="1:7" ht="18.75" customHeight="1" thickBot="1" x14ac:dyDescent="0.3">
      <c r="A5518" s="1330"/>
      <c r="B5518" s="146" t="s">
        <v>5437</v>
      </c>
      <c r="C5518" s="147" t="s">
        <v>95</v>
      </c>
      <c r="D5518" s="168">
        <v>425284</v>
      </c>
      <c r="E5518" s="151">
        <v>833</v>
      </c>
      <c r="F5518" s="913"/>
      <c r="G5518" s="1328"/>
    </row>
    <row r="5519" spans="1:7" ht="18.75" customHeight="1" thickBot="1" x14ac:dyDescent="0.3">
      <c r="A5519" s="1330"/>
      <c r="B5519" s="146" t="s">
        <v>5438</v>
      </c>
      <c r="C5519" s="147" t="s">
        <v>95</v>
      </c>
      <c r="D5519" s="168">
        <v>454339</v>
      </c>
      <c r="E5519" s="151">
        <v>833</v>
      </c>
      <c r="F5519" s="913"/>
      <c r="G5519" s="1328"/>
    </row>
    <row r="5520" spans="1:7" ht="18.75" customHeight="1" thickBot="1" x14ac:dyDescent="0.3">
      <c r="A5520" s="1330"/>
      <c r="B5520" s="146" t="s">
        <v>5439</v>
      </c>
      <c r="C5520" s="147" t="s">
        <v>95</v>
      </c>
      <c r="D5520" s="168">
        <v>485238</v>
      </c>
      <c r="E5520" s="151">
        <v>833</v>
      </c>
      <c r="F5520" s="913"/>
      <c r="G5520" s="1328"/>
    </row>
    <row r="5521" spans="1:7" ht="18.75" customHeight="1" thickBot="1" x14ac:dyDescent="0.3">
      <c r="A5521" s="1330"/>
      <c r="B5521" s="146" t="s">
        <v>5440</v>
      </c>
      <c r="C5521" s="147" t="s">
        <v>95</v>
      </c>
      <c r="D5521" s="168">
        <v>518245</v>
      </c>
      <c r="E5521" s="151">
        <v>833</v>
      </c>
      <c r="F5521" s="913"/>
      <c r="G5521" s="1328"/>
    </row>
    <row r="5522" spans="1:7" ht="18.75" customHeight="1" thickBot="1" x14ac:dyDescent="0.3">
      <c r="A5522" s="1330"/>
      <c r="B5522" s="146" t="s">
        <v>5441</v>
      </c>
      <c r="C5522" s="147" t="s">
        <v>95</v>
      </c>
      <c r="D5522" s="168">
        <v>553656</v>
      </c>
      <c r="E5522" s="151">
        <v>833</v>
      </c>
      <c r="F5522" s="913"/>
      <c r="G5522" s="1328"/>
    </row>
    <row r="5523" spans="1:7" ht="18.75" customHeight="1" thickBot="1" x14ac:dyDescent="0.3">
      <c r="A5523" s="1330"/>
      <c r="B5523" s="146" t="s">
        <v>5442</v>
      </c>
      <c r="C5523" s="147" t="s">
        <v>95</v>
      </c>
      <c r="D5523" s="168">
        <v>591812</v>
      </c>
      <c r="E5523" s="151">
        <v>833</v>
      </c>
      <c r="F5523" s="913"/>
      <c r="G5523" s="1328"/>
    </row>
    <row r="5524" spans="1:7" ht="18.75" customHeight="1" thickBot="1" x14ac:dyDescent="0.3">
      <c r="A5524" s="1330"/>
      <c r="B5524" s="146" t="s">
        <v>5443</v>
      </c>
      <c r="C5524" s="147" t="s">
        <v>95</v>
      </c>
      <c r="D5524" s="168">
        <v>633102</v>
      </c>
      <c r="E5524" s="151">
        <v>833</v>
      </c>
      <c r="F5524" s="913"/>
      <c r="G5524" s="1328"/>
    </row>
    <row r="5525" spans="1:7" ht="18.75" customHeight="1" thickBot="1" x14ac:dyDescent="0.3">
      <c r="A5525" s="1330"/>
      <c r="B5525" s="146" t="s">
        <v>5444</v>
      </c>
      <c r="C5525" s="147" t="s">
        <v>95</v>
      </c>
      <c r="D5525" s="168">
        <v>677962</v>
      </c>
      <c r="E5525" s="151">
        <v>833</v>
      </c>
      <c r="F5525" s="913"/>
      <c r="G5525" s="1328"/>
    </row>
    <row r="5526" spans="1:7" ht="18.75" customHeight="1" thickBot="1" x14ac:dyDescent="0.3">
      <c r="A5526" s="1330"/>
      <c r="B5526" s="146" t="s">
        <v>5445</v>
      </c>
      <c r="C5526" s="147" t="s">
        <v>95</v>
      </c>
      <c r="D5526" s="168">
        <v>726917</v>
      </c>
      <c r="E5526" s="151">
        <v>833</v>
      </c>
      <c r="F5526" s="913"/>
      <c r="G5526" s="1328"/>
    </row>
    <row r="5527" spans="1:7" ht="18.75" customHeight="1" thickBot="1" x14ac:dyDescent="0.3">
      <c r="A5527" s="1330"/>
      <c r="B5527" s="146" t="s">
        <v>5446</v>
      </c>
      <c r="C5527" s="147" t="s">
        <v>95</v>
      </c>
      <c r="D5527" s="168">
        <v>780526</v>
      </c>
      <c r="E5527" s="151">
        <v>833</v>
      </c>
      <c r="F5527" s="913"/>
      <c r="G5527" s="1328"/>
    </row>
    <row r="5528" spans="1:7" ht="18.75" customHeight="1" thickBot="1" x14ac:dyDescent="0.3">
      <c r="A5528" s="1330"/>
      <c r="B5528" s="146" t="s">
        <v>5447</v>
      </c>
      <c r="C5528" s="147" t="s">
        <v>95</v>
      </c>
      <c r="D5528" s="168">
        <v>839455</v>
      </c>
      <c r="E5528" s="151">
        <v>833</v>
      </c>
      <c r="F5528" s="913"/>
      <c r="G5528" s="1328"/>
    </row>
    <row r="5529" spans="1:7" ht="18.75" customHeight="1" thickBot="1" x14ac:dyDescent="0.3">
      <c r="A5529" s="1331"/>
      <c r="B5529" s="146" t="s">
        <v>5448</v>
      </c>
      <c r="C5529" s="147" t="s">
        <v>95</v>
      </c>
      <c r="D5529" s="168">
        <v>904456</v>
      </c>
      <c r="E5529" s="151">
        <v>833</v>
      </c>
      <c r="F5529" s="913"/>
      <c r="G5529" s="1328"/>
    </row>
    <row r="5530" spans="1:7" ht="18.75" customHeight="1" thickBot="1" x14ac:dyDescent="0.3">
      <c r="A5530" s="1329">
        <v>42</v>
      </c>
      <c r="B5530" s="146" t="s">
        <v>5449</v>
      </c>
      <c r="C5530" s="147" t="s">
        <v>95</v>
      </c>
      <c r="D5530" s="168">
        <v>91198</v>
      </c>
      <c r="E5530" s="151">
        <v>833</v>
      </c>
      <c r="F5530" s="913"/>
      <c r="G5530" s="1342" t="s">
        <v>4099</v>
      </c>
    </row>
    <row r="5531" spans="1:7" ht="18.75" customHeight="1" thickBot="1" x14ac:dyDescent="0.3">
      <c r="A5531" s="1330"/>
      <c r="B5531" s="146" t="s">
        <v>5450</v>
      </c>
      <c r="C5531" s="147" t="s">
        <v>95</v>
      </c>
      <c r="D5531" s="168">
        <v>120141</v>
      </c>
      <c r="E5531" s="151">
        <v>833</v>
      </c>
      <c r="F5531" s="913"/>
      <c r="G5531" s="1328"/>
    </row>
    <row r="5532" spans="1:7" ht="18.75" customHeight="1" thickBot="1" x14ac:dyDescent="0.3">
      <c r="A5532" s="1330"/>
      <c r="B5532" s="146" t="s">
        <v>5451</v>
      </c>
      <c r="C5532" s="147" t="s">
        <v>95</v>
      </c>
      <c r="D5532" s="168">
        <v>316106</v>
      </c>
      <c r="E5532" s="151">
        <v>833</v>
      </c>
      <c r="F5532" s="913"/>
      <c r="G5532" s="1328"/>
    </row>
    <row r="5533" spans="1:7" ht="18.75" customHeight="1" thickBot="1" x14ac:dyDescent="0.3">
      <c r="A5533" s="1330"/>
      <c r="B5533" s="146" t="s">
        <v>5452</v>
      </c>
      <c r="C5533" s="147" t="s">
        <v>95</v>
      </c>
      <c r="D5533" s="168">
        <v>425284</v>
      </c>
      <c r="E5533" s="151">
        <v>833</v>
      </c>
      <c r="F5533" s="913"/>
      <c r="G5533" s="1328"/>
    </row>
    <row r="5534" spans="1:7" ht="18.75" customHeight="1" thickBot="1" x14ac:dyDescent="0.3">
      <c r="A5534" s="1330"/>
      <c r="B5534" s="146" t="s">
        <v>5453</v>
      </c>
      <c r="C5534" s="147" t="s">
        <v>95</v>
      </c>
      <c r="D5534" s="168">
        <v>454339</v>
      </c>
      <c r="E5534" s="151">
        <v>833</v>
      </c>
      <c r="F5534" s="913"/>
      <c r="G5534" s="1328"/>
    </row>
    <row r="5535" spans="1:7" ht="18.75" customHeight="1" thickBot="1" x14ac:dyDescent="0.3">
      <c r="A5535" s="1330"/>
      <c r="B5535" s="146" t="s">
        <v>5454</v>
      </c>
      <c r="C5535" s="147" t="s">
        <v>95</v>
      </c>
      <c r="D5535" s="168">
        <v>485238</v>
      </c>
      <c r="E5535" s="151">
        <v>833</v>
      </c>
      <c r="F5535" s="913"/>
      <c r="G5535" s="1328"/>
    </row>
    <row r="5536" spans="1:7" ht="18.75" customHeight="1" thickBot="1" x14ac:dyDescent="0.3">
      <c r="A5536" s="1330"/>
      <c r="B5536" s="146" t="s">
        <v>5455</v>
      </c>
      <c r="C5536" s="147" t="s">
        <v>95</v>
      </c>
      <c r="D5536" s="168">
        <v>518245</v>
      </c>
      <c r="E5536" s="151">
        <v>833</v>
      </c>
      <c r="F5536" s="913"/>
      <c r="G5536" s="1328"/>
    </row>
    <row r="5537" spans="1:7" ht="18.75" customHeight="1" thickBot="1" x14ac:dyDescent="0.3">
      <c r="A5537" s="1330"/>
      <c r="B5537" s="146" t="s">
        <v>5456</v>
      </c>
      <c r="C5537" s="147" t="s">
        <v>95</v>
      </c>
      <c r="D5537" s="168">
        <v>553656</v>
      </c>
      <c r="E5537" s="151">
        <v>833</v>
      </c>
      <c r="F5537" s="913"/>
      <c r="G5537" s="1328"/>
    </row>
    <row r="5538" spans="1:7" ht="18.75" customHeight="1" thickBot="1" x14ac:dyDescent="0.3">
      <c r="A5538" s="1330"/>
      <c r="B5538" s="146" t="s">
        <v>5457</v>
      </c>
      <c r="C5538" s="147" t="s">
        <v>95</v>
      </c>
      <c r="D5538" s="168">
        <v>591812</v>
      </c>
      <c r="E5538" s="151">
        <v>833</v>
      </c>
      <c r="F5538" s="913"/>
      <c r="G5538" s="1328"/>
    </row>
    <row r="5539" spans="1:7" ht="18.75" customHeight="1" thickBot="1" x14ac:dyDescent="0.3">
      <c r="A5539" s="1330"/>
      <c r="B5539" s="146" t="s">
        <v>5458</v>
      </c>
      <c r="C5539" s="147" t="s">
        <v>95</v>
      </c>
      <c r="D5539" s="168">
        <v>633102</v>
      </c>
      <c r="E5539" s="151">
        <v>833</v>
      </c>
      <c r="F5539" s="913"/>
      <c r="G5539" s="1328"/>
    </row>
    <row r="5540" spans="1:7" ht="18.75" customHeight="1" thickBot="1" x14ac:dyDescent="0.3">
      <c r="A5540" s="1330"/>
      <c r="B5540" s="146" t="s">
        <v>5459</v>
      </c>
      <c r="C5540" s="147" t="s">
        <v>95</v>
      </c>
      <c r="D5540" s="168">
        <v>677962</v>
      </c>
      <c r="E5540" s="151">
        <v>833</v>
      </c>
      <c r="F5540" s="913"/>
      <c r="G5540" s="1328"/>
    </row>
    <row r="5541" spans="1:7" ht="18.75" customHeight="1" thickBot="1" x14ac:dyDescent="0.3">
      <c r="A5541" s="1330"/>
      <c r="B5541" s="146" t="s">
        <v>5460</v>
      </c>
      <c r="C5541" s="147" t="s">
        <v>95</v>
      </c>
      <c r="D5541" s="168">
        <v>726917</v>
      </c>
      <c r="E5541" s="151">
        <v>833</v>
      </c>
      <c r="F5541" s="913"/>
      <c r="G5541" s="1328"/>
    </row>
    <row r="5542" spans="1:7" ht="18.75" customHeight="1" thickBot="1" x14ac:dyDescent="0.3">
      <c r="A5542" s="1330"/>
      <c r="B5542" s="146" t="s">
        <v>5461</v>
      </c>
      <c r="C5542" s="147" t="s">
        <v>95</v>
      </c>
      <c r="D5542" s="168">
        <v>780526</v>
      </c>
      <c r="E5542" s="151">
        <v>833</v>
      </c>
      <c r="F5542" s="913"/>
      <c r="G5542" s="1328"/>
    </row>
    <row r="5543" spans="1:7" ht="18.75" customHeight="1" thickBot="1" x14ac:dyDescent="0.3">
      <c r="A5543" s="1330"/>
      <c r="B5543" s="146" t="s">
        <v>5462</v>
      </c>
      <c r="C5543" s="147" t="s">
        <v>95</v>
      </c>
      <c r="D5543" s="168">
        <v>839455</v>
      </c>
      <c r="E5543" s="151">
        <v>833</v>
      </c>
      <c r="F5543" s="913"/>
      <c r="G5543" s="1328"/>
    </row>
    <row r="5544" spans="1:7" ht="18.75" customHeight="1" thickBot="1" x14ac:dyDescent="0.3">
      <c r="A5544" s="1331"/>
      <c r="B5544" s="146" t="s">
        <v>5463</v>
      </c>
      <c r="C5544" s="147" t="s">
        <v>95</v>
      </c>
      <c r="D5544" s="168">
        <v>904456</v>
      </c>
      <c r="E5544" s="151">
        <v>833</v>
      </c>
      <c r="F5544" s="913"/>
      <c r="G5544" s="1328"/>
    </row>
    <row r="5545" spans="1:7" ht="18.75" customHeight="1" thickBot="1" x14ac:dyDescent="0.3">
      <c r="A5545" s="1329">
        <v>43</v>
      </c>
      <c r="B5545" s="146" t="s">
        <v>5464</v>
      </c>
      <c r="C5545" s="147" t="s">
        <v>95</v>
      </c>
      <c r="D5545" s="168">
        <v>91198</v>
      </c>
      <c r="E5545" s="151">
        <v>833</v>
      </c>
      <c r="F5545" s="913"/>
      <c r="G5545" s="1342" t="s">
        <v>4099</v>
      </c>
    </row>
    <row r="5546" spans="1:7" ht="18.75" customHeight="1" thickBot="1" x14ac:dyDescent="0.3">
      <c r="A5546" s="1330"/>
      <c r="B5546" s="146" t="s">
        <v>5465</v>
      </c>
      <c r="C5546" s="147" t="s">
        <v>95</v>
      </c>
      <c r="D5546" s="168">
        <v>120141</v>
      </c>
      <c r="E5546" s="151">
        <v>833</v>
      </c>
      <c r="F5546" s="913"/>
      <c r="G5546" s="1328"/>
    </row>
    <row r="5547" spans="1:7" ht="18.75" customHeight="1" thickBot="1" x14ac:dyDescent="0.3">
      <c r="A5547" s="1330"/>
      <c r="B5547" s="146" t="s">
        <v>5466</v>
      </c>
      <c r="C5547" s="147" t="s">
        <v>95</v>
      </c>
      <c r="D5547" s="168">
        <v>316106</v>
      </c>
      <c r="E5547" s="151">
        <v>833</v>
      </c>
      <c r="F5547" s="913"/>
      <c r="G5547" s="1328"/>
    </row>
    <row r="5548" spans="1:7" ht="18.75" customHeight="1" thickBot="1" x14ac:dyDescent="0.3">
      <c r="A5548" s="1330"/>
      <c r="B5548" s="146" t="s">
        <v>5467</v>
      </c>
      <c r="C5548" s="147" t="s">
        <v>95</v>
      </c>
      <c r="D5548" s="168">
        <v>425284</v>
      </c>
      <c r="E5548" s="151">
        <v>833</v>
      </c>
      <c r="F5548" s="913"/>
      <c r="G5548" s="1328"/>
    </row>
    <row r="5549" spans="1:7" ht="18.75" customHeight="1" thickBot="1" x14ac:dyDescent="0.3">
      <c r="A5549" s="1330"/>
      <c r="B5549" s="146" t="s">
        <v>5468</v>
      </c>
      <c r="C5549" s="147" t="s">
        <v>95</v>
      </c>
      <c r="D5549" s="168">
        <v>454339</v>
      </c>
      <c r="E5549" s="151">
        <v>833</v>
      </c>
      <c r="F5549" s="913"/>
      <c r="G5549" s="1328"/>
    </row>
    <row r="5550" spans="1:7" ht="18.75" customHeight="1" thickBot="1" x14ac:dyDescent="0.3">
      <c r="A5550" s="1330"/>
      <c r="B5550" s="146" t="s">
        <v>5469</v>
      </c>
      <c r="C5550" s="147" t="s">
        <v>95</v>
      </c>
      <c r="D5550" s="168">
        <v>485238</v>
      </c>
      <c r="E5550" s="151">
        <v>833</v>
      </c>
      <c r="F5550" s="913"/>
      <c r="G5550" s="1328"/>
    </row>
    <row r="5551" spans="1:7" ht="18.75" customHeight="1" thickBot="1" x14ac:dyDescent="0.3">
      <c r="A5551" s="1330"/>
      <c r="B5551" s="146" t="s">
        <v>5470</v>
      </c>
      <c r="C5551" s="147" t="s">
        <v>95</v>
      </c>
      <c r="D5551" s="168">
        <v>518245</v>
      </c>
      <c r="E5551" s="151">
        <v>833</v>
      </c>
      <c r="F5551" s="913"/>
      <c r="G5551" s="1328"/>
    </row>
    <row r="5552" spans="1:7" ht="18.75" customHeight="1" thickBot="1" x14ac:dyDescent="0.3">
      <c r="A5552" s="1330"/>
      <c r="B5552" s="146" t="s">
        <v>5471</v>
      </c>
      <c r="C5552" s="147" t="s">
        <v>95</v>
      </c>
      <c r="D5552" s="168">
        <v>553656</v>
      </c>
      <c r="E5552" s="151">
        <v>833</v>
      </c>
      <c r="F5552" s="913"/>
      <c r="G5552" s="1328"/>
    </row>
    <row r="5553" spans="1:7" ht="18.75" customHeight="1" thickBot="1" x14ac:dyDescent="0.3">
      <c r="A5553" s="1330"/>
      <c r="B5553" s="146" t="s">
        <v>5472</v>
      </c>
      <c r="C5553" s="147" t="s">
        <v>95</v>
      </c>
      <c r="D5553" s="168">
        <v>591812</v>
      </c>
      <c r="E5553" s="151">
        <v>833</v>
      </c>
      <c r="F5553" s="913"/>
      <c r="G5553" s="1328"/>
    </row>
    <row r="5554" spans="1:7" ht="18.75" customHeight="1" thickBot="1" x14ac:dyDescent="0.3">
      <c r="A5554" s="1330"/>
      <c r="B5554" s="146" t="s">
        <v>5473</v>
      </c>
      <c r="C5554" s="147" t="s">
        <v>95</v>
      </c>
      <c r="D5554" s="168">
        <v>633102</v>
      </c>
      <c r="E5554" s="151">
        <v>833</v>
      </c>
      <c r="F5554" s="913"/>
      <c r="G5554" s="1328"/>
    </row>
    <row r="5555" spans="1:7" ht="18.75" customHeight="1" thickBot="1" x14ac:dyDescent="0.3">
      <c r="A5555" s="1330"/>
      <c r="B5555" s="146" t="s">
        <v>5474</v>
      </c>
      <c r="C5555" s="147" t="s">
        <v>95</v>
      </c>
      <c r="D5555" s="168">
        <v>677962</v>
      </c>
      <c r="E5555" s="151">
        <v>833</v>
      </c>
      <c r="F5555" s="913"/>
      <c r="G5555" s="1328"/>
    </row>
    <row r="5556" spans="1:7" ht="18.75" customHeight="1" thickBot="1" x14ac:dyDescent="0.3">
      <c r="A5556" s="1330"/>
      <c r="B5556" s="146" t="s">
        <v>5475</v>
      </c>
      <c r="C5556" s="147" t="s">
        <v>95</v>
      </c>
      <c r="D5556" s="168">
        <v>726917</v>
      </c>
      <c r="E5556" s="151">
        <v>833</v>
      </c>
      <c r="F5556" s="913"/>
      <c r="G5556" s="1328"/>
    </row>
    <row r="5557" spans="1:7" ht="18.75" customHeight="1" thickBot="1" x14ac:dyDescent="0.3">
      <c r="A5557" s="1330"/>
      <c r="B5557" s="146" t="s">
        <v>5476</v>
      </c>
      <c r="C5557" s="147" t="s">
        <v>95</v>
      </c>
      <c r="D5557" s="168">
        <v>780526</v>
      </c>
      <c r="E5557" s="151">
        <v>833</v>
      </c>
      <c r="F5557" s="913"/>
      <c r="G5557" s="1328"/>
    </row>
    <row r="5558" spans="1:7" ht="18.75" customHeight="1" thickBot="1" x14ac:dyDescent="0.3">
      <c r="A5558" s="1330"/>
      <c r="B5558" s="146" t="s">
        <v>5477</v>
      </c>
      <c r="C5558" s="147" t="s">
        <v>95</v>
      </c>
      <c r="D5558" s="168">
        <v>839455</v>
      </c>
      <c r="E5558" s="151">
        <v>833</v>
      </c>
      <c r="F5558" s="913"/>
      <c r="G5558" s="1328"/>
    </row>
    <row r="5559" spans="1:7" ht="18.75" customHeight="1" thickBot="1" x14ac:dyDescent="0.3">
      <c r="A5559" s="1331"/>
      <c r="B5559" s="146" t="s">
        <v>5478</v>
      </c>
      <c r="C5559" s="147" t="s">
        <v>95</v>
      </c>
      <c r="D5559" s="168">
        <v>904456</v>
      </c>
      <c r="E5559" s="151">
        <v>833</v>
      </c>
      <c r="F5559" s="913"/>
      <c r="G5559" s="1328"/>
    </row>
    <row r="5560" spans="1:7" ht="18.75" customHeight="1" thickBot="1" x14ac:dyDescent="0.3">
      <c r="A5560" s="1329">
        <v>43</v>
      </c>
      <c r="B5560" s="146" t="s">
        <v>5479</v>
      </c>
      <c r="C5560" s="147" t="s">
        <v>95</v>
      </c>
      <c r="D5560" s="168">
        <v>91198</v>
      </c>
      <c r="E5560" s="151">
        <v>833</v>
      </c>
      <c r="F5560" s="913"/>
      <c r="G5560" s="1342" t="s">
        <v>4099</v>
      </c>
    </row>
    <row r="5561" spans="1:7" ht="18.75" customHeight="1" thickBot="1" x14ac:dyDescent="0.3">
      <c r="A5561" s="1330"/>
      <c r="B5561" s="146" t="s">
        <v>5480</v>
      </c>
      <c r="C5561" s="147" t="s">
        <v>95</v>
      </c>
      <c r="D5561" s="168">
        <v>120141</v>
      </c>
      <c r="E5561" s="151">
        <v>833</v>
      </c>
      <c r="F5561" s="913"/>
      <c r="G5561" s="1328"/>
    </row>
    <row r="5562" spans="1:7" ht="18.75" customHeight="1" thickBot="1" x14ac:dyDescent="0.3">
      <c r="A5562" s="1330"/>
      <c r="B5562" s="146" t="s">
        <v>5481</v>
      </c>
      <c r="C5562" s="147" t="s">
        <v>95</v>
      </c>
      <c r="D5562" s="168">
        <v>316106</v>
      </c>
      <c r="E5562" s="151">
        <v>833</v>
      </c>
      <c r="F5562" s="913"/>
      <c r="G5562" s="1328"/>
    </row>
    <row r="5563" spans="1:7" ht="18.75" customHeight="1" thickBot="1" x14ac:dyDescent="0.3">
      <c r="A5563" s="1330"/>
      <c r="B5563" s="146" t="s">
        <v>5482</v>
      </c>
      <c r="C5563" s="147" t="s">
        <v>95</v>
      </c>
      <c r="D5563" s="168">
        <v>425284</v>
      </c>
      <c r="E5563" s="151">
        <v>833</v>
      </c>
      <c r="F5563" s="913"/>
      <c r="G5563" s="1328"/>
    </row>
    <row r="5564" spans="1:7" ht="18.75" customHeight="1" thickBot="1" x14ac:dyDescent="0.3">
      <c r="A5564" s="1330"/>
      <c r="B5564" s="146" t="s">
        <v>5483</v>
      </c>
      <c r="C5564" s="147" t="s">
        <v>95</v>
      </c>
      <c r="D5564" s="168">
        <v>454339</v>
      </c>
      <c r="E5564" s="151">
        <v>833</v>
      </c>
      <c r="F5564" s="913"/>
      <c r="G5564" s="1328"/>
    </row>
    <row r="5565" spans="1:7" ht="18.75" customHeight="1" thickBot="1" x14ac:dyDescent="0.3">
      <c r="A5565" s="1330"/>
      <c r="B5565" s="146" t="s">
        <v>5484</v>
      </c>
      <c r="C5565" s="147" t="s">
        <v>95</v>
      </c>
      <c r="D5565" s="168">
        <v>485238</v>
      </c>
      <c r="E5565" s="151">
        <v>833</v>
      </c>
      <c r="F5565" s="913"/>
      <c r="G5565" s="1328"/>
    </row>
    <row r="5566" spans="1:7" ht="18.75" customHeight="1" thickBot="1" x14ac:dyDescent="0.3">
      <c r="A5566" s="1330"/>
      <c r="B5566" s="146" t="s">
        <v>5485</v>
      </c>
      <c r="C5566" s="147" t="s">
        <v>95</v>
      </c>
      <c r="D5566" s="168">
        <v>518245</v>
      </c>
      <c r="E5566" s="151">
        <v>833</v>
      </c>
      <c r="F5566" s="913"/>
      <c r="G5566" s="1328"/>
    </row>
    <row r="5567" spans="1:7" ht="18.75" customHeight="1" thickBot="1" x14ac:dyDescent="0.3">
      <c r="A5567" s="1330"/>
      <c r="B5567" s="146" t="s">
        <v>5486</v>
      </c>
      <c r="C5567" s="147" t="s">
        <v>95</v>
      </c>
      <c r="D5567" s="168">
        <v>553656</v>
      </c>
      <c r="E5567" s="151">
        <v>833</v>
      </c>
      <c r="F5567" s="913"/>
      <c r="G5567" s="1328"/>
    </row>
    <row r="5568" spans="1:7" ht="18.75" customHeight="1" thickBot="1" x14ac:dyDescent="0.3">
      <c r="A5568" s="1330"/>
      <c r="B5568" s="146" t="s">
        <v>5487</v>
      </c>
      <c r="C5568" s="147" t="s">
        <v>95</v>
      </c>
      <c r="D5568" s="168">
        <v>591812</v>
      </c>
      <c r="E5568" s="151">
        <v>833</v>
      </c>
      <c r="F5568" s="913"/>
      <c r="G5568" s="1328"/>
    </row>
    <row r="5569" spans="1:7" ht="18.75" customHeight="1" thickBot="1" x14ac:dyDescent="0.3">
      <c r="A5569" s="1330"/>
      <c r="B5569" s="146" t="s">
        <v>5488</v>
      </c>
      <c r="C5569" s="147" t="s">
        <v>95</v>
      </c>
      <c r="D5569" s="168">
        <v>633102</v>
      </c>
      <c r="E5569" s="151">
        <v>833</v>
      </c>
      <c r="F5569" s="913"/>
      <c r="G5569" s="1328"/>
    </row>
    <row r="5570" spans="1:7" ht="18.75" customHeight="1" thickBot="1" x14ac:dyDescent="0.3">
      <c r="A5570" s="1330"/>
      <c r="B5570" s="146" t="s">
        <v>5489</v>
      </c>
      <c r="C5570" s="147" t="s">
        <v>95</v>
      </c>
      <c r="D5570" s="168">
        <v>677962</v>
      </c>
      <c r="E5570" s="151">
        <v>833</v>
      </c>
      <c r="F5570" s="913"/>
      <c r="G5570" s="1328"/>
    </row>
    <row r="5571" spans="1:7" ht="18.75" customHeight="1" thickBot="1" x14ac:dyDescent="0.3">
      <c r="A5571" s="1330"/>
      <c r="B5571" s="146" t="s">
        <v>5490</v>
      </c>
      <c r="C5571" s="147" t="s">
        <v>95</v>
      </c>
      <c r="D5571" s="168">
        <v>726917</v>
      </c>
      <c r="E5571" s="151">
        <v>833</v>
      </c>
      <c r="F5571" s="913"/>
      <c r="G5571" s="1328"/>
    </row>
    <row r="5572" spans="1:7" ht="18.75" customHeight="1" thickBot="1" x14ac:dyDescent="0.3">
      <c r="A5572" s="1330"/>
      <c r="B5572" s="146" t="s">
        <v>5491</v>
      </c>
      <c r="C5572" s="147" t="s">
        <v>95</v>
      </c>
      <c r="D5572" s="168">
        <v>780526</v>
      </c>
      <c r="E5572" s="151">
        <v>833</v>
      </c>
      <c r="F5572" s="913"/>
      <c r="G5572" s="1328"/>
    </row>
    <row r="5573" spans="1:7" ht="18.75" customHeight="1" thickBot="1" x14ac:dyDescent="0.3">
      <c r="A5573" s="1330"/>
      <c r="B5573" s="146" t="s">
        <v>5492</v>
      </c>
      <c r="C5573" s="147" t="s">
        <v>95</v>
      </c>
      <c r="D5573" s="168">
        <v>839455</v>
      </c>
      <c r="E5573" s="151">
        <v>833</v>
      </c>
      <c r="F5573" s="913"/>
      <c r="G5573" s="1328"/>
    </row>
    <row r="5574" spans="1:7" ht="18.75" customHeight="1" thickBot="1" x14ac:dyDescent="0.3">
      <c r="A5574" s="1331"/>
      <c r="B5574" s="146" t="s">
        <v>5493</v>
      </c>
      <c r="C5574" s="147" t="s">
        <v>95</v>
      </c>
      <c r="D5574" s="168">
        <v>904456</v>
      </c>
      <c r="E5574" s="151">
        <v>833</v>
      </c>
      <c r="F5574" s="913"/>
      <c r="G5574" s="1328"/>
    </row>
    <row r="5575" spans="1:7" ht="18.75" customHeight="1" thickBot="1" x14ac:dyDescent="0.3">
      <c r="A5575" s="1329">
        <v>44</v>
      </c>
      <c r="B5575" s="146" t="s">
        <v>5134</v>
      </c>
      <c r="C5575" s="147" t="s">
        <v>95</v>
      </c>
      <c r="D5575" s="168">
        <v>91198</v>
      </c>
      <c r="E5575" s="151">
        <v>833</v>
      </c>
      <c r="F5575" s="913"/>
      <c r="G5575" s="1342" t="s">
        <v>4099</v>
      </c>
    </row>
    <row r="5576" spans="1:7" ht="18.75" customHeight="1" thickBot="1" x14ac:dyDescent="0.3">
      <c r="A5576" s="1330"/>
      <c r="B5576" s="146" t="s">
        <v>5135</v>
      </c>
      <c r="C5576" s="147" t="s">
        <v>95</v>
      </c>
      <c r="D5576" s="168">
        <v>120141</v>
      </c>
      <c r="E5576" s="151">
        <v>833</v>
      </c>
      <c r="F5576" s="913"/>
      <c r="G5576" s="1328"/>
    </row>
    <row r="5577" spans="1:7" ht="18.75" customHeight="1" thickBot="1" x14ac:dyDescent="0.3">
      <c r="A5577" s="1330"/>
      <c r="B5577" s="146" t="s">
        <v>5136</v>
      </c>
      <c r="C5577" s="147" t="s">
        <v>95</v>
      </c>
      <c r="D5577" s="168">
        <v>316106</v>
      </c>
      <c r="E5577" s="151">
        <v>833</v>
      </c>
      <c r="F5577" s="913"/>
      <c r="G5577" s="1328"/>
    </row>
    <row r="5578" spans="1:7" ht="18.75" customHeight="1" thickBot="1" x14ac:dyDescent="0.3">
      <c r="A5578" s="1330"/>
      <c r="B5578" s="146" t="s">
        <v>5137</v>
      </c>
      <c r="C5578" s="147" t="s">
        <v>95</v>
      </c>
      <c r="D5578" s="168">
        <v>425284</v>
      </c>
      <c r="E5578" s="151">
        <v>833</v>
      </c>
      <c r="F5578" s="913"/>
      <c r="G5578" s="1328"/>
    </row>
    <row r="5579" spans="1:7" ht="18.75" customHeight="1" thickBot="1" x14ac:dyDescent="0.3">
      <c r="A5579" s="1330"/>
      <c r="B5579" s="146" t="s">
        <v>5138</v>
      </c>
      <c r="C5579" s="147" t="s">
        <v>95</v>
      </c>
      <c r="D5579" s="168">
        <v>454339</v>
      </c>
      <c r="E5579" s="151">
        <v>833</v>
      </c>
      <c r="F5579" s="913"/>
      <c r="G5579" s="1328"/>
    </row>
    <row r="5580" spans="1:7" ht="18.75" customHeight="1" thickBot="1" x14ac:dyDescent="0.3">
      <c r="A5580" s="1330"/>
      <c r="B5580" s="146" t="s">
        <v>5139</v>
      </c>
      <c r="C5580" s="147" t="s">
        <v>95</v>
      </c>
      <c r="D5580" s="168">
        <v>485238</v>
      </c>
      <c r="E5580" s="151">
        <v>833</v>
      </c>
      <c r="F5580" s="913"/>
      <c r="G5580" s="1328"/>
    </row>
    <row r="5581" spans="1:7" ht="18.75" customHeight="1" thickBot="1" x14ac:dyDescent="0.3">
      <c r="A5581" s="1330"/>
      <c r="B5581" s="146" t="s">
        <v>5140</v>
      </c>
      <c r="C5581" s="147" t="s">
        <v>95</v>
      </c>
      <c r="D5581" s="168">
        <v>518245</v>
      </c>
      <c r="E5581" s="151">
        <v>833</v>
      </c>
      <c r="F5581" s="913"/>
      <c r="G5581" s="1328"/>
    </row>
    <row r="5582" spans="1:7" ht="18.75" customHeight="1" thickBot="1" x14ac:dyDescent="0.3">
      <c r="A5582" s="1330"/>
      <c r="B5582" s="146" t="s">
        <v>5141</v>
      </c>
      <c r="C5582" s="147" t="s">
        <v>95</v>
      </c>
      <c r="D5582" s="168">
        <v>553656</v>
      </c>
      <c r="E5582" s="151">
        <v>833</v>
      </c>
      <c r="F5582" s="913"/>
      <c r="G5582" s="1328"/>
    </row>
    <row r="5583" spans="1:7" ht="18.75" customHeight="1" thickBot="1" x14ac:dyDescent="0.3">
      <c r="A5583" s="1330"/>
      <c r="B5583" s="146" t="s">
        <v>5142</v>
      </c>
      <c r="C5583" s="147" t="s">
        <v>95</v>
      </c>
      <c r="D5583" s="168">
        <v>591812</v>
      </c>
      <c r="E5583" s="151">
        <v>833</v>
      </c>
      <c r="F5583" s="913"/>
      <c r="G5583" s="1328"/>
    </row>
    <row r="5584" spans="1:7" ht="18.75" customHeight="1" thickBot="1" x14ac:dyDescent="0.3">
      <c r="A5584" s="1330"/>
      <c r="B5584" s="146" t="s">
        <v>5143</v>
      </c>
      <c r="C5584" s="147" t="s">
        <v>95</v>
      </c>
      <c r="D5584" s="168">
        <v>633102</v>
      </c>
      <c r="E5584" s="151">
        <v>833</v>
      </c>
      <c r="F5584" s="913"/>
      <c r="G5584" s="1328"/>
    </row>
    <row r="5585" spans="1:7" ht="18.75" customHeight="1" thickBot="1" x14ac:dyDescent="0.3">
      <c r="A5585" s="1330"/>
      <c r="B5585" s="146" t="s">
        <v>5144</v>
      </c>
      <c r="C5585" s="147" t="s">
        <v>95</v>
      </c>
      <c r="D5585" s="168">
        <v>677962</v>
      </c>
      <c r="E5585" s="151">
        <v>833</v>
      </c>
      <c r="F5585" s="913"/>
      <c r="G5585" s="1328"/>
    </row>
    <row r="5586" spans="1:7" ht="18.75" customHeight="1" thickBot="1" x14ac:dyDescent="0.3">
      <c r="A5586" s="1330"/>
      <c r="B5586" s="146" t="s">
        <v>5145</v>
      </c>
      <c r="C5586" s="147" t="s">
        <v>95</v>
      </c>
      <c r="D5586" s="168">
        <v>726917</v>
      </c>
      <c r="E5586" s="151">
        <v>833</v>
      </c>
      <c r="F5586" s="913"/>
      <c r="G5586" s="1328"/>
    </row>
    <row r="5587" spans="1:7" ht="18.75" customHeight="1" thickBot="1" x14ac:dyDescent="0.3">
      <c r="A5587" s="1330"/>
      <c r="B5587" s="146" t="s">
        <v>5146</v>
      </c>
      <c r="C5587" s="147" t="s">
        <v>95</v>
      </c>
      <c r="D5587" s="168">
        <v>780526</v>
      </c>
      <c r="E5587" s="151">
        <v>833</v>
      </c>
      <c r="F5587" s="913"/>
      <c r="G5587" s="1328"/>
    </row>
    <row r="5588" spans="1:7" ht="18.75" customHeight="1" thickBot="1" x14ac:dyDescent="0.3">
      <c r="A5588" s="1330"/>
      <c r="B5588" s="146" t="s">
        <v>5147</v>
      </c>
      <c r="C5588" s="147" t="s">
        <v>95</v>
      </c>
      <c r="D5588" s="168">
        <v>839455</v>
      </c>
      <c r="E5588" s="151">
        <v>833</v>
      </c>
      <c r="F5588" s="913"/>
      <c r="G5588" s="1328"/>
    </row>
    <row r="5589" spans="1:7" ht="18.75" customHeight="1" thickBot="1" x14ac:dyDescent="0.3">
      <c r="A5589" s="1331"/>
      <c r="B5589" s="146" t="s">
        <v>5148</v>
      </c>
      <c r="C5589" s="147" t="s">
        <v>95</v>
      </c>
      <c r="D5589" s="168">
        <v>904456</v>
      </c>
      <c r="E5589" s="151">
        <v>833</v>
      </c>
      <c r="F5589" s="913"/>
      <c r="G5589" s="1328"/>
    </row>
    <row r="5590" spans="1:7" ht="18.75" customHeight="1" thickBot="1" x14ac:dyDescent="0.3">
      <c r="A5590" s="1329">
        <v>44</v>
      </c>
      <c r="B5590" s="146" t="s">
        <v>5494</v>
      </c>
      <c r="C5590" s="147" t="s">
        <v>95</v>
      </c>
      <c r="D5590" s="168">
        <v>91198</v>
      </c>
      <c r="E5590" s="151">
        <v>833</v>
      </c>
      <c r="F5590" s="913"/>
      <c r="G5590" s="1342" t="s">
        <v>4099</v>
      </c>
    </row>
    <row r="5591" spans="1:7" ht="18.75" customHeight="1" thickBot="1" x14ac:dyDescent="0.3">
      <c r="A5591" s="1330"/>
      <c r="B5591" s="146" t="s">
        <v>5495</v>
      </c>
      <c r="C5591" s="147" t="s">
        <v>95</v>
      </c>
      <c r="D5591" s="168">
        <v>120141</v>
      </c>
      <c r="E5591" s="151">
        <v>833</v>
      </c>
      <c r="F5591" s="913"/>
      <c r="G5591" s="1328"/>
    </row>
    <row r="5592" spans="1:7" ht="18.75" customHeight="1" thickBot="1" x14ac:dyDescent="0.3">
      <c r="A5592" s="1330"/>
      <c r="B5592" s="146" t="s">
        <v>5496</v>
      </c>
      <c r="C5592" s="147" t="s">
        <v>95</v>
      </c>
      <c r="D5592" s="168">
        <v>316106</v>
      </c>
      <c r="E5592" s="151">
        <v>833</v>
      </c>
      <c r="F5592" s="913"/>
      <c r="G5592" s="1328"/>
    </row>
    <row r="5593" spans="1:7" ht="18.75" customHeight="1" thickBot="1" x14ac:dyDescent="0.3">
      <c r="A5593" s="1330"/>
      <c r="B5593" s="146" t="s">
        <v>5497</v>
      </c>
      <c r="C5593" s="147" t="s">
        <v>95</v>
      </c>
      <c r="D5593" s="168">
        <v>425284</v>
      </c>
      <c r="E5593" s="151">
        <v>833</v>
      </c>
      <c r="F5593" s="913"/>
      <c r="G5593" s="1328"/>
    </row>
    <row r="5594" spans="1:7" ht="18.75" customHeight="1" thickBot="1" x14ac:dyDescent="0.3">
      <c r="A5594" s="1330"/>
      <c r="B5594" s="146" t="s">
        <v>5498</v>
      </c>
      <c r="C5594" s="147" t="s">
        <v>95</v>
      </c>
      <c r="D5594" s="168">
        <v>454339</v>
      </c>
      <c r="E5594" s="151">
        <v>833</v>
      </c>
      <c r="F5594" s="913"/>
      <c r="G5594" s="1328"/>
    </row>
    <row r="5595" spans="1:7" ht="18.75" customHeight="1" thickBot="1" x14ac:dyDescent="0.3">
      <c r="A5595" s="1330"/>
      <c r="B5595" s="146" t="s">
        <v>5499</v>
      </c>
      <c r="C5595" s="147" t="s">
        <v>95</v>
      </c>
      <c r="D5595" s="168">
        <v>485238</v>
      </c>
      <c r="E5595" s="151">
        <v>833</v>
      </c>
      <c r="F5595" s="913"/>
      <c r="G5595" s="1328"/>
    </row>
    <row r="5596" spans="1:7" ht="18.75" customHeight="1" thickBot="1" x14ac:dyDescent="0.3">
      <c r="A5596" s="1330"/>
      <c r="B5596" s="146" t="s">
        <v>5500</v>
      </c>
      <c r="C5596" s="147" t="s">
        <v>95</v>
      </c>
      <c r="D5596" s="168">
        <v>518245</v>
      </c>
      <c r="E5596" s="151">
        <v>833</v>
      </c>
      <c r="F5596" s="913"/>
      <c r="G5596" s="1328"/>
    </row>
    <row r="5597" spans="1:7" ht="18.75" customHeight="1" thickBot="1" x14ac:dyDescent="0.3">
      <c r="A5597" s="1330"/>
      <c r="B5597" s="146" t="s">
        <v>5501</v>
      </c>
      <c r="C5597" s="147" t="s">
        <v>95</v>
      </c>
      <c r="D5597" s="168">
        <v>553656</v>
      </c>
      <c r="E5597" s="151">
        <v>833</v>
      </c>
      <c r="F5597" s="913"/>
      <c r="G5597" s="1328"/>
    </row>
    <row r="5598" spans="1:7" ht="18.75" customHeight="1" thickBot="1" x14ac:dyDescent="0.3">
      <c r="A5598" s="1330"/>
      <c r="B5598" s="146" t="s">
        <v>5502</v>
      </c>
      <c r="C5598" s="147" t="s">
        <v>95</v>
      </c>
      <c r="D5598" s="168">
        <v>591812</v>
      </c>
      <c r="E5598" s="151">
        <v>833</v>
      </c>
      <c r="F5598" s="913"/>
      <c r="G5598" s="1328"/>
    </row>
    <row r="5599" spans="1:7" ht="18.75" customHeight="1" thickBot="1" x14ac:dyDescent="0.3">
      <c r="A5599" s="1330"/>
      <c r="B5599" s="146" t="s">
        <v>5503</v>
      </c>
      <c r="C5599" s="147" t="s">
        <v>95</v>
      </c>
      <c r="D5599" s="168">
        <v>633102</v>
      </c>
      <c r="E5599" s="151">
        <v>833</v>
      </c>
      <c r="F5599" s="913"/>
      <c r="G5599" s="1328"/>
    </row>
    <row r="5600" spans="1:7" ht="18.75" customHeight="1" thickBot="1" x14ac:dyDescent="0.3">
      <c r="A5600" s="1330"/>
      <c r="B5600" s="146" t="s">
        <v>5504</v>
      </c>
      <c r="C5600" s="147" t="s">
        <v>95</v>
      </c>
      <c r="D5600" s="168">
        <v>677962</v>
      </c>
      <c r="E5600" s="151">
        <v>833</v>
      </c>
      <c r="F5600" s="913"/>
      <c r="G5600" s="1328"/>
    </row>
    <row r="5601" spans="1:7" ht="18.75" customHeight="1" thickBot="1" x14ac:dyDescent="0.3">
      <c r="A5601" s="1330"/>
      <c r="B5601" s="146" t="s">
        <v>5505</v>
      </c>
      <c r="C5601" s="147" t="s">
        <v>95</v>
      </c>
      <c r="D5601" s="168">
        <v>726917</v>
      </c>
      <c r="E5601" s="151">
        <v>833</v>
      </c>
      <c r="F5601" s="913"/>
      <c r="G5601" s="1328"/>
    </row>
    <row r="5602" spans="1:7" ht="18.75" customHeight="1" thickBot="1" x14ac:dyDescent="0.3">
      <c r="A5602" s="1330"/>
      <c r="B5602" s="146" t="s">
        <v>5506</v>
      </c>
      <c r="C5602" s="147" t="s">
        <v>95</v>
      </c>
      <c r="D5602" s="168">
        <v>780526</v>
      </c>
      <c r="E5602" s="151">
        <v>833</v>
      </c>
      <c r="F5602" s="913"/>
      <c r="G5602" s="1328"/>
    </row>
    <row r="5603" spans="1:7" ht="18.75" customHeight="1" thickBot="1" x14ac:dyDescent="0.3">
      <c r="A5603" s="1330"/>
      <c r="B5603" s="146" t="s">
        <v>5507</v>
      </c>
      <c r="C5603" s="147" t="s">
        <v>95</v>
      </c>
      <c r="D5603" s="168">
        <v>839455</v>
      </c>
      <c r="E5603" s="151">
        <v>833</v>
      </c>
      <c r="F5603" s="913"/>
      <c r="G5603" s="1328"/>
    </row>
    <row r="5604" spans="1:7" ht="18.75" customHeight="1" thickBot="1" x14ac:dyDescent="0.3">
      <c r="A5604" s="1331"/>
      <c r="B5604" s="146" t="s">
        <v>5508</v>
      </c>
      <c r="C5604" s="147" t="s">
        <v>95</v>
      </c>
      <c r="D5604" s="168">
        <v>904456</v>
      </c>
      <c r="E5604" s="151">
        <v>833</v>
      </c>
      <c r="F5604" s="913"/>
      <c r="G5604" s="1328"/>
    </row>
    <row r="5605" spans="1:7" ht="18.75" customHeight="1" thickBot="1" x14ac:dyDescent="0.3">
      <c r="A5605" s="1329">
        <v>45</v>
      </c>
      <c r="B5605" s="146" t="s">
        <v>5509</v>
      </c>
      <c r="C5605" s="147" t="s">
        <v>95</v>
      </c>
      <c r="D5605" s="168">
        <v>91198</v>
      </c>
      <c r="E5605" s="151">
        <v>833</v>
      </c>
      <c r="F5605" s="913"/>
      <c r="G5605" s="1342" t="s">
        <v>4099</v>
      </c>
    </row>
    <row r="5606" spans="1:7" ht="18.75" customHeight="1" thickBot="1" x14ac:dyDescent="0.3">
      <c r="A5606" s="1330"/>
      <c r="B5606" s="146" t="s">
        <v>5510</v>
      </c>
      <c r="C5606" s="147" t="s">
        <v>95</v>
      </c>
      <c r="D5606" s="168">
        <v>120141</v>
      </c>
      <c r="E5606" s="151">
        <v>833</v>
      </c>
      <c r="F5606" s="913"/>
      <c r="G5606" s="1328"/>
    </row>
    <row r="5607" spans="1:7" ht="18.75" customHeight="1" thickBot="1" x14ac:dyDescent="0.3">
      <c r="A5607" s="1330"/>
      <c r="B5607" s="146" t="s">
        <v>5511</v>
      </c>
      <c r="C5607" s="147" t="s">
        <v>95</v>
      </c>
      <c r="D5607" s="168">
        <v>316106</v>
      </c>
      <c r="E5607" s="151">
        <v>833</v>
      </c>
      <c r="F5607" s="913"/>
      <c r="G5607" s="1328"/>
    </row>
    <row r="5608" spans="1:7" ht="18.75" customHeight="1" thickBot="1" x14ac:dyDescent="0.3">
      <c r="A5608" s="1330"/>
      <c r="B5608" s="146" t="s">
        <v>5512</v>
      </c>
      <c r="C5608" s="147" t="s">
        <v>95</v>
      </c>
      <c r="D5608" s="168">
        <v>425284</v>
      </c>
      <c r="E5608" s="151">
        <v>833</v>
      </c>
      <c r="F5608" s="913"/>
      <c r="G5608" s="1328"/>
    </row>
    <row r="5609" spans="1:7" ht="18.75" customHeight="1" thickBot="1" x14ac:dyDescent="0.3">
      <c r="A5609" s="1330"/>
      <c r="B5609" s="146" t="s">
        <v>5513</v>
      </c>
      <c r="C5609" s="147" t="s">
        <v>95</v>
      </c>
      <c r="D5609" s="168">
        <v>454339</v>
      </c>
      <c r="E5609" s="151">
        <v>833</v>
      </c>
      <c r="F5609" s="913"/>
      <c r="G5609" s="1328"/>
    </row>
    <row r="5610" spans="1:7" ht="18.75" customHeight="1" thickBot="1" x14ac:dyDescent="0.3">
      <c r="A5610" s="1330"/>
      <c r="B5610" s="146" t="s">
        <v>5514</v>
      </c>
      <c r="C5610" s="147" t="s">
        <v>95</v>
      </c>
      <c r="D5610" s="168">
        <v>485238</v>
      </c>
      <c r="E5610" s="151">
        <v>833</v>
      </c>
      <c r="F5610" s="913"/>
      <c r="G5610" s="1328"/>
    </row>
    <row r="5611" spans="1:7" ht="18.75" customHeight="1" thickBot="1" x14ac:dyDescent="0.3">
      <c r="A5611" s="1330"/>
      <c r="B5611" s="146" t="s">
        <v>5515</v>
      </c>
      <c r="C5611" s="147" t="s">
        <v>95</v>
      </c>
      <c r="D5611" s="168">
        <v>518245</v>
      </c>
      <c r="E5611" s="151">
        <v>833</v>
      </c>
      <c r="F5611" s="913"/>
      <c r="G5611" s="1328"/>
    </row>
    <row r="5612" spans="1:7" ht="18.75" customHeight="1" thickBot="1" x14ac:dyDescent="0.3">
      <c r="A5612" s="1330"/>
      <c r="B5612" s="146" t="s">
        <v>5516</v>
      </c>
      <c r="C5612" s="147" t="s">
        <v>95</v>
      </c>
      <c r="D5612" s="168">
        <v>553656</v>
      </c>
      <c r="E5612" s="151">
        <v>833</v>
      </c>
      <c r="F5612" s="913"/>
      <c r="G5612" s="1328"/>
    </row>
    <row r="5613" spans="1:7" ht="18.75" customHeight="1" thickBot="1" x14ac:dyDescent="0.3">
      <c r="A5613" s="1330"/>
      <c r="B5613" s="146" t="s">
        <v>5517</v>
      </c>
      <c r="C5613" s="147" t="s">
        <v>95</v>
      </c>
      <c r="D5613" s="168">
        <v>591812</v>
      </c>
      <c r="E5613" s="151">
        <v>833</v>
      </c>
      <c r="F5613" s="913"/>
      <c r="G5613" s="1328"/>
    </row>
    <row r="5614" spans="1:7" ht="18.75" customHeight="1" thickBot="1" x14ac:dyDescent="0.3">
      <c r="A5614" s="1330"/>
      <c r="B5614" s="146" t="s">
        <v>5518</v>
      </c>
      <c r="C5614" s="147" t="s">
        <v>95</v>
      </c>
      <c r="D5614" s="168">
        <v>633102</v>
      </c>
      <c r="E5614" s="151">
        <v>833</v>
      </c>
      <c r="F5614" s="913"/>
      <c r="G5614" s="1328"/>
    </row>
    <row r="5615" spans="1:7" ht="18.75" customHeight="1" thickBot="1" x14ac:dyDescent="0.3">
      <c r="A5615" s="1330"/>
      <c r="B5615" s="146" t="s">
        <v>5519</v>
      </c>
      <c r="C5615" s="147" t="s">
        <v>95</v>
      </c>
      <c r="D5615" s="168">
        <v>677962</v>
      </c>
      <c r="E5615" s="151">
        <v>833</v>
      </c>
      <c r="F5615" s="913"/>
      <c r="G5615" s="1328"/>
    </row>
    <row r="5616" spans="1:7" ht="18.75" customHeight="1" thickBot="1" x14ac:dyDescent="0.3">
      <c r="A5616" s="1330"/>
      <c r="B5616" s="146" t="s">
        <v>5520</v>
      </c>
      <c r="C5616" s="147" t="s">
        <v>95</v>
      </c>
      <c r="D5616" s="168">
        <v>726917</v>
      </c>
      <c r="E5616" s="151">
        <v>833</v>
      </c>
      <c r="F5616" s="913"/>
      <c r="G5616" s="1328"/>
    </row>
    <row r="5617" spans="1:7" ht="18.75" customHeight="1" thickBot="1" x14ac:dyDescent="0.3">
      <c r="A5617" s="1330"/>
      <c r="B5617" s="146" t="s">
        <v>5521</v>
      </c>
      <c r="C5617" s="147" t="s">
        <v>95</v>
      </c>
      <c r="D5617" s="168">
        <v>780526</v>
      </c>
      <c r="E5617" s="151">
        <v>833</v>
      </c>
      <c r="F5617" s="913"/>
      <c r="G5617" s="1328"/>
    </row>
    <row r="5618" spans="1:7" ht="18.75" customHeight="1" thickBot="1" x14ac:dyDescent="0.3">
      <c r="A5618" s="1330"/>
      <c r="B5618" s="146" t="s">
        <v>5522</v>
      </c>
      <c r="C5618" s="147" t="s">
        <v>95</v>
      </c>
      <c r="D5618" s="168">
        <v>839455</v>
      </c>
      <c r="E5618" s="151">
        <v>833</v>
      </c>
      <c r="F5618" s="913"/>
      <c r="G5618" s="1328"/>
    </row>
    <row r="5619" spans="1:7" ht="18.75" customHeight="1" thickBot="1" x14ac:dyDescent="0.3">
      <c r="A5619" s="1331"/>
      <c r="B5619" s="146" t="s">
        <v>5523</v>
      </c>
      <c r="C5619" s="147" t="s">
        <v>95</v>
      </c>
      <c r="D5619" s="168">
        <v>904456</v>
      </c>
      <c r="E5619" s="151">
        <v>833</v>
      </c>
      <c r="F5619" s="913"/>
      <c r="G5619" s="1328"/>
    </row>
    <row r="5620" spans="1:7" ht="18.75" customHeight="1" thickBot="1" x14ac:dyDescent="0.3">
      <c r="A5620" s="1329">
        <v>45</v>
      </c>
      <c r="B5620" s="146" t="s">
        <v>5524</v>
      </c>
      <c r="C5620" s="147" t="s">
        <v>95</v>
      </c>
      <c r="D5620" s="168">
        <v>91198</v>
      </c>
      <c r="E5620" s="151">
        <v>833</v>
      </c>
      <c r="F5620" s="913"/>
      <c r="G5620" s="1342" t="s">
        <v>4099</v>
      </c>
    </row>
    <row r="5621" spans="1:7" ht="18.75" customHeight="1" thickBot="1" x14ac:dyDescent="0.3">
      <c r="A5621" s="1330"/>
      <c r="B5621" s="146" t="s">
        <v>5525</v>
      </c>
      <c r="C5621" s="147" t="s">
        <v>95</v>
      </c>
      <c r="D5621" s="168">
        <v>120141</v>
      </c>
      <c r="E5621" s="151">
        <v>833</v>
      </c>
      <c r="F5621" s="913"/>
      <c r="G5621" s="1328"/>
    </row>
    <row r="5622" spans="1:7" ht="18.75" customHeight="1" thickBot="1" x14ac:dyDescent="0.3">
      <c r="A5622" s="1330"/>
      <c r="B5622" s="146" t="s">
        <v>5526</v>
      </c>
      <c r="C5622" s="147" t="s">
        <v>95</v>
      </c>
      <c r="D5622" s="168">
        <v>316106</v>
      </c>
      <c r="E5622" s="151">
        <v>833</v>
      </c>
      <c r="F5622" s="913"/>
      <c r="G5622" s="1328"/>
    </row>
    <row r="5623" spans="1:7" ht="18.75" customHeight="1" thickBot="1" x14ac:dyDescent="0.3">
      <c r="A5623" s="1330"/>
      <c r="B5623" s="146" t="s">
        <v>5527</v>
      </c>
      <c r="C5623" s="147" t="s">
        <v>95</v>
      </c>
      <c r="D5623" s="168">
        <v>425284</v>
      </c>
      <c r="E5623" s="151">
        <v>833</v>
      </c>
      <c r="F5623" s="913"/>
      <c r="G5623" s="1328"/>
    </row>
    <row r="5624" spans="1:7" ht="18.75" customHeight="1" thickBot="1" x14ac:dyDescent="0.3">
      <c r="A5624" s="1330"/>
      <c r="B5624" s="146" t="s">
        <v>5528</v>
      </c>
      <c r="C5624" s="147" t="s">
        <v>95</v>
      </c>
      <c r="D5624" s="168">
        <v>454339</v>
      </c>
      <c r="E5624" s="151">
        <v>833</v>
      </c>
      <c r="F5624" s="913"/>
      <c r="G5624" s="1328"/>
    </row>
    <row r="5625" spans="1:7" ht="18.75" customHeight="1" thickBot="1" x14ac:dyDescent="0.3">
      <c r="A5625" s="1330"/>
      <c r="B5625" s="146" t="s">
        <v>5529</v>
      </c>
      <c r="C5625" s="147" t="s">
        <v>95</v>
      </c>
      <c r="D5625" s="168">
        <v>485238</v>
      </c>
      <c r="E5625" s="151">
        <v>833</v>
      </c>
      <c r="F5625" s="913"/>
      <c r="G5625" s="1328"/>
    </row>
    <row r="5626" spans="1:7" ht="18.75" customHeight="1" thickBot="1" x14ac:dyDescent="0.3">
      <c r="A5626" s="1330"/>
      <c r="B5626" s="146" t="s">
        <v>5530</v>
      </c>
      <c r="C5626" s="147" t="s">
        <v>95</v>
      </c>
      <c r="D5626" s="168">
        <v>518245</v>
      </c>
      <c r="E5626" s="151">
        <v>833</v>
      </c>
      <c r="F5626" s="913"/>
      <c r="G5626" s="1328"/>
    </row>
    <row r="5627" spans="1:7" ht="18.75" customHeight="1" thickBot="1" x14ac:dyDescent="0.3">
      <c r="A5627" s="1330"/>
      <c r="B5627" s="146" t="s">
        <v>5531</v>
      </c>
      <c r="C5627" s="147" t="s">
        <v>95</v>
      </c>
      <c r="D5627" s="168">
        <v>553656</v>
      </c>
      <c r="E5627" s="151">
        <v>833</v>
      </c>
      <c r="F5627" s="913"/>
      <c r="G5627" s="1328"/>
    </row>
    <row r="5628" spans="1:7" ht="18.75" customHeight="1" thickBot="1" x14ac:dyDescent="0.3">
      <c r="A5628" s="1330"/>
      <c r="B5628" s="146" t="s">
        <v>5532</v>
      </c>
      <c r="C5628" s="147" t="s">
        <v>95</v>
      </c>
      <c r="D5628" s="168">
        <v>591812</v>
      </c>
      <c r="E5628" s="151">
        <v>833</v>
      </c>
      <c r="F5628" s="913"/>
      <c r="G5628" s="1328"/>
    </row>
    <row r="5629" spans="1:7" ht="18.75" customHeight="1" thickBot="1" x14ac:dyDescent="0.3">
      <c r="A5629" s="1330"/>
      <c r="B5629" s="146" t="s">
        <v>5533</v>
      </c>
      <c r="C5629" s="147" t="s">
        <v>95</v>
      </c>
      <c r="D5629" s="168">
        <v>633102</v>
      </c>
      <c r="E5629" s="151">
        <v>833</v>
      </c>
      <c r="F5629" s="913"/>
      <c r="G5629" s="1328"/>
    </row>
    <row r="5630" spans="1:7" ht="18.75" customHeight="1" thickBot="1" x14ac:dyDescent="0.3">
      <c r="A5630" s="1330"/>
      <c r="B5630" s="146" t="s">
        <v>5534</v>
      </c>
      <c r="C5630" s="147" t="s">
        <v>95</v>
      </c>
      <c r="D5630" s="168">
        <v>677962</v>
      </c>
      <c r="E5630" s="151">
        <v>833</v>
      </c>
      <c r="F5630" s="913"/>
      <c r="G5630" s="1328"/>
    </row>
    <row r="5631" spans="1:7" ht="18.75" customHeight="1" thickBot="1" x14ac:dyDescent="0.3">
      <c r="A5631" s="1330"/>
      <c r="B5631" s="146" t="s">
        <v>5535</v>
      </c>
      <c r="C5631" s="147" t="s">
        <v>95</v>
      </c>
      <c r="D5631" s="168">
        <v>726917</v>
      </c>
      <c r="E5631" s="151">
        <v>833</v>
      </c>
      <c r="F5631" s="913"/>
      <c r="G5631" s="1328"/>
    </row>
    <row r="5632" spans="1:7" ht="18.75" customHeight="1" thickBot="1" x14ac:dyDescent="0.3">
      <c r="A5632" s="1330"/>
      <c r="B5632" s="146" t="s">
        <v>5536</v>
      </c>
      <c r="C5632" s="147" t="s">
        <v>95</v>
      </c>
      <c r="D5632" s="168">
        <v>780526</v>
      </c>
      <c r="E5632" s="151">
        <v>833</v>
      </c>
      <c r="F5632" s="913"/>
      <c r="G5632" s="1328"/>
    </row>
    <row r="5633" spans="1:7" ht="18.75" customHeight="1" thickBot="1" x14ac:dyDescent="0.3">
      <c r="A5633" s="1330"/>
      <c r="B5633" s="146" t="s">
        <v>5537</v>
      </c>
      <c r="C5633" s="147" t="s">
        <v>95</v>
      </c>
      <c r="D5633" s="168">
        <v>839455</v>
      </c>
      <c r="E5633" s="151">
        <v>833</v>
      </c>
      <c r="F5633" s="913"/>
      <c r="G5633" s="1328"/>
    </row>
    <row r="5634" spans="1:7" ht="18.75" customHeight="1" thickBot="1" x14ac:dyDescent="0.3">
      <c r="A5634" s="1331"/>
      <c r="B5634" s="146" t="s">
        <v>5538</v>
      </c>
      <c r="C5634" s="147" t="s">
        <v>95</v>
      </c>
      <c r="D5634" s="168">
        <v>904456</v>
      </c>
      <c r="E5634" s="151">
        <v>833</v>
      </c>
      <c r="F5634" s="913"/>
      <c r="G5634" s="1328"/>
    </row>
    <row r="5635" spans="1:7" ht="18.75" customHeight="1" thickBot="1" x14ac:dyDescent="0.3">
      <c r="A5635" s="1329">
        <v>45</v>
      </c>
      <c r="B5635" s="146" t="s">
        <v>5539</v>
      </c>
      <c r="C5635" s="147" t="s">
        <v>95</v>
      </c>
      <c r="D5635" s="168">
        <v>91198</v>
      </c>
      <c r="E5635" s="151">
        <v>833</v>
      </c>
      <c r="F5635" s="913"/>
      <c r="G5635" s="1342" t="s">
        <v>4099</v>
      </c>
    </row>
    <row r="5636" spans="1:7" ht="18.75" customHeight="1" thickBot="1" x14ac:dyDescent="0.3">
      <c r="A5636" s="1330"/>
      <c r="B5636" s="146" t="s">
        <v>5540</v>
      </c>
      <c r="C5636" s="147" t="s">
        <v>95</v>
      </c>
      <c r="D5636" s="168">
        <v>120141</v>
      </c>
      <c r="E5636" s="151">
        <v>833</v>
      </c>
      <c r="F5636" s="913"/>
      <c r="G5636" s="1328"/>
    </row>
    <row r="5637" spans="1:7" ht="18.75" customHeight="1" thickBot="1" x14ac:dyDescent="0.3">
      <c r="A5637" s="1330"/>
      <c r="B5637" s="146" t="s">
        <v>5541</v>
      </c>
      <c r="C5637" s="147" t="s">
        <v>95</v>
      </c>
      <c r="D5637" s="168">
        <v>316106</v>
      </c>
      <c r="E5637" s="151">
        <v>833</v>
      </c>
      <c r="F5637" s="913"/>
      <c r="G5637" s="1328"/>
    </row>
    <row r="5638" spans="1:7" ht="18.75" customHeight="1" thickBot="1" x14ac:dyDescent="0.3">
      <c r="A5638" s="1330"/>
      <c r="B5638" s="146" t="s">
        <v>5542</v>
      </c>
      <c r="C5638" s="147" t="s">
        <v>95</v>
      </c>
      <c r="D5638" s="168">
        <v>425284</v>
      </c>
      <c r="E5638" s="151">
        <v>833</v>
      </c>
      <c r="F5638" s="913"/>
      <c r="G5638" s="1328"/>
    </row>
    <row r="5639" spans="1:7" ht="18.75" customHeight="1" thickBot="1" x14ac:dyDescent="0.3">
      <c r="A5639" s="1330"/>
      <c r="B5639" s="146" t="s">
        <v>5543</v>
      </c>
      <c r="C5639" s="147" t="s">
        <v>95</v>
      </c>
      <c r="D5639" s="168">
        <v>454339</v>
      </c>
      <c r="E5639" s="151">
        <v>833</v>
      </c>
      <c r="F5639" s="913"/>
      <c r="G5639" s="1328"/>
    </row>
    <row r="5640" spans="1:7" ht="18.75" customHeight="1" thickBot="1" x14ac:dyDescent="0.3">
      <c r="A5640" s="1330"/>
      <c r="B5640" s="146" t="s">
        <v>5544</v>
      </c>
      <c r="C5640" s="147" t="s">
        <v>95</v>
      </c>
      <c r="D5640" s="168">
        <v>485238</v>
      </c>
      <c r="E5640" s="151">
        <v>833</v>
      </c>
      <c r="F5640" s="913"/>
      <c r="G5640" s="1328"/>
    </row>
    <row r="5641" spans="1:7" ht="18.75" customHeight="1" thickBot="1" x14ac:dyDescent="0.3">
      <c r="A5641" s="1330"/>
      <c r="B5641" s="146" t="s">
        <v>5545</v>
      </c>
      <c r="C5641" s="147" t="s">
        <v>95</v>
      </c>
      <c r="D5641" s="168">
        <v>518245</v>
      </c>
      <c r="E5641" s="151">
        <v>833</v>
      </c>
      <c r="F5641" s="913"/>
      <c r="G5641" s="1328"/>
    </row>
    <row r="5642" spans="1:7" ht="18.75" customHeight="1" thickBot="1" x14ac:dyDescent="0.3">
      <c r="A5642" s="1330"/>
      <c r="B5642" s="146" t="s">
        <v>5546</v>
      </c>
      <c r="C5642" s="147" t="s">
        <v>95</v>
      </c>
      <c r="D5642" s="168">
        <v>553656</v>
      </c>
      <c r="E5642" s="151">
        <v>833</v>
      </c>
      <c r="F5642" s="913"/>
      <c r="G5642" s="1328"/>
    </row>
    <row r="5643" spans="1:7" ht="18.75" customHeight="1" thickBot="1" x14ac:dyDescent="0.3">
      <c r="A5643" s="1330"/>
      <c r="B5643" s="146" t="s">
        <v>5547</v>
      </c>
      <c r="C5643" s="147" t="s">
        <v>95</v>
      </c>
      <c r="D5643" s="168">
        <v>591812</v>
      </c>
      <c r="E5643" s="151">
        <v>833</v>
      </c>
      <c r="F5643" s="913"/>
      <c r="G5643" s="1328"/>
    </row>
    <row r="5644" spans="1:7" ht="18.75" customHeight="1" thickBot="1" x14ac:dyDescent="0.3">
      <c r="A5644" s="1330"/>
      <c r="B5644" s="146" t="s">
        <v>5548</v>
      </c>
      <c r="C5644" s="147" t="s">
        <v>95</v>
      </c>
      <c r="D5644" s="168">
        <v>633102</v>
      </c>
      <c r="E5644" s="151">
        <v>833</v>
      </c>
      <c r="F5644" s="913"/>
      <c r="G5644" s="1328"/>
    </row>
    <row r="5645" spans="1:7" ht="18.75" customHeight="1" thickBot="1" x14ac:dyDescent="0.3">
      <c r="A5645" s="1330"/>
      <c r="B5645" s="146" t="s">
        <v>5549</v>
      </c>
      <c r="C5645" s="147" t="s">
        <v>95</v>
      </c>
      <c r="D5645" s="168">
        <v>677962</v>
      </c>
      <c r="E5645" s="151">
        <v>833</v>
      </c>
      <c r="F5645" s="913"/>
      <c r="G5645" s="1328"/>
    </row>
    <row r="5646" spans="1:7" ht="18.75" customHeight="1" thickBot="1" x14ac:dyDescent="0.3">
      <c r="A5646" s="1330"/>
      <c r="B5646" s="146" t="s">
        <v>5550</v>
      </c>
      <c r="C5646" s="147" t="s">
        <v>95</v>
      </c>
      <c r="D5646" s="168">
        <v>726917</v>
      </c>
      <c r="E5646" s="151">
        <v>833</v>
      </c>
      <c r="F5646" s="913"/>
      <c r="G5646" s="1328"/>
    </row>
    <row r="5647" spans="1:7" ht="18.75" customHeight="1" thickBot="1" x14ac:dyDescent="0.3">
      <c r="A5647" s="1330"/>
      <c r="B5647" s="146" t="s">
        <v>5551</v>
      </c>
      <c r="C5647" s="147" t="s">
        <v>95</v>
      </c>
      <c r="D5647" s="168">
        <v>780526</v>
      </c>
      <c r="E5647" s="151">
        <v>833</v>
      </c>
      <c r="F5647" s="913"/>
      <c r="G5647" s="1328"/>
    </row>
    <row r="5648" spans="1:7" ht="18.75" customHeight="1" thickBot="1" x14ac:dyDescent="0.3">
      <c r="A5648" s="1330"/>
      <c r="B5648" s="146" t="s">
        <v>5552</v>
      </c>
      <c r="C5648" s="147" t="s">
        <v>95</v>
      </c>
      <c r="D5648" s="168">
        <v>839455</v>
      </c>
      <c r="E5648" s="151">
        <v>833</v>
      </c>
      <c r="F5648" s="913"/>
      <c r="G5648" s="1328"/>
    </row>
    <row r="5649" spans="1:7" ht="18.75" customHeight="1" thickBot="1" x14ac:dyDescent="0.3">
      <c r="A5649" s="1331"/>
      <c r="B5649" s="146" t="s">
        <v>5553</v>
      </c>
      <c r="C5649" s="147" t="s">
        <v>95</v>
      </c>
      <c r="D5649" s="168">
        <v>904456</v>
      </c>
      <c r="E5649" s="151">
        <v>833</v>
      </c>
      <c r="F5649" s="913"/>
      <c r="G5649" s="1328"/>
    </row>
    <row r="5650" spans="1:7" ht="18.75" customHeight="1" thickBot="1" x14ac:dyDescent="0.3">
      <c r="A5650" s="1329">
        <v>45</v>
      </c>
      <c r="B5650" s="146" t="s">
        <v>5434</v>
      </c>
      <c r="C5650" s="147" t="s">
        <v>95</v>
      </c>
      <c r="D5650" s="168">
        <v>91198</v>
      </c>
      <c r="E5650" s="151">
        <v>833</v>
      </c>
      <c r="F5650" s="913"/>
      <c r="G5650" s="1342" t="s">
        <v>4099</v>
      </c>
    </row>
    <row r="5651" spans="1:7" ht="18.75" customHeight="1" thickBot="1" x14ac:dyDescent="0.3">
      <c r="A5651" s="1330"/>
      <c r="B5651" s="146" t="s">
        <v>5435</v>
      </c>
      <c r="C5651" s="147" t="s">
        <v>95</v>
      </c>
      <c r="D5651" s="168">
        <v>120141</v>
      </c>
      <c r="E5651" s="151">
        <v>833</v>
      </c>
      <c r="F5651" s="913"/>
      <c r="G5651" s="1328"/>
    </row>
    <row r="5652" spans="1:7" ht="18.75" customHeight="1" thickBot="1" x14ac:dyDescent="0.3">
      <c r="A5652" s="1330"/>
      <c r="B5652" s="146" t="s">
        <v>5436</v>
      </c>
      <c r="C5652" s="147" t="s">
        <v>95</v>
      </c>
      <c r="D5652" s="168">
        <v>316106</v>
      </c>
      <c r="E5652" s="151">
        <v>833</v>
      </c>
      <c r="F5652" s="913"/>
      <c r="G5652" s="1328"/>
    </row>
    <row r="5653" spans="1:7" ht="18.75" customHeight="1" thickBot="1" x14ac:dyDescent="0.3">
      <c r="A5653" s="1330"/>
      <c r="B5653" s="146" t="s">
        <v>5437</v>
      </c>
      <c r="C5653" s="147" t="s">
        <v>95</v>
      </c>
      <c r="D5653" s="168">
        <v>425284</v>
      </c>
      <c r="E5653" s="151">
        <v>833</v>
      </c>
      <c r="F5653" s="913"/>
      <c r="G5653" s="1328"/>
    </row>
    <row r="5654" spans="1:7" ht="18.75" customHeight="1" thickBot="1" x14ac:dyDescent="0.3">
      <c r="A5654" s="1330"/>
      <c r="B5654" s="146" t="s">
        <v>5438</v>
      </c>
      <c r="C5654" s="147" t="s">
        <v>95</v>
      </c>
      <c r="D5654" s="168">
        <v>454339</v>
      </c>
      <c r="E5654" s="151">
        <v>833</v>
      </c>
      <c r="F5654" s="913"/>
      <c r="G5654" s="1328"/>
    </row>
    <row r="5655" spans="1:7" ht="18.75" customHeight="1" thickBot="1" x14ac:dyDescent="0.3">
      <c r="A5655" s="1330"/>
      <c r="B5655" s="146" t="s">
        <v>5439</v>
      </c>
      <c r="C5655" s="147" t="s">
        <v>95</v>
      </c>
      <c r="D5655" s="168">
        <v>485238</v>
      </c>
      <c r="E5655" s="151">
        <v>833</v>
      </c>
      <c r="F5655" s="913"/>
      <c r="G5655" s="1328"/>
    </row>
    <row r="5656" spans="1:7" ht="18.75" customHeight="1" thickBot="1" x14ac:dyDescent="0.3">
      <c r="A5656" s="1330"/>
      <c r="B5656" s="146" t="s">
        <v>5440</v>
      </c>
      <c r="C5656" s="147" t="s">
        <v>95</v>
      </c>
      <c r="D5656" s="168">
        <v>518245</v>
      </c>
      <c r="E5656" s="151">
        <v>833</v>
      </c>
      <c r="F5656" s="913"/>
      <c r="G5656" s="1328"/>
    </row>
    <row r="5657" spans="1:7" ht="18.75" customHeight="1" thickBot="1" x14ac:dyDescent="0.3">
      <c r="A5657" s="1330"/>
      <c r="B5657" s="146" t="s">
        <v>5441</v>
      </c>
      <c r="C5657" s="147" t="s">
        <v>95</v>
      </c>
      <c r="D5657" s="168">
        <v>553656</v>
      </c>
      <c r="E5657" s="151">
        <v>833</v>
      </c>
      <c r="F5657" s="913"/>
      <c r="G5657" s="1328"/>
    </row>
    <row r="5658" spans="1:7" ht="18.75" customHeight="1" thickBot="1" x14ac:dyDescent="0.3">
      <c r="A5658" s="1330"/>
      <c r="B5658" s="146" t="s">
        <v>5442</v>
      </c>
      <c r="C5658" s="147" t="s">
        <v>95</v>
      </c>
      <c r="D5658" s="168">
        <v>591812</v>
      </c>
      <c r="E5658" s="151">
        <v>833</v>
      </c>
      <c r="F5658" s="913"/>
      <c r="G5658" s="1328"/>
    </row>
    <row r="5659" spans="1:7" ht="18.75" customHeight="1" thickBot="1" x14ac:dyDescent="0.3">
      <c r="A5659" s="1330"/>
      <c r="B5659" s="146" t="s">
        <v>5443</v>
      </c>
      <c r="C5659" s="147" t="s">
        <v>95</v>
      </c>
      <c r="D5659" s="168">
        <v>633102</v>
      </c>
      <c r="E5659" s="151">
        <v>833</v>
      </c>
      <c r="F5659" s="913"/>
      <c r="G5659" s="1328"/>
    </row>
    <row r="5660" spans="1:7" ht="18.75" customHeight="1" thickBot="1" x14ac:dyDescent="0.3">
      <c r="A5660" s="1330"/>
      <c r="B5660" s="146" t="s">
        <v>5444</v>
      </c>
      <c r="C5660" s="147" t="s">
        <v>95</v>
      </c>
      <c r="D5660" s="168">
        <v>677962</v>
      </c>
      <c r="E5660" s="151">
        <v>833</v>
      </c>
      <c r="F5660" s="913"/>
      <c r="G5660" s="1328"/>
    </row>
    <row r="5661" spans="1:7" ht="18.75" customHeight="1" thickBot="1" x14ac:dyDescent="0.3">
      <c r="A5661" s="1330"/>
      <c r="B5661" s="146" t="s">
        <v>5445</v>
      </c>
      <c r="C5661" s="147" t="s">
        <v>95</v>
      </c>
      <c r="D5661" s="168">
        <v>726917</v>
      </c>
      <c r="E5661" s="151">
        <v>833</v>
      </c>
      <c r="F5661" s="913"/>
      <c r="G5661" s="1328"/>
    </row>
    <row r="5662" spans="1:7" ht="18.75" customHeight="1" thickBot="1" x14ac:dyDescent="0.3">
      <c r="A5662" s="1330"/>
      <c r="B5662" s="146" t="s">
        <v>5446</v>
      </c>
      <c r="C5662" s="147" t="s">
        <v>95</v>
      </c>
      <c r="D5662" s="168">
        <v>780526</v>
      </c>
      <c r="E5662" s="151">
        <v>833</v>
      </c>
      <c r="F5662" s="913"/>
      <c r="G5662" s="1328"/>
    </row>
    <row r="5663" spans="1:7" ht="18.75" customHeight="1" thickBot="1" x14ac:dyDescent="0.3">
      <c r="A5663" s="1330"/>
      <c r="B5663" s="146" t="s">
        <v>5447</v>
      </c>
      <c r="C5663" s="147" t="s">
        <v>95</v>
      </c>
      <c r="D5663" s="168">
        <v>839455</v>
      </c>
      <c r="E5663" s="151">
        <v>833</v>
      </c>
      <c r="F5663" s="913"/>
      <c r="G5663" s="1328"/>
    </row>
    <row r="5664" spans="1:7" ht="18.75" customHeight="1" thickBot="1" x14ac:dyDescent="0.3">
      <c r="A5664" s="1331"/>
      <c r="B5664" s="146" t="s">
        <v>5448</v>
      </c>
      <c r="C5664" s="147" t="s">
        <v>95</v>
      </c>
      <c r="D5664" s="168">
        <v>904456</v>
      </c>
      <c r="E5664" s="151">
        <v>833</v>
      </c>
      <c r="F5664" s="913"/>
      <c r="G5664" s="1328"/>
    </row>
    <row r="5665" spans="1:7" ht="18.75" customHeight="1" thickBot="1" x14ac:dyDescent="0.3">
      <c r="A5665" s="1329">
        <v>46</v>
      </c>
      <c r="B5665" s="146" t="s">
        <v>5554</v>
      </c>
      <c r="C5665" s="147" t="s">
        <v>95</v>
      </c>
      <c r="D5665" s="168">
        <v>91198</v>
      </c>
      <c r="E5665" s="151">
        <v>833</v>
      </c>
      <c r="F5665" s="913"/>
      <c r="G5665" s="1342" t="s">
        <v>4099</v>
      </c>
    </row>
    <row r="5666" spans="1:7" ht="18.75" customHeight="1" thickBot="1" x14ac:dyDescent="0.3">
      <c r="A5666" s="1330"/>
      <c r="B5666" s="146" t="s">
        <v>5555</v>
      </c>
      <c r="C5666" s="147" t="s">
        <v>95</v>
      </c>
      <c r="D5666" s="168">
        <v>120141</v>
      </c>
      <c r="E5666" s="151">
        <v>833</v>
      </c>
      <c r="F5666" s="913"/>
      <c r="G5666" s="1328"/>
    </row>
    <row r="5667" spans="1:7" ht="18.75" customHeight="1" thickBot="1" x14ac:dyDescent="0.3">
      <c r="A5667" s="1330"/>
      <c r="B5667" s="146" t="s">
        <v>5556</v>
      </c>
      <c r="C5667" s="147" t="s">
        <v>95</v>
      </c>
      <c r="D5667" s="168">
        <v>316106</v>
      </c>
      <c r="E5667" s="151">
        <v>833</v>
      </c>
      <c r="F5667" s="913"/>
      <c r="G5667" s="1328"/>
    </row>
    <row r="5668" spans="1:7" ht="18.75" customHeight="1" thickBot="1" x14ac:dyDescent="0.3">
      <c r="A5668" s="1330"/>
      <c r="B5668" s="146" t="s">
        <v>5557</v>
      </c>
      <c r="C5668" s="147" t="s">
        <v>95</v>
      </c>
      <c r="D5668" s="168">
        <v>425284</v>
      </c>
      <c r="E5668" s="151">
        <v>833</v>
      </c>
      <c r="F5668" s="913"/>
      <c r="G5668" s="1328"/>
    </row>
    <row r="5669" spans="1:7" ht="18.75" customHeight="1" thickBot="1" x14ac:dyDescent="0.3">
      <c r="A5669" s="1330"/>
      <c r="B5669" s="146" t="s">
        <v>5558</v>
      </c>
      <c r="C5669" s="147" t="s">
        <v>95</v>
      </c>
      <c r="D5669" s="168">
        <v>454339</v>
      </c>
      <c r="E5669" s="151">
        <v>833</v>
      </c>
      <c r="F5669" s="913"/>
      <c r="G5669" s="1328"/>
    </row>
    <row r="5670" spans="1:7" ht="18.75" customHeight="1" thickBot="1" x14ac:dyDescent="0.3">
      <c r="A5670" s="1330"/>
      <c r="B5670" s="146" t="s">
        <v>5559</v>
      </c>
      <c r="C5670" s="147" t="s">
        <v>95</v>
      </c>
      <c r="D5670" s="168">
        <v>485238</v>
      </c>
      <c r="E5670" s="151">
        <v>833</v>
      </c>
      <c r="F5670" s="913"/>
      <c r="G5670" s="1328"/>
    </row>
    <row r="5671" spans="1:7" ht="18.75" customHeight="1" thickBot="1" x14ac:dyDescent="0.3">
      <c r="A5671" s="1330"/>
      <c r="B5671" s="146" t="s">
        <v>5560</v>
      </c>
      <c r="C5671" s="147" t="s">
        <v>95</v>
      </c>
      <c r="D5671" s="168">
        <v>518245</v>
      </c>
      <c r="E5671" s="151">
        <v>833</v>
      </c>
      <c r="F5671" s="913"/>
      <c r="G5671" s="1328"/>
    </row>
    <row r="5672" spans="1:7" ht="18.75" customHeight="1" thickBot="1" x14ac:dyDescent="0.3">
      <c r="A5672" s="1330"/>
      <c r="B5672" s="146" t="s">
        <v>5561</v>
      </c>
      <c r="C5672" s="147" t="s">
        <v>95</v>
      </c>
      <c r="D5672" s="168">
        <v>553656</v>
      </c>
      <c r="E5672" s="151">
        <v>833</v>
      </c>
      <c r="F5672" s="913"/>
      <c r="G5672" s="1328"/>
    </row>
    <row r="5673" spans="1:7" ht="18.75" customHeight="1" thickBot="1" x14ac:dyDescent="0.3">
      <c r="A5673" s="1330"/>
      <c r="B5673" s="146" t="s">
        <v>5562</v>
      </c>
      <c r="C5673" s="147" t="s">
        <v>95</v>
      </c>
      <c r="D5673" s="168">
        <v>591812</v>
      </c>
      <c r="E5673" s="151">
        <v>833</v>
      </c>
      <c r="F5673" s="913"/>
      <c r="G5673" s="1328"/>
    </row>
    <row r="5674" spans="1:7" ht="18.75" customHeight="1" thickBot="1" x14ac:dyDescent="0.3">
      <c r="A5674" s="1330"/>
      <c r="B5674" s="146" t="s">
        <v>5563</v>
      </c>
      <c r="C5674" s="147" t="s">
        <v>95</v>
      </c>
      <c r="D5674" s="168">
        <v>633102</v>
      </c>
      <c r="E5674" s="151">
        <v>833</v>
      </c>
      <c r="F5674" s="913"/>
      <c r="G5674" s="1328"/>
    </row>
    <row r="5675" spans="1:7" ht="18.75" customHeight="1" thickBot="1" x14ac:dyDescent="0.3">
      <c r="A5675" s="1330"/>
      <c r="B5675" s="146" t="s">
        <v>5564</v>
      </c>
      <c r="C5675" s="147" t="s">
        <v>95</v>
      </c>
      <c r="D5675" s="168">
        <v>677962</v>
      </c>
      <c r="E5675" s="151">
        <v>833</v>
      </c>
      <c r="F5675" s="913"/>
      <c r="G5675" s="1328"/>
    </row>
    <row r="5676" spans="1:7" ht="18.75" customHeight="1" thickBot="1" x14ac:dyDescent="0.3">
      <c r="A5676" s="1330"/>
      <c r="B5676" s="146" t="s">
        <v>5565</v>
      </c>
      <c r="C5676" s="147" t="s">
        <v>95</v>
      </c>
      <c r="D5676" s="168">
        <v>726917</v>
      </c>
      <c r="E5676" s="151">
        <v>833</v>
      </c>
      <c r="F5676" s="913"/>
      <c r="G5676" s="1328"/>
    </row>
    <row r="5677" spans="1:7" ht="18.75" customHeight="1" thickBot="1" x14ac:dyDescent="0.3">
      <c r="A5677" s="1330"/>
      <c r="B5677" s="146" t="s">
        <v>5566</v>
      </c>
      <c r="C5677" s="147" t="s">
        <v>95</v>
      </c>
      <c r="D5677" s="168">
        <v>780526</v>
      </c>
      <c r="E5677" s="151">
        <v>833</v>
      </c>
      <c r="F5677" s="913"/>
      <c r="G5677" s="1328"/>
    </row>
    <row r="5678" spans="1:7" ht="18.75" customHeight="1" thickBot="1" x14ac:dyDescent="0.3">
      <c r="A5678" s="1330"/>
      <c r="B5678" s="146" t="s">
        <v>5567</v>
      </c>
      <c r="C5678" s="147" t="s">
        <v>95</v>
      </c>
      <c r="D5678" s="168">
        <v>839455</v>
      </c>
      <c r="E5678" s="151">
        <v>833</v>
      </c>
      <c r="F5678" s="913"/>
      <c r="G5678" s="1328"/>
    </row>
    <row r="5679" spans="1:7" ht="18.75" customHeight="1" thickBot="1" x14ac:dyDescent="0.3">
      <c r="A5679" s="1331"/>
      <c r="B5679" s="146" t="s">
        <v>5568</v>
      </c>
      <c r="C5679" s="147" t="s">
        <v>95</v>
      </c>
      <c r="D5679" s="168">
        <v>904456</v>
      </c>
      <c r="E5679" s="151">
        <v>833</v>
      </c>
      <c r="F5679" s="913"/>
      <c r="G5679" s="1328"/>
    </row>
    <row r="5680" spans="1:7" ht="18.75" customHeight="1" thickBot="1" x14ac:dyDescent="0.3">
      <c r="A5680" s="1329">
        <v>46</v>
      </c>
      <c r="B5680" s="146" t="s">
        <v>5569</v>
      </c>
      <c r="C5680" s="147" t="s">
        <v>95</v>
      </c>
      <c r="D5680" s="168">
        <v>91198</v>
      </c>
      <c r="E5680" s="151">
        <v>833</v>
      </c>
      <c r="F5680" s="913"/>
      <c r="G5680" s="1342" t="s">
        <v>4099</v>
      </c>
    </row>
    <row r="5681" spans="1:7" ht="18.75" customHeight="1" thickBot="1" x14ac:dyDescent="0.3">
      <c r="A5681" s="1330"/>
      <c r="B5681" s="146" t="s">
        <v>5570</v>
      </c>
      <c r="C5681" s="147" t="s">
        <v>95</v>
      </c>
      <c r="D5681" s="168">
        <v>120141</v>
      </c>
      <c r="E5681" s="151">
        <v>833</v>
      </c>
      <c r="F5681" s="913"/>
      <c r="G5681" s="1328"/>
    </row>
    <row r="5682" spans="1:7" ht="18.75" customHeight="1" thickBot="1" x14ac:dyDescent="0.3">
      <c r="A5682" s="1330"/>
      <c r="B5682" s="146" t="s">
        <v>5571</v>
      </c>
      <c r="C5682" s="147" t="s">
        <v>95</v>
      </c>
      <c r="D5682" s="168">
        <v>316106</v>
      </c>
      <c r="E5682" s="151">
        <v>833</v>
      </c>
      <c r="F5682" s="913"/>
      <c r="G5682" s="1328"/>
    </row>
    <row r="5683" spans="1:7" ht="18.75" customHeight="1" thickBot="1" x14ac:dyDescent="0.3">
      <c r="A5683" s="1330"/>
      <c r="B5683" s="146" t="s">
        <v>5572</v>
      </c>
      <c r="C5683" s="147" t="s">
        <v>95</v>
      </c>
      <c r="D5683" s="168">
        <v>425284</v>
      </c>
      <c r="E5683" s="151">
        <v>833</v>
      </c>
      <c r="F5683" s="913"/>
      <c r="G5683" s="1328"/>
    </row>
    <row r="5684" spans="1:7" ht="18.75" customHeight="1" thickBot="1" x14ac:dyDescent="0.3">
      <c r="A5684" s="1330"/>
      <c r="B5684" s="146" t="s">
        <v>5573</v>
      </c>
      <c r="C5684" s="147" t="s">
        <v>95</v>
      </c>
      <c r="D5684" s="168">
        <v>454339</v>
      </c>
      <c r="E5684" s="151">
        <v>833</v>
      </c>
      <c r="F5684" s="913"/>
      <c r="G5684" s="1328"/>
    </row>
    <row r="5685" spans="1:7" ht="18.75" customHeight="1" thickBot="1" x14ac:dyDescent="0.3">
      <c r="A5685" s="1330"/>
      <c r="B5685" s="146" t="s">
        <v>5574</v>
      </c>
      <c r="C5685" s="147" t="s">
        <v>95</v>
      </c>
      <c r="D5685" s="168">
        <v>485238</v>
      </c>
      <c r="E5685" s="151">
        <v>833</v>
      </c>
      <c r="F5685" s="913"/>
      <c r="G5685" s="1328"/>
    </row>
    <row r="5686" spans="1:7" ht="18.75" customHeight="1" thickBot="1" x14ac:dyDescent="0.3">
      <c r="A5686" s="1330"/>
      <c r="B5686" s="146" t="s">
        <v>5575</v>
      </c>
      <c r="C5686" s="147" t="s">
        <v>95</v>
      </c>
      <c r="D5686" s="168">
        <v>518245</v>
      </c>
      <c r="E5686" s="151">
        <v>833</v>
      </c>
      <c r="F5686" s="913"/>
      <c r="G5686" s="1328"/>
    </row>
    <row r="5687" spans="1:7" ht="18.75" customHeight="1" thickBot="1" x14ac:dyDescent="0.3">
      <c r="A5687" s="1330"/>
      <c r="B5687" s="146" t="s">
        <v>5576</v>
      </c>
      <c r="C5687" s="147" t="s">
        <v>95</v>
      </c>
      <c r="D5687" s="168">
        <v>553656</v>
      </c>
      <c r="E5687" s="151">
        <v>833</v>
      </c>
      <c r="F5687" s="913"/>
      <c r="G5687" s="1328"/>
    </row>
    <row r="5688" spans="1:7" ht="18.75" customHeight="1" thickBot="1" x14ac:dyDescent="0.3">
      <c r="A5688" s="1330"/>
      <c r="B5688" s="146" t="s">
        <v>5577</v>
      </c>
      <c r="C5688" s="147" t="s">
        <v>95</v>
      </c>
      <c r="D5688" s="168">
        <v>591812</v>
      </c>
      <c r="E5688" s="151">
        <v>833</v>
      </c>
      <c r="F5688" s="913"/>
      <c r="G5688" s="1328"/>
    </row>
    <row r="5689" spans="1:7" ht="18.75" customHeight="1" thickBot="1" x14ac:dyDescent="0.3">
      <c r="A5689" s="1330"/>
      <c r="B5689" s="146" t="s">
        <v>5578</v>
      </c>
      <c r="C5689" s="147" t="s">
        <v>95</v>
      </c>
      <c r="D5689" s="168">
        <v>633102</v>
      </c>
      <c r="E5689" s="151">
        <v>833</v>
      </c>
      <c r="F5689" s="913"/>
      <c r="G5689" s="1328"/>
    </row>
    <row r="5690" spans="1:7" ht="18.75" customHeight="1" thickBot="1" x14ac:dyDescent="0.3">
      <c r="A5690" s="1330"/>
      <c r="B5690" s="146" t="s">
        <v>5579</v>
      </c>
      <c r="C5690" s="147" t="s">
        <v>95</v>
      </c>
      <c r="D5690" s="168">
        <v>677962</v>
      </c>
      <c r="E5690" s="151">
        <v>833</v>
      </c>
      <c r="F5690" s="913"/>
      <c r="G5690" s="1328"/>
    </row>
    <row r="5691" spans="1:7" ht="18.75" customHeight="1" thickBot="1" x14ac:dyDescent="0.3">
      <c r="A5691" s="1330"/>
      <c r="B5691" s="146" t="s">
        <v>5580</v>
      </c>
      <c r="C5691" s="147" t="s">
        <v>95</v>
      </c>
      <c r="D5691" s="168">
        <v>726917</v>
      </c>
      <c r="E5691" s="151">
        <v>833</v>
      </c>
      <c r="F5691" s="913"/>
      <c r="G5691" s="1328"/>
    </row>
    <row r="5692" spans="1:7" ht="18.75" customHeight="1" thickBot="1" x14ac:dyDescent="0.3">
      <c r="A5692" s="1330"/>
      <c r="B5692" s="146" t="s">
        <v>5581</v>
      </c>
      <c r="C5692" s="147" t="s">
        <v>95</v>
      </c>
      <c r="D5692" s="168">
        <v>780526</v>
      </c>
      <c r="E5692" s="151">
        <v>833</v>
      </c>
      <c r="F5692" s="913"/>
      <c r="G5692" s="1328"/>
    </row>
    <row r="5693" spans="1:7" ht="18.75" customHeight="1" thickBot="1" x14ac:dyDescent="0.3">
      <c r="A5693" s="1330"/>
      <c r="B5693" s="146" t="s">
        <v>5582</v>
      </c>
      <c r="C5693" s="147" t="s">
        <v>95</v>
      </c>
      <c r="D5693" s="168">
        <v>839455</v>
      </c>
      <c r="E5693" s="151">
        <v>833</v>
      </c>
      <c r="F5693" s="913"/>
      <c r="G5693" s="1328"/>
    </row>
    <row r="5694" spans="1:7" ht="18.75" customHeight="1" thickBot="1" x14ac:dyDescent="0.3">
      <c r="A5694" s="1331"/>
      <c r="B5694" s="146" t="s">
        <v>5583</v>
      </c>
      <c r="C5694" s="147" t="s">
        <v>95</v>
      </c>
      <c r="D5694" s="168">
        <v>904456</v>
      </c>
      <c r="E5694" s="151">
        <v>833</v>
      </c>
      <c r="F5694" s="913"/>
      <c r="G5694" s="1328"/>
    </row>
    <row r="5695" spans="1:7" ht="18.75" customHeight="1" thickBot="1" x14ac:dyDescent="0.3">
      <c r="A5695" s="1329">
        <v>46</v>
      </c>
      <c r="B5695" s="146" t="s">
        <v>5419</v>
      </c>
      <c r="C5695" s="147" t="s">
        <v>95</v>
      </c>
      <c r="D5695" s="168">
        <v>91198</v>
      </c>
      <c r="E5695" s="151">
        <v>833</v>
      </c>
      <c r="F5695" s="913"/>
      <c r="G5695" s="1342" t="s">
        <v>4099</v>
      </c>
    </row>
    <row r="5696" spans="1:7" ht="18.75" customHeight="1" thickBot="1" x14ac:dyDescent="0.3">
      <c r="A5696" s="1330"/>
      <c r="B5696" s="146" t="s">
        <v>5420</v>
      </c>
      <c r="C5696" s="147" t="s">
        <v>95</v>
      </c>
      <c r="D5696" s="168">
        <v>120141</v>
      </c>
      <c r="E5696" s="151">
        <v>833</v>
      </c>
      <c r="F5696" s="913"/>
      <c r="G5696" s="1328"/>
    </row>
    <row r="5697" spans="1:7" ht="18.75" customHeight="1" thickBot="1" x14ac:dyDescent="0.3">
      <c r="A5697" s="1330"/>
      <c r="B5697" s="146" t="s">
        <v>5421</v>
      </c>
      <c r="C5697" s="147" t="s">
        <v>95</v>
      </c>
      <c r="D5697" s="168">
        <v>316106</v>
      </c>
      <c r="E5697" s="151">
        <v>833</v>
      </c>
      <c r="F5697" s="913"/>
      <c r="G5697" s="1328"/>
    </row>
    <row r="5698" spans="1:7" ht="18.75" customHeight="1" thickBot="1" x14ac:dyDescent="0.3">
      <c r="A5698" s="1330"/>
      <c r="B5698" s="146" t="s">
        <v>5422</v>
      </c>
      <c r="C5698" s="147" t="s">
        <v>95</v>
      </c>
      <c r="D5698" s="168">
        <v>425284</v>
      </c>
      <c r="E5698" s="151">
        <v>833</v>
      </c>
      <c r="F5698" s="913"/>
      <c r="G5698" s="1328"/>
    </row>
    <row r="5699" spans="1:7" ht="18.75" customHeight="1" thickBot="1" x14ac:dyDescent="0.3">
      <c r="A5699" s="1330"/>
      <c r="B5699" s="146" t="s">
        <v>5423</v>
      </c>
      <c r="C5699" s="147" t="s">
        <v>95</v>
      </c>
      <c r="D5699" s="168">
        <v>454339</v>
      </c>
      <c r="E5699" s="151">
        <v>833</v>
      </c>
      <c r="F5699" s="913"/>
      <c r="G5699" s="1328"/>
    </row>
    <row r="5700" spans="1:7" ht="18.75" customHeight="1" thickBot="1" x14ac:dyDescent="0.3">
      <c r="A5700" s="1330"/>
      <c r="B5700" s="146" t="s">
        <v>5424</v>
      </c>
      <c r="C5700" s="147" t="s">
        <v>95</v>
      </c>
      <c r="D5700" s="168">
        <v>485238</v>
      </c>
      <c r="E5700" s="151">
        <v>833</v>
      </c>
      <c r="F5700" s="913"/>
      <c r="G5700" s="1328"/>
    </row>
    <row r="5701" spans="1:7" ht="18.75" customHeight="1" thickBot="1" x14ac:dyDescent="0.3">
      <c r="A5701" s="1330"/>
      <c r="B5701" s="146" t="s">
        <v>5425</v>
      </c>
      <c r="C5701" s="147" t="s">
        <v>95</v>
      </c>
      <c r="D5701" s="168">
        <v>518245</v>
      </c>
      <c r="E5701" s="151">
        <v>833</v>
      </c>
      <c r="F5701" s="913"/>
      <c r="G5701" s="1328"/>
    </row>
    <row r="5702" spans="1:7" ht="18.75" customHeight="1" thickBot="1" x14ac:dyDescent="0.3">
      <c r="A5702" s="1330"/>
      <c r="B5702" s="146" t="s">
        <v>5426</v>
      </c>
      <c r="C5702" s="147" t="s">
        <v>95</v>
      </c>
      <c r="D5702" s="168">
        <v>553656</v>
      </c>
      <c r="E5702" s="151">
        <v>833</v>
      </c>
      <c r="F5702" s="913"/>
      <c r="G5702" s="1328"/>
    </row>
    <row r="5703" spans="1:7" ht="18.75" customHeight="1" thickBot="1" x14ac:dyDescent="0.3">
      <c r="A5703" s="1330"/>
      <c r="B5703" s="146" t="s">
        <v>5427</v>
      </c>
      <c r="C5703" s="147" t="s">
        <v>95</v>
      </c>
      <c r="D5703" s="168">
        <v>591812</v>
      </c>
      <c r="E5703" s="151">
        <v>833</v>
      </c>
      <c r="F5703" s="913"/>
      <c r="G5703" s="1328"/>
    </row>
    <row r="5704" spans="1:7" ht="18.75" customHeight="1" thickBot="1" x14ac:dyDescent="0.3">
      <c r="A5704" s="1330"/>
      <c r="B5704" s="146" t="s">
        <v>5428</v>
      </c>
      <c r="C5704" s="147" t="s">
        <v>95</v>
      </c>
      <c r="D5704" s="168">
        <v>633102</v>
      </c>
      <c r="E5704" s="151">
        <v>833</v>
      </c>
      <c r="F5704" s="913"/>
      <c r="G5704" s="1328"/>
    </row>
    <row r="5705" spans="1:7" ht="18.75" customHeight="1" thickBot="1" x14ac:dyDescent="0.3">
      <c r="A5705" s="1330"/>
      <c r="B5705" s="146" t="s">
        <v>5429</v>
      </c>
      <c r="C5705" s="147" t="s">
        <v>95</v>
      </c>
      <c r="D5705" s="168">
        <v>677962</v>
      </c>
      <c r="E5705" s="151">
        <v>833</v>
      </c>
      <c r="F5705" s="913"/>
      <c r="G5705" s="1328"/>
    </row>
    <row r="5706" spans="1:7" ht="18.75" customHeight="1" thickBot="1" x14ac:dyDescent="0.3">
      <c r="A5706" s="1330"/>
      <c r="B5706" s="146" t="s">
        <v>5430</v>
      </c>
      <c r="C5706" s="147" t="s">
        <v>95</v>
      </c>
      <c r="D5706" s="168">
        <v>726917</v>
      </c>
      <c r="E5706" s="151">
        <v>833</v>
      </c>
      <c r="F5706" s="913"/>
      <c r="G5706" s="1328"/>
    </row>
    <row r="5707" spans="1:7" ht="18.75" customHeight="1" thickBot="1" x14ac:dyDescent="0.3">
      <c r="A5707" s="1330"/>
      <c r="B5707" s="146" t="s">
        <v>5431</v>
      </c>
      <c r="C5707" s="147" t="s">
        <v>95</v>
      </c>
      <c r="D5707" s="168">
        <v>780526</v>
      </c>
      <c r="E5707" s="151">
        <v>833</v>
      </c>
      <c r="F5707" s="913"/>
      <c r="G5707" s="1328"/>
    </row>
    <row r="5708" spans="1:7" ht="18.75" customHeight="1" thickBot="1" x14ac:dyDescent="0.3">
      <c r="A5708" s="1330"/>
      <c r="B5708" s="146" t="s">
        <v>5432</v>
      </c>
      <c r="C5708" s="147" t="s">
        <v>95</v>
      </c>
      <c r="D5708" s="168">
        <v>839455</v>
      </c>
      <c r="E5708" s="151">
        <v>833</v>
      </c>
      <c r="F5708" s="913"/>
      <c r="G5708" s="1328"/>
    </row>
    <row r="5709" spans="1:7" ht="18.75" customHeight="1" thickBot="1" x14ac:dyDescent="0.3">
      <c r="A5709" s="1331"/>
      <c r="B5709" s="146" t="s">
        <v>5433</v>
      </c>
      <c r="C5709" s="147" t="s">
        <v>95</v>
      </c>
      <c r="D5709" s="168">
        <v>904456</v>
      </c>
      <c r="E5709" s="151">
        <v>833</v>
      </c>
      <c r="F5709" s="913"/>
      <c r="G5709" s="1328"/>
    </row>
    <row r="5710" spans="1:7" ht="18.75" customHeight="1" thickBot="1" x14ac:dyDescent="0.3">
      <c r="A5710" s="1329">
        <v>46</v>
      </c>
      <c r="B5710" s="146" t="s">
        <v>5584</v>
      </c>
      <c r="C5710" s="147" t="s">
        <v>95</v>
      </c>
      <c r="D5710" s="168">
        <v>91198</v>
      </c>
      <c r="E5710" s="151">
        <v>833</v>
      </c>
      <c r="F5710" s="913"/>
      <c r="G5710" s="1342" t="s">
        <v>4099</v>
      </c>
    </row>
    <row r="5711" spans="1:7" ht="18.75" customHeight="1" thickBot="1" x14ac:dyDescent="0.3">
      <c r="A5711" s="1330"/>
      <c r="B5711" s="146" t="s">
        <v>5585</v>
      </c>
      <c r="C5711" s="147" t="s">
        <v>95</v>
      </c>
      <c r="D5711" s="168">
        <v>120141</v>
      </c>
      <c r="E5711" s="151">
        <v>833</v>
      </c>
      <c r="F5711" s="913"/>
      <c r="G5711" s="1328"/>
    </row>
    <row r="5712" spans="1:7" ht="18.75" customHeight="1" thickBot="1" x14ac:dyDescent="0.3">
      <c r="A5712" s="1330"/>
      <c r="B5712" s="146" t="s">
        <v>5586</v>
      </c>
      <c r="C5712" s="147" t="s">
        <v>95</v>
      </c>
      <c r="D5712" s="168">
        <v>316106</v>
      </c>
      <c r="E5712" s="151">
        <v>833</v>
      </c>
      <c r="F5712" s="913"/>
      <c r="G5712" s="1328"/>
    </row>
    <row r="5713" spans="1:7" ht="18.75" customHeight="1" thickBot="1" x14ac:dyDescent="0.3">
      <c r="A5713" s="1330"/>
      <c r="B5713" s="146" t="s">
        <v>5587</v>
      </c>
      <c r="C5713" s="147" t="s">
        <v>95</v>
      </c>
      <c r="D5713" s="168">
        <v>425284</v>
      </c>
      <c r="E5713" s="151">
        <v>833</v>
      </c>
      <c r="F5713" s="913"/>
      <c r="G5713" s="1328"/>
    </row>
    <row r="5714" spans="1:7" ht="18.75" customHeight="1" thickBot="1" x14ac:dyDescent="0.3">
      <c r="A5714" s="1330"/>
      <c r="B5714" s="146" t="s">
        <v>5588</v>
      </c>
      <c r="C5714" s="147" t="s">
        <v>95</v>
      </c>
      <c r="D5714" s="168">
        <v>454339</v>
      </c>
      <c r="E5714" s="151">
        <v>833</v>
      </c>
      <c r="F5714" s="913"/>
      <c r="G5714" s="1328"/>
    </row>
    <row r="5715" spans="1:7" ht="18.75" customHeight="1" thickBot="1" x14ac:dyDescent="0.3">
      <c r="A5715" s="1330"/>
      <c r="B5715" s="146" t="s">
        <v>5589</v>
      </c>
      <c r="C5715" s="147" t="s">
        <v>95</v>
      </c>
      <c r="D5715" s="168">
        <v>485238</v>
      </c>
      <c r="E5715" s="151">
        <v>833</v>
      </c>
      <c r="F5715" s="913"/>
      <c r="G5715" s="1328"/>
    </row>
    <row r="5716" spans="1:7" ht="18.75" customHeight="1" thickBot="1" x14ac:dyDescent="0.3">
      <c r="A5716" s="1330"/>
      <c r="B5716" s="146" t="s">
        <v>5590</v>
      </c>
      <c r="C5716" s="147" t="s">
        <v>95</v>
      </c>
      <c r="D5716" s="168">
        <v>518245</v>
      </c>
      <c r="E5716" s="151">
        <v>833</v>
      </c>
      <c r="F5716" s="913"/>
      <c r="G5716" s="1328"/>
    </row>
    <row r="5717" spans="1:7" ht="18.75" customHeight="1" thickBot="1" x14ac:dyDescent="0.3">
      <c r="A5717" s="1330"/>
      <c r="B5717" s="146" t="s">
        <v>5591</v>
      </c>
      <c r="C5717" s="147" t="s">
        <v>95</v>
      </c>
      <c r="D5717" s="168">
        <v>553656</v>
      </c>
      <c r="E5717" s="151">
        <v>833</v>
      </c>
      <c r="F5717" s="913"/>
      <c r="G5717" s="1328"/>
    </row>
    <row r="5718" spans="1:7" ht="18.75" customHeight="1" thickBot="1" x14ac:dyDescent="0.3">
      <c r="A5718" s="1330"/>
      <c r="B5718" s="146" t="s">
        <v>5592</v>
      </c>
      <c r="C5718" s="147" t="s">
        <v>95</v>
      </c>
      <c r="D5718" s="168">
        <v>591812</v>
      </c>
      <c r="E5718" s="151">
        <v>833</v>
      </c>
      <c r="F5718" s="913"/>
      <c r="G5718" s="1328"/>
    </row>
    <row r="5719" spans="1:7" ht="18.75" customHeight="1" thickBot="1" x14ac:dyDescent="0.3">
      <c r="A5719" s="1330"/>
      <c r="B5719" s="146" t="s">
        <v>5593</v>
      </c>
      <c r="C5719" s="147" t="s">
        <v>95</v>
      </c>
      <c r="D5719" s="168">
        <v>633102</v>
      </c>
      <c r="E5719" s="151">
        <v>833</v>
      </c>
      <c r="F5719" s="913"/>
      <c r="G5719" s="1328"/>
    </row>
    <row r="5720" spans="1:7" ht="18.75" customHeight="1" thickBot="1" x14ac:dyDescent="0.3">
      <c r="A5720" s="1330"/>
      <c r="B5720" s="146" t="s">
        <v>5594</v>
      </c>
      <c r="C5720" s="147" t="s">
        <v>95</v>
      </c>
      <c r="D5720" s="168">
        <v>677962</v>
      </c>
      <c r="E5720" s="151">
        <v>833</v>
      </c>
      <c r="F5720" s="913"/>
      <c r="G5720" s="1328"/>
    </row>
    <row r="5721" spans="1:7" ht="18.75" customHeight="1" thickBot="1" x14ac:dyDescent="0.3">
      <c r="A5721" s="1330"/>
      <c r="B5721" s="146" t="s">
        <v>5595</v>
      </c>
      <c r="C5721" s="147" t="s">
        <v>95</v>
      </c>
      <c r="D5721" s="168">
        <v>726917</v>
      </c>
      <c r="E5721" s="151">
        <v>833</v>
      </c>
      <c r="F5721" s="913"/>
      <c r="G5721" s="1328"/>
    </row>
    <row r="5722" spans="1:7" ht="18.75" customHeight="1" thickBot="1" x14ac:dyDescent="0.3">
      <c r="A5722" s="1330"/>
      <c r="B5722" s="146" t="s">
        <v>5596</v>
      </c>
      <c r="C5722" s="147" t="s">
        <v>95</v>
      </c>
      <c r="D5722" s="168">
        <v>780526</v>
      </c>
      <c r="E5722" s="151">
        <v>833</v>
      </c>
      <c r="F5722" s="913"/>
      <c r="G5722" s="1328"/>
    </row>
    <row r="5723" spans="1:7" ht="18.75" customHeight="1" thickBot="1" x14ac:dyDescent="0.3">
      <c r="A5723" s="1330"/>
      <c r="B5723" s="146" t="s">
        <v>5597</v>
      </c>
      <c r="C5723" s="147" t="s">
        <v>95</v>
      </c>
      <c r="D5723" s="168">
        <v>839455</v>
      </c>
      <c r="E5723" s="151">
        <v>833</v>
      </c>
      <c r="F5723" s="913"/>
      <c r="G5723" s="1328"/>
    </row>
    <row r="5724" spans="1:7" ht="18.75" customHeight="1" thickBot="1" x14ac:dyDescent="0.3">
      <c r="A5724" s="1331"/>
      <c r="B5724" s="146" t="s">
        <v>5598</v>
      </c>
      <c r="C5724" s="147" t="s">
        <v>95</v>
      </c>
      <c r="D5724" s="168">
        <v>904456</v>
      </c>
      <c r="E5724" s="151">
        <v>833</v>
      </c>
      <c r="F5724" s="913"/>
      <c r="G5724" s="1328"/>
    </row>
    <row r="5725" spans="1:7" ht="18.75" customHeight="1" thickBot="1" x14ac:dyDescent="0.3">
      <c r="A5725" s="1329">
        <v>47</v>
      </c>
      <c r="B5725" s="146" t="s">
        <v>5599</v>
      </c>
      <c r="C5725" s="147" t="s">
        <v>95</v>
      </c>
      <c r="D5725" s="168">
        <v>91198</v>
      </c>
      <c r="E5725" s="151">
        <v>833</v>
      </c>
      <c r="F5725" s="913"/>
      <c r="G5725" s="1342" t="s">
        <v>4099</v>
      </c>
    </row>
    <row r="5726" spans="1:7" ht="18.75" customHeight="1" thickBot="1" x14ac:dyDescent="0.3">
      <c r="A5726" s="1330"/>
      <c r="B5726" s="146" t="s">
        <v>5600</v>
      </c>
      <c r="C5726" s="147" t="s">
        <v>95</v>
      </c>
      <c r="D5726" s="168">
        <v>120141</v>
      </c>
      <c r="E5726" s="151">
        <v>833</v>
      </c>
      <c r="F5726" s="913"/>
      <c r="G5726" s="1328"/>
    </row>
    <row r="5727" spans="1:7" ht="18.75" customHeight="1" thickBot="1" x14ac:dyDescent="0.3">
      <c r="A5727" s="1330"/>
      <c r="B5727" s="146" t="s">
        <v>5601</v>
      </c>
      <c r="C5727" s="147" t="s">
        <v>95</v>
      </c>
      <c r="D5727" s="168">
        <v>316106</v>
      </c>
      <c r="E5727" s="151">
        <v>833</v>
      </c>
      <c r="F5727" s="913"/>
      <c r="G5727" s="1328"/>
    </row>
    <row r="5728" spans="1:7" ht="18.75" customHeight="1" thickBot="1" x14ac:dyDescent="0.3">
      <c r="A5728" s="1330"/>
      <c r="B5728" s="146" t="s">
        <v>5602</v>
      </c>
      <c r="C5728" s="147" t="s">
        <v>95</v>
      </c>
      <c r="D5728" s="168">
        <v>425284</v>
      </c>
      <c r="E5728" s="151">
        <v>833</v>
      </c>
      <c r="F5728" s="913"/>
      <c r="G5728" s="1328"/>
    </row>
    <row r="5729" spans="1:7" ht="18.75" customHeight="1" thickBot="1" x14ac:dyDescent="0.3">
      <c r="A5729" s="1330"/>
      <c r="B5729" s="146" t="s">
        <v>5603</v>
      </c>
      <c r="C5729" s="147" t="s">
        <v>95</v>
      </c>
      <c r="D5729" s="168">
        <v>454339</v>
      </c>
      <c r="E5729" s="151">
        <v>833</v>
      </c>
      <c r="F5729" s="913"/>
      <c r="G5729" s="1328"/>
    </row>
    <row r="5730" spans="1:7" ht="18.75" customHeight="1" thickBot="1" x14ac:dyDescent="0.3">
      <c r="A5730" s="1330"/>
      <c r="B5730" s="146" t="s">
        <v>5604</v>
      </c>
      <c r="C5730" s="147" t="s">
        <v>95</v>
      </c>
      <c r="D5730" s="168">
        <v>485238</v>
      </c>
      <c r="E5730" s="151">
        <v>833</v>
      </c>
      <c r="F5730" s="913"/>
      <c r="G5730" s="1328"/>
    </row>
    <row r="5731" spans="1:7" ht="18.75" customHeight="1" thickBot="1" x14ac:dyDescent="0.3">
      <c r="A5731" s="1330"/>
      <c r="B5731" s="146" t="s">
        <v>5605</v>
      </c>
      <c r="C5731" s="147" t="s">
        <v>95</v>
      </c>
      <c r="D5731" s="168">
        <v>518245</v>
      </c>
      <c r="E5731" s="151">
        <v>833</v>
      </c>
      <c r="F5731" s="913"/>
      <c r="G5731" s="1328"/>
    </row>
    <row r="5732" spans="1:7" ht="18.75" customHeight="1" thickBot="1" x14ac:dyDescent="0.3">
      <c r="A5732" s="1330"/>
      <c r="B5732" s="146" t="s">
        <v>5606</v>
      </c>
      <c r="C5732" s="147" t="s">
        <v>95</v>
      </c>
      <c r="D5732" s="168">
        <v>553656</v>
      </c>
      <c r="E5732" s="151">
        <v>833</v>
      </c>
      <c r="F5732" s="913"/>
      <c r="G5732" s="1328"/>
    </row>
    <row r="5733" spans="1:7" ht="18.75" customHeight="1" thickBot="1" x14ac:dyDescent="0.3">
      <c r="A5733" s="1330"/>
      <c r="B5733" s="146" t="s">
        <v>5607</v>
      </c>
      <c r="C5733" s="147" t="s">
        <v>95</v>
      </c>
      <c r="D5733" s="168">
        <v>591812</v>
      </c>
      <c r="E5733" s="151">
        <v>833</v>
      </c>
      <c r="F5733" s="913"/>
      <c r="G5733" s="1328"/>
    </row>
    <row r="5734" spans="1:7" ht="18.75" customHeight="1" thickBot="1" x14ac:dyDescent="0.3">
      <c r="A5734" s="1330"/>
      <c r="B5734" s="146" t="s">
        <v>5608</v>
      </c>
      <c r="C5734" s="147" t="s">
        <v>95</v>
      </c>
      <c r="D5734" s="168">
        <v>633102</v>
      </c>
      <c r="E5734" s="151">
        <v>833</v>
      </c>
      <c r="F5734" s="913"/>
      <c r="G5734" s="1328"/>
    </row>
    <row r="5735" spans="1:7" ht="18.75" customHeight="1" thickBot="1" x14ac:dyDescent="0.3">
      <c r="A5735" s="1330"/>
      <c r="B5735" s="146" t="s">
        <v>5609</v>
      </c>
      <c r="C5735" s="147" t="s">
        <v>95</v>
      </c>
      <c r="D5735" s="168">
        <v>677962</v>
      </c>
      <c r="E5735" s="151">
        <v>833</v>
      </c>
      <c r="F5735" s="913"/>
      <c r="G5735" s="1328"/>
    </row>
    <row r="5736" spans="1:7" ht="18.75" customHeight="1" thickBot="1" x14ac:dyDescent="0.3">
      <c r="A5736" s="1330"/>
      <c r="B5736" s="146" t="s">
        <v>5610</v>
      </c>
      <c r="C5736" s="147" t="s">
        <v>95</v>
      </c>
      <c r="D5736" s="168">
        <v>726917</v>
      </c>
      <c r="E5736" s="151">
        <v>833</v>
      </c>
      <c r="F5736" s="913"/>
      <c r="G5736" s="1328"/>
    </row>
    <row r="5737" spans="1:7" ht="18.75" customHeight="1" thickBot="1" x14ac:dyDescent="0.3">
      <c r="A5737" s="1330"/>
      <c r="B5737" s="146" t="s">
        <v>5611</v>
      </c>
      <c r="C5737" s="147" t="s">
        <v>95</v>
      </c>
      <c r="D5737" s="168">
        <v>780526</v>
      </c>
      <c r="E5737" s="151">
        <v>833</v>
      </c>
      <c r="F5737" s="913"/>
      <c r="G5737" s="1328"/>
    </row>
    <row r="5738" spans="1:7" ht="18.75" customHeight="1" thickBot="1" x14ac:dyDescent="0.3">
      <c r="A5738" s="1330"/>
      <c r="B5738" s="146" t="s">
        <v>5612</v>
      </c>
      <c r="C5738" s="147" t="s">
        <v>95</v>
      </c>
      <c r="D5738" s="168">
        <v>839455</v>
      </c>
      <c r="E5738" s="151">
        <v>833</v>
      </c>
      <c r="F5738" s="913"/>
      <c r="G5738" s="1328"/>
    </row>
    <row r="5739" spans="1:7" ht="18.75" customHeight="1" thickBot="1" x14ac:dyDescent="0.3">
      <c r="A5739" s="1331"/>
      <c r="B5739" s="146" t="s">
        <v>5613</v>
      </c>
      <c r="C5739" s="147" t="s">
        <v>95</v>
      </c>
      <c r="D5739" s="168">
        <v>904456</v>
      </c>
      <c r="E5739" s="151">
        <v>833</v>
      </c>
      <c r="F5739" s="913"/>
      <c r="G5739" s="1328"/>
    </row>
    <row r="5740" spans="1:7" ht="18.75" customHeight="1" thickBot="1" x14ac:dyDescent="0.3">
      <c r="A5740" s="1329">
        <v>47</v>
      </c>
      <c r="B5740" s="146" t="s">
        <v>5569</v>
      </c>
      <c r="C5740" s="147" t="s">
        <v>95</v>
      </c>
      <c r="D5740" s="168">
        <v>91198</v>
      </c>
      <c r="E5740" s="151">
        <v>833</v>
      </c>
      <c r="F5740" s="913"/>
      <c r="G5740" s="1342" t="s">
        <v>4099</v>
      </c>
    </row>
    <row r="5741" spans="1:7" ht="18.75" customHeight="1" thickBot="1" x14ac:dyDescent="0.3">
      <c r="A5741" s="1330"/>
      <c r="B5741" s="146" t="s">
        <v>5570</v>
      </c>
      <c r="C5741" s="147" t="s">
        <v>95</v>
      </c>
      <c r="D5741" s="168">
        <v>120141</v>
      </c>
      <c r="E5741" s="151">
        <v>833</v>
      </c>
      <c r="F5741" s="913"/>
      <c r="G5741" s="1328"/>
    </row>
    <row r="5742" spans="1:7" ht="18.75" customHeight="1" thickBot="1" x14ac:dyDescent="0.3">
      <c r="A5742" s="1330"/>
      <c r="B5742" s="146" t="s">
        <v>5571</v>
      </c>
      <c r="C5742" s="147" t="s">
        <v>95</v>
      </c>
      <c r="D5742" s="168">
        <v>316106</v>
      </c>
      <c r="E5742" s="151">
        <v>833</v>
      </c>
      <c r="F5742" s="913"/>
      <c r="G5742" s="1328"/>
    </row>
    <row r="5743" spans="1:7" ht="18.75" customHeight="1" thickBot="1" x14ac:dyDescent="0.3">
      <c r="A5743" s="1330"/>
      <c r="B5743" s="146" t="s">
        <v>5572</v>
      </c>
      <c r="C5743" s="147" t="s">
        <v>95</v>
      </c>
      <c r="D5743" s="168">
        <v>425284</v>
      </c>
      <c r="E5743" s="151">
        <v>833</v>
      </c>
      <c r="F5743" s="913"/>
      <c r="G5743" s="1328"/>
    </row>
    <row r="5744" spans="1:7" ht="18.75" customHeight="1" thickBot="1" x14ac:dyDescent="0.3">
      <c r="A5744" s="1330"/>
      <c r="B5744" s="146" t="s">
        <v>5573</v>
      </c>
      <c r="C5744" s="147" t="s">
        <v>95</v>
      </c>
      <c r="D5744" s="168">
        <v>454339</v>
      </c>
      <c r="E5744" s="151">
        <v>833</v>
      </c>
      <c r="F5744" s="913"/>
      <c r="G5744" s="1328"/>
    </row>
    <row r="5745" spans="1:7" ht="18.75" customHeight="1" thickBot="1" x14ac:dyDescent="0.3">
      <c r="A5745" s="1330"/>
      <c r="B5745" s="146" t="s">
        <v>5574</v>
      </c>
      <c r="C5745" s="147" t="s">
        <v>95</v>
      </c>
      <c r="D5745" s="168">
        <v>485238</v>
      </c>
      <c r="E5745" s="151">
        <v>833</v>
      </c>
      <c r="F5745" s="913"/>
      <c r="G5745" s="1328"/>
    </row>
    <row r="5746" spans="1:7" ht="18.75" customHeight="1" thickBot="1" x14ac:dyDescent="0.3">
      <c r="A5746" s="1330"/>
      <c r="B5746" s="146" t="s">
        <v>5575</v>
      </c>
      <c r="C5746" s="147" t="s">
        <v>95</v>
      </c>
      <c r="D5746" s="168">
        <v>518245</v>
      </c>
      <c r="E5746" s="151">
        <v>833</v>
      </c>
      <c r="F5746" s="913"/>
      <c r="G5746" s="1328"/>
    </row>
    <row r="5747" spans="1:7" ht="18.75" customHeight="1" thickBot="1" x14ac:dyDescent="0.3">
      <c r="A5747" s="1330"/>
      <c r="B5747" s="146" t="s">
        <v>5576</v>
      </c>
      <c r="C5747" s="147" t="s">
        <v>95</v>
      </c>
      <c r="D5747" s="168">
        <v>553656</v>
      </c>
      <c r="E5747" s="151">
        <v>833</v>
      </c>
      <c r="F5747" s="913"/>
      <c r="G5747" s="1328"/>
    </row>
    <row r="5748" spans="1:7" ht="18.75" customHeight="1" thickBot="1" x14ac:dyDescent="0.3">
      <c r="A5748" s="1330"/>
      <c r="B5748" s="146" t="s">
        <v>5577</v>
      </c>
      <c r="C5748" s="147" t="s">
        <v>95</v>
      </c>
      <c r="D5748" s="168">
        <v>591812</v>
      </c>
      <c r="E5748" s="151">
        <v>833</v>
      </c>
      <c r="F5748" s="913"/>
      <c r="G5748" s="1328"/>
    </row>
    <row r="5749" spans="1:7" ht="18.75" customHeight="1" thickBot="1" x14ac:dyDescent="0.3">
      <c r="A5749" s="1330"/>
      <c r="B5749" s="146" t="s">
        <v>5578</v>
      </c>
      <c r="C5749" s="147" t="s">
        <v>95</v>
      </c>
      <c r="D5749" s="168">
        <v>633102</v>
      </c>
      <c r="E5749" s="151">
        <v>833</v>
      </c>
      <c r="F5749" s="913"/>
      <c r="G5749" s="1328"/>
    </row>
    <row r="5750" spans="1:7" ht="18.75" customHeight="1" thickBot="1" x14ac:dyDescent="0.3">
      <c r="A5750" s="1330"/>
      <c r="B5750" s="146" t="s">
        <v>5579</v>
      </c>
      <c r="C5750" s="147" t="s">
        <v>95</v>
      </c>
      <c r="D5750" s="168">
        <v>677962</v>
      </c>
      <c r="E5750" s="151">
        <v>833</v>
      </c>
      <c r="F5750" s="913"/>
      <c r="G5750" s="1328"/>
    </row>
    <row r="5751" spans="1:7" ht="18.75" customHeight="1" thickBot="1" x14ac:dyDescent="0.3">
      <c r="A5751" s="1330"/>
      <c r="B5751" s="146" t="s">
        <v>5580</v>
      </c>
      <c r="C5751" s="147" t="s">
        <v>95</v>
      </c>
      <c r="D5751" s="168">
        <v>726917</v>
      </c>
      <c r="E5751" s="151">
        <v>833</v>
      </c>
      <c r="F5751" s="913"/>
      <c r="G5751" s="1328"/>
    </row>
    <row r="5752" spans="1:7" ht="18.75" customHeight="1" thickBot="1" x14ac:dyDescent="0.3">
      <c r="A5752" s="1330"/>
      <c r="B5752" s="146" t="s">
        <v>5581</v>
      </c>
      <c r="C5752" s="147" t="s">
        <v>95</v>
      </c>
      <c r="D5752" s="168">
        <v>780526</v>
      </c>
      <c r="E5752" s="151">
        <v>833</v>
      </c>
      <c r="F5752" s="913"/>
      <c r="G5752" s="1328"/>
    </row>
    <row r="5753" spans="1:7" ht="18.75" customHeight="1" thickBot="1" x14ac:dyDescent="0.3">
      <c r="A5753" s="1330"/>
      <c r="B5753" s="146" t="s">
        <v>5582</v>
      </c>
      <c r="C5753" s="147" t="s">
        <v>95</v>
      </c>
      <c r="D5753" s="168">
        <v>839455</v>
      </c>
      <c r="E5753" s="151">
        <v>833</v>
      </c>
      <c r="F5753" s="913"/>
      <c r="G5753" s="1328"/>
    </row>
    <row r="5754" spans="1:7" ht="18.75" customHeight="1" thickBot="1" x14ac:dyDescent="0.3">
      <c r="A5754" s="1331"/>
      <c r="B5754" s="146" t="s">
        <v>5583</v>
      </c>
      <c r="C5754" s="147" t="s">
        <v>95</v>
      </c>
      <c r="D5754" s="168">
        <v>904456</v>
      </c>
      <c r="E5754" s="151">
        <v>833</v>
      </c>
      <c r="F5754" s="913"/>
      <c r="G5754" s="1328"/>
    </row>
    <row r="5755" spans="1:7" ht="18.75" customHeight="1" thickBot="1" x14ac:dyDescent="0.3">
      <c r="A5755" s="1329">
        <v>47</v>
      </c>
      <c r="B5755" s="146" t="s">
        <v>5614</v>
      </c>
      <c r="C5755" s="147" t="s">
        <v>95</v>
      </c>
      <c r="D5755" s="168">
        <v>91198</v>
      </c>
      <c r="E5755" s="151">
        <v>833</v>
      </c>
      <c r="F5755" s="913"/>
      <c r="G5755" s="1342" t="s">
        <v>4099</v>
      </c>
    </row>
    <row r="5756" spans="1:7" ht="18.75" customHeight="1" thickBot="1" x14ac:dyDescent="0.3">
      <c r="A5756" s="1330"/>
      <c r="B5756" s="146" t="s">
        <v>5615</v>
      </c>
      <c r="C5756" s="147" t="s">
        <v>95</v>
      </c>
      <c r="D5756" s="168">
        <v>120141</v>
      </c>
      <c r="E5756" s="151">
        <v>833</v>
      </c>
      <c r="F5756" s="913"/>
      <c r="G5756" s="1328"/>
    </row>
    <row r="5757" spans="1:7" ht="18.75" customHeight="1" thickBot="1" x14ac:dyDescent="0.3">
      <c r="A5757" s="1330"/>
      <c r="B5757" s="146" t="s">
        <v>5616</v>
      </c>
      <c r="C5757" s="147" t="s">
        <v>95</v>
      </c>
      <c r="D5757" s="168">
        <v>316106</v>
      </c>
      <c r="E5757" s="151">
        <v>833</v>
      </c>
      <c r="F5757" s="913"/>
      <c r="G5757" s="1328"/>
    </row>
    <row r="5758" spans="1:7" ht="18.75" customHeight="1" thickBot="1" x14ac:dyDescent="0.3">
      <c r="A5758" s="1330"/>
      <c r="B5758" s="146" t="s">
        <v>5617</v>
      </c>
      <c r="C5758" s="147" t="s">
        <v>95</v>
      </c>
      <c r="D5758" s="168">
        <v>425284</v>
      </c>
      <c r="E5758" s="151">
        <v>833</v>
      </c>
      <c r="F5758" s="913"/>
      <c r="G5758" s="1328"/>
    </row>
    <row r="5759" spans="1:7" ht="18.75" customHeight="1" thickBot="1" x14ac:dyDescent="0.3">
      <c r="A5759" s="1330"/>
      <c r="B5759" s="146" t="s">
        <v>5618</v>
      </c>
      <c r="C5759" s="147" t="s">
        <v>95</v>
      </c>
      <c r="D5759" s="168">
        <v>454339</v>
      </c>
      <c r="E5759" s="151">
        <v>833</v>
      </c>
      <c r="F5759" s="913"/>
      <c r="G5759" s="1328"/>
    </row>
    <row r="5760" spans="1:7" ht="18.75" customHeight="1" thickBot="1" x14ac:dyDescent="0.3">
      <c r="A5760" s="1330"/>
      <c r="B5760" s="146" t="s">
        <v>5619</v>
      </c>
      <c r="C5760" s="147" t="s">
        <v>95</v>
      </c>
      <c r="D5760" s="168">
        <v>485238</v>
      </c>
      <c r="E5760" s="151">
        <v>833</v>
      </c>
      <c r="F5760" s="913"/>
      <c r="G5760" s="1328"/>
    </row>
    <row r="5761" spans="1:7" ht="18.75" customHeight="1" thickBot="1" x14ac:dyDescent="0.3">
      <c r="A5761" s="1330"/>
      <c r="B5761" s="146" t="s">
        <v>5620</v>
      </c>
      <c r="C5761" s="147" t="s">
        <v>95</v>
      </c>
      <c r="D5761" s="168">
        <v>518245</v>
      </c>
      <c r="E5761" s="151">
        <v>833</v>
      </c>
      <c r="F5761" s="913"/>
      <c r="G5761" s="1328"/>
    </row>
    <row r="5762" spans="1:7" ht="18.75" customHeight="1" thickBot="1" x14ac:dyDescent="0.3">
      <c r="A5762" s="1330"/>
      <c r="B5762" s="146" t="s">
        <v>5621</v>
      </c>
      <c r="C5762" s="147" t="s">
        <v>95</v>
      </c>
      <c r="D5762" s="168">
        <v>553656</v>
      </c>
      <c r="E5762" s="151">
        <v>833</v>
      </c>
      <c r="F5762" s="913"/>
      <c r="G5762" s="1328"/>
    </row>
    <row r="5763" spans="1:7" ht="18.75" customHeight="1" thickBot="1" x14ac:dyDescent="0.3">
      <c r="A5763" s="1330"/>
      <c r="B5763" s="146" t="s">
        <v>5622</v>
      </c>
      <c r="C5763" s="147" t="s">
        <v>95</v>
      </c>
      <c r="D5763" s="168">
        <v>591812</v>
      </c>
      <c r="E5763" s="151">
        <v>833</v>
      </c>
      <c r="F5763" s="913"/>
      <c r="G5763" s="1328"/>
    </row>
    <row r="5764" spans="1:7" ht="18.75" customHeight="1" thickBot="1" x14ac:dyDescent="0.3">
      <c r="A5764" s="1330"/>
      <c r="B5764" s="146" t="s">
        <v>5623</v>
      </c>
      <c r="C5764" s="147" t="s">
        <v>95</v>
      </c>
      <c r="D5764" s="168">
        <v>633102</v>
      </c>
      <c r="E5764" s="151">
        <v>833</v>
      </c>
      <c r="F5764" s="913"/>
      <c r="G5764" s="1328"/>
    </row>
    <row r="5765" spans="1:7" ht="18.75" customHeight="1" thickBot="1" x14ac:dyDescent="0.3">
      <c r="A5765" s="1330"/>
      <c r="B5765" s="146" t="s">
        <v>5624</v>
      </c>
      <c r="C5765" s="147" t="s">
        <v>95</v>
      </c>
      <c r="D5765" s="168">
        <v>677962</v>
      </c>
      <c r="E5765" s="151">
        <v>833</v>
      </c>
      <c r="F5765" s="913"/>
      <c r="G5765" s="1328"/>
    </row>
    <row r="5766" spans="1:7" ht="18.75" customHeight="1" thickBot="1" x14ac:dyDescent="0.3">
      <c r="A5766" s="1330"/>
      <c r="B5766" s="146" t="s">
        <v>5625</v>
      </c>
      <c r="C5766" s="147" t="s">
        <v>95</v>
      </c>
      <c r="D5766" s="168">
        <v>726917</v>
      </c>
      <c r="E5766" s="151">
        <v>833</v>
      </c>
      <c r="F5766" s="913"/>
      <c r="G5766" s="1328"/>
    </row>
    <row r="5767" spans="1:7" ht="18.75" customHeight="1" thickBot="1" x14ac:dyDescent="0.3">
      <c r="A5767" s="1330"/>
      <c r="B5767" s="146" t="s">
        <v>5626</v>
      </c>
      <c r="C5767" s="147" t="s">
        <v>95</v>
      </c>
      <c r="D5767" s="168">
        <v>780526</v>
      </c>
      <c r="E5767" s="151">
        <v>833</v>
      </c>
      <c r="F5767" s="913"/>
      <c r="G5767" s="1328"/>
    </row>
    <row r="5768" spans="1:7" ht="18.75" customHeight="1" thickBot="1" x14ac:dyDescent="0.3">
      <c r="A5768" s="1330"/>
      <c r="B5768" s="146" t="s">
        <v>5627</v>
      </c>
      <c r="C5768" s="147" t="s">
        <v>95</v>
      </c>
      <c r="D5768" s="168">
        <v>839455</v>
      </c>
      <c r="E5768" s="151">
        <v>833</v>
      </c>
      <c r="F5768" s="913"/>
      <c r="G5768" s="1328"/>
    </row>
    <row r="5769" spans="1:7" ht="18.75" customHeight="1" thickBot="1" x14ac:dyDescent="0.3">
      <c r="A5769" s="1331"/>
      <c r="B5769" s="146" t="s">
        <v>5628</v>
      </c>
      <c r="C5769" s="147" t="s">
        <v>95</v>
      </c>
      <c r="D5769" s="168">
        <v>904456</v>
      </c>
      <c r="E5769" s="151">
        <v>833</v>
      </c>
      <c r="F5769" s="913"/>
      <c r="G5769" s="1328"/>
    </row>
    <row r="5770" spans="1:7" ht="18.75" customHeight="1" thickBot="1" x14ac:dyDescent="0.3">
      <c r="A5770" s="1329">
        <v>48</v>
      </c>
      <c r="B5770" s="146" t="s">
        <v>5629</v>
      </c>
      <c r="C5770" s="147" t="s">
        <v>95</v>
      </c>
      <c r="D5770" s="168">
        <v>91198</v>
      </c>
      <c r="E5770" s="151">
        <v>833</v>
      </c>
      <c r="F5770" s="913"/>
      <c r="G5770" s="1342" t="s">
        <v>4099</v>
      </c>
    </row>
    <row r="5771" spans="1:7" ht="18.75" customHeight="1" thickBot="1" x14ac:dyDescent="0.3">
      <c r="A5771" s="1330"/>
      <c r="B5771" s="146" t="s">
        <v>5630</v>
      </c>
      <c r="C5771" s="147" t="s">
        <v>95</v>
      </c>
      <c r="D5771" s="168">
        <v>120141</v>
      </c>
      <c r="E5771" s="151">
        <v>833</v>
      </c>
      <c r="F5771" s="913"/>
      <c r="G5771" s="1328"/>
    </row>
    <row r="5772" spans="1:7" ht="18.75" customHeight="1" thickBot="1" x14ac:dyDescent="0.3">
      <c r="A5772" s="1330"/>
      <c r="B5772" s="146" t="s">
        <v>5631</v>
      </c>
      <c r="C5772" s="147" t="s">
        <v>95</v>
      </c>
      <c r="D5772" s="168">
        <v>316106</v>
      </c>
      <c r="E5772" s="151">
        <v>833</v>
      </c>
      <c r="F5772" s="913"/>
      <c r="G5772" s="1328"/>
    </row>
    <row r="5773" spans="1:7" ht="18.75" customHeight="1" thickBot="1" x14ac:dyDescent="0.3">
      <c r="A5773" s="1330"/>
      <c r="B5773" s="146" t="s">
        <v>5632</v>
      </c>
      <c r="C5773" s="147" t="s">
        <v>95</v>
      </c>
      <c r="D5773" s="168">
        <v>425284</v>
      </c>
      <c r="E5773" s="151">
        <v>833</v>
      </c>
      <c r="F5773" s="913"/>
      <c r="G5773" s="1328"/>
    </row>
    <row r="5774" spans="1:7" ht="18.75" customHeight="1" thickBot="1" x14ac:dyDescent="0.3">
      <c r="A5774" s="1330"/>
      <c r="B5774" s="146" t="s">
        <v>5633</v>
      </c>
      <c r="C5774" s="147" t="s">
        <v>95</v>
      </c>
      <c r="D5774" s="168">
        <v>454339</v>
      </c>
      <c r="E5774" s="151">
        <v>833</v>
      </c>
      <c r="F5774" s="913"/>
      <c r="G5774" s="1328"/>
    </row>
    <row r="5775" spans="1:7" ht="18.75" customHeight="1" thickBot="1" x14ac:dyDescent="0.3">
      <c r="A5775" s="1330"/>
      <c r="B5775" s="146" t="s">
        <v>5634</v>
      </c>
      <c r="C5775" s="147" t="s">
        <v>95</v>
      </c>
      <c r="D5775" s="168">
        <v>485238</v>
      </c>
      <c r="E5775" s="151">
        <v>833</v>
      </c>
      <c r="F5775" s="913"/>
      <c r="G5775" s="1328"/>
    </row>
    <row r="5776" spans="1:7" ht="18.75" customHeight="1" thickBot="1" x14ac:dyDescent="0.3">
      <c r="A5776" s="1330"/>
      <c r="B5776" s="146" t="s">
        <v>5635</v>
      </c>
      <c r="C5776" s="147" t="s">
        <v>95</v>
      </c>
      <c r="D5776" s="168">
        <v>518245</v>
      </c>
      <c r="E5776" s="151">
        <v>833</v>
      </c>
      <c r="F5776" s="913"/>
      <c r="G5776" s="1328"/>
    </row>
    <row r="5777" spans="1:7" ht="18.75" customHeight="1" thickBot="1" x14ac:dyDescent="0.3">
      <c r="A5777" s="1330"/>
      <c r="B5777" s="146" t="s">
        <v>5636</v>
      </c>
      <c r="C5777" s="147" t="s">
        <v>95</v>
      </c>
      <c r="D5777" s="168">
        <v>553656</v>
      </c>
      <c r="E5777" s="151">
        <v>833</v>
      </c>
      <c r="F5777" s="913"/>
      <c r="G5777" s="1328"/>
    </row>
    <row r="5778" spans="1:7" ht="18.75" customHeight="1" thickBot="1" x14ac:dyDescent="0.3">
      <c r="A5778" s="1330"/>
      <c r="B5778" s="146" t="s">
        <v>5637</v>
      </c>
      <c r="C5778" s="147" t="s">
        <v>95</v>
      </c>
      <c r="D5778" s="168">
        <v>591812</v>
      </c>
      <c r="E5778" s="151">
        <v>833</v>
      </c>
      <c r="F5778" s="913"/>
      <c r="G5778" s="1328"/>
    </row>
    <row r="5779" spans="1:7" ht="18.75" customHeight="1" thickBot="1" x14ac:dyDescent="0.3">
      <c r="A5779" s="1330"/>
      <c r="B5779" s="146" t="s">
        <v>5638</v>
      </c>
      <c r="C5779" s="147" t="s">
        <v>95</v>
      </c>
      <c r="D5779" s="168">
        <v>633102</v>
      </c>
      <c r="E5779" s="151">
        <v>833</v>
      </c>
      <c r="F5779" s="913"/>
      <c r="G5779" s="1328"/>
    </row>
    <row r="5780" spans="1:7" ht="18.75" customHeight="1" thickBot="1" x14ac:dyDescent="0.3">
      <c r="A5780" s="1330"/>
      <c r="B5780" s="146" t="s">
        <v>5639</v>
      </c>
      <c r="C5780" s="147" t="s">
        <v>95</v>
      </c>
      <c r="D5780" s="168">
        <v>677962</v>
      </c>
      <c r="E5780" s="151">
        <v>833</v>
      </c>
      <c r="F5780" s="913"/>
      <c r="G5780" s="1328"/>
    </row>
    <row r="5781" spans="1:7" ht="18.75" customHeight="1" thickBot="1" x14ac:dyDescent="0.3">
      <c r="A5781" s="1330"/>
      <c r="B5781" s="146" t="s">
        <v>5640</v>
      </c>
      <c r="C5781" s="147" t="s">
        <v>95</v>
      </c>
      <c r="D5781" s="168">
        <v>726917</v>
      </c>
      <c r="E5781" s="151">
        <v>833</v>
      </c>
      <c r="F5781" s="913"/>
      <c r="G5781" s="1328"/>
    </row>
    <row r="5782" spans="1:7" ht="18.75" customHeight="1" thickBot="1" x14ac:dyDescent="0.3">
      <c r="A5782" s="1330"/>
      <c r="B5782" s="146" t="s">
        <v>5641</v>
      </c>
      <c r="C5782" s="147" t="s">
        <v>95</v>
      </c>
      <c r="D5782" s="168">
        <v>780526</v>
      </c>
      <c r="E5782" s="151">
        <v>833</v>
      </c>
      <c r="F5782" s="913"/>
      <c r="G5782" s="1328"/>
    </row>
    <row r="5783" spans="1:7" ht="18.75" customHeight="1" thickBot="1" x14ac:dyDescent="0.3">
      <c r="A5783" s="1330"/>
      <c r="B5783" s="146" t="s">
        <v>5642</v>
      </c>
      <c r="C5783" s="147" t="s">
        <v>95</v>
      </c>
      <c r="D5783" s="168">
        <v>839455</v>
      </c>
      <c r="E5783" s="151">
        <v>833</v>
      </c>
      <c r="F5783" s="913"/>
      <c r="G5783" s="1328"/>
    </row>
    <row r="5784" spans="1:7" ht="18.75" customHeight="1" thickBot="1" x14ac:dyDescent="0.3">
      <c r="A5784" s="1331"/>
      <c r="B5784" s="146" t="s">
        <v>5643</v>
      </c>
      <c r="C5784" s="147" t="s">
        <v>95</v>
      </c>
      <c r="D5784" s="168">
        <v>904456</v>
      </c>
      <c r="E5784" s="151">
        <v>833</v>
      </c>
      <c r="F5784" s="913"/>
      <c r="G5784" s="1328"/>
    </row>
    <row r="5785" spans="1:7" ht="18.75" customHeight="1" thickBot="1" x14ac:dyDescent="0.3">
      <c r="A5785" s="1329">
        <v>48</v>
      </c>
      <c r="B5785" s="146" t="s">
        <v>5569</v>
      </c>
      <c r="C5785" s="147" t="s">
        <v>95</v>
      </c>
      <c r="D5785" s="168">
        <v>91198</v>
      </c>
      <c r="E5785" s="151">
        <v>833</v>
      </c>
      <c r="F5785" s="913"/>
      <c r="G5785" s="1342" t="s">
        <v>4099</v>
      </c>
    </row>
    <row r="5786" spans="1:7" ht="18.75" customHeight="1" thickBot="1" x14ac:dyDescent="0.3">
      <c r="A5786" s="1330"/>
      <c r="B5786" s="146" t="s">
        <v>5570</v>
      </c>
      <c r="C5786" s="147" t="s">
        <v>95</v>
      </c>
      <c r="D5786" s="168">
        <v>120141</v>
      </c>
      <c r="E5786" s="151">
        <v>833</v>
      </c>
      <c r="F5786" s="913"/>
      <c r="G5786" s="1328"/>
    </row>
    <row r="5787" spans="1:7" ht="18.75" customHeight="1" thickBot="1" x14ac:dyDescent="0.3">
      <c r="A5787" s="1330"/>
      <c r="B5787" s="146" t="s">
        <v>5571</v>
      </c>
      <c r="C5787" s="147" t="s">
        <v>95</v>
      </c>
      <c r="D5787" s="168">
        <v>316106</v>
      </c>
      <c r="E5787" s="151">
        <v>833</v>
      </c>
      <c r="F5787" s="913"/>
      <c r="G5787" s="1328"/>
    </row>
    <row r="5788" spans="1:7" ht="18.75" customHeight="1" thickBot="1" x14ac:dyDescent="0.3">
      <c r="A5788" s="1330"/>
      <c r="B5788" s="146" t="s">
        <v>5572</v>
      </c>
      <c r="C5788" s="147" t="s">
        <v>95</v>
      </c>
      <c r="D5788" s="168">
        <v>425284</v>
      </c>
      <c r="E5788" s="151">
        <v>833</v>
      </c>
      <c r="F5788" s="913"/>
      <c r="G5788" s="1328"/>
    </row>
    <row r="5789" spans="1:7" ht="18.75" customHeight="1" thickBot="1" x14ac:dyDescent="0.3">
      <c r="A5789" s="1330"/>
      <c r="B5789" s="146" t="s">
        <v>5573</v>
      </c>
      <c r="C5789" s="147" t="s">
        <v>95</v>
      </c>
      <c r="D5789" s="168">
        <v>454339</v>
      </c>
      <c r="E5789" s="151">
        <v>833</v>
      </c>
      <c r="F5789" s="913"/>
      <c r="G5789" s="1328"/>
    </row>
    <row r="5790" spans="1:7" ht="18.75" customHeight="1" thickBot="1" x14ac:dyDescent="0.3">
      <c r="A5790" s="1330"/>
      <c r="B5790" s="146" t="s">
        <v>5574</v>
      </c>
      <c r="C5790" s="147" t="s">
        <v>95</v>
      </c>
      <c r="D5790" s="168">
        <v>485238</v>
      </c>
      <c r="E5790" s="151">
        <v>833</v>
      </c>
      <c r="F5790" s="913"/>
      <c r="G5790" s="1328"/>
    </row>
    <row r="5791" spans="1:7" ht="18.75" customHeight="1" thickBot="1" x14ac:dyDescent="0.3">
      <c r="A5791" s="1330"/>
      <c r="B5791" s="146" t="s">
        <v>5575</v>
      </c>
      <c r="C5791" s="147" t="s">
        <v>95</v>
      </c>
      <c r="D5791" s="168">
        <v>518245</v>
      </c>
      <c r="E5791" s="151">
        <v>833</v>
      </c>
      <c r="F5791" s="913"/>
      <c r="G5791" s="1328"/>
    </row>
    <row r="5792" spans="1:7" ht="18.75" customHeight="1" thickBot="1" x14ac:dyDescent="0.3">
      <c r="A5792" s="1330"/>
      <c r="B5792" s="146" t="s">
        <v>5576</v>
      </c>
      <c r="C5792" s="147" t="s">
        <v>95</v>
      </c>
      <c r="D5792" s="168">
        <v>553656</v>
      </c>
      <c r="E5792" s="151">
        <v>833</v>
      </c>
      <c r="F5792" s="913"/>
      <c r="G5792" s="1328"/>
    </row>
    <row r="5793" spans="1:7" ht="18.75" customHeight="1" thickBot="1" x14ac:dyDescent="0.3">
      <c r="A5793" s="1330"/>
      <c r="B5793" s="146" t="s">
        <v>5577</v>
      </c>
      <c r="C5793" s="147" t="s">
        <v>95</v>
      </c>
      <c r="D5793" s="168">
        <v>591812</v>
      </c>
      <c r="E5793" s="151">
        <v>833</v>
      </c>
      <c r="F5793" s="913"/>
      <c r="G5793" s="1328"/>
    </row>
    <row r="5794" spans="1:7" ht="18.75" customHeight="1" thickBot="1" x14ac:dyDescent="0.3">
      <c r="A5794" s="1330"/>
      <c r="B5794" s="146" t="s">
        <v>5578</v>
      </c>
      <c r="C5794" s="147" t="s">
        <v>95</v>
      </c>
      <c r="D5794" s="168">
        <v>633102</v>
      </c>
      <c r="E5794" s="151">
        <v>833</v>
      </c>
      <c r="F5794" s="913"/>
      <c r="G5794" s="1328"/>
    </row>
    <row r="5795" spans="1:7" ht="18.75" customHeight="1" thickBot="1" x14ac:dyDescent="0.3">
      <c r="A5795" s="1330"/>
      <c r="B5795" s="146" t="s">
        <v>5579</v>
      </c>
      <c r="C5795" s="147" t="s">
        <v>95</v>
      </c>
      <c r="D5795" s="168">
        <v>677962</v>
      </c>
      <c r="E5795" s="151">
        <v>833</v>
      </c>
      <c r="F5795" s="913"/>
      <c r="G5795" s="1328"/>
    </row>
    <row r="5796" spans="1:7" ht="18.75" customHeight="1" thickBot="1" x14ac:dyDescent="0.3">
      <c r="A5796" s="1330"/>
      <c r="B5796" s="146" t="s">
        <v>5580</v>
      </c>
      <c r="C5796" s="147" t="s">
        <v>95</v>
      </c>
      <c r="D5796" s="168">
        <v>726917</v>
      </c>
      <c r="E5796" s="151">
        <v>833</v>
      </c>
      <c r="F5796" s="913"/>
      <c r="G5796" s="1328"/>
    </row>
    <row r="5797" spans="1:7" ht="18.75" customHeight="1" thickBot="1" x14ac:dyDescent="0.3">
      <c r="A5797" s="1330"/>
      <c r="B5797" s="146" t="s">
        <v>5581</v>
      </c>
      <c r="C5797" s="147" t="s">
        <v>95</v>
      </c>
      <c r="D5797" s="168">
        <v>780526</v>
      </c>
      <c r="E5797" s="151">
        <v>833</v>
      </c>
      <c r="F5797" s="913"/>
      <c r="G5797" s="1328"/>
    </row>
    <row r="5798" spans="1:7" ht="18.75" customHeight="1" thickBot="1" x14ac:dyDescent="0.3">
      <c r="A5798" s="1330"/>
      <c r="B5798" s="146" t="s">
        <v>5582</v>
      </c>
      <c r="C5798" s="147" t="s">
        <v>95</v>
      </c>
      <c r="D5798" s="168">
        <v>839455</v>
      </c>
      <c r="E5798" s="151">
        <v>833</v>
      </c>
      <c r="F5798" s="913"/>
      <c r="G5798" s="1328"/>
    </row>
    <row r="5799" spans="1:7" ht="18.75" customHeight="1" thickBot="1" x14ac:dyDescent="0.3">
      <c r="A5799" s="1331"/>
      <c r="B5799" s="146" t="s">
        <v>5583</v>
      </c>
      <c r="C5799" s="147" t="s">
        <v>95</v>
      </c>
      <c r="D5799" s="168">
        <v>904456</v>
      </c>
      <c r="E5799" s="151">
        <v>833</v>
      </c>
      <c r="F5799" s="913"/>
      <c r="G5799" s="1328"/>
    </row>
    <row r="5800" spans="1:7" ht="18.75" customHeight="1" thickBot="1" x14ac:dyDescent="0.3">
      <c r="A5800" s="1329">
        <v>49</v>
      </c>
      <c r="B5800" s="146" t="s">
        <v>5644</v>
      </c>
      <c r="C5800" s="147" t="s">
        <v>95</v>
      </c>
      <c r="D5800" s="168">
        <v>91198</v>
      </c>
      <c r="E5800" s="151">
        <v>833</v>
      </c>
      <c r="F5800" s="913"/>
      <c r="G5800" s="1342" t="s">
        <v>4099</v>
      </c>
    </row>
    <row r="5801" spans="1:7" ht="18.75" customHeight="1" thickBot="1" x14ac:dyDescent="0.3">
      <c r="A5801" s="1330"/>
      <c r="B5801" s="146" t="s">
        <v>5645</v>
      </c>
      <c r="C5801" s="147" t="s">
        <v>95</v>
      </c>
      <c r="D5801" s="168">
        <v>120141</v>
      </c>
      <c r="E5801" s="151">
        <v>833</v>
      </c>
      <c r="F5801" s="913"/>
      <c r="G5801" s="1328"/>
    </row>
    <row r="5802" spans="1:7" ht="18.75" customHeight="1" thickBot="1" x14ac:dyDescent="0.3">
      <c r="A5802" s="1330"/>
      <c r="B5802" s="146" t="s">
        <v>5646</v>
      </c>
      <c r="C5802" s="147" t="s">
        <v>95</v>
      </c>
      <c r="D5802" s="168">
        <v>316106</v>
      </c>
      <c r="E5802" s="151">
        <v>833</v>
      </c>
      <c r="F5802" s="913"/>
      <c r="G5802" s="1328"/>
    </row>
    <row r="5803" spans="1:7" ht="18.75" customHeight="1" thickBot="1" x14ac:dyDescent="0.3">
      <c r="A5803" s="1330"/>
      <c r="B5803" s="146" t="s">
        <v>5647</v>
      </c>
      <c r="C5803" s="147" t="s">
        <v>95</v>
      </c>
      <c r="D5803" s="168">
        <v>425284</v>
      </c>
      <c r="E5803" s="151">
        <v>833</v>
      </c>
      <c r="F5803" s="913"/>
      <c r="G5803" s="1328"/>
    </row>
    <row r="5804" spans="1:7" ht="18.75" customHeight="1" thickBot="1" x14ac:dyDescent="0.3">
      <c r="A5804" s="1330"/>
      <c r="B5804" s="146" t="s">
        <v>5648</v>
      </c>
      <c r="C5804" s="147" t="s">
        <v>95</v>
      </c>
      <c r="D5804" s="168">
        <v>454339</v>
      </c>
      <c r="E5804" s="151">
        <v>833</v>
      </c>
      <c r="F5804" s="913"/>
      <c r="G5804" s="1328"/>
    </row>
    <row r="5805" spans="1:7" ht="18.75" customHeight="1" thickBot="1" x14ac:dyDescent="0.3">
      <c r="A5805" s="1330"/>
      <c r="B5805" s="146" t="s">
        <v>5649</v>
      </c>
      <c r="C5805" s="147" t="s">
        <v>95</v>
      </c>
      <c r="D5805" s="168">
        <v>485238</v>
      </c>
      <c r="E5805" s="151">
        <v>833</v>
      </c>
      <c r="F5805" s="913"/>
      <c r="G5805" s="1328"/>
    </row>
    <row r="5806" spans="1:7" ht="18.75" customHeight="1" thickBot="1" x14ac:dyDescent="0.3">
      <c r="A5806" s="1330"/>
      <c r="B5806" s="146" t="s">
        <v>5650</v>
      </c>
      <c r="C5806" s="147" t="s">
        <v>95</v>
      </c>
      <c r="D5806" s="168">
        <v>518245</v>
      </c>
      <c r="E5806" s="151">
        <v>833</v>
      </c>
      <c r="F5806" s="913"/>
      <c r="G5806" s="1328"/>
    </row>
    <row r="5807" spans="1:7" ht="18.75" customHeight="1" thickBot="1" x14ac:dyDescent="0.3">
      <c r="A5807" s="1330"/>
      <c r="B5807" s="146" t="s">
        <v>5651</v>
      </c>
      <c r="C5807" s="147" t="s">
        <v>95</v>
      </c>
      <c r="D5807" s="168">
        <v>553656</v>
      </c>
      <c r="E5807" s="151">
        <v>833</v>
      </c>
      <c r="F5807" s="913"/>
      <c r="G5807" s="1328"/>
    </row>
    <row r="5808" spans="1:7" ht="18.75" customHeight="1" thickBot="1" x14ac:dyDescent="0.3">
      <c r="A5808" s="1330"/>
      <c r="B5808" s="146" t="s">
        <v>5652</v>
      </c>
      <c r="C5808" s="147" t="s">
        <v>95</v>
      </c>
      <c r="D5808" s="168">
        <v>591812</v>
      </c>
      <c r="E5808" s="151">
        <v>833</v>
      </c>
      <c r="F5808" s="913"/>
      <c r="G5808" s="1328"/>
    </row>
    <row r="5809" spans="1:7" ht="18.75" customHeight="1" thickBot="1" x14ac:dyDescent="0.3">
      <c r="A5809" s="1330"/>
      <c r="B5809" s="146" t="s">
        <v>5653</v>
      </c>
      <c r="C5809" s="147" t="s">
        <v>95</v>
      </c>
      <c r="D5809" s="168">
        <v>633102</v>
      </c>
      <c r="E5809" s="151">
        <v>833</v>
      </c>
      <c r="F5809" s="913"/>
      <c r="G5809" s="1328"/>
    </row>
    <row r="5810" spans="1:7" ht="18.75" customHeight="1" thickBot="1" x14ac:dyDescent="0.3">
      <c r="A5810" s="1330"/>
      <c r="B5810" s="146" t="s">
        <v>5654</v>
      </c>
      <c r="C5810" s="147" t="s">
        <v>95</v>
      </c>
      <c r="D5810" s="168">
        <v>677962</v>
      </c>
      <c r="E5810" s="151">
        <v>833</v>
      </c>
      <c r="F5810" s="913"/>
      <c r="G5810" s="1328"/>
    </row>
    <row r="5811" spans="1:7" ht="18.75" customHeight="1" thickBot="1" x14ac:dyDescent="0.3">
      <c r="A5811" s="1330"/>
      <c r="B5811" s="146" t="s">
        <v>5655</v>
      </c>
      <c r="C5811" s="147" t="s">
        <v>95</v>
      </c>
      <c r="D5811" s="168">
        <v>726917</v>
      </c>
      <c r="E5811" s="151">
        <v>833</v>
      </c>
      <c r="F5811" s="913"/>
      <c r="G5811" s="1328"/>
    </row>
    <row r="5812" spans="1:7" ht="18.75" customHeight="1" thickBot="1" x14ac:dyDescent="0.3">
      <c r="A5812" s="1330"/>
      <c r="B5812" s="146" t="s">
        <v>5656</v>
      </c>
      <c r="C5812" s="147" t="s">
        <v>95</v>
      </c>
      <c r="D5812" s="168">
        <v>780526</v>
      </c>
      <c r="E5812" s="151">
        <v>833</v>
      </c>
      <c r="F5812" s="913"/>
      <c r="G5812" s="1328"/>
    </row>
    <row r="5813" spans="1:7" ht="18.75" customHeight="1" thickBot="1" x14ac:dyDescent="0.3">
      <c r="A5813" s="1330"/>
      <c r="B5813" s="146" t="s">
        <v>5657</v>
      </c>
      <c r="C5813" s="147" t="s">
        <v>95</v>
      </c>
      <c r="D5813" s="168">
        <v>839455</v>
      </c>
      <c r="E5813" s="151">
        <v>833</v>
      </c>
      <c r="F5813" s="913"/>
      <c r="G5813" s="1328"/>
    </row>
    <row r="5814" spans="1:7" ht="18.75" customHeight="1" thickBot="1" x14ac:dyDescent="0.3">
      <c r="A5814" s="1331"/>
      <c r="B5814" s="146" t="s">
        <v>5658</v>
      </c>
      <c r="C5814" s="147" t="s">
        <v>95</v>
      </c>
      <c r="D5814" s="168">
        <v>904456</v>
      </c>
      <c r="E5814" s="151">
        <v>833</v>
      </c>
      <c r="F5814" s="913"/>
      <c r="G5814" s="1328"/>
    </row>
    <row r="5815" spans="1:7" ht="18.75" customHeight="1" thickBot="1" x14ac:dyDescent="0.3">
      <c r="A5815" s="1329">
        <v>49</v>
      </c>
      <c r="B5815" s="146" t="s">
        <v>2580</v>
      </c>
      <c r="C5815" s="147" t="s">
        <v>95</v>
      </c>
      <c r="D5815" s="168">
        <v>91198</v>
      </c>
      <c r="E5815" s="151">
        <v>833</v>
      </c>
      <c r="F5815" s="913"/>
      <c r="G5815" s="1342" t="s">
        <v>4099</v>
      </c>
    </row>
    <row r="5816" spans="1:7" ht="18.75" customHeight="1" thickBot="1" x14ac:dyDescent="0.3">
      <c r="A5816" s="1330"/>
      <c r="B5816" s="146" t="s">
        <v>2581</v>
      </c>
      <c r="C5816" s="147" t="s">
        <v>95</v>
      </c>
      <c r="D5816" s="168">
        <v>120141</v>
      </c>
      <c r="E5816" s="151">
        <v>833</v>
      </c>
      <c r="F5816" s="913"/>
      <c r="G5816" s="1328"/>
    </row>
    <row r="5817" spans="1:7" ht="18.75" customHeight="1" thickBot="1" x14ac:dyDescent="0.3">
      <c r="A5817" s="1330"/>
      <c r="B5817" s="146" t="s">
        <v>2582</v>
      </c>
      <c r="C5817" s="147" t="s">
        <v>95</v>
      </c>
      <c r="D5817" s="168">
        <v>316106</v>
      </c>
      <c r="E5817" s="151">
        <v>833</v>
      </c>
      <c r="F5817" s="913"/>
      <c r="G5817" s="1328"/>
    </row>
    <row r="5818" spans="1:7" ht="18.75" customHeight="1" thickBot="1" x14ac:dyDescent="0.3">
      <c r="A5818" s="1330"/>
      <c r="B5818" s="146" t="s">
        <v>2583</v>
      </c>
      <c r="C5818" s="147" t="s">
        <v>95</v>
      </c>
      <c r="D5818" s="168">
        <v>425284</v>
      </c>
      <c r="E5818" s="151">
        <v>833</v>
      </c>
      <c r="F5818" s="913"/>
      <c r="G5818" s="1328"/>
    </row>
    <row r="5819" spans="1:7" ht="18.75" customHeight="1" thickBot="1" x14ac:dyDescent="0.3">
      <c r="A5819" s="1330"/>
      <c r="B5819" s="146" t="s">
        <v>2584</v>
      </c>
      <c r="C5819" s="147" t="s">
        <v>95</v>
      </c>
      <c r="D5819" s="168">
        <v>454339</v>
      </c>
      <c r="E5819" s="151">
        <v>833</v>
      </c>
      <c r="F5819" s="913"/>
      <c r="G5819" s="1328"/>
    </row>
    <row r="5820" spans="1:7" ht="18.75" customHeight="1" thickBot="1" x14ac:dyDescent="0.3">
      <c r="A5820" s="1330"/>
      <c r="B5820" s="146" t="s">
        <v>2585</v>
      </c>
      <c r="C5820" s="147" t="s">
        <v>95</v>
      </c>
      <c r="D5820" s="168">
        <v>485238</v>
      </c>
      <c r="E5820" s="151">
        <v>833</v>
      </c>
      <c r="F5820" s="913"/>
      <c r="G5820" s="1328"/>
    </row>
    <row r="5821" spans="1:7" ht="18.75" customHeight="1" thickBot="1" x14ac:dyDescent="0.3">
      <c r="A5821" s="1330"/>
      <c r="B5821" s="146" t="s">
        <v>2586</v>
      </c>
      <c r="C5821" s="147" t="s">
        <v>95</v>
      </c>
      <c r="D5821" s="168">
        <v>518245</v>
      </c>
      <c r="E5821" s="151">
        <v>833</v>
      </c>
      <c r="F5821" s="913"/>
      <c r="G5821" s="1328"/>
    </row>
    <row r="5822" spans="1:7" ht="18.75" customHeight="1" thickBot="1" x14ac:dyDescent="0.3">
      <c r="A5822" s="1330"/>
      <c r="B5822" s="146" t="s">
        <v>2587</v>
      </c>
      <c r="C5822" s="147" t="s">
        <v>95</v>
      </c>
      <c r="D5822" s="168">
        <v>553656</v>
      </c>
      <c r="E5822" s="151">
        <v>833</v>
      </c>
      <c r="F5822" s="913"/>
      <c r="G5822" s="1328"/>
    </row>
    <row r="5823" spans="1:7" ht="18.75" customHeight="1" thickBot="1" x14ac:dyDescent="0.3">
      <c r="A5823" s="1330"/>
      <c r="B5823" s="146" t="s">
        <v>2588</v>
      </c>
      <c r="C5823" s="147" t="s">
        <v>95</v>
      </c>
      <c r="D5823" s="168">
        <v>591812</v>
      </c>
      <c r="E5823" s="151">
        <v>833</v>
      </c>
      <c r="F5823" s="913"/>
      <c r="G5823" s="1328"/>
    </row>
    <row r="5824" spans="1:7" ht="18.75" customHeight="1" thickBot="1" x14ac:dyDescent="0.3">
      <c r="A5824" s="1330"/>
      <c r="B5824" s="146" t="s">
        <v>2589</v>
      </c>
      <c r="C5824" s="147" t="s">
        <v>95</v>
      </c>
      <c r="D5824" s="168">
        <v>633102</v>
      </c>
      <c r="E5824" s="151">
        <v>833</v>
      </c>
      <c r="F5824" s="913"/>
      <c r="G5824" s="1328"/>
    </row>
    <row r="5825" spans="1:7" ht="18.75" customHeight="1" thickBot="1" x14ac:dyDescent="0.3">
      <c r="A5825" s="1330"/>
      <c r="B5825" s="146" t="s">
        <v>2590</v>
      </c>
      <c r="C5825" s="147" t="s">
        <v>95</v>
      </c>
      <c r="D5825" s="168">
        <v>677962</v>
      </c>
      <c r="E5825" s="151">
        <v>833</v>
      </c>
      <c r="F5825" s="913"/>
      <c r="G5825" s="1328"/>
    </row>
    <row r="5826" spans="1:7" ht="18.75" customHeight="1" thickBot="1" x14ac:dyDescent="0.3">
      <c r="A5826" s="1330"/>
      <c r="B5826" s="146" t="s">
        <v>2591</v>
      </c>
      <c r="C5826" s="147" t="s">
        <v>95</v>
      </c>
      <c r="D5826" s="168">
        <v>726917</v>
      </c>
      <c r="E5826" s="151">
        <v>833</v>
      </c>
      <c r="F5826" s="913"/>
      <c r="G5826" s="1328"/>
    </row>
    <row r="5827" spans="1:7" ht="18.75" customHeight="1" thickBot="1" x14ac:dyDescent="0.3">
      <c r="A5827" s="1330"/>
      <c r="B5827" s="146" t="s">
        <v>2592</v>
      </c>
      <c r="C5827" s="147" t="s">
        <v>95</v>
      </c>
      <c r="D5827" s="168">
        <v>780526</v>
      </c>
      <c r="E5827" s="151">
        <v>833</v>
      </c>
      <c r="F5827" s="913"/>
      <c r="G5827" s="1328"/>
    </row>
    <row r="5828" spans="1:7" ht="18.75" customHeight="1" thickBot="1" x14ac:dyDescent="0.3">
      <c r="A5828" s="1330"/>
      <c r="B5828" s="146" t="s">
        <v>2593</v>
      </c>
      <c r="C5828" s="147" t="s">
        <v>95</v>
      </c>
      <c r="D5828" s="168">
        <v>839455</v>
      </c>
      <c r="E5828" s="151">
        <v>833</v>
      </c>
      <c r="F5828" s="913"/>
      <c r="G5828" s="1328"/>
    </row>
    <row r="5829" spans="1:7" ht="18.75" customHeight="1" thickBot="1" x14ac:dyDescent="0.3">
      <c r="A5829" s="1331"/>
      <c r="B5829" s="146" t="s">
        <v>2594</v>
      </c>
      <c r="C5829" s="147" t="s">
        <v>95</v>
      </c>
      <c r="D5829" s="168">
        <v>904456</v>
      </c>
      <c r="E5829" s="151">
        <v>833</v>
      </c>
      <c r="F5829" s="913"/>
      <c r="G5829" s="1328"/>
    </row>
    <row r="5830" spans="1:7" ht="18.75" customHeight="1" thickBot="1" x14ac:dyDescent="0.3">
      <c r="A5830" s="1329">
        <v>50</v>
      </c>
      <c r="B5830" s="146" t="s">
        <v>5659</v>
      </c>
      <c r="C5830" s="147" t="s">
        <v>95</v>
      </c>
      <c r="D5830" s="168">
        <v>91198</v>
      </c>
      <c r="E5830" s="151">
        <v>833</v>
      </c>
      <c r="F5830" s="913"/>
      <c r="G5830" s="1342" t="s">
        <v>4099</v>
      </c>
    </row>
    <row r="5831" spans="1:7" ht="18.75" customHeight="1" thickBot="1" x14ac:dyDescent="0.3">
      <c r="A5831" s="1330"/>
      <c r="B5831" s="146" t="s">
        <v>5660</v>
      </c>
      <c r="C5831" s="147" t="s">
        <v>95</v>
      </c>
      <c r="D5831" s="168">
        <v>120141</v>
      </c>
      <c r="E5831" s="151">
        <v>833</v>
      </c>
      <c r="F5831" s="913"/>
      <c r="G5831" s="1328"/>
    </row>
    <row r="5832" spans="1:7" ht="18.75" customHeight="1" thickBot="1" x14ac:dyDescent="0.3">
      <c r="A5832" s="1330"/>
      <c r="B5832" s="146" t="s">
        <v>5661</v>
      </c>
      <c r="C5832" s="147" t="s">
        <v>95</v>
      </c>
      <c r="D5832" s="168">
        <v>316106</v>
      </c>
      <c r="E5832" s="151">
        <v>833</v>
      </c>
      <c r="F5832" s="913"/>
      <c r="G5832" s="1328"/>
    </row>
    <row r="5833" spans="1:7" ht="18.75" customHeight="1" thickBot="1" x14ac:dyDescent="0.3">
      <c r="A5833" s="1330"/>
      <c r="B5833" s="146" t="s">
        <v>5662</v>
      </c>
      <c r="C5833" s="147" t="s">
        <v>95</v>
      </c>
      <c r="D5833" s="168">
        <v>425284</v>
      </c>
      <c r="E5833" s="151">
        <v>833</v>
      </c>
      <c r="F5833" s="913"/>
      <c r="G5833" s="1328"/>
    </row>
    <row r="5834" spans="1:7" ht="18.75" customHeight="1" thickBot="1" x14ac:dyDescent="0.3">
      <c r="A5834" s="1330"/>
      <c r="B5834" s="146" t="s">
        <v>5663</v>
      </c>
      <c r="C5834" s="147" t="s">
        <v>95</v>
      </c>
      <c r="D5834" s="168">
        <v>454339</v>
      </c>
      <c r="E5834" s="151">
        <v>833</v>
      </c>
      <c r="F5834" s="913"/>
      <c r="G5834" s="1328"/>
    </row>
    <row r="5835" spans="1:7" ht="18.75" customHeight="1" thickBot="1" x14ac:dyDescent="0.3">
      <c r="A5835" s="1330"/>
      <c r="B5835" s="146" t="s">
        <v>5664</v>
      </c>
      <c r="C5835" s="147" t="s">
        <v>95</v>
      </c>
      <c r="D5835" s="168">
        <v>485238</v>
      </c>
      <c r="E5835" s="151">
        <v>833</v>
      </c>
      <c r="F5835" s="913"/>
      <c r="G5835" s="1328"/>
    </row>
    <row r="5836" spans="1:7" ht="18.75" customHeight="1" thickBot="1" x14ac:dyDescent="0.3">
      <c r="A5836" s="1330"/>
      <c r="B5836" s="146" t="s">
        <v>5665</v>
      </c>
      <c r="C5836" s="147" t="s">
        <v>95</v>
      </c>
      <c r="D5836" s="168">
        <v>518245</v>
      </c>
      <c r="E5836" s="151">
        <v>833</v>
      </c>
      <c r="F5836" s="913"/>
      <c r="G5836" s="1328"/>
    </row>
    <row r="5837" spans="1:7" ht="18.75" customHeight="1" thickBot="1" x14ac:dyDescent="0.3">
      <c r="A5837" s="1330"/>
      <c r="B5837" s="146" t="s">
        <v>5666</v>
      </c>
      <c r="C5837" s="147" t="s">
        <v>95</v>
      </c>
      <c r="D5837" s="168">
        <v>553656</v>
      </c>
      <c r="E5837" s="151">
        <v>833</v>
      </c>
      <c r="F5837" s="913"/>
      <c r="G5837" s="1328"/>
    </row>
    <row r="5838" spans="1:7" ht="18.75" customHeight="1" thickBot="1" x14ac:dyDescent="0.3">
      <c r="A5838" s="1330"/>
      <c r="B5838" s="146" t="s">
        <v>5667</v>
      </c>
      <c r="C5838" s="147" t="s">
        <v>95</v>
      </c>
      <c r="D5838" s="168">
        <v>591812</v>
      </c>
      <c r="E5838" s="151">
        <v>833</v>
      </c>
      <c r="F5838" s="913"/>
      <c r="G5838" s="1328"/>
    </row>
    <row r="5839" spans="1:7" ht="18.75" customHeight="1" thickBot="1" x14ac:dyDescent="0.3">
      <c r="A5839" s="1330"/>
      <c r="B5839" s="146" t="s">
        <v>5668</v>
      </c>
      <c r="C5839" s="147" t="s">
        <v>95</v>
      </c>
      <c r="D5839" s="168">
        <v>633102</v>
      </c>
      <c r="E5839" s="151">
        <v>833</v>
      </c>
      <c r="F5839" s="913"/>
      <c r="G5839" s="1328"/>
    </row>
    <row r="5840" spans="1:7" ht="18.75" customHeight="1" thickBot="1" x14ac:dyDescent="0.3">
      <c r="A5840" s="1330"/>
      <c r="B5840" s="146" t="s">
        <v>5669</v>
      </c>
      <c r="C5840" s="147" t="s">
        <v>95</v>
      </c>
      <c r="D5840" s="168">
        <v>677962</v>
      </c>
      <c r="E5840" s="151">
        <v>833</v>
      </c>
      <c r="F5840" s="913"/>
      <c r="G5840" s="1328"/>
    </row>
    <row r="5841" spans="1:7" ht="18.75" customHeight="1" thickBot="1" x14ac:dyDescent="0.3">
      <c r="A5841" s="1330"/>
      <c r="B5841" s="146" t="s">
        <v>5670</v>
      </c>
      <c r="C5841" s="147" t="s">
        <v>95</v>
      </c>
      <c r="D5841" s="168">
        <v>726917</v>
      </c>
      <c r="E5841" s="151">
        <v>833</v>
      </c>
      <c r="F5841" s="913"/>
      <c r="G5841" s="1328"/>
    </row>
    <row r="5842" spans="1:7" ht="18.75" customHeight="1" thickBot="1" x14ac:dyDescent="0.3">
      <c r="A5842" s="1330"/>
      <c r="B5842" s="146" t="s">
        <v>5671</v>
      </c>
      <c r="C5842" s="147" t="s">
        <v>95</v>
      </c>
      <c r="D5842" s="168">
        <v>780526</v>
      </c>
      <c r="E5842" s="151">
        <v>833</v>
      </c>
      <c r="F5842" s="913"/>
      <c r="G5842" s="1328"/>
    </row>
    <row r="5843" spans="1:7" ht="18.75" customHeight="1" thickBot="1" x14ac:dyDescent="0.3">
      <c r="A5843" s="1330"/>
      <c r="B5843" s="146" t="s">
        <v>5672</v>
      </c>
      <c r="C5843" s="147" t="s">
        <v>95</v>
      </c>
      <c r="D5843" s="168">
        <v>839455</v>
      </c>
      <c r="E5843" s="151">
        <v>833</v>
      </c>
      <c r="F5843" s="913"/>
      <c r="G5843" s="1328"/>
    </row>
    <row r="5844" spans="1:7" ht="18.75" customHeight="1" thickBot="1" x14ac:dyDescent="0.3">
      <c r="A5844" s="1331"/>
      <c r="B5844" s="146" t="s">
        <v>5673</v>
      </c>
      <c r="C5844" s="147" t="s">
        <v>95</v>
      </c>
      <c r="D5844" s="168">
        <v>904456</v>
      </c>
      <c r="E5844" s="151">
        <v>833</v>
      </c>
      <c r="F5844" s="913"/>
      <c r="G5844" s="1328"/>
    </row>
    <row r="5845" spans="1:7" ht="18.75" customHeight="1" thickBot="1" x14ac:dyDescent="0.3">
      <c r="A5845" s="1329">
        <v>50</v>
      </c>
      <c r="B5845" s="146" t="s">
        <v>5674</v>
      </c>
      <c r="C5845" s="147" t="s">
        <v>95</v>
      </c>
      <c r="D5845" s="168">
        <v>91198</v>
      </c>
      <c r="E5845" s="151">
        <v>833</v>
      </c>
      <c r="F5845" s="913"/>
      <c r="G5845" s="1342" t="s">
        <v>4099</v>
      </c>
    </row>
    <row r="5846" spans="1:7" ht="18.75" customHeight="1" thickBot="1" x14ac:dyDescent="0.3">
      <c r="A5846" s="1330"/>
      <c r="B5846" s="146" t="s">
        <v>5675</v>
      </c>
      <c r="C5846" s="147" t="s">
        <v>95</v>
      </c>
      <c r="D5846" s="168">
        <v>120141</v>
      </c>
      <c r="E5846" s="151">
        <v>833</v>
      </c>
      <c r="F5846" s="913"/>
      <c r="G5846" s="1328"/>
    </row>
    <row r="5847" spans="1:7" ht="18.75" customHeight="1" thickBot="1" x14ac:dyDescent="0.3">
      <c r="A5847" s="1330"/>
      <c r="B5847" s="146" t="s">
        <v>5676</v>
      </c>
      <c r="C5847" s="147" t="s">
        <v>95</v>
      </c>
      <c r="D5847" s="168">
        <v>316106</v>
      </c>
      <c r="E5847" s="151">
        <v>833</v>
      </c>
      <c r="F5847" s="913"/>
      <c r="G5847" s="1328"/>
    </row>
    <row r="5848" spans="1:7" ht="18.75" customHeight="1" thickBot="1" x14ac:dyDescent="0.3">
      <c r="A5848" s="1330"/>
      <c r="B5848" s="146" t="s">
        <v>5677</v>
      </c>
      <c r="C5848" s="147" t="s">
        <v>95</v>
      </c>
      <c r="D5848" s="168">
        <v>425284</v>
      </c>
      <c r="E5848" s="151">
        <v>833</v>
      </c>
      <c r="F5848" s="913"/>
      <c r="G5848" s="1328"/>
    </row>
    <row r="5849" spans="1:7" ht="18.75" customHeight="1" thickBot="1" x14ac:dyDescent="0.3">
      <c r="A5849" s="1330"/>
      <c r="B5849" s="146" t="s">
        <v>5678</v>
      </c>
      <c r="C5849" s="147" t="s">
        <v>95</v>
      </c>
      <c r="D5849" s="168">
        <v>454339</v>
      </c>
      <c r="E5849" s="151">
        <v>833</v>
      </c>
      <c r="F5849" s="913"/>
      <c r="G5849" s="1328"/>
    </row>
    <row r="5850" spans="1:7" ht="18.75" customHeight="1" thickBot="1" x14ac:dyDescent="0.3">
      <c r="A5850" s="1330"/>
      <c r="B5850" s="146" t="s">
        <v>5679</v>
      </c>
      <c r="C5850" s="147" t="s">
        <v>95</v>
      </c>
      <c r="D5850" s="168">
        <v>485238</v>
      </c>
      <c r="E5850" s="151">
        <v>833</v>
      </c>
      <c r="F5850" s="913"/>
      <c r="G5850" s="1328"/>
    </row>
    <row r="5851" spans="1:7" ht="18.75" customHeight="1" thickBot="1" x14ac:dyDescent="0.3">
      <c r="A5851" s="1330"/>
      <c r="B5851" s="146" t="s">
        <v>5680</v>
      </c>
      <c r="C5851" s="147" t="s">
        <v>95</v>
      </c>
      <c r="D5851" s="168">
        <v>518245</v>
      </c>
      <c r="E5851" s="151">
        <v>833</v>
      </c>
      <c r="F5851" s="913"/>
      <c r="G5851" s="1328"/>
    </row>
    <row r="5852" spans="1:7" ht="18.75" customHeight="1" thickBot="1" x14ac:dyDescent="0.3">
      <c r="A5852" s="1330"/>
      <c r="B5852" s="146" t="s">
        <v>5681</v>
      </c>
      <c r="C5852" s="147" t="s">
        <v>95</v>
      </c>
      <c r="D5852" s="168">
        <v>553656</v>
      </c>
      <c r="E5852" s="151">
        <v>833</v>
      </c>
      <c r="F5852" s="913"/>
      <c r="G5852" s="1328"/>
    </row>
    <row r="5853" spans="1:7" ht="18.75" customHeight="1" thickBot="1" x14ac:dyDescent="0.3">
      <c r="A5853" s="1330"/>
      <c r="B5853" s="146" t="s">
        <v>5682</v>
      </c>
      <c r="C5853" s="147" t="s">
        <v>95</v>
      </c>
      <c r="D5853" s="168">
        <v>591812</v>
      </c>
      <c r="E5853" s="151">
        <v>833</v>
      </c>
      <c r="F5853" s="913"/>
      <c r="G5853" s="1328"/>
    </row>
    <row r="5854" spans="1:7" ht="18.75" customHeight="1" thickBot="1" x14ac:dyDescent="0.3">
      <c r="A5854" s="1330"/>
      <c r="B5854" s="146" t="s">
        <v>5683</v>
      </c>
      <c r="C5854" s="147" t="s">
        <v>95</v>
      </c>
      <c r="D5854" s="168">
        <v>633102</v>
      </c>
      <c r="E5854" s="151">
        <v>833</v>
      </c>
      <c r="F5854" s="913"/>
      <c r="G5854" s="1328"/>
    </row>
    <row r="5855" spans="1:7" ht="18.75" customHeight="1" thickBot="1" x14ac:dyDescent="0.3">
      <c r="A5855" s="1330"/>
      <c r="B5855" s="146" t="s">
        <v>5684</v>
      </c>
      <c r="C5855" s="147" t="s">
        <v>95</v>
      </c>
      <c r="D5855" s="168">
        <v>677962</v>
      </c>
      <c r="E5855" s="151">
        <v>833</v>
      </c>
      <c r="F5855" s="913"/>
      <c r="G5855" s="1328"/>
    </row>
    <row r="5856" spans="1:7" ht="18.75" customHeight="1" thickBot="1" x14ac:dyDescent="0.3">
      <c r="A5856" s="1330"/>
      <c r="B5856" s="146" t="s">
        <v>5685</v>
      </c>
      <c r="C5856" s="147" t="s">
        <v>95</v>
      </c>
      <c r="D5856" s="168">
        <v>726917</v>
      </c>
      <c r="E5856" s="151">
        <v>833</v>
      </c>
      <c r="F5856" s="913"/>
      <c r="G5856" s="1328"/>
    </row>
    <row r="5857" spans="1:7" ht="18.75" customHeight="1" thickBot="1" x14ac:dyDescent="0.3">
      <c r="A5857" s="1330"/>
      <c r="B5857" s="146" t="s">
        <v>5686</v>
      </c>
      <c r="C5857" s="147" t="s">
        <v>95</v>
      </c>
      <c r="D5857" s="168">
        <v>780526</v>
      </c>
      <c r="E5857" s="151">
        <v>833</v>
      </c>
      <c r="F5857" s="913"/>
      <c r="G5857" s="1328"/>
    </row>
    <row r="5858" spans="1:7" ht="18.75" customHeight="1" thickBot="1" x14ac:dyDescent="0.3">
      <c r="A5858" s="1330"/>
      <c r="B5858" s="146" t="s">
        <v>5687</v>
      </c>
      <c r="C5858" s="147" t="s">
        <v>95</v>
      </c>
      <c r="D5858" s="168">
        <v>839455</v>
      </c>
      <c r="E5858" s="151">
        <v>833</v>
      </c>
      <c r="F5858" s="913"/>
      <c r="G5858" s="1328"/>
    </row>
    <row r="5859" spans="1:7" ht="18.75" customHeight="1" thickBot="1" x14ac:dyDescent="0.3">
      <c r="A5859" s="1331"/>
      <c r="B5859" s="146" t="s">
        <v>5688</v>
      </c>
      <c r="C5859" s="147" t="s">
        <v>95</v>
      </c>
      <c r="D5859" s="168">
        <v>904456</v>
      </c>
      <c r="E5859" s="151">
        <v>833</v>
      </c>
      <c r="F5859" s="913"/>
      <c r="G5859" s="1328"/>
    </row>
    <row r="5860" spans="1:7" ht="18.75" customHeight="1" thickBot="1" x14ac:dyDescent="0.3">
      <c r="A5860" s="1329">
        <v>51</v>
      </c>
      <c r="B5860" s="146" t="s">
        <v>5689</v>
      </c>
      <c r="C5860" s="147" t="s">
        <v>95</v>
      </c>
      <c r="D5860" s="168">
        <v>91198</v>
      </c>
      <c r="E5860" s="151">
        <v>833</v>
      </c>
      <c r="F5860" s="913"/>
      <c r="G5860" s="1342" t="s">
        <v>4099</v>
      </c>
    </row>
    <row r="5861" spans="1:7" ht="18.75" customHeight="1" thickBot="1" x14ac:dyDescent="0.3">
      <c r="A5861" s="1330"/>
      <c r="B5861" s="146" t="s">
        <v>5690</v>
      </c>
      <c r="C5861" s="147" t="s">
        <v>95</v>
      </c>
      <c r="D5861" s="168">
        <v>120141</v>
      </c>
      <c r="E5861" s="151">
        <v>833</v>
      </c>
      <c r="F5861" s="913"/>
      <c r="G5861" s="1328"/>
    </row>
    <row r="5862" spans="1:7" ht="18.75" customHeight="1" thickBot="1" x14ac:dyDescent="0.3">
      <c r="A5862" s="1330"/>
      <c r="B5862" s="146" t="s">
        <v>5691</v>
      </c>
      <c r="C5862" s="147" t="s">
        <v>95</v>
      </c>
      <c r="D5862" s="168">
        <v>316106</v>
      </c>
      <c r="E5862" s="151">
        <v>833</v>
      </c>
      <c r="F5862" s="913"/>
      <c r="G5862" s="1328"/>
    </row>
    <row r="5863" spans="1:7" ht="18.75" customHeight="1" thickBot="1" x14ac:dyDescent="0.3">
      <c r="A5863" s="1330"/>
      <c r="B5863" s="146" t="s">
        <v>5692</v>
      </c>
      <c r="C5863" s="147" t="s">
        <v>95</v>
      </c>
      <c r="D5863" s="168">
        <v>425284</v>
      </c>
      <c r="E5863" s="151">
        <v>833</v>
      </c>
      <c r="F5863" s="913"/>
      <c r="G5863" s="1328"/>
    </row>
    <row r="5864" spans="1:7" ht="18.75" customHeight="1" thickBot="1" x14ac:dyDescent="0.3">
      <c r="A5864" s="1330"/>
      <c r="B5864" s="146" t="s">
        <v>5693</v>
      </c>
      <c r="C5864" s="147" t="s">
        <v>95</v>
      </c>
      <c r="D5864" s="168">
        <v>454339</v>
      </c>
      <c r="E5864" s="151">
        <v>833</v>
      </c>
      <c r="F5864" s="913"/>
      <c r="G5864" s="1328"/>
    </row>
    <row r="5865" spans="1:7" ht="18.75" customHeight="1" thickBot="1" x14ac:dyDescent="0.3">
      <c r="A5865" s="1330"/>
      <c r="B5865" s="146" t="s">
        <v>5694</v>
      </c>
      <c r="C5865" s="147" t="s">
        <v>95</v>
      </c>
      <c r="D5865" s="168">
        <v>485238</v>
      </c>
      <c r="E5865" s="151">
        <v>833</v>
      </c>
      <c r="F5865" s="913"/>
      <c r="G5865" s="1328"/>
    </row>
    <row r="5866" spans="1:7" ht="18.75" customHeight="1" thickBot="1" x14ac:dyDescent="0.3">
      <c r="A5866" s="1330"/>
      <c r="B5866" s="146" t="s">
        <v>5695</v>
      </c>
      <c r="C5866" s="147" t="s">
        <v>95</v>
      </c>
      <c r="D5866" s="168">
        <v>518245</v>
      </c>
      <c r="E5866" s="151">
        <v>833</v>
      </c>
      <c r="F5866" s="913"/>
      <c r="G5866" s="1328"/>
    </row>
    <row r="5867" spans="1:7" ht="18.75" customHeight="1" thickBot="1" x14ac:dyDescent="0.3">
      <c r="A5867" s="1330"/>
      <c r="B5867" s="146" t="s">
        <v>5696</v>
      </c>
      <c r="C5867" s="147" t="s">
        <v>95</v>
      </c>
      <c r="D5867" s="168">
        <v>553656</v>
      </c>
      <c r="E5867" s="151">
        <v>833</v>
      </c>
      <c r="F5867" s="913"/>
      <c r="G5867" s="1328"/>
    </row>
    <row r="5868" spans="1:7" ht="18.75" customHeight="1" thickBot="1" x14ac:dyDescent="0.3">
      <c r="A5868" s="1330"/>
      <c r="B5868" s="146" t="s">
        <v>5697</v>
      </c>
      <c r="C5868" s="147" t="s">
        <v>95</v>
      </c>
      <c r="D5868" s="168">
        <v>591812</v>
      </c>
      <c r="E5868" s="151">
        <v>833</v>
      </c>
      <c r="F5868" s="913"/>
      <c r="G5868" s="1328"/>
    </row>
    <row r="5869" spans="1:7" ht="18.75" customHeight="1" thickBot="1" x14ac:dyDescent="0.3">
      <c r="A5869" s="1330"/>
      <c r="B5869" s="146" t="s">
        <v>5698</v>
      </c>
      <c r="C5869" s="147" t="s">
        <v>95</v>
      </c>
      <c r="D5869" s="168">
        <v>633102</v>
      </c>
      <c r="E5869" s="151">
        <v>833</v>
      </c>
      <c r="F5869" s="913"/>
      <c r="G5869" s="1328"/>
    </row>
    <row r="5870" spans="1:7" ht="18.75" customHeight="1" thickBot="1" x14ac:dyDescent="0.3">
      <c r="A5870" s="1330"/>
      <c r="B5870" s="146" t="s">
        <v>5699</v>
      </c>
      <c r="C5870" s="147" t="s">
        <v>95</v>
      </c>
      <c r="D5870" s="168">
        <v>677962</v>
      </c>
      <c r="E5870" s="151">
        <v>833</v>
      </c>
      <c r="F5870" s="913"/>
      <c r="G5870" s="1328"/>
    </row>
    <row r="5871" spans="1:7" ht="18.75" customHeight="1" thickBot="1" x14ac:dyDescent="0.3">
      <c r="A5871" s="1330"/>
      <c r="B5871" s="146" t="s">
        <v>5700</v>
      </c>
      <c r="C5871" s="147" t="s">
        <v>95</v>
      </c>
      <c r="D5871" s="168">
        <v>726917</v>
      </c>
      <c r="E5871" s="151">
        <v>833</v>
      </c>
      <c r="F5871" s="913"/>
      <c r="G5871" s="1328"/>
    </row>
    <row r="5872" spans="1:7" ht="18.75" customHeight="1" thickBot="1" x14ac:dyDescent="0.3">
      <c r="A5872" s="1330"/>
      <c r="B5872" s="146" t="s">
        <v>5701</v>
      </c>
      <c r="C5872" s="147" t="s">
        <v>95</v>
      </c>
      <c r="D5872" s="168">
        <v>780526</v>
      </c>
      <c r="E5872" s="151">
        <v>833</v>
      </c>
      <c r="F5872" s="913"/>
      <c r="G5872" s="1328"/>
    </row>
    <row r="5873" spans="1:7" ht="18.75" customHeight="1" thickBot="1" x14ac:dyDescent="0.3">
      <c r="A5873" s="1330"/>
      <c r="B5873" s="146" t="s">
        <v>5702</v>
      </c>
      <c r="C5873" s="147" t="s">
        <v>95</v>
      </c>
      <c r="D5873" s="168">
        <v>839455</v>
      </c>
      <c r="E5873" s="151">
        <v>833</v>
      </c>
      <c r="F5873" s="913"/>
      <c r="G5873" s="1328"/>
    </row>
    <row r="5874" spans="1:7" ht="18.75" customHeight="1" thickBot="1" x14ac:dyDescent="0.3">
      <c r="A5874" s="1331"/>
      <c r="B5874" s="146" t="s">
        <v>5703</v>
      </c>
      <c r="C5874" s="147" t="s">
        <v>95</v>
      </c>
      <c r="D5874" s="168">
        <v>904456</v>
      </c>
      <c r="E5874" s="151">
        <v>833</v>
      </c>
      <c r="F5874" s="913"/>
      <c r="G5874" s="1328"/>
    </row>
    <row r="5875" spans="1:7" ht="18.75" customHeight="1" thickBot="1" x14ac:dyDescent="0.3">
      <c r="A5875" s="1329">
        <v>51</v>
      </c>
      <c r="B5875" s="146" t="s">
        <v>5704</v>
      </c>
      <c r="C5875" s="147" t="s">
        <v>95</v>
      </c>
      <c r="D5875" s="168">
        <v>91198</v>
      </c>
      <c r="E5875" s="151">
        <v>833</v>
      </c>
      <c r="F5875" s="913"/>
      <c r="G5875" s="1342" t="s">
        <v>4099</v>
      </c>
    </row>
    <row r="5876" spans="1:7" ht="18.75" customHeight="1" thickBot="1" x14ac:dyDescent="0.3">
      <c r="A5876" s="1330"/>
      <c r="B5876" s="146" t="s">
        <v>5705</v>
      </c>
      <c r="C5876" s="147" t="s">
        <v>95</v>
      </c>
      <c r="D5876" s="168">
        <v>120141</v>
      </c>
      <c r="E5876" s="151">
        <v>833</v>
      </c>
      <c r="F5876" s="913"/>
      <c r="G5876" s="1328"/>
    </row>
    <row r="5877" spans="1:7" ht="18.75" customHeight="1" thickBot="1" x14ac:dyDescent="0.3">
      <c r="A5877" s="1330"/>
      <c r="B5877" s="146" t="s">
        <v>5706</v>
      </c>
      <c r="C5877" s="147" t="s">
        <v>95</v>
      </c>
      <c r="D5877" s="168">
        <v>316106</v>
      </c>
      <c r="E5877" s="151">
        <v>833</v>
      </c>
      <c r="F5877" s="913"/>
      <c r="G5877" s="1328"/>
    </row>
    <row r="5878" spans="1:7" ht="18.75" customHeight="1" thickBot="1" x14ac:dyDescent="0.3">
      <c r="A5878" s="1330"/>
      <c r="B5878" s="146" t="s">
        <v>5707</v>
      </c>
      <c r="C5878" s="147" t="s">
        <v>95</v>
      </c>
      <c r="D5878" s="168">
        <v>425284</v>
      </c>
      <c r="E5878" s="151">
        <v>833</v>
      </c>
      <c r="F5878" s="913"/>
      <c r="G5878" s="1328"/>
    </row>
    <row r="5879" spans="1:7" ht="18.75" customHeight="1" thickBot="1" x14ac:dyDescent="0.3">
      <c r="A5879" s="1330"/>
      <c r="B5879" s="146" t="s">
        <v>5708</v>
      </c>
      <c r="C5879" s="147" t="s">
        <v>95</v>
      </c>
      <c r="D5879" s="168">
        <v>454339</v>
      </c>
      <c r="E5879" s="151">
        <v>833</v>
      </c>
      <c r="F5879" s="913"/>
      <c r="G5879" s="1328"/>
    </row>
    <row r="5880" spans="1:7" ht="18.75" customHeight="1" thickBot="1" x14ac:dyDescent="0.3">
      <c r="A5880" s="1330"/>
      <c r="B5880" s="146" t="s">
        <v>5709</v>
      </c>
      <c r="C5880" s="147" t="s">
        <v>95</v>
      </c>
      <c r="D5880" s="168">
        <v>485238</v>
      </c>
      <c r="E5880" s="151">
        <v>833</v>
      </c>
      <c r="F5880" s="913"/>
      <c r="G5880" s="1328"/>
    </row>
    <row r="5881" spans="1:7" ht="18.75" customHeight="1" thickBot="1" x14ac:dyDescent="0.3">
      <c r="A5881" s="1330"/>
      <c r="B5881" s="146" t="s">
        <v>5710</v>
      </c>
      <c r="C5881" s="147" t="s">
        <v>95</v>
      </c>
      <c r="D5881" s="168">
        <v>518245</v>
      </c>
      <c r="E5881" s="151">
        <v>833</v>
      </c>
      <c r="F5881" s="913"/>
      <c r="G5881" s="1328"/>
    </row>
    <row r="5882" spans="1:7" ht="18.75" customHeight="1" thickBot="1" x14ac:dyDescent="0.3">
      <c r="A5882" s="1330"/>
      <c r="B5882" s="146" t="s">
        <v>5711</v>
      </c>
      <c r="C5882" s="147" t="s">
        <v>95</v>
      </c>
      <c r="D5882" s="168">
        <v>553656</v>
      </c>
      <c r="E5882" s="151">
        <v>833</v>
      </c>
      <c r="F5882" s="913"/>
      <c r="G5882" s="1328"/>
    </row>
    <row r="5883" spans="1:7" ht="18.75" customHeight="1" thickBot="1" x14ac:dyDescent="0.3">
      <c r="A5883" s="1330"/>
      <c r="B5883" s="146" t="s">
        <v>5712</v>
      </c>
      <c r="C5883" s="147" t="s">
        <v>95</v>
      </c>
      <c r="D5883" s="168">
        <v>591812</v>
      </c>
      <c r="E5883" s="151">
        <v>833</v>
      </c>
      <c r="F5883" s="913"/>
      <c r="G5883" s="1328"/>
    </row>
    <row r="5884" spans="1:7" ht="18.75" customHeight="1" thickBot="1" x14ac:dyDescent="0.3">
      <c r="A5884" s="1330"/>
      <c r="B5884" s="146" t="s">
        <v>5713</v>
      </c>
      <c r="C5884" s="147" t="s">
        <v>95</v>
      </c>
      <c r="D5884" s="168">
        <v>633102</v>
      </c>
      <c r="E5884" s="151">
        <v>833</v>
      </c>
      <c r="F5884" s="913"/>
      <c r="G5884" s="1328"/>
    </row>
    <row r="5885" spans="1:7" ht="18.75" customHeight="1" thickBot="1" x14ac:dyDescent="0.3">
      <c r="A5885" s="1330"/>
      <c r="B5885" s="146" t="s">
        <v>5714</v>
      </c>
      <c r="C5885" s="147" t="s">
        <v>95</v>
      </c>
      <c r="D5885" s="168">
        <v>677962</v>
      </c>
      <c r="E5885" s="151">
        <v>833</v>
      </c>
      <c r="F5885" s="913"/>
      <c r="G5885" s="1328"/>
    </row>
    <row r="5886" spans="1:7" ht="18.75" customHeight="1" thickBot="1" x14ac:dyDescent="0.3">
      <c r="A5886" s="1330"/>
      <c r="B5886" s="146" t="s">
        <v>5715</v>
      </c>
      <c r="C5886" s="147" t="s">
        <v>95</v>
      </c>
      <c r="D5886" s="168">
        <v>726917</v>
      </c>
      <c r="E5886" s="151">
        <v>833</v>
      </c>
      <c r="F5886" s="913"/>
      <c r="G5886" s="1328"/>
    </row>
    <row r="5887" spans="1:7" ht="18.75" customHeight="1" thickBot="1" x14ac:dyDescent="0.3">
      <c r="A5887" s="1330"/>
      <c r="B5887" s="146" t="s">
        <v>5716</v>
      </c>
      <c r="C5887" s="147" t="s">
        <v>95</v>
      </c>
      <c r="D5887" s="168">
        <v>780526</v>
      </c>
      <c r="E5887" s="151">
        <v>833</v>
      </c>
      <c r="F5887" s="913"/>
      <c r="G5887" s="1328"/>
    </row>
    <row r="5888" spans="1:7" ht="18.75" customHeight="1" thickBot="1" x14ac:dyDescent="0.3">
      <c r="A5888" s="1330"/>
      <c r="B5888" s="146" t="s">
        <v>5717</v>
      </c>
      <c r="C5888" s="147" t="s">
        <v>95</v>
      </c>
      <c r="D5888" s="168">
        <v>839455</v>
      </c>
      <c r="E5888" s="151">
        <v>833</v>
      </c>
      <c r="F5888" s="913"/>
      <c r="G5888" s="1328"/>
    </row>
    <row r="5889" spans="1:7" ht="18.75" customHeight="1" thickBot="1" x14ac:dyDescent="0.3">
      <c r="A5889" s="1331"/>
      <c r="B5889" s="146" t="s">
        <v>5718</v>
      </c>
      <c r="C5889" s="147" t="s">
        <v>95</v>
      </c>
      <c r="D5889" s="168">
        <v>904456</v>
      </c>
      <c r="E5889" s="151">
        <v>833</v>
      </c>
      <c r="F5889" s="913"/>
      <c r="G5889" s="1328"/>
    </row>
    <row r="5890" spans="1:7" ht="18.75" customHeight="1" thickBot="1" x14ac:dyDescent="0.3">
      <c r="A5890" s="1329">
        <v>51</v>
      </c>
      <c r="B5890" s="146" t="s">
        <v>5719</v>
      </c>
      <c r="C5890" s="147" t="s">
        <v>95</v>
      </c>
      <c r="D5890" s="168">
        <v>91198</v>
      </c>
      <c r="E5890" s="151">
        <v>833</v>
      </c>
      <c r="F5890" s="913"/>
      <c r="G5890" s="1342" t="s">
        <v>4099</v>
      </c>
    </row>
    <row r="5891" spans="1:7" ht="18.75" customHeight="1" thickBot="1" x14ac:dyDescent="0.3">
      <c r="A5891" s="1330"/>
      <c r="B5891" s="146" t="s">
        <v>5720</v>
      </c>
      <c r="C5891" s="147" t="s">
        <v>95</v>
      </c>
      <c r="D5891" s="168">
        <v>120141</v>
      </c>
      <c r="E5891" s="151">
        <v>833</v>
      </c>
      <c r="F5891" s="913"/>
      <c r="G5891" s="1328"/>
    </row>
    <row r="5892" spans="1:7" ht="18.75" customHeight="1" thickBot="1" x14ac:dyDescent="0.3">
      <c r="A5892" s="1330"/>
      <c r="B5892" s="146" t="s">
        <v>5721</v>
      </c>
      <c r="C5892" s="147" t="s">
        <v>95</v>
      </c>
      <c r="D5892" s="168">
        <v>316106</v>
      </c>
      <c r="E5892" s="151">
        <v>833</v>
      </c>
      <c r="F5892" s="913"/>
      <c r="G5892" s="1328"/>
    </row>
    <row r="5893" spans="1:7" ht="18.75" customHeight="1" thickBot="1" x14ac:dyDescent="0.3">
      <c r="A5893" s="1330"/>
      <c r="B5893" s="146" t="s">
        <v>5722</v>
      </c>
      <c r="C5893" s="147" t="s">
        <v>95</v>
      </c>
      <c r="D5893" s="168">
        <v>425284</v>
      </c>
      <c r="E5893" s="151">
        <v>833</v>
      </c>
      <c r="F5893" s="913"/>
      <c r="G5893" s="1328"/>
    </row>
    <row r="5894" spans="1:7" ht="18.75" customHeight="1" thickBot="1" x14ac:dyDescent="0.3">
      <c r="A5894" s="1330"/>
      <c r="B5894" s="146" t="s">
        <v>5723</v>
      </c>
      <c r="C5894" s="147" t="s">
        <v>95</v>
      </c>
      <c r="D5894" s="168">
        <v>454339</v>
      </c>
      <c r="E5894" s="151">
        <v>833</v>
      </c>
      <c r="F5894" s="913"/>
      <c r="G5894" s="1328"/>
    </row>
    <row r="5895" spans="1:7" ht="18.75" customHeight="1" thickBot="1" x14ac:dyDescent="0.3">
      <c r="A5895" s="1330"/>
      <c r="B5895" s="146" t="s">
        <v>5724</v>
      </c>
      <c r="C5895" s="147" t="s">
        <v>95</v>
      </c>
      <c r="D5895" s="168">
        <v>485238</v>
      </c>
      <c r="E5895" s="151">
        <v>833</v>
      </c>
      <c r="F5895" s="913"/>
      <c r="G5895" s="1328"/>
    </row>
    <row r="5896" spans="1:7" ht="18.75" customHeight="1" thickBot="1" x14ac:dyDescent="0.3">
      <c r="A5896" s="1330"/>
      <c r="B5896" s="146" t="s">
        <v>5725</v>
      </c>
      <c r="C5896" s="147" t="s">
        <v>95</v>
      </c>
      <c r="D5896" s="168">
        <v>518245</v>
      </c>
      <c r="E5896" s="151">
        <v>833</v>
      </c>
      <c r="F5896" s="913"/>
      <c r="G5896" s="1328"/>
    </row>
    <row r="5897" spans="1:7" ht="18.75" customHeight="1" thickBot="1" x14ac:dyDescent="0.3">
      <c r="A5897" s="1330"/>
      <c r="B5897" s="146" t="s">
        <v>5726</v>
      </c>
      <c r="C5897" s="147" t="s">
        <v>95</v>
      </c>
      <c r="D5897" s="168">
        <v>553656</v>
      </c>
      <c r="E5897" s="151">
        <v>833</v>
      </c>
      <c r="F5897" s="913"/>
      <c r="G5897" s="1328"/>
    </row>
    <row r="5898" spans="1:7" ht="18.75" customHeight="1" thickBot="1" x14ac:dyDescent="0.3">
      <c r="A5898" s="1330"/>
      <c r="B5898" s="146" t="s">
        <v>5727</v>
      </c>
      <c r="C5898" s="147" t="s">
        <v>95</v>
      </c>
      <c r="D5898" s="168">
        <v>591812</v>
      </c>
      <c r="E5898" s="151">
        <v>833</v>
      </c>
      <c r="F5898" s="913"/>
      <c r="G5898" s="1328"/>
    </row>
    <row r="5899" spans="1:7" ht="18.75" customHeight="1" thickBot="1" x14ac:dyDescent="0.3">
      <c r="A5899" s="1330"/>
      <c r="B5899" s="146" t="s">
        <v>5728</v>
      </c>
      <c r="C5899" s="147" t="s">
        <v>95</v>
      </c>
      <c r="D5899" s="168">
        <v>633102</v>
      </c>
      <c r="E5899" s="151">
        <v>833</v>
      </c>
      <c r="F5899" s="913"/>
      <c r="G5899" s="1328"/>
    </row>
    <row r="5900" spans="1:7" ht="18.75" customHeight="1" thickBot="1" x14ac:dyDescent="0.3">
      <c r="A5900" s="1330"/>
      <c r="B5900" s="146" t="s">
        <v>5729</v>
      </c>
      <c r="C5900" s="147" t="s">
        <v>95</v>
      </c>
      <c r="D5900" s="168">
        <v>677962</v>
      </c>
      <c r="E5900" s="151">
        <v>833</v>
      </c>
      <c r="F5900" s="913"/>
      <c r="G5900" s="1328"/>
    </row>
    <row r="5901" spans="1:7" ht="18.75" customHeight="1" thickBot="1" x14ac:dyDescent="0.3">
      <c r="A5901" s="1330"/>
      <c r="B5901" s="146" t="s">
        <v>5730</v>
      </c>
      <c r="C5901" s="147" t="s">
        <v>95</v>
      </c>
      <c r="D5901" s="168">
        <v>726917</v>
      </c>
      <c r="E5901" s="151">
        <v>833</v>
      </c>
      <c r="F5901" s="913"/>
      <c r="G5901" s="1328"/>
    </row>
    <row r="5902" spans="1:7" ht="18.75" customHeight="1" thickBot="1" x14ac:dyDescent="0.3">
      <c r="A5902" s="1330"/>
      <c r="B5902" s="146" t="s">
        <v>5731</v>
      </c>
      <c r="C5902" s="147" t="s">
        <v>95</v>
      </c>
      <c r="D5902" s="168">
        <v>780526</v>
      </c>
      <c r="E5902" s="151">
        <v>833</v>
      </c>
      <c r="F5902" s="913"/>
      <c r="G5902" s="1328"/>
    </row>
    <row r="5903" spans="1:7" ht="18.75" customHeight="1" thickBot="1" x14ac:dyDescent="0.3">
      <c r="A5903" s="1330"/>
      <c r="B5903" s="146" t="s">
        <v>5732</v>
      </c>
      <c r="C5903" s="147" t="s">
        <v>95</v>
      </c>
      <c r="D5903" s="168">
        <v>839455</v>
      </c>
      <c r="E5903" s="151">
        <v>833</v>
      </c>
      <c r="F5903" s="913"/>
      <c r="G5903" s="1328"/>
    </row>
    <row r="5904" spans="1:7" ht="18.75" customHeight="1" thickBot="1" x14ac:dyDescent="0.3">
      <c r="A5904" s="1331"/>
      <c r="B5904" s="146" t="s">
        <v>5733</v>
      </c>
      <c r="C5904" s="147" t="s">
        <v>95</v>
      </c>
      <c r="D5904" s="168">
        <v>904456</v>
      </c>
      <c r="E5904" s="151">
        <v>833</v>
      </c>
      <c r="F5904" s="913"/>
      <c r="G5904" s="1328"/>
    </row>
    <row r="5905" spans="1:7" ht="18.75" customHeight="1" thickBot="1" x14ac:dyDescent="0.3">
      <c r="A5905" s="1329">
        <v>52</v>
      </c>
      <c r="B5905" s="146" t="s">
        <v>5734</v>
      </c>
      <c r="C5905" s="147" t="s">
        <v>95</v>
      </c>
      <c r="D5905" s="168">
        <v>91198</v>
      </c>
      <c r="E5905" s="151">
        <v>833</v>
      </c>
      <c r="F5905" s="913"/>
      <c r="G5905" s="1342" t="s">
        <v>4099</v>
      </c>
    </row>
    <row r="5906" spans="1:7" ht="18.75" customHeight="1" thickBot="1" x14ac:dyDescent="0.3">
      <c r="A5906" s="1330"/>
      <c r="B5906" s="146" t="s">
        <v>5735</v>
      </c>
      <c r="C5906" s="147" t="s">
        <v>95</v>
      </c>
      <c r="D5906" s="168">
        <v>120141</v>
      </c>
      <c r="E5906" s="151">
        <v>833</v>
      </c>
      <c r="F5906" s="913"/>
      <c r="G5906" s="1328"/>
    </row>
    <row r="5907" spans="1:7" ht="18.75" customHeight="1" thickBot="1" x14ac:dyDescent="0.3">
      <c r="A5907" s="1330"/>
      <c r="B5907" s="146" t="s">
        <v>5736</v>
      </c>
      <c r="C5907" s="147" t="s">
        <v>95</v>
      </c>
      <c r="D5907" s="168">
        <v>316106</v>
      </c>
      <c r="E5907" s="151">
        <v>833</v>
      </c>
      <c r="F5907" s="913"/>
      <c r="G5907" s="1328"/>
    </row>
    <row r="5908" spans="1:7" ht="18.75" customHeight="1" thickBot="1" x14ac:dyDescent="0.3">
      <c r="A5908" s="1330"/>
      <c r="B5908" s="146" t="s">
        <v>5737</v>
      </c>
      <c r="C5908" s="147" t="s">
        <v>95</v>
      </c>
      <c r="D5908" s="168">
        <v>425284</v>
      </c>
      <c r="E5908" s="151">
        <v>833</v>
      </c>
      <c r="F5908" s="913"/>
      <c r="G5908" s="1328"/>
    </row>
    <row r="5909" spans="1:7" ht="18.75" customHeight="1" thickBot="1" x14ac:dyDescent="0.3">
      <c r="A5909" s="1330"/>
      <c r="B5909" s="146" t="s">
        <v>5738</v>
      </c>
      <c r="C5909" s="147" t="s">
        <v>95</v>
      </c>
      <c r="D5909" s="168">
        <v>454339</v>
      </c>
      <c r="E5909" s="151">
        <v>833</v>
      </c>
      <c r="F5909" s="913"/>
      <c r="G5909" s="1328"/>
    </row>
    <row r="5910" spans="1:7" ht="18.75" customHeight="1" thickBot="1" x14ac:dyDescent="0.3">
      <c r="A5910" s="1330"/>
      <c r="B5910" s="146" t="s">
        <v>5739</v>
      </c>
      <c r="C5910" s="147" t="s">
        <v>95</v>
      </c>
      <c r="D5910" s="168">
        <v>485238</v>
      </c>
      <c r="E5910" s="151">
        <v>833</v>
      </c>
      <c r="F5910" s="913"/>
      <c r="G5910" s="1328"/>
    </row>
    <row r="5911" spans="1:7" ht="18.75" customHeight="1" thickBot="1" x14ac:dyDescent="0.3">
      <c r="A5911" s="1330"/>
      <c r="B5911" s="146" t="s">
        <v>5740</v>
      </c>
      <c r="C5911" s="147" t="s">
        <v>95</v>
      </c>
      <c r="D5911" s="168">
        <v>518245</v>
      </c>
      <c r="E5911" s="151">
        <v>833</v>
      </c>
      <c r="F5911" s="913"/>
      <c r="G5911" s="1328"/>
    </row>
    <row r="5912" spans="1:7" ht="18.75" customHeight="1" thickBot="1" x14ac:dyDescent="0.3">
      <c r="A5912" s="1330"/>
      <c r="B5912" s="146" t="s">
        <v>5741</v>
      </c>
      <c r="C5912" s="147" t="s">
        <v>95</v>
      </c>
      <c r="D5912" s="168">
        <v>553656</v>
      </c>
      <c r="E5912" s="151">
        <v>833</v>
      </c>
      <c r="F5912" s="913"/>
      <c r="G5912" s="1328"/>
    </row>
    <row r="5913" spans="1:7" ht="18.75" customHeight="1" thickBot="1" x14ac:dyDescent="0.3">
      <c r="A5913" s="1330"/>
      <c r="B5913" s="146" t="s">
        <v>5742</v>
      </c>
      <c r="C5913" s="147" t="s">
        <v>95</v>
      </c>
      <c r="D5913" s="168">
        <v>591812</v>
      </c>
      <c r="E5913" s="151">
        <v>833</v>
      </c>
      <c r="F5913" s="913"/>
      <c r="G5913" s="1328"/>
    </row>
    <row r="5914" spans="1:7" ht="18.75" customHeight="1" thickBot="1" x14ac:dyDescent="0.3">
      <c r="A5914" s="1330"/>
      <c r="B5914" s="146" t="s">
        <v>5743</v>
      </c>
      <c r="C5914" s="147" t="s">
        <v>95</v>
      </c>
      <c r="D5914" s="168">
        <v>633102</v>
      </c>
      <c r="E5914" s="151">
        <v>833</v>
      </c>
      <c r="F5914" s="913"/>
      <c r="G5914" s="1328"/>
    </row>
    <row r="5915" spans="1:7" ht="18.75" customHeight="1" thickBot="1" x14ac:dyDescent="0.3">
      <c r="A5915" s="1330"/>
      <c r="B5915" s="146" t="s">
        <v>5744</v>
      </c>
      <c r="C5915" s="147" t="s">
        <v>95</v>
      </c>
      <c r="D5915" s="168">
        <v>677962</v>
      </c>
      <c r="E5915" s="151">
        <v>833</v>
      </c>
      <c r="F5915" s="913"/>
      <c r="G5915" s="1328"/>
    </row>
    <row r="5916" spans="1:7" ht="18.75" customHeight="1" thickBot="1" x14ac:dyDescent="0.3">
      <c r="A5916" s="1330"/>
      <c r="B5916" s="146" t="s">
        <v>5745</v>
      </c>
      <c r="C5916" s="147" t="s">
        <v>95</v>
      </c>
      <c r="D5916" s="168">
        <v>726917</v>
      </c>
      <c r="E5916" s="151">
        <v>833</v>
      </c>
      <c r="F5916" s="913"/>
      <c r="G5916" s="1328"/>
    </row>
    <row r="5917" spans="1:7" ht="18.75" customHeight="1" thickBot="1" x14ac:dyDescent="0.3">
      <c r="A5917" s="1330"/>
      <c r="B5917" s="146" t="s">
        <v>5746</v>
      </c>
      <c r="C5917" s="147" t="s">
        <v>95</v>
      </c>
      <c r="D5917" s="168">
        <v>780526</v>
      </c>
      <c r="E5917" s="151">
        <v>833</v>
      </c>
      <c r="F5917" s="913"/>
      <c r="G5917" s="1328"/>
    </row>
    <row r="5918" spans="1:7" ht="18.75" customHeight="1" thickBot="1" x14ac:dyDescent="0.3">
      <c r="A5918" s="1330"/>
      <c r="B5918" s="146" t="s">
        <v>5747</v>
      </c>
      <c r="C5918" s="147" t="s">
        <v>95</v>
      </c>
      <c r="D5918" s="168">
        <v>839455</v>
      </c>
      <c r="E5918" s="151">
        <v>833</v>
      </c>
      <c r="F5918" s="913"/>
      <c r="G5918" s="1328"/>
    </row>
    <row r="5919" spans="1:7" ht="18.75" customHeight="1" thickBot="1" x14ac:dyDescent="0.3">
      <c r="A5919" s="1331"/>
      <c r="B5919" s="146" t="s">
        <v>5748</v>
      </c>
      <c r="C5919" s="147" t="s">
        <v>95</v>
      </c>
      <c r="D5919" s="168">
        <v>904456</v>
      </c>
      <c r="E5919" s="151">
        <v>833</v>
      </c>
      <c r="F5919" s="913"/>
      <c r="G5919" s="1328"/>
    </row>
    <row r="5920" spans="1:7" ht="18.75" customHeight="1" thickBot="1" x14ac:dyDescent="0.3">
      <c r="A5920" s="1329">
        <v>52</v>
      </c>
      <c r="B5920" s="146" t="s">
        <v>5749</v>
      </c>
      <c r="C5920" s="147" t="s">
        <v>95</v>
      </c>
      <c r="D5920" s="168">
        <v>91198</v>
      </c>
      <c r="E5920" s="151">
        <v>833</v>
      </c>
      <c r="F5920" s="913"/>
      <c r="G5920" s="1342" t="s">
        <v>4099</v>
      </c>
    </row>
    <row r="5921" spans="1:7" ht="18.75" customHeight="1" thickBot="1" x14ac:dyDescent="0.3">
      <c r="A5921" s="1330"/>
      <c r="B5921" s="146" t="s">
        <v>5750</v>
      </c>
      <c r="C5921" s="147" t="s">
        <v>95</v>
      </c>
      <c r="D5921" s="168">
        <v>120141</v>
      </c>
      <c r="E5921" s="151">
        <v>833</v>
      </c>
      <c r="F5921" s="913"/>
      <c r="G5921" s="1328"/>
    </row>
    <row r="5922" spans="1:7" ht="18.75" customHeight="1" thickBot="1" x14ac:dyDescent="0.3">
      <c r="A5922" s="1330"/>
      <c r="B5922" s="146" t="s">
        <v>5751</v>
      </c>
      <c r="C5922" s="147" t="s">
        <v>95</v>
      </c>
      <c r="D5922" s="168">
        <v>316106</v>
      </c>
      <c r="E5922" s="151">
        <v>833</v>
      </c>
      <c r="F5922" s="913"/>
      <c r="G5922" s="1328"/>
    </row>
    <row r="5923" spans="1:7" ht="18.75" customHeight="1" thickBot="1" x14ac:dyDescent="0.3">
      <c r="A5923" s="1330"/>
      <c r="B5923" s="146" t="s">
        <v>5752</v>
      </c>
      <c r="C5923" s="147" t="s">
        <v>95</v>
      </c>
      <c r="D5923" s="168">
        <v>425284</v>
      </c>
      <c r="E5923" s="151">
        <v>833</v>
      </c>
      <c r="F5923" s="913"/>
      <c r="G5923" s="1328"/>
    </row>
    <row r="5924" spans="1:7" ht="18.75" customHeight="1" thickBot="1" x14ac:dyDescent="0.3">
      <c r="A5924" s="1330"/>
      <c r="B5924" s="146" t="s">
        <v>5753</v>
      </c>
      <c r="C5924" s="147" t="s">
        <v>95</v>
      </c>
      <c r="D5924" s="168">
        <v>454339</v>
      </c>
      <c r="E5924" s="151">
        <v>833</v>
      </c>
      <c r="F5924" s="913"/>
      <c r="G5924" s="1328"/>
    </row>
    <row r="5925" spans="1:7" ht="18.75" customHeight="1" thickBot="1" x14ac:dyDescent="0.3">
      <c r="A5925" s="1330"/>
      <c r="B5925" s="146" t="s">
        <v>5754</v>
      </c>
      <c r="C5925" s="147" t="s">
        <v>95</v>
      </c>
      <c r="D5925" s="168">
        <v>485238</v>
      </c>
      <c r="E5925" s="151">
        <v>833</v>
      </c>
      <c r="F5925" s="913"/>
      <c r="G5925" s="1328"/>
    </row>
    <row r="5926" spans="1:7" ht="18.75" customHeight="1" thickBot="1" x14ac:dyDescent="0.3">
      <c r="A5926" s="1330"/>
      <c r="B5926" s="146" t="s">
        <v>5755</v>
      </c>
      <c r="C5926" s="147" t="s">
        <v>95</v>
      </c>
      <c r="D5926" s="168">
        <v>518245</v>
      </c>
      <c r="E5926" s="151">
        <v>833</v>
      </c>
      <c r="F5926" s="913"/>
      <c r="G5926" s="1328"/>
    </row>
    <row r="5927" spans="1:7" ht="18.75" customHeight="1" thickBot="1" x14ac:dyDescent="0.3">
      <c r="A5927" s="1330"/>
      <c r="B5927" s="146" t="s">
        <v>5756</v>
      </c>
      <c r="C5927" s="147" t="s">
        <v>95</v>
      </c>
      <c r="D5927" s="168">
        <v>553656</v>
      </c>
      <c r="E5927" s="151">
        <v>833</v>
      </c>
      <c r="F5927" s="913"/>
      <c r="G5927" s="1328"/>
    </row>
    <row r="5928" spans="1:7" ht="18.75" customHeight="1" thickBot="1" x14ac:dyDescent="0.3">
      <c r="A5928" s="1330"/>
      <c r="B5928" s="146" t="s">
        <v>5757</v>
      </c>
      <c r="C5928" s="147" t="s">
        <v>95</v>
      </c>
      <c r="D5928" s="168">
        <v>591812</v>
      </c>
      <c r="E5928" s="151">
        <v>833</v>
      </c>
      <c r="F5928" s="913"/>
      <c r="G5928" s="1328"/>
    </row>
    <row r="5929" spans="1:7" ht="18.75" customHeight="1" thickBot="1" x14ac:dyDescent="0.3">
      <c r="A5929" s="1330"/>
      <c r="B5929" s="146" t="s">
        <v>5758</v>
      </c>
      <c r="C5929" s="147" t="s">
        <v>95</v>
      </c>
      <c r="D5929" s="168">
        <v>633102</v>
      </c>
      <c r="E5929" s="151">
        <v>833</v>
      </c>
      <c r="F5929" s="913"/>
      <c r="G5929" s="1328"/>
    </row>
    <row r="5930" spans="1:7" ht="18.75" customHeight="1" thickBot="1" x14ac:dyDescent="0.3">
      <c r="A5930" s="1330"/>
      <c r="B5930" s="146" t="s">
        <v>5759</v>
      </c>
      <c r="C5930" s="147" t="s">
        <v>95</v>
      </c>
      <c r="D5930" s="168">
        <v>677962</v>
      </c>
      <c r="E5930" s="151">
        <v>833</v>
      </c>
      <c r="F5930" s="913"/>
      <c r="G5930" s="1328"/>
    </row>
    <row r="5931" spans="1:7" ht="18.75" customHeight="1" thickBot="1" x14ac:dyDescent="0.3">
      <c r="A5931" s="1330"/>
      <c r="B5931" s="146" t="s">
        <v>5760</v>
      </c>
      <c r="C5931" s="147" t="s">
        <v>95</v>
      </c>
      <c r="D5931" s="168">
        <v>726917</v>
      </c>
      <c r="E5931" s="151">
        <v>833</v>
      </c>
      <c r="F5931" s="913"/>
      <c r="G5931" s="1328"/>
    </row>
    <row r="5932" spans="1:7" ht="18.75" customHeight="1" thickBot="1" x14ac:dyDescent="0.3">
      <c r="A5932" s="1330"/>
      <c r="B5932" s="146" t="s">
        <v>5761</v>
      </c>
      <c r="C5932" s="147" t="s">
        <v>95</v>
      </c>
      <c r="D5932" s="168">
        <v>780526</v>
      </c>
      <c r="E5932" s="151">
        <v>833</v>
      </c>
      <c r="F5932" s="913"/>
      <c r="G5932" s="1328"/>
    </row>
    <row r="5933" spans="1:7" ht="18.75" customHeight="1" thickBot="1" x14ac:dyDescent="0.3">
      <c r="A5933" s="1330"/>
      <c r="B5933" s="146" t="s">
        <v>5762</v>
      </c>
      <c r="C5933" s="147" t="s">
        <v>95</v>
      </c>
      <c r="D5933" s="168">
        <v>839455</v>
      </c>
      <c r="E5933" s="151">
        <v>833</v>
      </c>
      <c r="F5933" s="913"/>
      <c r="G5933" s="1328"/>
    </row>
    <row r="5934" spans="1:7" ht="18.75" customHeight="1" thickBot="1" x14ac:dyDescent="0.3">
      <c r="A5934" s="1331"/>
      <c r="B5934" s="146" t="s">
        <v>5763</v>
      </c>
      <c r="C5934" s="147" t="s">
        <v>95</v>
      </c>
      <c r="D5934" s="168">
        <v>904456</v>
      </c>
      <c r="E5934" s="151">
        <v>833</v>
      </c>
      <c r="F5934" s="913"/>
      <c r="G5934" s="1328"/>
    </row>
    <row r="5935" spans="1:7" ht="18.75" customHeight="1" thickBot="1" x14ac:dyDescent="0.3">
      <c r="A5935" s="1329">
        <v>53</v>
      </c>
      <c r="B5935" s="146" t="s">
        <v>5764</v>
      </c>
      <c r="C5935" s="147" t="s">
        <v>95</v>
      </c>
      <c r="D5935" s="168">
        <v>91198</v>
      </c>
      <c r="E5935" s="151">
        <v>833</v>
      </c>
      <c r="F5935" s="913"/>
      <c r="G5935" s="1342" t="s">
        <v>4099</v>
      </c>
    </row>
    <row r="5936" spans="1:7" ht="18.75" customHeight="1" thickBot="1" x14ac:dyDescent="0.3">
      <c r="A5936" s="1330"/>
      <c r="B5936" s="146" t="s">
        <v>5765</v>
      </c>
      <c r="C5936" s="147" t="s">
        <v>95</v>
      </c>
      <c r="D5936" s="168">
        <v>120141</v>
      </c>
      <c r="E5936" s="151">
        <v>833</v>
      </c>
      <c r="F5936" s="913"/>
      <c r="G5936" s="1328"/>
    </row>
    <row r="5937" spans="1:7" ht="18.75" customHeight="1" thickBot="1" x14ac:dyDescent="0.3">
      <c r="A5937" s="1330"/>
      <c r="B5937" s="146" t="s">
        <v>5766</v>
      </c>
      <c r="C5937" s="147" t="s">
        <v>95</v>
      </c>
      <c r="D5937" s="168">
        <v>316106</v>
      </c>
      <c r="E5937" s="151">
        <v>833</v>
      </c>
      <c r="F5937" s="913"/>
      <c r="G5937" s="1328"/>
    </row>
    <row r="5938" spans="1:7" ht="18.75" customHeight="1" thickBot="1" x14ac:dyDescent="0.3">
      <c r="A5938" s="1330"/>
      <c r="B5938" s="146" t="s">
        <v>5767</v>
      </c>
      <c r="C5938" s="147" t="s">
        <v>95</v>
      </c>
      <c r="D5938" s="168">
        <v>425284</v>
      </c>
      <c r="E5938" s="151">
        <v>833</v>
      </c>
      <c r="F5938" s="913"/>
      <c r="G5938" s="1328"/>
    </row>
    <row r="5939" spans="1:7" ht="18.75" customHeight="1" thickBot="1" x14ac:dyDescent="0.3">
      <c r="A5939" s="1330"/>
      <c r="B5939" s="146" t="s">
        <v>5768</v>
      </c>
      <c r="C5939" s="147" t="s">
        <v>95</v>
      </c>
      <c r="D5939" s="168">
        <v>454339</v>
      </c>
      <c r="E5939" s="151">
        <v>833</v>
      </c>
      <c r="F5939" s="913"/>
      <c r="G5939" s="1328"/>
    </row>
    <row r="5940" spans="1:7" ht="18.75" customHeight="1" thickBot="1" x14ac:dyDescent="0.3">
      <c r="A5940" s="1330"/>
      <c r="B5940" s="146" t="s">
        <v>5769</v>
      </c>
      <c r="C5940" s="147" t="s">
        <v>95</v>
      </c>
      <c r="D5940" s="168">
        <v>485238</v>
      </c>
      <c r="E5940" s="151">
        <v>833</v>
      </c>
      <c r="F5940" s="913"/>
      <c r="G5940" s="1328"/>
    </row>
    <row r="5941" spans="1:7" ht="18.75" customHeight="1" thickBot="1" x14ac:dyDescent="0.3">
      <c r="A5941" s="1330"/>
      <c r="B5941" s="146" t="s">
        <v>5770</v>
      </c>
      <c r="C5941" s="147" t="s">
        <v>95</v>
      </c>
      <c r="D5941" s="168">
        <v>518245</v>
      </c>
      <c r="E5941" s="151">
        <v>833</v>
      </c>
      <c r="F5941" s="913"/>
      <c r="G5941" s="1328"/>
    </row>
    <row r="5942" spans="1:7" ht="18.75" customHeight="1" thickBot="1" x14ac:dyDescent="0.3">
      <c r="A5942" s="1330"/>
      <c r="B5942" s="146" t="s">
        <v>5771</v>
      </c>
      <c r="C5942" s="147" t="s">
        <v>95</v>
      </c>
      <c r="D5942" s="168">
        <v>553656</v>
      </c>
      <c r="E5942" s="151">
        <v>833</v>
      </c>
      <c r="F5942" s="913"/>
      <c r="G5942" s="1328"/>
    </row>
    <row r="5943" spans="1:7" ht="18.75" customHeight="1" thickBot="1" x14ac:dyDescent="0.3">
      <c r="A5943" s="1330"/>
      <c r="B5943" s="146" t="s">
        <v>5772</v>
      </c>
      <c r="C5943" s="147" t="s">
        <v>95</v>
      </c>
      <c r="D5943" s="168">
        <v>591812</v>
      </c>
      <c r="E5943" s="151">
        <v>833</v>
      </c>
      <c r="F5943" s="913"/>
      <c r="G5943" s="1328"/>
    </row>
    <row r="5944" spans="1:7" ht="18.75" customHeight="1" thickBot="1" x14ac:dyDescent="0.3">
      <c r="A5944" s="1330"/>
      <c r="B5944" s="146" t="s">
        <v>5773</v>
      </c>
      <c r="C5944" s="147" t="s">
        <v>95</v>
      </c>
      <c r="D5944" s="168">
        <v>633102</v>
      </c>
      <c r="E5944" s="151">
        <v>833</v>
      </c>
      <c r="F5944" s="913"/>
      <c r="G5944" s="1328"/>
    </row>
    <row r="5945" spans="1:7" ht="18.75" customHeight="1" thickBot="1" x14ac:dyDescent="0.3">
      <c r="A5945" s="1330"/>
      <c r="B5945" s="146" t="s">
        <v>5774</v>
      </c>
      <c r="C5945" s="147" t="s">
        <v>95</v>
      </c>
      <c r="D5945" s="168">
        <v>677962</v>
      </c>
      <c r="E5945" s="151">
        <v>833</v>
      </c>
      <c r="F5945" s="913"/>
      <c r="G5945" s="1328"/>
    </row>
    <row r="5946" spans="1:7" ht="18.75" customHeight="1" thickBot="1" x14ac:dyDescent="0.3">
      <c r="A5946" s="1330"/>
      <c r="B5946" s="146" t="s">
        <v>5775</v>
      </c>
      <c r="C5946" s="147" t="s">
        <v>95</v>
      </c>
      <c r="D5946" s="168">
        <v>726917</v>
      </c>
      <c r="E5946" s="151">
        <v>833</v>
      </c>
      <c r="F5946" s="913"/>
      <c r="G5946" s="1328"/>
    </row>
    <row r="5947" spans="1:7" ht="18.75" customHeight="1" thickBot="1" x14ac:dyDescent="0.3">
      <c r="A5947" s="1330"/>
      <c r="B5947" s="146" t="s">
        <v>5776</v>
      </c>
      <c r="C5947" s="147" t="s">
        <v>95</v>
      </c>
      <c r="D5947" s="168">
        <v>780526</v>
      </c>
      <c r="E5947" s="151">
        <v>833</v>
      </c>
      <c r="F5947" s="913"/>
      <c r="G5947" s="1328"/>
    </row>
    <row r="5948" spans="1:7" ht="18.75" customHeight="1" thickBot="1" x14ac:dyDescent="0.3">
      <c r="A5948" s="1330"/>
      <c r="B5948" s="146" t="s">
        <v>5777</v>
      </c>
      <c r="C5948" s="147" t="s">
        <v>95</v>
      </c>
      <c r="D5948" s="168">
        <v>839455</v>
      </c>
      <c r="E5948" s="151">
        <v>833</v>
      </c>
      <c r="F5948" s="913"/>
      <c r="G5948" s="1328"/>
    </row>
    <row r="5949" spans="1:7" ht="18.75" customHeight="1" thickBot="1" x14ac:dyDescent="0.3">
      <c r="A5949" s="1331"/>
      <c r="B5949" s="146" t="s">
        <v>5778</v>
      </c>
      <c r="C5949" s="147" t="s">
        <v>95</v>
      </c>
      <c r="D5949" s="168">
        <v>904456</v>
      </c>
      <c r="E5949" s="151">
        <v>833</v>
      </c>
      <c r="F5949" s="913"/>
      <c r="G5949" s="1328"/>
    </row>
    <row r="5950" spans="1:7" ht="18.75" customHeight="1" thickBot="1" x14ac:dyDescent="0.3">
      <c r="A5950" s="1329">
        <v>53</v>
      </c>
      <c r="B5950" s="146" t="s">
        <v>5569</v>
      </c>
      <c r="C5950" s="147" t="s">
        <v>95</v>
      </c>
      <c r="D5950" s="168">
        <v>91198</v>
      </c>
      <c r="E5950" s="151">
        <v>833</v>
      </c>
      <c r="F5950" s="913"/>
      <c r="G5950" s="1342" t="s">
        <v>4099</v>
      </c>
    </row>
    <row r="5951" spans="1:7" ht="18.75" customHeight="1" thickBot="1" x14ac:dyDescent="0.3">
      <c r="A5951" s="1330"/>
      <c r="B5951" s="146" t="s">
        <v>5570</v>
      </c>
      <c r="C5951" s="147" t="s">
        <v>95</v>
      </c>
      <c r="D5951" s="168">
        <v>120141</v>
      </c>
      <c r="E5951" s="151">
        <v>833</v>
      </c>
      <c r="F5951" s="913"/>
      <c r="G5951" s="1328"/>
    </row>
    <row r="5952" spans="1:7" ht="18.75" customHeight="1" thickBot="1" x14ac:dyDescent="0.3">
      <c r="A5952" s="1330"/>
      <c r="B5952" s="146" t="s">
        <v>5571</v>
      </c>
      <c r="C5952" s="147" t="s">
        <v>95</v>
      </c>
      <c r="D5952" s="168">
        <v>316106</v>
      </c>
      <c r="E5952" s="151">
        <v>833</v>
      </c>
      <c r="F5952" s="913"/>
      <c r="G5952" s="1328"/>
    </row>
    <row r="5953" spans="1:7" ht="18.75" customHeight="1" thickBot="1" x14ac:dyDescent="0.3">
      <c r="A5953" s="1330"/>
      <c r="B5953" s="146" t="s">
        <v>5572</v>
      </c>
      <c r="C5953" s="147" t="s">
        <v>95</v>
      </c>
      <c r="D5953" s="168">
        <v>425284</v>
      </c>
      <c r="E5953" s="151">
        <v>833</v>
      </c>
      <c r="F5953" s="913"/>
      <c r="G5953" s="1328"/>
    </row>
    <row r="5954" spans="1:7" ht="18.75" customHeight="1" thickBot="1" x14ac:dyDescent="0.3">
      <c r="A5954" s="1330"/>
      <c r="B5954" s="146" t="s">
        <v>5573</v>
      </c>
      <c r="C5954" s="147" t="s">
        <v>95</v>
      </c>
      <c r="D5954" s="168">
        <v>454339</v>
      </c>
      <c r="E5954" s="151">
        <v>833</v>
      </c>
      <c r="F5954" s="913"/>
      <c r="G5954" s="1328"/>
    </row>
    <row r="5955" spans="1:7" ht="18.75" customHeight="1" thickBot="1" x14ac:dyDescent="0.3">
      <c r="A5955" s="1330"/>
      <c r="B5955" s="146" t="s">
        <v>5574</v>
      </c>
      <c r="C5955" s="147" t="s">
        <v>95</v>
      </c>
      <c r="D5955" s="168">
        <v>485238</v>
      </c>
      <c r="E5955" s="151">
        <v>833</v>
      </c>
      <c r="F5955" s="913"/>
      <c r="G5955" s="1328"/>
    </row>
    <row r="5956" spans="1:7" ht="18.75" customHeight="1" thickBot="1" x14ac:dyDescent="0.3">
      <c r="A5956" s="1330"/>
      <c r="B5956" s="146" t="s">
        <v>5575</v>
      </c>
      <c r="C5956" s="147" t="s">
        <v>95</v>
      </c>
      <c r="D5956" s="168">
        <v>518245</v>
      </c>
      <c r="E5956" s="151">
        <v>833</v>
      </c>
      <c r="F5956" s="913"/>
      <c r="G5956" s="1328"/>
    </row>
    <row r="5957" spans="1:7" ht="18.75" customHeight="1" thickBot="1" x14ac:dyDescent="0.3">
      <c r="A5957" s="1330"/>
      <c r="B5957" s="146" t="s">
        <v>5576</v>
      </c>
      <c r="C5957" s="147" t="s">
        <v>95</v>
      </c>
      <c r="D5957" s="168">
        <v>553656</v>
      </c>
      <c r="E5957" s="151">
        <v>833</v>
      </c>
      <c r="F5957" s="913"/>
      <c r="G5957" s="1328"/>
    </row>
    <row r="5958" spans="1:7" ht="18.75" customHeight="1" thickBot="1" x14ac:dyDescent="0.3">
      <c r="A5958" s="1330"/>
      <c r="B5958" s="146" t="s">
        <v>5577</v>
      </c>
      <c r="C5958" s="147" t="s">
        <v>95</v>
      </c>
      <c r="D5958" s="168">
        <v>591812</v>
      </c>
      <c r="E5958" s="151">
        <v>833</v>
      </c>
      <c r="F5958" s="913"/>
      <c r="G5958" s="1328"/>
    </row>
    <row r="5959" spans="1:7" ht="18.75" customHeight="1" thickBot="1" x14ac:dyDescent="0.3">
      <c r="A5959" s="1330"/>
      <c r="B5959" s="146" t="s">
        <v>5578</v>
      </c>
      <c r="C5959" s="147" t="s">
        <v>95</v>
      </c>
      <c r="D5959" s="168">
        <v>633102</v>
      </c>
      <c r="E5959" s="151">
        <v>833</v>
      </c>
      <c r="F5959" s="913"/>
      <c r="G5959" s="1328"/>
    </row>
    <row r="5960" spans="1:7" ht="18.75" customHeight="1" thickBot="1" x14ac:dyDescent="0.3">
      <c r="A5960" s="1330"/>
      <c r="B5960" s="146" t="s">
        <v>5579</v>
      </c>
      <c r="C5960" s="147" t="s">
        <v>95</v>
      </c>
      <c r="D5960" s="168">
        <v>677962</v>
      </c>
      <c r="E5960" s="151">
        <v>833</v>
      </c>
      <c r="F5960" s="913"/>
      <c r="G5960" s="1328"/>
    </row>
    <row r="5961" spans="1:7" ht="18.75" customHeight="1" thickBot="1" x14ac:dyDescent="0.3">
      <c r="A5961" s="1330"/>
      <c r="B5961" s="146" t="s">
        <v>5580</v>
      </c>
      <c r="C5961" s="147" t="s">
        <v>95</v>
      </c>
      <c r="D5961" s="168">
        <v>726917</v>
      </c>
      <c r="E5961" s="151">
        <v>833</v>
      </c>
      <c r="F5961" s="913"/>
      <c r="G5961" s="1328"/>
    </row>
    <row r="5962" spans="1:7" ht="18.75" customHeight="1" thickBot="1" x14ac:dyDescent="0.3">
      <c r="A5962" s="1330"/>
      <c r="B5962" s="146" t="s">
        <v>5581</v>
      </c>
      <c r="C5962" s="147" t="s">
        <v>95</v>
      </c>
      <c r="D5962" s="168">
        <v>780526</v>
      </c>
      <c r="E5962" s="151">
        <v>833</v>
      </c>
      <c r="F5962" s="913"/>
      <c r="G5962" s="1328"/>
    </row>
    <row r="5963" spans="1:7" ht="18.75" customHeight="1" thickBot="1" x14ac:dyDescent="0.3">
      <c r="A5963" s="1330"/>
      <c r="B5963" s="146" t="s">
        <v>5582</v>
      </c>
      <c r="C5963" s="147" t="s">
        <v>95</v>
      </c>
      <c r="D5963" s="168">
        <v>839455</v>
      </c>
      <c r="E5963" s="151">
        <v>833</v>
      </c>
      <c r="F5963" s="913"/>
      <c r="G5963" s="1328"/>
    </row>
    <row r="5964" spans="1:7" ht="18.75" customHeight="1" thickBot="1" x14ac:dyDescent="0.3">
      <c r="A5964" s="1331"/>
      <c r="B5964" s="146" t="s">
        <v>5583</v>
      </c>
      <c r="C5964" s="147" t="s">
        <v>95</v>
      </c>
      <c r="D5964" s="168">
        <v>904456</v>
      </c>
      <c r="E5964" s="151">
        <v>833</v>
      </c>
      <c r="F5964" s="913"/>
      <c r="G5964" s="1328"/>
    </row>
    <row r="5965" spans="1:7" ht="18.75" customHeight="1" thickBot="1" x14ac:dyDescent="0.3">
      <c r="A5965" s="1329">
        <v>53</v>
      </c>
      <c r="B5965" s="146" t="s">
        <v>5779</v>
      </c>
      <c r="C5965" s="147" t="s">
        <v>95</v>
      </c>
      <c r="D5965" s="168">
        <v>91198</v>
      </c>
      <c r="E5965" s="151">
        <v>833</v>
      </c>
      <c r="F5965" s="913"/>
      <c r="G5965" s="1342" t="s">
        <v>4099</v>
      </c>
    </row>
    <row r="5966" spans="1:7" ht="18.75" customHeight="1" thickBot="1" x14ac:dyDescent="0.3">
      <c r="A5966" s="1330"/>
      <c r="B5966" s="146" t="s">
        <v>5780</v>
      </c>
      <c r="C5966" s="147" t="s">
        <v>95</v>
      </c>
      <c r="D5966" s="168">
        <v>120141</v>
      </c>
      <c r="E5966" s="151">
        <v>833</v>
      </c>
      <c r="F5966" s="913"/>
      <c r="G5966" s="1328"/>
    </row>
    <row r="5967" spans="1:7" ht="18.75" customHeight="1" thickBot="1" x14ac:dyDescent="0.3">
      <c r="A5967" s="1330"/>
      <c r="B5967" s="146" t="s">
        <v>5781</v>
      </c>
      <c r="C5967" s="147" t="s">
        <v>95</v>
      </c>
      <c r="D5967" s="168">
        <v>316106</v>
      </c>
      <c r="E5967" s="151">
        <v>833</v>
      </c>
      <c r="F5967" s="913"/>
      <c r="G5967" s="1328"/>
    </row>
    <row r="5968" spans="1:7" ht="18.75" customHeight="1" thickBot="1" x14ac:dyDescent="0.3">
      <c r="A5968" s="1330"/>
      <c r="B5968" s="146" t="s">
        <v>5782</v>
      </c>
      <c r="C5968" s="147" t="s">
        <v>95</v>
      </c>
      <c r="D5968" s="168">
        <v>425284</v>
      </c>
      <c r="E5968" s="151">
        <v>833</v>
      </c>
      <c r="F5968" s="913"/>
      <c r="G5968" s="1328"/>
    </row>
    <row r="5969" spans="1:7" ht="18.75" customHeight="1" thickBot="1" x14ac:dyDescent="0.3">
      <c r="A5969" s="1330"/>
      <c r="B5969" s="146" t="s">
        <v>5783</v>
      </c>
      <c r="C5969" s="147" t="s">
        <v>95</v>
      </c>
      <c r="D5969" s="168">
        <v>454339</v>
      </c>
      <c r="E5969" s="151">
        <v>833</v>
      </c>
      <c r="F5969" s="913"/>
      <c r="G5969" s="1328"/>
    </row>
    <row r="5970" spans="1:7" ht="18.75" customHeight="1" thickBot="1" x14ac:dyDescent="0.3">
      <c r="A5970" s="1330"/>
      <c r="B5970" s="146" t="s">
        <v>5784</v>
      </c>
      <c r="C5970" s="147" t="s">
        <v>95</v>
      </c>
      <c r="D5970" s="168">
        <v>485238</v>
      </c>
      <c r="E5970" s="151">
        <v>833</v>
      </c>
      <c r="F5970" s="913"/>
      <c r="G5970" s="1328"/>
    </row>
    <row r="5971" spans="1:7" ht="18.75" customHeight="1" thickBot="1" x14ac:dyDescent="0.3">
      <c r="A5971" s="1330"/>
      <c r="B5971" s="146" t="s">
        <v>5785</v>
      </c>
      <c r="C5971" s="147" t="s">
        <v>95</v>
      </c>
      <c r="D5971" s="168">
        <v>518245</v>
      </c>
      <c r="E5971" s="151">
        <v>833</v>
      </c>
      <c r="F5971" s="913"/>
      <c r="G5971" s="1328"/>
    </row>
    <row r="5972" spans="1:7" ht="18.75" customHeight="1" thickBot="1" x14ac:dyDescent="0.3">
      <c r="A5972" s="1330"/>
      <c r="B5972" s="146" t="s">
        <v>5786</v>
      </c>
      <c r="C5972" s="147" t="s">
        <v>95</v>
      </c>
      <c r="D5972" s="168">
        <v>553656</v>
      </c>
      <c r="E5972" s="151">
        <v>833</v>
      </c>
      <c r="F5972" s="913"/>
      <c r="G5972" s="1328"/>
    </row>
    <row r="5973" spans="1:7" ht="18.75" customHeight="1" thickBot="1" x14ac:dyDescent="0.3">
      <c r="A5973" s="1330"/>
      <c r="B5973" s="146" t="s">
        <v>5787</v>
      </c>
      <c r="C5973" s="147" t="s">
        <v>95</v>
      </c>
      <c r="D5973" s="168">
        <v>591812</v>
      </c>
      <c r="E5973" s="151">
        <v>833</v>
      </c>
      <c r="F5973" s="913"/>
      <c r="G5973" s="1328"/>
    </row>
    <row r="5974" spans="1:7" ht="18.75" customHeight="1" thickBot="1" x14ac:dyDescent="0.3">
      <c r="A5974" s="1330"/>
      <c r="B5974" s="146" t="s">
        <v>5788</v>
      </c>
      <c r="C5974" s="147" t="s">
        <v>95</v>
      </c>
      <c r="D5974" s="168">
        <v>633102</v>
      </c>
      <c r="E5974" s="151">
        <v>833</v>
      </c>
      <c r="F5974" s="913"/>
      <c r="G5974" s="1328"/>
    </row>
    <row r="5975" spans="1:7" ht="18.75" customHeight="1" thickBot="1" x14ac:dyDescent="0.3">
      <c r="A5975" s="1330"/>
      <c r="B5975" s="146" t="s">
        <v>5789</v>
      </c>
      <c r="C5975" s="147" t="s">
        <v>95</v>
      </c>
      <c r="D5975" s="168">
        <v>677962</v>
      </c>
      <c r="E5975" s="151">
        <v>833</v>
      </c>
      <c r="F5975" s="913"/>
      <c r="G5975" s="1328"/>
    </row>
    <row r="5976" spans="1:7" ht="18.75" customHeight="1" thickBot="1" x14ac:dyDescent="0.3">
      <c r="A5976" s="1330"/>
      <c r="B5976" s="146" t="s">
        <v>5790</v>
      </c>
      <c r="C5976" s="147" t="s">
        <v>95</v>
      </c>
      <c r="D5976" s="168">
        <v>726917</v>
      </c>
      <c r="E5976" s="151">
        <v>833</v>
      </c>
      <c r="F5976" s="913"/>
      <c r="G5976" s="1328"/>
    </row>
    <row r="5977" spans="1:7" ht="18.75" customHeight="1" thickBot="1" x14ac:dyDescent="0.3">
      <c r="A5977" s="1330"/>
      <c r="B5977" s="146" t="s">
        <v>5791</v>
      </c>
      <c r="C5977" s="147" t="s">
        <v>95</v>
      </c>
      <c r="D5977" s="168">
        <v>780526</v>
      </c>
      <c r="E5977" s="151">
        <v>833</v>
      </c>
      <c r="F5977" s="913"/>
      <c r="G5977" s="1328"/>
    </row>
    <row r="5978" spans="1:7" ht="18.75" customHeight="1" thickBot="1" x14ac:dyDescent="0.3">
      <c r="A5978" s="1330"/>
      <c r="B5978" s="146" t="s">
        <v>5792</v>
      </c>
      <c r="C5978" s="147" t="s">
        <v>95</v>
      </c>
      <c r="D5978" s="168">
        <v>839455</v>
      </c>
      <c r="E5978" s="151">
        <v>833</v>
      </c>
      <c r="F5978" s="913"/>
      <c r="G5978" s="1328"/>
    </row>
    <row r="5979" spans="1:7" ht="18.75" customHeight="1" thickBot="1" x14ac:dyDescent="0.3">
      <c r="A5979" s="1331"/>
      <c r="B5979" s="146" t="s">
        <v>5793</v>
      </c>
      <c r="C5979" s="147" t="s">
        <v>95</v>
      </c>
      <c r="D5979" s="168">
        <v>904456</v>
      </c>
      <c r="E5979" s="151">
        <v>833</v>
      </c>
      <c r="F5979" s="913"/>
      <c r="G5979" s="1328"/>
    </row>
    <row r="5980" spans="1:7" ht="18.75" customHeight="1" thickBot="1" x14ac:dyDescent="0.3">
      <c r="A5980" s="1329">
        <v>53</v>
      </c>
      <c r="B5980" s="146" t="s">
        <v>5794</v>
      </c>
      <c r="C5980" s="147" t="s">
        <v>95</v>
      </c>
      <c r="D5980" s="168">
        <v>91198</v>
      </c>
      <c r="E5980" s="151">
        <v>833</v>
      </c>
      <c r="F5980" s="913"/>
      <c r="G5980" s="1342" t="s">
        <v>4099</v>
      </c>
    </row>
    <row r="5981" spans="1:7" ht="18.75" customHeight="1" thickBot="1" x14ac:dyDescent="0.3">
      <c r="A5981" s="1330"/>
      <c r="B5981" s="146" t="s">
        <v>5795</v>
      </c>
      <c r="C5981" s="147" t="s">
        <v>95</v>
      </c>
      <c r="D5981" s="168">
        <v>120141</v>
      </c>
      <c r="E5981" s="151">
        <v>833</v>
      </c>
      <c r="F5981" s="913"/>
      <c r="G5981" s="1328"/>
    </row>
    <row r="5982" spans="1:7" ht="18.75" customHeight="1" thickBot="1" x14ac:dyDescent="0.3">
      <c r="A5982" s="1330"/>
      <c r="B5982" s="146" t="s">
        <v>5796</v>
      </c>
      <c r="C5982" s="147" t="s">
        <v>95</v>
      </c>
      <c r="D5982" s="168">
        <v>316106</v>
      </c>
      <c r="E5982" s="151">
        <v>833</v>
      </c>
      <c r="F5982" s="913"/>
      <c r="G5982" s="1328"/>
    </row>
    <row r="5983" spans="1:7" ht="18.75" customHeight="1" thickBot="1" x14ac:dyDescent="0.3">
      <c r="A5983" s="1330"/>
      <c r="B5983" s="146" t="s">
        <v>5797</v>
      </c>
      <c r="C5983" s="147" t="s">
        <v>95</v>
      </c>
      <c r="D5983" s="168">
        <v>425284</v>
      </c>
      <c r="E5983" s="151">
        <v>833</v>
      </c>
      <c r="F5983" s="913"/>
      <c r="G5983" s="1328"/>
    </row>
    <row r="5984" spans="1:7" ht="18.75" customHeight="1" thickBot="1" x14ac:dyDescent="0.3">
      <c r="A5984" s="1330"/>
      <c r="B5984" s="146" t="s">
        <v>5798</v>
      </c>
      <c r="C5984" s="147" t="s">
        <v>95</v>
      </c>
      <c r="D5984" s="168">
        <v>454339</v>
      </c>
      <c r="E5984" s="151">
        <v>833</v>
      </c>
      <c r="F5984" s="913"/>
      <c r="G5984" s="1328"/>
    </row>
    <row r="5985" spans="1:7" ht="18.75" customHeight="1" thickBot="1" x14ac:dyDescent="0.3">
      <c r="A5985" s="1330"/>
      <c r="B5985" s="146" t="s">
        <v>5799</v>
      </c>
      <c r="C5985" s="147" t="s">
        <v>95</v>
      </c>
      <c r="D5985" s="168">
        <v>485238</v>
      </c>
      <c r="E5985" s="151">
        <v>833</v>
      </c>
      <c r="F5985" s="913"/>
      <c r="G5985" s="1328"/>
    </row>
    <row r="5986" spans="1:7" ht="18.75" customHeight="1" thickBot="1" x14ac:dyDescent="0.3">
      <c r="A5986" s="1330"/>
      <c r="B5986" s="146" t="s">
        <v>5800</v>
      </c>
      <c r="C5986" s="147" t="s">
        <v>95</v>
      </c>
      <c r="D5986" s="168">
        <v>518245</v>
      </c>
      <c r="E5986" s="151">
        <v>833</v>
      </c>
      <c r="F5986" s="913"/>
      <c r="G5986" s="1328"/>
    </row>
    <row r="5987" spans="1:7" ht="18.75" customHeight="1" thickBot="1" x14ac:dyDescent="0.3">
      <c r="A5987" s="1330"/>
      <c r="B5987" s="146" t="s">
        <v>5801</v>
      </c>
      <c r="C5987" s="147" t="s">
        <v>95</v>
      </c>
      <c r="D5987" s="168">
        <v>553656</v>
      </c>
      <c r="E5987" s="151">
        <v>833</v>
      </c>
      <c r="F5987" s="913"/>
      <c r="G5987" s="1328"/>
    </row>
    <row r="5988" spans="1:7" ht="18.75" customHeight="1" thickBot="1" x14ac:dyDescent="0.3">
      <c r="A5988" s="1330"/>
      <c r="B5988" s="146" t="s">
        <v>5802</v>
      </c>
      <c r="C5988" s="147" t="s">
        <v>95</v>
      </c>
      <c r="D5988" s="168">
        <v>591812</v>
      </c>
      <c r="E5988" s="151">
        <v>833</v>
      </c>
      <c r="F5988" s="913"/>
      <c r="G5988" s="1328"/>
    </row>
    <row r="5989" spans="1:7" ht="18.75" customHeight="1" thickBot="1" x14ac:dyDescent="0.3">
      <c r="A5989" s="1330"/>
      <c r="B5989" s="146" t="s">
        <v>5803</v>
      </c>
      <c r="C5989" s="147" t="s">
        <v>95</v>
      </c>
      <c r="D5989" s="168">
        <v>633102</v>
      </c>
      <c r="E5989" s="151">
        <v>833</v>
      </c>
      <c r="F5989" s="913"/>
      <c r="G5989" s="1328"/>
    </row>
    <row r="5990" spans="1:7" ht="18.75" customHeight="1" thickBot="1" x14ac:dyDescent="0.3">
      <c r="A5990" s="1330"/>
      <c r="B5990" s="146" t="s">
        <v>5804</v>
      </c>
      <c r="C5990" s="147" t="s">
        <v>95</v>
      </c>
      <c r="D5990" s="168">
        <v>677962</v>
      </c>
      <c r="E5990" s="151">
        <v>833</v>
      </c>
      <c r="F5990" s="913"/>
      <c r="G5990" s="1328"/>
    </row>
    <row r="5991" spans="1:7" ht="18.75" customHeight="1" thickBot="1" x14ac:dyDescent="0.3">
      <c r="A5991" s="1330"/>
      <c r="B5991" s="146" t="s">
        <v>5805</v>
      </c>
      <c r="C5991" s="147" t="s">
        <v>95</v>
      </c>
      <c r="D5991" s="168">
        <v>726917</v>
      </c>
      <c r="E5991" s="151">
        <v>833</v>
      </c>
      <c r="F5991" s="913"/>
      <c r="G5991" s="1328"/>
    </row>
    <row r="5992" spans="1:7" ht="18.75" customHeight="1" thickBot="1" x14ac:dyDescent="0.3">
      <c r="A5992" s="1330"/>
      <c r="B5992" s="146" t="s">
        <v>5806</v>
      </c>
      <c r="C5992" s="147" t="s">
        <v>95</v>
      </c>
      <c r="D5992" s="168">
        <v>780526</v>
      </c>
      <c r="E5992" s="151">
        <v>833</v>
      </c>
      <c r="F5992" s="913"/>
      <c r="G5992" s="1328"/>
    </row>
    <row r="5993" spans="1:7" ht="18.75" customHeight="1" thickBot="1" x14ac:dyDescent="0.3">
      <c r="A5993" s="1330"/>
      <c r="B5993" s="146" t="s">
        <v>5807</v>
      </c>
      <c r="C5993" s="147" t="s">
        <v>95</v>
      </c>
      <c r="D5993" s="168">
        <v>839455</v>
      </c>
      <c r="E5993" s="151">
        <v>833</v>
      </c>
      <c r="F5993" s="913"/>
      <c r="G5993" s="1328"/>
    </row>
    <row r="5994" spans="1:7" ht="18.75" customHeight="1" thickBot="1" x14ac:dyDescent="0.3">
      <c r="A5994" s="1331"/>
      <c r="B5994" s="146" t="s">
        <v>5808</v>
      </c>
      <c r="C5994" s="147" t="s">
        <v>95</v>
      </c>
      <c r="D5994" s="168">
        <v>904456</v>
      </c>
      <c r="E5994" s="151">
        <v>833</v>
      </c>
      <c r="F5994" s="913"/>
      <c r="G5994" s="1328"/>
    </row>
    <row r="5995" spans="1:7" ht="18.75" customHeight="1" thickBot="1" x14ac:dyDescent="0.3">
      <c r="A5995" s="1329">
        <v>54</v>
      </c>
      <c r="B5995" s="146" t="s">
        <v>5809</v>
      </c>
      <c r="C5995" s="147" t="s">
        <v>95</v>
      </c>
      <c r="D5995" s="168">
        <v>91198</v>
      </c>
      <c r="E5995" s="151">
        <v>833</v>
      </c>
      <c r="F5995" s="913"/>
      <c r="G5995" s="1342" t="s">
        <v>4099</v>
      </c>
    </row>
    <row r="5996" spans="1:7" ht="18.75" customHeight="1" thickBot="1" x14ac:dyDescent="0.3">
      <c r="A5996" s="1330"/>
      <c r="B5996" s="146" t="s">
        <v>5810</v>
      </c>
      <c r="C5996" s="147" t="s">
        <v>95</v>
      </c>
      <c r="D5996" s="168">
        <v>120141</v>
      </c>
      <c r="E5996" s="151">
        <v>833</v>
      </c>
      <c r="F5996" s="913"/>
      <c r="G5996" s="1328"/>
    </row>
    <row r="5997" spans="1:7" ht="18.75" customHeight="1" thickBot="1" x14ac:dyDescent="0.3">
      <c r="A5997" s="1330"/>
      <c r="B5997" s="146" t="s">
        <v>5811</v>
      </c>
      <c r="C5997" s="147" t="s">
        <v>95</v>
      </c>
      <c r="D5997" s="168">
        <v>316106</v>
      </c>
      <c r="E5997" s="151">
        <v>833</v>
      </c>
      <c r="F5997" s="913"/>
      <c r="G5997" s="1328"/>
    </row>
    <row r="5998" spans="1:7" ht="18.75" customHeight="1" thickBot="1" x14ac:dyDescent="0.3">
      <c r="A5998" s="1330"/>
      <c r="B5998" s="146" t="s">
        <v>5812</v>
      </c>
      <c r="C5998" s="147" t="s">
        <v>95</v>
      </c>
      <c r="D5998" s="168">
        <v>425284</v>
      </c>
      <c r="E5998" s="151">
        <v>833</v>
      </c>
      <c r="F5998" s="913"/>
      <c r="G5998" s="1328"/>
    </row>
    <row r="5999" spans="1:7" ht="18.75" customHeight="1" thickBot="1" x14ac:dyDescent="0.3">
      <c r="A5999" s="1330"/>
      <c r="B5999" s="146" t="s">
        <v>5813</v>
      </c>
      <c r="C5999" s="147" t="s">
        <v>95</v>
      </c>
      <c r="D5999" s="168">
        <v>454339</v>
      </c>
      <c r="E5999" s="151">
        <v>833</v>
      </c>
      <c r="F5999" s="913"/>
      <c r="G5999" s="1328"/>
    </row>
    <row r="6000" spans="1:7" ht="18.75" customHeight="1" thickBot="1" x14ac:dyDescent="0.3">
      <c r="A6000" s="1330"/>
      <c r="B6000" s="146" t="s">
        <v>5814</v>
      </c>
      <c r="C6000" s="147" t="s">
        <v>95</v>
      </c>
      <c r="D6000" s="168">
        <v>485238</v>
      </c>
      <c r="E6000" s="151">
        <v>833</v>
      </c>
      <c r="F6000" s="913"/>
      <c r="G6000" s="1328"/>
    </row>
    <row r="6001" spans="1:7" ht="18.75" customHeight="1" thickBot="1" x14ac:dyDescent="0.3">
      <c r="A6001" s="1330"/>
      <c r="B6001" s="146" t="s">
        <v>5815</v>
      </c>
      <c r="C6001" s="147" t="s">
        <v>95</v>
      </c>
      <c r="D6001" s="168">
        <v>518245</v>
      </c>
      <c r="E6001" s="151">
        <v>833</v>
      </c>
      <c r="F6001" s="913"/>
      <c r="G6001" s="1328"/>
    </row>
    <row r="6002" spans="1:7" ht="18.75" customHeight="1" thickBot="1" x14ac:dyDescent="0.3">
      <c r="A6002" s="1330"/>
      <c r="B6002" s="146" t="s">
        <v>5816</v>
      </c>
      <c r="C6002" s="147" t="s">
        <v>95</v>
      </c>
      <c r="D6002" s="168">
        <v>553656</v>
      </c>
      <c r="E6002" s="151">
        <v>833</v>
      </c>
      <c r="F6002" s="913"/>
      <c r="G6002" s="1328"/>
    </row>
    <row r="6003" spans="1:7" ht="18.75" customHeight="1" thickBot="1" x14ac:dyDescent="0.3">
      <c r="A6003" s="1330"/>
      <c r="B6003" s="146" t="s">
        <v>5817</v>
      </c>
      <c r="C6003" s="147" t="s">
        <v>95</v>
      </c>
      <c r="D6003" s="168">
        <v>591812</v>
      </c>
      <c r="E6003" s="151">
        <v>833</v>
      </c>
      <c r="F6003" s="913"/>
      <c r="G6003" s="1328"/>
    </row>
    <row r="6004" spans="1:7" ht="18.75" customHeight="1" thickBot="1" x14ac:dyDescent="0.3">
      <c r="A6004" s="1330"/>
      <c r="B6004" s="146" t="s">
        <v>5818</v>
      </c>
      <c r="C6004" s="147" t="s">
        <v>95</v>
      </c>
      <c r="D6004" s="168">
        <v>633102</v>
      </c>
      <c r="E6004" s="151">
        <v>833</v>
      </c>
      <c r="F6004" s="913"/>
      <c r="G6004" s="1328"/>
    </row>
    <row r="6005" spans="1:7" ht="18.75" customHeight="1" thickBot="1" x14ac:dyDescent="0.3">
      <c r="A6005" s="1330"/>
      <c r="B6005" s="146" t="s">
        <v>5819</v>
      </c>
      <c r="C6005" s="147" t="s">
        <v>95</v>
      </c>
      <c r="D6005" s="168">
        <v>677962</v>
      </c>
      <c r="E6005" s="151">
        <v>833</v>
      </c>
      <c r="F6005" s="913"/>
      <c r="G6005" s="1328"/>
    </row>
    <row r="6006" spans="1:7" ht="18.75" customHeight="1" thickBot="1" x14ac:dyDescent="0.3">
      <c r="A6006" s="1330"/>
      <c r="B6006" s="146" t="s">
        <v>5820</v>
      </c>
      <c r="C6006" s="147" t="s">
        <v>95</v>
      </c>
      <c r="D6006" s="168">
        <v>726917</v>
      </c>
      <c r="E6006" s="151">
        <v>833</v>
      </c>
      <c r="F6006" s="913"/>
      <c r="G6006" s="1328"/>
    </row>
    <row r="6007" spans="1:7" ht="18.75" customHeight="1" thickBot="1" x14ac:dyDescent="0.3">
      <c r="A6007" s="1330"/>
      <c r="B6007" s="146" t="s">
        <v>5821</v>
      </c>
      <c r="C6007" s="147" t="s">
        <v>95</v>
      </c>
      <c r="D6007" s="168">
        <v>780526</v>
      </c>
      <c r="E6007" s="151">
        <v>833</v>
      </c>
      <c r="F6007" s="913"/>
      <c r="G6007" s="1328"/>
    </row>
    <row r="6008" spans="1:7" ht="18.75" customHeight="1" thickBot="1" x14ac:dyDescent="0.3">
      <c r="A6008" s="1330"/>
      <c r="B6008" s="146" t="s">
        <v>5822</v>
      </c>
      <c r="C6008" s="147" t="s">
        <v>95</v>
      </c>
      <c r="D6008" s="168">
        <v>839455</v>
      </c>
      <c r="E6008" s="151">
        <v>833</v>
      </c>
      <c r="F6008" s="913"/>
      <c r="G6008" s="1328"/>
    </row>
    <row r="6009" spans="1:7" ht="18.75" customHeight="1" thickBot="1" x14ac:dyDescent="0.3">
      <c r="A6009" s="1331"/>
      <c r="B6009" s="146" t="s">
        <v>5823</v>
      </c>
      <c r="C6009" s="147" t="s">
        <v>95</v>
      </c>
      <c r="D6009" s="168">
        <v>904456</v>
      </c>
      <c r="E6009" s="151">
        <v>833</v>
      </c>
      <c r="F6009" s="913"/>
      <c r="G6009" s="1328"/>
    </row>
    <row r="6010" spans="1:7" ht="18.75" customHeight="1" thickBot="1" x14ac:dyDescent="0.3">
      <c r="A6010" s="1329">
        <v>55</v>
      </c>
      <c r="B6010" s="146" t="s">
        <v>5824</v>
      </c>
      <c r="C6010" s="147" t="s">
        <v>95</v>
      </c>
      <c r="D6010" s="168">
        <v>91198</v>
      </c>
      <c r="E6010" s="151">
        <v>833</v>
      </c>
      <c r="F6010" s="913"/>
      <c r="G6010" s="1342" t="s">
        <v>4099</v>
      </c>
    </row>
    <row r="6011" spans="1:7" ht="18.75" customHeight="1" thickBot="1" x14ac:dyDescent="0.3">
      <c r="A6011" s="1330"/>
      <c r="B6011" s="146" t="s">
        <v>5825</v>
      </c>
      <c r="C6011" s="147" t="s">
        <v>95</v>
      </c>
      <c r="D6011" s="168">
        <v>120141</v>
      </c>
      <c r="E6011" s="151">
        <v>833</v>
      </c>
      <c r="F6011" s="913"/>
      <c r="G6011" s="1328"/>
    </row>
    <row r="6012" spans="1:7" ht="18.75" customHeight="1" thickBot="1" x14ac:dyDescent="0.3">
      <c r="A6012" s="1330"/>
      <c r="B6012" s="146" t="s">
        <v>5826</v>
      </c>
      <c r="C6012" s="147" t="s">
        <v>95</v>
      </c>
      <c r="D6012" s="168">
        <v>316106</v>
      </c>
      <c r="E6012" s="151">
        <v>833</v>
      </c>
      <c r="F6012" s="913"/>
      <c r="G6012" s="1328"/>
    </row>
    <row r="6013" spans="1:7" ht="18.75" customHeight="1" thickBot="1" x14ac:dyDescent="0.3">
      <c r="A6013" s="1330"/>
      <c r="B6013" s="146" t="s">
        <v>5827</v>
      </c>
      <c r="C6013" s="147" t="s">
        <v>95</v>
      </c>
      <c r="D6013" s="168">
        <v>425284</v>
      </c>
      <c r="E6013" s="151">
        <v>833</v>
      </c>
      <c r="F6013" s="913"/>
      <c r="G6013" s="1328"/>
    </row>
    <row r="6014" spans="1:7" ht="18.75" customHeight="1" thickBot="1" x14ac:dyDescent="0.3">
      <c r="A6014" s="1330"/>
      <c r="B6014" s="146" t="s">
        <v>5828</v>
      </c>
      <c r="C6014" s="147" t="s">
        <v>95</v>
      </c>
      <c r="D6014" s="168">
        <v>454339</v>
      </c>
      <c r="E6014" s="151">
        <v>833</v>
      </c>
      <c r="F6014" s="913"/>
      <c r="G6014" s="1328"/>
    </row>
    <row r="6015" spans="1:7" ht="18.75" customHeight="1" thickBot="1" x14ac:dyDescent="0.3">
      <c r="A6015" s="1330"/>
      <c r="B6015" s="146" t="s">
        <v>5829</v>
      </c>
      <c r="C6015" s="147" t="s">
        <v>95</v>
      </c>
      <c r="D6015" s="168">
        <v>485238</v>
      </c>
      <c r="E6015" s="151">
        <v>833</v>
      </c>
      <c r="F6015" s="913"/>
      <c r="G6015" s="1328"/>
    </row>
    <row r="6016" spans="1:7" ht="18.75" customHeight="1" thickBot="1" x14ac:dyDescent="0.3">
      <c r="A6016" s="1330"/>
      <c r="B6016" s="146" t="s">
        <v>5830</v>
      </c>
      <c r="C6016" s="147" t="s">
        <v>95</v>
      </c>
      <c r="D6016" s="168">
        <v>518245</v>
      </c>
      <c r="E6016" s="151">
        <v>833</v>
      </c>
      <c r="F6016" s="913"/>
      <c r="G6016" s="1328"/>
    </row>
    <row r="6017" spans="1:7" ht="18.75" customHeight="1" thickBot="1" x14ac:dyDescent="0.3">
      <c r="A6017" s="1330"/>
      <c r="B6017" s="146" t="s">
        <v>5831</v>
      </c>
      <c r="C6017" s="147" t="s">
        <v>95</v>
      </c>
      <c r="D6017" s="168">
        <v>553656</v>
      </c>
      <c r="E6017" s="151">
        <v>833</v>
      </c>
      <c r="F6017" s="913"/>
      <c r="G6017" s="1328"/>
    </row>
    <row r="6018" spans="1:7" ht="18.75" customHeight="1" thickBot="1" x14ac:dyDescent="0.3">
      <c r="A6018" s="1330"/>
      <c r="B6018" s="146" t="s">
        <v>5832</v>
      </c>
      <c r="C6018" s="147" t="s">
        <v>95</v>
      </c>
      <c r="D6018" s="168">
        <v>591812</v>
      </c>
      <c r="E6018" s="151">
        <v>833</v>
      </c>
      <c r="F6018" s="913"/>
      <c r="G6018" s="1328"/>
    </row>
    <row r="6019" spans="1:7" ht="18.75" customHeight="1" thickBot="1" x14ac:dyDescent="0.3">
      <c r="A6019" s="1330"/>
      <c r="B6019" s="146" t="s">
        <v>5833</v>
      </c>
      <c r="C6019" s="147" t="s">
        <v>95</v>
      </c>
      <c r="D6019" s="168">
        <v>633102</v>
      </c>
      <c r="E6019" s="151">
        <v>833</v>
      </c>
      <c r="F6019" s="913"/>
      <c r="G6019" s="1328"/>
    </row>
    <row r="6020" spans="1:7" ht="18.75" customHeight="1" thickBot="1" x14ac:dyDescent="0.3">
      <c r="A6020" s="1330"/>
      <c r="B6020" s="146" t="s">
        <v>5834</v>
      </c>
      <c r="C6020" s="147" t="s">
        <v>95</v>
      </c>
      <c r="D6020" s="168">
        <v>677962</v>
      </c>
      <c r="E6020" s="151">
        <v>833</v>
      </c>
      <c r="F6020" s="913"/>
      <c r="G6020" s="1328"/>
    </row>
    <row r="6021" spans="1:7" ht="18.75" customHeight="1" thickBot="1" x14ac:dyDescent="0.3">
      <c r="A6021" s="1330"/>
      <c r="B6021" s="146" t="s">
        <v>5835</v>
      </c>
      <c r="C6021" s="147" t="s">
        <v>95</v>
      </c>
      <c r="D6021" s="168">
        <v>726917</v>
      </c>
      <c r="E6021" s="151">
        <v>833</v>
      </c>
      <c r="F6021" s="913"/>
      <c r="G6021" s="1328"/>
    </row>
    <row r="6022" spans="1:7" ht="18.75" customHeight="1" thickBot="1" x14ac:dyDescent="0.3">
      <c r="A6022" s="1330"/>
      <c r="B6022" s="146" t="s">
        <v>5836</v>
      </c>
      <c r="C6022" s="147" t="s">
        <v>95</v>
      </c>
      <c r="D6022" s="168">
        <v>780526</v>
      </c>
      <c r="E6022" s="151">
        <v>833</v>
      </c>
      <c r="F6022" s="913"/>
      <c r="G6022" s="1328"/>
    </row>
    <row r="6023" spans="1:7" ht="18.75" customHeight="1" thickBot="1" x14ac:dyDescent="0.3">
      <c r="A6023" s="1330"/>
      <c r="B6023" s="146" t="s">
        <v>5837</v>
      </c>
      <c r="C6023" s="147" t="s">
        <v>95</v>
      </c>
      <c r="D6023" s="168">
        <v>839455</v>
      </c>
      <c r="E6023" s="151">
        <v>833</v>
      </c>
      <c r="F6023" s="913"/>
      <c r="G6023" s="1328"/>
    </row>
    <row r="6024" spans="1:7" ht="18.75" customHeight="1" thickBot="1" x14ac:dyDescent="0.3">
      <c r="A6024" s="1331"/>
      <c r="B6024" s="146" t="s">
        <v>5838</v>
      </c>
      <c r="C6024" s="147" t="s">
        <v>95</v>
      </c>
      <c r="D6024" s="168">
        <v>904456</v>
      </c>
      <c r="E6024" s="151">
        <v>833</v>
      </c>
      <c r="F6024" s="913"/>
      <c r="G6024" s="1328"/>
    </row>
    <row r="6025" spans="1:7" ht="18.75" customHeight="1" thickBot="1" x14ac:dyDescent="0.3">
      <c r="A6025" s="1329">
        <v>56</v>
      </c>
      <c r="B6025" s="146" t="s">
        <v>5839</v>
      </c>
      <c r="C6025" s="147" t="s">
        <v>95</v>
      </c>
      <c r="D6025" s="168">
        <v>91198</v>
      </c>
      <c r="E6025" s="151">
        <v>833</v>
      </c>
      <c r="F6025" s="913"/>
      <c r="G6025" s="1342" t="s">
        <v>4099</v>
      </c>
    </row>
    <row r="6026" spans="1:7" ht="18.75" customHeight="1" thickBot="1" x14ac:dyDescent="0.3">
      <c r="A6026" s="1330"/>
      <c r="B6026" s="146" t="s">
        <v>5840</v>
      </c>
      <c r="C6026" s="147" t="s">
        <v>95</v>
      </c>
      <c r="D6026" s="168">
        <v>120141</v>
      </c>
      <c r="E6026" s="151">
        <v>833</v>
      </c>
      <c r="F6026" s="913"/>
      <c r="G6026" s="1328"/>
    </row>
    <row r="6027" spans="1:7" ht="18.75" customHeight="1" thickBot="1" x14ac:dyDescent="0.3">
      <c r="A6027" s="1330"/>
      <c r="B6027" s="146" t="s">
        <v>5841</v>
      </c>
      <c r="C6027" s="147" t="s">
        <v>95</v>
      </c>
      <c r="D6027" s="168">
        <v>316106</v>
      </c>
      <c r="E6027" s="151">
        <v>833</v>
      </c>
      <c r="F6027" s="913"/>
      <c r="G6027" s="1328"/>
    </row>
    <row r="6028" spans="1:7" ht="18.75" customHeight="1" thickBot="1" x14ac:dyDescent="0.3">
      <c r="A6028" s="1330"/>
      <c r="B6028" s="146" t="s">
        <v>5842</v>
      </c>
      <c r="C6028" s="147" t="s">
        <v>95</v>
      </c>
      <c r="D6028" s="168">
        <v>425284</v>
      </c>
      <c r="E6028" s="151">
        <v>833</v>
      </c>
      <c r="F6028" s="913"/>
      <c r="G6028" s="1328"/>
    </row>
    <row r="6029" spans="1:7" ht="18.75" customHeight="1" thickBot="1" x14ac:dyDescent="0.3">
      <c r="A6029" s="1330"/>
      <c r="B6029" s="146" t="s">
        <v>5843</v>
      </c>
      <c r="C6029" s="147" t="s">
        <v>95</v>
      </c>
      <c r="D6029" s="168">
        <v>454339</v>
      </c>
      <c r="E6029" s="151">
        <v>833</v>
      </c>
      <c r="F6029" s="913"/>
      <c r="G6029" s="1328"/>
    </row>
    <row r="6030" spans="1:7" ht="18.75" customHeight="1" thickBot="1" x14ac:dyDescent="0.3">
      <c r="A6030" s="1330"/>
      <c r="B6030" s="146" t="s">
        <v>5844</v>
      </c>
      <c r="C6030" s="147" t="s">
        <v>95</v>
      </c>
      <c r="D6030" s="168">
        <v>485238</v>
      </c>
      <c r="E6030" s="151">
        <v>833</v>
      </c>
      <c r="F6030" s="913"/>
      <c r="G6030" s="1328"/>
    </row>
    <row r="6031" spans="1:7" ht="18.75" customHeight="1" thickBot="1" x14ac:dyDescent="0.3">
      <c r="A6031" s="1330"/>
      <c r="B6031" s="146" t="s">
        <v>5845</v>
      </c>
      <c r="C6031" s="147" t="s">
        <v>95</v>
      </c>
      <c r="D6031" s="168">
        <v>518245</v>
      </c>
      <c r="E6031" s="151">
        <v>833</v>
      </c>
      <c r="F6031" s="913"/>
      <c r="G6031" s="1328"/>
    </row>
    <row r="6032" spans="1:7" ht="18.75" customHeight="1" thickBot="1" x14ac:dyDescent="0.3">
      <c r="A6032" s="1330"/>
      <c r="B6032" s="146" t="s">
        <v>5846</v>
      </c>
      <c r="C6032" s="147" t="s">
        <v>95</v>
      </c>
      <c r="D6032" s="168">
        <v>553656</v>
      </c>
      <c r="E6032" s="151">
        <v>833</v>
      </c>
      <c r="F6032" s="913"/>
      <c r="G6032" s="1328"/>
    </row>
    <row r="6033" spans="1:7" ht="18.75" customHeight="1" thickBot="1" x14ac:dyDescent="0.3">
      <c r="A6033" s="1330"/>
      <c r="B6033" s="146" t="s">
        <v>5847</v>
      </c>
      <c r="C6033" s="147" t="s">
        <v>95</v>
      </c>
      <c r="D6033" s="168">
        <v>591812</v>
      </c>
      <c r="E6033" s="151">
        <v>833</v>
      </c>
      <c r="F6033" s="913"/>
      <c r="G6033" s="1328"/>
    </row>
    <row r="6034" spans="1:7" ht="18.75" customHeight="1" thickBot="1" x14ac:dyDescent="0.3">
      <c r="A6034" s="1330"/>
      <c r="B6034" s="146" t="s">
        <v>5848</v>
      </c>
      <c r="C6034" s="147" t="s">
        <v>95</v>
      </c>
      <c r="D6034" s="168">
        <v>633102</v>
      </c>
      <c r="E6034" s="151">
        <v>833</v>
      </c>
      <c r="F6034" s="913"/>
      <c r="G6034" s="1328"/>
    </row>
    <row r="6035" spans="1:7" ht="18.75" customHeight="1" thickBot="1" x14ac:dyDescent="0.3">
      <c r="A6035" s="1330"/>
      <c r="B6035" s="146" t="s">
        <v>5849</v>
      </c>
      <c r="C6035" s="147" t="s">
        <v>95</v>
      </c>
      <c r="D6035" s="168">
        <v>677962</v>
      </c>
      <c r="E6035" s="151">
        <v>833</v>
      </c>
      <c r="F6035" s="913"/>
      <c r="G6035" s="1328"/>
    </row>
    <row r="6036" spans="1:7" ht="18.75" customHeight="1" thickBot="1" x14ac:dyDescent="0.3">
      <c r="A6036" s="1330"/>
      <c r="B6036" s="146" t="s">
        <v>5850</v>
      </c>
      <c r="C6036" s="147" t="s">
        <v>95</v>
      </c>
      <c r="D6036" s="168">
        <v>726917</v>
      </c>
      <c r="E6036" s="151">
        <v>833</v>
      </c>
      <c r="F6036" s="913"/>
      <c r="G6036" s="1328"/>
    </row>
    <row r="6037" spans="1:7" ht="18.75" customHeight="1" thickBot="1" x14ac:dyDescent="0.3">
      <c r="A6037" s="1330"/>
      <c r="B6037" s="146" t="s">
        <v>5851</v>
      </c>
      <c r="C6037" s="147" t="s">
        <v>95</v>
      </c>
      <c r="D6037" s="168">
        <v>780526</v>
      </c>
      <c r="E6037" s="151">
        <v>833</v>
      </c>
      <c r="F6037" s="913"/>
      <c r="G6037" s="1328"/>
    </row>
    <row r="6038" spans="1:7" ht="18.75" customHeight="1" thickBot="1" x14ac:dyDescent="0.3">
      <c r="A6038" s="1330"/>
      <c r="B6038" s="146" t="s">
        <v>5852</v>
      </c>
      <c r="C6038" s="147" t="s">
        <v>95</v>
      </c>
      <c r="D6038" s="168">
        <v>839455</v>
      </c>
      <c r="E6038" s="151">
        <v>833</v>
      </c>
      <c r="F6038" s="913"/>
      <c r="G6038" s="1328"/>
    </row>
    <row r="6039" spans="1:7" ht="18.75" customHeight="1" thickBot="1" x14ac:dyDescent="0.3">
      <c r="A6039" s="1331"/>
      <c r="B6039" s="146" t="s">
        <v>5853</v>
      </c>
      <c r="C6039" s="147" t="s">
        <v>95</v>
      </c>
      <c r="D6039" s="168">
        <v>904456</v>
      </c>
      <c r="E6039" s="151">
        <v>833</v>
      </c>
      <c r="F6039" s="913"/>
      <c r="G6039" s="1328"/>
    </row>
    <row r="6040" spans="1:7" ht="18.75" customHeight="1" thickBot="1" x14ac:dyDescent="0.3">
      <c r="A6040" s="1329">
        <v>56</v>
      </c>
      <c r="B6040" s="146" t="s">
        <v>5854</v>
      </c>
      <c r="C6040" s="147" t="s">
        <v>95</v>
      </c>
      <c r="D6040" s="168">
        <v>91198</v>
      </c>
      <c r="E6040" s="151">
        <v>833</v>
      </c>
      <c r="F6040" s="913"/>
      <c r="G6040" s="1342" t="s">
        <v>4099</v>
      </c>
    </row>
    <row r="6041" spans="1:7" ht="18.75" customHeight="1" thickBot="1" x14ac:dyDescent="0.3">
      <c r="A6041" s="1330"/>
      <c r="B6041" s="146" t="s">
        <v>5855</v>
      </c>
      <c r="C6041" s="147" t="s">
        <v>95</v>
      </c>
      <c r="D6041" s="168">
        <v>120141</v>
      </c>
      <c r="E6041" s="151">
        <v>833</v>
      </c>
      <c r="F6041" s="913"/>
      <c r="G6041" s="1328"/>
    </row>
    <row r="6042" spans="1:7" ht="18.75" customHeight="1" thickBot="1" x14ac:dyDescent="0.3">
      <c r="A6042" s="1330"/>
      <c r="B6042" s="146" t="s">
        <v>5856</v>
      </c>
      <c r="C6042" s="147" t="s">
        <v>95</v>
      </c>
      <c r="D6042" s="168">
        <v>316106</v>
      </c>
      <c r="E6042" s="151">
        <v>833</v>
      </c>
      <c r="F6042" s="913"/>
      <c r="G6042" s="1328"/>
    </row>
    <row r="6043" spans="1:7" ht="18.75" customHeight="1" thickBot="1" x14ac:dyDescent="0.3">
      <c r="A6043" s="1330"/>
      <c r="B6043" s="146" t="s">
        <v>5857</v>
      </c>
      <c r="C6043" s="147" t="s">
        <v>95</v>
      </c>
      <c r="D6043" s="168">
        <v>425284</v>
      </c>
      <c r="E6043" s="151">
        <v>833</v>
      </c>
      <c r="F6043" s="913"/>
      <c r="G6043" s="1328"/>
    </row>
    <row r="6044" spans="1:7" ht="18.75" customHeight="1" thickBot="1" x14ac:dyDescent="0.3">
      <c r="A6044" s="1330"/>
      <c r="B6044" s="146" t="s">
        <v>5858</v>
      </c>
      <c r="C6044" s="147" t="s">
        <v>95</v>
      </c>
      <c r="D6044" s="168">
        <v>454339</v>
      </c>
      <c r="E6044" s="151">
        <v>833</v>
      </c>
      <c r="F6044" s="913"/>
      <c r="G6044" s="1328"/>
    </row>
    <row r="6045" spans="1:7" ht="18.75" customHeight="1" thickBot="1" x14ac:dyDescent="0.3">
      <c r="A6045" s="1330"/>
      <c r="B6045" s="146" t="s">
        <v>5859</v>
      </c>
      <c r="C6045" s="147" t="s">
        <v>95</v>
      </c>
      <c r="D6045" s="168">
        <v>485238</v>
      </c>
      <c r="E6045" s="151">
        <v>833</v>
      </c>
      <c r="F6045" s="913"/>
      <c r="G6045" s="1328"/>
    </row>
    <row r="6046" spans="1:7" ht="18.75" customHeight="1" thickBot="1" x14ac:dyDescent="0.3">
      <c r="A6046" s="1330"/>
      <c r="B6046" s="146" t="s">
        <v>5860</v>
      </c>
      <c r="C6046" s="147" t="s">
        <v>95</v>
      </c>
      <c r="D6046" s="168">
        <v>518245</v>
      </c>
      <c r="E6046" s="151">
        <v>833</v>
      </c>
      <c r="F6046" s="913"/>
      <c r="G6046" s="1328"/>
    </row>
    <row r="6047" spans="1:7" ht="18.75" customHeight="1" thickBot="1" x14ac:dyDescent="0.3">
      <c r="A6047" s="1330"/>
      <c r="B6047" s="146" t="s">
        <v>5861</v>
      </c>
      <c r="C6047" s="147" t="s">
        <v>95</v>
      </c>
      <c r="D6047" s="168">
        <v>553656</v>
      </c>
      <c r="E6047" s="151">
        <v>833</v>
      </c>
      <c r="F6047" s="913"/>
      <c r="G6047" s="1328"/>
    </row>
    <row r="6048" spans="1:7" ht="18.75" customHeight="1" thickBot="1" x14ac:dyDescent="0.3">
      <c r="A6048" s="1330"/>
      <c r="B6048" s="146" t="s">
        <v>5862</v>
      </c>
      <c r="C6048" s="147" t="s">
        <v>95</v>
      </c>
      <c r="D6048" s="168">
        <v>591812</v>
      </c>
      <c r="E6048" s="151">
        <v>833</v>
      </c>
      <c r="F6048" s="913"/>
      <c r="G6048" s="1328"/>
    </row>
    <row r="6049" spans="1:7" ht="18.75" customHeight="1" thickBot="1" x14ac:dyDescent="0.3">
      <c r="A6049" s="1330"/>
      <c r="B6049" s="146" t="s">
        <v>5863</v>
      </c>
      <c r="C6049" s="147" t="s">
        <v>95</v>
      </c>
      <c r="D6049" s="168">
        <v>633102</v>
      </c>
      <c r="E6049" s="151">
        <v>833</v>
      </c>
      <c r="F6049" s="913"/>
      <c r="G6049" s="1328"/>
    </row>
    <row r="6050" spans="1:7" ht="18.75" customHeight="1" thickBot="1" x14ac:dyDescent="0.3">
      <c r="A6050" s="1330"/>
      <c r="B6050" s="146" t="s">
        <v>5864</v>
      </c>
      <c r="C6050" s="147" t="s">
        <v>95</v>
      </c>
      <c r="D6050" s="168">
        <v>677962</v>
      </c>
      <c r="E6050" s="151">
        <v>833</v>
      </c>
      <c r="F6050" s="913"/>
      <c r="G6050" s="1328"/>
    </row>
    <row r="6051" spans="1:7" ht="18.75" customHeight="1" thickBot="1" x14ac:dyDescent="0.3">
      <c r="A6051" s="1330"/>
      <c r="B6051" s="146" t="s">
        <v>5865</v>
      </c>
      <c r="C6051" s="147" t="s">
        <v>95</v>
      </c>
      <c r="D6051" s="168">
        <v>726917</v>
      </c>
      <c r="E6051" s="151">
        <v>833</v>
      </c>
      <c r="F6051" s="913"/>
      <c r="G6051" s="1328"/>
    </row>
    <row r="6052" spans="1:7" ht="18.75" customHeight="1" thickBot="1" x14ac:dyDescent="0.3">
      <c r="A6052" s="1330"/>
      <c r="B6052" s="146" t="s">
        <v>5866</v>
      </c>
      <c r="C6052" s="147" t="s">
        <v>95</v>
      </c>
      <c r="D6052" s="168">
        <v>780526</v>
      </c>
      <c r="E6052" s="151">
        <v>833</v>
      </c>
      <c r="F6052" s="913"/>
      <c r="G6052" s="1328"/>
    </row>
    <row r="6053" spans="1:7" ht="18.75" customHeight="1" thickBot="1" x14ac:dyDescent="0.3">
      <c r="A6053" s="1330"/>
      <c r="B6053" s="146" t="s">
        <v>5867</v>
      </c>
      <c r="C6053" s="147" t="s">
        <v>95</v>
      </c>
      <c r="D6053" s="168">
        <v>839455</v>
      </c>
      <c r="E6053" s="151">
        <v>833</v>
      </c>
      <c r="F6053" s="913"/>
      <c r="G6053" s="1328"/>
    </row>
    <row r="6054" spans="1:7" ht="18.75" customHeight="1" thickBot="1" x14ac:dyDescent="0.3">
      <c r="A6054" s="1331"/>
      <c r="B6054" s="146" t="s">
        <v>5868</v>
      </c>
      <c r="C6054" s="147" t="s">
        <v>95</v>
      </c>
      <c r="D6054" s="168">
        <v>904456</v>
      </c>
      <c r="E6054" s="151">
        <v>833</v>
      </c>
      <c r="F6054" s="913"/>
      <c r="G6054" s="1328"/>
    </row>
    <row r="6055" spans="1:7" ht="18.75" customHeight="1" thickBot="1" x14ac:dyDescent="0.3">
      <c r="A6055" s="1329">
        <v>57</v>
      </c>
      <c r="B6055" s="146" t="s">
        <v>5869</v>
      </c>
      <c r="C6055" s="147" t="s">
        <v>95</v>
      </c>
      <c r="D6055" s="168">
        <v>91198</v>
      </c>
      <c r="E6055" s="151">
        <v>833</v>
      </c>
      <c r="F6055" s="913"/>
      <c r="G6055" s="1342" t="s">
        <v>4099</v>
      </c>
    </row>
    <row r="6056" spans="1:7" ht="18.75" customHeight="1" thickBot="1" x14ac:dyDescent="0.3">
      <c r="A6056" s="1330"/>
      <c r="B6056" s="146" t="s">
        <v>5870</v>
      </c>
      <c r="C6056" s="147" t="s">
        <v>95</v>
      </c>
      <c r="D6056" s="168">
        <v>120141</v>
      </c>
      <c r="E6056" s="151">
        <v>833</v>
      </c>
      <c r="F6056" s="913"/>
      <c r="G6056" s="1328"/>
    </row>
    <row r="6057" spans="1:7" ht="18.75" customHeight="1" thickBot="1" x14ac:dyDescent="0.3">
      <c r="A6057" s="1330"/>
      <c r="B6057" s="146" t="s">
        <v>5871</v>
      </c>
      <c r="C6057" s="147" t="s">
        <v>95</v>
      </c>
      <c r="D6057" s="168">
        <v>316106</v>
      </c>
      <c r="E6057" s="151">
        <v>833</v>
      </c>
      <c r="F6057" s="913"/>
      <c r="G6057" s="1328"/>
    </row>
    <row r="6058" spans="1:7" ht="18.75" customHeight="1" thickBot="1" x14ac:dyDescent="0.3">
      <c r="A6058" s="1330"/>
      <c r="B6058" s="146" t="s">
        <v>5872</v>
      </c>
      <c r="C6058" s="147" t="s">
        <v>95</v>
      </c>
      <c r="D6058" s="168">
        <v>425284</v>
      </c>
      <c r="E6058" s="151">
        <v>833</v>
      </c>
      <c r="F6058" s="913"/>
      <c r="G6058" s="1328"/>
    </row>
    <row r="6059" spans="1:7" ht="18.75" customHeight="1" thickBot="1" x14ac:dyDescent="0.3">
      <c r="A6059" s="1330"/>
      <c r="B6059" s="146" t="s">
        <v>5873</v>
      </c>
      <c r="C6059" s="147" t="s">
        <v>95</v>
      </c>
      <c r="D6059" s="168">
        <v>454339</v>
      </c>
      <c r="E6059" s="151">
        <v>833</v>
      </c>
      <c r="F6059" s="913"/>
      <c r="G6059" s="1328"/>
    </row>
    <row r="6060" spans="1:7" ht="18.75" customHeight="1" thickBot="1" x14ac:dyDescent="0.3">
      <c r="A6060" s="1330"/>
      <c r="B6060" s="146" t="s">
        <v>5874</v>
      </c>
      <c r="C6060" s="147" t="s">
        <v>95</v>
      </c>
      <c r="D6060" s="168">
        <v>485238</v>
      </c>
      <c r="E6060" s="151">
        <v>833</v>
      </c>
      <c r="F6060" s="913"/>
      <c r="G6060" s="1328"/>
    </row>
    <row r="6061" spans="1:7" ht="18.75" customHeight="1" thickBot="1" x14ac:dyDescent="0.3">
      <c r="A6061" s="1330"/>
      <c r="B6061" s="146" t="s">
        <v>5875</v>
      </c>
      <c r="C6061" s="147" t="s">
        <v>95</v>
      </c>
      <c r="D6061" s="168">
        <v>518245</v>
      </c>
      <c r="E6061" s="151">
        <v>833</v>
      </c>
      <c r="F6061" s="913"/>
      <c r="G6061" s="1328"/>
    </row>
    <row r="6062" spans="1:7" ht="18.75" customHeight="1" thickBot="1" x14ac:dyDescent="0.3">
      <c r="A6062" s="1330"/>
      <c r="B6062" s="146" t="s">
        <v>5876</v>
      </c>
      <c r="C6062" s="147" t="s">
        <v>95</v>
      </c>
      <c r="D6062" s="168">
        <v>553656</v>
      </c>
      <c r="E6062" s="151">
        <v>833</v>
      </c>
      <c r="F6062" s="913"/>
      <c r="G6062" s="1328"/>
    </row>
    <row r="6063" spans="1:7" ht="18.75" customHeight="1" thickBot="1" x14ac:dyDescent="0.3">
      <c r="A6063" s="1330"/>
      <c r="B6063" s="146" t="s">
        <v>5877</v>
      </c>
      <c r="C6063" s="147" t="s">
        <v>95</v>
      </c>
      <c r="D6063" s="168">
        <v>591812</v>
      </c>
      <c r="E6063" s="151">
        <v>833</v>
      </c>
      <c r="F6063" s="913"/>
      <c r="G6063" s="1328"/>
    </row>
    <row r="6064" spans="1:7" ht="18.75" customHeight="1" thickBot="1" x14ac:dyDescent="0.3">
      <c r="A6064" s="1330"/>
      <c r="B6064" s="146" t="s">
        <v>5878</v>
      </c>
      <c r="C6064" s="147" t="s">
        <v>95</v>
      </c>
      <c r="D6064" s="168">
        <v>633102</v>
      </c>
      <c r="E6064" s="151">
        <v>833</v>
      </c>
      <c r="F6064" s="913"/>
      <c r="G6064" s="1328"/>
    </row>
    <row r="6065" spans="1:7" ht="18.75" customHeight="1" thickBot="1" x14ac:dyDescent="0.3">
      <c r="A6065" s="1330"/>
      <c r="B6065" s="146" t="s">
        <v>5879</v>
      </c>
      <c r="C6065" s="147" t="s">
        <v>95</v>
      </c>
      <c r="D6065" s="168">
        <v>677962</v>
      </c>
      <c r="E6065" s="151">
        <v>833</v>
      </c>
      <c r="F6065" s="913"/>
      <c r="G6065" s="1328"/>
    </row>
    <row r="6066" spans="1:7" ht="18.75" customHeight="1" thickBot="1" x14ac:dyDescent="0.3">
      <c r="A6066" s="1330"/>
      <c r="B6066" s="146" t="s">
        <v>5880</v>
      </c>
      <c r="C6066" s="147" t="s">
        <v>95</v>
      </c>
      <c r="D6066" s="168">
        <v>726917</v>
      </c>
      <c r="E6066" s="151">
        <v>833</v>
      </c>
      <c r="F6066" s="913"/>
      <c r="G6066" s="1328"/>
    </row>
    <row r="6067" spans="1:7" ht="18.75" customHeight="1" thickBot="1" x14ac:dyDescent="0.3">
      <c r="A6067" s="1330"/>
      <c r="B6067" s="146" t="s">
        <v>5881</v>
      </c>
      <c r="C6067" s="147" t="s">
        <v>95</v>
      </c>
      <c r="D6067" s="168">
        <v>780526</v>
      </c>
      <c r="E6067" s="151">
        <v>833</v>
      </c>
      <c r="F6067" s="913"/>
      <c r="G6067" s="1328"/>
    </row>
    <row r="6068" spans="1:7" ht="18.75" customHeight="1" thickBot="1" x14ac:dyDescent="0.3">
      <c r="A6068" s="1330"/>
      <c r="B6068" s="146" t="s">
        <v>5882</v>
      </c>
      <c r="C6068" s="147" t="s">
        <v>95</v>
      </c>
      <c r="D6068" s="168">
        <v>839455</v>
      </c>
      <c r="E6068" s="151">
        <v>833</v>
      </c>
      <c r="F6068" s="913"/>
      <c r="G6068" s="1328"/>
    </row>
    <row r="6069" spans="1:7" ht="18.75" customHeight="1" thickBot="1" x14ac:dyDescent="0.3">
      <c r="A6069" s="1331"/>
      <c r="B6069" s="146" t="s">
        <v>5883</v>
      </c>
      <c r="C6069" s="147" t="s">
        <v>95</v>
      </c>
      <c r="D6069" s="168">
        <v>904456</v>
      </c>
      <c r="E6069" s="151">
        <v>833</v>
      </c>
      <c r="F6069" s="913"/>
      <c r="G6069" s="1328"/>
    </row>
    <row r="6070" spans="1:7" ht="18.75" customHeight="1" thickBot="1" x14ac:dyDescent="0.3">
      <c r="A6070" s="1329">
        <v>57</v>
      </c>
      <c r="B6070" s="146" t="s">
        <v>5884</v>
      </c>
      <c r="C6070" s="147" t="s">
        <v>95</v>
      </c>
      <c r="D6070" s="168">
        <v>91198</v>
      </c>
      <c r="E6070" s="151">
        <v>833</v>
      </c>
      <c r="F6070" s="913"/>
      <c r="G6070" s="1342" t="s">
        <v>4099</v>
      </c>
    </row>
    <row r="6071" spans="1:7" ht="18.75" customHeight="1" thickBot="1" x14ac:dyDescent="0.3">
      <c r="A6071" s="1330"/>
      <c r="B6071" s="146" t="s">
        <v>5885</v>
      </c>
      <c r="C6071" s="147" t="s">
        <v>95</v>
      </c>
      <c r="D6071" s="168">
        <v>120141</v>
      </c>
      <c r="E6071" s="151">
        <v>833</v>
      </c>
      <c r="F6071" s="913"/>
      <c r="G6071" s="1328"/>
    </row>
    <row r="6072" spans="1:7" ht="18.75" customHeight="1" thickBot="1" x14ac:dyDescent="0.3">
      <c r="A6072" s="1330"/>
      <c r="B6072" s="146" t="s">
        <v>5886</v>
      </c>
      <c r="C6072" s="147" t="s">
        <v>95</v>
      </c>
      <c r="D6072" s="168">
        <v>316106</v>
      </c>
      <c r="E6072" s="151">
        <v>833</v>
      </c>
      <c r="F6072" s="913"/>
      <c r="G6072" s="1328"/>
    </row>
    <row r="6073" spans="1:7" ht="18.75" customHeight="1" thickBot="1" x14ac:dyDescent="0.3">
      <c r="A6073" s="1330"/>
      <c r="B6073" s="146" t="s">
        <v>5887</v>
      </c>
      <c r="C6073" s="147" t="s">
        <v>95</v>
      </c>
      <c r="D6073" s="168">
        <v>425284</v>
      </c>
      <c r="E6073" s="151">
        <v>833</v>
      </c>
      <c r="F6073" s="913"/>
      <c r="G6073" s="1328"/>
    </row>
    <row r="6074" spans="1:7" ht="18.75" customHeight="1" thickBot="1" x14ac:dyDescent="0.3">
      <c r="A6074" s="1330"/>
      <c r="B6074" s="146" t="s">
        <v>5888</v>
      </c>
      <c r="C6074" s="147" t="s">
        <v>95</v>
      </c>
      <c r="D6074" s="168">
        <v>454339</v>
      </c>
      <c r="E6074" s="151">
        <v>833</v>
      </c>
      <c r="F6074" s="913"/>
      <c r="G6074" s="1328"/>
    </row>
    <row r="6075" spans="1:7" ht="18.75" customHeight="1" thickBot="1" x14ac:dyDescent="0.3">
      <c r="A6075" s="1330"/>
      <c r="B6075" s="146" t="s">
        <v>5889</v>
      </c>
      <c r="C6075" s="147" t="s">
        <v>95</v>
      </c>
      <c r="D6075" s="168">
        <v>485238</v>
      </c>
      <c r="E6075" s="151">
        <v>833</v>
      </c>
      <c r="F6075" s="913"/>
      <c r="G6075" s="1328"/>
    </row>
    <row r="6076" spans="1:7" ht="18.75" customHeight="1" thickBot="1" x14ac:dyDescent="0.3">
      <c r="A6076" s="1330"/>
      <c r="B6076" s="146" t="s">
        <v>5890</v>
      </c>
      <c r="C6076" s="147" t="s">
        <v>95</v>
      </c>
      <c r="D6076" s="168">
        <v>518245</v>
      </c>
      <c r="E6076" s="151">
        <v>833</v>
      </c>
      <c r="F6076" s="913"/>
      <c r="G6076" s="1328"/>
    </row>
    <row r="6077" spans="1:7" ht="18.75" customHeight="1" thickBot="1" x14ac:dyDescent="0.3">
      <c r="A6077" s="1330"/>
      <c r="B6077" s="146" t="s">
        <v>5891</v>
      </c>
      <c r="C6077" s="147" t="s">
        <v>95</v>
      </c>
      <c r="D6077" s="168">
        <v>553656</v>
      </c>
      <c r="E6077" s="151">
        <v>833</v>
      </c>
      <c r="F6077" s="913"/>
      <c r="G6077" s="1328"/>
    </row>
    <row r="6078" spans="1:7" ht="18.75" customHeight="1" thickBot="1" x14ac:dyDescent="0.3">
      <c r="A6078" s="1330"/>
      <c r="B6078" s="146" t="s">
        <v>5892</v>
      </c>
      <c r="C6078" s="147" t="s">
        <v>95</v>
      </c>
      <c r="D6078" s="168">
        <v>591812</v>
      </c>
      <c r="E6078" s="151">
        <v>833</v>
      </c>
      <c r="F6078" s="913"/>
      <c r="G6078" s="1328"/>
    </row>
    <row r="6079" spans="1:7" ht="18.75" customHeight="1" thickBot="1" x14ac:dyDescent="0.3">
      <c r="A6079" s="1330"/>
      <c r="B6079" s="146" t="s">
        <v>5893</v>
      </c>
      <c r="C6079" s="147" t="s">
        <v>95</v>
      </c>
      <c r="D6079" s="168">
        <v>633102</v>
      </c>
      <c r="E6079" s="151">
        <v>833</v>
      </c>
      <c r="F6079" s="913"/>
      <c r="G6079" s="1328"/>
    </row>
    <row r="6080" spans="1:7" ht="18.75" customHeight="1" thickBot="1" x14ac:dyDescent="0.3">
      <c r="A6080" s="1330"/>
      <c r="B6080" s="146" t="s">
        <v>5894</v>
      </c>
      <c r="C6080" s="147" t="s">
        <v>95</v>
      </c>
      <c r="D6080" s="168">
        <v>677962</v>
      </c>
      <c r="E6080" s="151">
        <v>833</v>
      </c>
      <c r="F6080" s="913"/>
      <c r="G6080" s="1328"/>
    </row>
    <row r="6081" spans="1:7" ht="18.75" customHeight="1" thickBot="1" x14ac:dyDescent="0.3">
      <c r="A6081" s="1330"/>
      <c r="B6081" s="146" t="s">
        <v>5895</v>
      </c>
      <c r="C6081" s="147" t="s">
        <v>95</v>
      </c>
      <c r="D6081" s="168">
        <v>726917</v>
      </c>
      <c r="E6081" s="151">
        <v>833</v>
      </c>
      <c r="F6081" s="913"/>
      <c r="G6081" s="1328"/>
    </row>
    <row r="6082" spans="1:7" ht="18.75" customHeight="1" thickBot="1" x14ac:dyDescent="0.3">
      <c r="A6082" s="1330"/>
      <c r="B6082" s="146" t="s">
        <v>5896</v>
      </c>
      <c r="C6082" s="147" t="s">
        <v>95</v>
      </c>
      <c r="D6082" s="168">
        <v>780526</v>
      </c>
      <c r="E6082" s="151">
        <v>833</v>
      </c>
      <c r="F6082" s="913"/>
      <c r="G6082" s="1328"/>
    </row>
    <row r="6083" spans="1:7" ht="18.75" customHeight="1" thickBot="1" x14ac:dyDescent="0.3">
      <c r="A6083" s="1330"/>
      <c r="B6083" s="146" t="s">
        <v>5897</v>
      </c>
      <c r="C6083" s="147" t="s">
        <v>95</v>
      </c>
      <c r="D6083" s="168">
        <v>839455</v>
      </c>
      <c r="E6083" s="151">
        <v>833</v>
      </c>
      <c r="F6083" s="913"/>
      <c r="G6083" s="1328"/>
    </row>
    <row r="6084" spans="1:7" ht="18.75" customHeight="1" thickBot="1" x14ac:dyDescent="0.3">
      <c r="A6084" s="1331"/>
      <c r="B6084" s="146" t="s">
        <v>5898</v>
      </c>
      <c r="C6084" s="147" t="s">
        <v>95</v>
      </c>
      <c r="D6084" s="168">
        <v>904456</v>
      </c>
      <c r="E6084" s="151">
        <v>833</v>
      </c>
      <c r="F6084" s="913"/>
      <c r="G6084" s="1328"/>
    </row>
    <row r="6085" spans="1:7" ht="18.75" customHeight="1" thickBot="1" x14ac:dyDescent="0.3">
      <c r="A6085" s="1329">
        <v>57</v>
      </c>
      <c r="B6085" s="146" t="s">
        <v>5899</v>
      </c>
      <c r="C6085" s="147" t="s">
        <v>95</v>
      </c>
      <c r="D6085" s="168">
        <v>91198</v>
      </c>
      <c r="E6085" s="151">
        <v>833</v>
      </c>
      <c r="F6085" s="913"/>
      <c r="G6085" s="1342" t="s">
        <v>4099</v>
      </c>
    </row>
    <row r="6086" spans="1:7" ht="18.75" customHeight="1" thickBot="1" x14ac:dyDescent="0.3">
      <c r="A6086" s="1330"/>
      <c r="B6086" s="146" t="s">
        <v>2160</v>
      </c>
      <c r="C6086" s="147" t="s">
        <v>95</v>
      </c>
      <c r="D6086" s="168">
        <v>120141</v>
      </c>
      <c r="E6086" s="151">
        <v>833</v>
      </c>
      <c r="F6086" s="913"/>
      <c r="G6086" s="1328"/>
    </row>
    <row r="6087" spans="1:7" ht="18.75" customHeight="1" thickBot="1" x14ac:dyDescent="0.3">
      <c r="A6087" s="1330"/>
      <c r="B6087" s="146" t="s">
        <v>2161</v>
      </c>
      <c r="C6087" s="147" t="s">
        <v>95</v>
      </c>
      <c r="D6087" s="168">
        <v>316106</v>
      </c>
      <c r="E6087" s="151">
        <v>833</v>
      </c>
      <c r="F6087" s="913"/>
      <c r="G6087" s="1328"/>
    </row>
    <row r="6088" spans="1:7" ht="18.75" customHeight="1" thickBot="1" x14ac:dyDescent="0.3">
      <c r="A6088" s="1330"/>
      <c r="B6088" s="146" t="s">
        <v>2162</v>
      </c>
      <c r="C6088" s="147" t="s">
        <v>95</v>
      </c>
      <c r="D6088" s="168">
        <v>425284</v>
      </c>
      <c r="E6088" s="151">
        <v>833</v>
      </c>
      <c r="F6088" s="913"/>
      <c r="G6088" s="1328"/>
    </row>
    <row r="6089" spans="1:7" ht="18.75" customHeight="1" thickBot="1" x14ac:dyDescent="0.3">
      <c r="A6089" s="1330"/>
      <c r="B6089" s="146" t="s">
        <v>2163</v>
      </c>
      <c r="C6089" s="147" t="s">
        <v>95</v>
      </c>
      <c r="D6089" s="168">
        <v>454339</v>
      </c>
      <c r="E6089" s="151">
        <v>833</v>
      </c>
      <c r="F6089" s="913"/>
      <c r="G6089" s="1328"/>
    </row>
    <row r="6090" spans="1:7" ht="18.75" customHeight="1" thickBot="1" x14ac:dyDescent="0.3">
      <c r="A6090" s="1330"/>
      <c r="B6090" s="146" t="s">
        <v>2164</v>
      </c>
      <c r="C6090" s="147" t="s">
        <v>95</v>
      </c>
      <c r="D6090" s="168">
        <v>485238</v>
      </c>
      <c r="E6090" s="151">
        <v>833</v>
      </c>
      <c r="F6090" s="913"/>
      <c r="G6090" s="1328"/>
    </row>
    <row r="6091" spans="1:7" ht="18.75" customHeight="1" thickBot="1" x14ac:dyDescent="0.3">
      <c r="A6091" s="1330"/>
      <c r="B6091" s="146" t="s">
        <v>2165</v>
      </c>
      <c r="C6091" s="147" t="s">
        <v>95</v>
      </c>
      <c r="D6091" s="168">
        <v>518245</v>
      </c>
      <c r="E6091" s="151">
        <v>833</v>
      </c>
      <c r="F6091" s="913"/>
      <c r="G6091" s="1328"/>
    </row>
    <row r="6092" spans="1:7" ht="18.75" customHeight="1" thickBot="1" x14ac:dyDescent="0.3">
      <c r="A6092" s="1330"/>
      <c r="B6092" s="146" t="s">
        <v>2166</v>
      </c>
      <c r="C6092" s="147" t="s">
        <v>95</v>
      </c>
      <c r="D6092" s="168">
        <v>553656</v>
      </c>
      <c r="E6092" s="151">
        <v>833</v>
      </c>
      <c r="F6092" s="913"/>
      <c r="G6092" s="1328"/>
    </row>
    <row r="6093" spans="1:7" ht="18.75" customHeight="1" thickBot="1" x14ac:dyDescent="0.3">
      <c r="A6093" s="1330"/>
      <c r="B6093" s="146" t="s">
        <v>2167</v>
      </c>
      <c r="C6093" s="147" t="s">
        <v>95</v>
      </c>
      <c r="D6093" s="168">
        <v>591812</v>
      </c>
      <c r="E6093" s="151">
        <v>833</v>
      </c>
      <c r="F6093" s="913"/>
      <c r="G6093" s="1328"/>
    </row>
    <row r="6094" spans="1:7" ht="18.75" customHeight="1" thickBot="1" x14ac:dyDescent="0.3">
      <c r="A6094" s="1330"/>
      <c r="B6094" s="146" t="s">
        <v>2168</v>
      </c>
      <c r="C6094" s="147" t="s">
        <v>95</v>
      </c>
      <c r="D6094" s="168">
        <v>633102</v>
      </c>
      <c r="E6094" s="151">
        <v>833</v>
      </c>
      <c r="F6094" s="913"/>
      <c r="G6094" s="1328"/>
    </row>
    <row r="6095" spans="1:7" ht="18.75" customHeight="1" thickBot="1" x14ac:dyDescent="0.3">
      <c r="A6095" s="1330"/>
      <c r="B6095" s="146" t="s">
        <v>2169</v>
      </c>
      <c r="C6095" s="147" t="s">
        <v>95</v>
      </c>
      <c r="D6095" s="168">
        <v>677962</v>
      </c>
      <c r="E6095" s="151">
        <v>833</v>
      </c>
      <c r="F6095" s="913"/>
      <c r="G6095" s="1328"/>
    </row>
    <row r="6096" spans="1:7" ht="18.75" customHeight="1" thickBot="1" x14ac:dyDescent="0.3">
      <c r="A6096" s="1330"/>
      <c r="B6096" s="146" t="s">
        <v>2170</v>
      </c>
      <c r="C6096" s="147" t="s">
        <v>95</v>
      </c>
      <c r="D6096" s="168">
        <v>726917</v>
      </c>
      <c r="E6096" s="151">
        <v>833</v>
      </c>
      <c r="F6096" s="913"/>
      <c r="G6096" s="1328"/>
    </row>
    <row r="6097" spans="1:7" ht="18.75" customHeight="1" thickBot="1" x14ac:dyDescent="0.3">
      <c r="A6097" s="1330"/>
      <c r="B6097" s="146" t="s">
        <v>2171</v>
      </c>
      <c r="C6097" s="147" t="s">
        <v>95</v>
      </c>
      <c r="D6097" s="168">
        <v>780526</v>
      </c>
      <c r="E6097" s="151">
        <v>833</v>
      </c>
      <c r="F6097" s="913"/>
      <c r="G6097" s="1328"/>
    </row>
    <row r="6098" spans="1:7" ht="18.75" customHeight="1" thickBot="1" x14ac:dyDescent="0.3">
      <c r="A6098" s="1330"/>
      <c r="B6098" s="146" t="s">
        <v>2172</v>
      </c>
      <c r="C6098" s="147" t="s">
        <v>95</v>
      </c>
      <c r="D6098" s="168">
        <v>839455</v>
      </c>
      <c r="E6098" s="151">
        <v>833</v>
      </c>
      <c r="F6098" s="913"/>
      <c r="G6098" s="1328"/>
    </row>
    <row r="6099" spans="1:7" ht="18.75" customHeight="1" thickBot="1" x14ac:dyDescent="0.3">
      <c r="A6099" s="1331"/>
      <c r="B6099" s="146" t="s">
        <v>2173</v>
      </c>
      <c r="C6099" s="147" t="s">
        <v>95</v>
      </c>
      <c r="D6099" s="168">
        <v>904456</v>
      </c>
      <c r="E6099" s="151">
        <v>833</v>
      </c>
      <c r="F6099" s="913"/>
      <c r="G6099" s="1328"/>
    </row>
    <row r="6100" spans="1:7" ht="18.75" customHeight="1" thickBot="1" x14ac:dyDescent="0.3">
      <c r="A6100" s="1329">
        <v>58</v>
      </c>
      <c r="B6100" s="146" t="s">
        <v>5900</v>
      </c>
      <c r="C6100" s="147" t="s">
        <v>95</v>
      </c>
      <c r="D6100" s="168">
        <v>91198</v>
      </c>
      <c r="E6100" s="151">
        <v>833</v>
      </c>
      <c r="F6100" s="913"/>
      <c r="G6100" s="1342" t="s">
        <v>4099</v>
      </c>
    </row>
    <row r="6101" spans="1:7" ht="18.75" customHeight="1" thickBot="1" x14ac:dyDescent="0.3">
      <c r="A6101" s="1330"/>
      <c r="B6101" s="146" t="s">
        <v>5901</v>
      </c>
      <c r="C6101" s="147" t="s">
        <v>95</v>
      </c>
      <c r="D6101" s="168">
        <v>120141</v>
      </c>
      <c r="E6101" s="151">
        <v>833</v>
      </c>
      <c r="F6101" s="913"/>
      <c r="G6101" s="1328"/>
    </row>
    <row r="6102" spans="1:7" ht="18.75" customHeight="1" thickBot="1" x14ac:dyDescent="0.3">
      <c r="A6102" s="1330"/>
      <c r="B6102" s="146" t="s">
        <v>5902</v>
      </c>
      <c r="C6102" s="147" t="s">
        <v>95</v>
      </c>
      <c r="D6102" s="168">
        <v>316106</v>
      </c>
      <c r="E6102" s="151">
        <v>833</v>
      </c>
      <c r="F6102" s="913"/>
      <c r="G6102" s="1328"/>
    </row>
    <row r="6103" spans="1:7" ht="18.75" customHeight="1" thickBot="1" x14ac:dyDescent="0.3">
      <c r="A6103" s="1330"/>
      <c r="B6103" s="146" t="s">
        <v>5903</v>
      </c>
      <c r="C6103" s="147" t="s">
        <v>95</v>
      </c>
      <c r="D6103" s="168">
        <v>425284</v>
      </c>
      <c r="E6103" s="151">
        <v>833</v>
      </c>
      <c r="F6103" s="913"/>
      <c r="G6103" s="1328"/>
    </row>
    <row r="6104" spans="1:7" ht="18.75" customHeight="1" thickBot="1" x14ac:dyDescent="0.3">
      <c r="A6104" s="1330"/>
      <c r="B6104" s="146" t="s">
        <v>5904</v>
      </c>
      <c r="C6104" s="147" t="s">
        <v>95</v>
      </c>
      <c r="D6104" s="168">
        <v>454339</v>
      </c>
      <c r="E6104" s="151">
        <v>833</v>
      </c>
      <c r="F6104" s="913"/>
      <c r="G6104" s="1328"/>
    </row>
    <row r="6105" spans="1:7" ht="18.75" customHeight="1" thickBot="1" x14ac:dyDescent="0.3">
      <c r="A6105" s="1330"/>
      <c r="B6105" s="146" t="s">
        <v>5905</v>
      </c>
      <c r="C6105" s="147" t="s">
        <v>95</v>
      </c>
      <c r="D6105" s="168">
        <v>485238</v>
      </c>
      <c r="E6105" s="151">
        <v>833</v>
      </c>
      <c r="F6105" s="913"/>
      <c r="G6105" s="1328"/>
    </row>
    <row r="6106" spans="1:7" ht="18.75" customHeight="1" thickBot="1" x14ac:dyDescent="0.3">
      <c r="A6106" s="1330"/>
      <c r="B6106" s="146" t="s">
        <v>5906</v>
      </c>
      <c r="C6106" s="147" t="s">
        <v>95</v>
      </c>
      <c r="D6106" s="168">
        <v>518245</v>
      </c>
      <c r="E6106" s="151">
        <v>833</v>
      </c>
      <c r="F6106" s="913"/>
      <c r="G6106" s="1328"/>
    </row>
    <row r="6107" spans="1:7" ht="18.75" customHeight="1" thickBot="1" x14ac:dyDescent="0.3">
      <c r="A6107" s="1330"/>
      <c r="B6107" s="146" t="s">
        <v>5907</v>
      </c>
      <c r="C6107" s="147" t="s">
        <v>95</v>
      </c>
      <c r="D6107" s="168">
        <v>553656</v>
      </c>
      <c r="E6107" s="151">
        <v>833</v>
      </c>
      <c r="F6107" s="913"/>
      <c r="G6107" s="1328"/>
    </row>
    <row r="6108" spans="1:7" ht="18.75" customHeight="1" thickBot="1" x14ac:dyDescent="0.3">
      <c r="A6108" s="1330"/>
      <c r="B6108" s="146" t="s">
        <v>5908</v>
      </c>
      <c r="C6108" s="147" t="s">
        <v>95</v>
      </c>
      <c r="D6108" s="168">
        <v>591812</v>
      </c>
      <c r="E6108" s="151">
        <v>833</v>
      </c>
      <c r="F6108" s="913"/>
      <c r="G6108" s="1328"/>
    </row>
    <row r="6109" spans="1:7" ht="18.75" customHeight="1" thickBot="1" x14ac:dyDescent="0.3">
      <c r="A6109" s="1330"/>
      <c r="B6109" s="146" t="s">
        <v>5909</v>
      </c>
      <c r="C6109" s="147" t="s">
        <v>95</v>
      </c>
      <c r="D6109" s="168">
        <v>633102</v>
      </c>
      <c r="E6109" s="151">
        <v>833</v>
      </c>
      <c r="F6109" s="913"/>
      <c r="G6109" s="1328"/>
    </row>
    <row r="6110" spans="1:7" ht="18.75" customHeight="1" thickBot="1" x14ac:dyDescent="0.3">
      <c r="A6110" s="1330"/>
      <c r="B6110" s="146" t="s">
        <v>5910</v>
      </c>
      <c r="C6110" s="147" t="s">
        <v>95</v>
      </c>
      <c r="D6110" s="168">
        <v>677962</v>
      </c>
      <c r="E6110" s="151">
        <v>833</v>
      </c>
      <c r="F6110" s="913"/>
      <c r="G6110" s="1328"/>
    </row>
    <row r="6111" spans="1:7" ht="18.75" customHeight="1" thickBot="1" x14ac:dyDescent="0.3">
      <c r="A6111" s="1330"/>
      <c r="B6111" s="146" t="s">
        <v>5911</v>
      </c>
      <c r="C6111" s="147" t="s">
        <v>95</v>
      </c>
      <c r="D6111" s="168">
        <v>726917</v>
      </c>
      <c r="E6111" s="151">
        <v>833</v>
      </c>
      <c r="F6111" s="913"/>
      <c r="G6111" s="1328"/>
    </row>
    <row r="6112" spans="1:7" ht="18.75" customHeight="1" thickBot="1" x14ac:dyDescent="0.3">
      <c r="A6112" s="1330"/>
      <c r="B6112" s="146" t="s">
        <v>5912</v>
      </c>
      <c r="C6112" s="147" t="s">
        <v>95</v>
      </c>
      <c r="D6112" s="168">
        <v>780526</v>
      </c>
      <c r="E6112" s="151">
        <v>833</v>
      </c>
      <c r="F6112" s="913"/>
      <c r="G6112" s="1328"/>
    </row>
    <row r="6113" spans="1:7" ht="18.75" customHeight="1" thickBot="1" x14ac:dyDescent="0.3">
      <c r="A6113" s="1330"/>
      <c r="B6113" s="146" t="s">
        <v>5913</v>
      </c>
      <c r="C6113" s="147" t="s">
        <v>95</v>
      </c>
      <c r="D6113" s="168">
        <v>839455</v>
      </c>
      <c r="E6113" s="151">
        <v>833</v>
      </c>
      <c r="F6113" s="913"/>
      <c r="G6113" s="1328"/>
    </row>
    <row r="6114" spans="1:7" ht="18.75" customHeight="1" thickBot="1" x14ac:dyDescent="0.3">
      <c r="A6114" s="1331"/>
      <c r="B6114" s="146" t="s">
        <v>5914</v>
      </c>
      <c r="C6114" s="147" t="s">
        <v>95</v>
      </c>
      <c r="D6114" s="168">
        <v>904456</v>
      </c>
      <c r="E6114" s="151">
        <v>833</v>
      </c>
      <c r="F6114" s="913"/>
      <c r="G6114" s="1328"/>
    </row>
    <row r="6115" spans="1:7" ht="18.75" customHeight="1" thickBot="1" x14ac:dyDescent="0.3">
      <c r="A6115" s="1329">
        <v>58</v>
      </c>
      <c r="B6115" s="146" t="s">
        <v>5915</v>
      </c>
      <c r="C6115" s="147" t="s">
        <v>95</v>
      </c>
      <c r="D6115" s="168">
        <v>91198</v>
      </c>
      <c r="E6115" s="151">
        <v>833</v>
      </c>
      <c r="F6115" s="913"/>
      <c r="G6115" s="1342" t="s">
        <v>4099</v>
      </c>
    </row>
    <row r="6116" spans="1:7" ht="18.75" customHeight="1" thickBot="1" x14ac:dyDescent="0.3">
      <c r="A6116" s="1330"/>
      <c r="B6116" s="146" t="s">
        <v>5916</v>
      </c>
      <c r="C6116" s="147" t="s">
        <v>95</v>
      </c>
      <c r="D6116" s="168">
        <v>120141</v>
      </c>
      <c r="E6116" s="151">
        <v>833</v>
      </c>
      <c r="F6116" s="913"/>
      <c r="G6116" s="1328"/>
    </row>
    <row r="6117" spans="1:7" ht="18.75" customHeight="1" thickBot="1" x14ac:dyDescent="0.3">
      <c r="A6117" s="1330"/>
      <c r="B6117" s="146" t="s">
        <v>5917</v>
      </c>
      <c r="C6117" s="147" t="s">
        <v>95</v>
      </c>
      <c r="D6117" s="168">
        <v>316106</v>
      </c>
      <c r="E6117" s="151">
        <v>833</v>
      </c>
      <c r="F6117" s="913"/>
      <c r="G6117" s="1328"/>
    </row>
    <row r="6118" spans="1:7" ht="18.75" customHeight="1" thickBot="1" x14ac:dyDescent="0.3">
      <c r="A6118" s="1330"/>
      <c r="B6118" s="146" t="s">
        <v>5918</v>
      </c>
      <c r="C6118" s="147" t="s">
        <v>95</v>
      </c>
      <c r="D6118" s="168">
        <v>425284</v>
      </c>
      <c r="E6118" s="151">
        <v>833</v>
      </c>
      <c r="F6118" s="913"/>
      <c r="G6118" s="1328"/>
    </row>
    <row r="6119" spans="1:7" ht="18.75" customHeight="1" thickBot="1" x14ac:dyDescent="0.3">
      <c r="A6119" s="1330"/>
      <c r="B6119" s="146" t="s">
        <v>5919</v>
      </c>
      <c r="C6119" s="147" t="s">
        <v>95</v>
      </c>
      <c r="D6119" s="168">
        <v>454339</v>
      </c>
      <c r="E6119" s="151">
        <v>833</v>
      </c>
      <c r="F6119" s="913"/>
      <c r="G6119" s="1328"/>
    </row>
    <row r="6120" spans="1:7" ht="18.75" customHeight="1" thickBot="1" x14ac:dyDescent="0.3">
      <c r="A6120" s="1330"/>
      <c r="B6120" s="146" t="s">
        <v>5920</v>
      </c>
      <c r="C6120" s="147" t="s">
        <v>95</v>
      </c>
      <c r="D6120" s="168">
        <v>485238</v>
      </c>
      <c r="E6120" s="151">
        <v>833</v>
      </c>
      <c r="F6120" s="913"/>
      <c r="G6120" s="1328"/>
    </row>
    <row r="6121" spans="1:7" ht="18.75" customHeight="1" thickBot="1" x14ac:dyDescent="0.3">
      <c r="A6121" s="1330"/>
      <c r="B6121" s="146" t="s">
        <v>5921</v>
      </c>
      <c r="C6121" s="147" t="s">
        <v>95</v>
      </c>
      <c r="D6121" s="168">
        <v>518245</v>
      </c>
      <c r="E6121" s="151">
        <v>833</v>
      </c>
      <c r="F6121" s="913"/>
      <c r="G6121" s="1328"/>
    </row>
    <row r="6122" spans="1:7" ht="18.75" customHeight="1" thickBot="1" x14ac:dyDescent="0.3">
      <c r="A6122" s="1330"/>
      <c r="B6122" s="146" t="s">
        <v>5922</v>
      </c>
      <c r="C6122" s="147" t="s">
        <v>95</v>
      </c>
      <c r="D6122" s="168">
        <v>553656</v>
      </c>
      <c r="E6122" s="151">
        <v>833</v>
      </c>
      <c r="F6122" s="913"/>
      <c r="G6122" s="1328"/>
    </row>
    <row r="6123" spans="1:7" ht="18.75" customHeight="1" thickBot="1" x14ac:dyDescent="0.3">
      <c r="A6123" s="1330"/>
      <c r="B6123" s="146" t="s">
        <v>5923</v>
      </c>
      <c r="C6123" s="147" t="s">
        <v>95</v>
      </c>
      <c r="D6123" s="168">
        <v>591812</v>
      </c>
      <c r="E6123" s="151">
        <v>833</v>
      </c>
      <c r="F6123" s="913"/>
      <c r="G6123" s="1328"/>
    </row>
    <row r="6124" spans="1:7" ht="18.75" customHeight="1" thickBot="1" x14ac:dyDescent="0.3">
      <c r="A6124" s="1330"/>
      <c r="B6124" s="146" t="s">
        <v>5924</v>
      </c>
      <c r="C6124" s="147" t="s">
        <v>95</v>
      </c>
      <c r="D6124" s="168">
        <v>633102</v>
      </c>
      <c r="E6124" s="151">
        <v>833</v>
      </c>
      <c r="F6124" s="913"/>
      <c r="G6124" s="1328"/>
    </row>
    <row r="6125" spans="1:7" ht="18.75" customHeight="1" thickBot="1" x14ac:dyDescent="0.3">
      <c r="A6125" s="1330"/>
      <c r="B6125" s="146" t="s">
        <v>5925</v>
      </c>
      <c r="C6125" s="147" t="s">
        <v>95</v>
      </c>
      <c r="D6125" s="168">
        <v>677962</v>
      </c>
      <c r="E6125" s="151">
        <v>833</v>
      </c>
      <c r="F6125" s="913"/>
      <c r="G6125" s="1328"/>
    </row>
    <row r="6126" spans="1:7" ht="18.75" customHeight="1" thickBot="1" x14ac:dyDescent="0.3">
      <c r="A6126" s="1330"/>
      <c r="B6126" s="146" t="s">
        <v>5926</v>
      </c>
      <c r="C6126" s="147" t="s">
        <v>95</v>
      </c>
      <c r="D6126" s="168">
        <v>726917</v>
      </c>
      <c r="E6126" s="151">
        <v>833</v>
      </c>
      <c r="F6126" s="913"/>
      <c r="G6126" s="1328"/>
    </row>
    <row r="6127" spans="1:7" ht="18.75" customHeight="1" thickBot="1" x14ac:dyDescent="0.3">
      <c r="A6127" s="1330"/>
      <c r="B6127" s="146" t="s">
        <v>5927</v>
      </c>
      <c r="C6127" s="147" t="s">
        <v>95</v>
      </c>
      <c r="D6127" s="168">
        <v>780526</v>
      </c>
      <c r="E6127" s="151">
        <v>833</v>
      </c>
      <c r="F6127" s="913"/>
      <c r="G6127" s="1328"/>
    </row>
    <row r="6128" spans="1:7" ht="18.75" customHeight="1" thickBot="1" x14ac:dyDescent="0.3">
      <c r="A6128" s="1330"/>
      <c r="B6128" s="146" t="s">
        <v>5928</v>
      </c>
      <c r="C6128" s="147" t="s">
        <v>95</v>
      </c>
      <c r="D6128" s="168">
        <v>839455</v>
      </c>
      <c r="E6128" s="151">
        <v>833</v>
      </c>
      <c r="F6128" s="913"/>
      <c r="G6128" s="1328"/>
    </row>
    <row r="6129" spans="1:7" ht="18.75" customHeight="1" thickBot="1" x14ac:dyDescent="0.3">
      <c r="A6129" s="1331"/>
      <c r="B6129" s="146" t="s">
        <v>5929</v>
      </c>
      <c r="C6129" s="147" t="s">
        <v>95</v>
      </c>
      <c r="D6129" s="168">
        <v>904456</v>
      </c>
      <c r="E6129" s="151">
        <v>833</v>
      </c>
      <c r="F6129" s="913"/>
      <c r="G6129" s="1328"/>
    </row>
    <row r="6130" spans="1:7" ht="18.75" customHeight="1" thickBot="1" x14ac:dyDescent="0.3">
      <c r="A6130" s="1329">
        <v>58</v>
      </c>
      <c r="B6130" s="146" t="s">
        <v>5930</v>
      </c>
      <c r="C6130" s="147" t="s">
        <v>95</v>
      </c>
      <c r="D6130" s="168">
        <v>91198</v>
      </c>
      <c r="E6130" s="151">
        <v>833</v>
      </c>
      <c r="F6130" s="913"/>
      <c r="G6130" s="1342" t="s">
        <v>4099</v>
      </c>
    </row>
    <row r="6131" spans="1:7" ht="18.75" customHeight="1" thickBot="1" x14ac:dyDescent="0.3">
      <c r="A6131" s="1330"/>
      <c r="B6131" s="146" t="s">
        <v>5931</v>
      </c>
      <c r="C6131" s="147" t="s">
        <v>95</v>
      </c>
      <c r="D6131" s="168">
        <v>120141</v>
      </c>
      <c r="E6131" s="151">
        <v>833</v>
      </c>
      <c r="F6131" s="913"/>
      <c r="G6131" s="1328"/>
    </row>
    <row r="6132" spans="1:7" ht="18.75" customHeight="1" thickBot="1" x14ac:dyDescent="0.3">
      <c r="A6132" s="1330"/>
      <c r="B6132" s="146" t="s">
        <v>5932</v>
      </c>
      <c r="C6132" s="147" t="s">
        <v>95</v>
      </c>
      <c r="D6132" s="168">
        <v>316106</v>
      </c>
      <c r="E6132" s="151">
        <v>833</v>
      </c>
      <c r="F6132" s="913"/>
      <c r="G6132" s="1328"/>
    </row>
    <row r="6133" spans="1:7" ht="18.75" customHeight="1" thickBot="1" x14ac:dyDescent="0.3">
      <c r="A6133" s="1330"/>
      <c r="B6133" s="146" t="s">
        <v>5933</v>
      </c>
      <c r="C6133" s="147" t="s">
        <v>95</v>
      </c>
      <c r="D6133" s="168">
        <v>425284</v>
      </c>
      <c r="E6133" s="151">
        <v>833</v>
      </c>
      <c r="F6133" s="913"/>
      <c r="G6133" s="1328"/>
    </row>
    <row r="6134" spans="1:7" ht="18.75" customHeight="1" thickBot="1" x14ac:dyDescent="0.3">
      <c r="A6134" s="1330"/>
      <c r="B6134" s="146" t="s">
        <v>5934</v>
      </c>
      <c r="C6134" s="147" t="s">
        <v>95</v>
      </c>
      <c r="D6134" s="168">
        <v>454339</v>
      </c>
      <c r="E6134" s="151">
        <v>833</v>
      </c>
      <c r="F6134" s="913"/>
      <c r="G6134" s="1328"/>
    </row>
    <row r="6135" spans="1:7" ht="18.75" customHeight="1" thickBot="1" x14ac:dyDescent="0.3">
      <c r="A6135" s="1330"/>
      <c r="B6135" s="146" t="s">
        <v>5935</v>
      </c>
      <c r="C6135" s="147" t="s">
        <v>95</v>
      </c>
      <c r="D6135" s="168">
        <v>485238</v>
      </c>
      <c r="E6135" s="151">
        <v>833</v>
      </c>
      <c r="F6135" s="913"/>
      <c r="G6135" s="1328"/>
    </row>
    <row r="6136" spans="1:7" ht="18.75" customHeight="1" thickBot="1" x14ac:dyDescent="0.3">
      <c r="A6136" s="1330"/>
      <c r="B6136" s="146" t="s">
        <v>5936</v>
      </c>
      <c r="C6136" s="147" t="s">
        <v>95</v>
      </c>
      <c r="D6136" s="168">
        <v>518245</v>
      </c>
      <c r="E6136" s="151">
        <v>833</v>
      </c>
      <c r="F6136" s="913"/>
      <c r="G6136" s="1328"/>
    </row>
    <row r="6137" spans="1:7" ht="18.75" customHeight="1" thickBot="1" x14ac:dyDescent="0.3">
      <c r="A6137" s="1330"/>
      <c r="B6137" s="146" t="s">
        <v>5937</v>
      </c>
      <c r="C6137" s="147" t="s">
        <v>95</v>
      </c>
      <c r="D6137" s="168">
        <v>553656</v>
      </c>
      <c r="E6137" s="151">
        <v>833</v>
      </c>
      <c r="F6137" s="913"/>
      <c r="G6137" s="1328"/>
    </row>
    <row r="6138" spans="1:7" ht="18.75" customHeight="1" thickBot="1" x14ac:dyDescent="0.3">
      <c r="A6138" s="1330"/>
      <c r="B6138" s="146" t="s">
        <v>5938</v>
      </c>
      <c r="C6138" s="147" t="s">
        <v>95</v>
      </c>
      <c r="D6138" s="168">
        <v>591812</v>
      </c>
      <c r="E6138" s="151">
        <v>833</v>
      </c>
      <c r="F6138" s="913"/>
      <c r="G6138" s="1328"/>
    </row>
    <row r="6139" spans="1:7" ht="18.75" customHeight="1" thickBot="1" x14ac:dyDescent="0.3">
      <c r="A6139" s="1330"/>
      <c r="B6139" s="146" t="s">
        <v>5939</v>
      </c>
      <c r="C6139" s="147" t="s">
        <v>95</v>
      </c>
      <c r="D6139" s="168">
        <v>633102</v>
      </c>
      <c r="E6139" s="151">
        <v>833</v>
      </c>
      <c r="F6139" s="913"/>
      <c r="G6139" s="1328"/>
    </row>
    <row r="6140" spans="1:7" ht="18.75" customHeight="1" thickBot="1" x14ac:dyDescent="0.3">
      <c r="A6140" s="1330"/>
      <c r="B6140" s="146" t="s">
        <v>5940</v>
      </c>
      <c r="C6140" s="147" t="s">
        <v>95</v>
      </c>
      <c r="D6140" s="168">
        <v>677962</v>
      </c>
      <c r="E6140" s="151">
        <v>833</v>
      </c>
      <c r="F6140" s="913"/>
      <c r="G6140" s="1328"/>
    </row>
    <row r="6141" spans="1:7" ht="18.75" customHeight="1" thickBot="1" x14ac:dyDescent="0.3">
      <c r="A6141" s="1330"/>
      <c r="B6141" s="146" t="s">
        <v>5941</v>
      </c>
      <c r="C6141" s="147" t="s">
        <v>95</v>
      </c>
      <c r="D6141" s="168">
        <v>726917</v>
      </c>
      <c r="E6141" s="151">
        <v>833</v>
      </c>
      <c r="F6141" s="913"/>
      <c r="G6141" s="1328"/>
    </row>
    <row r="6142" spans="1:7" ht="18.75" customHeight="1" thickBot="1" x14ac:dyDescent="0.3">
      <c r="A6142" s="1330"/>
      <c r="B6142" s="146" t="s">
        <v>5942</v>
      </c>
      <c r="C6142" s="147" t="s">
        <v>95</v>
      </c>
      <c r="D6142" s="168">
        <v>780526</v>
      </c>
      <c r="E6142" s="151">
        <v>833</v>
      </c>
      <c r="F6142" s="913"/>
      <c r="G6142" s="1328"/>
    </row>
    <row r="6143" spans="1:7" ht="18.75" customHeight="1" thickBot="1" x14ac:dyDescent="0.3">
      <c r="A6143" s="1330"/>
      <c r="B6143" s="146" t="s">
        <v>5943</v>
      </c>
      <c r="C6143" s="147" t="s">
        <v>95</v>
      </c>
      <c r="D6143" s="168">
        <v>839455</v>
      </c>
      <c r="E6143" s="151">
        <v>833</v>
      </c>
      <c r="F6143" s="913"/>
      <c r="G6143" s="1328"/>
    </row>
    <row r="6144" spans="1:7" ht="18.75" customHeight="1" thickBot="1" x14ac:dyDescent="0.3">
      <c r="A6144" s="1331"/>
      <c r="B6144" s="146" t="s">
        <v>5944</v>
      </c>
      <c r="C6144" s="147" t="s">
        <v>95</v>
      </c>
      <c r="D6144" s="168">
        <v>904456</v>
      </c>
      <c r="E6144" s="151">
        <v>833</v>
      </c>
      <c r="F6144" s="913"/>
      <c r="G6144" s="1328"/>
    </row>
    <row r="6145" spans="1:7" ht="18.75" customHeight="1" thickBot="1" x14ac:dyDescent="0.3">
      <c r="A6145" s="1329">
        <v>59</v>
      </c>
      <c r="B6145" s="146" t="s">
        <v>5945</v>
      </c>
      <c r="C6145" s="147" t="s">
        <v>95</v>
      </c>
      <c r="D6145" s="168">
        <v>91198</v>
      </c>
      <c r="E6145" s="151">
        <v>833</v>
      </c>
      <c r="F6145" s="913"/>
      <c r="G6145" s="1342" t="s">
        <v>4099</v>
      </c>
    </row>
    <row r="6146" spans="1:7" ht="18.75" customHeight="1" thickBot="1" x14ac:dyDescent="0.3">
      <c r="A6146" s="1330"/>
      <c r="B6146" s="146" t="s">
        <v>5946</v>
      </c>
      <c r="C6146" s="147" t="s">
        <v>95</v>
      </c>
      <c r="D6146" s="168">
        <v>120141</v>
      </c>
      <c r="E6146" s="151">
        <v>833</v>
      </c>
      <c r="F6146" s="913"/>
      <c r="G6146" s="1328"/>
    </row>
    <row r="6147" spans="1:7" ht="18.75" customHeight="1" thickBot="1" x14ac:dyDescent="0.3">
      <c r="A6147" s="1330"/>
      <c r="B6147" s="146" t="s">
        <v>5947</v>
      </c>
      <c r="C6147" s="147" t="s">
        <v>95</v>
      </c>
      <c r="D6147" s="168">
        <v>316106</v>
      </c>
      <c r="E6147" s="151">
        <v>833</v>
      </c>
      <c r="F6147" s="913"/>
      <c r="G6147" s="1328"/>
    </row>
    <row r="6148" spans="1:7" ht="18.75" customHeight="1" thickBot="1" x14ac:dyDescent="0.3">
      <c r="A6148" s="1330"/>
      <c r="B6148" s="146" t="s">
        <v>5948</v>
      </c>
      <c r="C6148" s="147" t="s">
        <v>95</v>
      </c>
      <c r="D6148" s="168">
        <v>425284</v>
      </c>
      <c r="E6148" s="151">
        <v>833</v>
      </c>
      <c r="F6148" s="913"/>
      <c r="G6148" s="1328"/>
    </row>
    <row r="6149" spans="1:7" ht="18.75" customHeight="1" thickBot="1" x14ac:dyDescent="0.3">
      <c r="A6149" s="1330"/>
      <c r="B6149" s="146" t="s">
        <v>5949</v>
      </c>
      <c r="C6149" s="147" t="s">
        <v>95</v>
      </c>
      <c r="D6149" s="168">
        <v>454339</v>
      </c>
      <c r="E6149" s="151">
        <v>833</v>
      </c>
      <c r="F6149" s="913"/>
      <c r="G6149" s="1328"/>
    </row>
    <row r="6150" spans="1:7" ht="18.75" customHeight="1" thickBot="1" x14ac:dyDescent="0.3">
      <c r="A6150" s="1330"/>
      <c r="B6150" s="146" t="s">
        <v>5950</v>
      </c>
      <c r="C6150" s="147" t="s">
        <v>95</v>
      </c>
      <c r="D6150" s="168">
        <v>485238</v>
      </c>
      <c r="E6150" s="151">
        <v>833</v>
      </c>
      <c r="F6150" s="913"/>
      <c r="G6150" s="1328"/>
    </row>
    <row r="6151" spans="1:7" ht="18.75" customHeight="1" thickBot="1" x14ac:dyDescent="0.3">
      <c r="A6151" s="1330"/>
      <c r="B6151" s="146" t="s">
        <v>5951</v>
      </c>
      <c r="C6151" s="147" t="s">
        <v>95</v>
      </c>
      <c r="D6151" s="168">
        <v>518245</v>
      </c>
      <c r="E6151" s="151">
        <v>833</v>
      </c>
      <c r="F6151" s="913"/>
      <c r="G6151" s="1328"/>
    </row>
    <row r="6152" spans="1:7" ht="18.75" customHeight="1" thickBot="1" x14ac:dyDescent="0.3">
      <c r="A6152" s="1330"/>
      <c r="B6152" s="146" t="s">
        <v>5952</v>
      </c>
      <c r="C6152" s="147" t="s">
        <v>95</v>
      </c>
      <c r="D6152" s="168">
        <v>553656</v>
      </c>
      <c r="E6152" s="151">
        <v>833</v>
      </c>
      <c r="F6152" s="913"/>
      <c r="G6152" s="1328"/>
    </row>
    <row r="6153" spans="1:7" ht="18.75" customHeight="1" thickBot="1" x14ac:dyDescent="0.3">
      <c r="A6153" s="1330"/>
      <c r="B6153" s="146" t="s">
        <v>5953</v>
      </c>
      <c r="C6153" s="147" t="s">
        <v>95</v>
      </c>
      <c r="D6153" s="168">
        <v>591812</v>
      </c>
      <c r="E6153" s="151">
        <v>833</v>
      </c>
      <c r="F6153" s="913"/>
      <c r="G6153" s="1328"/>
    </row>
    <row r="6154" spans="1:7" ht="18.75" customHeight="1" thickBot="1" x14ac:dyDescent="0.3">
      <c r="A6154" s="1330"/>
      <c r="B6154" s="146" t="s">
        <v>5954</v>
      </c>
      <c r="C6154" s="147" t="s">
        <v>95</v>
      </c>
      <c r="D6154" s="168">
        <v>633102</v>
      </c>
      <c r="E6154" s="151">
        <v>833</v>
      </c>
      <c r="F6154" s="913"/>
      <c r="G6154" s="1328"/>
    </row>
    <row r="6155" spans="1:7" ht="18.75" customHeight="1" thickBot="1" x14ac:dyDescent="0.3">
      <c r="A6155" s="1330"/>
      <c r="B6155" s="146" t="s">
        <v>5955</v>
      </c>
      <c r="C6155" s="147" t="s">
        <v>95</v>
      </c>
      <c r="D6155" s="168">
        <v>677962</v>
      </c>
      <c r="E6155" s="151">
        <v>833</v>
      </c>
      <c r="F6155" s="913"/>
      <c r="G6155" s="1328"/>
    </row>
    <row r="6156" spans="1:7" ht="18.75" customHeight="1" thickBot="1" x14ac:dyDescent="0.3">
      <c r="A6156" s="1330"/>
      <c r="B6156" s="146" t="s">
        <v>5956</v>
      </c>
      <c r="C6156" s="147" t="s">
        <v>95</v>
      </c>
      <c r="D6156" s="168">
        <v>726917</v>
      </c>
      <c r="E6156" s="151">
        <v>833</v>
      </c>
      <c r="F6156" s="913"/>
      <c r="G6156" s="1328"/>
    </row>
    <row r="6157" spans="1:7" ht="18.75" customHeight="1" thickBot="1" x14ac:dyDescent="0.3">
      <c r="A6157" s="1330"/>
      <c r="B6157" s="146" t="s">
        <v>5957</v>
      </c>
      <c r="C6157" s="147" t="s">
        <v>95</v>
      </c>
      <c r="D6157" s="168">
        <v>780526</v>
      </c>
      <c r="E6157" s="151">
        <v>833</v>
      </c>
      <c r="F6157" s="913"/>
      <c r="G6157" s="1328"/>
    </row>
    <row r="6158" spans="1:7" ht="18.75" customHeight="1" thickBot="1" x14ac:dyDescent="0.3">
      <c r="A6158" s="1330"/>
      <c r="B6158" s="146" t="s">
        <v>5958</v>
      </c>
      <c r="C6158" s="147" t="s">
        <v>95</v>
      </c>
      <c r="D6158" s="168">
        <v>839455</v>
      </c>
      <c r="E6158" s="151">
        <v>833</v>
      </c>
      <c r="F6158" s="913"/>
      <c r="G6158" s="1328"/>
    </row>
    <row r="6159" spans="1:7" ht="18.75" customHeight="1" thickBot="1" x14ac:dyDescent="0.3">
      <c r="A6159" s="1331"/>
      <c r="B6159" s="146" t="s">
        <v>5959</v>
      </c>
      <c r="C6159" s="147" t="s">
        <v>95</v>
      </c>
      <c r="D6159" s="168">
        <v>904456</v>
      </c>
      <c r="E6159" s="151">
        <v>833</v>
      </c>
      <c r="F6159" s="913"/>
      <c r="G6159" s="1328"/>
    </row>
    <row r="6160" spans="1:7" ht="18.75" customHeight="1" thickBot="1" x14ac:dyDescent="0.3">
      <c r="A6160" s="1329">
        <v>60</v>
      </c>
      <c r="B6160" s="146" t="s">
        <v>5960</v>
      </c>
      <c r="C6160" s="147" t="s">
        <v>95</v>
      </c>
      <c r="D6160" s="168">
        <v>91198</v>
      </c>
      <c r="E6160" s="151">
        <v>833</v>
      </c>
      <c r="F6160" s="913"/>
      <c r="G6160" s="1342" t="s">
        <v>4099</v>
      </c>
    </row>
    <row r="6161" spans="1:7" ht="18.75" customHeight="1" thickBot="1" x14ac:dyDescent="0.3">
      <c r="A6161" s="1330"/>
      <c r="B6161" s="146" t="s">
        <v>5961</v>
      </c>
      <c r="C6161" s="147" t="s">
        <v>95</v>
      </c>
      <c r="D6161" s="168">
        <v>120141</v>
      </c>
      <c r="E6161" s="151">
        <v>833</v>
      </c>
      <c r="F6161" s="913"/>
      <c r="G6161" s="1328"/>
    </row>
    <row r="6162" spans="1:7" ht="18.75" customHeight="1" thickBot="1" x14ac:dyDescent="0.3">
      <c r="A6162" s="1330"/>
      <c r="B6162" s="146" t="s">
        <v>5962</v>
      </c>
      <c r="C6162" s="147" t="s">
        <v>95</v>
      </c>
      <c r="D6162" s="168">
        <v>316106</v>
      </c>
      <c r="E6162" s="151">
        <v>833</v>
      </c>
      <c r="F6162" s="913"/>
      <c r="G6162" s="1328"/>
    </row>
    <row r="6163" spans="1:7" ht="18.75" customHeight="1" thickBot="1" x14ac:dyDescent="0.3">
      <c r="A6163" s="1330"/>
      <c r="B6163" s="146" t="s">
        <v>5963</v>
      </c>
      <c r="C6163" s="147" t="s">
        <v>95</v>
      </c>
      <c r="D6163" s="168">
        <v>425284</v>
      </c>
      <c r="E6163" s="151">
        <v>833</v>
      </c>
      <c r="F6163" s="913"/>
      <c r="G6163" s="1328"/>
    </row>
    <row r="6164" spans="1:7" ht="18.75" customHeight="1" thickBot="1" x14ac:dyDescent="0.3">
      <c r="A6164" s="1330"/>
      <c r="B6164" s="146" t="s">
        <v>5964</v>
      </c>
      <c r="C6164" s="147" t="s">
        <v>95</v>
      </c>
      <c r="D6164" s="168">
        <v>454339</v>
      </c>
      <c r="E6164" s="151">
        <v>833</v>
      </c>
      <c r="F6164" s="913"/>
      <c r="G6164" s="1328"/>
    </row>
    <row r="6165" spans="1:7" ht="18.75" customHeight="1" thickBot="1" x14ac:dyDescent="0.3">
      <c r="A6165" s="1330"/>
      <c r="B6165" s="146" t="s">
        <v>5965</v>
      </c>
      <c r="C6165" s="147" t="s">
        <v>95</v>
      </c>
      <c r="D6165" s="168">
        <v>485238</v>
      </c>
      <c r="E6165" s="151">
        <v>833</v>
      </c>
      <c r="F6165" s="913"/>
      <c r="G6165" s="1328"/>
    </row>
    <row r="6166" spans="1:7" ht="18.75" customHeight="1" thickBot="1" x14ac:dyDescent="0.3">
      <c r="A6166" s="1330"/>
      <c r="B6166" s="146" t="s">
        <v>5966</v>
      </c>
      <c r="C6166" s="147" t="s">
        <v>95</v>
      </c>
      <c r="D6166" s="168">
        <v>518245</v>
      </c>
      <c r="E6166" s="151">
        <v>833</v>
      </c>
      <c r="F6166" s="913"/>
      <c r="G6166" s="1328"/>
    </row>
    <row r="6167" spans="1:7" ht="18.75" customHeight="1" thickBot="1" x14ac:dyDescent="0.3">
      <c r="A6167" s="1330"/>
      <c r="B6167" s="146" t="s">
        <v>5967</v>
      </c>
      <c r="C6167" s="147" t="s">
        <v>95</v>
      </c>
      <c r="D6167" s="168">
        <v>553656</v>
      </c>
      <c r="E6167" s="151">
        <v>833</v>
      </c>
      <c r="F6167" s="913"/>
      <c r="G6167" s="1328"/>
    </row>
    <row r="6168" spans="1:7" ht="18.75" customHeight="1" thickBot="1" x14ac:dyDescent="0.3">
      <c r="A6168" s="1330"/>
      <c r="B6168" s="146" t="s">
        <v>5968</v>
      </c>
      <c r="C6168" s="147" t="s">
        <v>95</v>
      </c>
      <c r="D6168" s="168">
        <v>591812</v>
      </c>
      <c r="E6168" s="151">
        <v>833</v>
      </c>
      <c r="F6168" s="913"/>
      <c r="G6168" s="1328"/>
    </row>
    <row r="6169" spans="1:7" ht="18.75" customHeight="1" thickBot="1" x14ac:dyDescent="0.3">
      <c r="A6169" s="1330"/>
      <c r="B6169" s="146" t="s">
        <v>5969</v>
      </c>
      <c r="C6169" s="147" t="s">
        <v>95</v>
      </c>
      <c r="D6169" s="168">
        <v>633102</v>
      </c>
      <c r="E6169" s="151">
        <v>833</v>
      </c>
      <c r="F6169" s="913"/>
      <c r="G6169" s="1328"/>
    </row>
    <row r="6170" spans="1:7" ht="18.75" customHeight="1" thickBot="1" x14ac:dyDescent="0.3">
      <c r="A6170" s="1330"/>
      <c r="B6170" s="146" t="s">
        <v>5970</v>
      </c>
      <c r="C6170" s="147" t="s">
        <v>95</v>
      </c>
      <c r="D6170" s="168">
        <v>677962</v>
      </c>
      <c r="E6170" s="151">
        <v>833</v>
      </c>
      <c r="F6170" s="913"/>
      <c r="G6170" s="1328"/>
    </row>
    <row r="6171" spans="1:7" ht="18.75" customHeight="1" thickBot="1" x14ac:dyDescent="0.3">
      <c r="A6171" s="1330"/>
      <c r="B6171" s="146" t="s">
        <v>5971</v>
      </c>
      <c r="C6171" s="147" t="s">
        <v>95</v>
      </c>
      <c r="D6171" s="168">
        <v>726917</v>
      </c>
      <c r="E6171" s="151">
        <v>833</v>
      </c>
      <c r="F6171" s="913"/>
      <c r="G6171" s="1328"/>
    </row>
    <row r="6172" spans="1:7" ht="18.75" customHeight="1" thickBot="1" x14ac:dyDescent="0.3">
      <c r="A6172" s="1330"/>
      <c r="B6172" s="146" t="s">
        <v>5972</v>
      </c>
      <c r="C6172" s="147" t="s">
        <v>95</v>
      </c>
      <c r="D6172" s="168">
        <v>780526</v>
      </c>
      <c r="E6172" s="151">
        <v>833</v>
      </c>
      <c r="F6172" s="913"/>
      <c r="G6172" s="1328"/>
    </row>
    <row r="6173" spans="1:7" ht="18.75" customHeight="1" thickBot="1" x14ac:dyDescent="0.3">
      <c r="A6173" s="1330"/>
      <c r="B6173" s="146" t="s">
        <v>5973</v>
      </c>
      <c r="C6173" s="147" t="s">
        <v>95</v>
      </c>
      <c r="D6173" s="168">
        <v>839455</v>
      </c>
      <c r="E6173" s="151">
        <v>833</v>
      </c>
      <c r="F6173" s="913"/>
      <c r="G6173" s="1328"/>
    </row>
    <row r="6174" spans="1:7" ht="18.75" customHeight="1" thickBot="1" x14ac:dyDescent="0.3">
      <c r="A6174" s="1331"/>
      <c r="B6174" s="146" t="s">
        <v>5974</v>
      </c>
      <c r="C6174" s="147" t="s">
        <v>95</v>
      </c>
      <c r="D6174" s="168">
        <v>904456</v>
      </c>
      <c r="E6174" s="151">
        <v>833</v>
      </c>
      <c r="F6174" s="913"/>
      <c r="G6174" s="1328"/>
    </row>
    <row r="6175" spans="1:7" ht="18.75" customHeight="1" thickBot="1" x14ac:dyDescent="0.3">
      <c r="A6175" s="1329">
        <v>61</v>
      </c>
      <c r="B6175" s="146" t="s">
        <v>5975</v>
      </c>
      <c r="C6175" s="147" t="s">
        <v>95</v>
      </c>
      <c r="D6175" s="168">
        <v>91198</v>
      </c>
      <c r="E6175" s="151">
        <v>833</v>
      </c>
      <c r="F6175" s="913"/>
      <c r="G6175" s="1342" t="s">
        <v>4099</v>
      </c>
    </row>
    <row r="6176" spans="1:7" ht="18.75" customHeight="1" thickBot="1" x14ac:dyDescent="0.3">
      <c r="A6176" s="1330"/>
      <c r="B6176" s="146" t="s">
        <v>5976</v>
      </c>
      <c r="C6176" s="147" t="s">
        <v>95</v>
      </c>
      <c r="D6176" s="168">
        <v>120141</v>
      </c>
      <c r="E6176" s="151">
        <v>833</v>
      </c>
      <c r="F6176" s="913"/>
      <c r="G6176" s="1328"/>
    </row>
    <row r="6177" spans="1:7" ht="18.75" customHeight="1" thickBot="1" x14ac:dyDescent="0.3">
      <c r="A6177" s="1330"/>
      <c r="B6177" s="146" t="s">
        <v>5977</v>
      </c>
      <c r="C6177" s="147" t="s">
        <v>95</v>
      </c>
      <c r="D6177" s="168">
        <v>316106</v>
      </c>
      <c r="E6177" s="151">
        <v>833</v>
      </c>
      <c r="F6177" s="913"/>
      <c r="G6177" s="1328"/>
    </row>
    <row r="6178" spans="1:7" ht="18.75" customHeight="1" thickBot="1" x14ac:dyDescent="0.3">
      <c r="A6178" s="1330"/>
      <c r="B6178" s="146" t="s">
        <v>5978</v>
      </c>
      <c r="C6178" s="147" t="s">
        <v>95</v>
      </c>
      <c r="D6178" s="168">
        <v>425284</v>
      </c>
      <c r="E6178" s="151">
        <v>833</v>
      </c>
      <c r="F6178" s="913"/>
      <c r="G6178" s="1328"/>
    </row>
    <row r="6179" spans="1:7" ht="18.75" customHeight="1" thickBot="1" x14ac:dyDescent="0.3">
      <c r="A6179" s="1330"/>
      <c r="B6179" s="146" t="s">
        <v>5979</v>
      </c>
      <c r="C6179" s="147" t="s">
        <v>95</v>
      </c>
      <c r="D6179" s="168">
        <v>454339</v>
      </c>
      <c r="E6179" s="151">
        <v>833</v>
      </c>
      <c r="F6179" s="913"/>
      <c r="G6179" s="1328"/>
    </row>
    <row r="6180" spans="1:7" ht="18.75" customHeight="1" thickBot="1" x14ac:dyDescent="0.3">
      <c r="A6180" s="1330"/>
      <c r="B6180" s="146" t="s">
        <v>5980</v>
      </c>
      <c r="C6180" s="147" t="s">
        <v>95</v>
      </c>
      <c r="D6180" s="168">
        <v>485238</v>
      </c>
      <c r="E6180" s="151">
        <v>833</v>
      </c>
      <c r="F6180" s="913"/>
      <c r="G6180" s="1328"/>
    </row>
    <row r="6181" spans="1:7" ht="18.75" customHeight="1" thickBot="1" x14ac:dyDescent="0.3">
      <c r="A6181" s="1330"/>
      <c r="B6181" s="146" t="s">
        <v>5981</v>
      </c>
      <c r="C6181" s="147" t="s">
        <v>95</v>
      </c>
      <c r="D6181" s="168">
        <v>518245</v>
      </c>
      <c r="E6181" s="151">
        <v>833</v>
      </c>
      <c r="F6181" s="913"/>
      <c r="G6181" s="1328"/>
    </row>
    <row r="6182" spans="1:7" ht="18.75" customHeight="1" thickBot="1" x14ac:dyDescent="0.3">
      <c r="A6182" s="1330"/>
      <c r="B6182" s="146" t="s">
        <v>5982</v>
      </c>
      <c r="C6182" s="147" t="s">
        <v>95</v>
      </c>
      <c r="D6182" s="168">
        <v>553656</v>
      </c>
      <c r="E6182" s="151">
        <v>833</v>
      </c>
      <c r="F6182" s="913"/>
      <c r="G6182" s="1328"/>
    </row>
    <row r="6183" spans="1:7" ht="18.75" customHeight="1" thickBot="1" x14ac:dyDescent="0.3">
      <c r="A6183" s="1330"/>
      <c r="B6183" s="146" t="s">
        <v>5983</v>
      </c>
      <c r="C6183" s="147" t="s">
        <v>95</v>
      </c>
      <c r="D6183" s="168">
        <v>591812</v>
      </c>
      <c r="E6183" s="151">
        <v>833</v>
      </c>
      <c r="F6183" s="913"/>
      <c r="G6183" s="1328"/>
    </row>
    <row r="6184" spans="1:7" ht="18.75" customHeight="1" thickBot="1" x14ac:dyDescent="0.3">
      <c r="A6184" s="1330"/>
      <c r="B6184" s="146" t="s">
        <v>5984</v>
      </c>
      <c r="C6184" s="147" t="s">
        <v>95</v>
      </c>
      <c r="D6184" s="168">
        <v>633102</v>
      </c>
      <c r="E6184" s="151">
        <v>833</v>
      </c>
      <c r="F6184" s="913"/>
      <c r="G6184" s="1328"/>
    </row>
    <row r="6185" spans="1:7" ht="18.75" customHeight="1" thickBot="1" x14ac:dyDescent="0.3">
      <c r="A6185" s="1330"/>
      <c r="B6185" s="146" t="s">
        <v>5985</v>
      </c>
      <c r="C6185" s="147" t="s">
        <v>95</v>
      </c>
      <c r="D6185" s="168">
        <v>677962</v>
      </c>
      <c r="E6185" s="151">
        <v>833</v>
      </c>
      <c r="F6185" s="913"/>
      <c r="G6185" s="1328"/>
    </row>
    <row r="6186" spans="1:7" ht="18.75" customHeight="1" thickBot="1" x14ac:dyDescent="0.3">
      <c r="A6186" s="1330"/>
      <c r="B6186" s="146" t="s">
        <v>5986</v>
      </c>
      <c r="C6186" s="147" t="s">
        <v>95</v>
      </c>
      <c r="D6186" s="168">
        <v>726917</v>
      </c>
      <c r="E6186" s="151">
        <v>833</v>
      </c>
      <c r="F6186" s="913"/>
      <c r="G6186" s="1328"/>
    </row>
    <row r="6187" spans="1:7" ht="18.75" customHeight="1" thickBot="1" x14ac:dyDescent="0.3">
      <c r="A6187" s="1330"/>
      <c r="B6187" s="146" t="s">
        <v>5987</v>
      </c>
      <c r="C6187" s="147" t="s">
        <v>95</v>
      </c>
      <c r="D6187" s="168">
        <v>780526</v>
      </c>
      <c r="E6187" s="151">
        <v>833</v>
      </c>
      <c r="F6187" s="913"/>
      <c r="G6187" s="1328"/>
    </row>
    <row r="6188" spans="1:7" ht="18.75" customHeight="1" thickBot="1" x14ac:dyDescent="0.3">
      <c r="A6188" s="1330"/>
      <c r="B6188" s="146" t="s">
        <v>5988</v>
      </c>
      <c r="C6188" s="147" t="s">
        <v>95</v>
      </c>
      <c r="D6188" s="168">
        <v>839455</v>
      </c>
      <c r="E6188" s="151">
        <v>833</v>
      </c>
      <c r="F6188" s="913"/>
      <c r="G6188" s="1328"/>
    </row>
    <row r="6189" spans="1:7" ht="18.75" customHeight="1" thickBot="1" x14ac:dyDescent="0.3">
      <c r="A6189" s="1331"/>
      <c r="B6189" s="146" t="s">
        <v>5989</v>
      </c>
      <c r="C6189" s="147" t="s">
        <v>95</v>
      </c>
      <c r="D6189" s="168">
        <v>904456</v>
      </c>
      <c r="E6189" s="151">
        <v>833</v>
      </c>
      <c r="F6189" s="913"/>
      <c r="G6189" s="1328"/>
    </row>
    <row r="6190" spans="1:7" ht="18.75" customHeight="1" thickBot="1" x14ac:dyDescent="0.3">
      <c r="A6190" s="1329">
        <v>62</v>
      </c>
      <c r="B6190" s="146" t="s">
        <v>5990</v>
      </c>
      <c r="C6190" s="147" t="s">
        <v>95</v>
      </c>
      <c r="D6190" s="168">
        <v>91198</v>
      </c>
      <c r="E6190" s="151">
        <v>833</v>
      </c>
      <c r="F6190" s="913"/>
      <c r="G6190" s="1342" t="s">
        <v>4099</v>
      </c>
    </row>
    <row r="6191" spans="1:7" ht="18.75" customHeight="1" thickBot="1" x14ac:dyDescent="0.3">
      <c r="A6191" s="1330"/>
      <c r="B6191" s="146" t="s">
        <v>5991</v>
      </c>
      <c r="C6191" s="147" t="s">
        <v>95</v>
      </c>
      <c r="D6191" s="168">
        <v>120141</v>
      </c>
      <c r="E6191" s="151">
        <v>833</v>
      </c>
      <c r="F6191" s="913"/>
      <c r="G6191" s="1328"/>
    </row>
    <row r="6192" spans="1:7" ht="18.75" customHeight="1" thickBot="1" x14ac:dyDescent="0.3">
      <c r="A6192" s="1330"/>
      <c r="B6192" s="146" t="s">
        <v>5992</v>
      </c>
      <c r="C6192" s="147" t="s">
        <v>95</v>
      </c>
      <c r="D6192" s="168">
        <v>316106</v>
      </c>
      <c r="E6192" s="151">
        <v>833</v>
      </c>
      <c r="F6192" s="913"/>
      <c r="G6192" s="1328"/>
    </row>
    <row r="6193" spans="1:7" ht="18.75" customHeight="1" thickBot="1" x14ac:dyDescent="0.3">
      <c r="A6193" s="1330"/>
      <c r="B6193" s="146" t="s">
        <v>5993</v>
      </c>
      <c r="C6193" s="147" t="s">
        <v>95</v>
      </c>
      <c r="D6193" s="168">
        <v>425284</v>
      </c>
      <c r="E6193" s="151">
        <v>833</v>
      </c>
      <c r="F6193" s="913"/>
      <c r="G6193" s="1328"/>
    </row>
    <row r="6194" spans="1:7" ht="18.75" customHeight="1" thickBot="1" x14ac:dyDescent="0.3">
      <c r="A6194" s="1330"/>
      <c r="B6194" s="146" t="s">
        <v>5994</v>
      </c>
      <c r="C6194" s="147" t="s">
        <v>95</v>
      </c>
      <c r="D6194" s="168">
        <v>454339</v>
      </c>
      <c r="E6194" s="151">
        <v>833</v>
      </c>
      <c r="F6194" s="913"/>
      <c r="G6194" s="1328"/>
    </row>
    <row r="6195" spans="1:7" ht="18.75" customHeight="1" thickBot="1" x14ac:dyDescent="0.3">
      <c r="A6195" s="1330"/>
      <c r="B6195" s="146" t="s">
        <v>5995</v>
      </c>
      <c r="C6195" s="147" t="s">
        <v>95</v>
      </c>
      <c r="D6195" s="168">
        <v>485238</v>
      </c>
      <c r="E6195" s="151">
        <v>833</v>
      </c>
      <c r="F6195" s="913"/>
      <c r="G6195" s="1328"/>
    </row>
    <row r="6196" spans="1:7" ht="18.75" customHeight="1" thickBot="1" x14ac:dyDescent="0.3">
      <c r="A6196" s="1330"/>
      <c r="B6196" s="146" t="s">
        <v>5996</v>
      </c>
      <c r="C6196" s="147" t="s">
        <v>95</v>
      </c>
      <c r="D6196" s="168">
        <v>518245</v>
      </c>
      <c r="E6196" s="151">
        <v>833</v>
      </c>
      <c r="F6196" s="913"/>
      <c r="G6196" s="1328"/>
    </row>
    <row r="6197" spans="1:7" ht="18.75" customHeight="1" thickBot="1" x14ac:dyDescent="0.3">
      <c r="A6197" s="1330"/>
      <c r="B6197" s="146" t="s">
        <v>5997</v>
      </c>
      <c r="C6197" s="147" t="s">
        <v>95</v>
      </c>
      <c r="D6197" s="168">
        <v>553656</v>
      </c>
      <c r="E6197" s="151">
        <v>833</v>
      </c>
      <c r="F6197" s="913"/>
      <c r="G6197" s="1328"/>
    </row>
    <row r="6198" spans="1:7" ht="18.75" customHeight="1" thickBot="1" x14ac:dyDescent="0.3">
      <c r="A6198" s="1330"/>
      <c r="B6198" s="146" t="s">
        <v>5998</v>
      </c>
      <c r="C6198" s="147" t="s">
        <v>95</v>
      </c>
      <c r="D6198" s="168">
        <v>591812</v>
      </c>
      <c r="E6198" s="151">
        <v>833</v>
      </c>
      <c r="F6198" s="913"/>
      <c r="G6198" s="1328"/>
    </row>
    <row r="6199" spans="1:7" ht="18.75" customHeight="1" thickBot="1" x14ac:dyDescent="0.3">
      <c r="A6199" s="1330"/>
      <c r="B6199" s="146" t="s">
        <v>5999</v>
      </c>
      <c r="C6199" s="147" t="s">
        <v>95</v>
      </c>
      <c r="D6199" s="168">
        <v>633102</v>
      </c>
      <c r="E6199" s="151">
        <v>833</v>
      </c>
      <c r="F6199" s="913"/>
      <c r="G6199" s="1328"/>
    </row>
    <row r="6200" spans="1:7" ht="18.75" customHeight="1" thickBot="1" x14ac:dyDescent="0.3">
      <c r="A6200" s="1330"/>
      <c r="B6200" s="146" t="s">
        <v>6000</v>
      </c>
      <c r="C6200" s="147" t="s">
        <v>95</v>
      </c>
      <c r="D6200" s="168">
        <v>677962</v>
      </c>
      <c r="E6200" s="151">
        <v>833</v>
      </c>
      <c r="F6200" s="913"/>
      <c r="G6200" s="1328"/>
    </row>
    <row r="6201" spans="1:7" ht="18.75" customHeight="1" thickBot="1" x14ac:dyDescent="0.3">
      <c r="A6201" s="1330"/>
      <c r="B6201" s="146" t="s">
        <v>6001</v>
      </c>
      <c r="C6201" s="147" t="s">
        <v>95</v>
      </c>
      <c r="D6201" s="168">
        <v>726917</v>
      </c>
      <c r="E6201" s="151">
        <v>833</v>
      </c>
      <c r="F6201" s="913"/>
      <c r="G6201" s="1328"/>
    </row>
    <row r="6202" spans="1:7" ht="18.75" customHeight="1" thickBot="1" x14ac:dyDescent="0.3">
      <c r="A6202" s="1330"/>
      <c r="B6202" s="146" t="s">
        <v>6002</v>
      </c>
      <c r="C6202" s="147" t="s">
        <v>95</v>
      </c>
      <c r="D6202" s="168">
        <v>780526</v>
      </c>
      <c r="E6202" s="151">
        <v>833</v>
      </c>
      <c r="F6202" s="913"/>
      <c r="G6202" s="1328"/>
    </row>
    <row r="6203" spans="1:7" ht="18.75" customHeight="1" thickBot="1" x14ac:dyDescent="0.3">
      <c r="A6203" s="1330"/>
      <c r="B6203" s="146" t="s">
        <v>6003</v>
      </c>
      <c r="C6203" s="147" t="s">
        <v>95</v>
      </c>
      <c r="D6203" s="168">
        <v>839455</v>
      </c>
      <c r="E6203" s="151">
        <v>833</v>
      </c>
      <c r="F6203" s="913"/>
      <c r="G6203" s="1328"/>
    </row>
    <row r="6204" spans="1:7" ht="18.75" customHeight="1" thickBot="1" x14ac:dyDescent="0.3">
      <c r="A6204" s="1331"/>
      <c r="B6204" s="146" t="s">
        <v>6004</v>
      </c>
      <c r="C6204" s="147" t="s">
        <v>95</v>
      </c>
      <c r="D6204" s="168">
        <v>904456</v>
      </c>
      <c r="E6204" s="151">
        <v>833</v>
      </c>
      <c r="F6204" s="913"/>
      <c r="G6204" s="1328"/>
    </row>
    <row r="6205" spans="1:7" ht="18.75" customHeight="1" thickBot="1" x14ac:dyDescent="0.3">
      <c r="A6205" s="1329">
        <v>62</v>
      </c>
      <c r="B6205" s="146" t="s">
        <v>6005</v>
      </c>
      <c r="C6205" s="147" t="s">
        <v>95</v>
      </c>
      <c r="D6205" s="168">
        <v>91198</v>
      </c>
      <c r="E6205" s="151">
        <v>833</v>
      </c>
      <c r="F6205" s="913"/>
      <c r="G6205" s="1342" t="s">
        <v>4099</v>
      </c>
    </row>
    <row r="6206" spans="1:7" ht="18.75" customHeight="1" thickBot="1" x14ac:dyDescent="0.3">
      <c r="A6206" s="1330"/>
      <c r="B6206" s="146" t="s">
        <v>6006</v>
      </c>
      <c r="C6206" s="147" t="s">
        <v>95</v>
      </c>
      <c r="D6206" s="168">
        <v>120141</v>
      </c>
      <c r="E6206" s="151">
        <v>833</v>
      </c>
      <c r="F6206" s="913"/>
      <c r="G6206" s="1328"/>
    </row>
    <row r="6207" spans="1:7" ht="18.75" customHeight="1" thickBot="1" x14ac:dyDescent="0.3">
      <c r="A6207" s="1330"/>
      <c r="B6207" s="146" t="s">
        <v>6007</v>
      </c>
      <c r="C6207" s="147" t="s">
        <v>95</v>
      </c>
      <c r="D6207" s="168">
        <v>316106</v>
      </c>
      <c r="E6207" s="151">
        <v>833</v>
      </c>
      <c r="F6207" s="913"/>
      <c r="G6207" s="1328"/>
    </row>
    <row r="6208" spans="1:7" ht="18.75" customHeight="1" thickBot="1" x14ac:dyDescent="0.3">
      <c r="A6208" s="1330"/>
      <c r="B6208" s="146" t="s">
        <v>6008</v>
      </c>
      <c r="C6208" s="147" t="s">
        <v>95</v>
      </c>
      <c r="D6208" s="168">
        <v>425284</v>
      </c>
      <c r="E6208" s="151">
        <v>833</v>
      </c>
      <c r="F6208" s="913"/>
      <c r="G6208" s="1328"/>
    </row>
    <row r="6209" spans="1:7" ht="18.75" customHeight="1" thickBot="1" x14ac:dyDescent="0.3">
      <c r="A6209" s="1330"/>
      <c r="B6209" s="146" t="s">
        <v>6009</v>
      </c>
      <c r="C6209" s="147" t="s">
        <v>95</v>
      </c>
      <c r="D6209" s="168">
        <v>454339</v>
      </c>
      <c r="E6209" s="151">
        <v>833</v>
      </c>
      <c r="F6209" s="913"/>
      <c r="G6209" s="1328"/>
    </row>
    <row r="6210" spans="1:7" ht="18.75" customHeight="1" thickBot="1" x14ac:dyDescent="0.3">
      <c r="A6210" s="1330"/>
      <c r="B6210" s="146" t="s">
        <v>6010</v>
      </c>
      <c r="C6210" s="147" t="s">
        <v>95</v>
      </c>
      <c r="D6210" s="168">
        <v>485238</v>
      </c>
      <c r="E6210" s="151">
        <v>833</v>
      </c>
      <c r="F6210" s="913"/>
      <c r="G6210" s="1328"/>
    </row>
    <row r="6211" spans="1:7" ht="18.75" customHeight="1" thickBot="1" x14ac:dyDescent="0.3">
      <c r="A6211" s="1330"/>
      <c r="B6211" s="146" t="s">
        <v>6011</v>
      </c>
      <c r="C6211" s="147" t="s">
        <v>95</v>
      </c>
      <c r="D6211" s="168">
        <v>518245</v>
      </c>
      <c r="E6211" s="151">
        <v>833</v>
      </c>
      <c r="F6211" s="913"/>
      <c r="G6211" s="1328"/>
    </row>
    <row r="6212" spans="1:7" ht="18.75" customHeight="1" thickBot="1" x14ac:dyDescent="0.3">
      <c r="A6212" s="1330"/>
      <c r="B6212" s="146" t="s">
        <v>6012</v>
      </c>
      <c r="C6212" s="147" t="s">
        <v>95</v>
      </c>
      <c r="D6212" s="168">
        <v>553656</v>
      </c>
      <c r="E6212" s="151">
        <v>833</v>
      </c>
      <c r="F6212" s="913"/>
      <c r="G6212" s="1328"/>
    </row>
    <row r="6213" spans="1:7" ht="18.75" customHeight="1" thickBot="1" x14ac:dyDescent="0.3">
      <c r="A6213" s="1330"/>
      <c r="B6213" s="146" t="s">
        <v>6013</v>
      </c>
      <c r="C6213" s="147" t="s">
        <v>95</v>
      </c>
      <c r="D6213" s="168">
        <v>591812</v>
      </c>
      <c r="E6213" s="151">
        <v>833</v>
      </c>
      <c r="F6213" s="913"/>
      <c r="G6213" s="1328"/>
    </row>
    <row r="6214" spans="1:7" ht="18.75" customHeight="1" thickBot="1" x14ac:dyDescent="0.3">
      <c r="A6214" s="1330"/>
      <c r="B6214" s="146" t="s">
        <v>6014</v>
      </c>
      <c r="C6214" s="147" t="s">
        <v>95</v>
      </c>
      <c r="D6214" s="168">
        <v>633102</v>
      </c>
      <c r="E6214" s="151">
        <v>833</v>
      </c>
      <c r="F6214" s="913"/>
      <c r="G6214" s="1328"/>
    </row>
    <row r="6215" spans="1:7" ht="18.75" customHeight="1" thickBot="1" x14ac:dyDescent="0.3">
      <c r="A6215" s="1330"/>
      <c r="B6215" s="146" t="s">
        <v>6015</v>
      </c>
      <c r="C6215" s="147" t="s">
        <v>95</v>
      </c>
      <c r="D6215" s="168">
        <v>677962</v>
      </c>
      <c r="E6215" s="151">
        <v>833</v>
      </c>
      <c r="F6215" s="913"/>
      <c r="G6215" s="1328"/>
    </row>
    <row r="6216" spans="1:7" ht="18.75" customHeight="1" thickBot="1" x14ac:dyDescent="0.3">
      <c r="A6216" s="1330"/>
      <c r="B6216" s="146" t="s">
        <v>6016</v>
      </c>
      <c r="C6216" s="147" t="s">
        <v>95</v>
      </c>
      <c r="D6216" s="168">
        <v>726917</v>
      </c>
      <c r="E6216" s="151">
        <v>833</v>
      </c>
      <c r="F6216" s="913"/>
      <c r="G6216" s="1328"/>
    </row>
    <row r="6217" spans="1:7" ht="18.75" customHeight="1" thickBot="1" x14ac:dyDescent="0.3">
      <c r="A6217" s="1330"/>
      <c r="B6217" s="146" t="s">
        <v>6017</v>
      </c>
      <c r="C6217" s="147" t="s">
        <v>95</v>
      </c>
      <c r="D6217" s="168">
        <v>780526</v>
      </c>
      <c r="E6217" s="151">
        <v>833</v>
      </c>
      <c r="F6217" s="913"/>
      <c r="G6217" s="1328"/>
    </row>
    <row r="6218" spans="1:7" ht="18.75" customHeight="1" thickBot="1" x14ac:dyDescent="0.3">
      <c r="A6218" s="1330"/>
      <c r="B6218" s="146" t="s">
        <v>6018</v>
      </c>
      <c r="C6218" s="147" t="s">
        <v>95</v>
      </c>
      <c r="D6218" s="168">
        <v>839455</v>
      </c>
      <c r="E6218" s="151">
        <v>833</v>
      </c>
      <c r="F6218" s="913"/>
      <c r="G6218" s="1328"/>
    </row>
    <row r="6219" spans="1:7" ht="18.75" customHeight="1" thickBot="1" x14ac:dyDescent="0.3">
      <c r="A6219" s="1331"/>
      <c r="B6219" s="146" t="s">
        <v>6019</v>
      </c>
      <c r="C6219" s="147" t="s">
        <v>95</v>
      </c>
      <c r="D6219" s="168">
        <v>904456</v>
      </c>
      <c r="E6219" s="151">
        <v>833</v>
      </c>
      <c r="F6219" s="913"/>
      <c r="G6219" s="1328"/>
    </row>
    <row r="6220" spans="1:7" ht="18.75" customHeight="1" thickBot="1" x14ac:dyDescent="0.3">
      <c r="A6220" s="1329">
        <v>62</v>
      </c>
      <c r="B6220" s="146" t="s">
        <v>6020</v>
      </c>
      <c r="C6220" s="147" t="s">
        <v>95</v>
      </c>
      <c r="D6220" s="168">
        <v>91198</v>
      </c>
      <c r="E6220" s="151">
        <v>833</v>
      </c>
      <c r="F6220" s="913"/>
      <c r="G6220" s="1342" t="s">
        <v>4099</v>
      </c>
    </row>
    <row r="6221" spans="1:7" ht="18.75" customHeight="1" thickBot="1" x14ac:dyDescent="0.3">
      <c r="A6221" s="1330"/>
      <c r="B6221" s="146" t="s">
        <v>6021</v>
      </c>
      <c r="C6221" s="147" t="s">
        <v>95</v>
      </c>
      <c r="D6221" s="168">
        <v>120141</v>
      </c>
      <c r="E6221" s="151">
        <v>833</v>
      </c>
      <c r="F6221" s="913"/>
      <c r="G6221" s="1328"/>
    </row>
    <row r="6222" spans="1:7" ht="18.75" customHeight="1" thickBot="1" x14ac:dyDescent="0.3">
      <c r="A6222" s="1330"/>
      <c r="B6222" s="146" t="s">
        <v>6022</v>
      </c>
      <c r="C6222" s="147" t="s">
        <v>95</v>
      </c>
      <c r="D6222" s="168">
        <v>316106</v>
      </c>
      <c r="E6222" s="151">
        <v>833</v>
      </c>
      <c r="F6222" s="913"/>
      <c r="G6222" s="1328"/>
    </row>
    <row r="6223" spans="1:7" ht="18.75" customHeight="1" thickBot="1" x14ac:dyDescent="0.3">
      <c r="A6223" s="1330"/>
      <c r="B6223" s="146" t="s">
        <v>6023</v>
      </c>
      <c r="C6223" s="147" t="s">
        <v>95</v>
      </c>
      <c r="D6223" s="168">
        <v>425284</v>
      </c>
      <c r="E6223" s="151">
        <v>833</v>
      </c>
      <c r="F6223" s="913"/>
      <c r="G6223" s="1328"/>
    </row>
    <row r="6224" spans="1:7" ht="18.75" customHeight="1" thickBot="1" x14ac:dyDescent="0.3">
      <c r="A6224" s="1330"/>
      <c r="B6224" s="146" t="s">
        <v>6024</v>
      </c>
      <c r="C6224" s="147" t="s">
        <v>95</v>
      </c>
      <c r="D6224" s="168">
        <v>454339</v>
      </c>
      <c r="E6224" s="151">
        <v>833</v>
      </c>
      <c r="F6224" s="913"/>
      <c r="G6224" s="1328"/>
    </row>
    <row r="6225" spans="1:7" ht="18.75" customHeight="1" thickBot="1" x14ac:dyDescent="0.3">
      <c r="A6225" s="1330"/>
      <c r="B6225" s="146" t="s">
        <v>6025</v>
      </c>
      <c r="C6225" s="147" t="s">
        <v>95</v>
      </c>
      <c r="D6225" s="168">
        <v>485238</v>
      </c>
      <c r="E6225" s="151">
        <v>833</v>
      </c>
      <c r="F6225" s="913"/>
      <c r="G6225" s="1328"/>
    </row>
    <row r="6226" spans="1:7" ht="18.75" customHeight="1" thickBot="1" x14ac:dyDescent="0.3">
      <c r="A6226" s="1330"/>
      <c r="B6226" s="146" t="s">
        <v>6026</v>
      </c>
      <c r="C6226" s="147" t="s">
        <v>95</v>
      </c>
      <c r="D6226" s="168">
        <v>518245</v>
      </c>
      <c r="E6226" s="151">
        <v>833</v>
      </c>
      <c r="F6226" s="913"/>
      <c r="G6226" s="1328"/>
    </row>
    <row r="6227" spans="1:7" ht="18.75" customHeight="1" thickBot="1" x14ac:dyDescent="0.3">
      <c r="A6227" s="1330"/>
      <c r="B6227" s="146" t="s">
        <v>6027</v>
      </c>
      <c r="C6227" s="147" t="s">
        <v>95</v>
      </c>
      <c r="D6227" s="168">
        <v>553656</v>
      </c>
      <c r="E6227" s="151">
        <v>833</v>
      </c>
      <c r="F6227" s="913"/>
      <c r="G6227" s="1328"/>
    </row>
    <row r="6228" spans="1:7" ht="18.75" customHeight="1" thickBot="1" x14ac:dyDescent="0.3">
      <c r="A6228" s="1330"/>
      <c r="B6228" s="146" t="s">
        <v>6028</v>
      </c>
      <c r="C6228" s="147" t="s">
        <v>95</v>
      </c>
      <c r="D6228" s="168">
        <v>591812</v>
      </c>
      <c r="E6228" s="151">
        <v>833</v>
      </c>
      <c r="F6228" s="913"/>
      <c r="G6228" s="1328"/>
    </row>
    <row r="6229" spans="1:7" ht="18.75" customHeight="1" thickBot="1" x14ac:dyDescent="0.3">
      <c r="A6229" s="1330"/>
      <c r="B6229" s="146" t="s">
        <v>6029</v>
      </c>
      <c r="C6229" s="147" t="s">
        <v>95</v>
      </c>
      <c r="D6229" s="168">
        <v>633102</v>
      </c>
      <c r="E6229" s="151">
        <v>833</v>
      </c>
      <c r="F6229" s="913"/>
      <c r="G6229" s="1328"/>
    </row>
    <row r="6230" spans="1:7" ht="18.75" customHeight="1" thickBot="1" x14ac:dyDescent="0.3">
      <c r="A6230" s="1330"/>
      <c r="B6230" s="146" t="s">
        <v>6030</v>
      </c>
      <c r="C6230" s="147" t="s">
        <v>95</v>
      </c>
      <c r="D6230" s="168">
        <v>677962</v>
      </c>
      <c r="E6230" s="151">
        <v>833</v>
      </c>
      <c r="F6230" s="913"/>
      <c r="G6230" s="1328"/>
    </row>
    <row r="6231" spans="1:7" ht="18.75" customHeight="1" thickBot="1" x14ac:dyDescent="0.3">
      <c r="A6231" s="1330"/>
      <c r="B6231" s="146" t="s">
        <v>6031</v>
      </c>
      <c r="C6231" s="147" t="s">
        <v>95</v>
      </c>
      <c r="D6231" s="168">
        <v>726917</v>
      </c>
      <c r="E6231" s="151">
        <v>833</v>
      </c>
      <c r="F6231" s="913"/>
      <c r="G6231" s="1328"/>
    </row>
    <row r="6232" spans="1:7" ht="18.75" customHeight="1" thickBot="1" x14ac:dyDescent="0.3">
      <c r="A6232" s="1330"/>
      <c r="B6232" s="146" t="s">
        <v>6032</v>
      </c>
      <c r="C6232" s="147" t="s">
        <v>95</v>
      </c>
      <c r="D6232" s="168">
        <v>780526</v>
      </c>
      <c r="E6232" s="151">
        <v>833</v>
      </c>
      <c r="F6232" s="913"/>
      <c r="G6232" s="1328"/>
    </row>
    <row r="6233" spans="1:7" ht="18.75" customHeight="1" thickBot="1" x14ac:dyDescent="0.3">
      <c r="A6233" s="1330"/>
      <c r="B6233" s="146" t="s">
        <v>6033</v>
      </c>
      <c r="C6233" s="147" t="s">
        <v>95</v>
      </c>
      <c r="D6233" s="168">
        <v>839455</v>
      </c>
      <c r="E6233" s="151">
        <v>833</v>
      </c>
      <c r="F6233" s="913"/>
      <c r="G6233" s="1328"/>
    </row>
    <row r="6234" spans="1:7" ht="18.75" customHeight="1" thickBot="1" x14ac:dyDescent="0.3">
      <c r="A6234" s="1331"/>
      <c r="B6234" s="146" t="s">
        <v>6034</v>
      </c>
      <c r="C6234" s="147" t="s">
        <v>95</v>
      </c>
      <c r="D6234" s="168">
        <v>904456</v>
      </c>
      <c r="E6234" s="151">
        <v>833</v>
      </c>
      <c r="F6234" s="913"/>
      <c r="G6234" s="1328"/>
    </row>
    <row r="6235" spans="1:7" ht="18.75" customHeight="1" thickBot="1" x14ac:dyDescent="0.3">
      <c r="A6235" s="1329">
        <v>64</v>
      </c>
      <c r="B6235" s="146" t="s">
        <v>6035</v>
      </c>
      <c r="C6235" s="147" t="s">
        <v>95</v>
      </c>
      <c r="D6235" s="168">
        <v>91198</v>
      </c>
      <c r="E6235" s="151">
        <v>833</v>
      </c>
      <c r="F6235" s="913"/>
      <c r="G6235" s="1342" t="s">
        <v>4099</v>
      </c>
    </row>
    <row r="6236" spans="1:7" ht="18.75" customHeight="1" thickBot="1" x14ac:dyDescent="0.3">
      <c r="A6236" s="1330"/>
      <c r="B6236" s="146" t="s">
        <v>6036</v>
      </c>
      <c r="C6236" s="147" t="s">
        <v>95</v>
      </c>
      <c r="D6236" s="168">
        <v>120141</v>
      </c>
      <c r="E6236" s="151">
        <v>833</v>
      </c>
      <c r="F6236" s="913"/>
      <c r="G6236" s="1328"/>
    </row>
    <row r="6237" spans="1:7" ht="18.75" customHeight="1" thickBot="1" x14ac:dyDescent="0.3">
      <c r="A6237" s="1330"/>
      <c r="B6237" s="146" t="s">
        <v>6037</v>
      </c>
      <c r="C6237" s="147" t="s">
        <v>95</v>
      </c>
      <c r="D6237" s="168">
        <v>316106</v>
      </c>
      <c r="E6237" s="151">
        <v>833</v>
      </c>
      <c r="F6237" s="913"/>
      <c r="G6237" s="1328"/>
    </row>
    <row r="6238" spans="1:7" ht="18.75" customHeight="1" thickBot="1" x14ac:dyDescent="0.3">
      <c r="A6238" s="1330"/>
      <c r="B6238" s="146" t="s">
        <v>6038</v>
      </c>
      <c r="C6238" s="147" t="s">
        <v>95</v>
      </c>
      <c r="D6238" s="168">
        <v>425284</v>
      </c>
      <c r="E6238" s="151">
        <v>833</v>
      </c>
      <c r="F6238" s="913"/>
      <c r="G6238" s="1328"/>
    </row>
    <row r="6239" spans="1:7" ht="18.75" customHeight="1" thickBot="1" x14ac:dyDescent="0.3">
      <c r="A6239" s="1330"/>
      <c r="B6239" s="146" t="s">
        <v>6039</v>
      </c>
      <c r="C6239" s="147" t="s">
        <v>95</v>
      </c>
      <c r="D6239" s="168">
        <v>454339</v>
      </c>
      <c r="E6239" s="151">
        <v>833</v>
      </c>
      <c r="F6239" s="913"/>
      <c r="G6239" s="1328"/>
    </row>
    <row r="6240" spans="1:7" ht="18.75" customHeight="1" thickBot="1" x14ac:dyDescent="0.3">
      <c r="A6240" s="1330"/>
      <c r="B6240" s="146" t="s">
        <v>6040</v>
      </c>
      <c r="C6240" s="147" t="s">
        <v>95</v>
      </c>
      <c r="D6240" s="168">
        <v>485238</v>
      </c>
      <c r="E6240" s="151">
        <v>833</v>
      </c>
      <c r="F6240" s="913"/>
      <c r="G6240" s="1328"/>
    </row>
    <row r="6241" spans="1:7" ht="18.75" customHeight="1" thickBot="1" x14ac:dyDescent="0.3">
      <c r="A6241" s="1330"/>
      <c r="B6241" s="146" t="s">
        <v>6041</v>
      </c>
      <c r="C6241" s="147" t="s">
        <v>95</v>
      </c>
      <c r="D6241" s="168">
        <v>518245</v>
      </c>
      <c r="E6241" s="151">
        <v>833</v>
      </c>
      <c r="F6241" s="913"/>
      <c r="G6241" s="1328"/>
    </row>
    <row r="6242" spans="1:7" ht="18.75" customHeight="1" thickBot="1" x14ac:dyDescent="0.3">
      <c r="A6242" s="1330"/>
      <c r="B6242" s="146" t="s">
        <v>6042</v>
      </c>
      <c r="C6242" s="147" t="s">
        <v>95</v>
      </c>
      <c r="D6242" s="168">
        <v>553656</v>
      </c>
      <c r="E6242" s="151">
        <v>833</v>
      </c>
      <c r="F6242" s="913"/>
      <c r="G6242" s="1328"/>
    </row>
    <row r="6243" spans="1:7" ht="18.75" customHeight="1" thickBot="1" x14ac:dyDescent="0.3">
      <c r="A6243" s="1330"/>
      <c r="B6243" s="146" t="s">
        <v>6043</v>
      </c>
      <c r="C6243" s="147" t="s">
        <v>95</v>
      </c>
      <c r="D6243" s="168">
        <v>591812</v>
      </c>
      <c r="E6243" s="151">
        <v>833</v>
      </c>
      <c r="F6243" s="913"/>
      <c r="G6243" s="1328"/>
    </row>
    <row r="6244" spans="1:7" ht="18.75" customHeight="1" thickBot="1" x14ac:dyDescent="0.3">
      <c r="A6244" s="1330"/>
      <c r="B6244" s="146" t="s">
        <v>6044</v>
      </c>
      <c r="C6244" s="147" t="s">
        <v>95</v>
      </c>
      <c r="D6244" s="168">
        <v>633102</v>
      </c>
      <c r="E6244" s="151">
        <v>833</v>
      </c>
      <c r="F6244" s="913"/>
      <c r="G6244" s="1328"/>
    </row>
    <row r="6245" spans="1:7" ht="18.75" customHeight="1" thickBot="1" x14ac:dyDescent="0.3">
      <c r="A6245" s="1330"/>
      <c r="B6245" s="146" t="s">
        <v>6045</v>
      </c>
      <c r="C6245" s="147" t="s">
        <v>95</v>
      </c>
      <c r="D6245" s="168">
        <v>677962</v>
      </c>
      <c r="E6245" s="151">
        <v>833</v>
      </c>
      <c r="F6245" s="913"/>
      <c r="G6245" s="1328"/>
    </row>
    <row r="6246" spans="1:7" ht="18.75" customHeight="1" thickBot="1" x14ac:dyDescent="0.3">
      <c r="A6246" s="1330"/>
      <c r="B6246" s="146" t="s">
        <v>6046</v>
      </c>
      <c r="C6246" s="147" t="s">
        <v>95</v>
      </c>
      <c r="D6246" s="168">
        <v>726917</v>
      </c>
      <c r="E6246" s="151">
        <v>833</v>
      </c>
      <c r="F6246" s="913"/>
      <c r="G6246" s="1328"/>
    </row>
    <row r="6247" spans="1:7" ht="18.75" customHeight="1" thickBot="1" x14ac:dyDescent="0.3">
      <c r="A6247" s="1330"/>
      <c r="B6247" s="146" t="s">
        <v>6047</v>
      </c>
      <c r="C6247" s="147" t="s">
        <v>95</v>
      </c>
      <c r="D6247" s="168">
        <v>780526</v>
      </c>
      <c r="E6247" s="151">
        <v>833</v>
      </c>
      <c r="F6247" s="913"/>
      <c r="G6247" s="1328"/>
    </row>
    <row r="6248" spans="1:7" ht="18.75" customHeight="1" thickBot="1" x14ac:dyDescent="0.3">
      <c r="A6248" s="1330"/>
      <c r="B6248" s="146" t="s">
        <v>6048</v>
      </c>
      <c r="C6248" s="147" t="s">
        <v>95</v>
      </c>
      <c r="D6248" s="168">
        <v>839455</v>
      </c>
      <c r="E6248" s="151">
        <v>833</v>
      </c>
      <c r="F6248" s="913"/>
      <c r="G6248" s="1328"/>
    </row>
    <row r="6249" spans="1:7" ht="18.75" customHeight="1" thickBot="1" x14ac:dyDescent="0.3">
      <c r="A6249" s="1331"/>
      <c r="B6249" s="146" t="s">
        <v>6049</v>
      </c>
      <c r="C6249" s="147" t="s">
        <v>95</v>
      </c>
      <c r="D6249" s="168">
        <v>904456</v>
      </c>
      <c r="E6249" s="151">
        <v>833</v>
      </c>
      <c r="F6249" s="913"/>
      <c r="G6249" s="1328"/>
    </row>
    <row r="6250" spans="1:7" ht="18.75" customHeight="1" thickBot="1" x14ac:dyDescent="0.3">
      <c r="A6250" s="1333">
        <v>1</v>
      </c>
      <c r="B6250" s="146" t="s">
        <v>6050</v>
      </c>
      <c r="C6250" s="147" t="s">
        <v>95</v>
      </c>
      <c r="D6250" s="168">
        <v>78170</v>
      </c>
      <c r="E6250" s="151">
        <v>833</v>
      </c>
      <c r="F6250" s="913"/>
      <c r="G6250" s="1337" t="s">
        <v>6051</v>
      </c>
    </row>
    <row r="6251" spans="1:7" ht="18.75" customHeight="1" thickBot="1" x14ac:dyDescent="0.3">
      <c r="A6251" s="1333"/>
      <c r="B6251" s="146" t="s">
        <v>6052</v>
      </c>
      <c r="C6251" s="147" t="s">
        <v>95</v>
      </c>
      <c r="D6251" s="168">
        <v>102978</v>
      </c>
      <c r="E6251" s="151">
        <v>833</v>
      </c>
      <c r="F6251" s="913"/>
      <c r="G6251" s="1328"/>
    </row>
    <row r="6252" spans="1:7" ht="18.75" customHeight="1" thickBot="1" x14ac:dyDescent="0.3">
      <c r="A6252" s="1333"/>
      <c r="B6252" s="146" t="s">
        <v>6053</v>
      </c>
      <c r="C6252" s="147" t="s">
        <v>95</v>
      </c>
      <c r="D6252" s="168">
        <v>270948</v>
      </c>
      <c r="E6252" s="151">
        <v>833</v>
      </c>
      <c r="F6252" s="913"/>
      <c r="G6252" s="1328"/>
    </row>
    <row r="6253" spans="1:7" ht="18.75" customHeight="1" thickBot="1" x14ac:dyDescent="0.3">
      <c r="A6253" s="1333"/>
      <c r="B6253" s="146" t="s">
        <v>6054</v>
      </c>
      <c r="C6253" s="147" t="s">
        <v>95</v>
      </c>
      <c r="D6253" s="168">
        <v>364529</v>
      </c>
      <c r="E6253" s="151">
        <v>833</v>
      </c>
      <c r="F6253" s="913"/>
      <c r="G6253" s="1328"/>
    </row>
    <row r="6254" spans="1:7" ht="18.75" customHeight="1" thickBot="1" x14ac:dyDescent="0.3">
      <c r="A6254" s="1333"/>
      <c r="B6254" s="146" t="s">
        <v>6055</v>
      </c>
      <c r="C6254" s="147" t="s">
        <v>95</v>
      </c>
      <c r="D6254" s="168">
        <v>389433</v>
      </c>
      <c r="E6254" s="151">
        <v>833</v>
      </c>
      <c r="F6254" s="913"/>
      <c r="G6254" s="1328"/>
    </row>
    <row r="6255" spans="1:7" ht="18.75" customHeight="1" thickBot="1" x14ac:dyDescent="0.3">
      <c r="A6255" s="1333"/>
      <c r="B6255" s="146" t="s">
        <v>6056</v>
      </c>
      <c r="C6255" s="147" t="s">
        <v>95</v>
      </c>
      <c r="D6255" s="168">
        <v>415918</v>
      </c>
      <c r="E6255" s="151">
        <v>833</v>
      </c>
      <c r="F6255" s="913"/>
      <c r="G6255" s="1328"/>
    </row>
    <row r="6256" spans="1:7" ht="18.75" customHeight="1" thickBot="1" x14ac:dyDescent="0.3">
      <c r="A6256" s="1333"/>
      <c r="B6256" s="146" t="s">
        <v>6057</v>
      </c>
      <c r="C6256" s="147" t="s">
        <v>95</v>
      </c>
      <c r="D6256" s="168">
        <v>444210</v>
      </c>
      <c r="E6256" s="151">
        <v>833</v>
      </c>
      <c r="F6256" s="913"/>
      <c r="G6256" s="1328"/>
    </row>
    <row r="6257" spans="1:7" ht="18.75" customHeight="1" thickBot="1" x14ac:dyDescent="0.3">
      <c r="A6257" s="1333"/>
      <c r="B6257" s="146" t="s">
        <v>6058</v>
      </c>
      <c r="C6257" s="147" t="s">
        <v>95</v>
      </c>
      <c r="D6257" s="168">
        <v>474562</v>
      </c>
      <c r="E6257" s="151">
        <v>833</v>
      </c>
      <c r="F6257" s="913"/>
      <c r="G6257" s="1328"/>
    </row>
    <row r="6258" spans="1:7" ht="18.75" customHeight="1" thickBot="1" x14ac:dyDescent="0.3">
      <c r="A6258" s="1333"/>
      <c r="B6258" s="146" t="s">
        <v>6059</v>
      </c>
      <c r="C6258" s="147" t="s">
        <v>95</v>
      </c>
      <c r="D6258" s="168">
        <v>507268</v>
      </c>
      <c r="E6258" s="151">
        <v>833</v>
      </c>
      <c r="F6258" s="913"/>
      <c r="G6258" s="1328"/>
    </row>
    <row r="6259" spans="1:7" ht="18.75" customHeight="1" thickBot="1" x14ac:dyDescent="0.3">
      <c r="A6259" s="1333"/>
      <c r="B6259" s="146" t="s">
        <v>6060</v>
      </c>
      <c r="C6259" s="147" t="s">
        <v>95</v>
      </c>
      <c r="D6259" s="168">
        <v>542659</v>
      </c>
      <c r="E6259" s="151">
        <v>833</v>
      </c>
      <c r="F6259" s="913"/>
      <c r="G6259" s="1328"/>
    </row>
    <row r="6260" spans="1:7" ht="18.75" customHeight="1" thickBot="1" x14ac:dyDescent="0.3">
      <c r="A6260" s="1333"/>
      <c r="B6260" s="146" t="s">
        <v>6061</v>
      </c>
      <c r="C6260" s="147" t="s">
        <v>95</v>
      </c>
      <c r="D6260" s="168">
        <v>581110</v>
      </c>
      <c r="E6260" s="151">
        <v>833</v>
      </c>
      <c r="F6260" s="913"/>
      <c r="G6260" s="1328"/>
    </row>
    <row r="6261" spans="1:7" ht="18.75" customHeight="1" thickBot="1" x14ac:dyDescent="0.3">
      <c r="A6261" s="1333"/>
      <c r="B6261" s="146" t="s">
        <v>6062</v>
      </c>
      <c r="C6261" s="147" t="s">
        <v>95</v>
      </c>
      <c r="D6261" s="168">
        <v>623072</v>
      </c>
      <c r="E6261" s="151">
        <v>833</v>
      </c>
      <c r="F6261" s="913"/>
      <c r="G6261" s="1328"/>
    </row>
    <row r="6262" spans="1:7" ht="18.75" customHeight="1" thickBot="1" x14ac:dyDescent="0.3">
      <c r="A6262" s="1333"/>
      <c r="B6262" s="146" t="s">
        <v>6063</v>
      </c>
      <c r="C6262" s="147" t="s">
        <v>95</v>
      </c>
      <c r="D6262" s="168">
        <v>669023</v>
      </c>
      <c r="E6262" s="151">
        <v>833</v>
      </c>
      <c r="F6262" s="913"/>
      <c r="G6262" s="1328"/>
    </row>
    <row r="6263" spans="1:7" ht="18.75" customHeight="1" thickBot="1" x14ac:dyDescent="0.3">
      <c r="A6263" s="1333"/>
      <c r="B6263" s="146" t="s">
        <v>6064</v>
      </c>
      <c r="C6263" s="147" t="s">
        <v>95</v>
      </c>
      <c r="D6263" s="168">
        <v>719533</v>
      </c>
      <c r="E6263" s="151">
        <v>833</v>
      </c>
      <c r="F6263" s="913"/>
      <c r="G6263" s="1328"/>
    </row>
    <row r="6264" spans="1:7" ht="18.75" customHeight="1" thickBot="1" x14ac:dyDescent="0.3">
      <c r="A6264" s="1333"/>
      <c r="B6264" s="146" t="s">
        <v>6065</v>
      </c>
      <c r="C6264" s="147" t="s">
        <v>95</v>
      </c>
      <c r="D6264" s="168">
        <v>775248</v>
      </c>
      <c r="E6264" s="151">
        <v>833</v>
      </c>
      <c r="F6264" s="913"/>
      <c r="G6264" s="1328"/>
    </row>
    <row r="6265" spans="1:7" ht="18.75" customHeight="1" thickBot="1" x14ac:dyDescent="0.3">
      <c r="A6265" s="1333">
        <v>2</v>
      </c>
      <c r="B6265" s="146" t="s">
        <v>6066</v>
      </c>
      <c r="C6265" s="147" t="s">
        <v>95</v>
      </c>
      <c r="D6265" s="168">
        <v>78170</v>
      </c>
      <c r="E6265" s="151">
        <v>833</v>
      </c>
      <c r="F6265" s="913"/>
      <c r="G6265" s="1337" t="s">
        <v>6051</v>
      </c>
    </row>
    <row r="6266" spans="1:7" ht="18.75" customHeight="1" thickBot="1" x14ac:dyDescent="0.3">
      <c r="A6266" s="1333"/>
      <c r="B6266" s="146" t="s">
        <v>6067</v>
      </c>
      <c r="C6266" s="147" t="s">
        <v>95</v>
      </c>
      <c r="D6266" s="168">
        <v>102978</v>
      </c>
      <c r="E6266" s="151">
        <v>833</v>
      </c>
      <c r="F6266" s="913"/>
      <c r="G6266" s="1328"/>
    </row>
    <row r="6267" spans="1:7" ht="18.75" customHeight="1" thickBot="1" x14ac:dyDescent="0.3">
      <c r="A6267" s="1333"/>
      <c r="B6267" s="146" t="s">
        <v>6068</v>
      </c>
      <c r="C6267" s="147" t="s">
        <v>95</v>
      </c>
      <c r="D6267" s="168">
        <v>270948</v>
      </c>
      <c r="E6267" s="151">
        <v>833</v>
      </c>
      <c r="F6267" s="913"/>
      <c r="G6267" s="1328"/>
    </row>
    <row r="6268" spans="1:7" ht="18.75" customHeight="1" thickBot="1" x14ac:dyDescent="0.3">
      <c r="A6268" s="1333"/>
      <c r="B6268" s="146" t="s">
        <v>6069</v>
      </c>
      <c r="C6268" s="147" t="s">
        <v>95</v>
      </c>
      <c r="D6268" s="168">
        <v>364529</v>
      </c>
      <c r="E6268" s="151">
        <v>833</v>
      </c>
      <c r="F6268" s="913"/>
      <c r="G6268" s="1328"/>
    </row>
    <row r="6269" spans="1:7" ht="18.75" customHeight="1" thickBot="1" x14ac:dyDescent="0.3">
      <c r="A6269" s="1333"/>
      <c r="B6269" s="146" t="s">
        <v>6070</v>
      </c>
      <c r="C6269" s="147" t="s">
        <v>95</v>
      </c>
      <c r="D6269" s="168">
        <v>389433</v>
      </c>
      <c r="E6269" s="151">
        <v>833</v>
      </c>
      <c r="F6269" s="913"/>
      <c r="G6269" s="1328"/>
    </row>
    <row r="6270" spans="1:7" ht="18.75" customHeight="1" thickBot="1" x14ac:dyDescent="0.3">
      <c r="A6270" s="1333"/>
      <c r="B6270" s="146" t="s">
        <v>6071</v>
      </c>
      <c r="C6270" s="147" t="s">
        <v>95</v>
      </c>
      <c r="D6270" s="168">
        <v>415918</v>
      </c>
      <c r="E6270" s="151">
        <v>833</v>
      </c>
      <c r="F6270" s="913"/>
      <c r="G6270" s="1328"/>
    </row>
    <row r="6271" spans="1:7" ht="18.75" customHeight="1" thickBot="1" x14ac:dyDescent="0.3">
      <c r="A6271" s="1333"/>
      <c r="B6271" s="146" t="s">
        <v>6072</v>
      </c>
      <c r="C6271" s="147" t="s">
        <v>95</v>
      </c>
      <c r="D6271" s="168">
        <v>444210</v>
      </c>
      <c r="E6271" s="151">
        <v>833</v>
      </c>
      <c r="F6271" s="913"/>
      <c r="G6271" s="1328"/>
    </row>
    <row r="6272" spans="1:7" ht="18.75" customHeight="1" thickBot="1" x14ac:dyDescent="0.3">
      <c r="A6272" s="1333"/>
      <c r="B6272" s="146" t="s">
        <v>6073</v>
      </c>
      <c r="C6272" s="147" t="s">
        <v>95</v>
      </c>
      <c r="D6272" s="168">
        <v>474562</v>
      </c>
      <c r="E6272" s="151">
        <v>833</v>
      </c>
      <c r="F6272" s="913"/>
      <c r="G6272" s="1328"/>
    </row>
    <row r="6273" spans="1:7" ht="18.75" customHeight="1" thickBot="1" x14ac:dyDescent="0.3">
      <c r="A6273" s="1333"/>
      <c r="B6273" s="146" t="s">
        <v>6074</v>
      </c>
      <c r="C6273" s="147" t="s">
        <v>95</v>
      </c>
      <c r="D6273" s="168">
        <v>507268</v>
      </c>
      <c r="E6273" s="151">
        <v>833</v>
      </c>
      <c r="F6273" s="913"/>
      <c r="G6273" s="1328"/>
    </row>
    <row r="6274" spans="1:7" ht="18.75" customHeight="1" thickBot="1" x14ac:dyDescent="0.3">
      <c r="A6274" s="1333"/>
      <c r="B6274" s="146" t="s">
        <v>6075</v>
      </c>
      <c r="C6274" s="147" t="s">
        <v>95</v>
      </c>
      <c r="D6274" s="168">
        <v>542659</v>
      </c>
      <c r="E6274" s="151">
        <v>833</v>
      </c>
      <c r="F6274" s="913"/>
      <c r="G6274" s="1328"/>
    </row>
    <row r="6275" spans="1:7" ht="18.75" customHeight="1" thickBot="1" x14ac:dyDescent="0.3">
      <c r="A6275" s="1333"/>
      <c r="B6275" s="146" t="s">
        <v>6076</v>
      </c>
      <c r="C6275" s="147" t="s">
        <v>95</v>
      </c>
      <c r="D6275" s="168">
        <v>581110</v>
      </c>
      <c r="E6275" s="151">
        <v>833</v>
      </c>
      <c r="F6275" s="913"/>
      <c r="G6275" s="1328"/>
    </row>
    <row r="6276" spans="1:7" ht="18.75" customHeight="1" thickBot="1" x14ac:dyDescent="0.3">
      <c r="A6276" s="1333"/>
      <c r="B6276" s="146" t="s">
        <v>6077</v>
      </c>
      <c r="C6276" s="147" t="s">
        <v>95</v>
      </c>
      <c r="D6276" s="168">
        <v>623072</v>
      </c>
      <c r="E6276" s="151">
        <v>833</v>
      </c>
      <c r="F6276" s="913"/>
      <c r="G6276" s="1328"/>
    </row>
    <row r="6277" spans="1:7" ht="18.75" customHeight="1" thickBot="1" x14ac:dyDescent="0.3">
      <c r="A6277" s="1333"/>
      <c r="B6277" s="146" t="s">
        <v>6078</v>
      </c>
      <c r="C6277" s="147" t="s">
        <v>95</v>
      </c>
      <c r="D6277" s="168">
        <v>669023</v>
      </c>
      <c r="E6277" s="151">
        <v>833</v>
      </c>
      <c r="F6277" s="913"/>
      <c r="G6277" s="1328"/>
    </row>
    <row r="6278" spans="1:7" ht="18.75" customHeight="1" thickBot="1" x14ac:dyDescent="0.3">
      <c r="A6278" s="1333"/>
      <c r="B6278" s="146" t="s">
        <v>6079</v>
      </c>
      <c r="C6278" s="147" t="s">
        <v>95</v>
      </c>
      <c r="D6278" s="168">
        <v>719533</v>
      </c>
      <c r="E6278" s="151">
        <v>833</v>
      </c>
      <c r="F6278" s="913"/>
      <c r="G6278" s="1328"/>
    </row>
    <row r="6279" spans="1:7" ht="18.75" customHeight="1" thickBot="1" x14ac:dyDescent="0.3">
      <c r="A6279" s="1333"/>
      <c r="B6279" s="146" t="s">
        <v>6080</v>
      </c>
      <c r="C6279" s="147" t="s">
        <v>95</v>
      </c>
      <c r="D6279" s="168">
        <v>775248</v>
      </c>
      <c r="E6279" s="151">
        <v>833</v>
      </c>
      <c r="F6279" s="913"/>
      <c r="G6279" s="1328"/>
    </row>
    <row r="6280" spans="1:7" ht="18.75" customHeight="1" thickBot="1" x14ac:dyDescent="0.3">
      <c r="A6280" s="1333">
        <v>3</v>
      </c>
      <c r="B6280" s="146" t="s">
        <v>6081</v>
      </c>
      <c r="C6280" s="147" t="s">
        <v>95</v>
      </c>
      <c r="D6280" s="168">
        <v>78170</v>
      </c>
      <c r="E6280" s="151">
        <v>833</v>
      </c>
      <c r="F6280" s="913"/>
      <c r="G6280" s="1337" t="s">
        <v>6051</v>
      </c>
    </row>
    <row r="6281" spans="1:7" ht="18.75" customHeight="1" thickBot="1" x14ac:dyDescent="0.3">
      <c r="A6281" s="1333"/>
      <c r="B6281" s="146" t="s">
        <v>6082</v>
      </c>
      <c r="C6281" s="147" t="s">
        <v>95</v>
      </c>
      <c r="D6281" s="168">
        <v>102978</v>
      </c>
      <c r="E6281" s="151">
        <v>833</v>
      </c>
      <c r="F6281" s="913"/>
      <c r="G6281" s="1328"/>
    </row>
    <row r="6282" spans="1:7" ht="18.75" customHeight="1" thickBot="1" x14ac:dyDescent="0.3">
      <c r="A6282" s="1333"/>
      <c r="B6282" s="146" t="s">
        <v>6083</v>
      </c>
      <c r="C6282" s="147" t="s">
        <v>95</v>
      </c>
      <c r="D6282" s="168">
        <v>270948</v>
      </c>
      <c r="E6282" s="151">
        <v>833</v>
      </c>
      <c r="F6282" s="913"/>
      <c r="G6282" s="1328"/>
    </row>
    <row r="6283" spans="1:7" ht="18.75" customHeight="1" thickBot="1" x14ac:dyDescent="0.3">
      <c r="A6283" s="1333"/>
      <c r="B6283" s="146" t="s">
        <v>6084</v>
      </c>
      <c r="C6283" s="147" t="s">
        <v>95</v>
      </c>
      <c r="D6283" s="168">
        <v>364529</v>
      </c>
      <c r="E6283" s="151">
        <v>833</v>
      </c>
      <c r="F6283" s="913"/>
      <c r="G6283" s="1328"/>
    </row>
    <row r="6284" spans="1:7" ht="18.75" customHeight="1" thickBot="1" x14ac:dyDescent="0.3">
      <c r="A6284" s="1333"/>
      <c r="B6284" s="146" t="s">
        <v>6085</v>
      </c>
      <c r="C6284" s="147" t="s">
        <v>95</v>
      </c>
      <c r="D6284" s="168">
        <v>389433</v>
      </c>
      <c r="E6284" s="151">
        <v>833</v>
      </c>
      <c r="F6284" s="913"/>
      <c r="G6284" s="1328"/>
    </row>
    <row r="6285" spans="1:7" ht="18.75" customHeight="1" thickBot="1" x14ac:dyDescent="0.3">
      <c r="A6285" s="1333"/>
      <c r="B6285" s="146" t="s">
        <v>6086</v>
      </c>
      <c r="C6285" s="147" t="s">
        <v>95</v>
      </c>
      <c r="D6285" s="168">
        <v>415918</v>
      </c>
      <c r="E6285" s="151">
        <v>833</v>
      </c>
      <c r="F6285" s="913"/>
      <c r="G6285" s="1328"/>
    </row>
    <row r="6286" spans="1:7" ht="18.75" customHeight="1" thickBot="1" x14ac:dyDescent="0.3">
      <c r="A6286" s="1333"/>
      <c r="B6286" s="146" t="s">
        <v>6087</v>
      </c>
      <c r="C6286" s="147" t="s">
        <v>95</v>
      </c>
      <c r="D6286" s="168">
        <v>444210</v>
      </c>
      <c r="E6286" s="151">
        <v>833</v>
      </c>
      <c r="F6286" s="913"/>
      <c r="G6286" s="1328"/>
    </row>
    <row r="6287" spans="1:7" ht="18.75" customHeight="1" thickBot="1" x14ac:dyDescent="0.3">
      <c r="A6287" s="1333"/>
      <c r="B6287" s="146" t="s">
        <v>6088</v>
      </c>
      <c r="C6287" s="147" t="s">
        <v>95</v>
      </c>
      <c r="D6287" s="168">
        <v>474562</v>
      </c>
      <c r="E6287" s="151">
        <v>833</v>
      </c>
      <c r="F6287" s="913"/>
      <c r="G6287" s="1328"/>
    </row>
    <row r="6288" spans="1:7" ht="18.75" customHeight="1" thickBot="1" x14ac:dyDescent="0.3">
      <c r="A6288" s="1333"/>
      <c r="B6288" s="146" t="s">
        <v>6089</v>
      </c>
      <c r="C6288" s="147" t="s">
        <v>95</v>
      </c>
      <c r="D6288" s="168">
        <v>507268</v>
      </c>
      <c r="E6288" s="151">
        <v>833</v>
      </c>
      <c r="F6288" s="913"/>
      <c r="G6288" s="1328"/>
    </row>
    <row r="6289" spans="1:7" ht="18.75" customHeight="1" thickBot="1" x14ac:dyDescent="0.3">
      <c r="A6289" s="1333"/>
      <c r="B6289" s="146" t="s">
        <v>6090</v>
      </c>
      <c r="C6289" s="147" t="s">
        <v>95</v>
      </c>
      <c r="D6289" s="168">
        <v>542659</v>
      </c>
      <c r="E6289" s="151">
        <v>833</v>
      </c>
      <c r="F6289" s="913"/>
      <c r="G6289" s="1328"/>
    </row>
    <row r="6290" spans="1:7" ht="18.75" customHeight="1" thickBot="1" x14ac:dyDescent="0.3">
      <c r="A6290" s="1333"/>
      <c r="B6290" s="146" t="s">
        <v>6091</v>
      </c>
      <c r="C6290" s="147" t="s">
        <v>95</v>
      </c>
      <c r="D6290" s="168">
        <v>581110</v>
      </c>
      <c r="E6290" s="151">
        <v>833</v>
      </c>
      <c r="F6290" s="913"/>
      <c r="G6290" s="1328"/>
    </row>
    <row r="6291" spans="1:7" ht="18.75" customHeight="1" thickBot="1" x14ac:dyDescent="0.3">
      <c r="A6291" s="1333"/>
      <c r="B6291" s="146" t="s">
        <v>6092</v>
      </c>
      <c r="C6291" s="147" t="s">
        <v>95</v>
      </c>
      <c r="D6291" s="168">
        <v>623072</v>
      </c>
      <c r="E6291" s="151">
        <v>833</v>
      </c>
      <c r="F6291" s="913"/>
      <c r="G6291" s="1328"/>
    </row>
    <row r="6292" spans="1:7" ht="18.75" customHeight="1" thickBot="1" x14ac:dyDescent="0.3">
      <c r="A6292" s="1333"/>
      <c r="B6292" s="146" t="s">
        <v>6093</v>
      </c>
      <c r="C6292" s="147" t="s">
        <v>95</v>
      </c>
      <c r="D6292" s="168">
        <v>669023</v>
      </c>
      <c r="E6292" s="151">
        <v>833</v>
      </c>
      <c r="F6292" s="913"/>
      <c r="G6292" s="1328"/>
    </row>
    <row r="6293" spans="1:7" ht="18.75" customHeight="1" thickBot="1" x14ac:dyDescent="0.3">
      <c r="A6293" s="1333"/>
      <c r="B6293" s="146" t="s">
        <v>6094</v>
      </c>
      <c r="C6293" s="147" t="s">
        <v>95</v>
      </c>
      <c r="D6293" s="168">
        <v>719533</v>
      </c>
      <c r="E6293" s="151">
        <v>833</v>
      </c>
      <c r="F6293" s="913"/>
      <c r="G6293" s="1328"/>
    </row>
    <row r="6294" spans="1:7" ht="18.75" customHeight="1" thickBot="1" x14ac:dyDescent="0.3">
      <c r="A6294" s="1333"/>
      <c r="B6294" s="146" t="s">
        <v>6095</v>
      </c>
      <c r="C6294" s="147" t="s">
        <v>95</v>
      </c>
      <c r="D6294" s="168">
        <v>775248</v>
      </c>
      <c r="E6294" s="151">
        <v>833</v>
      </c>
      <c r="F6294" s="913"/>
      <c r="G6294" s="1328"/>
    </row>
    <row r="6295" spans="1:7" ht="18.75" customHeight="1" thickBot="1" x14ac:dyDescent="0.3">
      <c r="A6295" s="1333">
        <v>4</v>
      </c>
      <c r="B6295" s="146" t="s">
        <v>6096</v>
      </c>
      <c r="C6295" s="147" t="s">
        <v>95</v>
      </c>
      <c r="D6295" s="168">
        <v>78170</v>
      </c>
      <c r="E6295" s="151">
        <v>833</v>
      </c>
      <c r="F6295" s="913"/>
      <c r="G6295" s="1337" t="s">
        <v>6051</v>
      </c>
    </row>
    <row r="6296" spans="1:7" ht="18.75" customHeight="1" thickBot="1" x14ac:dyDescent="0.3">
      <c r="A6296" s="1333"/>
      <c r="B6296" s="146" t="s">
        <v>6097</v>
      </c>
      <c r="C6296" s="147" t="s">
        <v>95</v>
      </c>
      <c r="D6296" s="168">
        <v>102978</v>
      </c>
      <c r="E6296" s="151">
        <v>833</v>
      </c>
      <c r="F6296" s="913"/>
      <c r="G6296" s="1328"/>
    </row>
    <row r="6297" spans="1:7" ht="18.75" customHeight="1" thickBot="1" x14ac:dyDescent="0.3">
      <c r="A6297" s="1333"/>
      <c r="B6297" s="146" t="s">
        <v>6098</v>
      </c>
      <c r="C6297" s="147" t="s">
        <v>95</v>
      </c>
      <c r="D6297" s="168">
        <v>270948</v>
      </c>
      <c r="E6297" s="151">
        <v>833</v>
      </c>
      <c r="F6297" s="913"/>
      <c r="G6297" s="1328"/>
    </row>
    <row r="6298" spans="1:7" ht="18.75" customHeight="1" thickBot="1" x14ac:dyDescent="0.3">
      <c r="A6298" s="1333"/>
      <c r="B6298" s="146" t="s">
        <v>6099</v>
      </c>
      <c r="C6298" s="147" t="s">
        <v>95</v>
      </c>
      <c r="D6298" s="168">
        <v>364529</v>
      </c>
      <c r="E6298" s="151">
        <v>833</v>
      </c>
      <c r="F6298" s="913"/>
      <c r="G6298" s="1328"/>
    </row>
    <row r="6299" spans="1:7" ht="18.75" customHeight="1" thickBot="1" x14ac:dyDescent="0.3">
      <c r="A6299" s="1333"/>
      <c r="B6299" s="146" t="s">
        <v>6100</v>
      </c>
      <c r="C6299" s="147" t="s">
        <v>95</v>
      </c>
      <c r="D6299" s="168">
        <v>389433</v>
      </c>
      <c r="E6299" s="151">
        <v>833</v>
      </c>
      <c r="F6299" s="913"/>
      <c r="G6299" s="1328"/>
    </row>
    <row r="6300" spans="1:7" ht="18.75" customHeight="1" thickBot="1" x14ac:dyDescent="0.3">
      <c r="A6300" s="1333"/>
      <c r="B6300" s="146" t="s">
        <v>6101</v>
      </c>
      <c r="C6300" s="147" t="s">
        <v>95</v>
      </c>
      <c r="D6300" s="168">
        <v>415918</v>
      </c>
      <c r="E6300" s="151">
        <v>833</v>
      </c>
      <c r="F6300" s="913"/>
      <c r="G6300" s="1328"/>
    </row>
    <row r="6301" spans="1:7" ht="18.75" customHeight="1" thickBot="1" x14ac:dyDescent="0.3">
      <c r="A6301" s="1333"/>
      <c r="B6301" s="146" t="s">
        <v>6102</v>
      </c>
      <c r="C6301" s="147" t="s">
        <v>95</v>
      </c>
      <c r="D6301" s="168">
        <v>444210</v>
      </c>
      <c r="E6301" s="151">
        <v>833</v>
      </c>
      <c r="F6301" s="913"/>
      <c r="G6301" s="1328"/>
    </row>
    <row r="6302" spans="1:7" ht="18.75" customHeight="1" thickBot="1" x14ac:dyDescent="0.3">
      <c r="A6302" s="1333"/>
      <c r="B6302" s="146" t="s">
        <v>6103</v>
      </c>
      <c r="C6302" s="147" t="s">
        <v>95</v>
      </c>
      <c r="D6302" s="168">
        <v>474562</v>
      </c>
      <c r="E6302" s="151">
        <v>833</v>
      </c>
      <c r="F6302" s="913"/>
      <c r="G6302" s="1328"/>
    </row>
    <row r="6303" spans="1:7" ht="18.75" customHeight="1" thickBot="1" x14ac:dyDescent="0.3">
      <c r="A6303" s="1333"/>
      <c r="B6303" s="146" t="s">
        <v>6104</v>
      </c>
      <c r="C6303" s="147" t="s">
        <v>95</v>
      </c>
      <c r="D6303" s="168">
        <v>507268</v>
      </c>
      <c r="E6303" s="151">
        <v>833</v>
      </c>
      <c r="F6303" s="913"/>
      <c r="G6303" s="1328"/>
    </row>
    <row r="6304" spans="1:7" ht="18.75" customHeight="1" thickBot="1" x14ac:dyDescent="0.3">
      <c r="A6304" s="1333"/>
      <c r="B6304" s="146" t="s">
        <v>6105</v>
      </c>
      <c r="C6304" s="147" t="s">
        <v>95</v>
      </c>
      <c r="D6304" s="168">
        <v>542659</v>
      </c>
      <c r="E6304" s="151">
        <v>833</v>
      </c>
      <c r="F6304" s="913"/>
      <c r="G6304" s="1328"/>
    </row>
    <row r="6305" spans="1:7" ht="18.75" customHeight="1" thickBot="1" x14ac:dyDescent="0.3">
      <c r="A6305" s="1333"/>
      <c r="B6305" s="146" t="s">
        <v>6106</v>
      </c>
      <c r="C6305" s="147" t="s">
        <v>95</v>
      </c>
      <c r="D6305" s="168">
        <v>581110</v>
      </c>
      <c r="E6305" s="151">
        <v>833</v>
      </c>
      <c r="F6305" s="913"/>
      <c r="G6305" s="1328"/>
    </row>
    <row r="6306" spans="1:7" ht="18.75" customHeight="1" thickBot="1" x14ac:dyDescent="0.3">
      <c r="A6306" s="1333"/>
      <c r="B6306" s="146" t="s">
        <v>6107</v>
      </c>
      <c r="C6306" s="147" t="s">
        <v>95</v>
      </c>
      <c r="D6306" s="168">
        <v>623072</v>
      </c>
      <c r="E6306" s="151">
        <v>833</v>
      </c>
      <c r="F6306" s="913"/>
      <c r="G6306" s="1328"/>
    </row>
    <row r="6307" spans="1:7" ht="18.75" customHeight="1" thickBot="1" x14ac:dyDescent="0.3">
      <c r="A6307" s="1333"/>
      <c r="B6307" s="146" t="s">
        <v>6108</v>
      </c>
      <c r="C6307" s="147" t="s">
        <v>95</v>
      </c>
      <c r="D6307" s="168">
        <v>669023</v>
      </c>
      <c r="E6307" s="151">
        <v>833</v>
      </c>
      <c r="F6307" s="913"/>
      <c r="G6307" s="1328"/>
    </row>
    <row r="6308" spans="1:7" ht="18.75" customHeight="1" thickBot="1" x14ac:dyDescent="0.3">
      <c r="A6308" s="1333"/>
      <c r="B6308" s="146" t="s">
        <v>6109</v>
      </c>
      <c r="C6308" s="147" t="s">
        <v>95</v>
      </c>
      <c r="D6308" s="168">
        <v>719533</v>
      </c>
      <c r="E6308" s="151">
        <v>833</v>
      </c>
      <c r="F6308" s="913"/>
      <c r="G6308" s="1328"/>
    </row>
    <row r="6309" spans="1:7" ht="18.75" customHeight="1" thickBot="1" x14ac:dyDescent="0.3">
      <c r="A6309" s="1333"/>
      <c r="B6309" s="146" t="s">
        <v>6110</v>
      </c>
      <c r="C6309" s="147" t="s">
        <v>95</v>
      </c>
      <c r="D6309" s="168">
        <v>775248</v>
      </c>
      <c r="E6309" s="151">
        <v>833</v>
      </c>
      <c r="F6309" s="913"/>
      <c r="G6309" s="1328"/>
    </row>
    <row r="6310" spans="1:7" ht="18.75" customHeight="1" thickBot="1" x14ac:dyDescent="0.3">
      <c r="A6310" s="1333">
        <v>5</v>
      </c>
      <c r="B6310" s="146" t="s">
        <v>6111</v>
      </c>
      <c r="C6310" s="147" t="s">
        <v>95</v>
      </c>
      <c r="D6310" s="168">
        <v>78170</v>
      </c>
      <c r="E6310" s="151">
        <v>833</v>
      </c>
      <c r="F6310" s="913"/>
      <c r="G6310" s="1337" t="s">
        <v>6051</v>
      </c>
    </row>
    <row r="6311" spans="1:7" ht="18.75" customHeight="1" thickBot="1" x14ac:dyDescent="0.3">
      <c r="A6311" s="1333"/>
      <c r="B6311" s="146" t="s">
        <v>6112</v>
      </c>
      <c r="C6311" s="147" t="s">
        <v>95</v>
      </c>
      <c r="D6311" s="168">
        <v>102978</v>
      </c>
      <c r="E6311" s="151">
        <v>833</v>
      </c>
      <c r="F6311" s="913"/>
      <c r="G6311" s="1328"/>
    </row>
    <row r="6312" spans="1:7" ht="18.75" customHeight="1" thickBot="1" x14ac:dyDescent="0.3">
      <c r="A6312" s="1333"/>
      <c r="B6312" s="146" t="s">
        <v>6113</v>
      </c>
      <c r="C6312" s="147" t="s">
        <v>95</v>
      </c>
      <c r="D6312" s="168">
        <v>270948</v>
      </c>
      <c r="E6312" s="151">
        <v>833</v>
      </c>
      <c r="F6312" s="913"/>
      <c r="G6312" s="1328"/>
    </row>
    <row r="6313" spans="1:7" ht="18.75" customHeight="1" thickBot="1" x14ac:dyDescent="0.3">
      <c r="A6313" s="1333"/>
      <c r="B6313" s="146" t="s">
        <v>6114</v>
      </c>
      <c r="C6313" s="147" t="s">
        <v>95</v>
      </c>
      <c r="D6313" s="168">
        <v>364529</v>
      </c>
      <c r="E6313" s="151">
        <v>833</v>
      </c>
      <c r="F6313" s="913"/>
      <c r="G6313" s="1328"/>
    </row>
    <row r="6314" spans="1:7" ht="18.75" customHeight="1" thickBot="1" x14ac:dyDescent="0.3">
      <c r="A6314" s="1333"/>
      <c r="B6314" s="146" t="s">
        <v>6115</v>
      </c>
      <c r="C6314" s="147" t="s">
        <v>95</v>
      </c>
      <c r="D6314" s="168">
        <v>389433</v>
      </c>
      <c r="E6314" s="151">
        <v>833</v>
      </c>
      <c r="F6314" s="913"/>
      <c r="G6314" s="1328"/>
    </row>
    <row r="6315" spans="1:7" ht="18.75" customHeight="1" thickBot="1" x14ac:dyDescent="0.3">
      <c r="A6315" s="1333"/>
      <c r="B6315" s="146" t="s">
        <v>6116</v>
      </c>
      <c r="C6315" s="147" t="s">
        <v>95</v>
      </c>
      <c r="D6315" s="168">
        <v>415918</v>
      </c>
      <c r="E6315" s="151">
        <v>833</v>
      </c>
      <c r="F6315" s="913"/>
      <c r="G6315" s="1328"/>
    </row>
    <row r="6316" spans="1:7" ht="18.75" customHeight="1" thickBot="1" x14ac:dyDescent="0.3">
      <c r="A6316" s="1333"/>
      <c r="B6316" s="146" t="s">
        <v>6117</v>
      </c>
      <c r="C6316" s="147" t="s">
        <v>95</v>
      </c>
      <c r="D6316" s="168">
        <v>444210</v>
      </c>
      <c r="E6316" s="151">
        <v>833</v>
      </c>
      <c r="F6316" s="913"/>
      <c r="G6316" s="1328"/>
    </row>
    <row r="6317" spans="1:7" ht="18.75" customHeight="1" thickBot="1" x14ac:dyDescent="0.3">
      <c r="A6317" s="1333"/>
      <c r="B6317" s="146" t="s">
        <v>6118</v>
      </c>
      <c r="C6317" s="147" t="s">
        <v>95</v>
      </c>
      <c r="D6317" s="168">
        <v>474562</v>
      </c>
      <c r="E6317" s="151">
        <v>833</v>
      </c>
      <c r="F6317" s="913"/>
      <c r="G6317" s="1328"/>
    </row>
    <row r="6318" spans="1:7" ht="18.75" customHeight="1" thickBot="1" x14ac:dyDescent="0.3">
      <c r="A6318" s="1333"/>
      <c r="B6318" s="146" t="s">
        <v>6119</v>
      </c>
      <c r="C6318" s="147" t="s">
        <v>95</v>
      </c>
      <c r="D6318" s="168">
        <v>507268</v>
      </c>
      <c r="E6318" s="151">
        <v>833</v>
      </c>
      <c r="F6318" s="913"/>
      <c r="G6318" s="1328"/>
    </row>
    <row r="6319" spans="1:7" ht="18.75" customHeight="1" thickBot="1" x14ac:dyDescent="0.3">
      <c r="A6319" s="1333"/>
      <c r="B6319" s="146" t="s">
        <v>6120</v>
      </c>
      <c r="C6319" s="147" t="s">
        <v>95</v>
      </c>
      <c r="D6319" s="168">
        <v>542659</v>
      </c>
      <c r="E6319" s="151">
        <v>833</v>
      </c>
      <c r="F6319" s="913"/>
      <c r="G6319" s="1328"/>
    </row>
    <row r="6320" spans="1:7" ht="18.75" customHeight="1" thickBot="1" x14ac:dyDescent="0.3">
      <c r="A6320" s="1333"/>
      <c r="B6320" s="146" t="s">
        <v>6121</v>
      </c>
      <c r="C6320" s="147" t="s">
        <v>95</v>
      </c>
      <c r="D6320" s="168">
        <v>581110</v>
      </c>
      <c r="E6320" s="151">
        <v>833</v>
      </c>
      <c r="F6320" s="913"/>
      <c r="G6320" s="1328"/>
    </row>
    <row r="6321" spans="1:7" ht="18.75" customHeight="1" thickBot="1" x14ac:dyDescent="0.3">
      <c r="A6321" s="1333"/>
      <c r="B6321" s="146" t="s">
        <v>6122</v>
      </c>
      <c r="C6321" s="147" t="s">
        <v>95</v>
      </c>
      <c r="D6321" s="168">
        <v>623072</v>
      </c>
      <c r="E6321" s="151">
        <v>833</v>
      </c>
      <c r="F6321" s="913"/>
      <c r="G6321" s="1328"/>
    </row>
    <row r="6322" spans="1:7" ht="18.75" customHeight="1" thickBot="1" x14ac:dyDescent="0.3">
      <c r="A6322" s="1333"/>
      <c r="B6322" s="146" t="s">
        <v>6123</v>
      </c>
      <c r="C6322" s="147" t="s">
        <v>95</v>
      </c>
      <c r="D6322" s="168">
        <v>669023</v>
      </c>
      <c r="E6322" s="151">
        <v>833</v>
      </c>
      <c r="F6322" s="913"/>
      <c r="G6322" s="1328"/>
    </row>
    <row r="6323" spans="1:7" ht="18.75" customHeight="1" thickBot="1" x14ac:dyDescent="0.3">
      <c r="A6323" s="1333"/>
      <c r="B6323" s="146" t="s">
        <v>6124</v>
      </c>
      <c r="C6323" s="147" t="s">
        <v>95</v>
      </c>
      <c r="D6323" s="168">
        <v>719533</v>
      </c>
      <c r="E6323" s="151">
        <v>833</v>
      </c>
      <c r="F6323" s="913"/>
      <c r="G6323" s="1328"/>
    </row>
    <row r="6324" spans="1:7" ht="18.75" customHeight="1" thickBot="1" x14ac:dyDescent="0.3">
      <c r="A6324" s="1333"/>
      <c r="B6324" s="146" t="s">
        <v>6125</v>
      </c>
      <c r="C6324" s="147" t="s">
        <v>95</v>
      </c>
      <c r="D6324" s="168">
        <v>775248</v>
      </c>
      <c r="E6324" s="151">
        <v>833</v>
      </c>
      <c r="F6324" s="913"/>
      <c r="G6324" s="1328"/>
    </row>
    <row r="6325" spans="1:7" ht="18.75" customHeight="1" thickBot="1" x14ac:dyDescent="0.3">
      <c r="A6325" s="1333">
        <v>6</v>
      </c>
      <c r="B6325" s="146" t="s">
        <v>6126</v>
      </c>
      <c r="C6325" s="147" t="s">
        <v>95</v>
      </c>
      <c r="D6325" s="168">
        <v>78170</v>
      </c>
      <c r="E6325" s="151">
        <v>833</v>
      </c>
      <c r="F6325" s="913"/>
      <c r="G6325" s="1337" t="s">
        <v>6051</v>
      </c>
    </row>
    <row r="6326" spans="1:7" ht="18.75" customHeight="1" thickBot="1" x14ac:dyDescent="0.3">
      <c r="A6326" s="1333"/>
      <c r="B6326" s="146" t="s">
        <v>6127</v>
      </c>
      <c r="C6326" s="147" t="s">
        <v>95</v>
      </c>
      <c r="D6326" s="168">
        <v>102978</v>
      </c>
      <c r="E6326" s="151">
        <v>833</v>
      </c>
      <c r="F6326" s="913"/>
      <c r="G6326" s="1328"/>
    </row>
    <row r="6327" spans="1:7" ht="18.75" customHeight="1" thickBot="1" x14ac:dyDescent="0.3">
      <c r="A6327" s="1333"/>
      <c r="B6327" s="146" t="s">
        <v>6128</v>
      </c>
      <c r="C6327" s="147" t="s">
        <v>95</v>
      </c>
      <c r="D6327" s="168">
        <v>270948</v>
      </c>
      <c r="E6327" s="151">
        <v>833</v>
      </c>
      <c r="F6327" s="913"/>
      <c r="G6327" s="1328"/>
    </row>
    <row r="6328" spans="1:7" ht="18.75" customHeight="1" thickBot="1" x14ac:dyDescent="0.3">
      <c r="A6328" s="1333"/>
      <c r="B6328" s="146" t="s">
        <v>6129</v>
      </c>
      <c r="C6328" s="147" t="s">
        <v>95</v>
      </c>
      <c r="D6328" s="168">
        <v>364529</v>
      </c>
      <c r="E6328" s="151">
        <v>833</v>
      </c>
      <c r="F6328" s="913"/>
      <c r="G6328" s="1328"/>
    </row>
    <row r="6329" spans="1:7" ht="18.75" customHeight="1" thickBot="1" x14ac:dyDescent="0.3">
      <c r="A6329" s="1333"/>
      <c r="B6329" s="146" t="s">
        <v>6130</v>
      </c>
      <c r="C6329" s="147" t="s">
        <v>95</v>
      </c>
      <c r="D6329" s="168">
        <v>389433</v>
      </c>
      <c r="E6329" s="151">
        <v>833</v>
      </c>
      <c r="F6329" s="913"/>
      <c r="G6329" s="1328"/>
    </row>
    <row r="6330" spans="1:7" ht="18.75" customHeight="1" thickBot="1" x14ac:dyDescent="0.3">
      <c r="A6330" s="1333"/>
      <c r="B6330" s="146" t="s">
        <v>6131</v>
      </c>
      <c r="C6330" s="147" t="s">
        <v>95</v>
      </c>
      <c r="D6330" s="168">
        <v>415918</v>
      </c>
      <c r="E6330" s="151">
        <v>833</v>
      </c>
      <c r="F6330" s="913"/>
      <c r="G6330" s="1328"/>
    </row>
    <row r="6331" spans="1:7" ht="18.75" customHeight="1" thickBot="1" x14ac:dyDescent="0.3">
      <c r="A6331" s="1333"/>
      <c r="B6331" s="146" t="s">
        <v>6132</v>
      </c>
      <c r="C6331" s="147" t="s">
        <v>95</v>
      </c>
      <c r="D6331" s="168">
        <v>444210</v>
      </c>
      <c r="E6331" s="151">
        <v>833</v>
      </c>
      <c r="F6331" s="913"/>
      <c r="G6331" s="1328"/>
    </row>
    <row r="6332" spans="1:7" ht="18.75" customHeight="1" thickBot="1" x14ac:dyDescent="0.3">
      <c r="A6332" s="1333"/>
      <c r="B6332" s="146" t="s">
        <v>6133</v>
      </c>
      <c r="C6332" s="147" t="s">
        <v>95</v>
      </c>
      <c r="D6332" s="168">
        <v>474562</v>
      </c>
      <c r="E6332" s="151">
        <v>833</v>
      </c>
      <c r="F6332" s="913"/>
      <c r="G6332" s="1328"/>
    </row>
    <row r="6333" spans="1:7" ht="18.75" customHeight="1" thickBot="1" x14ac:dyDescent="0.3">
      <c r="A6333" s="1333"/>
      <c r="B6333" s="146" t="s">
        <v>6134</v>
      </c>
      <c r="C6333" s="147" t="s">
        <v>95</v>
      </c>
      <c r="D6333" s="168">
        <v>507268</v>
      </c>
      <c r="E6333" s="151">
        <v>833</v>
      </c>
      <c r="F6333" s="913"/>
      <c r="G6333" s="1328"/>
    </row>
    <row r="6334" spans="1:7" ht="18.75" customHeight="1" thickBot="1" x14ac:dyDescent="0.3">
      <c r="A6334" s="1333"/>
      <c r="B6334" s="146" t="s">
        <v>6135</v>
      </c>
      <c r="C6334" s="147" t="s">
        <v>95</v>
      </c>
      <c r="D6334" s="168">
        <v>542659</v>
      </c>
      <c r="E6334" s="151">
        <v>833</v>
      </c>
      <c r="F6334" s="913"/>
      <c r="G6334" s="1328"/>
    </row>
    <row r="6335" spans="1:7" ht="18.75" customHeight="1" thickBot="1" x14ac:dyDescent="0.3">
      <c r="A6335" s="1333"/>
      <c r="B6335" s="146" t="s">
        <v>6136</v>
      </c>
      <c r="C6335" s="147" t="s">
        <v>95</v>
      </c>
      <c r="D6335" s="168">
        <v>581110</v>
      </c>
      <c r="E6335" s="151">
        <v>833</v>
      </c>
      <c r="F6335" s="913"/>
      <c r="G6335" s="1328"/>
    </row>
    <row r="6336" spans="1:7" ht="18.75" customHeight="1" thickBot="1" x14ac:dyDescent="0.3">
      <c r="A6336" s="1333"/>
      <c r="B6336" s="146" t="s">
        <v>6137</v>
      </c>
      <c r="C6336" s="147" t="s">
        <v>95</v>
      </c>
      <c r="D6336" s="168">
        <v>623072</v>
      </c>
      <c r="E6336" s="151">
        <v>833</v>
      </c>
      <c r="F6336" s="913"/>
      <c r="G6336" s="1328"/>
    </row>
    <row r="6337" spans="1:7" ht="18.75" customHeight="1" thickBot="1" x14ac:dyDescent="0.3">
      <c r="A6337" s="1333"/>
      <c r="B6337" s="146" t="s">
        <v>6138</v>
      </c>
      <c r="C6337" s="147" t="s">
        <v>95</v>
      </c>
      <c r="D6337" s="168">
        <v>669023</v>
      </c>
      <c r="E6337" s="151">
        <v>833</v>
      </c>
      <c r="F6337" s="913"/>
      <c r="G6337" s="1328"/>
    </row>
    <row r="6338" spans="1:7" ht="18.75" customHeight="1" thickBot="1" x14ac:dyDescent="0.3">
      <c r="A6338" s="1333"/>
      <c r="B6338" s="146" t="s">
        <v>6139</v>
      </c>
      <c r="C6338" s="147" t="s">
        <v>95</v>
      </c>
      <c r="D6338" s="168">
        <v>719533</v>
      </c>
      <c r="E6338" s="151">
        <v>833</v>
      </c>
      <c r="F6338" s="913"/>
      <c r="G6338" s="1328"/>
    </row>
    <row r="6339" spans="1:7" ht="18.75" customHeight="1" thickBot="1" x14ac:dyDescent="0.3">
      <c r="A6339" s="1333"/>
      <c r="B6339" s="146" t="s">
        <v>6140</v>
      </c>
      <c r="C6339" s="147" t="s">
        <v>95</v>
      </c>
      <c r="D6339" s="168">
        <v>775248</v>
      </c>
      <c r="E6339" s="151">
        <v>833</v>
      </c>
      <c r="F6339" s="913"/>
      <c r="G6339" s="1328"/>
    </row>
    <row r="6340" spans="1:7" ht="18.75" customHeight="1" thickBot="1" x14ac:dyDescent="0.3">
      <c r="A6340" s="1333">
        <v>7</v>
      </c>
      <c r="B6340" s="146" t="s">
        <v>6141</v>
      </c>
      <c r="C6340" s="147" t="s">
        <v>95</v>
      </c>
      <c r="D6340" s="168">
        <v>78170</v>
      </c>
      <c r="E6340" s="151">
        <v>833</v>
      </c>
      <c r="F6340" s="913"/>
      <c r="G6340" s="1337" t="s">
        <v>6051</v>
      </c>
    </row>
    <row r="6341" spans="1:7" ht="18.75" customHeight="1" thickBot="1" x14ac:dyDescent="0.3">
      <c r="A6341" s="1333"/>
      <c r="B6341" s="146" t="s">
        <v>6142</v>
      </c>
      <c r="C6341" s="147" t="s">
        <v>95</v>
      </c>
      <c r="D6341" s="168">
        <v>102978</v>
      </c>
      <c r="E6341" s="151">
        <v>833</v>
      </c>
      <c r="F6341" s="913"/>
      <c r="G6341" s="1328"/>
    </row>
    <row r="6342" spans="1:7" ht="18.75" customHeight="1" thickBot="1" x14ac:dyDescent="0.3">
      <c r="A6342" s="1333"/>
      <c r="B6342" s="146" t="s">
        <v>6143</v>
      </c>
      <c r="C6342" s="147" t="s">
        <v>95</v>
      </c>
      <c r="D6342" s="168">
        <v>270948</v>
      </c>
      <c r="E6342" s="151">
        <v>833</v>
      </c>
      <c r="F6342" s="913"/>
      <c r="G6342" s="1328"/>
    </row>
    <row r="6343" spans="1:7" ht="18.75" customHeight="1" thickBot="1" x14ac:dyDescent="0.3">
      <c r="A6343" s="1333"/>
      <c r="B6343" s="146" t="s">
        <v>6144</v>
      </c>
      <c r="C6343" s="147" t="s">
        <v>95</v>
      </c>
      <c r="D6343" s="168">
        <v>364529</v>
      </c>
      <c r="E6343" s="151">
        <v>833</v>
      </c>
      <c r="F6343" s="913"/>
      <c r="G6343" s="1328"/>
    </row>
    <row r="6344" spans="1:7" ht="18.75" customHeight="1" thickBot="1" x14ac:dyDescent="0.3">
      <c r="A6344" s="1333"/>
      <c r="B6344" s="146" t="s">
        <v>6145</v>
      </c>
      <c r="C6344" s="147" t="s">
        <v>95</v>
      </c>
      <c r="D6344" s="168">
        <v>389433</v>
      </c>
      <c r="E6344" s="151">
        <v>833</v>
      </c>
      <c r="F6344" s="913"/>
      <c r="G6344" s="1328"/>
    </row>
    <row r="6345" spans="1:7" ht="18.75" customHeight="1" thickBot="1" x14ac:dyDescent="0.3">
      <c r="A6345" s="1333"/>
      <c r="B6345" s="146" t="s">
        <v>6146</v>
      </c>
      <c r="C6345" s="147" t="s">
        <v>95</v>
      </c>
      <c r="D6345" s="168">
        <v>415918</v>
      </c>
      <c r="E6345" s="151">
        <v>833</v>
      </c>
      <c r="F6345" s="913"/>
      <c r="G6345" s="1328"/>
    </row>
    <row r="6346" spans="1:7" ht="18.75" customHeight="1" thickBot="1" x14ac:dyDescent="0.3">
      <c r="A6346" s="1333"/>
      <c r="B6346" s="146" t="s">
        <v>6147</v>
      </c>
      <c r="C6346" s="147" t="s">
        <v>95</v>
      </c>
      <c r="D6346" s="168">
        <v>444210</v>
      </c>
      <c r="E6346" s="151">
        <v>833</v>
      </c>
      <c r="F6346" s="913"/>
      <c r="G6346" s="1328"/>
    </row>
    <row r="6347" spans="1:7" ht="18.75" customHeight="1" thickBot="1" x14ac:dyDescent="0.3">
      <c r="A6347" s="1333"/>
      <c r="B6347" s="146" t="s">
        <v>6148</v>
      </c>
      <c r="C6347" s="147" t="s">
        <v>95</v>
      </c>
      <c r="D6347" s="168">
        <v>474562</v>
      </c>
      <c r="E6347" s="151">
        <v>833</v>
      </c>
      <c r="F6347" s="913"/>
      <c r="G6347" s="1328"/>
    </row>
    <row r="6348" spans="1:7" ht="18.75" customHeight="1" thickBot="1" x14ac:dyDescent="0.3">
      <c r="A6348" s="1333"/>
      <c r="B6348" s="146" t="s">
        <v>6149</v>
      </c>
      <c r="C6348" s="147" t="s">
        <v>95</v>
      </c>
      <c r="D6348" s="168">
        <v>507268</v>
      </c>
      <c r="E6348" s="151">
        <v>833</v>
      </c>
      <c r="F6348" s="913"/>
      <c r="G6348" s="1328"/>
    </row>
    <row r="6349" spans="1:7" ht="18.75" customHeight="1" thickBot="1" x14ac:dyDescent="0.3">
      <c r="A6349" s="1333"/>
      <c r="B6349" s="146" t="s">
        <v>6150</v>
      </c>
      <c r="C6349" s="147" t="s">
        <v>95</v>
      </c>
      <c r="D6349" s="168">
        <v>542659</v>
      </c>
      <c r="E6349" s="151">
        <v>833</v>
      </c>
      <c r="F6349" s="913"/>
      <c r="G6349" s="1328"/>
    </row>
    <row r="6350" spans="1:7" ht="18.75" customHeight="1" thickBot="1" x14ac:dyDescent="0.3">
      <c r="A6350" s="1333"/>
      <c r="B6350" s="146" t="s">
        <v>6151</v>
      </c>
      <c r="C6350" s="147" t="s">
        <v>95</v>
      </c>
      <c r="D6350" s="168">
        <v>581110</v>
      </c>
      <c r="E6350" s="151">
        <v>833</v>
      </c>
      <c r="F6350" s="913"/>
      <c r="G6350" s="1328"/>
    </row>
    <row r="6351" spans="1:7" ht="18.75" customHeight="1" thickBot="1" x14ac:dyDescent="0.3">
      <c r="A6351" s="1333"/>
      <c r="B6351" s="146" t="s">
        <v>6152</v>
      </c>
      <c r="C6351" s="147" t="s">
        <v>95</v>
      </c>
      <c r="D6351" s="168">
        <v>623072</v>
      </c>
      <c r="E6351" s="151">
        <v>833</v>
      </c>
      <c r="F6351" s="913"/>
      <c r="G6351" s="1328"/>
    </row>
    <row r="6352" spans="1:7" ht="18.75" customHeight="1" thickBot="1" x14ac:dyDescent="0.3">
      <c r="A6352" s="1333"/>
      <c r="B6352" s="146" t="s">
        <v>6153</v>
      </c>
      <c r="C6352" s="147" t="s">
        <v>95</v>
      </c>
      <c r="D6352" s="168">
        <v>669023</v>
      </c>
      <c r="E6352" s="151">
        <v>833</v>
      </c>
      <c r="F6352" s="913"/>
      <c r="G6352" s="1328"/>
    </row>
    <row r="6353" spans="1:7" ht="18.75" customHeight="1" thickBot="1" x14ac:dyDescent="0.3">
      <c r="A6353" s="1333"/>
      <c r="B6353" s="146" t="s">
        <v>6154</v>
      </c>
      <c r="C6353" s="147" t="s">
        <v>95</v>
      </c>
      <c r="D6353" s="168">
        <v>719533</v>
      </c>
      <c r="E6353" s="151">
        <v>833</v>
      </c>
      <c r="F6353" s="913"/>
      <c r="G6353" s="1328"/>
    </row>
    <row r="6354" spans="1:7" ht="18.75" customHeight="1" thickBot="1" x14ac:dyDescent="0.3">
      <c r="A6354" s="1333"/>
      <c r="B6354" s="146" t="s">
        <v>6155</v>
      </c>
      <c r="C6354" s="147" t="s">
        <v>95</v>
      </c>
      <c r="D6354" s="168">
        <v>775248</v>
      </c>
      <c r="E6354" s="151">
        <v>833</v>
      </c>
      <c r="F6354" s="913"/>
      <c r="G6354" s="1328"/>
    </row>
    <row r="6355" spans="1:7" ht="18.75" customHeight="1" thickBot="1" x14ac:dyDescent="0.3">
      <c r="A6355" s="1333">
        <v>8</v>
      </c>
      <c r="B6355" s="146" t="s">
        <v>6156</v>
      </c>
      <c r="C6355" s="147" t="s">
        <v>95</v>
      </c>
      <c r="D6355" s="168">
        <v>78170</v>
      </c>
      <c r="E6355" s="151">
        <v>833</v>
      </c>
      <c r="F6355" s="913"/>
      <c r="G6355" s="1337" t="s">
        <v>6051</v>
      </c>
    </row>
    <row r="6356" spans="1:7" ht="18.75" customHeight="1" thickBot="1" x14ac:dyDescent="0.3">
      <c r="A6356" s="1333"/>
      <c r="B6356" s="146" t="s">
        <v>6157</v>
      </c>
      <c r="C6356" s="147" t="s">
        <v>95</v>
      </c>
      <c r="D6356" s="168">
        <v>102978</v>
      </c>
      <c r="E6356" s="151">
        <v>833</v>
      </c>
      <c r="F6356" s="913"/>
      <c r="G6356" s="1328"/>
    </row>
    <row r="6357" spans="1:7" ht="18.75" customHeight="1" thickBot="1" x14ac:dyDescent="0.3">
      <c r="A6357" s="1333"/>
      <c r="B6357" s="146" t="s">
        <v>6158</v>
      </c>
      <c r="C6357" s="147" t="s">
        <v>95</v>
      </c>
      <c r="D6357" s="168">
        <v>270948</v>
      </c>
      <c r="E6357" s="151">
        <v>833</v>
      </c>
      <c r="F6357" s="913"/>
      <c r="G6357" s="1328"/>
    </row>
    <row r="6358" spans="1:7" ht="18.75" customHeight="1" thickBot="1" x14ac:dyDescent="0.3">
      <c r="A6358" s="1333"/>
      <c r="B6358" s="146" t="s">
        <v>6159</v>
      </c>
      <c r="C6358" s="147" t="s">
        <v>95</v>
      </c>
      <c r="D6358" s="168">
        <v>364529</v>
      </c>
      <c r="E6358" s="151">
        <v>833</v>
      </c>
      <c r="F6358" s="913"/>
      <c r="G6358" s="1328"/>
    </row>
    <row r="6359" spans="1:7" ht="18.75" customHeight="1" thickBot="1" x14ac:dyDescent="0.3">
      <c r="A6359" s="1333"/>
      <c r="B6359" s="146" t="s">
        <v>6160</v>
      </c>
      <c r="C6359" s="147" t="s">
        <v>95</v>
      </c>
      <c r="D6359" s="168">
        <v>389433</v>
      </c>
      <c r="E6359" s="151">
        <v>833</v>
      </c>
      <c r="F6359" s="913"/>
      <c r="G6359" s="1328"/>
    </row>
    <row r="6360" spans="1:7" ht="18.75" customHeight="1" thickBot="1" x14ac:dyDescent="0.3">
      <c r="A6360" s="1333"/>
      <c r="B6360" s="146" t="s">
        <v>6161</v>
      </c>
      <c r="C6360" s="147" t="s">
        <v>95</v>
      </c>
      <c r="D6360" s="168">
        <v>415918</v>
      </c>
      <c r="E6360" s="151">
        <v>833</v>
      </c>
      <c r="F6360" s="913"/>
      <c r="G6360" s="1328"/>
    </row>
    <row r="6361" spans="1:7" ht="18.75" customHeight="1" thickBot="1" x14ac:dyDescent="0.3">
      <c r="A6361" s="1333"/>
      <c r="B6361" s="146" t="s">
        <v>6162</v>
      </c>
      <c r="C6361" s="147" t="s">
        <v>95</v>
      </c>
      <c r="D6361" s="168">
        <v>444210</v>
      </c>
      <c r="E6361" s="151">
        <v>833</v>
      </c>
      <c r="F6361" s="913"/>
      <c r="G6361" s="1328"/>
    </row>
    <row r="6362" spans="1:7" ht="18.75" customHeight="1" thickBot="1" x14ac:dyDescent="0.3">
      <c r="A6362" s="1333"/>
      <c r="B6362" s="146" t="s">
        <v>6163</v>
      </c>
      <c r="C6362" s="147" t="s">
        <v>95</v>
      </c>
      <c r="D6362" s="168">
        <v>474562</v>
      </c>
      <c r="E6362" s="151">
        <v>833</v>
      </c>
      <c r="F6362" s="913"/>
      <c r="G6362" s="1328"/>
    </row>
    <row r="6363" spans="1:7" ht="18.75" customHeight="1" thickBot="1" x14ac:dyDescent="0.3">
      <c r="A6363" s="1333"/>
      <c r="B6363" s="146" t="s">
        <v>6164</v>
      </c>
      <c r="C6363" s="147" t="s">
        <v>95</v>
      </c>
      <c r="D6363" s="168">
        <v>507268</v>
      </c>
      <c r="E6363" s="151">
        <v>833</v>
      </c>
      <c r="F6363" s="913"/>
      <c r="G6363" s="1328"/>
    </row>
    <row r="6364" spans="1:7" ht="18.75" customHeight="1" thickBot="1" x14ac:dyDescent="0.3">
      <c r="A6364" s="1333"/>
      <c r="B6364" s="146" t="s">
        <v>6165</v>
      </c>
      <c r="C6364" s="147" t="s">
        <v>95</v>
      </c>
      <c r="D6364" s="168">
        <v>542659</v>
      </c>
      <c r="E6364" s="151">
        <v>833</v>
      </c>
      <c r="F6364" s="913"/>
      <c r="G6364" s="1328"/>
    </row>
    <row r="6365" spans="1:7" ht="18.75" customHeight="1" thickBot="1" x14ac:dyDescent="0.3">
      <c r="A6365" s="1333"/>
      <c r="B6365" s="146" t="s">
        <v>6166</v>
      </c>
      <c r="C6365" s="147" t="s">
        <v>95</v>
      </c>
      <c r="D6365" s="168">
        <v>581110</v>
      </c>
      <c r="E6365" s="151">
        <v>833</v>
      </c>
      <c r="F6365" s="913"/>
      <c r="G6365" s="1328"/>
    </row>
    <row r="6366" spans="1:7" ht="18.75" customHeight="1" thickBot="1" x14ac:dyDescent="0.3">
      <c r="A6366" s="1333"/>
      <c r="B6366" s="146" t="s">
        <v>6167</v>
      </c>
      <c r="C6366" s="147" t="s">
        <v>95</v>
      </c>
      <c r="D6366" s="168">
        <v>623072</v>
      </c>
      <c r="E6366" s="151">
        <v>833</v>
      </c>
      <c r="F6366" s="913"/>
      <c r="G6366" s="1328"/>
    </row>
    <row r="6367" spans="1:7" ht="18.75" customHeight="1" thickBot="1" x14ac:dyDescent="0.3">
      <c r="A6367" s="1333"/>
      <c r="B6367" s="146" t="s">
        <v>6168</v>
      </c>
      <c r="C6367" s="147" t="s">
        <v>95</v>
      </c>
      <c r="D6367" s="168">
        <v>669023</v>
      </c>
      <c r="E6367" s="151">
        <v>833</v>
      </c>
      <c r="F6367" s="913"/>
      <c r="G6367" s="1328"/>
    </row>
    <row r="6368" spans="1:7" ht="18.75" customHeight="1" thickBot="1" x14ac:dyDescent="0.3">
      <c r="A6368" s="1333"/>
      <c r="B6368" s="146" t="s">
        <v>6169</v>
      </c>
      <c r="C6368" s="147" t="s">
        <v>95</v>
      </c>
      <c r="D6368" s="168">
        <v>719533</v>
      </c>
      <c r="E6368" s="151">
        <v>833</v>
      </c>
      <c r="F6368" s="913"/>
      <c r="G6368" s="1328"/>
    </row>
    <row r="6369" spans="1:7" ht="18.75" customHeight="1" thickBot="1" x14ac:dyDescent="0.3">
      <c r="A6369" s="1333"/>
      <c r="B6369" s="146" t="s">
        <v>6170</v>
      </c>
      <c r="C6369" s="147" t="s">
        <v>95</v>
      </c>
      <c r="D6369" s="168">
        <v>775248</v>
      </c>
      <c r="E6369" s="151">
        <v>833</v>
      </c>
      <c r="F6369" s="913"/>
      <c r="G6369" s="1328"/>
    </row>
    <row r="6370" spans="1:7" ht="18.75" customHeight="1" thickBot="1" x14ac:dyDescent="0.3">
      <c r="A6370" s="1333">
        <v>9</v>
      </c>
      <c r="B6370" s="146" t="s">
        <v>6171</v>
      </c>
      <c r="C6370" s="147" t="s">
        <v>95</v>
      </c>
      <c r="D6370" s="168">
        <v>78170</v>
      </c>
      <c r="E6370" s="151">
        <v>833</v>
      </c>
      <c r="F6370" s="913"/>
      <c r="G6370" s="1337" t="s">
        <v>6051</v>
      </c>
    </row>
    <row r="6371" spans="1:7" ht="18.75" customHeight="1" thickBot="1" x14ac:dyDescent="0.3">
      <c r="A6371" s="1333"/>
      <c r="B6371" s="146" t="s">
        <v>6172</v>
      </c>
      <c r="C6371" s="147" t="s">
        <v>95</v>
      </c>
      <c r="D6371" s="168">
        <v>102978</v>
      </c>
      <c r="E6371" s="151">
        <v>833</v>
      </c>
      <c r="F6371" s="913"/>
      <c r="G6371" s="1328"/>
    </row>
    <row r="6372" spans="1:7" ht="18.75" customHeight="1" thickBot="1" x14ac:dyDescent="0.3">
      <c r="A6372" s="1333"/>
      <c r="B6372" s="146" t="s">
        <v>6173</v>
      </c>
      <c r="C6372" s="147" t="s">
        <v>95</v>
      </c>
      <c r="D6372" s="168">
        <v>270948</v>
      </c>
      <c r="E6372" s="151">
        <v>833</v>
      </c>
      <c r="F6372" s="913"/>
      <c r="G6372" s="1328"/>
    </row>
    <row r="6373" spans="1:7" ht="18.75" customHeight="1" thickBot="1" x14ac:dyDescent="0.3">
      <c r="A6373" s="1333"/>
      <c r="B6373" s="146" t="s">
        <v>6174</v>
      </c>
      <c r="C6373" s="147" t="s">
        <v>95</v>
      </c>
      <c r="D6373" s="168">
        <v>364529</v>
      </c>
      <c r="E6373" s="151">
        <v>833</v>
      </c>
      <c r="F6373" s="913"/>
      <c r="G6373" s="1328"/>
    </row>
    <row r="6374" spans="1:7" ht="18.75" customHeight="1" thickBot="1" x14ac:dyDescent="0.3">
      <c r="A6374" s="1333"/>
      <c r="B6374" s="146" t="s">
        <v>6175</v>
      </c>
      <c r="C6374" s="147" t="s">
        <v>95</v>
      </c>
      <c r="D6374" s="168">
        <v>389433</v>
      </c>
      <c r="E6374" s="151">
        <v>833</v>
      </c>
      <c r="F6374" s="913"/>
      <c r="G6374" s="1328"/>
    </row>
    <row r="6375" spans="1:7" ht="18.75" customHeight="1" thickBot="1" x14ac:dyDescent="0.3">
      <c r="A6375" s="1333"/>
      <c r="B6375" s="146" t="s">
        <v>6176</v>
      </c>
      <c r="C6375" s="147" t="s">
        <v>95</v>
      </c>
      <c r="D6375" s="168">
        <v>415918</v>
      </c>
      <c r="E6375" s="151">
        <v>833</v>
      </c>
      <c r="F6375" s="913"/>
      <c r="G6375" s="1328"/>
    </row>
    <row r="6376" spans="1:7" ht="18.75" customHeight="1" thickBot="1" x14ac:dyDescent="0.3">
      <c r="A6376" s="1333"/>
      <c r="B6376" s="146" t="s">
        <v>6177</v>
      </c>
      <c r="C6376" s="147" t="s">
        <v>95</v>
      </c>
      <c r="D6376" s="168">
        <v>444210</v>
      </c>
      <c r="E6376" s="151">
        <v>833</v>
      </c>
      <c r="F6376" s="913"/>
      <c r="G6376" s="1328"/>
    </row>
    <row r="6377" spans="1:7" ht="18.75" customHeight="1" thickBot="1" x14ac:dyDescent="0.3">
      <c r="A6377" s="1333"/>
      <c r="B6377" s="146" t="s">
        <v>6178</v>
      </c>
      <c r="C6377" s="147" t="s">
        <v>95</v>
      </c>
      <c r="D6377" s="168">
        <v>474562</v>
      </c>
      <c r="E6377" s="151">
        <v>833</v>
      </c>
      <c r="F6377" s="913"/>
      <c r="G6377" s="1328"/>
    </row>
    <row r="6378" spans="1:7" ht="18.75" customHeight="1" thickBot="1" x14ac:dyDescent="0.3">
      <c r="A6378" s="1333"/>
      <c r="B6378" s="146" t="s">
        <v>6179</v>
      </c>
      <c r="C6378" s="147" t="s">
        <v>95</v>
      </c>
      <c r="D6378" s="168">
        <v>507268</v>
      </c>
      <c r="E6378" s="151">
        <v>833</v>
      </c>
      <c r="F6378" s="913"/>
      <c r="G6378" s="1328"/>
    </row>
    <row r="6379" spans="1:7" ht="18.75" customHeight="1" thickBot="1" x14ac:dyDescent="0.3">
      <c r="A6379" s="1333"/>
      <c r="B6379" s="146" t="s">
        <v>6180</v>
      </c>
      <c r="C6379" s="147" t="s">
        <v>95</v>
      </c>
      <c r="D6379" s="168">
        <v>542659</v>
      </c>
      <c r="E6379" s="151">
        <v>833</v>
      </c>
      <c r="F6379" s="913"/>
      <c r="G6379" s="1328"/>
    </row>
    <row r="6380" spans="1:7" ht="18.75" customHeight="1" thickBot="1" x14ac:dyDescent="0.3">
      <c r="A6380" s="1333"/>
      <c r="B6380" s="146" t="s">
        <v>6181</v>
      </c>
      <c r="C6380" s="147" t="s">
        <v>95</v>
      </c>
      <c r="D6380" s="168">
        <v>581110</v>
      </c>
      <c r="E6380" s="151">
        <v>833</v>
      </c>
      <c r="F6380" s="913"/>
      <c r="G6380" s="1328"/>
    </row>
    <row r="6381" spans="1:7" ht="18.75" customHeight="1" thickBot="1" x14ac:dyDescent="0.3">
      <c r="A6381" s="1333"/>
      <c r="B6381" s="146" t="s">
        <v>6182</v>
      </c>
      <c r="C6381" s="147" t="s">
        <v>95</v>
      </c>
      <c r="D6381" s="168">
        <v>623072</v>
      </c>
      <c r="E6381" s="151">
        <v>833</v>
      </c>
      <c r="F6381" s="913"/>
      <c r="G6381" s="1328"/>
    </row>
    <row r="6382" spans="1:7" ht="18.75" customHeight="1" thickBot="1" x14ac:dyDescent="0.3">
      <c r="A6382" s="1333"/>
      <c r="B6382" s="146" t="s">
        <v>6183</v>
      </c>
      <c r="C6382" s="147" t="s">
        <v>95</v>
      </c>
      <c r="D6382" s="168">
        <v>669023</v>
      </c>
      <c r="E6382" s="151">
        <v>833</v>
      </c>
      <c r="F6382" s="913"/>
      <c r="G6382" s="1328"/>
    </row>
    <row r="6383" spans="1:7" ht="18.75" customHeight="1" thickBot="1" x14ac:dyDescent="0.3">
      <c r="A6383" s="1333"/>
      <c r="B6383" s="146" t="s">
        <v>6184</v>
      </c>
      <c r="C6383" s="147" t="s">
        <v>95</v>
      </c>
      <c r="D6383" s="168">
        <v>719533</v>
      </c>
      <c r="E6383" s="151">
        <v>833</v>
      </c>
      <c r="F6383" s="913"/>
      <c r="G6383" s="1328"/>
    </row>
    <row r="6384" spans="1:7" ht="18.75" customHeight="1" thickBot="1" x14ac:dyDescent="0.3">
      <c r="A6384" s="1333"/>
      <c r="B6384" s="146" t="s">
        <v>6185</v>
      </c>
      <c r="C6384" s="147" t="s">
        <v>95</v>
      </c>
      <c r="D6384" s="168">
        <v>775248</v>
      </c>
      <c r="E6384" s="151">
        <v>833</v>
      </c>
      <c r="F6384" s="913"/>
      <c r="G6384" s="1328"/>
    </row>
    <row r="6385" spans="1:7" ht="18.75" customHeight="1" thickBot="1" x14ac:dyDescent="0.3">
      <c r="A6385" s="1333">
        <v>10</v>
      </c>
      <c r="B6385" s="146" t="s">
        <v>6186</v>
      </c>
      <c r="C6385" s="147" t="s">
        <v>95</v>
      </c>
      <c r="D6385" s="168">
        <v>78170</v>
      </c>
      <c r="E6385" s="151">
        <v>833</v>
      </c>
      <c r="F6385" s="913"/>
      <c r="G6385" s="1337" t="s">
        <v>6051</v>
      </c>
    </row>
    <row r="6386" spans="1:7" ht="18.75" customHeight="1" thickBot="1" x14ac:dyDescent="0.3">
      <c r="A6386" s="1333"/>
      <c r="B6386" s="146" t="s">
        <v>6187</v>
      </c>
      <c r="C6386" s="147" t="s">
        <v>95</v>
      </c>
      <c r="D6386" s="168">
        <v>102978</v>
      </c>
      <c r="E6386" s="151">
        <v>833</v>
      </c>
      <c r="F6386" s="913"/>
      <c r="G6386" s="1328"/>
    </row>
    <row r="6387" spans="1:7" ht="18.75" customHeight="1" thickBot="1" x14ac:dyDescent="0.3">
      <c r="A6387" s="1333"/>
      <c r="B6387" s="146" t="s">
        <v>6188</v>
      </c>
      <c r="C6387" s="147" t="s">
        <v>95</v>
      </c>
      <c r="D6387" s="168">
        <v>270948</v>
      </c>
      <c r="E6387" s="151">
        <v>833</v>
      </c>
      <c r="F6387" s="913"/>
      <c r="G6387" s="1328"/>
    </row>
    <row r="6388" spans="1:7" ht="18.75" customHeight="1" thickBot="1" x14ac:dyDescent="0.3">
      <c r="A6388" s="1333"/>
      <c r="B6388" s="146" t="s">
        <v>6189</v>
      </c>
      <c r="C6388" s="147" t="s">
        <v>95</v>
      </c>
      <c r="D6388" s="168">
        <v>364529</v>
      </c>
      <c r="E6388" s="151">
        <v>833</v>
      </c>
      <c r="F6388" s="913"/>
      <c r="G6388" s="1328"/>
    </row>
    <row r="6389" spans="1:7" ht="18.75" customHeight="1" thickBot="1" x14ac:dyDescent="0.3">
      <c r="A6389" s="1333"/>
      <c r="B6389" s="146" t="s">
        <v>6190</v>
      </c>
      <c r="C6389" s="147" t="s">
        <v>95</v>
      </c>
      <c r="D6389" s="168">
        <v>389433</v>
      </c>
      <c r="E6389" s="151">
        <v>833</v>
      </c>
      <c r="F6389" s="913"/>
      <c r="G6389" s="1328"/>
    </row>
    <row r="6390" spans="1:7" ht="18.75" customHeight="1" thickBot="1" x14ac:dyDescent="0.3">
      <c r="A6390" s="1333"/>
      <c r="B6390" s="146" t="s">
        <v>6191</v>
      </c>
      <c r="C6390" s="147" t="s">
        <v>95</v>
      </c>
      <c r="D6390" s="168">
        <v>415918</v>
      </c>
      <c r="E6390" s="151">
        <v>833</v>
      </c>
      <c r="F6390" s="913"/>
      <c r="G6390" s="1328"/>
    </row>
    <row r="6391" spans="1:7" ht="18.75" customHeight="1" thickBot="1" x14ac:dyDescent="0.3">
      <c r="A6391" s="1333"/>
      <c r="B6391" s="146" t="s">
        <v>6192</v>
      </c>
      <c r="C6391" s="147" t="s">
        <v>95</v>
      </c>
      <c r="D6391" s="168">
        <v>444210</v>
      </c>
      <c r="E6391" s="151">
        <v>833</v>
      </c>
      <c r="F6391" s="913"/>
      <c r="G6391" s="1328"/>
    </row>
    <row r="6392" spans="1:7" ht="18.75" customHeight="1" thickBot="1" x14ac:dyDescent="0.3">
      <c r="A6392" s="1333"/>
      <c r="B6392" s="146" t="s">
        <v>6193</v>
      </c>
      <c r="C6392" s="147" t="s">
        <v>95</v>
      </c>
      <c r="D6392" s="168">
        <v>474562</v>
      </c>
      <c r="E6392" s="151">
        <v>833</v>
      </c>
      <c r="F6392" s="913"/>
      <c r="G6392" s="1328"/>
    </row>
    <row r="6393" spans="1:7" ht="18.75" customHeight="1" thickBot="1" x14ac:dyDescent="0.3">
      <c r="A6393" s="1333"/>
      <c r="B6393" s="146" t="s">
        <v>6194</v>
      </c>
      <c r="C6393" s="147" t="s">
        <v>95</v>
      </c>
      <c r="D6393" s="168">
        <v>507268</v>
      </c>
      <c r="E6393" s="151">
        <v>833</v>
      </c>
      <c r="F6393" s="913"/>
      <c r="G6393" s="1328"/>
    </row>
    <row r="6394" spans="1:7" ht="18.75" customHeight="1" thickBot="1" x14ac:dyDescent="0.3">
      <c r="A6394" s="1333"/>
      <c r="B6394" s="146" t="s">
        <v>6195</v>
      </c>
      <c r="C6394" s="147" t="s">
        <v>95</v>
      </c>
      <c r="D6394" s="168">
        <v>542659</v>
      </c>
      <c r="E6394" s="151">
        <v>833</v>
      </c>
      <c r="F6394" s="913"/>
      <c r="G6394" s="1328"/>
    </row>
    <row r="6395" spans="1:7" ht="18.75" customHeight="1" thickBot="1" x14ac:dyDescent="0.3">
      <c r="A6395" s="1333"/>
      <c r="B6395" s="146" t="s">
        <v>6196</v>
      </c>
      <c r="C6395" s="147" t="s">
        <v>95</v>
      </c>
      <c r="D6395" s="168">
        <v>581110</v>
      </c>
      <c r="E6395" s="151">
        <v>833</v>
      </c>
      <c r="F6395" s="913"/>
      <c r="G6395" s="1328"/>
    </row>
    <row r="6396" spans="1:7" ht="18.75" customHeight="1" thickBot="1" x14ac:dyDescent="0.3">
      <c r="A6396" s="1333"/>
      <c r="B6396" s="146" t="s">
        <v>6197</v>
      </c>
      <c r="C6396" s="147" t="s">
        <v>95</v>
      </c>
      <c r="D6396" s="168">
        <v>623072</v>
      </c>
      <c r="E6396" s="151">
        <v>833</v>
      </c>
      <c r="F6396" s="913"/>
      <c r="G6396" s="1328"/>
    </row>
    <row r="6397" spans="1:7" ht="18.75" customHeight="1" thickBot="1" x14ac:dyDescent="0.3">
      <c r="A6397" s="1333"/>
      <c r="B6397" s="146" t="s">
        <v>6198</v>
      </c>
      <c r="C6397" s="147" t="s">
        <v>95</v>
      </c>
      <c r="D6397" s="168">
        <v>669023</v>
      </c>
      <c r="E6397" s="151">
        <v>833</v>
      </c>
      <c r="F6397" s="913"/>
      <c r="G6397" s="1328"/>
    </row>
    <row r="6398" spans="1:7" ht="18.75" customHeight="1" thickBot="1" x14ac:dyDescent="0.3">
      <c r="A6398" s="1333"/>
      <c r="B6398" s="146" t="s">
        <v>6199</v>
      </c>
      <c r="C6398" s="147" t="s">
        <v>95</v>
      </c>
      <c r="D6398" s="168">
        <v>719533</v>
      </c>
      <c r="E6398" s="151">
        <v>833</v>
      </c>
      <c r="F6398" s="913"/>
      <c r="G6398" s="1328"/>
    </row>
    <row r="6399" spans="1:7" ht="18.75" customHeight="1" thickBot="1" x14ac:dyDescent="0.3">
      <c r="A6399" s="1333"/>
      <c r="B6399" s="146" t="s">
        <v>6200</v>
      </c>
      <c r="C6399" s="147" t="s">
        <v>95</v>
      </c>
      <c r="D6399" s="168">
        <v>775248</v>
      </c>
      <c r="E6399" s="151">
        <v>833</v>
      </c>
      <c r="F6399" s="913"/>
      <c r="G6399" s="1328"/>
    </row>
    <row r="6400" spans="1:7" ht="18.75" customHeight="1" thickBot="1" x14ac:dyDescent="0.3">
      <c r="A6400" s="1333">
        <v>11</v>
      </c>
      <c r="B6400" s="146" t="s">
        <v>6201</v>
      </c>
      <c r="C6400" s="147" t="s">
        <v>95</v>
      </c>
      <c r="D6400" s="168">
        <v>78170</v>
      </c>
      <c r="E6400" s="151">
        <v>833</v>
      </c>
      <c r="F6400" s="913"/>
      <c r="G6400" s="1337" t="s">
        <v>6051</v>
      </c>
    </row>
    <row r="6401" spans="1:7" ht="18.75" customHeight="1" thickBot="1" x14ac:dyDescent="0.3">
      <c r="A6401" s="1333"/>
      <c r="B6401" s="146" t="s">
        <v>6202</v>
      </c>
      <c r="C6401" s="147" t="s">
        <v>95</v>
      </c>
      <c r="D6401" s="168">
        <v>102978</v>
      </c>
      <c r="E6401" s="151">
        <v>833</v>
      </c>
      <c r="F6401" s="913"/>
      <c r="G6401" s="1328"/>
    </row>
    <row r="6402" spans="1:7" ht="18.75" customHeight="1" thickBot="1" x14ac:dyDescent="0.3">
      <c r="A6402" s="1333"/>
      <c r="B6402" s="146" t="s">
        <v>6203</v>
      </c>
      <c r="C6402" s="147" t="s">
        <v>95</v>
      </c>
      <c r="D6402" s="168">
        <v>270948</v>
      </c>
      <c r="E6402" s="151">
        <v>833</v>
      </c>
      <c r="F6402" s="913"/>
      <c r="G6402" s="1328"/>
    </row>
    <row r="6403" spans="1:7" ht="18.75" customHeight="1" thickBot="1" x14ac:dyDescent="0.3">
      <c r="A6403" s="1333"/>
      <c r="B6403" s="146" t="s">
        <v>6204</v>
      </c>
      <c r="C6403" s="147" t="s">
        <v>95</v>
      </c>
      <c r="D6403" s="168">
        <v>364529</v>
      </c>
      <c r="E6403" s="151">
        <v>833</v>
      </c>
      <c r="F6403" s="913"/>
      <c r="G6403" s="1328"/>
    </row>
    <row r="6404" spans="1:7" ht="18.75" customHeight="1" thickBot="1" x14ac:dyDescent="0.3">
      <c r="A6404" s="1333"/>
      <c r="B6404" s="146" t="s">
        <v>6205</v>
      </c>
      <c r="C6404" s="147" t="s">
        <v>95</v>
      </c>
      <c r="D6404" s="168">
        <v>389433</v>
      </c>
      <c r="E6404" s="151">
        <v>833</v>
      </c>
      <c r="F6404" s="913"/>
      <c r="G6404" s="1328"/>
    </row>
    <row r="6405" spans="1:7" ht="18.75" customHeight="1" thickBot="1" x14ac:dyDescent="0.3">
      <c r="A6405" s="1333"/>
      <c r="B6405" s="146" t="s">
        <v>6206</v>
      </c>
      <c r="C6405" s="147" t="s">
        <v>95</v>
      </c>
      <c r="D6405" s="168">
        <v>415918</v>
      </c>
      <c r="E6405" s="151">
        <v>833</v>
      </c>
      <c r="F6405" s="913"/>
      <c r="G6405" s="1328"/>
    </row>
    <row r="6406" spans="1:7" ht="18.75" customHeight="1" thickBot="1" x14ac:dyDescent="0.3">
      <c r="A6406" s="1333"/>
      <c r="B6406" s="146" t="s">
        <v>6207</v>
      </c>
      <c r="C6406" s="147" t="s">
        <v>95</v>
      </c>
      <c r="D6406" s="168">
        <v>444210</v>
      </c>
      <c r="E6406" s="151">
        <v>833</v>
      </c>
      <c r="F6406" s="913"/>
      <c r="G6406" s="1328"/>
    </row>
    <row r="6407" spans="1:7" ht="18.75" customHeight="1" thickBot="1" x14ac:dyDescent="0.3">
      <c r="A6407" s="1333"/>
      <c r="B6407" s="146" t="s">
        <v>6208</v>
      </c>
      <c r="C6407" s="147" t="s">
        <v>95</v>
      </c>
      <c r="D6407" s="168">
        <v>474562</v>
      </c>
      <c r="E6407" s="151">
        <v>833</v>
      </c>
      <c r="F6407" s="913"/>
      <c r="G6407" s="1328"/>
    </row>
    <row r="6408" spans="1:7" ht="18.75" customHeight="1" thickBot="1" x14ac:dyDescent="0.3">
      <c r="A6408" s="1333"/>
      <c r="B6408" s="146" t="s">
        <v>6209</v>
      </c>
      <c r="C6408" s="147" t="s">
        <v>95</v>
      </c>
      <c r="D6408" s="168">
        <v>507268</v>
      </c>
      <c r="E6408" s="151">
        <v>833</v>
      </c>
      <c r="F6408" s="913"/>
      <c r="G6408" s="1328"/>
    </row>
    <row r="6409" spans="1:7" ht="18.75" customHeight="1" thickBot="1" x14ac:dyDescent="0.3">
      <c r="A6409" s="1333"/>
      <c r="B6409" s="146" t="s">
        <v>6210</v>
      </c>
      <c r="C6409" s="147" t="s">
        <v>95</v>
      </c>
      <c r="D6409" s="168">
        <v>542659</v>
      </c>
      <c r="E6409" s="151">
        <v>833</v>
      </c>
      <c r="F6409" s="913"/>
      <c r="G6409" s="1328"/>
    </row>
    <row r="6410" spans="1:7" ht="18.75" customHeight="1" thickBot="1" x14ac:dyDescent="0.3">
      <c r="A6410" s="1333"/>
      <c r="B6410" s="146" t="s">
        <v>6211</v>
      </c>
      <c r="C6410" s="147" t="s">
        <v>95</v>
      </c>
      <c r="D6410" s="168">
        <v>581110</v>
      </c>
      <c r="E6410" s="151">
        <v>833</v>
      </c>
      <c r="F6410" s="913"/>
      <c r="G6410" s="1328"/>
    </row>
    <row r="6411" spans="1:7" ht="18.75" customHeight="1" thickBot="1" x14ac:dyDescent="0.3">
      <c r="A6411" s="1333"/>
      <c r="B6411" s="146" t="s">
        <v>6212</v>
      </c>
      <c r="C6411" s="147" t="s">
        <v>95</v>
      </c>
      <c r="D6411" s="168">
        <v>623072</v>
      </c>
      <c r="E6411" s="151">
        <v>833</v>
      </c>
      <c r="F6411" s="913"/>
      <c r="G6411" s="1328"/>
    </row>
    <row r="6412" spans="1:7" ht="18.75" customHeight="1" thickBot="1" x14ac:dyDescent="0.3">
      <c r="A6412" s="1333"/>
      <c r="B6412" s="146" t="s">
        <v>6213</v>
      </c>
      <c r="C6412" s="147" t="s">
        <v>95</v>
      </c>
      <c r="D6412" s="168">
        <v>669023</v>
      </c>
      <c r="E6412" s="151">
        <v>833</v>
      </c>
      <c r="F6412" s="913"/>
      <c r="G6412" s="1328"/>
    </row>
    <row r="6413" spans="1:7" ht="18.75" customHeight="1" thickBot="1" x14ac:dyDescent="0.3">
      <c r="A6413" s="1333"/>
      <c r="B6413" s="146" t="s">
        <v>6214</v>
      </c>
      <c r="C6413" s="147" t="s">
        <v>95</v>
      </c>
      <c r="D6413" s="168">
        <v>719533</v>
      </c>
      <c r="E6413" s="151">
        <v>833</v>
      </c>
      <c r="F6413" s="913"/>
      <c r="G6413" s="1328"/>
    </row>
    <row r="6414" spans="1:7" ht="18.75" customHeight="1" thickBot="1" x14ac:dyDescent="0.3">
      <c r="A6414" s="1333"/>
      <c r="B6414" s="146" t="s">
        <v>6215</v>
      </c>
      <c r="C6414" s="147" t="s">
        <v>95</v>
      </c>
      <c r="D6414" s="168">
        <v>775248</v>
      </c>
      <c r="E6414" s="151">
        <v>833</v>
      </c>
      <c r="F6414" s="913"/>
      <c r="G6414" s="1328"/>
    </row>
    <row r="6415" spans="1:7" ht="18.75" customHeight="1" thickBot="1" x14ac:dyDescent="0.3">
      <c r="A6415" s="1333">
        <v>12</v>
      </c>
      <c r="B6415" s="146" t="s">
        <v>6216</v>
      </c>
      <c r="C6415" s="147" t="s">
        <v>95</v>
      </c>
      <c r="D6415" s="168">
        <v>78170</v>
      </c>
      <c r="E6415" s="151">
        <v>833</v>
      </c>
      <c r="F6415" s="913"/>
      <c r="G6415" s="1337" t="s">
        <v>6051</v>
      </c>
    </row>
    <row r="6416" spans="1:7" ht="18.75" customHeight="1" thickBot="1" x14ac:dyDescent="0.3">
      <c r="A6416" s="1333"/>
      <c r="B6416" s="146" t="s">
        <v>6217</v>
      </c>
      <c r="C6416" s="147" t="s">
        <v>95</v>
      </c>
      <c r="D6416" s="168">
        <v>102978</v>
      </c>
      <c r="E6416" s="151">
        <v>833</v>
      </c>
      <c r="F6416" s="913"/>
      <c r="G6416" s="1328"/>
    </row>
    <row r="6417" spans="1:7" ht="18.75" customHeight="1" thickBot="1" x14ac:dyDescent="0.3">
      <c r="A6417" s="1333"/>
      <c r="B6417" s="146" t="s">
        <v>6218</v>
      </c>
      <c r="C6417" s="147" t="s">
        <v>95</v>
      </c>
      <c r="D6417" s="168">
        <v>270948</v>
      </c>
      <c r="E6417" s="151">
        <v>833</v>
      </c>
      <c r="F6417" s="913"/>
      <c r="G6417" s="1328"/>
    </row>
    <row r="6418" spans="1:7" ht="18.75" customHeight="1" thickBot="1" x14ac:dyDescent="0.3">
      <c r="A6418" s="1333"/>
      <c r="B6418" s="146" t="s">
        <v>6219</v>
      </c>
      <c r="C6418" s="147" t="s">
        <v>95</v>
      </c>
      <c r="D6418" s="168">
        <v>364529</v>
      </c>
      <c r="E6418" s="151">
        <v>833</v>
      </c>
      <c r="F6418" s="913"/>
      <c r="G6418" s="1328"/>
    </row>
    <row r="6419" spans="1:7" ht="18.75" customHeight="1" thickBot="1" x14ac:dyDescent="0.3">
      <c r="A6419" s="1333"/>
      <c r="B6419" s="146" t="s">
        <v>6220</v>
      </c>
      <c r="C6419" s="147" t="s">
        <v>95</v>
      </c>
      <c r="D6419" s="168">
        <v>389433</v>
      </c>
      <c r="E6419" s="151">
        <v>833</v>
      </c>
      <c r="F6419" s="913"/>
      <c r="G6419" s="1328"/>
    </row>
    <row r="6420" spans="1:7" ht="18.75" customHeight="1" thickBot="1" x14ac:dyDescent="0.3">
      <c r="A6420" s="1333"/>
      <c r="B6420" s="146" t="s">
        <v>6221</v>
      </c>
      <c r="C6420" s="147" t="s">
        <v>95</v>
      </c>
      <c r="D6420" s="168">
        <v>415918</v>
      </c>
      <c r="E6420" s="151">
        <v>833</v>
      </c>
      <c r="F6420" s="913"/>
      <c r="G6420" s="1328"/>
    </row>
    <row r="6421" spans="1:7" ht="18.75" customHeight="1" thickBot="1" x14ac:dyDescent="0.3">
      <c r="A6421" s="1333"/>
      <c r="B6421" s="146" t="s">
        <v>6222</v>
      </c>
      <c r="C6421" s="147" t="s">
        <v>95</v>
      </c>
      <c r="D6421" s="168">
        <v>444210</v>
      </c>
      <c r="E6421" s="151">
        <v>833</v>
      </c>
      <c r="F6421" s="913"/>
      <c r="G6421" s="1328"/>
    </row>
    <row r="6422" spans="1:7" ht="18.75" customHeight="1" thickBot="1" x14ac:dyDescent="0.3">
      <c r="A6422" s="1333"/>
      <c r="B6422" s="146" t="s">
        <v>6223</v>
      </c>
      <c r="C6422" s="147" t="s">
        <v>95</v>
      </c>
      <c r="D6422" s="168">
        <v>474562</v>
      </c>
      <c r="E6422" s="151">
        <v>833</v>
      </c>
      <c r="F6422" s="913"/>
      <c r="G6422" s="1328"/>
    </row>
    <row r="6423" spans="1:7" ht="18.75" customHeight="1" thickBot="1" x14ac:dyDescent="0.3">
      <c r="A6423" s="1333"/>
      <c r="B6423" s="146" t="s">
        <v>6224</v>
      </c>
      <c r="C6423" s="147" t="s">
        <v>95</v>
      </c>
      <c r="D6423" s="168">
        <v>507268</v>
      </c>
      <c r="E6423" s="151">
        <v>833</v>
      </c>
      <c r="F6423" s="913"/>
      <c r="G6423" s="1328"/>
    </row>
    <row r="6424" spans="1:7" ht="18.75" customHeight="1" thickBot="1" x14ac:dyDescent="0.3">
      <c r="A6424" s="1333"/>
      <c r="B6424" s="146" t="s">
        <v>6225</v>
      </c>
      <c r="C6424" s="147" t="s">
        <v>95</v>
      </c>
      <c r="D6424" s="168">
        <v>542659</v>
      </c>
      <c r="E6424" s="151">
        <v>833</v>
      </c>
      <c r="F6424" s="913"/>
      <c r="G6424" s="1328"/>
    </row>
    <row r="6425" spans="1:7" ht="18.75" customHeight="1" thickBot="1" x14ac:dyDescent="0.3">
      <c r="A6425" s="1333"/>
      <c r="B6425" s="146" t="s">
        <v>6226</v>
      </c>
      <c r="C6425" s="147" t="s">
        <v>95</v>
      </c>
      <c r="D6425" s="168">
        <v>581110</v>
      </c>
      <c r="E6425" s="151">
        <v>833</v>
      </c>
      <c r="F6425" s="913"/>
      <c r="G6425" s="1328"/>
    </row>
    <row r="6426" spans="1:7" ht="18.75" customHeight="1" thickBot="1" x14ac:dyDescent="0.3">
      <c r="A6426" s="1333"/>
      <c r="B6426" s="146" t="s">
        <v>6227</v>
      </c>
      <c r="C6426" s="147" t="s">
        <v>95</v>
      </c>
      <c r="D6426" s="168">
        <v>623072</v>
      </c>
      <c r="E6426" s="151">
        <v>833</v>
      </c>
      <c r="F6426" s="913"/>
      <c r="G6426" s="1328"/>
    </row>
    <row r="6427" spans="1:7" ht="18.75" customHeight="1" thickBot="1" x14ac:dyDescent="0.3">
      <c r="A6427" s="1333"/>
      <c r="B6427" s="146" t="s">
        <v>6228</v>
      </c>
      <c r="C6427" s="147" t="s">
        <v>95</v>
      </c>
      <c r="D6427" s="168">
        <v>669023</v>
      </c>
      <c r="E6427" s="151">
        <v>833</v>
      </c>
      <c r="F6427" s="913"/>
      <c r="G6427" s="1328"/>
    </row>
    <row r="6428" spans="1:7" ht="18.75" customHeight="1" thickBot="1" x14ac:dyDescent="0.3">
      <c r="A6428" s="1333"/>
      <c r="B6428" s="146" t="s">
        <v>6229</v>
      </c>
      <c r="C6428" s="147" t="s">
        <v>95</v>
      </c>
      <c r="D6428" s="168">
        <v>719533</v>
      </c>
      <c r="E6428" s="151">
        <v>833</v>
      </c>
      <c r="F6428" s="913"/>
      <c r="G6428" s="1328"/>
    </row>
    <row r="6429" spans="1:7" ht="18.75" customHeight="1" thickBot="1" x14ac:dyDescent="0.3">
      <c r="A6429" s="1333"/>
      <c r="B6429" s="146" t="s">
        <v>6230</v>
      </c>
      <c r="C6429" s="147" t="s">
        <v>95</v>
      </c>
      <c r="D6429" s="168">
        <v>775248</v>
      </c>
      <c r="E6429" s="151">
        <v>833</v>
      </c>
      <c r="F6429" s="913"/>
      <c r="G6429" s="1328"/>
    </row>
    <row r="6430" spans="1:7" ht="18.75" customHeight="1" thickBot="1" x14ac:dyDescent="0.3">
      <c r="A6430" s="1333">
        <v>13</v>
      </c>
      <c r="B6430" s="146" t="s">
        <v>6231</v>
      </c>
      <c r="C6430" s="147" t="s">
        <v>95</v>
      </c>
      <c r="D6430" s="168">
        <v>78170</v>
      </c>
      <c r="E6430" s="151">
        <v>833</v>
      </c>
      <c r="F6430" s="913"/>
      <c r="G6430" s="1337" t="s">
        <v>6051</v>
      </c>
    </row>
    <row r="6431" spans="1:7" ht="18.75" customHeight="1" thickBot="1" x14ac:dyDescent="0.3">
      <c r="A6431" s="1333"/>
      <c r="B6431" s="146" t="s">
        <v>6232</v>
      </c>
      <c r="C6431" s="147" t="s">
        <v>95</v>
      </c>
      <c r="D6431" s="168">
        <v>102978</v>
      </c>
      <c r="E6431" s="151">
        <v>833</v>
      </c>
      <c r="F6431" s="913"/>
      <c r="G6431" s="1328"/>
    </row>
    <row r="6432" spans="1:7" ht="18.75" customHeight="1" thickBot="1" x14ac:dyDescent="0.3">
      <c r="A6432" s="1333"/>
      <c r="B6432" s="146" t="s">
        <v>6233</v>
      </c>
      <c r="C6432" s="147" t="s">
        <v>95</v>
      </c>
      <c r="D6432" s="168">
        <v>270948</v>
      </c>
      <c r="E6432" s="151">
        <v>833</v>
      </c>
      <c r="F6432" s="913"/>
      <c r="G6432" s="1328"/>
    </row>
    <row r="6433" spans="1:7" ht="18.75" customHeight="1" thickBot="1" x14ac:dyDescent="0.3">
      <c r="A6433" s="1333"/>
      <c r="B6433" s="146" t="s">
        <v>6234</v>
      </c>
      <c r="C6433" s="147" t="s">
        <v>95</v>
      </c>
      <c r="D6433" s="168">
        <v>364529</v>
      </c>
      <c r="E6433" s="151">
        <v>833</v>
      </c>
      <c r="F6433" s="913"/>
      <c r="G6433" s="1328"/>
    </row>
    <row r="6434" spans="1:7" ht="18.75" customHeight="1" thickBot="1" x14ac:dyDescent="0.3">
      <c r="A6434" s="1333"/>
      <c r="B6434" s="146" t="s">
        <v>6235</v>
      </c>
      <c r="C6434" s="147" t="s">
        <v>95</v>
      </c>
      <c r="D6434" s="168">
        <v>389433</v>
      </c>
      <c r="E6434" s="151">
        <v>833</v>
      </c>
      <c r="F6434" s="913"/>
      <c r="G6434" s="1328"/>
    </row>
    <row r="6435" spans="1:7" ht="18.75" customHeight="1" thickBot="1" x14ac:dyDescent="0.3">
      <c r="A6435" s="1333"/>
      <c r="B6435" s="146" t="s">
        <v>6236</v>
      </c>
      <c r="C6435" s="147" t="s">
        <v>95</v>
      </c>
      <c r="D6435" s="168">
        <v>415918</v>
      </c>
      <c r="E6435" s="151">
        <v>833</v>
      </c>
      <c r="F6435" s="913"/>
      <c r="G6435" s="1328"/>
    </row>
    <row r="6436" spans="1:7" ht="18.75" customHeight="1" thickBot="1" x14ac:dyDescent="0.3">
      <c r="A6436" s="1333"/>
      <c r="B6436" s="146" t="s">
        <v>6237</v>
      </c>
      <c r="C6436" s="147" t="s">
        <v>95</v>
      </c>
      <c r="D6436" s="168">
        <v>444210</v>
      </c>
      <c r="E6436" s="151">
        <v>833</v>
      </c>
      <c r="F6436" s="913"/>
      <c r="G6436" s="1328"/>
    </row>
    <row r="6437" spans="1:7" ht="18.75" customHeight="1" thickBot="1" x14ac:dyDescent="0.3">
      <c r="A6437" s="1333"/>
      <c r="B6437" s="146" t="s">
        <v>6238</v>
      </c>
      <c r="C6437" s="147" t="s">
        <v>95</v>
      </c>
      <c r="D6437" s="168">
        <v>474562</v>
      </c>
      <c r="E6437" s="151">
        <v>833</v>
      </c>
      <c r="F6437" s="913"/>
      <c r="G6437" s="1328"/>
    </row>
    <row r="6438" spans="1:7" ht="18.75" customHeight="1" thickBot="1" x14ac:dyDescent="0.3">
      <c r="A6438" s="1333"/>
      <c r="B6438" s="146" t="s">
        <v>6239</v>
      </c>
      <c r="C6438" s="147" t="s">
        <v>95</v>
      </c>
      <c r="D6438" s="168">
        <v>507268</v>
      </c>
      <c r="E6438" s="151">
        <v>833</v>
      </c>
      <c r="F6438" s="913"/>
      <c r="G6438" s="1328"/>
    </row>
    <row r="6439" spans="1:7" ht="18.75" customHeight="1" thickBot="1" x14ac:dyDescent="0.3">
      <c r="A6439" s="1333"/>
      <c r="B6439" s="146" t="s">
        <v>6240</v>
      </c>
      <c r="C6439" s="147" t="s">
        <v>95</v>
      </c>
      <c r="D6439" s="168">
        <v>542659</v>
      </c>
      <c r="E6439" s="151">
        <v>833</v>
      </c>
      <c r="F6439" s="913"/>
      <c r="G6439" s="1328"/>
    </row>
    <row r="6440" spans="1:7" ht="18.75" customHeight="1" thickBot="1" x14ac:dyDescent="0.3">
      <c r="A6440" s="1333"/>
      <c r="B6440" s="146" t="s">
        <v>6241</v>
      </c>
      <c r="C6440" s="147" t="s">
        <v>95</v>
      </c>
      <c r="D6440" s="168">
        <v>581110</v>
      </c>
      <c r="E6440" s="151">
        <v>833</v>
      </c>
      <c r="F6440" s="913"/>
      <c r="G6440" s="1328"/>
    </row>
    <row r="6441" spans="1:7" ht="18.75" customHeight="1" thickBot="1" x14ac:dyDescent="0.3">
      <c r="A6441" s="1333"/>
      <c r="B6441" s="146" t="s">
        <v>6242</v>
      </c>
      <c r="C6441" s="147" t="s">
        <v>95</v>
      </c>
      <c r="D6441" s="168">
        <v>623072</v>
      </c>
      <c r="E6441" s="151">
        <v>833</v>
      </c>
      <c r="F6441" s="913"/>
      <c r="G6441" s="1328"/>
    </row>
    <row r="6442" spans="1:7" ht="18.75" customHeight="1" thickBot="1" x14ac:dyDescent="0.3">
      <c r="A6442" s="1333"/>
      <c r="B6442" s="146" t="s">
        <v>6243</v>
      </c>
      <c r="C6442" s="147" t="s">
        <v>95</v>
      </c>
      <c r="D6442" s="168">
        <v>669023</v>
      </c>
      <c r="E6442" s="151">
        <v>833</v>
      </c>
      <c r="F6442" s="913"/>
      <c r="G6442" s="1328"/>
    </row>
    <row r="6443" spans="1:7" ht="18.75" customHeight="1" thickBot="1" x14ac:dyDescent="0.3">
      <c r="A6443" s="1333"/>
      <c r="B6443" s="146" t="s">
        <v>6244</v>
      </c>
      <c r="C6443" s="147" t="s">
        <v>95</v>
      </c>
      <c r="D6443" s="168">
        <v>719533</v>
      </c>
      <c r="E6443" s="151">
        <v>833</v>
      </c>
      <c r="F6443" s="913"/>
      <c r="G6443" s="1328"/>
    </row>
    <row r="6444" spans="1:7" ht="18.75" customHeight="1" thickBot="1" x14ac:dyDescent="0.3">
      <c r="A6444" s="1333"/>
      <c r="B6444" s="146" t="s">
        <v>6245</v>
      </c>
      <c r="C6444" s="147" t="s">
        <v>95</v>
      </c>
      <c r="D6444" s="168">
        <v>775248</v>
      </c>
      <c r="E6444" s="151">
        <v>833</v>
      </c>
      <c r="F6444" s="913"/>
      <c r="G6444" s="1328"/>
    </row>
    <row r="6445" spans="1:7" ht="18.75" customHeight="1" thickBot="1" x14ac:dyDescent="0.3">
      <c r="A6445" s="1333">
        <v>15</v>
      </c>
      <c r="B6445" s="146" t="s">
        <v>6246</v>
      </c>
      <c r="C6445" s="147" t="s">
        <v>95</v>
      </c>
      <c r="D6445" s="168">
        <v>78170</v>
      </c>
      <c r="E6445" s="151">
        <v>833</v>
      </c>
      <c r="F6445" s="913"/>
      <c r="G6445" s="1337" t="s">
        <v>6051</v>
      </c>
    </row>
    <row r="6446" spans="1:7" ht="18.75" customHeight="1" thickBot="1" x14ac:dyDescent="0.3">
      <c r="A6446" s="1333"/>
      <c r="B6446" s="146" t="s">
        <v>6247</v>
      </c>
      <c r="C6446" s="147" t="s">
        <v>95</v>
      </c>
      <c r="D6446" s="168">
        <v>102978</v>
      </c>
      <c r="E6446" s="151">
        <v>833</v>
      </c>
      <c r="F6446" s="913"/>
      <c r="G6446" s="1328"/>
    </row>
    <row r="6447" spans="1:7" ht="18.75" customHeight="1" thickBot="1" x14ac:dyDescent="0.3">
      <c r="A6447" s="1333"/>
      <c r="B6447" s="146" t="s">
        <v>6248</v>
      </c>
      <c r="C6447" s="147" t="s">
        <v>95</v>
      </c>
      <c r="D6447" s="168">
        <v>270948</v>
      </c>
      <c r="E6447" s="151">
        <v>833</v>
      </c>
      <c r="F6447" s="913"/>
      <c r="G6447" s="1328"/>
    </row>
    <row r="6448" spans="1:7" ht="18.75" customHeight="1" thickBot="1" x14ac:dyDescent="0.3">
      <c r="A6448" s="1333"/>
      <c r="B6448" s="146" t="s">
        <v>6249</v>
      </c>
      <c r="C6448" s="147" t="s">
        <v>95</v>
      </c>
      <c r="D6448" s="168">
        <v>364529</v>
      </c>
      <c r="E6448" s="151">
        <v>833</v>
      </c>
      <c r="F6448" s="913"/>
      <c r="G6448" s="1328"/>
    </row>
    <row r="6449" spans="1:7" ht="18.75" customHeight="1" thickBot="1" x14ac:dyDescent="0.3">
      <c r="A6449" s="1333"/>
      <c r="B6449" s="146" t="s">
        <v>6250</v>
      </c>
      <c r="C6449" s="147" t="s">
        <v>95</v>
      </c>
      <c r="D6449" s="168">
        <v>389433</v>
      </c>
      <c r="E6449" s="151">
        <v>833</v>
      </c>
      <c r="F6449" s="913"/>
      <c r="G6449" s="1328"/>
    </row>
    <row r="6450" spans="1:7" ht="18.75" customHeight="1" thickBot="1" x14ac:dyDescent="0.3">
      <c r="A6450" s="1333"/>
      <c r="B6450" s="146" t="s">
        <v>6251</v>
      </c>
      <c r="C6450" s="147" t="s">
        <v>95</v>
      </c>
      <c r="D6450" s="168">
        <v>415918</v>
      </c>
      <c r="E6450" s="151">
        <v>833</v>
      </c>
      <c r="F6450" s="913"/>
      <c r="G6450" s="1328"/>
    </row>
    <row r="6451" spans="1:7" ht="18.75" customHeight="1" thickBot="1" x14ac:dyDescent="0.3">
      <c r="A6451" s="1333"/>
      <c r="B6451" s="146" t="s">
        <v>6252</v>
      </c>
      <c r="C6451" s="147" t="s">
        <v>95</v>
      </c>
      <c r="D6451" s="168">
        <v>444210</v>
      </c>
      <c r="E6451" s="151">
        <v>833</v>
      </c>
      <c r="F6451" s="913"/>
      <c r="G6451" s="1328"/>
    </row>
    <row r="6452" spans="1:7" ht="18.75" customHeight="1" thickBot="1" x14ac:dyDescent="0.3">
      <c r="A6452" s="1333"/>
      <c r="B6452" s="146" t="s">
        <v>6253</v>
      </c>
      <c r="C6452" s="147" t="s">
        <v>95</v>
      </c>
      <c r="D6452" s="168">
        <v>474562</v>
      </c>
      <c r="E6452" s="151">
        <v>833</v>
      </c>
      <c r="F6452" s="913"/>
      <c r="G6452" s="1328"/>
    </row>
    <row r="6453" spans="1:7" ht="18.75" customHeight="1" thickBot="1" x14ac:dyDescent="0.3">
      <c r="A6453" s="1333"/>
      <c r="B6453" s="146" t="s">
        <v>6254</v>
      </c>
      <c r="C6453" s="147" t="s">
        <v>95</v>
      </c>
      <c r="D6453" s="168">
        <v>507268</v>
      </c>
      <c r="E6453" s="151">
        <v>833</v>
      </c>
      <c r="F6453" s="913"/>
      <c r="G6453" s="1328"/>
    </row>
    <row r="6454" spans="1:7" ht="18.75" customHeight="1" thickBot="1" x14ac:dyDescent="0.3">
      <c r="A6454" s="1333"/>
      <c r="B6454" s="146" t="s">
        <v>6255</v>
      </c>
      <c r="C6454" s="147" t="s">
        <v>95</v>
      </c>
      <c r="D6454" s="168">
        <v>542659</v>
      </c>
      <c r="E6454" s="151">
        <v>833</v>
      </c>
      <c r="F6454" s="913"/>
      <c r="G6454" s="1328"/>
    </row>
    <row r="6455" spans="1:7" ht="18.75" customHeight="1" thickBot="1" x14ac:dyDescent="0.3">
      <c r="A6455" s="1333"/>
      <c r="B6455" s="146" t="s">
        <v>6256</v>
      </c>
      <c r="C6455" s="147" t="s">
        <v>95</v>
      </c>
      <c r="D6455" s="168">
        <v>581110</v>
      </c>
      <c r="E6455" s="151">
        <v>833</v>
      </c>
      <c r="F6455" s="913"/>
      <c r="G6455" s="1328"/>
    </row>
    <row r="6456" spans="1:7" ht="18.75" customHeight="1" thickBot="1" x14ac:dyDescent="0.3">
      <c r="A6456" s="1333"/>
      <c r="B6456" s="146" t="s">
        <v>6257</v>
      </c>
      <c r="C6456" s="147" t="s">
        <v>95</v>
      </c>
      <c r="D6456" s="168">
        <v>623072</v>
      </c>
      <c r="E6456" s="151">
        <v>833</v>
      </c>
      <c r="F6456" s="913"/>
      <c r="G6456" s="1328"/>
    </row>
    <row r="6457" spans="1:7" ht="18.75" customHeight="1" thickBot="1" x14ac:dyDescent="0.3">
      <c r="A6457" s="1333"/>
      <c r="B6457" s="146" t="s">
        <v>6258</v>
      </c>
      <c r="C6457" s="147" t="s">
        <v>95</v>
      </c>
      <c r="D6457" s="168">
        <v>669023</v>
      </c>
      <c r="E6457" s="151">
        <v>833</v>
      </c>
      <c r="F6457" s="913"/>
      <c r="G6457" s="1328"/>
    </row>
    <row r="6458" spans="1:7" ht="18.75" customHeight="1" thickBot="1" x14ac:dyDescent="0.3">
      <c r="A6458" s="1333"/>
      <c r="B6458" s="146" t="s">
        <v>6259</v>
      </c>
      <c r="C6458" s="147" t="s">
        <v>95</v>
      </c>
      <c r="D6458" s="168">
        <v>719533</v>
      </c>
      <c r="E6458" s="151">
        <v>833</v>
      </c>
      <c r="F6458" s="913"/>
      <c r="G6458" s="1328"/>
    </row>
    <row r="6459" spans="1:7" ht="18.75" customHeight="1" thickBot="1" x14ac:dyDescent="0.3">
      <c r="A6459" s="1333"/>
      <c r="B6459" s="146" t="s">
        <v>6260</v>
      </c>
      <c r="C6459" s="147" t="s">
        <v>95</v>
      </c>
      <c r="D6459" s="168">
        <v>775248</v>
      </c>
      <c r="E6459" s="151">
        <v>833</v>
      </c>
      <c r="F6459" s="913"/>
      <c r="G6459" s="1328"/>
    </row>
    <row r="6460" spans="1:7" ht="18.75" customHeight="1" thickBot="1" x14ac:dyDescent="0.3">
      <c r="A6460" s="1333">
        <v>16</v>
      </c>
      <c r="B6460" s="146" t="s">
        <v>6261</v>
      </c>
      <c r="C6460" s="147" t="s">
        <v>95</v>
      </c>
      <c r="D6460" s="168">
        <v>78170</v>
      </c>
      <c r="E6460" s="151">
        <v>833</v>
      </c>
      <c r="F6460" s="913"/>
      <c r="G6460" s="1337" t="s">
        <v>6051</v>
      </c>
    </row>
    <row r="6461" spans="1:7" ht="18.75" customHeight="1" thickBot="1" x14ac:dyDescent="0.3">
      <c r="A6461" s="1333"/>
      <c r="B6461" s="146" t="s">
        <v>6262</v>
      </c>
      <c r="C6461" s="147" t="s">
        <v>95</v>
      </c>
      <c r="D6461" s="168">
        <v>102978</v>
      </c>
      <c r="E6461" s="151">
        <v>833</v>
      </c>
      <c r="F6461" s="913"/>
      <c r="G6461" s="1328"/>
    </row>
    <row r="6462" spans="1:7" ht="18.75" customHeight="1" thickBot="1" x14ac:dyDescent="0.3">
      <c r="A6462" s="1333"/>
      <c r="B6462" s="146" t="s">
        <v>6263</v>
      </c>
      <c r="C6462" s="147" t="s">
        <v>95</v>
      </c>
      <c r="D6462" s="168">
        <v>270948</v>
      </c>
      <c r="E6462" s="151">
        <v>833</v>
      </c>
      <c r="F6462" s="913"/>
      <c r="G6462" s="1328"/>
    </row>
    <row r="6463" spans="1:7" ht="18.75" customHeight="1" thickBot="1" x14ac:dyDescent="0.3">
      <c r="A6463" s="1333"/>
      <c r="B6463" s="146" t="s">
        <v>6264</v>
      </c>
      <c r="C6463" s="147" t="s">
        <v>95</v>
      </c>
      <c r="D6463" s="168">
        <v>364529</v>
      </c>
      <c r="E6463" s="151">
        <v>833</v>
      </c>
      <c r="F6463" s="913"/>
      <c r="G6463" s="1328"/>
    </row>
    <row r="6464" spans="1:7" ht="18.75" customHeight="1" thickBot="1" x14ac:dyDescent="0.3">
      <c r="A6464" s="1333"/>
      <c r="B6464" s="146" t="s">
        <v>6265</v>
      </c>
      <c r="C6464" s="147" t="s">
        <v>95</v>
      </c>
      <c r="D6464" s="168">
        <v>389433</v>
      </c>
      <c r="E6464" s="151">
        <v>833</v>
      </c>
      <c r="F6464" s="913"/>
      <c r="G6464" s="1328"/>
    </row>
    <row r="6465" spans="1:7" ht="18.75" customHeight="1" thickBot="1" x14ac:dyDescent="0.3">
      <c r="A6465" s="1333"/>
      <c r="B6465" s="146" t="s">
        <v>6266</v>
      </c>
      <c r="C6465" s="147" t="s">
        <v>95</v>
      </c>
      <c r="D6465" s="168">
        <v>415918</v>
      </c>
      <c r="E6465" s="151">
        <v>833</v>
      </c>
      <c r="F6465" s="913"/>
      <c r="G6465" s="1328"/>
    </row>
    <row r="6466" spans="1:7" ht="18.75" customHeight="1" thickBot="1" x14ac:dyDescent="0.3">
      <c r="A6466" s="1333"/>
      <c r="B6466" s="146" t="s">
        <v>6267</v>
      </c>
      <c r="C6466" s="147" t="s">
        <v>95</v>
      </c>
      <c r="D6466" s="168">
        <v>444210</v>
      </c>
      <c r="E6466" s="151">
        <v>833</v>
      </c>
      <c r="F6466" s="913"/>
      <c r="G6466" s="1328"/>
    </row>
    <row r="6467" spans="1:7" ht="18.75" customHeight="1" thickBot="1" x14ac:dyDescent="0.3">
      <c r="A6467" s="1333"/>
      <c r="B6467" s="146" t="s">
        <v>6268</v>
      </c>
      <c r="C6467" s="147" t="s">
        <v>95</v>
      </c>
      <c r="D6467" s="168">
        <v>474562</v>
      </c>
      <c r="E6467" s="151">
        <v>833</v>
      </c>
      <c r="F6467" s="913"/>
      <c r="G6467" s="1328"/>
    </row>
    <row r="6468" spans="1:7" ht="18.75" customHeight="1" thickBot="1" x14ac:dyDescent="0.3">
      <c r="A6468" s="1333"/>
      <c r="B6468" s="146" t="s">
        <v>6269</v>
      </c>
      <c r="C6468" s="147" t="s">
        <v>95</v>
      </c>
      <c r="D6468" s="168">
        <v>507268</v>
      </c>
      <c r="E6468" s="151">
        <v>833</v>
      </c>
      <c r="F6468" s="913"/>
      <c r="G6468" s="1328"/>
    </row>
    <row r="6469" spans="1:7" ht="18.75" customHeight="1" thickBot="1" x14ac:dyDescent="0.3">
      <c r="A6469" s="1333"/>
      <c r="B6469" s="146" t="s">
        <v>6270</v>
      </c>
      <c r="C6469" s="147" t="s">
        <v>95</v>
      </c>
      <c r="D6469" s="168">
        <v>542659</v>
      </c>
      <c r="E6469" s="151">
        <v>833</v>
      </c>
      <c r="F6469" s="913"/>
      <c r="G6469" s="1328"/>
    </row>
    <row r="6470" spans="1:7" ht="18.75" customHeight="1" thickBot="1" x14ac:dyDescent="0.3">
      <c r="A6470" s="1333"/>
      <c r="B6470" s="146" t="s">
        <v>6271</v>
      </c>
      <c r="C6470" s="147" t="s">
        <v>95</v>
      </c>
      <c r="D6470" s="168">
        <v>581110</v>
      </c>
      <c r="E6470" s="151">
        <v>833</v>
      </c>
      <c r="F6470" s="913"/>
      <c r="G6470" s="1328"/>
    </row>
    <row r="6471" spans="1:7" ht="18.75" customHeight="1" thickBot="1" x14ac:dyDescent="0.3">
      <c r="A6471" s="1333"/>
      <c r="B6471" s="146" t="s">
        <v>6272</v>
      </c>
      <c r="C6471" s="147" t="s">
        <v>95</v>
      </c>
      <c r="D6471" s="168">
        <v>623072</v>
      </c>
      <c r="E6471" s="151">
        <v>833</v>
      </c>
      <c r="F6471" s="913"/>
      <c r="G6471" s="1328"/>
    </row>
    <row r="6472" spans="1:7" ht="18.75" customHeight="1" thickBot="1" x14ac:dyDescent="0.3">
      <c r="A6472" s="1333"/>
      <c r="B6472" s="146" t="s">
        <v>6273</v>
      </c>
      <c r="C6472" s="147" t="s">
        <v>95</v>
      </c>
      <c r="D6472" s="168">
        <v>669023</v>
      </c>
      <c r="E6472" s="151">
        <v>833</v>
      </c>
      <c r="F6472" s="913"/>
      <c r="G6472" s="1328"/>
    </row>
    <row r="6473" spans="1:7" ht="18.75" customHeight="1" thickBot="1" x14ac:dyDescent="0.3">
      <c r="A6473" s="1333"/>
      <c r="B6473" s="146" t="s">
        <v>6274</v>
      </c>
      <c r="C6473" s="147" t="s">
        <v>95</v>
      </c>
      <c r="D6473" s="168">
        <v>719533</v>
      </c>
      <c r="E6473" s="151">
        <v>833</v>
      </c>
      <c r="F6473" s="913"/>
      <c r="G6473" s="1328"/>
    </row>
    <row r="6474" spans="1:7" ht="18.75" customHeight="1" thickBot="1" x14ac:dyDescent="0.3">
      <c r="A6474" s="1333"/>
      <c r="B6474" s="146" t="s">
        <v>6275</v>
      </c>
      <c r="C6474" s="147" t="s">
        <v>95</v>
      </c>
      <c r="D6474" s="168">
        <v>775248</v>
      </c>
      <c r="E6474" s="151">
        <v>833</v>
      </c>
      <c r="F6474" s="913"/>
      <c r="G6474" s="1328"/>
    </row>
    <row r="6475" spans="1:7" ht="18.75" customHeight="1" thickBot="1" x14ac:dyDescent="0.3">
      <c r="A6475" s="1333">
        <v>17</v>
      </c>
      <c r="B6475" s="146" t="s">
        <v>6276</v>
      </c>
      <c r="C6475" s="147" t="s">
        <v>95</v>
      </c>
      <c r="D6475" s="168">
        <v>78170</v>
      </c>
      <c r="E6475" s="151">
        <v>833</v>
      </c>
      <c r="F6475" s="913"/>
      <c r="G6475" s="1337" t="s">
        <v>6051</v>
      </c>
    </row>
    <row r="6476" spans="1:7" ht="18.75" customHeight="1" thickBot="1" x14ac:dyDescent="0.3">
      <c r="A6476" s="1333"/>
      <c r="B6476" s="146" t="s">
        <v>6277</v>
      </c>
      <c r="C6476" s="147" t="s">
        <v>95</v>
      </c>
      <c r="D6476" s="168">
        <v>102978</v>
      </c>
      <c r="E6476" s="151">
        <v>833</v>
      </c>
      <c r="F6476" s="913"/>
      <c r="G6476" s="1328"/>
    </row>
    <row r="6477" spans="1:7" ht="18.75" customHeight="1" thickBot="1" x14ac:dyDescent="0.3">
      <c r="A6477" s="1333"/>
      <c r="B6477" s="146" t="s">
        <v>6278</v>
      </c>
      <c r="C6477" s="147" t="s">
        <v>95</v>
      </c>
      <c r="D6477" s="168">
        <v>270948</v>
      </c>
      <c r="E6477" s="151">
        <v>833</v>
      </c>
      <c r="F6477" s="913"/>
      <c r="G6477" s="1328"/>
    </row>
    <row r="6478" spans="1:7" ht="18.75" customHeight="1" thickBot="1" x14ac:dyDescent="0.3">
      <c r="A6478" s="1333"/>
      <c r="B6478" s="146" t="s">
        <v>6279</v>
      </c>
      <c r="C6478" s="147" t="s">
        <v>95</v>
      </c>
      <c r="D6478" s="168">
        <v>364529</v>
      </c>
      <c r="E6478" s="151">
        <v>833</v>
      </c>
      <c r="F6478" s="913"/>
      <c r="G6478" s="1328"/>
    </row>
    <row r="6479" spans="1:7" ht="18.75" customHeight="1" thickBot="1" x14ac:dyDescent="0.3">
      <c r="A6479" s="1333"/>
      <c r="B6479" s="146" t="s">
        <v>6280</v>
      </c>
      <c r="C6479" s="147" t="s">
        <v>95</v>
      </c>
      <c r="D6479" s="168">
        <v>389433</v>
      </c>
      <c r="E6479" s="151">
        <v>833</v>
      </c>
      <c r="F6479" s="913"/>
      <c r="G6479" s="1328"/>
    </row>
    <row r="6480" spans="1:7" ht="18.75" customHeight="1" thickBot="1" x14ac:dyDescent="0.3">
      <c r="A6480" s="1333"/>
      <c r="B6480" s="146" t="s">
        <v>6281</v>
      </c>
      <c r="C6480" s="147" t="s">
        <v>95</v>
      </c>
      <c r="D6480" s="168">
        <v>415918</v>
      </c>
      <c r="E6480" s="151">
        <v>833</v>
      </c>
      <c r="F6480" s="913"/>
      <c r="G6480" s="1328"/>
    </row>
    <row r="6481" spans="1:7" ht="18.75" customHeight="1" thickBot="1" x14ac:dyDescent="0.3">
      <c r="A6481" s="1333"/>
      <c r="B6481" s="146" t="s">
        <v>6282</v>
      </c>
      <c r="C6481" s="147" t="s">
        <v>95</v>
      </c>
      <c r="D6481" s="168">
        <v>444210</v>
      </c>
      <c r="E6481" s="151">
        <v>833</v>
      </c>
      <c r="F6481" s="913"/>
      <c r="G6481" s="1328"/>
    </row>
    <row r="6482" spans="1:7" ht="18.75" customHeight="1" thickBot="1" x14ac:dyDescent="0.3">
      <c r="A6482" s="1333"/>
      <c r="B6482" s="146" t="s">
        <v>6283</v>
      </c>
      <c r="C6482" s="147" t="s">
        <v>95</v>
      </c>
      <c r="D6482" s="168">
        <v>474562</v>
      </c>
      <c r="E6482" s="151">
        <v>833</v>
      </c>
      <c r="F6482" s="913"/>
      <c r="G6482" s="1328"/>
    </row>
    <row r="6483" spans="1:7" ht="18.75" customHeight="1" thickBot="1" x14ac:dyDescent="0.3">
      <c r="A6483" s="1333"/>
      <c r="B6483" s="146" t="s">
        <v>6284</v>
      </c>
      <c r="C6483" s="147" t="s">
        <v>95</v>
      </c>
      <c r="D6483" s="168">
        <v>507268</v>
      </c>
      <c r="E6483" s="151">
        <v>833</v>
      </c>
      <c r="F6483" s="913"/>
      <c r="G6483" s="1328"/>
    </row>
    <row r="6484" spans="1:7" ht="18.75" customHeight="1" thickBot="1" x14ac:dyDescent="0.3">
      <c r="A6484" s="1333"/>
      <c r="B6484" s="146" t="s">
        <v>6285</v>
      </c>
      <c r="C6484" s="147" t="s">
        <v>95</v>
      </c>
      <c r="D6484" s="168">
        <v>542659</v>
      </c>
      <c r="E6484" s="151">
        <v>833</v>
      </c>
      <c r="F6484" s="913"/>
      <c r="G6484" s="1328"/>
    </row>
    <row r="6485" spans="1:7" ht="18.75" customHeight="1" thickBot="1" x14ac:dyDescent="0.3">
      <c r="A6485" s="1333"/>
      <c r="B6485" s="146" t="s">
        <v>6286</v>
      </c>
      <c r="C6485" s="147" t="s">
        <v>95</v>
      </c>
      <c r="D6485" s="168">
        <v>581110</v>
      </c>
      <c r="E6485" s="151">
        <v>833</v>
      </c>
      <c r="F6485" s="913"/>
      <c r="G6485" s="1328"/>
    </row>
    <row r="6486" spans="1:7" ht="18.75" customHeight="1" thickBot="1" x14ac:dyDescent="0.3">
      <c r="A6486" s="1333"/>
      <c r="B6486" s="146" t="s">
        <v>6287</v>
      </c>
      <c r="C6486" s="147" t="s">
        <v>95</v>
      </c>
      <c r="D6486" s="168">
        <v>623072</v>
      </c>
      <c r="E6486" s="151">
        <v>833</v>
      </c>
      <c r="F6486" s="913"/>
      <c r="G6486" s="1328"/>
    </row>
    <row r="6487" spans="1:7" ht="18.75" customHeight="1" thickBot="1" x14ac:dyDescent="0.3">
      <c r="A6487" s="1333"/>
      <c r="B6487" s="146" t="s">
        <v>6288</v>
      </c>
      <c r="C6487" s="147" t="s">
        <v>95</v>
      </c>
      <c r="D6487" s="168">
        <v>669023</v>
      </c>
      <c r="E6487" s="151">
        <v>833</v>
      </c>
      <c r="F6487" s="913"/>
      <c r="G6487" s="1328"/>
    </row>
    <row r="6488" spans="1:7" ht="18.75" customHeight="1" thickBot="1" x14ac:dyDescent="0.3">
      <c r="A6488" s="1333"/>
      <c r="B6488" s="146" t="s">
        <v>6289</v>
      </c>
      <c r="C6488" s="147" t="s">
        <v>95</v>
      </c>
      <c r="D6488" s="168">
        <v>719533</v>
      </c>
      <c r="E6488" s="151">
        <v>833</v>
      </c>
      <c r="F6488" s="913"/>
      <c r="G6488" s="1328"/>
    </row>
    <row r="6489" spans="1:7" ht="18.75" customHeight="1" thickBot="1" x14ac:dyDescent="0.3">
      <c r="A6489" s="1333"/>
      <c r="B6489" s="146" t="s">
        <v>6290</v>
      </c>
      <c r="C6489" s="147" t="s">
        <v>95</v>
      </c>
      <c r="D6489" s="168">
        <v>775248</v>
      </c>
      <c r="E6489" s="151">
        <v>833</v>
      </c>
      <c r="F6489" s="913"/>
      <c r="G6489" s="1328"/>
    </row>
    <row r="6490" spans="1:7" ht="18.75" customHeight="1" thickBot="1" x14ac:dyDescent="0.3">
      <c r="A6490" s="1333">
        <v>18</v>
      </c>
      <c r="B6490" s="146" t="s">
        <v>6291</v>
      </c>
      <c r="C6490" s="147" t="s">
        <v>95</v>
      </c>
      <c r="D6490" s="168">
        <v>78170</v>
      </c>
      <c r="E6490" s="151">
        <v>833</v>
      </c>
      <c r="F6490" s="913"/>
      <c r="G6490" s="1337" t="s">
        <v>6051</v>
      </c>
    </row>
    <row r="6491" spans="1:7" ht="18.75" customHeight="1" thickBot="1" x14ac:dyDescent="0.3">
      <c r="A6491" s="1333"/>
      <c r="B6491" s="146" t="s">
        <v>6292</v>
      </c>
      <c r="C6491" s="147" t="s">
        <v>95</v>
      </c>
      <c r="D6491" s="168">
        <v>102978</v>
      </c>
      <c r="E6491" s="151">
        <v>833</v>
      </c>
      <c r="F6491" s="913"/>
      <c r="G6491" s="1328"/>
    </row>
    <row r="6492" spans="1:7" ht="18.75" customHeight="1" thickBot="1" x14ac:dyDescent="0.3">
      <c r="A6492" s="1333"/>
      <c r="B6492" s="146" t="s">
        <v>6293</v>
      </c>
      <c r="C6492" s="147" t="s">
        <v>95</v>
      </c>
      <c r="D6492" s="168">
        <v>270948</v>
      </c>
      <c r="E6492" s="151">
        <v>833</v>
      </c>
      <c r="F6492" s="913"/>
      <c r="G6492" s="1328"/>
    </row>
    <row r="6493" spans="1:7" ht="18.75" customHeight="1" thickBot="1" x14ac:dyDescent="0.3">
      <c r="A6493" s="1333"/>
      <c r="B6493" s="146" t="s">
        <v>6294</v>
      </c>
      <c r="C6493" s="147" t="s">
        <v>95</v>
      </c>
      <c r="D6493" s="168">
        <v>364529</v>
      </c>
      <c r="E6493" s="151">
        <v>833</v>
      </c>
      <c r="F6493" s="913"/>
      <c r="G6493" s="1328"/>
    </row>
    <row r="6494" spans="1:7" ht="18.75" customHeight="1" thickBot="1" x14ac:dyDescent="0.3">
      <c r="A6494" s="1333"/>
      <c r="B6494" s="146" t="s">
        <v>6295</v>
      </c>
      <c r="C6494" s="147" t="s">
        <v>95</v>
      </c>
      <c r="D6494" s="168">
        <v>389433</v>
      </c>
      <c r="E6494" s="151">
        <v>833</v>
      </c>
      <c r="F6494" s="913"/>
      <c r="G6494" s="1328"/>
    </row>
    <row r="6495" spans="1:7" ht="18.75" customHeight="1" thickBot="1" x14ac:dyDescent="0.3">
      <c r="A6495" s="1333"/>
      <c r="B6495" s="146" t="s">
        <v>6296</v>
      </c>
      <c r="C6495" s="147" t="s">
        <v>95</v>
      </c>
      <c r="D6495" s="168">
        <v>415918</v>
      </c>
      <c r="E6495" s="151">
        <v>833</v>
      </c>
      <c r="F6495" s="913"/>
      <c r="G6495" s="1328"/>
    </row>
    <row r="6496" spans="1:7" ht="18.75" customHeight="1" thickBot="1" x14ac:dyDescent="0.3">
      <c r="A6496" s="1333"/>
      <c r="B6496" s="146" t="s">
        <v>6297</v>
      </c>
      <c r="C6496" s="147" t="s">
        <v>95</v>
      </c>
      <c r="D6496" s="168">
        <v>444210</v>
      </c>
      <c r="E6496" s="151">
        <v>833</v>
      </c>
      <c r="F6496" s="913"/>
      <c r="G6496" s="1328"/>
    </row>
    <row r="6497" spans="1:7" ht="18.75" customHeight="1" thickBot="1" x14ac:dyDescent="0.3">
      <c r="A6497" s="1333"/>
      <c r="B6497" s="146" t="s">
        <v>6298</v>
      </c>
      <c r="C6497" s="147" t="s">
        <v>95</v>
      </c>
      <c r="D6497" s="168">
        <v>474562</v>
      </c>
      <c r="E6497" s="151">
        <v>833</v>
      </c>
      <c r="F6497" s="913"/>
      <c r="G6497" s="1328"/>
    </row>
    <row r="6498" spans="1:7" ht="18.75" customHeight="1" thickBot="1" x14ac:dyDescent="0.3">
      <c r="A6498" s="1333"/>
      <c r="B6498" s="146" t="s">
        <v>6299</v>
      </c>
      <c r="C6498" s="147" t="s">
        <v>95</v>
      </c>
      <c r="D6498" s="168">
        <v>507268</v>
      </c>
      <c r="E6498" s="151">
        <v>833</v>
      </c>
      <c r="F6498" s="913"/>
      <c r="G6498" s="1328"/>
    </row>
    <row r="6499" spans="1:7" ht="18.75" customHeight="1" thickBot="1" x14ac:dyDescent="0.3">
      <c r="A6499" s="1333"/>
      <c r="B6499" s="146" t="s">
        <v>6300</v>
      </c>
      <c r="C6499" s="147" t="s">
        <v>95</v>
      </c>
      <c r="D6499" s="168">
        <v>542659</v>
      </c>
      <c r="E6499" s="151">
        <v>833</v>
      </c>
      <c r="F6499" s="913"/>
      <c r="G6499" s="1328"/>
    </row>
    <row r="6500" spans="1:7" ht="18.75" customHeight="1" thickBot="1" x14ac:dyDescent="0.3">
      <c r="A6500" s="1333"/>
      <c r="B6500" s="146" t="s">
        <v>6301</v>
      </c>
      <c r="C6500" s="147" t="s">
        <v>95</v>
      </c>
      <c r="D6500" s="168">
        <v>581110</v>
      </c>
      <c r="E6500" s="151">
        <v>833</v>
      </c>
      <c r="F6500" s="913"/>
      <c r="G6500" s="1328"/>
    </row>
    <row r="6501" spans="1:7" ht="18.75" customHeight="1" thickBot="1" x14ac:dyDescent="0.3">
      <c r="A6501" s="1333"/>
      <c r="B6501" s="146" t="s">
        <v>6302</v>
      </c>
      <c r="C6501" s="147" t="s">
        <v>95</v>
      </c>
      <c r="D6501" s="168">
        <v>623072</v>
      </c>
      <c r="E6501" s="151">
        <v>833</v>
      </c>
      <c r="F6501" s="913"/>
      <c r="G6501" s="1328"/>
    </row>
    <row r="6502" spans="1:7" ht="18.75" customHeight="1" thickBot="1" x14ac:dyDescent="0.3">
      <c r="A6502" s="1333"/>
      <c r="B6502" s="146" t="s">
        <v>6303</v>
      </c>
      <c r="C6502" s="147" t="s">
        <v>95</v>
      </c>
      <c r="D6502" s="168">
        <v>669023</v>
      </c>
      <c r="E6502" s="151">
        <v>833</v>
      </c>
      <c r="F6502" s="913"/>
      <c r="G6502" s="1328"/>
    </row>
    <row r="6503" spans="1:7" ht="18.75" customHeight="1" thickBot="1" x14ac:dyDescent="0.3">
      <c r="A6503" s="1333"/>
      <c r="B6503" s="146" t="s">
        <v>6304</v>
      </c>
      <c r="C6503" s="147" t="s">
        <v>95</v>
      </c>
      <c r="D6503" s="168">
        <v>719533</v>
      </c>
      <c r="E6503" s="151">
        <v>833</v>
      </c>
      <c r="F6503" s="913"/>
      <c r="G6503" s="1328"/>
    </row>
    <row r="6504" spans="1:7" ht="18.75" customHeight="1" thickBot="1" x14ac:dyDescent="0.3">
      <c r="A6504" s="1333"/>
      <c r="B6504" s="146" t="s">
        <v>6305</v>
      </c>
      <c r="C6504" s="147" t="s">
        <v>95</v>
      </c>
      <c r="D6504" s="168">
        <v>775248</v>
      </c>
      <c r="E6504" s="151">
        <v>833</v>
      </c>
      <c r="F6504" s="913"/>
      <c r="G6504" s="1328"/>
    </row>
    <row r="6505" spans="1:7" ht="18.75" customHeight="1" thickBot="1" x14ac:dyDescent="0.3">
      <c r="A6505" s="1333">
        <v>19</v>
      </c>
      <c r="B6505" s="146" t="s">
        <v>6306</v>
      </c>
      <c r="C6505" s="147" t="s">
        <v>95</v>
      </c>
      <c r="D6505" s="168">
        <v>78170</v>
      </c>
      <c r="E6505" s="151">
        <v>833</v>
      </c>
      <c r="F6505" s="913"/>
      <c r="G6505" s="1337" t="s">
        <v>6051</v>
      </c>
    </row>
    <row r="6506" spans="1:7" ht="18.75" customHeight="1" thickBot="1" x14ac:dyDescent="0.3">
      <c r="A6506" s="1333"/>
      <c r="B6506" s="146" t="s">
        <v>6307</v>
      </c>
      <c r="C6506" s="147" t="s">
        <v>95</v>
      </c>
      <c r="D6506" s="168">
        <v>102978</v>
      </c>
      <c r="E6506" s="151">
        <v>833</v>
      </c>
      <c r="F6506" s="913"/>
      <c r="G6506" s="1328"/>
    </row>
    <row r="6507" spans="1:7" ht="18.75" customHeight="1" thickBot="1" x14ac:dyDescent="0.3">
      <c r="A6507" s="1333"/>
      <c r="B6507" s="146" t="s">
        <v>6308</v>
      </c>
      <c r="C6507" s="147" t="s">
        <v>95</v>
      </c>
      <c r="D6507" s="168">
        <v>270948</v>
      </c>
      <c r="E6507" s="151">
        <v>833</v>
      </c>
      <c r="F6507" s="913"/>
      <c r="G6507" s="1328"/>
    </row>
    <row r="6508" spans="1:7" ht="18.75" customHeight="1" thickBot="1" x14ac:dyDescent="0.3">
      <c r="A6508" s="1333"/>
      <c r="B6508" s="146" t="s">
        <v>6309</v>
      </c>
      <c r="C6508" s="147" t="s">
        <v>95</v>
      </c>
      <c r="D6508" s="168">
        <v>364529</v>
      </c>
      <c r="E6508" s="151">
        <v>833</v>
      </c>
      <c r="F6508" s="913"/>
      <c r="G6508" s="1328"/>
    </row>
    <row r="6509" spans="1:7" ht="18.75" customHeight="1" thickBot="1" x14ac:dyDescent="0.3">
      <c r="A6509" s="1333"/>
      <c r="B6509" s="146" t="s">
        <v>6310</v>
      </c>
      <c r="C6509" s="147" t="s">
        <v>95</v>
      </c>
      <c r="D6509" s="168">
        <v>389433</v>
      </c>
      <c r="E6509" s="151">
        <v>833</v>
      </c>
      <c r="F6509" s="913"/>
      <c r="G6509" s="1328"/>
    </row>
    <row r="6510" spans="1:7" ht="18.75" customHeight="1" thickBot="1" x14ac:dyDescent="0.3">
      <c r="A6510" s="1333"/>
      <c r="B6510" s="146" t="s">
        <v>6311</v>
      </c>
      <c r="C6510" s="147" t="s">
        <v>95</v>
      </c>
      <c r="D6510" s="168">
        <v>415918</v>
      </c>
      <c r="E6510" s="151">
        <v>833</v>
      </c>
      <c r="F6510" s="913"/>
      <c r="G6510" s="1328"/>
    </row>
    <row r="6511" spans="1:7" ht="18.75" customHeight="1" thickBot="1" x14ac:dyDescent="0.3">
      <c r="A6511" s="1333"/>
      <c r="B6511" s="146" t="s">
        <v>6312</v>
      </c>
      <c r="C6511" s="147" t="s">
        <v>95</v>
      </c>
      <c r="D6511" s="168">
        <v>444210</v>
      </c>
      <c r="E6511" s="151">
        <v>833</v>
      </c>
      <c r="F6511" s="913"/>
      <c r="G6511" s="1328"/>
    </row>
    <row r="6512" spans="1:7" ht="18.75" customHeight="1" thickBot="1" x14ac:dyDescent="0.3">
      <c r="A6512" s="1333"/>
      <c r="B6512" s="146" t="s">
        <v>6313</v>
      </c>
      <c r="C6512" s="147" t="s">
        <v>95</v>
      </c>
      <c r="D6512" s="168">
        <v>474562</v>
      </c>
      <c r="E6512" s="151">
        <v>833</v>
      </c>
      <c r="F6512" s="913"/>
      <c r="G6512" s="1328"/>
    </row>
    <row r="6513" spans="1:7" ht="18.75" customHeight="1" thickBot="1" x14ac:dyDescent="0.3">
      <c r="A6513" s="1333"/>
      <c r="B6513" s="146" t="s">
        <v>6314</v>
      </c>
      <c r="C6513" s="147" t="s">
        <v>95</v>
      </c>
      <c r="D6513" s="168">
        <v>507268</v>
      </c>
      <c r="E6513" s="151">
        <v>833</v>
      </c>
      <c r="F6513" s="913"/>
      <c r="G6513" s="1328"/>
    </row>
    <row r="6514" spans="1:7" ht="18.75" customHeight="1" thickBot="1" x14ac:dyDescent="0.3">
      <c r="A6514" s="1333"/>
      <c r="B6514" s="146" t="s">
        <v>6315</v>
      </c>
      <c r="C6514" s="147" t="s">
        <v>95</v>
      </c>
      <c r="D6514" s="168">
        <v>542659</v>
      </c>
      <c r="E6514" s="151">
        <v>833</v>
      </c>
      <c r="F6514" s="913"/>
      <c r="G6514" s="1328"/>
    </row>
    <row r="6515" spans="1:7" ht="18.75" customHeight="1" thickBot="1" x14ac:dyDescent="0.3">
      <c r="A6515" s="1333"/>
      <c r="B6515" s="146" t="s">
        <v>6316</v>
      </c>
      <c r="C6515" s="147" t="s">
        <v>95</v>
      </c>
      <c r="D6515" s="168">
        <v>581110</v>
      </c>
      <c r="E6515" s="151">
        <v>833</v>
      </c>
      <c r="F6515" s="913"/>
      <c r="G6515" s="1328"/>
    </row>
    <row r="6516" spans="1:7" ht="18.75" customHeight="1" thickBot="1" x14ac:dyDescent="0.3">
      <c r="A6516" s="1333"/>
      <c r="B6516" s="146" t="s">
        <v>6317</v>
      </c>
      <c r="C6516" s="147" t="s">
        <v>95</v>
      </c>
      <c r="D6516" s="168">
        <v>623072</v>
      </c>
      <c r="E6516" s="151">
        <v>833</v>
      </c>
      <c r="F6516" s="913"/>
      <c r="G6516" s="1328"/>
    </row>
    <row r="6517" spans="1:7" ht="18.75" customHeight="1" thickBot="1" x14ac:dyDescent="0.3">
      <c r="A6517" s="1333"/>
      <c r="B6517" s="146" t="s">
        <v>6318</v>
      </c>
      <c r="C6517" s="147" t="s">
        <v>95</v>
      </c>
      <c r="D6517" s="168">
        <v>669023</v>
      </c>
      <c r="E6517" s="151">
        <v>833</v>
      </c>
      <c r="F6517" s="913"/>
      <c r="G6517" s="1328"/>
    </row>
    <row r="6518" spans="1:7" ht="18.75" customHeight="1" thickBot="1" x14ac:dyDescent="0.3">
      <c r="A6518" s="1333"/>
      <c r="B6518" s="146" t="s">
        <v>6319</v>
      </c>
      <c r="C6518" s="147" t="s">
        <v>95</v>
      </c>
      <c r="D6518" s="168">
        <v>719533</v>
      </c>
      <c r="E6518" s="151">
        <v>833</v>
      </c>
      <c r="F6518" s="913"/>
      <c r="G6518" s="1328"/>
    </row>
    <row r="6519" spans="1:7" ht="18.75" customHeight="1" thickBot="1" x14ac:dyDescent="0.3">
      <c r="A6519" s="1333"/>
      <c r="B6519" s="146" t="s">
        <v>6320</v>
      </c>
      <c r="C6519" s="147" t="s">
        <v>95</v>
      </c>
      <c r="D6519" s="168">
        <v>775248</v>
      </c>
      <c r="E6519" s="151">
        <v>833</v>
      </c>
      <c r="F6519" s="913"/>
      <c r="G6519" s="1328"/>
    </row>
    <row r="6520" spans="1:7" ht="18.75" customHeight="1" thickBot="1" x14ac:dyDescent="0.3">
      <c r="A6520" s="1333">
        <v>19</v>
      </c>
      <c r="B6520" s="146" t="s">
        <v>6321</v>
      </c>
      <c r="C6520" s="147" t="s">
        <v>95</v>
      </c>
      <c r="D6520" s="168">
        <v>78170</v>
      </c>
      <c r="E6520" s="151">
        <v>833</v>
      </c>
      <c r="F6520" s="913"/>
      <c r="G6520" s="1337" t="s">
        <v>6051</v>
      </c>
    </row>
    <row r="6521" spans="1:7" ht="18.75" customHeight="1" thickBot="1" x14ac:dyDescent="0.3">
      <c r="A6521" s="1333"/>
      <c r="B6521" s="146" t="s">
        <v>6322</v>
      </c>
      <c r="C6521" s="147" t="s">
        <v>95</v>
      </c>
      <c r="D6521" s="168">
        <v>102978</v>
      </c>
      <c r="E6521" s="151">
        <v>833</v>
      </c>
      <c r="F6521" s="913"/>
      <c r="G6521" s="1328"/>
    </row>
    <row r="6522" spans="1:7" ht="18.75" customHeight="1" thickBot="1" x14ac:dyDescent="0.3">
      <c r="A6522" s="1333"/>
      <c r="B6522" s="146" t="s">
        <v>6323</v>
      </c>
      <c r="C6522" s="147" t="s">
        <v>95</v>
      </c>
      <c r="D6522" s="168">
        <v>270948</v>
      </c>
      <c r="E6522" s="151">
        <v>833</v>
      </c>
      <c r="F6522" s="913"/>
      <c r="G6522" s="1328"/>
    </row>
    <row r="6523" spans="1:7" ht="18.75" customHeight="1" thickBot="1" x14ac:dyDescent="0.3">
      <c r="A6523" s="1333"/>
      <c r="B6523" s="146" t="s">
        <v>6324</v>
      </c>
      <c r="C6523" s="147" t="s">
        <v>95</v>
      </c>
      <c r="D6523" s="168">
        <v>364529</v>
      </c>
      <c r="E6523" s="151">
        <v>833</v>
      </c>
      <c r="F6523" s="913"/>
      <c r="G6523" s="1328"/>
    </row>
    <row r="6524" spans="1:7" ht="18.75" customHeight="1" thickBot="1" x14ac:dyDescent="0.3">
      <c r="A6524" s="1333"/>
      <c r="B6524" s="146" t="s">
        <v>6325</v>
      </c>
      <c r="C6524" s="147" t="s">
        <v>95</v>
      </c>
      <c r="D6524" s="168">
        <v>389433</v>
      </c>
      <c r="E6524" s="151">
        <v>833</v>
      </c>
      <c r="F6524" s="913"/>
      <c r="G6524" s="1328"/>
    </row>
    <row r="6525" spans="1:7" ht="18.75" customHeight="1" thickBot="1" x14ac:dyDescent="0.3">
      <c r="A6525" s="1333"/>
      <c r="B6525" s="146" t="s">
        <v>6326</v>
      </c>
      <c r="C6525" s="147" t="s">
        <v>95</v>
      </c>
      <c r="D6525" s="168">
        <v>415918</v>
      </c>
      <c r="E6525" s="151">
        <v>833</v>
      </c>
      <c r="F6525" s="913"/>
      <c r="G6525" s="1328"/>
    </row>
    <row r="6526" spans="1:7" ht="18.75" customHeight="1" thickBot="1" x14ac:dyDescent="0.3">
      <c r="A6526" s="1333"/>
      <c r="B6526" s="146" t="s">
        <v>6327</v>
      </c>
      <c r="C6526" s="147" t="s">
        <v>95</v>
      </c>
      <c r="D6526" s="168">
        <v>444210</v>
      </c>
      <c r="E6526" s="151">
        <v>833</v>
      </c>
      <c r="F6526" s="913"/>
      <c r="G6526" s="1328"/>
    </row>
    <row r="6527" spans="1:7" ht="18.75" customHeight="1" thickBot="1" x14ac:dyDescent="0.3">
      <c r="A6527" s="1333"/>
      <c r="B6527" s="146" t="s">
        <v>6328</v>
      </c>
      <c r="C6527" s="147" t="s">
        <v>95</v>
      </c>
      <c r="D6527" s="168">
        <v>474562</v>
      </c>
      <c r="E6527" s="151">
        <v>833</v>
      </c>
      <c r="F6527" s="913"/>
      <c r="G6527" s="1328"/>
    </row>
    <row r="6528" spans="1:7" ht="18.75" customHeight="1" thickBot="1" x14ac:dyDescent="0.3">
      <c r="A6528" s="1333"/>
      <c r="B6528" s="146" t="s">
        <v>6329</v>
      </c>
      <c r="C6528" s="147" t="s">
        <v>95</v>
      </c>
      <c r="D6528" s="168">
        <v>507268</v>
      </c>
      <c r="E6528" s="151">
        <v>833</v>
      </c>
      <c r="F6528" s="913"/>
      <c r="G6528" s="1328"/>
    </row>
    <row r="6529" spans="1:7" ht="18.75" customHeight="1" thickBot="1" x14ac:dyDescent="0.3">
      <c r="A6529" s="1333"/>
      <c r="B6529" s="146" t="s">
        <v>6330</v>
      </c>
      <c r="C6529" s="147" t="s">
        <v>95</v>
      </c>
      <c r="D6529" s="168">
        <v>542659</v>
      </c>
      <c r="E6529" s="151">
        <v>833</v>
      </c>
      <c r="F6529" s="913"/>
      <c r="G6529" s="1328"/>
    </row>
    <row r="6530" spans="1:7" ht="18.75" customHeight="1" thickBot="1" x14ac:dyDescent="0.3">
      <c r="A6530" s="1333"/>
      <c r="B6530" s="146" t="s">
        <v>6331</v>
      </c>
      <c r="C6530" s="147" t="s">
        <v>95</v>
      </c>
      <c r="D6530" s="168">
        <v>581110</v>
      </c>
      <c r="E6530" s="151">
        <v>833</v>
      </c>
      <c r="F6530" s="913"/>
      <c r="G6530" s="1328"/>
    </row>
    <row r="6531" spans="1:7" ht="18.75" customHeight="1" thickBot="1" x14ac:dyDescent="0.3">
      <c r="A6531" s="1333"/>
      <c r="B6531" s="146" t="s">
        <v>6332</v>
      </c>
      <c r="C6531" s="147" t="s">
        <v>95</v>
      </c>
      <c r="D6531" s="168">
        <v>623072</v>
      </c>
      <c r="E6531" s="151">
        <v>833</v>
      </c>
      <c r="F6531" s="913"/>
      <c r="G6531" s="1328"/>
    </row>
    <row r="6532" spans="1:7" ht="18.75" customHeight="1" thickBot="1" x14ac:dyDescent="0.3">
      <c r="A6532" s="1333"/>
      <c r="B6532" s="146" t="s">
        <v>6333</v>
      </c>
      <c r="C6532" s="147" t="s">
        <v>95</v>
      </c>
      <c r="D6532" s="168">
        <v>669023</v>
      </c>
      <c r="E6532" s="151">
        <v>833</v>
      </c>
      <c r="F6532" s="913"/>
      <c r="G6532" s="1328"/>
    </row>
    <row r="6533" spans="1:7" ht="18.75" customHeight="1" thickBot="1" x14ac:dyDescent="0.3">
      <c r="A6533" s="1333"/>
      <c r="B6533" s="146" t="s">
        <v>6334</v>
      </c>
      <c r="C6533" s="147" t="s">
        <v>95</v>
      </c>
      <c r="D6533" s="168">
        <v>719533</v>
      </c>
      <c r="E6533" s="151">
        <v>833</v>
      </c>
      <c r="F6533" s="913"/>
      <c r="G6533" s="1328"/>
    </row>
    <row r="6534" spans="1:7" ht="18.75" customHeight="1" thickBot="1" x14ac:dyDescent="0.3">
      <c r="A6534" s="1333"/>
      <c r="B6534" s="146" t="s">
        <v>6335</v>
      </c>
      <c r="C6534" s="147" t="s">
        <v>95</v>
      </c>
      <c r="D6534" s="168">
        <v>775248</v>
      </c>
      <c r="E6534" s="151">
        <v>833</v>
      </c>
      <c r="F6534" s="913"/>
      <c r="G6534" s="1328"/>
    </row>
    <row r="6535" spans="1:7" ht="18.75" customHeight="1" thickBot="1" x14ac:dyDescent="0.3">
      <c r="A6535" s="1333">
        <v>20</v>
      </c>
      <c r="B6535" s="146" t="s">
        <v>6336</v>
      </c>
      <c r="C6535" s="147" t="s">
        <v>95</v>
      </c>
      <c r="D6535" s="168">
        <v>78170</v>
      </c>
      <c r="E6535" s="151">
        <v>833</v>
      </c>
      <c r="F6535" s="913"/>
      <c r="G6535" s="1337" t="s">
        <v>6051</v>
      </c>
    </row>
    <row r="6536" spans="1:7" ht="18.75" customHeight="1" thickBot="1" x14ac:dyDescent="0.3">
      <c r="A6536" s="1333"/>
      <c r="B6536" s="146" t="s">
        <v>6337</v>
      </c>
      <c r="C6536" s="147" t="s">
        <v>95</v>
      </c>
      <c r="D6536" s="168">
        <v>102978</v>
      </c>
      <c r="E6536" s="151">
        <v>833</v>
      </c>
      <c r="F6536" s="913"/>
      <c r="G6536" s="1328"/>
    </row>
    <row r="6537" spans="1:7" ht="18.75" customHeight="1" thickBot="1" x14ac:dyDescent="0.3">
      <c r="A6537" s="1333"/>
      <c r="B6537" s="146" t="s">
        <v>6338</v>
      </c>
      <c r="C6537" s="147" t="s">
        <v>95</v>
      </c>
      <c r="D6537" s="168">
        <v>270948</v>
      </c>
      <c r="E6537" s="151">
        <v>833</v>
      </c>
      <c r="F6537" s="913"/>
      <c r="G6537" s="1328"/>
    </row>
    <row r="6538" spans="1:7" ht="18.75" customHeight="1" thickBot="1" x14ac:dyDescent="0.3">
      <c r="A6538" s="1333"/>
      <c r="B6538" s="146" t="s">
        <v>6339</v>
      </c>
      <c r="C6538" s="147" t="s">
        <v>95</v>
      </c>
      <c r="D6538" s="168">
        <v>364529</v>
      </c>
      <c r="E6538" s="151">
        <v>833</v>
      </c>
      <c r="F6538" s="913"/>
      <c r="G6538" s="1328"/>
    </row>
    <row r="6539" spans="1:7" ht="18.75" customHeight="1" thickBot="1" x14ac:dyDescent="0.3">
      <c r="A6539" s="1333"/>
      <c r="B6539" s="146" t="s">
        <v>6340</v>
      </c>
      <c r="C6539" s="147" t="s">
        <v>95</v>
      </c>
      <c r="D6539" s="168">
        <v>389433</v>
      </c>
      <c r="E6539" s="151">
        <v>833</v>
      </c>
      <c r="F6539" s="913"/>
      <c r="G6539" s="1328"/>
    </row>
    <row r="6540" spans="1:7" ht="18.75" customHeight="1" thickBot="1" x14ac:dyDescent="0.3">
      <c r="A6540" s="1333"/>
      <c r="B6540" s="146" t="s">
        <v>6341</v>
      </c>
      <c r="C6540" s="147" t="s">
        <v>95</v>
      </c>
      <c r="D6540" s="168">
        <v>415918</v>
      </c>
      <c r="E6540" s="151">
        <v>833</v>
      </c>
      <c r="F6540" s="913"/>
      <c r="G6540" s="1328"/>
    </row>
    <row r="6541" spans="1:7" ht="18.75" customHeight="1" thickBot="1" x14ac:dyDescent="0.3">
      <c r="A6541" s="1333"/>
      <c r="B6541" s="146" t="s">
        <v>6342</v>
      </c>
      <c r="C6541" s="147" t="s">
        <v>95</v>
      </c>
      <c r="D6541" s="168">
        <v>444210</v>
      </c>
      <c r="E6541" s="151">
        <v>833</v>
      </c>
      <c r="F6541" s="913"/>
      <c r="G6541" s="1328"/>
    </row>
    <row r="6542" spans="1:7" ht="18.75" customHeight="1" thickBot="1" x14ac:dyDescent="0.3">
      <c r="A6542" s="1333"/>
      <c r="B6542" s="146" t="s">
        <v>6343</v>
      </c>
      <c r="C6542" s="147" t="s">
        <v>95</v>
      </c>
      <c r="D6542" s="168">
        <v>474562</v>
      </c>
      <c r="E6542" s="151">
        <v>833</v>
      </c>
      <c r="F6542" s="913"/>
      <c r="G6542" s="1328"/>
    </row>
    <row r="6543" spans="1:7" ht="18.75" customHeight="1" thickBot="1" x14ac:dyDescent="0.3">
      <c r="A6543" s="1333"/>
      <c r="B6543" s="146" t="s">
        <v>6344</v>
      </c>
      <c r="C6543" s="147" t="s">
        <v>95</v>
      </c>
      <c r="D6543" s="168">
        <v>507268</v>
      </c>
      <c r="E6543" s="151">
        <v>833</v>
      </c>
      <c r="F6543" s="913"/>
      <c r="G6543" s="1328"/>
    </row>
    <row r="6544" spans="1:7" ht="18.75" customHeight="1" thickBot="1" x14ac:dyDescent="0.3">
      <c r="A6544" s="1333"/>
      <c r="B6544" s="146" t="s">
        <v>6345</v>
      </c>
      <c r="C6544" s="147" t="s">
        <v>95</v>
      </c>
      <c r="D6544" s="168">
        <v>542659</v>
      </c>
      <c r="E6544" s="151">
        <v>833</v>
      </c>
      <c r="F6544" s="913"/>
      <c r="G6544" s="1328"/>
    </row>
    <row r="6545" spans="1:7" ht="18.75" customHeight="1" thickBot="1" x14ac:dyDescent="0.3">
      <c r="A6545" s="1333"/>
      <c r="B6545" s="146" t="s">
        <v>6346</v>
      </c>
      <c r="C6545" s="147" t="s">
        <v>95</v>
      </c>
      <c r="D6545" s="168">
        <v>581110</v>
      </c>
      <c r="E6545" s="151">
        <v>833</v>
      </c>
      <c r="F6545" s="913"/>
      <c r="G6545" s="1328"/>
    </row>
    <row r="6546" spans="1:7" ht="18.75" customHeight="1" thickBot="1" x14ac:dyDescent="0.3">
      <c r="A6546" s="1333"/>
      <c r="B6546" s="146" t="s">
        <v>6347</v>
      </c>
      <c r="C6546" s="147" t="s">
        <v>95</v>
      </c>
      <c r="D6546" s="168">
        <v>623072</v>
      </c>
      <c r="E6546" s="151">
        <v>833</v>
      </c>
      <c r="F6546" s="913"/>
      <c r="G6546" s="1328"/>
    </row>
    <row r="6547" spans="1:7" ht="18.75" customHeight="1" thickBot="1" x14ac:dyDescent="0.3">
      <c r="A6547" s="1333"/>
      <c r="B6547" s="146" t="s">
        <v>6348</v>
      </c>
      <c r="C6547" s="147" t="s">
        <v>95</v>
      </c>
      <c r="D6547" s="168">
        <v>669023</v>
      </c>
      <c r="E6547" s="151">
        <v>833</v>
      </c>
      <c r="F6547" s="913"/>
      <c r="G6547" s="1328"/>
    </row>
    <row r="6548" spans="1:7" ht="18.75" customHeight="1" thickBot="1" x14ac:dyDescent="0.3">
      <c r="A6548" s="1333"/>
      <c r="B6548" s="146" t="s">
        <v>6349</v>
      </c>
      <c r="C6548" s="147" t="s">
        <v>95</v>
      </c>
      <c r="D6548" s="168">
        <v>719533</v>
      </c>
      <c r="E6548" s="151">
        <v>833</v>
      </c>
      <c r="F6548" s="913"/>
      <c r="G6548" s="1328"/>
    </row>
    <row r="6549" spans="1:7" ht="18.75" customHeight="1" thickBot="1" x14ac:dyDescent="0.3">
      <c r="A6549" s="1333"/>
      <c r="B6549" s="146" t="s">
        <v>6350</v>
      </c>
      <c r="C6549" s="147" t="s">
        <v>95</v>
      </c>
      <c r="D6549" s="168">
        <v>775248</v>
      </c>
      <c r="E6549" s="151">
        <v>833</v>
      </c>
      <c r="F6549" s="913"/>
      <c r="G6549" s="1328"/>
    </row>
    <row r="6550" spans="1:7" ht="18.75" customHeight="1" thickBot="1" x14ac:dyDescent="0.3">
      <c r="A6550" s="1333">
        <v>20</v>
      </c>
      <c r="B6550" s="146" t="s">
        <v>6351</v>
      </c>
      <c r="C6550" s="147" t="s">
        <v>95</v>
      </c>
      <c r="D6550" s="168">
        <v>78170</v>
      </c>
      <c r="E6550" s="151">
        <v>833</v>
      </c>
      <c r="F6550" s="913"/>
      <c r="G6550" s="1337" t="s">
        <v>6051</v>
      </c>
    </row>
    <row r="6551" spans="1:7" ht="18.75" customHeight="1" thickBot="1" x14ac:dyDescent="0.3">
      <c r="A6551" s="1333"/>
      <c r="B6551" s="146" t="s">
        <v>6352</v>
      </c>
      <c r="C6551" s="147" t="s">
        <v>95</v>
      </c>
      <c r="D6551" s="168">
        <v>102978</v>
      </c>
      <c r="E6551" s="151">
        <v>833</v>
      </c>
      <c r="F6551" s="913"/>
      <c r="G6551" s="1328"/>
    </row>
    <row r="6552" spans="1:7" ht="18.75" customHeight="1" thickBot="1" x14ac:dyDescent="0.3">
      <c r="A6552" s="1333"/>
      <c r="B6552" s="146" t="s">
        <v>6353</v>
      </c>
      <c r="C6552" s="147" t="s">
        <v>95</v>
      </c>
      <c r="D6552" s="168">
        <v>270948</v>
      </c>
      <c r="E6552" s="151">
        <v>833</v>
      </c>
      <c r="F6552" s="913"/>
      <c r="G6552" s="1328"/>
    </row>
    <row r="6553" spans="1:7" ht="18.75" customHeight="1" thickBot="1" x14ac:dyDescent="0.3">
      <c r="A6553" s="1333"/>
      <c r="B6553" s="146" t="s">
        <v>6354</v>
      </c>
      <c r="C6553" s="147" t="s">
        <v>95</v>
      </c>
      <c r="D6553" s="168">
        <v>364529</v>
      </c>
      <c r="E6553" s="151">
        <v>833</v>
      </c>
      <c r="F6553" s="913"/>
      <c r="G6553" s="1328"/>
    </row>
    <row r="6554" spans="1:7" ht="18.75" customHeight="1" thickBot="1" x14ac:dyDescent="0.3">
      <c r="A6554" s="1333"/>
      <c r="B6554" s="146" t="s">
        <v>6355</v>
      </c>
      <c r="C6554" s="147" t="s">
        <v>95</v>
      </c>
      <c r="D6554" s="168">
        <v>389433</v>
      </c>
      <c r="E6554" s="151">
        <v>833</v>
      </c>
      <c r="F6554" s="913"/>
      <c r="G6554" s="1328"/>
    </row>
    <row r="6555" spans="1:7" ht="18.75" customHeight="1" thickBot="1" x14ac:dyDescent="0.3">
      <c r="A6555" s="1333"/>
      <c r="B6555" s="146" t="s">
        <v>6356</v>
      </c>
      <c r="C6555" s="147" t="s">
        <v>95</v>
      </c>
      <c r="D6555" s="168">
        <v>415918</v>
      </c>
      <c r="E6555" s="151">
        <v>833</v>
      </c>
      <c r="F6555" s="913"/>
      <c r="G6555" s="1328"/>
    </row>
    <row r="6556" spans="1:7" ht="18.75" customHeight="1" thickBot="1" x14ac:dyDescent="0.3">
      <c r="A6556" s="1333"/>
      <c r="B6556" s="146" t="s">
        <v>6357</v>
      </c>
      <c r="C6556" s="147" t="s">
        <v>95</v>
      </c>
      <c r="D6556" s="168">
        <v>444210</v>
      </c>
      <c r="E6556" s="151">
        <v>833</v>
      </c>
      <c r="F6556" s="913"/>
      <c r="G6556" s="1328"/>
    </row>
    <row r="6557" spans="1:7" ht="18.75" customHeight="1" thickBot="1" x14ac:dyDescent="0.3">
      <c r="A6557" s="1333"/>
      <c r="B6557" s="146" t="s">
        <v>6358</v>
      </c>
      <c r="C6557" s="147" t="s">
        <v>95</v>
      </c>
      <c r="D6557" s="168">
        <v>474562</v>
      </c>
      <c r="E6557" s="151">
        <v>833</v>
      </c>
      <c r="F6557" s="913"/>
      <c r="G6557" s="1328"/>
    </row>
    <row r="6558" spans="1:7" ht="18.75" customHeight="1" thickBot="1" x14ac:dyDescent="0.3">
      <c r="A6558" s="1333"/>
      <c r="B6558" s="146" t="s">
        <v>6359</v>
      </c>
      <c r="C6558" s="147" t="s">
        <v>95</v>
      </c>
      <c r="D6558" s="168">
        <v>507268</v>
      </c>
      <c r="E6558" s="151">
        <v>833</v>
      </c>
      <c r="F6558" s="913"/>
      <c r="G6558" s="1328"/>
    </row>
    <row r="6559" spans="1:7" ht="18.75" customHeight="1" thickBot="1" x14ac:dyDescent="0.3">
      <c r="A6559" s="1333"/>
      <c r="B6559" s="146" t="s">
        <v>6360</v>
      </c>
      <c r="C6559" s="147" t="s">
        <v>95</v>
      </c>
      <c r="D6559" s="168">
        <v>542659</v>
      </c>
      <c r="E6559" s="151">
        <v>833</v>
      </c>
      <c r="F6559" s="913"/>
      <c r="G6559" s="1328"/>
    </row>
    <row r="6560" spans="1:7" ht="18.75" customHeight="1" thickBot="1" x14ac:dyDescent="0.3">
      <c r="A6560" s="1333"/>
      <c r="B6560" s="146" t="s">
        <v>6361</v>
      </c>
      <c r="C6560" s="147" t="s">
        <v>95</v>
      </c>
      <c r="D6560" s="168">
        <v>581110</v>
      </c>
      <c r="E6560" s="151">
        <v>833</v>
      </c>
      <c r="F6560" s="913"/>
      <c r="G6560" s="1328"/>
    </row>
    <row r="6561" spans="1:7" ht="18.75" customHeight="1" thickBot="1" x14ac:dyDescent="0.3">
      <c r="A6561" s="1333"/>
      <c r="B6561" s="146" t="s">
        <v>6362</v>
      </c>
      <c r="C6561" s="147" t="s">
        <v>95</v>
      </c>
      <c r="D6561" s="168">
        <v>623072</v>
      </c>
      <c r="E6561" s="151">
        <v>833</v>
      </c>
      <c r="F6561" s="913"/>
      <c r="G6561" s="1328"/>
    </row>
    <row r="6562" spans="1:7" ht="18.75" customHeight="1" thickBot="1" x14ac:dyDescent="0.3">
      <c r="A6562" s="1333"/>
      <c r="B6562" s="146" t="s">
        <v>6363</v>
      </c>
      <c r="C6562" s="147" t="s">
        <v>95</v>
      </c>
      <c r="D6562" s="168">
        <v>669023</v>
      </c>
      <c r="E6562" s="151">
        <v>833</v>
      </c>
      <c r="F6562" s="913"/>
      <c r="G6562" s="1328"/>
    </row>
    <row r="6563" spans="1:7" ht="18.75" customHeight="1" thickBot="1" x14ac:dyDescent="0.3">
      <c r="A6563" s="1333"/>
      <c r="B6563" s="146" t="s">
        <v>6364</v>
      </c>
      <c r="C6563" s="147" t="s">
        <v>95</v>
      </c>
      <c r="D6563" s="168">
        <v>719533</v>
      </c>
      <c r="E6563" s="151">
        <v>833</v>
      </c>
      <c r="F6563" s="913"/>
      <c r="G6563" s="1328"/>
    </row>
    <row r="6564" spans="1:7" ht="18.75" customHeight="1" thickBot="1" x14ac:dyDescent="0.3">
      <c r="A6564" s="1333"/>
      <c r="B6564" s="146" t="s">
        <v>6365</v>
      </c>
      <c r="C6564" s="147" t="s">
        <v>95</v>
      </c>
      <c r="D6564" s="168">
        <v>775248</v>
      </c>
      <c r="E6564" s="151">
        <v>833</v>
      </c>
      <c r="F6564" s="913"/>
      <c r="G6564" s="1328"/>
    </row>
    <row r="6565" spans="1:7" ht="18.75" customHeight="1" thickBot="1" x14ac:dyDescent="0.3">
      <c r="A6565" s="1333">
        <v>21</v>
      </c>
      <c r="B6565" s="146" t="s">
        <v>6366</v>
      </c>
      <c r="C6565" s="147" t="s">
        <v>95</v>
      </c>
      <c r="D6565" s="168">
        <v>78170</v>
      </c>
      <c r="E6565" s="151">
        <v>833</v>
      </c>
      <c r="F6565" s="913"/>
      <c r="G6565" s="1337" t="s">
        <v>6051</v>
      </c>
    </row>
    <row r="6566" spans="1:7" ht="18.75" customHeight="1" thickBot="1" x14ac:dyDescent="0.3">
      <c r="A6566" s="1333"/>
      <c r="B6566" s="146" t="s">
        <v>6367</v>
      </c>
      <c r="C6566" s="147" t="s">
        <v>95</v>
      </c>
      <c r="D6566" s="168">
        <v>102978</v>
      </c>
      <c r="E6566" s="151">
        <v>833</v>
      </c>
      <c r="F6566" s="913"/>
      <c r="G6566" s="1328"/>
    </row>
    <row r="6567" spans="1:7" ht="18.75" customHeight="1" thickBot="1" x14ac:dyDescent="0.3">
      <c r="A6567" s="1333"/>
      <c r="B6567" s="146" t="s">
        <v>6368</v>
      </c>
      <c r="C6567" s="147" t="s">
        <v>95</v>
      </c>
      <c r="D6567" s="168">
        <v>270948</v>
      </c>
      <c r="E6567" s="151">
        <v>833</v>
      </c>
      <c r="F6567" s="913"/>
      <c r="G6567" s="1328"/>
    </row>
    <row r="6568" spans="1:7" ht="18.75" customHeight="1" thickBot="1" x14ac:dyDescent="0.3">
      <c r="A6568" s="1333"/>
      <c r="B6568" s="146" t="s">
        <v>6369</v>
      </c>
      <c r="C6568" s="147" t="s">
        <v>95</v>
      </c>
      <c r="D6568" s="168">
        <v>364529</v>
      </c>
      <c r="E6568" s="151">
        <v>833</v>
      </c>
      <c r="F6568" s="913"/>
      <c r="G6568" s="1328"/>
    </row>
    <row r="6569" spans="1:7" ht="18.75" customHeight="1" thickBot="1" x14ac:dyDescent="0.3">
      <c r="A6569" s="1333"/>
      <c r="B6569" s="146" t="s">
        <v>6370</v>
      </c>
      <c r="C6569" s="147" t="s">
        <v>95</v>
      </c>
      <c r="D6569" s="168">
        <v>389433</v>
      </c>
      <c r="E6569" s="151">
        <v>833</v>
      </c>
      <c r="F6569" s="913"/>
      <c r="G6569" s="1328"/>
    </row>
    <row r="6570" spans="1:7" ht="18.75" customHeight="1" thickBot="1" x14ac:dyDescent="0.3">
      <c r="A6570" s="1333"/>
      <c r="B6570" s="146" t="s">
        <v>6371</v>
      </c>
      <c r="C6570" s="147" t="s">
        <v>95</v>
      </c>
      <c r="D6570" s="168">
        <v>415918</v>
      </c>
      <c r="E6570" s="151">
        <v>833</v>
      </c>
      <c r="F6570" s="913"/>
      <c r="G6570" s="1328"/>
    </row>
    <row r="6571" spans="1:7" ht="18.75" customHeight="1" thickBot="1" x14ac:dyDescent="0.3">
      <c r="A6571" s="1333"/>
      <c r="B6571" s="146" t="s">
        <v>6372</v>
      </c>
      <c r="C6571" s="147" t="s">
        <v>95</v>
      </c>
      <c r="D6571" s="168">
        <v>444210</v>
      </c>
      <c r="E6571" s="151">
        <v>833</v>
      </c>
      <c r="F6571" s="913"/>
      <c r="G6571" s="1328"/>
    </row>
    <row r="6572" spans="1:7" ht="18.75" customHeight="1" thickBot="1" x14ac:dyDescent="0.3">
      <c r="A6572" s="1333"/>
      <c r="B6572" s="146" t="s">
        <v>6373</v>
      </c>
      <c r="C6572" s="147" t="s">
        <v>95</v>
      </c>
      <c r="D6572" s="168">
        <v>474562</v>
      </c>
      <c r="E6572" s="151">
        <v>833</v>
      </c>
      <c r="F6572" s="913"/>
      <c r="G6572" s="1328"/>
    </row>
    <row r="6573" spans="1:7" ht="18.75" customHeight="1" thickBot="1" x14ac:dyDescent="0.3">
      <c r="A6573" s="1333"/>
      <c r="B6573" s="146" t="s">
        <v>6374</v>
      </c>
      <c r="C6573" s="147" t="s">
        <v>95</v>
      </c>
      <c r="D6573" s="168">
        <v>507268</v>
      </c>
      <c r="E6573" s="151">
        <v>833</v>
      </c>
      <c r="F6573" s="913"/>
      <c r="G6573" s="1328"/>
    </row>
    <row r="6574" spans="1:7" ht="18.75" customHeight="1" thickBot="1" x14ac:dyDescent="0.3">
      <c r="A6574" s="1333"/>
      <c r="B6574" s="146" t="s">
        <v>6375</v>
      </c>
      <c r="C6574" s="147" t="s">
        <v>95</v>
      </c>
      <c r="D6574" s="168">
        <v>542659</v>
      </c>
      <c r="E6574" s="151">
        <v>833</v>
      </c>
      <c r="F6574" s="913"/>
      <c r="G6574" s="1328"/>
    </row>
    <row r="6575" spans="1:7" ht="18.75" customHeight="1" thickBot="1" x14ac:dyDescent="0.3">
      <c r="A6575" s="1333"/>
      <c r="B6575" s="146" t="s">
        <v>6376</v>
      </c>
      <c r="C6575" s="147" t="s">
        <v>95</v>
      </c>
      <c r="D6575" s="168">
        <v>581110</v>
      </c>
      <c r="E6575" s="151">
        <v>833</v>
      </c>
      <c r="F6575" s="913"/>
      <c r="G6575" s="1328"/>
    </row>
    <row r="6576" spans="1:7" ht="18.75" customHeight="1" thickBot="1" x14ac:dyDescent="0.3">
      <c r="A6576" s="1333"/>
      <c r="B6576" s="146" t="s">
        <v>6377</v>
      </c>
      <c r="C6576" s="147" t="s">
        <v>95</v>
      </c>
      <c r="D6576" s="168">
        <v>623072</v>
      </c>
      <c r="E6576" s="151">
        <v>833</v>
      </c>
      <c r="F6576" s="913"/>
      <c r="G6576" s="1328"/>
    </row>
    <row r="6577" spans="1:7" ht="18.75" customHeight="1" thickBot="1" x14ac:dyDescent="0.3">
      <c r="A6577" s="1333"/>
      <c r="B6577" s="146" t="s">
        <v>6378</v>
      </c>
      <c r="C6577" s="147" t="s">
        <v>95</v>
      </c>
      <c r="D6577" s="168">
        <v>669023</v>
      </c>
      <c r="E6577" s="151">
        <v>833</v>
      </c>
      <c r="F6577" s="913"/>
      <c r="G6577" s="1328"/>
    </row>
    <row r="6578" spans="1:7" ht="18.75" customHeight="1" thickBot="1" x14ac:dyDescent="0.3">
      <c r="A6578" s="1333"/>
      <c r="B6578" s="146" t="s">
        <v>6379</v>
      </c>
      <c r="C6578" s="147" t="s">
        <v>95</v>
      </c>
      <c r="D6578" s="168">
        <v>719533</v>
      </c>
      <c r="E6578" s="151">
        <v>833</v>
      </c>
      <c r="F6578" s="913"/>
      <c r="G6578" s="1328"/>
    </row>
    <row r="6579" spans="1:7" ht="18.75" customHeight="1" thickBot="1" x14ac:dyDescent="0.3">
      <c r="A6579" s="1333"/>
      <c r="B6579" s="146" t="s">
        <v>6380</v>
      </c>
      <c r="C6579" s="147" t="s">
        <v>95</v>
      </c>
      <c r="D6579" s="168">
        <v>775248</v>
      </c>
      <c r="E6579" s="151">
        <v>833</v>
      </c>
      <c r="F6579" s="913"/>
      <c r="G6579" s="1328"/>
    </row>
    <row r="6580" spans="1:7" ht="18.75" customHeight="1" thickBot="1" x14ac:dyDescent="0.3">
      <c r="A6580" s="1333">
        <v>21</v>
      </c>
      <c r="B6580" s="146" t="s">
        <v>6381</v>
      </c>
      <c r="C6580" s="147" t="s">
        <v>95</v>
      </c>
      <c r="D6580" s="168">
        <v>78170</v>
      </c>
      <c r="E6580" s="151">
        <v>833</v>
      </c>
      <c r="F6580" s="913"/>
      <c r="G6580" s="1337" t="s">
        <v>6051</v>
      </c>
    </row>
    <row r="6581" spans="1:7" ht="18.75" customHeight="1" thickBot="1" x14ac:dyDescent="0.3">
      <c r="A6581" s="1333"/>
      <c r="B6581" s="146" t="s">
        <v>6382</v>
      </c>
      <c r="C6581" s="147" t="s">
        <v>95</v>
      </c>
      <c r="D6581" s="168">
        <v>102978</v>
      </c>
      <c r="E6581" s="151">
        <v>833</v>
      </c>
      <c r="F6581" s="913"/>
      <c r="G6581" s="1328"/>
    </row>
    <row r="6582" spans="1:7" ht="18.75" customHeight="1" thickBot="1" x14ac:dyDescent="0.3">
      <c r="A6582" s="1333"/>
      <c r="B6582" s="146" t="s">
        <v>6383</v>
      </c>
      <c r="C6582" s="147" t="s">
        <v>95</v>
      </c>
      <c r="D6582" s="168">
        <v>270948</v>
      </c>
      <c r="E6582" s="151">
        <v>833</v>
      </c>
      <c r="F6582" s="913"/>
      <c r="G6582" s="1328"/>
    </row>
    <row r="6583" spans="1:7" ht="18.75" customHeight="1" thickBot="1" x14ac:dyDescent="0.3">
      <c r="A6583" s="1333"/>
      <c r="B6583" s="146" t="s">
        <v>6384</v>
      </c>
      <c r="C6583" s="147" t="s">
        <v>95</v>
      </c>
      <c r="D6583" s="168">
        <v>364529</v>
      </c>
      <c r="E6583" s="151">
        <v>833</v>
      </c>
      <c r="F6583" s="913"/>
      <c r="G6583" s="1328"/>
    </row>
    <row r="6584" spans="1:7" ht="18.75" customHeight="1" thickBot="1" x14ac:dyDescent="0.3">
      <c r="A6584" s="1333"/>
      <c r="B6584" s="146" t="s">
        <v>6385</v>
      </c>
      <c r="C6584" s="147" t="s">
        <v>95</v>
      </c>
      <c r="D6584" s="168">
        <v>389433</v>
      </c>
      <c r="E6584" s="151">
        <v>833</v>
      </c>
      <c r="F6584" s="913"/>
      <c r="G6584" s="1328"/>
    </row>
    <row r="6585" spans="1:7" ht="18.75" customHeight="1" thickBot="1" x14ac:dyDescent="0.3">
      <c r="A6585" s="1333"/>
      <c r="B6585" s="146" t="s">
        <v>6386</v>
      </c>
      <c r="C6585" s="147" t="s">
        <v>95</v>
      </c>
      <c r="D6585" s="168">
        <v>415918</v>
      </c>
      <c r="E6585" s="151">
        <v>833</v>
      </c>
      <c r="F6585" s="913"/>
      <c r="G6585" s="1328"/>
    </row>
    <row r="6586" spans="1:7" ht="18.75" customHeight="1" thickBot="1" x14ac:dyDescent="0.3">
      <c r="A6586" s="1333"/>
      <c r="B6586" s="146" t="s">
        <v>6387</v>
      </c>
      <c r="C6586" s="147" t="s">
        <v>95</v>
      </c>
      <c r="D6586" s="168">
        <v>444210</v>
      </c>
      <c r="E6586" s="151">
        <v>833</v>
      </c>
      <c r="F6586" s="913"/>
      <c r="G6586" s="1328"/>
    </row>
    <row r="6587" spans="1:7" ht="18.75" customHeight="1" thickBot="1" x14ac:dyDescent="0.3">
      <c r="A6587" s="1333"/>
      <c r="B6587" s="146" t="s">
        <v>6388</v>
      </c>
      <c r="C6587" s="147" t="s">
        <v>95</v>
      </c>
      <c r="D6587" s="168">
        <v>474562</v>
      </c>
      <c r="E6587" s="151">
        <v>833</v>
      </c>
      <c r="F6587" s="913"/>
      <c r="G6587" s="1328"/>
    </row>
    <row r="6588" spans="1:7" ht="18.75" customHeight="1" thickBot="1" x14ac:dyDescent="0.3">
      <c r="A6588" s="1333"/>
      <c r="B6588" s="146" t="s">
        <v>6389</v>
      </c>
      <c r="C6588" s="147" t="s">
        <v>95</v>
      </c>
      <c r="D6588" s="168">
        <v>507268</v>
      </c>
      <c r="E6588" s="151">
        <v>833</v>
      </c>
      <c r="F6588" s="913"/>
      <c r="G6588" s="1328"/>
    </row>
    <row r="6589" spans="1:7" ht="18.75" customHeight="1" thickBot="1" x14ac:dyDescent="0.3">
      <c r="A6589" s="1333"/>
      <c r="B6589" s="146" t="s">
        <v>6390</v>
      </c>
      <c r="C6589" s="147" t="s">
        <v>95</v>
      </c>
      <c r="D6589" s="168">
        <v>542659</v>
      </c>
      <c r="E6589" s="151">
        <v>833</v>
      </c>
      <c r="F6589" s="913"/>
      <c r="G6589" s="1328"/>
    </row>
    <row r="6590" spans="1:7" ht="18.75" customHeight="1" thickBot="1" x14ac:dyDescent="0.3">
      <c r="A6590" s="1333"/>
      <c r="B6590" s="146" t="s">
        <v>6391</v>
      </c>
      <c r="C6590" s="147" t="s">
        <v>95</v>
      </c>
      <c r="D6590" s="168">
        <v>581110</v>
      </c>
      <c r="E6590" s="151">
        <v>833</v>
      </c>
      <c r="F6590" s="913"/>
      <c r="G6590" s="1328"/>
    </row>
    <row r="6591" spans="1:7" ht="18.75" customHeight="1" thickBot="1" x14ac:dyDescent="0.3">
      <c r="A6591" s="1333"/>
      <c r="B6591" s="146" t="s">
        <v>6392</v>
      </c>
      <c r="C6591" s="147" t="s">
        <v>95</v>
      </c>
      <c r="D6591" s="168">
        <v>623072</v>
      </c>
      <c r="E6591" s="151">
        <v>833</v>
      </c>
      <c r="F6591" s="913"/>
      <c r="G6591" s="1328"/>
    </row>
    <row r="6592" spans="1:7" ht="18.75" customHeight="1" thickBot="1" x14ac:dyDescent="0.3">
      <c r="A6592" s="1333"/>
      <c r="B6592" s="146" t="s">
        <v>6393</v>
      </c>
      <c r="C6592" s="147" t="s">
        <v>95</v>
      </c>
      <c r="D6592" s="168">
        <v>669023</v>
      </c>
      <c r="E6592" s="151">
        <v>833</v>
      </c>
      <c r="F6592" s="913"/>
      <c r="G6592" s="1328"/>
    </row>
    <row r="6593" spans="1:7" ht="18.75" customHeight="1" thickBot="1" x14ac:dyDescent="0.3">
      <c r="A6593" s="1333"/>
      <c r="B6593" s="146" t="s">
        <v>6394</v>
      </c>
      <c r="C6593" s="147" t="s">
        <v>95</v>
      </c>
      <c r="D6593" s="168">
        <v>719533</v>
      </c>
      <c r="E6593" s="151">
        <v>833</v>
      </c>
      <c r="F6593" s="913"/>
      <c r="G6593" s="1328"/>
    </row>
    <row r="6594" spans="1:7" ht="18.75" customHeight="1" thickBot="1" x14ac:dyDescent="0.3">
      <c r="A6594" s="1333"/>
      <c r="B6594" s="146" t="s">
        <v>6395</v>
      </c>
      <c r="C6594" s="147" t="s">
        <v>95</v>
      </c>
      <c r="D6594" s="168">
        <v>775248</v>
      </c>
      <c r="E6594" s="151">
        <v>833</v>
      </c>
      <c r="F6594" s="913"/>
      <c r="G6594" s="1328"/>
    </row>
    <row r="6595" spans="1:7" ht="18.75" customHeight="1" thickBot="1" x14ac:dyDescent="0.3">
      <c r="A6595" s="1333">
        <v>21</v>
      </c>
      <c r="B6595" s="146" t="s">
        <v>6396</v>
      </c>
      <c r="C6595" s="147" t="s">
        <v>95</v>
      </c>
      <c r="D6595" s="168">
        <v>78170</v>
      </c>
      <c r="E6595" s="151">
        <v>833</v>
      </c>
      <c r="F6595" s="913"/>
      <c r="G6595" s="1337" t="s">
        <v>6051</v>
      </c>
    </row>
    <row r="6596" spans="1:7" ht="18.75" customHeight="1" thickBot="1" x14ac:dyDescent="0.3">
      <c r="A6596" s="1333"/>
      <c r="B6596" s="146" t="s">
        <v>6397</v>
      </c>
      <c r="C6596" s="147" t="s">
        <v>95</v>
      </c>
      <c r="D6596" s="168">
        <v>102978</v>
      </c>
      <c r="E6596" s="151">
        <v>833</v>
      </c>
      <c r="F6596" s="913"/>
      <c r="G6596" s="1328"/>
    </row>
    <row r="6597" spans="1:7" ht="18.75" customHeight="1" thickBot="1" x14ac:dyDescent="0.3">
      <c r="A6597" s="1333"/>
      <c r="B6597" s="146" t="s">
        <v>6398</v>
      </c>
      <c r="C6597" s="147" t="s">
        <v>95</v>
      </c>
      <c r="D6597" s="168">
        <v>270948</v>
      </c>
      <c r="E6597" s="151">
        <v>833</v>
      </c>
      <c r="F6597" s="913"/>
      <c r="G6597" s="1328"/>
    </row>
    <row r="6598" spans="1:7" ht="18.75" customHeight="1" thickBot="1" x14ac:dyDescent="0.3">
      <c r="A6598" s="1333"/>
      <c r="B6598" s="146" t="s">
        <v>6399</v>
      </c>
      <c r="C6598" s="147" t="s">
        <v>95</v>
      </c>
      <c r="D6598" s="168">
        <v>364529</v>
      </c>
      <c r="E6598" s="151">
        <v>833</v>
      </c>
      <c r="F6598" s="913"/>
      <c r="G6598" s="1328"/>
    </row>
    <row r="6599" spans="1:7" ht="18.75" customHeight="1" thickBot="1" x14ac:dyDescent="0.3">
      <c r="A6599" s="1333"/>
      <c r="B6599" s="146" t="s">
        <v>6400</v>
      </c>
      <c r="C6599" s="147" t="s">
        <v>95</v>
      </c>
      <c r="D6599" s="168">
        <v>389433</v>
      </c>
      <c r="E6599" s="151">
        <v>833</v>
      </c>
      <c r="F6599" s="913"/>
      <c r="G6599" s="1328"/>
    </row>
    <row r="6600" spans="1:7" ht="18.75" customHeight="1" thickBot="1" x14ac:dyDescent="0.3">
      <c r="A6600" s="1333"/>
      <c r="B6600" s="146" t="s">
        <v>6401</v>
      </c>
      <c r="C6600" s="147" t="s">
        <v>95</v>
      </c>
      <c r="D6600" s="168">
        <v>415918</v>
      </c>
      <c r="E6600" s="151">
        <v>833</v>
      </c>
      <c r="F6600" s="913"/>
      <c r="G6600" s="1328"/>
    </row>
    <row r="6601" spans="1:7" ht="18.75" customHeight="1" thickBot="1" x14ac:dyDescent="0.3">
      <c r="A6601" s="1333"/>
      <c r="B6601" s="146" t="s">
        <v>6402</v>
      </c>
      <c r="C6601" s="147" t="s">
        <v>95</v>
      </c>
      <c r="D6601" s="168">
        <v>444210</v>
      </c>
      <c r="E6601" s="151">
        <v>833</v>
      </c>
      <c r="F6601" s="913"/>
      <c r="G6601" s="1328"/>
    </row>
    <row r="6602" spans="1:7" ht="18.75" customHeight="1" thickBot="1" x14ac:dyDescent="0.3">
      <c r="A6602" s="1333"/>
      <c r="B6602" s="146" t="s">
        <v>6403</v>
      </c>
      <c r="C6602" s="147" t="s">
        <v>95</v>
      </c>
      <c r="D6602" s="168">
        <v>474562</v>
      </c>
      <c r="E6602" s="151">
        <v>833</v>
      </c>
      <c r="F6602" s="913"/>
      <c r="G6602" s="1328"/>
    </row>
    <row r="6603" spans="1:7" ht="18.75" customHeight="1" thickBot="1" x14ac:dyDescent="0.3">
      <c r="A6603" s="1333"/>
      <c r="B6603" s="146" t="s">
        <v>6404</v>
      </c>
      <c r="C6603" s="147" t="s">
        <v>95</v>
      </c>
      <c r="D6603" s="168">
        <v>507268</v>
      </c>
      <c r="E6603" s="151">
        <v>833</v>
      </c>
      <c r="F6603" s="913"/>
      <c r="G6603" s="1328"/>
    </row>
    <row r="6604" spans="1:7" ht="18.75" customHeight="1" thickBot="1" x14ac:dyDescent="0.3">
      <c r="A6604" s="1333"/>
      <c r="B6604" s="146" t="s">
        <v>6405</v>
      </c>
      <c r="C6604" s="147" t="s">
        <v>95</v>
      </c>
      <c r="D6604" s="168">
        <v>542659</v>
      </c>
      <c r="E6604" s="151">
        <v>833</v>
      </c>
      <c r="F6604" s="913"/>
      <c r="G6604" s="1328"/>
    </row>
    <row r="6605" spans="1:7" ht="18.75" customHeight="1" thickBot="1" x14ac:dyDescent="0.3">
      <c r="A6605" s="1333"/>
      <c r="B6605" s="146" t="s">
        <v>6406</v>
      </c>
      <c r="C6605" s="147" t="s">
        <v>95</v>
      </c>
      <c r="D6605" s="168">
        <v>581110</v>
      </c>
      <c r="E6605" s="151">
        <v>833</v>
      </c>
      <c r="F6605" s="913"/>
      <c r="G6605" s="1328"/>
    </row>
    <row r="6606" spans="1:7" ht="18.75" customHeight="1" thickBot="1" x14ac:dyDescent="0.3">
      <c r="A6606" s="1333"/>
      <c r="B6606" s="146" t="s">
        <v>6407</v>
      </c>
      <c r="C6606" s="147" t="s">
        <v>95</v>
      </c>
      <c r="D6606" s="168">
        <v>623072</v>
      </c>
      <c r="E6606" s="151">
        <v>833</v>
      </c>
      <c r="F6606" s="913"/>
      <c r="G6606" s="1328"/>
    </row>
    <row r="6607" spans="1:7" ht="18.75" customHeight="1" thickBot="1" x14ac:dyDescent="0.3">
      <c r="A6607" s="1333"/>
      <c r="B6607" s="146" t="s">
        <v>6408</v>
      </c>
      <c r="C6607" s="147" t="s">
        <v>95</v>
      </c>
      <c r="D6607" s="168">
        <v>669023</v>
      </c>
      <c r="E6607" s="151">
        <v>833</v>
      </c>
      <c r="F6607" s="913"/>
      <c r="G6607" s="1328"/>
    </row>
    <row r="6608" spans="1:7" ht="18.75" customHeight="1" thickBot="1" x14ac:dyDescent="0.3">
      <c r="A6608" s="1333"/>
      <c r="B6608" s="146" t="s">
        <v>6409</v>
      </c>
      <c r="C6608" s="147" t="s">
        <v>95</v>
      </c>
      <c r="D6608" s="168">
        <v>719533</v>
      </c>
      <c r="E6608" s="151">
        <v>833</v>
      </c>
      <c r="F6608" s="913"/>
      <c r="G6608" s="1328"/>
    </row>
    <row r="6609" spans="1:7" ht="18.75" customHeight="1" thickBot="1" x14ac:dyDescent="0.3">
      <c r="A6609" s="1333"/>
      <c r="B6609" s="146" t="s">
        <v>6410</v>
      </c>
      <c r="C6609" s="147" t="s">
        <v>95</v>
      </c>
      <c r="D6609" s="168">
        <v>775248</v>
      </c>
      <c r="E6609" s="151">
        <v>833</v>
      </c>
      <c r="F6609" s="913"/>
      <c r="G6609" s="1328"/>
    </row>
    <row r="6610" spans="1:7" ht="18.75" customHeight="1" thickBot="1" x14ac:dyDescent="0.3">
      <c r="A6610" s="1333">
        <v>21</v>
      </c>
      <c r="B6610" s="146" t="s">
        <v>6411</v>
      </c>
      <c r="C6610" s="147" t="s">
        <v>95</v>
      </c>
      <c r="D6610" s="168">
        <v>78170</v>
      </c>
      <c r="E6610" s="151">
        <v>833</v>
      </c>
      <c r="F6610" s="913"/>
      <c r="G6610" s="1337" t="s">
        <v>6051</v>
      </c>
    </row>
    <row r="6611" spans="1:7" ht="18.75" customHeight="1" thickBot="1" x14ac:dyDescent="0.3">
      <c r="A6611" s="1333"/>
      <c r="B6611" s="146" t="s">
        <v>6412</v>
      </c>
      <c r="C6611" s="147" t="s">
        <v>95</v>
      </c>
      <c r="D6611" s="168">
        <v>102978</v>
      </c>
      <c r="E6611" s="151">
        <v>833</v>
      </c>
      <c r="F6611" s="913"/>
      <c r="G6611" s="1328"/>
    </row>
    <row r="6612" spans="1:7" ht="18.75" customHeight="1" thickBot="1" x14ac:dyDescent="0.3">
      <c r="A6612" s="1333"/>
      <c r="B6612" s="146" t="s">
        <v>6413</v>
      </c>
      <c r="C6612" s="147" t="s">
        <v>95</v>
      </c>
      <c r="D6612" s="168">
        <v>270948</v>
      </c>
      <c r="E6612" s="151">
        <v>833</v>
      </c>
      <c r="F6612" s="913"/>
      <c r="G6612" s="1328"/>
    </row>
    <row r="6613" spans="1:7" ht="18.75" customHeight="1" thickBot="1" x14ac:dyDescent="0.3">
      <c r="A6613" s="1333"/>
      <c r="B6613" s="146" t="s">
        <v>6414</v>
      </c>
      <c r="C6613" s="147" t="s">
        <v>95</v>
      </c>
      <c r="D6613" s="168">
        <v>364529</v>
      </c>
      <c r="E6613" s="151">
        <v>833</v>
      </c>
      <c r="F6613" s="913"/>
      <c r="G6613" s="1328"/>
    </row>
    <row r="6614" spans="1:7" ht="18.75" customHeight="1" thickBot="1" x14ac:dyDescent="0.3">
      <c r="A6614" s="1333"/>
      <c r="B6614" s="146" t="s">
        <v>6415</v>
      </c>
      <c r="C6614" s="147" t="s">
        <v>95</v>
      </c>
      <c r="D6614" s="168">
        <v>389433</v>
      </c>
      <c r="E6614" s="151">
        <v>833</v>
      </c>
      <c r="F6614" s="913"/>
      <c r="G6614" s="1328"/>
    </row>
    <row r="6615" spans="1:7" ht="18.75" customHeight="1" thickBot="1" x14ac:dyDescent="0.3">
      <c r="A6615" s="1333"/>
      <c r="B6615" s="146" t="s">
        <v>6416</v>
      </c>
      <c r="C6615" s="147" t="s">
        <v>95</v>
      </c>
      <c r="D6615" s="168">
        <v>415918</v>
      </c>
      <c r="E6615" s="151">
        <v>833</v>
      </c>
      <c r="F6615" s="913"/>
      <c r="G6615" s="1328"/>
    </row>
    <row r="6616" spans="1:7" ht="18.75" customHeight="1" thickBot="1" x14ac:dyDescent="0.3">
      <c r="A6616" s="1333"/>
      <c r="B6616" s="146" t="s">
        <v>6417</v>
      </c>
      <c r="C6616" s="147" t="s">
        <v>95</v>
      </c>
      <c r="D6616" s="168">
        <v>444210</v>
      </c>
      <c r="E6616" s="151">
        <v>833</v>
      </c>
      <c r="F6616" s="913"/>
      <c r="G6616" s="1328"/>
    </row>
    <row r="6617" spans="1:7" ht="18.75" customHeight="1" thickBot="1" x14ac:dyDescent="0.3">
      <c r="A6617" s="1333"/>
      <c r="B6617" s="146" t="s">
        <v>6418</v>
      </c>
      <c r="C6617" s="147" t="s">
        <v>95</v>
      </c>
      <c r="D6617" s="168">
        <v>474562</v>
      </c>
      <c r="E6617" s="151">
        <v>833</v>
      </c>
      <c r="F6617" s="913"/>
      <c r="G6617" s="1328"/>
    </row>
    <row r="6618" spans="1:7" ht="18.75" customHeight="1" thickBot="1" x14ac:dyDescent="0.3">
      <c r="A6618" s="1333"/>
      <c r="B6618" s="146" t="s">
        <v>6419</v>
      </c>
      <c r="C6618" s="147" t="s">
        <v>95</v>
      </c>
      <c r="D6618" s="168">
        <v>507268</v>
      </c>
      <c r="E6618" s="151">
        <v>833</v>
      </c>
      <c r="F6618" s="913"/>
      <c r="G6618" s="1328"/>
    </row>
    <row r="6619" spans="1:7" ht="18.75" customHeight="1" thickBot="1" x14ac:dyDescent="0.3">
      <c r="A6619" s="1333"/>
      <c r="B6619" s="146" t="s">
        <v>6420</v>
      </c>
      <c r="C6619" s="147" t="s">
        <v>95</v>
      </c>
      <c r="D6619" s="168">
        <v>542659</v>
      </c>
      <c r="E6619" s="151">
        <v>833</v>
      </c>
      <c r="F6619" s="913"/>
      <c r="G6619" s="1328"/>
    </row>
    <row r="6620" spans="1:7" ht="18.75" customHeight="1" thickBot="1" x14ac:dyDescent="0.3">
      <c r="A6620" s="1333"/>
      <c r="B6620" s="146" t="s">
        <v>6421</v>
      </c>
      <c r="C6620" s="147" t="s">
        <v>95</v>
      </c>
      <c r="D6620" s="168">
        <v>581110</v>
      </c>
      <c r="E6620" s="151">
        <v>833</v>
      </c>
      <c r="F6620" s="913"/>
      <c r="G6620" s="1328"/>
    </row>
    <row r="6621" spans="1:7" ht="18.75" customHeight="1" thickBot="1" x14ac:dyDescent="0.3">
      <c r="A6621" s="1333"/>
      <c r="B6621" s="146" t="s">
        <v>6422</v>
      </c>
      <c r="C6621" s="147" t="s">
        <v>95</v>
      </c>
      <c r="D6621" s="168">
        <v>623072</v>
      </c>
      <c r="E6621" s="151">
        <v>833</v>
      </c>
      <c r="F6621" s="913"/>
      <c r="G6621" s="1328"/>
    </row>
    <row r="6622" spans="1:7" ht="18.75" customHeight="1" thickBot="1" x14ac:dyDescent="0.3">
      <c r="A6622" s="1333"/>
      <c r="B6622" s="146" t="s">
        <v>6423</v>
      </c>
      <c r="C6622" s="147" t="s">
        <v>95</v>
      </c>
      <c r="D6622" s="168">
        <v>669023</v>
      </c>
      <c r="E6622" s="151">
        <v>833</v>
      </c>
      <c r="F6622" s="913"/>
      <c r="G6622" s="1328"/>
    </row>
    <row r="6623" spans="1:7" ht="18.75" customHeight="1" thickBot="1" x14ac:dyDescent="0.3">
      <c r="A6623" s="1333"/>
      <c r="B6623" s="146" t="s">
        <v>6424</v>
      </c>
      <c r="C6623" s="147" t="s">
        <v>95</v>
      </c>
      <c r="D6623" s="168">
        <v>719533</v>
      </c>
      <c r="E6623" s="151">
        <v>833</v>
      </c>
      <c r="F6623" s="913"/>
      <c r="G6623" s="1328"/>
    </row>
    <row r="6624" spans="1:7" ht="18.75" customHeight="1" thickBot="1" x14ac:dyDescent="0.3">
      <c r="A6624" s="1333"/>
      <c r="B6624" s="146" t="s">
        <v>6425</v>
      </c>
      <c r="C6624" s="147" t="s">
        <v>95</v>
      </c>
      <c r="D6624" s="168">
        <v>775248</v>
      </c>
      <c r="E6624" s="151">
        <v>833</v>
      </c>
      <c r="F6624" s="913"/>
      <c r="G6624" s="1328"/>
    </row>
    <row r="6625" spans="1:7" ht="18.75" customHeight="1" thickBot="1" x14ac:dyDescent="0.3">
      <c r="A6625" s="1333">
        <v>22</v>
      </c>
      <c r="B6625" s="146" t="s">
        <v>6426</v>
      </c>
      <c r="C6625" s="147" t="s">
        <v>95</v>
      </c>
      <c r="D6625" s="168">
        <v>78170</v>
      </c>
      <c r="E6625" s="151">
        <v>833</v>
      </c>
      <c r="F6625" s="913"/>
      <c r="G6625" s="1337" t="s">
        <v>6051</v>
      </c>
    </row>
    <row r="6626" spans="1:7" ht="18.75" customHeight="1" thickBot="1" x14ac:dyDescent="0.3">
      <c r="A6626" s="1333"/>
      <c r="B6626" s="146" t="s">
        <v>6427</v>
      </c>
      <c r="C6626" s="147" t="s">
        <v>95</v>
      </c>
      <c r="D6626" s="168">
        <v>102978</v>
      </c>
      <c r="E6626" s="151">
        <v>833</v>
      </c>
      <c r="F6626" s="913"/>
      <c r="G6626" s="1328"/>
    </row>
    <row r="6627" spans="1:7" ht="18.75" customHeight="1" thickBot="1" x14ac:dyDescent="0.3">
      <c r="A6627" s="1333"/>
      <c r="B6627" s="146" t="s">
        <v>6428</v>
      </c>
      <c r="C6627" s="147" t="s">
        <v>95</v>
      </c>
      <c r="D6627" s="168">
        <v>270948</v>
      </c>
      <c r="E6627" s="151">
        <v>833</v>
      </c>
      <c r="F6627" s="913"/>
      <c r="G6627" s="1328"/>
    </row>
    <row r="6628" spans="1:7" ht="18.75" customHeight="1" thickBot="1" x14ac:dyDescent="0.3">
      <c r="A6628" s="1333"/>
      <c r="B6628" s="146" t="s">
        <v>6429</v>
      </c>
      <c r="C6628" s="147" t="s">
        <v>95</v>
      </c>
      <c r="D6628" s="168">
        <v>364529</v>
      </c>
      <c r="E6628" s="151">
        <v>833</v>
      </c>
      <c r="F6628" s="913"/>
      <c r="G6628" s="1328"/>
    </row>
    <row r="6629" spans="1:7" ht="18.75" customHeight="1" thickBot="1" x14ac:dyDescent="0.3">
      <c r="A6629" s="1333"/>
      <c r="B6629" s="146" t="s">
        <v>6430</v>
      </c>
      <c r="C6629" s="147" t="s">
        <v>95</v>
      </c>
      <c r="D6629" s="168">
        <v>389433</v>
      </c>
      <c r="E6629" s="151">
        <v>833</v>
      </c>
      <c r="F6629" s="913"/>
      <c r="G6629" s="1328"/>
    </row>
    <row r="6630" spans="1:7" ht="18.75" customHeight="1" thickBot="1" x14ac:dyDescent="0.3">
      <c r="A6630" s="1333"/>
      <c r="B6630" s="146" t="s">
        <v>6431</v>
      </c>
      <c r="C6630" s="147" t="s">
        <v>95</v>
      </c>
      <c r="D6630" s="168">
        <v>415918</v>
      </c>
      <c r="E6630" s="151">
        <v>833</v>
      </c>
      <c r="F6630" s="913"/>
      <c r="G6630" s="1328"/>
    </row>
    <row r="6631" spans="1:7" ht="18.75" customHeight="1" thickBot="1" x14ac:dyDescent="0.3">
      <c r="A6631" s="1333"/>
      <c r="B6631" s="146" t="s">
        <v>6432</v>
      </c>
      <c r="C6631" s="147" t="s">
        <v>95</v>
      </c>
      <c r="D6631" s="168">
        <v>444210</v>
      </c>
      <c r="E6631" s="151">
        <v>833</v>
      </c>
      <c r="F6631" s="913"/>
      <c r="G6631" s="1328"/>
    </row>
    <row r="6632" spans="1:7" ht="18.75" customHeight="1" thickBot="1" x14ac:dyDescent="0.3">
      <c r="A6632" s="1333"/>
      <c r="B6632" s="146" t="s">
        <v>6433</v>
      </c>
      <c r="C6632" s="147" t="s">
        <v>95</v>
      </c>
      <c r="D6632" s="168">
        <v>474562</v>
      </c>
      <c r="E6632" s="151">
        <v>833</v>
      </c>
      <c r="F6632" s="913"/>
      <c r="G6632" s="1328"/>
    </row>
    <row r="6633" spans="1:7" ht="18.75" customHeight="1" thickBot="1" x14ac:dyDescent="0.3">
      <c r="A6633" s="1333"/>
      <c r="B6633" s="146" t="s">
        <v>6434</v>
      </c>
      <c r="C6633" s="147" t="s">
        <v>95</v>
      </c>
      <c r="D6633" s="168">
        <v>507268</v>
      </c>
      <c r="E6633" s="151">
        <v>833</v>
      </c>
      <c r="F6633" s="913"/>
      <c r="G6633" s="1328"/>
    </row>
    <row r="6634" spans="1:7" ht="18.75" customHeight="1" thickBot="1" x14ac:dyDescent="0.3">
      <c r="A6634" s="1333"/>
      <c r="B6634" s="146" t="s">
        <v>6435</v>
      </c>
      <c r="C6634" s="147" t="s">
        <v>95</v>
      </c>
      <c r="D6634" s="168">
        <v>542659</v>
      </c>
      <c r="E6634" s="151">
        <v>833</v>
      </c>
      <c r="F6634" s="913"/>
      <c r="G6634" s="1328"/>
    </row>
    <row r="6635" spans="1:7" ht="18.75" customHeight="1" thickBot="1" x14ac:dyDescent="0.3">
      <c r="A6635" s="1333"/>
      <c r="B6635" s="146" t="s">
        <v>6436</v>
      </c>
      <c r="C6635" s="147" t="s">
        <v>95</v>
      </c>
      <c r="D6635" s="168">
        <v>581110</v>
      </c>
      <c r="E6635" s="151">
        <v>833</v>
      </c>
      <c r="F6635" s="913"/>
      <c r="G6635" s="1328"/>
    </row>
    <row r="6636" spans="1:7" ht="18.75" customHeight="1" thickBot="1" x14ac:dyDescent="0.3">
      <c r="A6636" s="1333"/>
      <c r="B6636" s="146" t="s">
        <v>6437</v>
      </c>
      <c r="C6636" s="147" t="s">
        <v>95</v>
      </c>
      <c r="D6636" s="168">
        <v>623072</v>
      </c>
      <c r="E6636" s="151">
        <v>833</v>
      </c>
      <c r="F6636" s="913"/>
      <c r="G6636" s="1328"/>
    </row>
    <row r="6637" spans="1:7" ht="18.75" customHeight="1" thickBot="1" x14ac:dyDescent="0.3">
      <c r="A6637" s="1333"/>
      <c r="B6637" s="146" t="s">
        <v>6438</v>
      </c>
      <c r="C6637" s="147" t="s">
        <v>95</v>
      </c>
      <c r="D6637" s="168">
        <v>669023</v>
      </c>
      <c r="E6637" s="151">
        <v>833</v>
      </c>
      <c r="F6637" s="913"/>
      <c r="G6637" s="1328"/>
    </row>
    <row r="6638" spans="1:7" ht="18.75" customHeight="1" thickBot="1" x14ac:dyDescent="0.3">
      <c r="A6638" s="1333"/>
      <c r="B6638" s="146" t="s">
        <v>6439</v>
      </c>
      <c r="C6638" s="147" t="s">
        <v>95</v>
      </c>
      <c r="D6638" s="168">
        <v>719533</v>
      </c>
      <c r="E6638" s="151">
        <v>833</v>
      </c>
      <c r="F6638" s="913"/>
      <c r="G6638" s="1328"/>
    </row>
    <row r="6639" spans="1:7" ht="18.75" customHeight="1" thickBot="1" x14ac:dyDescent="0.3">
      <c r="A6639" s="1333"/>
      <c r="B6639" s="146" t="s">
        <v>6440</v>
      </c>
      <c r="C6639" s="147" t="s">
        <v>95</v>
      </c>
      <c r="D6639" s="168">
        <v>775248</v>
      </c>
      <c r="E6639" s="151">
        <v>833</v>
      </c>
      <c r="F6639" s="913"/>
      <c r="G6639" s="1328"/>
    </row>
    <row r="6640" spans="1:7" ht="18.75" customHeight="1" thickBot="1" x14ac:dyDescent="0.3">
      <c r="A6640" s="1333">
        <v>22</v>
      </c>
      <c r="B6640" s="146" t="s">
        <v>6441</v>
      </c>
      <c r="C6640" s="147" t="s">
        <v>95</v>
      </c>
      <c r="D6640" s="168">
        <v>78170</v>
      </c>
      <c r="E6640" s="151">
        <v>833</v>
      </c>
      <c r="F6640" s="913"/>
      <c r="G6640" s="1337" t="s">
        <v>6051</v>
      </c>
    </row>
    <row r="6641" spans="1:7" ht="18.75" customHeight="1" thickBot="1" x14ac:dyDescent="0.3">
      <c r="A6641" s="1333"/>
      <c r="B6641" s="146" t="s">
        <v>6442</v>
      </c>
      <c r="C6641" s="147" t="s">
        <v>95</v>
      </c>
      <c r="D6641" s="168">
        <v>102978</v>
      </c>
      <c r="E6641" s="151">
        <v>833</v>
      </c>
      <c r="F6641" s="913"/>
      <c r="G6641" s="1328"/>
    </row>
    <row r="6642" spans="1:7" ht="18.75" customHeight="1" thickBot="1" x14ac:dyDescent="0.3">
      <c r="A6642" s="1333"/>
      <c r="B6642" s="146" t="s">
        <v>6443</v>
      </c>
      <c r="C6642" s="147" t="s">
        <v>95</v>
      </c>
      <c r="D6642" s="168">
        <v>270948</v>
      </c>
      <c r="E6642" s="151">
        <v>833</v>
      </c>
      <c r="F6642" s="913"/>
      <c r="G6642" s="1328"/>
    </row>
    <row r="6643" spans="1:7" ht="18.75" customHeight="1" thickBot="1" x14ac:dyDescent="0.3">
      <c r="A6643" s="1333"/>
      <c r="B6643" s="146" t="s">
        <v>6444</v>
      </c>
      <c r="C6643" s="147" t="s">
        <v>95</v>
      </c>
      <c r="D6643" s="168">
        <v>364529</v>
      </c>
      <c r="E6643" s="151">
        <v>833</v>
      </c>
      <c r="F6643" s="913"/>
      <c r="G6643" s="1328"/>
    </row>
    <row r="6644" spans="1:7" ht="18.75" customHeight="1" thickBot="1" x14ac:dyDescent="0.3">
      <c r="A6644" s="1333"/>
      <c r="B6644" s="146" t="s">
        <v>6445</v>
      </c>
      <c r="C6644" s="147" t="s">
        <v>95</v>
      </c>
      <c r="D6644" s="168">
        <v>389433</v>
      </c>
      <c r="E6644" s="151">
        <v>833</v>
      </c>
      <c r="F6644" s="913"/>
      <c r="G6644" s="1328"/>
    </row>
    <row r="6645" spans="1:7" ht="18.75" customHeight="1" thickBot="1" x14ac:dyDescent="0.3">
      <c r="A6645" s="1333"/>
      <c r="B6645" s="146" t="s">
        <v>6446</v>
      </c>
      <c r="C6645" s="147" t="s">
        <v>95</v>
      </c>
      <c r="D6645" s="168">
        <v>415918</v>
      </c>
      <c r="E6645" s="151">
        <v>833</v>
      </c>
      <c r="F6645" s="913"/>
      <c r="G6645" s="1328"/>
    </row>
    <row r="6646" spans="1:7" ht="18.75" customHeight="1" thickBot="1" x14ac:dyDescent="0.3">
      <c r="A6646" s="1333"/>
      <c r="B6646" s="146" t="s">
        <v>6447</v>
      </c>
      <c r="C6646" s="147" t="s">
        <v>95</v>
      </c>
      <c r="D6646" s="168">
        <v>444210</v>
      </c>
      <c r="E6646" s="151">
        <v>833</v>
      </c>
      <c r="F6646" s="913"/>
      <c r="G6646" s="1328"/>
    </row>
    <row r="6647" spans="1:7" ht="18.75" customHeight="1" thickBot="1" x14ac:dyDescent="0.3">
      <c r="A6647" s="1333"/>
      <c r="B6647" s="146" t="s">
        <v>6448</v>
      </c>
      <c r="C6647" s="147" t="s">
        <v>95</v>
      </c>
      <c r="D6647" s="168">
        <v>474562</v>
      </c>
      <c r="E6647" s="151">
        <v>833</v>
      </c>
      <c r="F6647" s="913"/>
      <c r="G6647" s="1328"/>
    </row>
    <row r="6648" spans="1:7" ht="18.75" customHeight="1" thickBot="1" x14ac:dyDescent="0.3">
      <c r="A6648" s="1333"/>
      <c r="B6648" s="146" t="s">
        <v>6449</v>
      </c>
      <c r="C6648" s="147" t="s">
        <v>95</v>
      </c>
      <c r="D6648" s="168">
        <v>507268</v>
      </c>
      <c r="E6648" s="151">
        <v>833</v>
      </c>
      <c r="F6648" s="913"/>
      <c r="G6648" s="1328"/>
    </row>
    <row r="6649" spans="1:7" ht="18.75" customHeight="1" thickBot="1" x14ac:dyDescent="0.3">
      <c r="A6649" s="1333"/>
      <c r="B6649" s="146" t="s">
        <v>6450</v>
      </c>
      <c r="C6649" s="147" t="s">
        <v>95</v>
      </c>
      <c r="D6649" s="168">
        <v>542659</v>
      </c>
      <c r="E6649" s="151">
        <v>833</v>
      </c>
      <c r="F6649" s="913"/>
      <c r="G6649" s="1328"/>
    </row>
    <row r="6650" spans="1:7" ht="18.75" customHeight="1" thickBot="1" x14ac:dyDescent="0.3">
      <c r="A6650" s="1333"/>
      <c r="B6650" s="146" t="s">
        <v>6451</v>
      </c>
      <c r="C6650" s="147" t="s">
        <v>95</v>
      </c>
      <c r="D6650" s="168">
        <v>581110</v>
      </c>
      <c r="E6650" s="151">
        <v>833</v>
      </c>
      <c r="F6650" s="913"/>
      <c r="G6650" s="1328"/>
    </row>
    <row r="6651" spans="1:7" ht="18.75" customHeight="1" thickBot="1" x14ac:dyDescent="0.3">
      <c r="A6651" s="1333"/>
      <c r="B6651" s="146" t="s">
        <v>6452</v>
      </c>
      <c r="C6651" s="147" t="s">
        <v>95</v>
      </c>
      <c r="D6651" s="168">
        <v>623072</v>
      </c>
      <c r="E6651" s="151">
        <v>833</v>
      </c>
      <c r="F6651" s="913"/>
      <c r="G6651" s="1328"/>
    </row>
    <row r="6652" spans="1:7" ht="18.75" customHeight="1" thickBot="1" x14ac:dyDescent="0.3">
      <c r="A6652" s="1333"/>
      <c r="B6652" s="146" t="s">
        <v>6453</v>
      </c>
      <c r="C6652" s="147" t="s">
        <v>95</v>
      </c>
      <c r="D6652" s="168">
        <v>669023</v>
      </c>
      <c r="E6652" s="151">
        <v>833</v>
      </c>
      <c r="F6652" s="913"/>
      <c r="G6652" s="1328"/>
    </row>
    <row r="6653" spans="1:7" ht="18.75" customHeight="1" thickBot="1" x14ac:dyDescent="0.3">
      <c r="A6653" s="1333"/>
      <c r="B6653" s="146" t="s">
        <v>6454</v>
      </c>
      <c r="C6653" s="147" t="s">
        <v>95</v>
      </c>
      <c r="D6653" s="168">
        <v>719533</v>
      </c>
      <c r="E6653" s="151">
        <v>833</v>
      </c>
      <c r="F6653" s="913"/>
      <c r="G6653" s="1328"/>
    </row>
    <row r="6654" spans="1:7" ht="18.75" customHeight="1" thickBot="1" x14ac:dyDescent="0.3">
      <c r="A6654" s="1333"/>
      <c r="B6654" s="146" t="s">
        <v>6455</v>
      </c>
      <c r="C6654" s="147" t="s">
        <v>95</v>
      </c>
      <c r="D6654" s="168">
        <v>775248</v>
      </c>
      <c r="E6654" s="151">
        <v>833</v>
      </c>
      <c r="F6654" s="913"/>
      <c r="G6654" s="1328"/>
    </row>
    <row r="6655" spans="1:7" ht="18.75" customHeight="1" thickBot="1" x14ac:dyDescent="0.3">
      <c r="A6655" s="1333">
        <v>23</v>
      </c>
      <c r="B6655" s="146" t="s">
        <v>6456</v>
      </c>
      <c r="C6655" s="147" t="s">
        <v>95</v>
      </c>
      <c r="D6655" s="168">
        <v>78170</v>
      </c>
      <c r="E6655" s="151">
        <v>833</v>
      </c>
      <c r="F6655" s="913"/>
      <c r="G6655" s="1337" t="s">
        <v>6051</v>
      </c>
    </row>
    <row r="6656" spans="1:7" ht="18.75" customHeight="1" thickBot="1" x14ac:dyDescent="0.3">
      <c r="A6656" s="1333"/>
      <c r="B6656" s="146" t="s">
        <v>6457</v>
      </c>
      <c r="C6656" s="147" t="s">
        <v>95</v>
      </c>
      <c r="D6656" s="168">
        <v>102978</v>
      </c>
      <c r="E6656" s="151">
        <v>833</v>
      </c>
      <c r="F6656" s="913"/>
      <c r="G6656" s="1328"/>
    </row>
    <row r="6657" spans="1:7" ht="18.75" customHeight="1" thickBot="1" x14ac:dyDescent="0.3">
      <c r="A6657" s="1333"/>
      <c r="B6657" s="146" t="s">
        <v>6458</v>
      </c>
      <c r="C6657" s="147" t="s">
        <v>95</v>
      </c>
      <c r="D6657" s="168">
        <v>270948</v>
      </c>
      <c r="E6657" s="151">
        <v>833</v>
      </c>
      <c r="F6657" s="913"/>
      <c r="G6657" s="1328"/>
    </row>
    <row r="6658" spans="1:7" ht="18.75" customHeight="1" thickBot="1" x14ac:dyDescent="0.3">
      <c r="A6658" s="1333"/>
      <c r="B6658" s="146" t="s">
        <v>6459</v>
      </c>
      <c r="C6658" s="147" t="s">
        <v>95</v>
      </c>
      <c r="D6658" s="168">
        <v>364529</v>
      </c>
      <c r="E6658" s="151">
        <v>833</v>
      </c>
      <c r="F6658" s="913"/>
      <c r="G6658" s="1328"/>
    </row>
    <row r="6659" spans="1:7" ht="18.75" customHeight="1" thickBot="1" x14ac:dyDescent="0.3">
      <c r="A6659" s="1333"/>
      <c r="B6659" s="146" t="s">
        <v>6460</v>
      </c>
      <c r="C6659" s="147" t="s">
        <v>95</v>
      </c>
      <c r="D6659" s="168">
        <v>389433</v>
      </c>
      <c r="E6659" s="151">
        <v>833</v>
      </c>
      <c r="F6659" s="913"/>
      <c r="G6659" s="1328"/>
    </row>
    <row r="6660" spans="1:7" ht="18.75" customHeight="1" thickBot="1" x14ac:dyDescent="0.3">
      <c r="A6660" s="1333"/>
      <c r="B6660" s="146" t="s">
        <v>6461</v>
      </c>
      <c r="C6660" s="147" t="s">
        <v>95</v>
      </c>
      <c r="D6660" s="168">
        <v>415918</v>
      </c>
      <c r="E6660" s="151">
        <v>833</v>
      </c>
      <c r="F6660" s="913"/>
      <c r="G6660" s="1328"/>
    </row>
    <row r="6661" spans="1:7" ht="18.75" customHeight="1" thickBot="1" x14ac:dyDescent="0.3">
      <c r="A6661" s="1333"/>
      <c r="B6661" s="146" t="s">
        <v>6462</v>
      </c>
      <c r="C6661" s="147" t="s">
        <v>95</v>
      </c>
      <c r="D6661" s="168">
        <v>444210</v>
      </c>
      <c r="E6661" s="151">
        <v>833</v>
      </c>
      <c r="F6661" s="913"/>
      <c r="G6661" s="1328"/>
    </row>
    <row r="6662" spans="1:7" ht="18.75" customHeight="1" thickBot="1" x14ac:dyDescent="0.3">
      <c r="A6662" s="1333"/>
      <c r="B6662" s="146" t="s">
        <v>6463</v>
      </c>
      <c r="C6662" s="147" t="s">
        <v>95</v>
      </c>
      <c r="D6662" s="168">
        <v>474562</v>
      </c>
      <c r="E6662" s="151">
        <v>833</v>
      </c>
      <c r="F6662" s="913"/>
      <c r="G6662" s="1328"/>
    </row>
    <row r="6663" spans="1:7" ht="18.75" customHeight="1" thickBot="1" x14ac:dyDescent="0.3">
      <c r="A6663" s="1333"/>
      <c r="B6663" s="146" t="s">
        <v>6464</v>
      </c>
      <c r="C6663" s="147" t="s">
        <v>95</v>
      </c>
      <c r="D6663" s="168">
        <v>507268</v>
      </c>
      <c r="E6663" s="151">
        <v>833</v>
      </c>
      <c r="F6663" s="913"/>
      <c r="G6663" s="1328"/>
    </row>
    <row r="6664" spans="1:7" ht="18.75" customHeight="1" thickBot="1" x14ac:dyDescent="0.3">
      <c r="A6664" s="1333"/>
      <c r="B6664" s="146" t="s">
        <v>6465</v>
      </c>
      <c r="C6664" s="147" t="s">
        <v>95</v>
      </c>
      <c r="D6664" s="168">
        <v>542659</v>
      </c>
      <c r="E6664" s="151">
        <v>833</v>
      </c>
      <c r="F6664" s="913"/>
      <c r="G6664" s="1328"/>
    </row>
    <row r="6665" spans="1:7" ht="18.75" customHeight="1" thickBot="1" x14ac:dyDescent="0.3">
      <c r="A6665" s="1333"/>
      <c r="B6665" s="146" t="s">
        <v>6466</v>
      </c>
      <c r="C6665" s="147" t="s">
        <v>95</v>
      </c>
      <c r="D6665" s="168">
        <v>581110</v>
      </c>
      <c r="E6665" s="151">
        <v>833</v>
      </c>
      <c r="F6665" s="913"/>
      <c r="G6665" s="1328"/>
    </row>
    <row r="6666" spans="1:7" ht="18.75" customHeight="1" thickBot="1" x14ac:dyDescent="0.3">
      <c r="A6666" s="1333"/>
      <c r="B6666" s="146" t="s">
        <v>6467</v>
      </c>
      <c r="C6666" s="147" t="s">
        <v>95</v>
      </c>
      <c r="D6666" s="168">
        <v>623072</v>
      </c>
      <c r="E6666" s="151">
        <v>833</v>
      </c>
      <c r="F6666" s="913"/>
      <c r="G6666" s="1328"/>
    </row>
    <row r="6667" spans="1:7" ht="18.75" customHeight="1" thickBot="1" x14ac:dyDescent="0.3">
      <c r="A6667" s="1333"/>
      <c r="B6667" s="146" t="s">
        <v>6468</v>
      </c>
      <c r="C6667" s="147" t="s">
        <v>95</v>
      </c>
      <c r="D6667" s="168">
        <v>669023</v>
      </c>
      <c r="E6667" s="151">
        <v>833</v>
      </c>
      <c r="F6667" s="913"/>
      <c r="G6667" s="1328"/>
    </row>
    <row r="6668" spans="1:7" ht="18.75" customHeight="1" thickBot="1" x14ac:dyDescent="0.3">
      <c r="A6668" s="1333"/>
      <c r="B6668" s="146" t="s">
        <v>6469</v>
      </c>
      <c r="C6668" s="147" t="s">
        <v>95</v>
      </c>
      <c r="D6668" s="168">
        <v>719533</v>
      </c>
      <c r="E6668" s="151">
        <v>833</v>
      </c>
      <c r="F6668" s="913"/>
      <c r="G6668" s="1328"/>
    </row>
    <row r="6669" spans="1:7" ht="18.75" customHeight="1" thickBot="1" x14ac:dyDescent="0.3">
      <c r="A6669" s="1333"/>
      <c r="B6669" s="146" t="s">
        <v>6470</v>
      </c>
      <c r="C6669" s="147" t="s">
        <v>95</v>
      </c>
      <c r="D6669" s="168">
        <v>775248</v>
      </c>
      <c r="E6669" s="151">
        <v>833</v>
      </c>
      <c r="F6669" s="913"/>
      <c r="G6669" s="1328"/>
    </row>
    <row r="6670" spans="1:7" ht="18.75" customHeight="1" thickBot="1" x14ac:dyDescent="0.3">
      <c r="A6670" s="1333">
        <v>23</v>
      </c>
      <c r="B6670" s="146" t="s">
        <v>6471</v>
      </c>
      <c r="C6670" s="147" t="s">
        <v>95</v>
      </c>
      <c r="D6670" s="168">
        <v>78170</v>
      </c>
      <c r="E6670" s="151">
        <v>833</v>
      </c>
      <c r="F6670" s="913"/>
      <c r="G6670" s="1337" t="s">
        <v>6051</v>
      </c>
    </row>
    <row r="6671" spans="1:7" ht="18.75" customHeight="1" thickBot="1" x14ac:dyDescent="0.3">
      <c r="A6671" s="1333"/>
      <c r="B6671" s="146" t="s">
        <v>6472</v>
      </c>
      <c r="C6671" s="147" t="s">
        <v>95</v>
      </c>
      <c r="D6671" s="168">
        <v>102978</v>
      </c>
      <c r="E6671" s="151">
        <v>833</v>
      </c>
      <c r="F6671" s="913"/>
      <c r="G6671" s="1328"/>
    </row>
    <row r="6672" spans="1:7" ht="18.75" customHeight="1" thickBot="1" x14ac:dyDescent="0.3">
      <c r="A6672" s="1333"/>
      <c r="B6672" s="146" t="s">
        <v>6473</v>
      </c>
      <c r="C6672" s="147" t="s">
        <v>95</v>
      </c>
      <c r="D6672" s="168">
        <v>270948</v>
      </c>
      <c r="E6672" s="151">
        <v>833</v>
      </c>
      <c r="F6672" s="913"/>
      <c r="G6672" s="1328"/>
    </row>
    <row r="6673" spans="1:7" ht="18.75" customHeight="1" thickBot="1" x14ac:dyDescent="0.3">
      <c r="A6673" s="1333"/>
      <c r="B6673" s="146" t="s">
        <v>6474</v>
      </c>
      <c r="C6673" s="147" t="s">
        <v>95</v>
      </c>
      <c r="D6673" s="168">
        <v>364529</v>
      </c>
      <c r="E6673" s="151">
        <v>833</v>
      </c>
      <c r="F6673" s="913"/>
      <c r="G6673" s="1328"/>
    </row>
    <row r="6674" spans="1:7" ht="18.75" customHeight="1" thickBot="1" x14ac:dyDescent="0.3">
      <c r="A6674" s="1333"/>
      <c r="B6674" s="146" t="s">
        <v>6475</v>
      </c>
      <c r="C6674" s="147" t="s">
        <v>95</v>
      </c>
      <c r="D6674" s="168">
        <v>389433</v>
      </c>
      <c r="E6674" s="151">
        <v>833</v>
      </c>
      <c r="F6674" s="913"/>
      <c r="G6674" s="1328"/>
    </row>
    <row r="6675" spans="1:7" ht="18.75" customHeight="1" thickBot="1" x14ac:dyDescent="0.3">
      <c r="A6675" s="1333"/>
      <c r="B6675" s="146" t="s">
        <v>6476</v>
      </c>
      <c r="C6675" s="147" t="s">
        <v>95</v>
      </c>
      <c r="D6675" s="168">
        <v>415918</v>
      </c>
      <c r="E6675" s="151">
        <v>833</v>
      </c>
      <c r="F6675" s="913"/>
      <c r="G6675" s="1328"/>
    </row>
    <row r="6676" spans="1:7" ht="18.75" customHeight="1" thickBot="1" x14ac:dyDescent="0.3">
      <c r="A6676" s="1333"/>
      <c r="B6676" s="146" t="s">
        <v>6477</v>
      </c>
      <c r="C6676" s="147" t="s">
        <v>95</v>
      </c>
      <c r="D6676" s="168">
        <v>444210</v>
      </c>
      <c r="E6676" s="151">
        <v>833</v>
      </c>
      <c r="F6676" s="913"/>
      <c r="G6676" s="1328"/>
    </row>
    <row r="6677" spans="1:7" ht="18.75" customHeight="1" thickBot="1" x14ac:dyDescent="0.3">
      <c r="A6677" s="1333"/>
      <c r="B6677" s="146" t="s">
        <v>6478</v>
      </c>
      <c r="C6677" s="147" t="s">
        <v>95</v>
      </c>
      <c r="D6677" s="168">
        <v>474562</v>
      </c>
      <c r="E6677" s="151">
        <v>833</v>
      </c>
      <c r="F6677" s="913"/>
      <c r="G6677" s="1328"/>
    </row>
    <row r="6678" spans="1:7" ht="18.75" customHeight="1" thickBot="1" x14ac:dyDescent="0.3">
      <c r="A6678" s="1333"/>
      <c r="B6678" s="146" t="s">
        <v>6479</v>
      </c>
      <c r="C6678" s="147" t="s">
        <v>95</v>
      </c>
      <c r="D6678" s="168">
        <v>507268</v>
      </c>
      <c r="E6678" s="151">
        <v>833</v>
      </c>
      <c r="F6678" s="913"/>
      <c r="G6678" s="1328"/>
    </row>
    <row r="6679" spans="1:7" ht="18.75" customHeight="1" thickBot="1" x14ac:dyDescent="0.3">
      <c r="A6679" s="1333"/>
      <c r="B6679" s="146" t="s">
        <v>6480</v>
      </c>
      <c r="C6679" s="147" t="s">
        <v>95</v>
      </c>
      <c r="D6679" s="168">
        <v>542659</v>
      </c>
      <c r="E6679" s="151">
        <v>833</v>
      </c>
      <c r="F6679" s="913"/>
      <c r="G6679" s="1328"/>
    </row>
    <row r="6680" spans="1:7" ht="18.75" customHeight="1" thickBot="1" x14ac:dyDescent="0.3">
      <c r="A6680" s="1333"/>
      <c r="B6680" s="146" t="s">
        <v>6481</v>
      </c>
      <c r="C6680" s="147" t="s">
        <v>95</v>
      </c>
      <c r="D6680" s="168">
        <v>581110</v>
      </c>
      <c r="E6680" s="151">
        <v>833</v>
      </c>
      <c r="F6680" s="913"/>
      <c r="G6680" s="1328"/>
    </row>
    <row r="6681" spans="1:7" ht="18.75" customHeight="1" thickBot="1" x14ac:dyDescent="0.3">
      <c r="A6681" s="1333"/>
      <c r="B6681" s="146" t="s">
        <v>6482</v>
      </c>
      <c r="C6681" s="147" t="s">
        <v>95</v>
      </c>
      <c r="D6681" s="168">
        <v>623072</v>
      </c>
      <c r="E6681" s="151">
        <v>833</v>
      </c>
      <c r="F6681" s="913"/>
      <c r="G6681" s="1328"/>
    </row>
    <row r="6682" spans="1:7" ht="18.75" customHeight="1" thickBot="1" x14ac:dyDescent="0.3">
      <c r="A6682" s="1333"/>
      <c r="B6682" s="146" t="s">
        <v>6483</v>
      </c>
      <c r="C6682" s="147" t="s">
        <v>95</v>
      </c>
      <c r="D6682" s="168">
        <v>669023</v>
      </c>
      <c r="E6682" s="151">
        <v>833</v>
      </c>
      <c r="F6682" s="913"/>
      <c r="G6682" s="1328"/>
    </row>
    <row r="6683" spans="1:7" ht="18.75" customHeight="1" thickBot="1" x14ac:dyDescent="0.3">
      <c r="A6683" s="1333"/>
      <c r="B6683" s="146" t="s">
        <v>6484</v>
      </c>
      <c r="C6683" s="147" t="s">
        <v>95</v>
      </c>
      <c r="D6683" s="168">
        <v>719533</v>
      </c>
      <c r="E6683" s="151">
        <v>833</v>
      </c>
      <c r="F6683" s="913"/>
      <c r="G6683" s="1328"/>
    </row>
    <row r="6684" spans="1:7" ht="18.75" customHeight="1" thickBot="1" x14ac:dyDescent="0.3">
      <c r="A6684" s="1333"/>
      <c r="B6684" s="146" t="s">
        <v>6485</v>
      </c>
      <c r="C6684" s="147" t="s">
        <v>95</v>
      </c>
      <c r="D6684" s="168">
        <v>775248</v>
      </c>
      <c r="E6684" s="151">
        <v>833</v>
      </c>
      <c r="F6684" s="913"/>
      <c r="G6684" s="1328"/>
    </row>
    <row r="6685" spans="1:7" ht="18.75" customHeight="1" thickBot="1" x14ac:dyDescent="0.3">
      <c r="A6685" s="1333">
        <v>23</v>
      </c>
      <c r="B6685" s="146" t="s">
        <v>6486</v>
      </c>
      <c r="C6685" s="147" t="s">
        <v>95</v>
      </c>
      <c r="D6685" s="168">
        <v>78170</v>
      </c>
      <c r="E6685" s="151">
        <v>833</v>
      </c>
      <c r="F6685" s="913"/>
      <c r="G6685" s="1337" t="s">
        <v>6051</v>
      </c>
    </row>
    <row r="6686" spans="1:7" ht="18.75" customHeight="1" thickBot="1" x14ac:dyDescent="0.3">
      <c r="A6686" s="1333"/>
      <c r="B6686" s="146" t="s">
        <v>6487</v>
      </c>
      <c r="C6686" s="147" t="s">
        <v>95</v>
      </c>
      <c r="D6686" s="168">
        <v>102978</v>
      </c>
      <c r="E6686" s="151">
        <v>833</v>
      </c>
      <c r="F6686" s="913"/>
      <c r="G6686" s="1328"/>
    </row>
    <row r="6687" spans="1:7" ht="18.75" customHeight="1" thickBot="1" x14ac:dyDescent="0.3">
      <c r="A6687" s="1333"/>
      <c r="B6687" s="146" t="s">
        <v>6488</v>
      </c>
      <c r="C6687" s="147" t="s">
        <v>95</v>
      </c>
      <c r="D6687" s="168">
        <v>270948</v>
      </c>
      <c r="E6687" s="151">
        <v>833</v>
      </c>
      <c r="F6687" s="913"/>
      <c r="G6687" s="1328"/>
    </row>
    <row r="6688" spans="1:7" ht="18.75" customHeight="1" thickBot="1" x14ac:dyDescent="0.3">
      <c r="A6688" s="1333"/>
      <c r="B6688" s="146" t="s">
        <v>6489</v>
      </c>
      <c r="C6688" s="147" t="s">
        <v>95</v>
      </c>
      <c r="D6688" s="168">
        <v>364529</v>
      </c>
      <c r="E6688" s="151">
        <v>833</v>
      </c>
      <c r="F6688" s="913"/>
      <c r="G6688" s="1328"/>
    </row>
    <row r="6689" spans="1:7" ht="18.75" customHeight="1" thickBot="1" x14ac:dyDescent="0.3">
      <c r="A6689" s="1333"/>
      <c r="B6689" s="146" t="s">
        <v>6490</v>
      </c>
      <c r="C6689" s="147" t="s">
        <v>95</v>
      </c>
      <c r="D6689" s="168">
        <v>389433</v>
      </c>
      <c r="E6689" s="151">
        <v>833</v>
      </c>
      <c r="F6689" s="913"/>
      <c r="G6689" s="1328"/>
    </row>
    <row r="6690" spans="1:7" ht="18.75" customHeight="1" thickBot="1" x14ac:dyDescent="0.3">
      <c r="A6690" s="1333"/>
      <c r="B6690" s="146" t="s">
        <v>6491</v>
      </c>
      <c r="C6690" s="147" t="s">
        <v>95</v>
      </c>
      <c r="D6690" s="168">
        <v>415918</v>
      </c>
      <c r="E6690" s="151">
        <v>833</v>
      </c>
      <c r="F6690" s="913"/>
      <c r="G6690" s="1328"/>
    </row>
    <row r="6691" spans="1:7" ht="18.75" customHeight="1" thickBot="1" x14ac:dyDescent="0.3">
      <c r="A6691" s="1333"/>
      <c r="B6691" s="146" t="s">
        <v>6492</v>
      </c>
      <c r="C6691" s="147" t="s">
        <v>95</v>
      </c>
      <c r="D6691" s="168">
        <v>444210</v>
      </c>
      <c r="E6691" s="151">
        <v>833</v>
      </c>
      <c r="F6691" s="913"/>
      <c r="G6691" s="1328"/>
    </row>
    <row r="6692" spans="1:7" ht="18.75" customHeight="1" thickBot="1" x14ac:dyDescent="0.3">
      <c r="A6692" s="1333"/>
      <c r="B6692" s="146" t="s">
        <v>6493</v>
      </c>
      <c r="C6692" s="147" t="s">
        <v>95</v>
      </c>
      <c r="D6692" s="168">
        <v>474562</v>
      </c>
      <c r="E6692" s="151">
        <v>833</v>
      </c>
      <c r="F6692" s="913"/>
      <c r="G6692" s="1328"/>
    </row>
    <row r="6693" spans="1:7" ht="18.75" customHeight="1" thickBot="1" x14ac:dyDescent="0.3">
      <c r="A6693" s="1333"/>
      <c r="B6693" s="146" t="s">
        <v>6494</v>
      </c>
      <c r="C6693" s="147" t="s">
        <v>95</v>
      </c>
      <c r="D6693" s="168">
        <v>507268</v>
      </c>
      <c r="E6693" s="151">
        <v>833</v>
      </c>
      <c r="F6693" s="913"/>
      <c r="G6693" s="1328"/>
    </row>
    <row r="6694" spans="1:7" ht="18.75" customHeight="1" thickBot="1" x14ac:dyDescent="0.3">
      <c r="A6694" s="1333"/>
      <c r="B6694" s="146" t="s">
        <v>6495</v>
      </c>
      <c r="C6694" s="147" t="s">
        <v>95</v>
      </c>
      <c r="D6694" s="168">
        <v>542659</v>
      </c>
      <c r="E6694" s="151">
        <v>833</v>
      </c>
      <c r="F6694" s="913"/>
      <c r="G6694" s="1328"/>
    </row>
    <row r="6695" spans="1:7" ht="18.75" customHeight="1" thickBot="1" x14ac:dyDescent="0.3">
      <c r="A6695" s="1333"/>
      <c r="B6695" s="146" t="s">
        <v>6496</v>
      </c>
      <c r="C6695" s="147" t="s">
        <v>95</v>
      </c>
      <c r="D6695" s="168">
        <v>581110</v>
      </c>
      <c r="E6695" s="151">
        <v>833</v>
      </c>
      <c r="F6695" s="913"/>
      <c r="G6695" s="1328"/>
    </row>
    <row r="6696" spans="1:7" ht="18.75" customHeight="1" thickBot="1" x14ac:dyDescent="0.3">
      <c r="A6696" s="1333"/>
      <c r="B6696" s="146" t="s">
        <v>6497</v>
      </c>
      <c r="C6696" s="147" t="s">
        <v>95</v>
      </c>
      <c r="D6696" s="168">
        <v>623072</v>
      </c>
      <c r="E6696" s="151">
        <v>833</v>
      </c>
      <c r="F6696" s="913"/>
      <c r="G6696" s="1328"/>
    </row>
    <row r="6697" spans="1:7" ht="18.75" customHeight="1" thickBot="1" x14ac:dyDescent="0.3">
      <c r="A6697" s="1333"/>
      <c r="B6697" s="146" t="s">
        <v>6498</v>
      </c>
      <c r="C6697" s="147" t="s">
        <v>95</v>
      </c>
      <c r="D6697" s="168">
        <v>669023</v>
      </c>
      <c r="E6697" s="151">
        <v>833</v>
      </c>
      <c r="F6697" s="913"/>
      <c r="G6697" s="1328"/>
    </row>
    <row r="6698" spans="1:7" ht="18.75" customHeight="1" thickBot="1" x14ac:dyDescent="0.3">
      <c r="A6698" s="1333"/>
      <c r="B6698" s="146" t="s">
        <v>6499</v>
      </c>
      <c r="C6698" s="147" t="s">
        <v>95</v>
      </c>
      <c r="D6698" s="168">
        <v>719533</v>
      </c>
      <c r="E6698" s="151">
        <v>833</v>
      </c>
      <c r="F6698" s="913"/>
      <c r="G6698" s="1328"/>
    </row>
    <row r="6699" spans="1:7" ht="18.75" customHeight="1" thickBot="1" x14ac:dyDescent="0.3">
      <c r="A6699" s="1333"/>
      <c r="B6699" s="146" t="s">
        <v>6500</v>
      </c>
      <c r="C6699" s="147" t="s">
        <v>95</v>
      </c>
      <c r="D6699" s="168">
        <v>775248</v>
      </c>
      <c r="E6699" s="151">
        <v>833</v>
      </c>
      <c r="F6699" s="913"/>
      <c r="G6699" s="1328"/>
    </row>
    <row r="6700" spans="1:7" ht="18.75" customHeight="1" thickBot="1" x14ac:dyDescent="0.3">
      <c r="A6700" s="1333">
        <v>24</v>
      </c>
      <c r="B6700" s="146" t="s">
        <v>6501</v>
      </c>
      <c r="C6700" s="147" t="s">
        <v>95</v>
      </c>
      <c r="D6700" s="168">
        <v>78170</v>
      </c>
      <c r="E6700" s="151">
        <v>833</v>
      </c>
      <c r="F6700" s="913"/>
      <c r="G6700" s="1337" t="s">
        <v>6051</v>
      </c>
    </row>
    <row r="6701" spans="1:7" ht="18.75" customHeight="1" thickBot="1" x14ac:dyDescent="0.3">
      <c r="A6701" s="1333"/>
      <c r="B6701" s="146" t="s">
        <v>6502</v>
      </c>
      <c r="C6701" s="147" t="s">
        <v>95</v>
      </c>
      <c r="D6701" s="168">
        <v>102978</v>
      </c>
      <c r="E6701" s="151">
        <v>833</v>
      </c>
      <c r="F6701" s="913"/>
      <c r="G6701" s="1328"/>
    </row>
    <row r="6702" spans="1:7" ht="18.75" customHeight="1" thickBot="1" x14ac:dyDescent="0.3">
      <c r="A6702" s="1333"/>
      <c r="B6702" s="146" t="s">
        <v>6503</v>
      </c>
      <c r="C6702" s="147" t="s">
        <v>95</v>
      </c>
      <c r="D6702" s="168">
        <v>270948</v>
      </c>
      <c r="E6702" s="151">
        <v>833</v>
      </c>
      <c r="F6702" s="913"/>
      <c r="G6702" s="1328"/>
    </row>
    <row r="6703" spans="1:7" ht="18.75" customHeight="1" thickBot="1" x14ac:dyDescent="0.3">
      <c r="A6703" s="1333"/>
      <c r="B6703" s="146" t="s">
        <v>6504</v>
      </c>
      <c r="C6703" s="147" t="s">
        <v>95</v>
      </c>
      <c r="D6703" s="168">
        <v>364529</v>
      </c>
      <c r="E6703" s="151">
        <v>833</v>
      </c>
      <c r="F6703" s="913"/>
      <c r="G6703" s="1328"/>
    </row>
    <row r="6704" spans="1:7" ht="18.75" customHeight="1" thickBot="1" x14ac:dyDescent="0.3">
      <c r="A6704" s="1333"/>
      <c r="B6704" s="146" t="s">
        <v>6505</v>
      </c>
      <c r="C6704" s="147" t="s">
        <v>95</v>
      </c>
      <c r="D6704" s="168">
        <v>389433</v>
      </c>
      <c r="E6704" s="151">
        <v>833</v>
      </c>
      <c r="F6704" s="913"/>
      <c r="G6704" s="1328"/>
    </row>
    <row r="6705" spans="1:7" ht="18.75" customHeight="1" thickBot="1" x14ac:dyDescent="0.3">
      <c r="A6705" s="1333"/>
      <c r="B6705" s="146" t="s">
        <v>6506</v>
      </c>
      <c r="C6705" s="147" t="s">
        <v>95</v>
      </c>
      <c r="D6705" s="168">
        <v>415918</v>
      </c>
      <c r="E6705" s="151">
        <v>833</v>
      </c>
      <c r="F6705" s="913"/>
      <c r="G6705" s="1328"/>
    </row>
    <row r="6706" spans="1:7" ht="18.75" customHeight="1" thickBot="1" x14ac:dyDescent="0.3">
      <c r="A6706" s="1333"/>
      <c r="B6706" s="146" t="s">
        <v>6507</v>
      </c>
      <c r="C6706" s="147" t="s">
        <v>95</v>
      </c>
      <c r="D6706" s="168">
        <v>444210</v>
      </c>
      <c r="E6706" s="151">
        <v>833</v>
      </c>
      <c r="F6706" s="913"/>
      <c r="G6706" s="1328"/>
    </row>
    <row r="6707" spans="1:7" ht="18.75" customHeight="1" thickBot="1" x14ac:dyDescent="0.3">
      <c r="A6707" s="1333"/>
      <c r="B6707" s="146" t="s">
        <v>6508</v>
      </c>
      <c r="C6707" s="147" t="s">
        <v>95</v>
      </c>
      <c r="D6707" s="168">
        <v>474562</v>
      </c>
      <c r="E6707" s="151">
        <v>833</v>
      </c>
      <c r="F6707" s="913"/>
      <c r="G6707" s="1328"/>
    </row>
    <row r="6708" spans="1:7" ht="18.75" customHeight="1" thickBot="1" x14ac:dyDescent="0.3">
      <c r="A6708" s="1333"/>
      <c r="B6708" s="146" t="s">
        <v>6509</v>
      </c>
      <c r="C6708" s="147" t="s">
        <v>95</v>
      </c>
      <c r="D6708" s="168">
        <v>507268</v>
      </c>
      <c r="E6708" s="151">
        <v>833</v>
      </c>
      <c r="F6708" s="913"/>
      <c r="G6708" s="1328"/>
    </row>
    <row r="6709" spans="1:7" ht="18.75" customHeight="1" thickBot="1" x14ac:dyDescent="0.3">
      <c r="A6709" s="1333"/>
      <c r="B6709" s="146" t="s">
        <v>6510</v>
      </c>
      <c r="C6709" s="147" t="s">
        <v>95</v>
      </c>
      <c r="D6709" s="168">
        <v>542659</v>
      </c>
      <c r="E6709" s="151">
        <v>833</v>
      </c>
      <c r="F6709" s="913"/>
      <c r="G6709" s="1328"/>
    </row>
    <row r="6710" spans="1:7" ht="18.75" customHeight="1" thickBot="1" x14ac:dyDescent="0.3">
      <c r="A6710" s="1333"/>
      <c r="B6710" s="146" t="s">
        <v>6511</v>
      </c>
      <c r="C6710" s="147" t="s">
        <v>95</v>
      </c>
      <c r="D6710" s="168">
        <v>581110</v>
      </c>
      <c r="E6710" s="151">
        <v>833</v>
      </c>
      <c r="F6710" s="913"/>
      <c r="G6710" s="1328"/>
    </row>
    <row r="6711" spans="1:7" ht="18.75" customHeight="1" thickBot="1" x14ac:dyDescent="0.3">
      <c r="A6711" s="1333"/>
      <c r="B6711" s="146" t="s">
        <v>6512</v>
      </c>
      <c r="C6711" s="147" t="s">
        <v>95</v>
      </c>
      <c r="D6711" s="168">
        <v>623072</v>
      </c>
      <c r="E6711" s="151">
        <v>833</v>
      </c>
      <c r="F6711" s="913"/>
      <c r="G6711" s="1328"/>
    </row>
    <row r="6712" spans="1:7" ht="18.75" customHeight="1" thickBot="1" x14ac:dyDescent="0.3">
      <c r="A6712" s="1333"/>
      <c r="B6712" s="146" t="s">
        <v>6513</v>
      </c>
      <c r="C6712" s="147" t="s">
        <v>95</v>
      </c>
      <c r="D6712" s="168">
        <v>669023</v>
      </c>
      <c r="E6712" s="151">
        <v>833</v>
      </c>
      <c r="F6712" s="913"/>
      <c r="G6712" s="1328"/>
    </row>
    <row r="6713" spans="1:7" ht="18.75" customHeight="1" thickBot="1" x14ac:dyDescent="0.3">
      <c r="A6713" s="1333"/>
      <c r="B6713" s="146" t="s">
        <v>6514</v>
      </c>
      <c r="C6713" s="147" t="s">
        <v>95</v>
      </c>
      <c r="D6713" s="168">
        <v>719533</v>
      </c>
      <c r="E6713" s="151">
        <v>833</v>
      </c>
      <c r="F6713" s="913"/>
      <c r="G6713" s="1328"/>
    </row>
    <row r="6714" spans="1:7" ht="18.75" customHeight="1" thickBot="1" x14ac:dyDescent="0.3">
      <c r="A6714" s="1333"/>
      <c r="B6714" s="146" t="s">
        <v>6515</v>
      </c>
      <c r="C6714" s="147" t="s">
        <v>95</v>
      </c>
      <c r="D6714" s="168">
        <v>775248</v>
      </c>
      <c r="E6714" s="151">
        <v>833</v>
      </c>
      <c r="F6714" s="913"/>
      <c r="G6714" s="1328"/>
    </row>
    <row r="6715" spans="1:7" ht="18.75" customHeight="1" thickBot="1" x14ac:dyDescent="0.3">
      <c r="A6715" s="1333">
        <v>24</v>
      </c>
      <c r="B6715" s="146" t="s">
        <v>6516</v>
      </c>
      <c r="C6715" s="147" t="s">
        <v>95</v>
      </c>
      <c r="D6715" s="168">
        <v>78170</v>
      </c>
      <c r="E6715" s="151">
        <v>833</v>
      </c>
      <c r="F6715" s="913"/>
      <c r="G6715" s="1337" t="s">
        <v>6051</v>
      </c>
    </row>
    <row r="6716" spans="1:7" ht="18.75" customHeight="1" thickBot="1" x14ac:dyDescent="0.3">
      <c r="A6716" s="1333"/>
      <c r="B6716" s="146" t="s">
        <v>6517</v>
      </c>
      <c r="C6716" s="147" t="s">
        <v>95</v>
      </c>
      <c r="D6716" s="168">
        <v>102978</v>
      </c>
      <c r="E6716" s="151">
        <v>833</v>
      </c>
      <c r="F6716" s="913"/>
      <c r="G6716" s="1328"/>
    </row>
    <row r="6717" spans="1:7" ht="18.75" customHeight="1" thickBot="1" x14ac:dyDescent="0.3">
      <c r="A6717" s="1333"/>
      <c r="B6717" s="146" t="s">
        <v>6518</v>
      </c>
      <c r="C6717" s="147" t="s">
        <v>95</v>
      </c>
      <c r="D6717" s="168">
        <v>270948</v>
      </c>
      <c r="E6717" s="151">
        <v>833</v>
      </c>
      <c r="F6717" s="913"/>
      <c r="G6717" s="1328"/>
    </row>
    <row r="6718" spans="1:7" ht="18.75" customHeight="1" thickBot="1" x14ac:dyDescent="0.3">
      <c r="A6718" s="1333"/>
      <c r="B6718" s="146" t="s">
        <v>6519</v>
      </c>
      <c r="C6718" s="147" t="s">
        <v>95</v>
      </c>
      <c r="D6718" s="168">
        <v>364529</v>
      </c>
      <c r="E6718" s="151">
        <v>833</v>
      </c>
      <c r="F6718" s="913"/>
      <c r="G6718" s="1328"/>
    </row>
    <row r="6719" spans="1:7" ht="18.75" customHeight="1" thickBot="1" x14ac:dyDescent="0.3">
      <c r="A6719" s="1333"/>
      <c r="B6719" s="146" t="s">
        <v>6520</v>
      </c>
      <c r="C6719" s="147" t="s">
        <v>95</v>
      </c>
      <c r="D6719" s="168">
        <v>389433</v>
      </c>
      <c r="E6719" s="151">
        <v>833</v>
      </c>
      <c r="F6719" s="913"/>
      <c r="G6719" s="1328"/>
    </row>
    <row r="6720" spans="1:7" ht="18.75" customHeight="1" thickBot="1" x14ac:dyDescent="0.3">
      <c r="A6720" s="1333"/>
      <c r="B6720" s="146" t="s">
        <v>6521</v>
      </c>
      <c r="C6720" s="147" t="s">
        <v>95</v>
      </c>
      <c r="D6720" s="168">
        <v>415918</v>
      </c>
      <c r="E6720" s="151">
        <v>833</v>
      </c>
      <c r="F6720" s="913"/>
      <c r="G6720" s="1328"/>
    </row>
    <row r="6721" spans="1:7" ht="18.75" customHeight="1" thickBot="1" x14ac:dyDescent="0.3">
      <c r="A6721" s="1333"/>
      <c r="B6721" s="146" t="s">
        <v>6522</v>
      </c>
      <c r="C6721" s="147" t="s">
        <v>95</v>
      </c>
      <c r="D6721" s="168">
        <v>444210</v>
      </c>
      <c r="E6721" s="151">
        <v>833</v>
      </c>
      <c r="F6721" s="913"/>
      <c r="G6721" s="1328"/>
    </row>
    <row r="6722" spans="1:7" ht="18.75" customHeight="1" thickBot="1" x14ac:dyDescent="0.3">
      <c r="A6722" s="1333"/>
      <c r="B6722" s="146" t="s">
        <v>6523</v>
      </c>
      <c r="C6722" s="147" t="s">
        <v>95</v>
      </c>
      <c r="D6722" s="168">
        <v>474562</v>
      </c>
      <c r="E6722" s="151">
        <v>833</v>
      </c>
      <c r="F6722" s="913"/>
      <c r="G6722" s="1328"/>
    </row>
    <row r="6723" spans="1:7" ht="18.75" customHeight="1" thickBot="1" x14ac:dyDescent="0.3">
      <c r="A6723" s="1333"/>
      <c r="B6723" s="146" t="s">
        <v>6524</v>
      </c>
      <c r="C6723" s="147" t="s">
        <v>95</v>
      </c>
      <c r="D6723" s="168">
        <v>507268</v>
      </c>
      <c r="E6723" s="151">
        <v>833</v>
      </c>
      <c r="F6723" s="913"/>
      <c r="G6723" s="1328"/>
    </row>
    <row r="6724" spans="1:7" ht="18.75" customHeight="1" thickBot="1" x14ac:dyDescent="0.3">
      <c r="A6724" s="1333"/>
      <c r="B6724" s="146" t="s">
        <v>6525</v>
      </c>
      <c r="C6724" s="147" t="s">
        <v>95</v>
      </c>
      <c r="D6724" s="168">
        <v>542659</v>
      </c>
      <c r="E6724" s="151">
        <v>833</v>
      </c>
      <c r="F6724" s="913"/>
      <c r="G6724" s="1328"/>
    </row>
    <row r="6725" spans="1:7" ht="18.75" customHeight="1" thickBot="1" x14ac:dyDescent="0.3">
      <c r="A6725" s="1333"/>
      <c r="B6725" s="146" t="s">
        <v>6526</v>
      </c>
      <c r="C6725" s="147" t="s">
        <v>95</v>
      </c>
      <c r="D6725" s="168">
        <v>581110</v>
      </c>
      <c r="E6725" s="151">
        <v>833</v>
      </c>
      <c r="F6725" s="913"/>
      <c r="G6725" s="1328"/>
    </row>
    <row r="6726" spans="1:7" ht="18.75" customHeight="1" thickBot="1" x14ac:dyDescent="0.3">
      <c r="A6726" s="1333"/>
      <c r="B6726" s="146" t="s">
        <v>6527</v>
      </c>
      <c r="C6726" s="147" t="s">
        <v>95</v>
      </c>
      <c r="D6726" s="168">
        <v>623072</v>
      </c>
      <c r="E6726" s="151">
        <v>833</v>
      </c>
      <c r="F6726" s="913"/>
      <c r="G6726" s="1328"/>
    </row>
    <row r="6727" spans="1:7" ht="18.75" customHeight="1" thickBot="1" x14ac:dyDescent="0.3">
      <c r="A6727" s="1333"/>
      <c r="B6727" s="146" t="s">
        <v>6528</v>
      </c>
      <c r="C6727" s="147" t="s">
        <v>95</v>
      </c>
      <c r="D6727" s="168">
        <v>669023</v>
      </c>
      <c r="E6727" s="151">
        <v>833</v>
      </c>
      <c r="F6727" s="913"/>
      <c r="G6727" s="1328"/>
    </row>
    <row r="6728" spans="1:7" ht="18.75" customHeight="1" thickBot="1" x14ac:dyDescent="0.3">
      <c r="A6728" s="1333"/>
      <c r="B6728" s="146" t="s">
        <v>6529</v>
      </c>
      <c r="C6728" s="147" t="s">
        <v>95</v>
      </c>
      <c r="D6728" s="168">
        <v>719533</v>
      </c>
      <c r="E6728" s="151">
        <v>833</v>
      </c>
      <c r="F6728" s="913"/>
      <c r="G6728" s="1328"/>
    </row>
    <row r="6729" spans="1:7" ht="18.75" customHeight="1" thickBot="1" x14ac:dyDescent="0.3">
      <c r="A6729" s="1333"/>
      <c r="B6729" s="146" t="s">
        <v>6530</v>
      </c>
      <c r="C6729" s="147" t="s">
        <v>95</v>
      </c>
      <c r="D6729" s="168">
        <v>775248</v>
      </c>
      <c r="E6729" s="151">
        <v>833</v>
      </c>
      <c r="F6729" s="913"/>
      <c r="G6729" s="1328"/>
    </row>
    <row r="6730" spans="1:7" ht="18.75" customHeight="1" thickBot="1" x14ac:dyDescent="0.3">
      <c r="A6730" s="1333">
        <v>25</v>
      </c>
      <c r="B6730" s="146" t="s">
        <v>6531</v>
      </c>
      <c r="C6730" s="147" t="s">
        <v>95</v>
      </c>
      <c r="D6730" s="168">
        <v>78170</v>
      </c>
      <c r="E6730" s="151">
        <v>833</v>
      </c>
      <c r="F6730" s="913"/>
      <c r="G6730" s="1337" t="s">
        <v>6051</v>
      </c>
    </row>
    <row r="6731" spans="1:7" ht="18.75" customHeight="1" thickBot="1" x14ac:dyDescent="0.3">
      <c r="A6731" s="1333"/>
      <c r="B6731" s="146" t="s">
        <v>6532</v>
      </c>
      <c r="C6731" s="147" t="s">
        <v>95</v>
      </c>
      <c r="D6731" s="168">
        <v>102978</v>
      </c>
      <c r="E6731" s="151">
        <v>833</v>
      </c>
      <c r="F6731" s="913"/>
      <c r="G6731" s="1328"/>
    </row>
    <row r="6732" spans="1:7" ht="18.75" customHeight="1" thickBot="1" x14ac:dyDescent="0.3">
      <c r="A6732" s="1333"/>
      <c r="B6732" s="146" t="s">
        <v>6533</v>
      </c>
      <c r="C6732" s="147" t="s">
        <v>95</v>
      </c>
      <c r="D6732" s="168">
        <v>270948</v>
      </c>
      <c r="E6732" s="151">
        <v>833</v>
      </c>
      <c r="F6732" s="913"/>
      <c r="G6732" s="1328"/>
    </row>
    <row r="6733" spans="1:7" ht="18.75" customHeight="1" thickBot="1" x14ac:dyDescent="0.3">
      <c r="A6733" s="1333"/>
      <c r="B6733" s="146" t="s">
        <v>6534</v>
      </c>
      <c r="C6733" s="147" t="s">
        <v>95</v>
      </c>
      <c r="D6733" s="168">
        <v>364529</v>
      </c>
      <c r="E6733" s="151">
        <v>833</v>
      </c>
      <c r="F6733" s="913"/>
      <c r="G6733" s="1328"/>
    </row>
    <row r="6734" spans="1:7" ht="18.75" customHeight="1" thickBot="1" x14ac:dyDescent="0.3">
      <c r="A6734" s="1333"/>
      <c r="B6734" s="146" t="s">
        <v>6535</v>
      </c>
      <c r="C6734" s="147" t="s">
        <v>95</v>
      </c>
      <c r="D6734" s="168">
        <v>389433</v>
      </c>
      <c r="E6734" s="151">
        <v>833</v>
      </c>
      <c r="F6734" s="913"/>
      <c r="G6734" s="1328"/>
    </row>
    <row r="6735" spans="1:7" ht="18.75" customHeight="1" thickBot="1" x14ac:dyDescent="0.3">
      <c r="A6735" s="1333"/>
      <c r="B6735" s="146" t="s">
        <v>6536</v>
      </c>
      <c r="C6735" s="147" t="s">
        <v>95</v>
      </c>
      <c r="D6735" s="168">
        <v>415918</v>
      </c>
      <c r="E6735" s="151">
        <v>833</v>
      </c>
      <c r="F6735" s="913"/>
      <c r="G6735" s="1328"/>
    </row>
    <row r="6736" spans="1:7" ht="18.75" customHeight="1" thickBot="1" x14ac:dyDescent="0.3">
      <c r="A6736" s="1333"/>
      <c r="B6736" s="146" t="s">
        <v>6537</v>
      </c>
      <c r="C6736" s="147" t="s">
        <v>95</v>
      </c>
      <c r="D6736" s="168">
        <v>444210</v>
      </c>
      <c r="E6736" s="151">
        <v>833</v>
      </c>
      <c r="F6736" s="913"/>
      <c r="G6736" s="1328"/>
    </row>
    <row r="6737" spans="1:7" ht="18.75" customHeight="1" thickBot="1" x14ac:dyDescent="0.3">
      <c r="A6737" s="1333"/>
      <c r="B6737" s="146" t="s">
        <v>6538</v>
      </c>
      <c r="C6737" s="147" t="s">
        <v>95</v>
      </c>
      <c r="D6737" s="168">
        <v>474562</v>
      </c>
      <c r="E6737" s="151">
        <v>833</v>
      </c>
      <c r="F6737" s="913"/>
      <c r="G6737" s="1328"/>
    </row>
    <row r="6738" spans="1:7" ht="18.75" customHeight="1" thickBot="1" x14ac:dyDescent="0.3">
      <c r="A6738" s="1333"/>
      <c r="B6738" s="146" t="s">
        <v>6539</v>
      </c>
      <c r="C6738" s="147" t="s">
        <v>95</v>
      </c>
      <c r="D6738" s="168">
        <v>507268</v>
      </c>
      <c r="E6738" s="151">
        <v>833</v>
      </c>
      <c r="F6738" s="913"/>
      <c r="G6738" s="1328"/>
    </row>
    <row r="6739" spans="1:7" ht="18.75" customHeight="1" thickBot="1" x14ac:dyDescent="0.3">
      <c r="A6739" s="1333"/>
      <c r="B6739" s="146" t="s">
        <v>6540</v>
      </c>
      <c r="C6739" s="147" t="s">
        <v>95</v>
      </c>
      <c r="D6739" s="168">
        <v>542659</v>
      </c>
      <c r="E6739" s="151">
        <v>833</v>
      </c>
      <c r="F6739" s="913"/>
      <c r="G6739" s="1328"/>
    </row>
    <row r="6740" spans="1:7" ht="18.75" customHeight="1" thickBot="1" x14ac:dyDescent="0.3">
      <c r="A6740" s="1333"/>
      <c r="B6740" s="146" t="s">
        <v>6541</v>
      </c>
      <c r="C6740" s="147" t="s">
        <v>95</v>
      </c>
      <c r="D6740" s="168">
        <v>581110</v>
      </c>
      <c r="E6740" s="151">
        <v>833</v>
      </c>
      <c r="F6740" s="913"/>
      <c r="G6740" s="1328"/>
    </row>
    <row r="6741" spans="1:7" ht="18.75" customHeight="1" thickBot="1" x14ac:dyDescent="0.3">
      <c r="A6741" s="1333"/>
      <c r="B6741" s="146" t="s">
        <v>6542</v>
      </c>
      <c r="C6741" s="147" t="s">
        <v>95</v>
      </c>
      <c r="D6741" s="168">
        <v>623072</v>
      </c>
      <c r="E6741" s="151">
        <v>833</v>
      </c>
      <c r="F6741" s="913"/>
      <c r="G6741" s="1328"/>
    </row>
    <row r="6742" spans="1:7" ht="18.75" customHeight="1" thickBot="1" x14ac:dyDescent="0.3">
      <c r="A6742" s="1333"/>
      <c r="B6742" s="146" t="s">
        <v>6543</v>
      </c>
      <c r="C6742" s="147" t="s">
        <v>95</v>
      </c>
      <c r="D6742" s="168">
        <v>669023</v>
      </c>
      <c r="E6742" s="151">
        <v>833</v>
      </c>
      <c r="F6742" s="913"/>
      <c r="G6742" s="1328"/>
    </row>
    <row r="6743" spans="1:7" ht="18.75" customHeight="1" thickBot="1" x14ac:dyDescent="0.3">
      <c r="A6743" s="1333"/>
      <c r="B6743" s="146" t="s">
        <v>6544</v>
      </c>
      <c r="C6743" s="147" t="s">
        <v>95</v>
      </c>
      <c r="D6743" s="168">
        <v>719533</v>
      </c>
      <c r="E6743" s="151">
        <v>833</v>
      </c>
      <c r="F6743" s="913"/>
      <c r="G6743" s="1328"/>
    </row>
    <row r="6744" spans="1:7" ht="18.75" customHeight="1" thickBot="1" x14ac:dyDescent="0.3">
      <c r="A6744" s="1333"/>
      <c r="B6744" s="146" t="s">
        <v>6545</v>
      </c>
      <c r="C6744" s="147" t="s">
        <v>95</v>
      </c>
      <c r="D6744" s="168">
        <v>775248</v>
      </c>
      <c r="E6744" s="151">
        <v>833</v>
      </c>
      <c r="F6744" s="913"/>
      <c r="G6744" s="1328"/>
    </row>
    <row r="6745" spans="1:7" ht="18.75" customHeight="1" thickBot="1" x14ac:dyDescent="0.3">
      <c r="A6745" s="1333">
        <v>26</v>
      </c>
      <c r="B6745" s="146" t="s">
        <v>6546</v>
      </c>
      <c r="C6745" s="147" t="s">
        <v>95</v>
      </c>
      <c r="D6745" s="168">
        <v>78170</v>
      </c>
      <c r="E6745" s="151">
        <v>833</v>
      </c>
      <c r="F6745" s="913"/>
      <c r="G6745" s="1337" t="s">
        <v>6051</v>
      </c>
    </row>
    <row r="6746" spans="1:7" ht="18.75" customHeight="1" thickBot="1" x14ac:dyDescent="0.3">
      <c r="A6746" s="1333"/>
      <c r="B6746" s="146" t="s">
        <v>6547</v>
      </c>
      <c r="C6746" s="147" t="s">
        <v>95</v>
      </c>
      <c r="D6746" s="168">
        <v>102978</v>
      </c>
      <c r="E6746" s="151">
        <v>833</v>
      </c>
      <c r="F6746" s="913"/>
      <c r="G6746" s="1328"/>
    </row>
    <row r="6747" spans="1:7" ht="18.75" customHeight="1" thickBot="1" x14ac:dyDescent="0.3">
      <c r="A6747" s="1333"/>
      <c r="B6747" s="146" t="s">
        <v>6548</v>
      </c>
      <c r="C6747" s="147" t="s">
        <v>95</v>
      </c>
      <c r="D6747" s="168">
        <v>270948</v>
      </c>
      <c r="E6747" s="151">
        <v>833</v>
      </c>
      <c r="F6747" s="913"/>
      <c r="G6747" s="1328"/>
    </row>
    <row r="6748" spans="1:7" ht="18.75" customHeight="1" thickBot="1" x14ac:dyDescent="0.3">
      <c r="A6748" s="1333"/>
      <c r="B6748" s="146" t="s">
        <v>6549</v>
      </c>
      <c r="C6748" s="147" t="s">
        <v>95</v>
      </c>
      <c r="D6748" s="168">
        <v>364529</v>
      </c>
      <c r="E6748" s="151">
        <v>833</v>
      </c>
      <c r="F6748" s="913"/>
      <c r="G6748" s="1328"/>
    </row>
    <row r="6749" spans="1:7" ht="18.75" customHeight="1" thickBot="1" x14ac:dyDescent="0.3">
      <c r="A6749" s="1333"/>
      <c r="B6749" s="146" t="s">
        <v>6550</v>
      </c>
      <c r="C6749" s="147" t="s">
        <v>95</v>
      </c>
      <c r="D6749" s="168">
        <v>389433</v>
      </c>
      <c r="E6749" s="151">
        <v>833</v>
      </c>
      <c r="F6749" s="913"/>
      <c r="G6749" s="1328"/>
    </row>
    <row r="6750" spans="1:7" ht="18.75" customHeight="1" thickBot="1" x14ac:dyDescent="0.3">
      <c r="A6750" s="1333"/>
      <c r="B6750" s="146" t="s">
        <v>6551</v>
      </c>
      <c r="C6750" s="147" t="s">
        <v>95</v>
      </c>
      <c r="D6750" s="168">
        <v>415918</v>
      </c>
      <c r="E6750" s="151">
        <v>833</v>
      </c>
      <c r="F6750" s="913"/>
      <c r="G6750" s="1328"/>
    </row>
    <row r="6751" spans="1:7" ht="18.75" customHeight="1" thickBot="1" x14ac:dyDescent="0.3">
      <c r="A6751" s="1333"/>
      <c r="B6751" s="146" t="s">
        <v>6552</v>
      </c>
      <c r="C6751" s="147" t="s">
        <v>95</v>
      </c>
      <c r="D6751" s="168">
        <v>444210</v>
      </c>
      <c r="E6751" s="151">
        <v>833</v>
      </c>
      <c r="F6751" s="913"/>
      <c r="G6751" s="1328"/>
    </row>
    <row r="6752" spans="1:7" ht="18.75" customHeight="1" thickBot="1" x14ac:dyDescent="0.3">
      <c r="A6752" s="1333"/>
      <c r="B6752" s="146" t="s">
        <v>6553</v>
      </c>
      <c r="C6752" s="147" t="s">
        <v>95</v>
      </c>
      <c r="D6752" s="168">
        <v>474562</v>
      </c>
      <c r="E6752" s="151">
        <v>833</v>
      </c>
      <c r="F6752" s="913"/>
      <c r="G6752" s="1328"/>
    </row>
    <row r="6753" spans="1:7" ht="18.75" customHeight="1" thickBot="1" x14ac:dyDescent="0.3">
      <c r="A6753" s="1333"/>
      <c r="B6753" s="146" t="s">
        <v>6554</v>
      </c>
      <c r="C6753" s="147" t="s">
        <v>95</v>
      </c>
      <c r="D6753" s="168">
        <v>507268</v>
      </c>
      <c r="E6753" s="151">
        <v>833</v>
      </c>
      <c r="F6753" s="913"/>
      <c r="G6753" s="1328"/>
    </row>
    <row r="6754" spans="1:7" ht="18.75" customHeight="1" thickBot="1" x14ac:dyDescent="0.3">
      <c r="A6754" s="1333"/>
      <c r="B6754" s="146" t="s">
        <v>6555</v>
      </c>
      <c r="C6754" s="147" t="s">
        <v>95</v>
      </c>
      <c r="D6754" s="168">
        <v>542659</v>
      </c>
      <c r="E6754" s="151">
        <v>833</v>
      </c>
      <c r="F6754" s="913"/>
      <c r="G6754" s="1328"/>
    </row>
    <row r="6755" spans="1:7" ht="18.75" customHeight="1" thickBot="1" x14ac:dyDescent="0.3">
      <c r="A6755" s="1333"/>
      <c r="B6755" s="146" t="s">
        <v>6556</v>
      </c>
      <c r="C6755" s="147" t="s">
        <v>95</v>
      </c>
      <c r="D6755" s="168">
        <v>581110</v>
      </c>
      <c r="E6755" s="151">
        <v>833</v>
      </c>
      <c r="F6755" s="913"/>
      <c r="G6755" s="1328"/>
    </row>
    <row r="6756" spans="1:7" ht="18.75" customHeight="1" thickBot="1" x14ac:dyDescent="0.3">
      <c r="A6756" s="1333"/>
      <c r="B6756" s="146" t="s">
        <v>6557</v>
      </c>
      <c r="C6756" s="147" t="s">
        <v>95</v>
      </c>
      <c r="D6756" s="168">
        <v>623072</v>
      </c>
      <c r="E6756" s="151">
        <v>833</v>
      </c>
      <c r="F6756" s="913"/>
      <c r="G6756" s="1328"/>
    </row>
    <row r="6757" spans="1:7" ht="18.75" customHeight="1" thickBot="1" x14ac:dyDescent="0.3">
      <c r="A6757" s="1333"/>
      <c r="B6757" s="146" t="s">
        <v>6558</v>
      </c>
      <c r="C6757" s="147" t="s">
        <v>95</v>
      </c>
      <c r="D6757" s="168">
        <v>669023</v>
      </c>
      <c r="E6757" s="151">
        <v>833</v>
      </c>
      <c r="F6757" s="913"/>
      <c r="G6757" s="1328"/>
    </row>
    <row r="6758" spans="1:7" ht="18.75" customHeight="1" thickBot="1" x14ac:dyDescent="0.3">
      <c r="A6758" s="1333"/>
      <c r="B6758" s="146" t="s">
        <v>6559</v>
      </c>
      <c r="C6758" s="147" t="s">
        <v>95</v>
      </c>
      <c r="D6758" s="168">
        <v>719533</v>
      </c>
      <c r="E6758" s="151">
        <v>833</v>
      </c>
      <c r="F6758" s="913"/>
      <c r="G6758" s="1328"/>
    </row>
    <row r="6759" spans="1:7" ht="18.75" customHeight="1" thickBot="1" x14ac:dyDescent="0.3">
      <c r="A6759" s="1333"/>
      <c r="B6759" s="146" t="s">
        <v>6560</v>
      </c>
      <c r="C6759" s="147" t="s">
        <v>95</v>
      </c>
      <c r="D6759" s="168">
        <v>775248</v>
      </c>
      <c r="E6759" s="151">
        <v>833</v>
      </c>
      <c r="F6759" s="913"/>
      <c r="G6759" s="1328"/>
    </row>
    <row r="6760" spans="1:7" ht="18.75" customHeight="1" thickBot="1" x14ac:dyDescent="0.3">
      <c r="A6760" s="1333">
        <v>26</v>
      </c>
      <c r="B6760" s="146" t="s">
        <v>6561</v>
      </c>
      <c r="C6760" s="147" t="s">
        <v>95</v>
      </c>
      <c r="D6760" s="168">
        <v>78170</v>
      </c>
      <c r="E6760" s="151">
        <v>833</v>
      </c>
      <c r="F6760" s="913"/>
      <c r="G6760" s="1337" t="s">
        <v>6051</v>
      </c>
    </row>
    <row r="6761" spans="1:7" ht="18.75" customHeight="1" thickBot="1" x14ac:dyDescent="0.3">
      <c r="A6761" s="1333"/>
      <c r="B6761" s="146" t="s">
        <v>6562</v>
      </c>
      <c r="C6761" s="147" t="s">
        <v>95</v>
      </c>
      <c r="D6761" s="168">
        <v>102978</v>
      </c>
      <c r="E6761" s="151">
        <v>833</v>
      </c>
      <c r="F6761" s="913"/>
      <c r="G6761" s="1328"/>
    </row>
    <row r="6762" spans="1:7" ht="18.75" customHeight="1" thickBot="1" x14ac:dyDescent="0.3">
      <c r="A6762" s="1333"/>
      <c r="B6762" s="146" t="s">
        <v>6563</v>
      </c>
      <c r="C6762" s="147" t="s">
        <v>95</v>
      </c>
      <c r="D6762" s="168">
        <v>270948</v>
      </c>
      <c r="E6762" s="151">
        <v>833</v>
      </c>
      <c r="F6762" s="913"/>
      <c r="G6762" s="1328"/>
    </row>
    <row r="6763" spans="1:7" ht="18.75" customHeight="1" thickBot="1" x14ac:dyDescent="0.3">
      <c r="A6763" s="1333"/>
      <c r="B6763" s="146" t="s">
        <v>6564</v>
      </c>
      <c r="C6763" s="147" t="s">
        <v>95</v>
      </c>
      <c r="D6763" s="168">
        <v>364529</v>
      </c>
      <c r="E6763" s="151">
        <v>833</v>
      </c>
      <c r="F6763" s="913"/>
      <c r="G6763" s="1328"/>
    </row>
    <row r="6764" spans="1:7" ht="18.75" customHeight="1" thickBot="1" x14ac:dyDescent="0.3">
      <c r="A6764" s="1333"/>
      <c r="B6764" s="146" t="s">
        <v>6565</v>
      </c>
      <c r="C6764" s="147" t="s">
        <v>95</v>
      </c>
      <c r="D6764" s="168">
        <v>389433</v>
      </c>
      <c r="E6764" s="151">
        <v>833</v>
      </c>
      <c r="F6764" s="913"/>
      <c r="G6764" s="1328"/>
    </row>
    <row r="6765" spans="1:7" ht="18.75" customHeight="1" thickBot="1" x14ac:dyDescent="0.3">
      <c r="A6765" s="1333"/>
      <c r="B6765" s="146" t="s">
        <v>6566</v>
      </c>
      <c r="C6765" s="147" t="s">
        <v>95</v>
      </c>
      <c r="D6765" s="168">
        <v>415918</v>
      </c>
      <c r="E6765" s="151">
        <v>833</v>
      </c>
      <c r="F6765" s="913"/>
      <c r="G6765" s="1328"/>
    </row>
    <row r="6766" spans="1:7" ht="18.75" customHeight="1" thickBot="1" x14ac:dyDescent="0.3">
      <c r="A6766" s="1333"/>
      <c r="B6766" s="146" t="s">
        <v>6567</v>
      </c>
      <c r="C6766" s="147" t="s">
        <v>95</v>
      </c>
      <c r="D6766" s="168">
        <v>444210</v>
      </c>
      <c r="E6766" s="151">
        <v>833</v>
      </c>
      <c r="F6766" s="913"/>
      <c r="G6766" s="1328"/>
    </row>
    <row r="6767" spans="1:7" ht="18.75" customHeight="1" thickBot="1" x14ac:dyDescent="0.3">
      <c r="A6767" s="1333"/>
      <c r="B6767" s="146" t="s">
        <v>6568</v>
      </c>
      <c r="C6767" s="147" t="s">
        <v>95</v>
      </c>
      <c r="D6767" s="168">
        <v>474562</v>
      </c>
      <c r="E6767" s="151">
        <v>833</v>
      </c>
      <c r="F6767" s="913"/>
      <c r="G6767" s="1328"/>
    </row>
    <row r="6768" spans="1:7" ht="18.75" customHeight="1" thickBot="1" x14ac:dyDescent="0.3">
      <c r="A6768" s="1333"/>
      <c r="B6768" s="146" t="s">
        <v>6569</v>
      </c>
      <c r="C6768" s="147" t="s">
        <v>95</v>
      </c>
      <c r="D6768" s="168">
        <v>507268</v>
      </c>
      <c r="E6768" s="151">
        <v>833</v>
      </c>
      <c r="F6768" s="913"/>
      <c r="G6768" s="1328"/>
    </row>
    <row r="6769" spans="1:7" ht="18.75" customHeight="1" thickBot="1" x14ac:dyDescent="0.3">
      <c r="A6769" s="1333"/>
      <c r="B6769" s="146" t="s">
        <v>6570</v>
      </c>
      <c r="C6769" s="147" t="s">
        <v>95</v>
      </c>
      <c r="D6769" s="168">
        <v>542659</v>
      </c>
      <c r="E6769" s="151">
        <v>833</v>
      </c>
      <c r="F6769" s="913"/>
      <c r="G6769" s="1328"/>
    </row>
    <row r="6770" spans="1:7" ht="18.75" customHeight="1" thickBot="1" x14ac:dyDescent="0.3">
      <c r="A6770" s="1333"/>
      <c r="B6770" s="146" t="s">
        <v>6571</v>
      </c>
      <c r="C6770" s="147" t="s">
        <v>95</v>
      </c>
      <c r="D6770" s="168">
        <v>581110</v>
      </c>
      <c r="E6770" s="151">
        <v>833</v>
      </c>
      <c r="F6770" s="913"/>
      <c r="G6770" s="1328"/>
    </row>
    <row r="6771" spans="1:7" ht="18.75" customHeight="1" thickBot="1" x14ac:dyDescent="0.3">
      <c r="A6771" s="1333"/>
      <c r="B6771" s="146" t="s">
        <v>6572</v>
      </c>
      <c r="C6771" s="147" t="s">
        <v>95</v>
      </c>
      <c r="D6771" s="168">
        <v>623072</v>
      </c>
      <c r="E6771" s="151">
        <v>833</v>
      </c>
      <c r="F6771" s="913"/>
      <c r="G6771" s="1328"/>
    </row>
    <row r="6772" spans="1:7" ht="18.75" customHeight="1" thickBot="1" x14ac:dyDescent="0.3">
      <c r="A6772" s="1333"/>
      <c r="B6772" s="146" t="s">
        <v>6573</v>
      </c>
      <c r="C6772" s="147" t="s">
        <v>95</v>
      </c>
      <c r="D6772" s="168">
        <v>669023</v>
      </c>
      <c r="E6772" s="151">
        <v>833</v>
      </c>
      <c r="F6772" s="913"/>
      <c r="G6772" s="1328"/>
    </row>
    <row r="6773" spans="1:7" ht="18.75" customHeight="1" thickBot="1" x14ac:dyDescent="0.3">
      <c r="A6773" s="1333"/>
      <c r="B6773" s="146" t="s">
        <v>6574</v>
      </c>
      <c r="C6773" s="147" t="s">
        <v>95</v>
      </c>
      <c r="D6773" s="168">
        <v>719533</v>
      </c>
      <c r="E6773" s="151">
        <v>833</v>
      </c>
      <c r="F6773" s="913"/>
      <c r="G6773" s="1328"/>
    </row>
    <row r="6774" spans="1:7" ht="18.75" customHeight="1" thickBot="1" x14ac:dyDescent="0.3">
      <c r="A6774" s="1333"/>
      <c r="B6774" s="146" t="s">
        <v>6575</v>
      </c>
      <c r="C6774" s="147" t="s">
        <v>95</v>
      </c>
      <c r="D6774" s="168">
        <v>775248</v>
      </c>
      <c r="E6774" s="151">
        <v>833</v>
      </c>
      <c r="F6774" s="913"/>
      <c r="G6774" s="1328"/>
    </row>
    <row r="6775" spans="1:7" ht="18.75" customHeight="1" thickBot="1" x14ac:dyDescent="0.3">
      <c r="A6775" s="1333">
        <v>26</v>
      </c>
      <c r="B6775" s="146" t="s">
        <v>6576</v>
      </c>
      <c r="C6775" s="147" t="s">
        <v>95</v>
      </c>
      <c r="D6775" s="168">
        <v>78170</v>
      </c>
      <c r="E6775" s="151">
        <v>833</v>
      </c>
      <c r="F6775" s="913"/>
      <c r="G6775" s="1337" t="s">
        <v>6051</v>
      </c>
    </row>
    <row r="6776" spans="1:7" ht="18.75" customHeight="1" thickBot="1" x14ac:dyDescent="0.3">
      <c r="A6776" s="1333"/>
      <c r="B6776" s="146" t="s">
        <v>6577</v>
      </c>
      <c r="C6776" s="147" t="s">
        <v>95</v>
      </c>
      <c r="D6776" s="168">
        <v>102978</v>
      </c>
      <c r="E6776" s="151">
        <v>833</v>
      </c>
      <c r="F6776" s="913"/>
      <c r="G6776" s="1328"/>
    </row>
    <row r="6777" spans="1:7" ht="18.75" customHeight="1" thickBot="1" x14ac:dyDescent="0.3">
      <c r="A6777" s="1333"/>
      <c r="B6777" s="146" t="s">
        <v>6578</v>
      </c>
      <c r="C6777" s="147" t="s">
        <v>95</v>
      </c>
      <c r="D6777" s="168">
        <v>270948</v>
      </c>
      <c r="E6777" s="151">
        <v>833</v>
      </c>
      <c r="F6777" s="913"/>
      <c r="G6777" s="1328"/>
    </row>
    <row r="6778" spans="1:7" ht="18.75" customHeight="1" thickBot="1" x14ac:dyDescent="0.3">
      <c r="A6778" s="1333"/>
      <c r="B6778" s="146" t="s">
        <v>6579</v>
      </c>
      <c r="C6778" s="147" t="s">
        <v>95</v>
      </c>
      <c r="D6778" s="168">
        <v>364529</v>
      </c>
      <c r="E6778" s="151">
        <v>833</v>
      </c>
      <c r="F6778" s="913"/>
      <c r="G6778" s="1328"/>
    </row>
    <row r="6779" spans="1:7" ht="18.75" customHeight="1" thickBot="1" x14ac:dyDescent="0.3">
      <c r="A6779" s="1333"/>
      <c r="B6779" s="146" t="s">
        <v>6580</v>
      </c>
      <c r="C6779" s="147" t="s">
        <v>95</v>
      </c>
      <c r="D6779" s="168">
        <v>389433</v>
      </c>
      <c r="E6779" s="151">
        <v>833</v>
      </c>
      <c r="F6779" s="913"/>
      <c r="G6779" s="1328"/>
    </row>
    <row r="6780" spans="1:7" ht="18.75" customHeight="1" thickBot="1" x14ac:dyDescent="0.3">
      <c r="A6780" s="1333"/>
      <c r="B6780" s="146" t="s">
        <v>6581</v>
      </c>
      <c r="C6780" s="147" t="s">
        <v>95</v>
      </c>
      <c r="D6780" s="168">
        <v>415918</v>
      </c>
      <c r="E6780" s="151">
        <v>833</v>
      </c>
      <c r="F6780" s="913"/>
      <c r="G6780" s="1328"/>
    </row>
    <row r="6781" spans="1:7" ht="18.75" customHeight="1" thickBot="1" x14ac:dyDescent="0.3">
      <c r="A6781" s="1333"/>
      <c r="B6781" s="146" t="s">
        <v>6582</v>
      </c>
      <c r="C6781" s="147" t="s">
        <v>95</v>
      </c>
      <c r="D6781" s="168">
        <v>444210</v>
      </c>
      <c r="E6781" s="151">
        <v>833</v>
      </c>
      <c r="F6781" s="913"/>
      <c r="G6781" s="1328"/>
    </row>
    <row r="6782" spans="1:7" ht="18.75" customHeight="1" thickBot="1" x14ac:dyDescent="0.3">
      <c r="A6782" s="1333"/>
      <c r="B6782" s="146" t="s">
        <v>6583</v>
      </c>
      <c r="C6782" s="147" t="s">
        <v>95</v>
      </c>
      <c r="D6782" s="168">
        <v>474562</v>
      </c>
      <c r="E6782" s="151">
        <v>833</v>
      </c>
      <c r="F6782" s="913"/>
      <c r="G6782" s="1328"/>
    </row>
    <row r="6783" spans="1:7" ht="18.75" customHeight="1" thickBot="1" x14ac:dyDescent="0.3">
      <c r="A6783" s="1333"/>
      <c r="B6783" s="146" t="s">
        <v>6584</v>
      </c>
      <c r="C6783" s="147" t="s">
        <v>95</v>
      </c>
      <c r="D6783" s="168">
        <v>507268</v>
      </c>
      <c r="E6783" s="151">
        <v>833</v>
      </c>
      <c r="F6783" s="913"/>
      <c r="G6783" s="1328"/>
    </row>
    <row r="6784" spans="1:7" ht="18.75" customHeight="1" thickBot="1" x14ac:dyDescent="0.3">
      <c r="A6784" s="1333"/>
      <c r="B6784" s="146" t="s">
        <v>6585</v>
      </c>
      <c r="C6784" s="147" t="s">
        <v>95</v>
      </c>
      <c r="D6784" s="168">
        <v>542659</v>
      </c>
      <c r="E6784" s="151">
        <v>833</v>
      </c>
      <c r="F6784" s="913"/>
      <c r="G6784" s="1328"/>
    </row>
    <row r="6785" spans="1:7" ht="18.75" customHeight="1" thickBot="1" x14ac:dyDescent="0.3">
      <c r="A6785" s="1333"/>
      <c r="B6785" s="146" t="s">
        <v>6586</v>
      </c>
      <c r="C6785" s="147" t="s">
        <v>95</v>
      </c>
      <c r="D6785" s="168">
        <v>581110</v>
      </c>
      <c r="E6785" s="151">
        <v>833</v>
      </c>
      <c r="F6785" s="913"/>
      <c r="G6785" s="1328"/>
    </row>
    <row r="6786" spans="1:7" ht="18.75" customHeight="1" thickBot="1" x14ac:dyDescent="0.3">
      <c r="A6786" s="1333"/>
      <c r="B6786" s="146" t="s">
        <v>6587</v>
      </c>
      <c r="C6786" s="147" t="s">
        <v>95</v>
      </c>
      <c r="D6786" s="168">
        <v>623072</v>
      </c>
      <c r="E6786" s="151">
        <v>833</v>
      </c>
      <c r="F6786" s="913"/>
      <c r="G6786" s="1328"/>
    </row>
    <row r="6787" spans="1:7" ht="18.75" customHeight="1" thickBot="1" x14ac:dyDescent="0.3">
      <c r="A6787" s="1333"/>
      <c r="B6787" s="146" t="s">
        <v>6588</v>
      </c>
      <c r="C6787" s="147" t="s">
        <v>95</v>
      </c>
      <c r="D6787" s="168">
        <v>669023</v>
      </c>
      <c r="E6787" s="151">
        <v>833</v>
      </c>
      <c r="F6787" s="913"/>
      <c r="G6787" s="1328"/>
    </row>
    <row r="6788" spans="1:7" ht="18.75" customHeight="1" thickBot="1" x14ac:dyDescent="0.3">
      <c r="A6788" s="1333"/>
      <c r="B6788" s="146" t="s">
        <v>6589</v>
      </c>
      <c r="C6788" s="147" t="s">
        <v>95</v>
      </c>
      <c r="D6788" s="168">
        <v>719533</v>
      </c>
      <c r="E6788" s="151">
        <v>833</v>
      </c>
      <c r="F6788" s="913"/>
      <c r="G6788" s="1328"/>
    </row>
    <row r="6789" spans="1:7" ht="18.75" customHeight="1" thickBot="1" x14ac:dyDescent="0.3">
      <c r="A6789" s="1333"/>
      <c r="B6789" s="146" t="s">
        <v>6590</v>
      </c>
      <c r="C6789" s="147" t="s">
        <v>95</v>
      </c>
      <c r="D6789" s="168">
        <v>775248</v>
      </c>
      <c r="E6789" s="151">
        <v>833</v>
      </c>
      <c r="F6789" s="913"/>
      <c r="G6789" s="1328"/>
    </row>
    <row r="6790" spans="1:7" ht="18.75" customHeight="1" thickBot="1" x14ac:dyDescent="0.3">
      <c r="A6790" s="1333">
        <v>27</v>
      </c>
      <c r="B6790" s="146" t="s">
        <v>6591</v>
      </c>
      <c r="C6790" s="147" t="s">
        <v>95</v>
      </c>
      <c r="D6790" s="168">
        <v>78170</v>
      </c>
      <c r="E6790" s="151">
        <v>833</v>
      </c>
      <c r="F6790" s="913"/>
      <c r="G6790" s="1337" t="s">
        <v>6051</v>
      </c>
    </row>
    <row r="6791" spans="1:7" ht="18.75" customHeight="1" thickBot="1" x14ac:dyDescent="0.3">
      <c r="A6791" s="1333"/>
      <c r="B6791" s="146" t="s">
        <v>6592</v>
      </c>
      <c r="C6791" s="147" t="s">
        <v>95</v>
      </c>
      <c r="D6791" s="168">
        <v>102978</v>
      </c>
      <c r="E6791" s="151">
        <v>833</v>
      </c>
      <c r="F6791" s="913"/>
      <c r="G6791" s="1328"/>
    </row>
    <row r="6792" spans="1:7" ht="18.75" customHeight="1" thickBot="1" x14ac:dyDescent="0.3">
      <c r="A6792" s="1333"/>
      <c r="B6792" s="146" t="s">
        <v>6593</v>
      </c>
      <c r="C6792" s="147" t="s">
        <v>95</v>
      </c>
      <c r="D6792" s="168">
        <v>270948</v>
      </c>
      <c r="E6792" s="151">
        <v>833</v>
      </c>
      <c r="F6792" s="913"/>
      <c r="G6792" s="1328"/>
    </row>
    <row r="6793" spans="1:7" ht="18.75" customHeight="1" thickBot="1" x14ac:dyDescent="0.3">
      <c r="A6793" s="1333"/>
      <c r="B6793" s="146" t="s">
        <v>6594</v>
      </c>
      <c r="C6793" s="147" t="s">
        <v>95</v>
      </c>
      <c r="D6793" s="168">
        <v>364529</v>
      </c>
      <c r="E6793" s="151">
        <v>833</v>
      </c>
      <c r="F6793" s="913"/>
      <c r="G6793" s="1328"/>
    </row>
    <row r="6794" spans="1:7" ht="18.75" customHeight="1" thickBot="1" x14ac:dyDescent="0.3">
      <c r="A6794" s="1333"/>
      <c r="B6794" s="146" t="s">
        <v>6595</v>
      </c>
      <c r="C6794" s="147" t="s">
        <v>95</v>
      </c>
      <c r="D6794" s="168">
        <v>389433</v>
      </c>
      <c r="E6794" s="151">
        <v>833</v>
      </c>
      <c r="F6794" s="913"/>
      <c r="G6794" s="1328"/>
    </row>
    <row r="6795" spans="1:7" ht="18.75" customHeight="1" thickBot="1" x14ac:dyDescent="0.3">
      <c r="A6795" s="1333"/>
      <c r="B6795" s="146" t="s">
        <v>6596</v>
      </c>
      <c r="C6795" s="147" t="s">
        <v>95</v>
      </c>
      <c r="D6795" s="168">
        <v>415918</v>
      </c>
      <c r="E6795" s="151">
        <v>833</v>
      </c>
      <c r="F6795" s="913"/>
      <c r="G6795" s="1328"/>
    </row>
    <row r="6796" spans="1:7" ht="18.75" customHeight="1" thickBot="1" x14ac:dyDescent="0.3">
      <c r="A6796" s="1333"/>
      <c r="B6796" s="146" t="s">
        <v>6597</v>
      </c>
      <c r="C6796" s="147" t="s">
        <v>95</v>
      </c>
      <c r="D6796" s="168">
        <v>444210</v>
      </c>
      <c r="E6796" s="151">
        <v>833</v>
      </c>
      <c r="F6796" s="913"/>
      <c r="G6796" s="1328"/>
    </row>
    <row r="6797" spans="1:7" ht="18.75" customHeight="1" thickBot="1" x14ac:dyDescent="0.3">
      <c r="A6797" s="1333"/>
      <c r="B6797" s="146" t="s">
        <v>6598</v>
      </c>
      <c r="C6797" s="147" t="s">
        <v>95</v>
      </c>
      <c r="D6797" s="168">
        <v>474562</v>
      </c>
      <c r="E6797" s="151">
        <v>833</v>
      </c>
      <c r="F6797" s="913"/>
      <c r="G6797" s="1328"/>
    </row>
    <row r="6798" spans="1:7" ht="18.75" customHeight="1" thickBot="1" x14ac:dyDescent="0.3">
      <c r="A6798" s="1333"/>
      <c r="B6798" s="146" t="s">
        <v>6599</v>
      </c>
      <c r="C6798" s="147" t="s">
        <v>95</v>
      </c>
      <c r="D6798" s="168">
        <v>507268</v>
      </c>
      <c r="E6798" s="151">
        <v>833</v>
      </c>
      <c r="F6798" s="913"/>
      <c r="G6798" s="1328"/>
    </row>
    <row r="6799" spans="1:7" ht="18.75" customHeight="1" thickBot="1" x14ac:dyDescent="0.3">
      <c r="A6799" s="1333"/>
      <c r="B6799" s="146" t="s">
        <v>6600</v>
      </c>
      <c r="C6799" s="147" t="s">
        <v>95</v>
      </c>
      <c r="D6799" s="168">
        <v>542659</v>
      </c>
      <c r="E6799" s="151">
        <v>833</v>
      </c>
      <c r="F6799" s="913"/>
      <c r="G6799" s="1328"/>
    </row>
    <row r="6800" spans="1:7" ht="18.75" customHeight="1" thickBot="1" x14ac:dyDescent="0.3">
      <c r="A6800" s="1333"/>
      <c r="B6800" s="146" t="s">
        <v>6601</v>
      </c>
      <c r="C6800" s="147" t="s">
        <v>95</v>
      </c>
      <c r="D6800" s="168">
        <v>581110</v>
      </c>
      <c r="E6800" s="151">
        <v>833</v>
      </c>
      <c r="F6800" s="913"/>
      <c r="G6800" s="1328"/>
    </row>
    <row r="6801" spans="1:7" ht="18.75" customHeight="1" thickBot="1" x14ac:dyDescent="0.3">
      <c r="A6801" s="1333"/>
      <c r="B6801" s="146" t="s">
        <v>6602</v>
      </c>
      <c r="C6801" s="147" t="s">
        <v>95</v>
      </c>
      <c r="D6801" s="168">
        <v>623072</v>
      </c>
      <c r="E6801" s="151">
        <v>833</v>
      </c>
      <c r="F6801" s="913"/>
      <c r="G6801" s="1328"/>
    </row>
    <row r="6802" spans="1:7" ht="18.75" customHeight="1" thickBot="1" x14ac:dyDescent="0.3">
      <c r="A6802" s="1333"/>
      <c r="B6802" s="146" t="s">
        <v>6603</v>
      </c>
      <c r="C6802" s="147" t="s">
        <v>95</v>
      </c>
      <c r="D6802" s="168">
        <v>669023</v>
      </c>
      <c r="E6802" s="151">
        <v>833</v>
      </c>
      <c r="F6802" s="913"/>
      <c r="G6802" s="1328"/>
    </row>
    <row r="6803" spans="1:7" ht="18.75" customHeight="1" thickBot="1" x14ac:dyDescent="0.3">
      <c r="A6803" s="1333"/>
      <c r="B6803" s="146" t="s">
        <v>6604</v>
      </c>
      <c r="C6803" s="147" t="s">
        <v>95</v>
      </c>
      <c r="D6803" s="168">
        <v>719533</v>
      </c>
      <c r="E6803" s="151">
        <v>833</v>
      </c>
      <c r="F6803" s="913"/>
      <c r="G6803" s="1328"/>
    </row>
    <row r="6804" spans="1:7" ht="18.75" customHeight="1" thickBot="1" x14ac:dyDescent="0.3">
      <c r="A6804" s="1333"/>
      <c r="B6804" s="146" t="s">
        <v>6605</v>
      </c>
      <c r="C6804" s="147" t="s">
        <v>95</v>
      </c>
      <c r="D6804" s="168">
        <v>775248</v>
      </c>
      <c r="E6804" s="151">
        <v>833</v>
      </c>
      <c r="F6804" s="913"/>
      <c r="G6804" s="1328"/>
    </row>
    <row r="6805" spans="1:7" ht="18.75" customHeight="1" thickBot="1" x14ac:dyDescent="0.3">
      <c r="A6805" s="1333">
        <v>28</v>
      </c>
      <c r="B6805" s="146" t="s">
        <v>6606</v>
      </c>
      <c r="C6805" s="147" t="s">
        <v>95</v>
      </c>
      <c r="D6805" s="168">
        <v>78170</v>
      </c>
      <c r="E6805" s="151">
        <v>833</v>
      </c>
      <c r="F6805" s="913"/>
      <c r="G6805" s="1337" t="s">
        <v>6051</v>
      </c>
    </row>
    <row r="6806" spans="1:7" ht="18.75" customHeight="1" thickBot="1" x14ac:dyDescent="0.3">
      <c r="A6806" s="1333"/>
      <c r="B6806" s="146" t="s">
        <v>6607</v>
      </c>
      <c r="C6806" s="147" t="s">
        <v>95</v>
      </c>
      <c r="D6806" s="168">
        <v>102978</v>
      </c>
      <c r="E6806" s="151">
        <v>833</v>
      </c>
      <c r="F6806" s="913"/>
      <c r="G6806" s="1328"/>
    </row>
    <row r="6807" spans="1:7" ht="18.75" customHeight="1" thickBot="1" x14ac:dyDescent="0.3">
      <c r="A6807" s="1333"/>
      <c r="B6807" s="146" t="s">
        <v>6608</v>
      </c>
      <c r="C6807" s="147" t="s">
        <v>95</v>
      </c>
      <c r="D6807" s="168">
        <v>270948</v>
      </c>
      <c r="E6807" s="151">
        <v>833</v>
      </c>
      <c r="F6807" s="913"/>
      <c r="G6807" s="1328"/>
    </row>
    <row r="6808" spans="1:7" ht="18.75" customHeight="1" thickBot="1" x14ac:dyDescent="0.3">
      <c r="A6808" s="1333"/>
      <c r="B6808" s="146" t="s">
        <v>6609</v>
      </c>
      <c r="C6808" s="147" t="s">
        <v>95</v>
      </c>
      <c r="D6808" s="168">
        <v>364529</v>
      </c>
      <c r="E6808" s="151">
        <v>833</v>
      </c>
      <c r="F6808" s="913"/>
      <c r="G6808" s="1328"/>
    </row>
    <row r="6809" spans="1:7" ht="18.75" customHeight="1" thickBot="1" x14ac:dyDescent="0.3">
      <c r="A6809" s="1333"/>
      <c r="B6809" s="146" t="s">
        <v>6610</v>
      </c>
      <c r="C6809" s="147" t="s">
        <v>95</v>
      </c>
      <c r="D6809" s="168">
        <v>389433</v>
      </c>
      <c r="E6809" s="151">
        <v>833</v>
      </c>
      <c r="F6809" s="913"/>
      <c r="G6809" s="1328"/>
    </row>
    <row r="6810" spans="1:7" ht="18.75" customHeight="1" thickBot="1" x14ac:dyDescent="0.3">
      <c r="A6810" s="1333"/>
      <c r="B6810" s="146" t="s">
        <v>6611</v>
      </c>
      <c r="C6810" s="147" t="s">
        <v>95</v>
      </c>
      <c r="D6810" s="168">
        <v>415918</v>
      </c>
      <c r="E6810" s="151">
        <v>833</v>
      </c>
      <c r="F6810" s="913"/>
      <c r="G6810" s="1328"/>
    </row>
    <row r="6811" spans="1:7" ht="18.75" customHeight="1" thickBot="1" x14ac:dyDescent="0.3">
      <c r="A6811" s="1333"/>
      <c r="B6811" s="146" t="s">
        <v>6612</v>
      </c>
      <c r="C6811" s="147" t="s">
        <v>95</v>
      </c>
      <c r="D6811" s="168">
        <v>444210</v>
      </c>
      <c r="E6811" s="151">
        <v>833</v>
      </c>
      <c r="F6811" s="913"/>
      <c r="G6811" s="1328"/>
    </row>
    <row r="6812" spans="1:7" ht="18.75" customHeight="1" thickBot="1" x14ac:dyDescent="0.3">
      <c r="A6812" s="1333"/>
      <c r="B6812" s="146" t="s">
        <v>6613</v>
      </c>
      <c r="C6812" s="147" t="s">
        <v>95</v>
      </c>
      <c r="D6812" s="168">
        <v>474562</v>
      </c>
      <c r="E6812" s="151">
        <v>833</v>
      </c>
      <c r="F6812" s="913"/>
      <c r="G6812" s="1328"/>
    </row>
    <row r="6813" spans="1:7" ht="18.75" customHeight="1" thickBot="1" x14ac:dyDescent="0.3">
      <c r="A6813" s="1333"/>
      <c r="B6813" s="146" t="s">
        <v>6614</v>
      </c>
      <c r="C6813" s="147" t="s">
        <v>95</v>
      </c>
      <c r="D6813" s="168">
        <v>507268</v>
      </c>
      <c r="E6813" s="151">
        <v>833</v>
      </c>
      <c r="F6813" s="913"/>
      <c r="G6813" s="1328"/>
    </row>
    <row r="6814" spans="1:7" ht="18.75" customHeight="1" thickBot="1" x14ac:dyDescent="0.3">
      <c r="A6814" s="1333"/>
      <c r="B6814" s="146" t="s">
        <v>6615</v>
      </c>
      <c r="C6814" s="147" t="s">
        <v>95</v>
      </c>
      <c r="D6814" s="168">
        <v>542659</v>
      </c>
      <c r="E6814" s="151">
        <v>833</v>
      </c>
      <c r="F6814" s="913"/>
      <c r="G6814" s="1328"/>
    </row>
    <row r="6815" spans="1:7" ht="18.75" customHeight="1" thickBot="1" x14ac:dyDescent="0.3">
      <c r="A6815" s="1333"/>
      <c r="B6815" s="146" t="s">
        <v>6616</v>
      </c>
      <c r="C6815" s="147" t="s">
        <v>95</v>
      </c>
      <c r="D6815" s="168">
        <v>581110</v>
      </c>
      <c r="E6815" s="151">
        <v>833</v>
      </c>
      <c r="F6815" s="913"/>
      <c r="G6815" s="1328"/>
    </row>
    <row r="6816" spans="1:7" ht="18.75" customHeight="1" thickBot="1" x14ac:dyDescent="0.3">
      <c r="A6816" s="1333"/>
      <c r="B6816" s="146" t="s">
        <v>6617</v>
      </c>
      <c r="C6816" s="147" t="s">
        <v>95</v>
      </c>
      <c r="D6816" s="168">
        <v>623072</v>
      </c>
      <c r="E6816" s="151">
        <v>833</v>
      </c>
      <c r="F6816" s="913"/>
      <c r="G6816" s="1328"/>
    </row>
    <row r="6817" spans="1:7" ht="18.75" customHeight="1" thickBot="1" x14ac:dyDescent="0.3">
      <c r="A6817" s="1333"/>
      <c r="B6817" s="146" t="s">
        <v>6618</v>
      </c>
      <c r="C6817" s="147" t="s">
        <v>95</v>
      </c>
      <c r="D6817" s="168">
        <v>669023</v>
      </c>
      <c r="E6817" s="151">
        <v>833</v>
      </c>
      <c r="F6817" s="913"/>
      <c r="G6817" s="1328"/>
    </row>
    <row r="6818" spans="1:7" ht="18.75" customHeight="1" thickBot="1" x14ac:dyDescent="0.3">
      <c r="A6818" s="1333"/>
      <c r="B6818" s="146" t="s">
        <v>6619</v>
      </c>
      <c r="C6818" s="147" t="s">
        <v>95</v>
      </c>
      <c r="D6818" s="168">
        <v>719533</v>
      </c>
      <c r="E6818" s="151">
        <v>833</v>
      </c>
      <c r="F6818" s="913"/>
      <c r="G6818" s="1328"/>
    </row>
    <row r="6819" spans="1:7" ht="18.75" customHeight="1" thickBot="1" x14ac:dyDescent="0.3">
      <c r="A6819" s="1333"/>
      <c r="B6819" s="146" t="s">
        <v>6620</v>
      </c>
      <c r="C6819" s="147" t="s">
        <v>95</v>
      </c>
      <c r="D6819" s="168">
        <v>775248</v>
      </c>
      <c r="E6819" s="151">
        <v>833</v>
      </c>
      <c r="F6819" s="913"/>
      <c r="G6819" s="1328"/>
    </row>
    <row r="6820" spans="1:7" ht="18.75" customHeight="1" thickBot="1" x14ac:dyDescent="0.3">
      <c r="A6820" s="1333">
        <v>29</v>
      </c>
      <c r="B6820" s="146" t="s">
        <v>6621</v>
      </c>
      <c r="C6820" s="147" t="s">
        <v>95</v>
      </c>
      <c r="D6820" s="168">
        <v>78170</v>
      </c>
      <c r="E6820" s="151">
        <v>833</v>
      </c>
      <c r="F6820" s="913"/>
      <c r="G6820" s="1337" t="s">
        <v>6051</v>
      </c>
    </row>
    <row r="6821" spans="1:7" ht="18.75" customHeight="1" thickBot="1" x14ac:dyDescent="0.3">
      <c r="A6821" s="1333"/>
      <c r="B6821" s="146" t="s">
        <v>6622</v>
      </c>
      <c r="C6821" s="147" t="s">
        <v>95</v>
      </c>
      <c r="D6821" s="168">
        <v>102978</v>
      </c>
      <c r="E6821" s="151">
        <v>833</v>
      </c>
      <c r="F6821" s="913"/>
      <c r="G6821" s="1328"/>
    </row>
    <row r="6822" spans="1:7" ht="18.75" customHeight="1" thickBot="1" x14ac:dyDescent="0.3">
      <c r="A6822" s="1333"/>
      <c r="B6822" s="146" t="s">
        <v>6623</v>
      </c>
      <c r="C6822" s="147" t="s">
        <v>95</v>
      </c>
      <c r="D6822" s="168">
        <v>270948</v>
      </c>
      <c r="E6822" s="151">
        <v>833</v>
      </c>
      <c r="F6822" s="913"/>
      <c r="G6822" s="1328"/>
    </row>
    <row r="6823" spans="1:7" ht="18.75" customHeight="1" thickBot="1" x14ac:dyDescent="0.3">
      <c r="A6823" s="1333"/>
      <c r="B6823" s="146" t="s">
        <v>6624</v>
      </c>
      <c r="C6823" s="147" t="s">
        <v>95</v>
      </c>
      <c r="D6823" s="168">
        <v>364529</v>
      </c>
      <c r="E6823" s="151">
        <v>833</v>
      </c>
      <c r="F6823" s="913"/>
      <c r="G6823" s="1328"/>
    </row>
    <row r="6824" spans="1:7" ht="18.75" customHeight="1" thickBot="1" x14ac:dyDescent="0.3">
      <c r="A6824" s="1333"/>
      <c r="B6824" s="146" t="s">
        <v>6625</v>
      </c>
      <c r="C6824" s="147" t="s">
        <v>95</v>
      </c>
      <c r="D6824" s="168">
        <v>389433</v>
      </c>
      <c r="E6824" s="151">
        <v>833</v>
      </c>
      <c r="F6824" s="913"/>
      <c r="G6824" s="1328"/>
    </row>
    <row r="6825" spans="1:7" ht="18.75" customHeight="1" thickBot="1" x14ac:dyDescent="0.3">
      <c r="A6825" s="1333"/>
      <c r="B6825" s="146" t="s">
        <v>6626</v>
      </c>
      <c r="C6825" s="147" t="s">
        <v>95</v>
      </c>
      <c r="D6825" s="168">
        <v>415918</v>
      </c>
      <c r="E6825" s="151">
        <v>833</v>
      </c>
      <c r="F6825" s="913"/>
      <c r="G6825" s="1328"/>
    </row>
    <row r="6826" spans="1:7" ht="18.75" customHeight="1" thickBot="1" x14ac:dyDescent="0.3">
      <c r="A6826" s="1333"/>
      <c r="B6826" s="146" t="s">
        <v>6627</v>
      </c>
      <c r="C6826" s="147" t="s">
        <v>95</v>
      </c>
      <c r="D6826" s="168">
        <v>444210</v>
      </c>
      <c r="E6826" s="151">
        <v>833</v>
      </c>
      <c r="F6826" s="913"/>
      <c r="G6826" s="1328"/>
    </row>
    <row r="6827" spans="1:7" ht="18.75" customHeight="1" thickBot="1" x14ac:dyDescent="0.3">
      <c r="A6827" s="1333"/>
      <c r="B6827" s="146" t="s">
        <v>6628</v>
      </c>
      <c r="C6827" s="147" t="s">
        <v>95</v>
      </c>
      <c r="D6827" s="168">
        <v>474562</v>
      </c>
      <c r="E6827" s="151">
        <v>833</v>
      </c>
      <c r="F6827" s="913"/>
      <c r="G6827" s="1328"/>
    </row>
    <row r="6828" spans="1:7" ht="18.75" customHeight="1" thickBot="1" x14ac:dyDescent="0.3">
      <c r="A6828" s="1333"/>
      <c r="B6828" s="146" t="s">
        <v>6629</v>
      </c>
      <c r="C6828" s="147" t="s">
        <v>95</v>
      </c>
      <c r="D6828" s="168">
        <v>507268</v>
      </c>
      <c r="E6828" s="151">
        <v>833</v>
      </c>
      <c r="F6828" s="913"/>
      <c r="G6828" s="1328"/>
    </row>
    <row r="6829" spans="1:7" ht="18.75" customHeight="1" thickBot="1" x14ac:dyDescent="0.3">
      <c r="A6829" s="1333"/>
      <c r="B6829" s="146" t="s">
        <v>6630</v>
      </c>
      <c r="C6829" s="147" t="s">
        <v>95</v>
      </c>
      <c r="D6829" s="168">
        <v>542659</v>
      </c>
      <c r="E6829" s="151">
        <v>833</v>
      </c>
      <c r="F6829" s="913"/>
      <c r="G6829" s="1328"/>
    </row>
    <row r="6830" spans="1:7" ht="18.75" customHeight="1" thickBot="1" x14ac:dyDescent="0.3">
      <c r="A6830" s="1333"/>
      <c r="B6830" s="146" t="s">
        <v>6631</v>
      </c>
      <c r="C6830" s="147" t="s">
        <v>95</v>
      </c>
      <c r="D6830" s="168">
        <v>581110</v>
      </c>
      <c r="E6830" s="151">
        <v>833</v>
      </c>
      <c r="F6830" s="913"/>
      <c r="G6830" s="1328"/>
    </row>
    <row r="6831" spans="1:7" ht="18.75" customHeight="1" thickBot="1" x14ac:dyDescent="0.3">
      <c r="A6831" s="1333"/>
      <c r="B6831" s="146" t="s">
        <v>6632</v>
      </c>
      <c r="C6831" s="147" t="s">
        <v>95</v>
      </c>
      <c r="D6831" s="168">
        <v>623072</v>
      </c>
      <c r="E6831" s="151">
        <v>833</v>
      </c>
      <c r="F6831" s="913"/>
      <c r="G6831" s="1328"/>
    </row>
    <row r="6832" spans="1:7" ht="18.75" customHeight="1" thickBot="1" x14ac:dyDescent="0.3">
      <c r="A6832" s="1333"/>
      <c r="B6832" s="146" t="s">
        <v>6633</v>
      </c>
      <c r="C6832" s="147" t="s">
        <v>95</v>
      </c>
      <c r="D6832" s="168">
        <v>669023</v>
      </c>
      <c r="E6832" s="151">
        <v>833</v>
      </c>
      <c r="F6832" s="913"/>
      <c r="G6832" s="1328"/>
    </row>
    <row r="6833" spans="1:7" ht="18.75" customHeight="1" thickBot="1" x14ac:dyDescent="0.3">
      <c r="A6833" s="1333"/>
      <c r="B6833" s="146" t="s">
        <v>6634</v>
      </c>
      <c r="C6833" s="147" t="s">
        <v>95</v>
      </c>
      <c r="D6833" s="168">
        <v>719533</v>
      </c>
      <c r="E6833" s="151">
        <v>833</v>
      </c>
      <c r="F6833" s="913"/>
      <c r="G6833" s="1328"/>
    </row>
    <row r="6834" spans="1:7" ht="18.75" customHeight="1" thickBot="1" x14ac:dyDescent="0.3">
      <c r="A6834" s="1333"/>
      <c r="B6834" s="146" t="s">
        <v>6635</v>
      </c>
      <c r="C6834" s="147" t="s">
        <v>95</v>
      </c>
      <c r="D6834" s="168">
        <v>775248</v>
      </c>
      <c r="E6834" s="151">
        <v>833</v>
      </c>
      <c r="F6834" s="913"/>
      <c r="G6834" s="1328"/>
    </row>
    <row r="6835" spans="1:7" ht="18.75" customHeight="1" thickBot="1" x14ac:dyDescent="0.3">
      <c r="A6835" s="1333">
        <v>30</v>
      </c>
      <c r="B6835" s="146" t="s">
        <v>6636</v>
      </c>
      <c r="C6835" s="147" t="s">
        <v>95</v>
      </c>
      <c r="D6835" s="168">
        <v>78170</v>
      </c>
      <c r="E6835" s="151">
        <v>833</v>
      </c>
      <c r="F6835" s="913"/>
      <c r="G6835" s="1337" t="s">
        <v>6051</v>
      </c>
    </row>
    <row r="6836" spans="1:7" ht="18.75" customHeight="1" thickBot="1" x14ac:dyDescent="0.3">
      <c r="A6836" s="1333"/>
      <c r="B6836" s="146" t="s">
        <v>6637</v>
      </c>
      <c r="C6836" s="147" t="s">
        <v>95</v>
      </c>
      <c r="D6836" s="168">
        <v>102978</v>
      </c>
      <c r="E6836" s="151">
        <v>833</v>
      </c>
      <c r="F6836" s="913"/>
      <c r="G6836" s="1328"/>
    </row>
    <row r="6837" spans="1:7" ht="18.75" customHeight="1" thickBot="1" x14ac:dyDescent="0.3">
      <c r="A6837" s="1333"/>
      <c r="B6837" s="146" t="s">
        <v>6638</v>
      </c>
      <c r="C6837" s="147" t="s">
        <v>95</v>
      </c>
      <c r="D6837" s="168">
        <v>270948</v>
      </c>
      <c r="E6837" s="151">
        <v>833</v>
      </c>
      <c r="F6837" s="913"/>
      <c r="G6837" s="1328"/>
    </row>
    <row r="6838" spans="1:7" ht="18.75" customHeight="1" thickBot="1" x14ac:dyDescent="0.3">
      <c r="A6838" s="1333"/>
      <c r="B6838" s="146" t="s">
        <v>6639</v>
      </c>
      <c r="C6838" s="147" t="s">
        <v>95</v>
      </c>
      <c r="D6838" s="168">
        <v>364529</v>
      </c>
      <c r="E6838" s="151">
        <v>833</v>
      </c>
      <c r="F6838" s="913"/>
      <c r="G6838" s="1328"/>
    </row>
    <row r="6839" spans="1:7" ht="18.75" customHeight="1" thickBot="1" x14ac:dyDescent="0.3">
      <c r="A6839" s="1333"/>
      <c r="B6839" s="146" t="s">
        <v>6640</v>
      </c>
      <c r="C6839" s="147" t="s">
        <v>95</v>
      </c>
      <c r="D6839" s="168">
        <v>389433</v>
      </c>
      <c r="E6839" s="151">
        <v>833</v>
      </c>
      <c r="F6839" s="913"/>
      <c r="G6839" s="1328"/>
    </row>
    <row r="6840" spans="1:7" ht="18.75" customHeight="1" thickBot="1" x14ac:dyDescent="0.3">
      <c r="A6840" s="1333"/>
      <c r="B6840" s="146" t="s">
        <v>6641</v>
      </c>
      <c r="C6840" s="147" t="s">
        <v>95</v>
      </c>
      <c r="D6840" s="168">
        <v>415918</v>
      </c>
      <c r="E6840" s="151">
        <v>833</v>
      </c>
      <c r="F6840" s="913"/>
      <c r="G6840" s="1328"/>
    </row>
    <row r="6841" spans="1:7" ht="18.75" customHeight="1" thickBot="1" x14ac:dyDescent="0.3">
      <c r="A6841" s="1333"/>
      <c r="B6841" s="146" t="s">
        <v>6642</v>
      </c>
      <c r="C6841" s="147" t="s">
        <v>95</v>
      </c>
      <c r="D6841" s="168">
        <v>444210</v>
      </c>
      <c r="E6841" s="151">
        <v>833</v>
      </c>
      <c r="F6841" s="913"/>
      <c r="G6841" s="1328"/>
    </row>
    <row r="6842" spans="1:7" ht="18.75" customHeight="1" thickBot="1" x14ac:dyDescent="0.3">
      <c r="A6842" s="1333"/>
      <c r="B6842" s="146" t="s">
        <v>6643</v>
      </c>
      <c r="C6842" s="147" t="s">
        <v>95</v>
      </c>
      <c r="D6842" s="168">
        <v>474562</v>
      </c>
      <c r="E6842" s="151">
        <v>833</v>
      </c>
      <c r="F6842" s="913"/>
      <c r="G6842" s="1328"/>
    </row>
    <row r="6843" spans="1:7" ht="18.75" customHeight="1" thickBot="1" x14ac:dyDescent="0.3">
      <c r="A6843" s="1333"/>
      <c r="B6843" s="146" t="s">
        <v>6644</v>
      </c>
      <c r="C6843" s="147" t="s">
        <v>95</v>
      </c>
      <c r="D6843" s="168">
        <v>507268</v>
      </c>
      <c r="E6843" s="151">
        <v>833</v>
      </c>
      <c r="F6843" s="913"/>
      <c r="G6843" s="1328"/>
    </row>
    <row r="6844" spans="1:7" ht="18.75" customHeight="1" thickBot="1" x14ac:dyDescent="0.3">
      <c r="A6844" s="1333"/>
      <c r="B6844" s="146" t="s">
        <v>6645</v>
      </c>
      <c r="C6844" s="147" t="s">
        <v>95</v>
      </c>
      <c r="D6844" s="168">
        <v>542659</v>
      </c>
      <c r="E6844" s="151">
        <v>833</v>
      </c>
      <c r="F6844" s="913"/>
      <c r="G6844" s="1328"/>
    </row>
    <row r="6845" spans="1:7" ht="18.75" customHeight="1" thickBot="1" x14ac:dyDescent="0.3">
      <c r="A6845" s="1333"/>
      <c r="B6845" s="146" t="s">
        <v>6646</v>
      </c>
      <c r="C6845" s="147" t="s">
        <v>95</v>
      </c>
      <c r="D6845" s="168">
        <v>581110</v>
      </c>
      <c r="E6845" s="151">
        <v>833</v>
      </c>
      <c r="F6845" s="913"/>
      <c r="G6845" s="1328"/>
    </row>
    <row r="6846" spans="1:7" ht="18.75" customHeight="1" thickBot="1" x14ac:dyDescent="0.3">
      <c r="A6846" s="1333"/>
      <c r="B6846" s="146" t="s">
        <v>6647</v>
      </c>
      <c r="C6846" s="147" t="s">
        <v>95</v>
      </c>
      <c r="D6846" s="168">
        <v>623072</v>
      </c>
      <c r="E6846" s="151">
        <v>833</v>
      </c>
      <c r="F6846" s="913"/>
      <c r="G6846" s="1328"/>
    </row>
    <row r="6847" spans="1:7" ht="18.75" customHeight="1" thickBot="1" x14ac:dyDescent="0.3">
      <c r="A6847" s="1333"/>
      <c r="B6847" s="146" t="s">
        <v>6648</v>
      </c>
      <c r="C6847" s="147" t="s">
        <v>95</v>
      </c>
      <c r="D6847" s="168">
        <v>669023</v>
      </c>
      <c r="E6847" s="151">
        <v>833</v>
      </c>
      <c r="F6847" s="913"/>
      <c r="G6847" s="1328"/>
    </row>
    <row r="6848" spans="1:7" ht="18.75" customHeight="1" thickBot="1" x14ac:dyDescent="0.3">
      <c r="A6848" s="1333"/>
      <c r="B6848" s="146" t="s">
        <v>6649</v>
      </c>
      <c r="C6848" s="147" t="s">
        <v>95</v>
      </c>
      <c r="D6848" s="168">
        <v>719533</v>
      </c>
      <c r="E6848" s="151">
        <v>833</v>
      </c>
      <c r="F6848" s="913"/>
      <c r="G6848" s="1328"/>
    </row>
    <row r="6849" spans="1:7" ht="18.75" customHeight="1" thickBot="1" x14ac:dyDescent="0.3">
      <c r="A6849" s="1333"/>
      <c r="B6849" s="146" t="s">
        <v>6650</v>
      </c>
      <c r="C6849" s="147" t="s">
        <v>95</v>
      </c>
      <c r="D6849" s="168">
        <v>775248</v>
      </c>
      <c r="E6849" s="151">
        <v>833</v>
      </c>
      <c r="F6849" s="913"/>
      <c r="G6849" s="1328"/>
    </row>
    <row r="6850" spans="1:7" ht="18.75" customHeight="1" thickBot="1" x14ac:dyDescent="0.3">
      <c r="A6850" s="1333">
        <v>30</v>
      </c>
      <c r="B6850" s="146" t="s">
        <v>6651</v>
      </c>
      <c r="C6850" s="147" t="s">
        <v>95</v>
      </c>
      <c r="D6850" s="168">
        <v>78170</v>
      </c>
      <c r="E6850" s="151">
        <v>833</v>
      </c>
      <c r="F6850" s="913"/>
      <c r="G6850" s="1337" t="s">
        <v>6051</v>
      </c>
    </row>
    <row r="6851" spans="1:7" ht="18.75" customHeight="1" thickBot="1" x14ac:dyDescent="0.3">
      <c r="A6851" s="1333"/>
      <c r="B6851" s="146" t="s">
        <v>6652</v>
      </c>
      <c r="C6851" s="147" t="s">
        <v>95</v>
      </c>
      <c r="D6851" s="168">
        <v>102978</v>
      </c>
      <c r="E6851" s="151">
        <v>833</v>
      </c>
      <c r="F6851" s="913"/>
      <c r="G6851" s="1328"/>
    </row>
    <row r="6852" spans="1:7" ht="18.75" customHeight="1" thickBot="1" x14ac:dyDescent="0.3">
      <c r="A6852" s="1333"/>
      <c r="B6852" s="146" t="s">
        <v>6653</v>
      </c>
      <c r="C6852" s="147" t="s">
        <v>95</v>
      </c>
      <c r="D6852" s="168">
        <v>270948</v>
      </c>
      <c r="E6852" s="151">
        <v>833</v>
      </c>
      <c r="F6852" s="913"/>
      <c r="G6852" s="1328"/>
    </row>
    <row r="6853" spans="1:7" ht="18.75" customHeight="1" thickBot="1" x14ac:dyDescent="0.3">
      <c r="A6853" s="1333"/>
      <c r="B6853" s="146" t="s">
        <v>6654</v>
      </c>
      <c r="C6853" s="147" t="s">
        <v>95</v>
      </c>
      <c r="D6853" s="168">
        <v>364529</v>
      </c>
      <c r="E6853" s="151">
        <v>833</v>
      </c>
      <c r="F6853" s="913"/>
      <c r="G6853" s="1328"/>
    </row>
    <row r="6854" spans="1:7" ht="18.75" customHeight="1" thickBot="1" x14ac:dyDescent="0.3">
      <c r="A6854" s="1333"/>
      <c r="B6854" s="146" t="s">
        <v>6655</v>
      </c>
      <c r="C6854" s="147" t="s">
        <v>95</v>
      </c>
      <c r="D6854" s="168">
        <v>389433</v>
      </c>
      <c r="E6854" s="151">
        <v>833</v>
      </c>
      <c r="F6854" s="913"/>
      <c r="G6854" s="1328"/>
    </row>
    <row r="6855" spans="1:7" ht="18.75" customHeight="1" thickBot="1" x14ac:dyDescent="0.3">
      <c r="A6855" s="1333"/>
      <c r="B6855" s="146" t="s">
        <v>6656</v>
      </c>
      <c r="C6855" s="147" t="s">
        <v>95</v>
      </c>
      <c r="D6855" s="168">
        <v>415918</v>
      </c>
      <c r="E6855" s="151">
        <v>833</v>
      </c>
      <c r="F6855" s="913"/>
      <c r="G6855" s="1328"/>
    </row>
    <row r="6856" spans="1:7" ht="18.75" customHeight="1" thickBot="1" x14ac:dyDescent="0.3">
      <c r="A6856" s="1333"/>
      <c r="B6856" s="146" t="s">
        <v>6657</v>
      </c>
      <c r="C6856" s="147" t="s">
        <v>95</v>
      </c>
      <c r="D6856" s="168">
        <v>444210</v>
      </c>
      <c r="E6856" s="151">
        <v>833</v>
      </c>
      <c r="F6856" s="913"/>
      <c r="G6856" s="1328"/>
    </row>
    <row r="6857" spans="1:7" ht="18.75" customHeight="1" thickBot="1" x14ac:dyDescent="0.3">
      <c r="A6857" s="1333"/>
      <c r="B6857" s="146" t="s">
        <v>6658</v>
      </c>
      <c r="C6857" s="147" t="s">
        <v>95</v>
      </c>
      <c r="D6857" s="168">
        <v>474562</v>
      </c>
      <c r="E6857" s="151">
        <v>833</v>
      </c>
      <c r="F6857" s="913"/>
      <c r="G6857" s="1328"/>
    </row>
    <row r="6858" spans="1:7" ht="18.75" customHeight="1" thickBot="1" x14ac:dyDescent="0.3">
      <c r="A6858" s="1333"/>
      <c r="B6858" s="146" t="s">
        <v>6659</v>
      </c>
      <c r="C6858" s="147" t="s">
        <v>95</v>
      </c>
      <c r="D6858" s="168">
        <v>507268</v>
      </c>
      <c r="E6858" s="151">
        <v>833</v>
      </c>
      <c r="F6858" s="913"/>
      <c r="G6858" s="1328"/>
    </row>
    <row r="6859" spans="1:7" ht="18.75" customHeight="1" thickBot="1" x14ac:dyDescent="0.3">
      <c r="A6859" s="1333"/>
      <c r="B6859" s="146" t="s">
        <v>6660</v>
      </c>
      <c r="C6859" s="147" t="s">
        <v>95</v>
      </c>
      <c r="D6859" s="168">
        <v>542659</v>
      </c>
      <c r="E6859" s="151">
        <v>833</v>
      </c>
      <c r="F6859" s="913"/>
      <c r="G6859" s="1328"/>
    </row>
    <row r="6860" spans="1:7" ht="18.75" customHeight="1" thickBot="1" x14ac:dyDescent="0.3">
      <c r="A6860" s="1333"/>
      <c r="B6860" s="146" t="s">
        <v>6661</v>
      </c>
      <c r="C6860" s="147" t="s">
        <v>95</v>
      </c>
      <c r="D6860" s="168">
        <v>581110</v>
      </c>
      <c r="E6860" s="151">
        <v>833</v>
      </c>
      <c r="F6860" s="913"/>
      <c r="G6860" s="1328"/>
    </row>
    <row r="6861" spans="1:7" ht="18.75" customHeight="1" thickBot="1" x14ac:dyDescent="0.3">
      <c r="A6861" s="1333"/>
      <c r="B6861" s="146" t="s">
        <v>6662</v>
      </c>
      <c r="C6861" s="147" t="s">
        <v>95</v>
      </c>
      <c r="D6861" s="168">
        <v>623072</v>
      </c>
      <c r="E6861" s="151">
        <v>833</v>
      </c>
      <c r="F6861" s="913"/>
      <c r="G6861" s="1328"/>
    </row>
    <row r="6862" spans="1:7" ht="18.75" customHeight="1" thickBot="1" x14ac:dyDescent="0.3">
      <c r="A6862" s="1333"/>
      <c r="B6862" s="146" t="s">
        <v>6663</v>
      </c>
      <c r="C6862" s="147" t="s">
        <v>95</v>
      </c>
      <c r="D6862" s="168">
        <v>669023</v>
      </c>
      <c r="E6862" s="151">
        <v>833</v>
      </c>
      <c r="F6862" s="913"/>
      <c r="G6862" s="1328"/>
    </row>
    <row r="6863" spans="1:7" ht="18.75" customHeight="1" thickBot="1" x14ac:dyDescent="0.3">
      <c r="A6863" s="1333"/>
      <c r="B6863" s="146" t="s">
        <v>6664</v>
      </c>
      <c r="C6863" s="147" t="s">
        <v>95</v>
      </c>
      <c r="D6863" s="168">
        <v>719533</v>
      </c>
      <c r="E6863" s="151">
        <v>833</v>
      </c>
      <c r="F6863" s="913"/>
      <c r="G6863" s="1328"/>
    </row>
    <row r="6864" spans="1:7" ht="18.75" customHeight="1" thickBot="1" x14ac:dyDescent="0.3">
      <c r="A6864" s="1333"/>
      <c r="B6864" s="146" t="s">
        <v>6665</v>
      </c>
      <c r="C6864" s="147" t="s">
        <v>95</v>
      </c>
      <c r="D6864" s="168">
        <v>775248</v>
      </c>
      <c r="E6864" s="151">
        <v>833</v>
      </c>
      <c r="F6864" s="913"/>
      <c r="G6864" s="1328"/>
    </row>
    <row r="6865" spans="1:7" ht="18.75" customHeight="1" thickBot="1" x14ac:dyDescent="0.3">
      <c r="A6865" s="1333">
        <v>31</v>
      </c>
      <c r="B6865" s="146" t="s">
        <v>6666</v>
      </c>
      <c r="C6865" s="147" t="s">
        <v>95</v>
      </c>
      <c r="D6865" s="168">
        <v>78170</v>
      </c>
      <c r="E6865" s="151">
        <v>833</v>
      </c>
      <c r="F6865" s="913"/>
      <c r="G6865" s="1337" t="s">
        <v>6051</v>
      </c>
    </row>
    <row r="6866" spans="1:7" ht="18.75" customHeight="1" thickBot="1" x14ac:dyDescent="0.3">
      <c r="A6866" s="1333"/>
      <c r="B6866" s="146" t="s">
        <v>6667</v>
      </c>
      <c r="C6866" s="147" t="s">
        <v>95</v>
      </c>
      <c r="D6866" s="168">
        <v>102978</v>
      </c>
      <c r="E6866" s="151">
        <v>833</v>
      </c>
      <c r="F6866" s="913"/>
      <c r="G6866" s="1328"/>
    </row>
    <row r="6867" spans="1:7" ht="18.75" customHeight="1" thickBot="1" x14ac:dyDescent="0.3">
      <c r="A6867" s="1333"/>
      <c r="B6867" s="146" t="s">
        <v>6668</v>
      </c>
      <c r="C6867" s="147" t="s">
        <v>95</v>
      </c>
      <c r="D6867" s="168">
        <v>270948</v>
      </c>
      <c r="E6867" s="151">
        <v>833</v>
      </c>
      <c r="F6867" s="913"/>
      <c r="G6867" s="1328"/>
    </row>
    <row r="6868" spans="1:7" ht="18.75" customHeight="1" thickBot="1" x14ac:dyDescent="0.3">
      <c r="A6868" s="1333"/>
      <c r="B6868" s="146" t="s">
        <v>6669</v>
      </c>
      <c r="C6868" s="147" t="s">
        <v>95</v>
      </c>
      <c r="D6868" s="168">
        <v>364529</v>
      </c>
      <c r="E6868" s="151">
        <v>833</v>
      </c>
      <c r="F6868" s="913"/>
      <c r="G6868" s="1328"/>
    </row>
    <row r="6869" spans="1:7" ht="18.75" customHeight="1" thickBot="1" x14ac:dyDescent="0.3">
      <c r="A6869" s="1333"/>
      <c r="B6869" s="146" t="s">
        <v>6670</v>
      </c>
      <c r="C6869" s="147" t="s">
        <v>95</v>
      </c>
      <c r="D6869" s="168">
        <v>389433</v>
      </c>
      <c r="E6869" s="151">
        <v>833</v>
      </c>
      <c r="F6869" s="913"/>
      <c r="G6869" s="1328"/>
    </row>
    <row r="6870" spans="1:7" ht="18.75" customHeight="1" thickBot="1" x14ac:dyDescent="0.3">
      <c r="A6870" s="1333"/>
      <c r="B6870" s="146" t="s">
        <v>6671</v>
      </c>
      <c r="C6870" s="147" t="s">
        <v>95</v>
      </c>
      <c r="D6870" s="168">
        <v>415918</v>
      </c>
      <c r="E6870" s="151">
        <v>833</v>
      </c>
      <c r="F6870" s="913"/>
      <c r="G6870" s="1328"/>
    </row>
    <row r="6871" spans="1:7" ht="18.75" customHeight="1" thickBot="1" x14ac:dyDescent="0.3">
      <c r="A6871" s="1333"/>
      <c r="B6871" s="146" t="s">
        <v>6672</v>
      </c>
      <c r="C6871" s="147" t="s">
        <v>95</v>
      </c>
      <c r="D6871" s="168">
        <v>444210</v>
      </c>
      <c r="E6871" s="151">
        <v>833</v>
      </c>
      <c r="F6871" s="913"/>
      <c r="G6871" s="1328"/>
    </row>
    <row r="6872" spans="1:7" ht="18.75" customHeight="1" thickBot="1" x14ac:dyDescent="0.3">
      <c r="A6872" s="1333"/>
      <c r="B6872" s="146" t="s">
        <v>6673</v>
      </c>
      <c r="C6872" s="147" t="s">
        <v>95</v>
      </c>
      <c r="D6872" s="168">
        <v>474562</v>
      </c>
      <c r="E6872" s="151">
        <v>833</v>
      </c>
      <c r="F6872" s="913"/>
      <c r="G6872" s="1328"/>
    </row>
    <row r="6873" spans="1:7" ht="18.75" customHeight="1" thickBot="1" x14ac:dyDescent="0.3">
      <c r="A6873" s="1333"/>
      <c r="B6873" s="146" t="s">
        <v>6674</v>
      </c>
      <c r="C6873" s="147" t="s">
        <v>95</v>
      </c>
      <c r="D6873" s="168">
        <v>507268</v>
      </c>
      <c r="E6873" s="151">
        <v>833</v>
      </c>
      <c r="F6873" s="913"/>
      <c r="G6873" s="1328"/>
    </row>
    <row r="6874" spans="1:7" ht="18.75" customHeight="1" thickBot="1" x14ac:dyDescent="0.3">
      <c r="A6874" s="1333"/>
      <c r="B6874" s="146" t="s">
        <v>6675</v>
      </c>
      <c r="C6874" s="147" t="s">
        <v>95</v>
      </c>
      <c r="D6874" s="168">
        <v>542659</v>
      </c>
      <c r="E6874" s="151">
        <v>833</v>
      </c>
      <c r="F6874" s="913"/>
      <c r="G6874" s="1328"/>
    </row>
    <row r="6875" spans="1:7" ht="18.75" customHeight="1" thickBot="1" x14ac:dyDescent="0.3">
      <c r="A6875" s="1333"/>
      <c r="B6875" s="146" t="s">
        <v>6676</v>
      </c>
      <c r="C6875" s="147" t="s">
        <v>95</v>
      </c>
      <c r="D6875" s="168">
        <v>581110</v>
      </c>
      <c r="E6875" s="151">
        <v>833</v>
      </c>
      <c r="F6875" s="913"/>
      <c r="G6875" s="1328"/>
    </row>
    <row r="6876" spans="1:7" ht="18.75" customHeight="1" thickBot="1" x14ac:dyDescent="0.3">
      <c r="A6876" s="1333"/>
      <c r="B6876" s="146" t="s">
        <v>6677</v>
      </c>
      <c r="C6876" s="147" t="s">
        <v>95</v>
      </c>
      <c r="D6876" s="168">
        <v>623072</v>
      </c>
      <c r="E6876" s="151">
        <v>833</v>
      </c>
      <c r="F6876" s="913"/>
      <c r="G6876" s="1328"/>
    </row>
    <row r="6877" spans="1:7" ht="18.75" customHeight="1" thickBot="1" x14ac:dyDescent="0.3">
      <c r="A6877" s="1333"/>
      <c r="B6877" s="146" t="s">
        <v>6678</v>
      </c>
      <c r="C6877" s="147" t="s">
        <v>95</v>
      </c>
      <c r="D6877" s="168">
        <v>669023</v>
      </c>
      <c r="E6877" s="151">
        <v>833</v>
      </c>
      <c r="F6877" s="913"/>
      <c r="G6877" s="1328"/>
    </row>
    <row r="6878" spans="1:7" ht="18.75" customHeight="1" thickBot="1" x14ac:dyDescent="0.3">
      <c r="A6878" s="1333"/>
      <c r="B6878" s="146" t="s">
        <v>6679</v>
      </c>
      <c r="C6878" s="147" t="s">
        <v>95</v>
      </c>
      <c r="D6878" s="168">
        <v>719533</v>
      </c>
      <c r="E6878" s="151">
        <v>833</v>
      </c>
      <c r="F6878" s="913"/>
      <c r="G6878" s="1328"/>
    </row>
    <row r="6879" spans="1:7" ht="18.75" customHeight="1" thickBot="1" x14ac:dyDescent="0.3">
      <c r="A6879" s="1333"/>
      <c r="B6879" s="146" t="s">
        <v>6680</v>
      </c>
      <c r="C6879" s="147" t="s">
        <v>95</v>
      </c>
      <c r="D6879" s="168">
        <v>775248</v>
      </c>
      <c r="E6879" s="151">
        <v>833</v>
      </c>
      <c r="F6879" s="913"/>
      <c r="G6879" s="1328"/>
    </row>
    <row r="6880" spans="1:7" ht="19.5" customHeight="1" thickBot="1" x14ac:dyDescent="0.3">
      <c r="A6880" s="1333">
        <v>32</v>
      </c>
      <c r="B6880" s="146" t="s">
        <v>6681</v>
      </c>
      <c r="C6880" s="147" t="s">
        <v>95</v>
      </c>
      <c r="D6880" s="168">
        <v>78170</v>
      </c>
      <c r="E6880" s="151">
        <v>833</v>
      </c>
      <c r="F6880" s="913"/>
      <c r="G6880" s="1337" t="s">
        <v>6051</v>
      </c>
    </row>
    <row r="6881" spans="1:7" ht="19.5" customHeight="1" thickBot="1" x14ac:dyDescent="0.3">
      <c r="A6881" s="1333"/>
      <c r="B6881" s="146" t="s">
        <v>6682</v>
      </c>
      <c r="C6881" s="147" t="s">
        <v>95</v>
      </c>
      <c r="D6881" s="168">
        <v>102978</v>
      </c>
      <c r="E6881" s="151">
        <v>833</v>
      </c>
      <c r="F6881" s="913"/>
      <c r="G6881" s="1328"/>
    </row>
    <row r="6882" spans="1:7" ht="19.5" customHeight="1" thickBot="1" x14ac:dyDescent="0.3">
      <c r="A6882" s="1333"/>
      <c r="B6882" s="146" t="s">
        <v>6683</v>
      </c>
      <c r="C6882" s="147" t="s">
        <v>95</v>
      </c>
      <c r="D6882" s="168">
        <v>270948</v>
      </c>
      <c r="E6882" s="151">
        <v>833</v>
      </c>
      <c r="F6882" s="913"/>
      <c r="G6882" s="1328"/>
    </row>
    <row r="6883" spans="1:7" ht="19.5" customHeight="1" thickBot="1" x14ac:dyDescent="0.3">
      <c r="A6883" s="1333"/>
      <c r="B6883" s="146" t="s">
        <v>6684</v>
      </c>
      <c r="C6883" s="147" t="s">
        <v>95</v>
      </c>
      <c r="D6883" s="168">
        <v>364529</v>
      </c>
      <c r="E6883" s="151">
        <v>833</v>
      </c>
      <c r="F6883" s="913"/>
      <c r="G6883" s="1328"/>
    </row>
    <row r="6884" spans="1:7" ht="19.5" customHeight="1" thickBot="1" x14ac:dyDescent="0.3">
      <c r="A6884" s="1333"/>
      <c r="B6884" s="146" t="s">
        <v>6685</v>
      </c>
      <c r="C6884" s="147" t="s">
        <v>95</v>
      </c>
      <c r="D6884" s="168">
        <v>389433</v>
      </c>
      <c r="E6884" s="151">
        <v>833</v>
      </c>
      <c r="F6884" s="913"/>
      <c r="G6884" s="1328"/>
    </row>
    <row r="6885" spans="1:7" ht="19.5" customHeight="1" thickBot="1" x14ac:dyDescent="0.3">
      <c r="A6885" s="1333"/>
      <c r="B6885" s="146" t="s">
        <v>6686</v>
      </c>
      <c r="C6885" s="147" t="s">
        <v>95</v>
      </c>
      <c r="D6885" s="168">
        <v>415918</v>
      </c>
      <c r="E6885" s="151">
        <v>833</v>
      </c>
      <c r="F6885" s="913"/>
      <c r="G6885" s="1328"/>
    </row>
    <row r="6886" spans="1:7" ht="19.5" customHeight="1" thickBot="1" x14ac:dyDescent="0.3">
      <c r="A6886" s="1333"/>
      <c r="B6886" s="146" t="s">
        <v>6687</v>
      </c>
      <c r="C6886" s="147" t="s">
        <v>95</v>
      </c>
      <c r="D6886" s="168">
        <v>444210</v>
      </c>
      <c r="E6886" s="151">
        <v>833</v>
      </c>
      <c r="F6886" s="913"/>
      <c r="G6886" s="1328"/>
    </row>
    <row r="6887" spans="1:7" ht="19.5" customHeight="1" thickBot="1" x14ac:dyDescent="0.3">
      <c r="A6887" s="1333"/>
      <c r="B6887" s="146" t="s">
        <v>6688</v>
      </c>
      <c r="C6887" s="147" t="s">
        <v>95</v>
      </c>
      <c r="D6887" s="168">
        <v>474562</v>
      </c>
      <c r="E6887" s="151">
        <v>833</v>
      </c>
      <c r="F6887" s="913"/>
      <c r="G6887" s="1328"/>
    </row>
    <row r="6888" spans="1:7" ht="19.5" customHeight="1" thickBot="1" x14ac:dyDescent="0.3">
      <c r="A6888" s="1333"/>
      <c r="B6888" s="146" t="s">
        <v>6689</v>
      </c>
      <c r="C6888" s="147" t="s">
        <v>95</v>
      </c>
      <c r="D6888" s="168">
        <v>507268</v>
      </c>
      <c r="E6888" s="151">
        <v>833</v>
      </c>
      <c r="F6888" s="913"/>
      <c r="G6888" s="1328"/>
    </row>
    <row r="6889" spans="1:7" ht="19.5" customHeight="1" thickBot="1" x14ac:dyDescent="0.3">
      <c r="A6889" s="1333"/>
      <c r="B6889" s="146" t="s">
        <v>6690</v>
      </c>
      <c r="C6889" s="147" t="s">
        <v>95</v>
      </c>
      <c r="D6889" s="168">
        <v>542659</v>
      </c>
      <c r="E6889" s="151">
        <v>833</v>
      </c>
      <c r="F6889" s="913"/>
      <c r="G6889" s="1328"/>
    </row>
    <row r="6890" spans="1:7" ht="19.5" customHeight="1" thickBot="1" x14ac:dyDescent="0.3">
      <c r="A6890" s="1333"/>
      <c r="B6890" s="146" t="s">
        <v>6691</v>
      </c>
      <c r="C6890" s="147" t="s">
        <v>95</v>
      </c>
      <c r="D6890" s="168">
        <v>581110</v>
      </c>
      <c r="E6890" s="151">
        <v>833</v>
      </c>
      <c r="F6890" s="913"/>
      <c r="G6890" s="1328"/>
    </row>
    <row r="6891" spans="1:7" ht="19.5" customHeight="1" thickBot="1" x14ac:dyDescent="0.3">
      <c r="A6891" s="1333"/>
      <c r="B6891" s="146" t="s">
        <v>6692</v>
      </c>
      <c r="C6891" s="147" t="s">
        <v>95</v>
      </c>
      <c r="D6891" s="168">
        <v>623072</v>
      </c>
      <c r="E6891" s="151">
        <v>833</v>
      </c>
      <c r="F6891" s="913"/>
      <c r="G6891" s="1328"/>
    </row>
    <row r="6892" spans="1:7" ht="19.5" customHeight="1" thickBot="1" x14ac:dyDescent="0.3">
      <c r="A6892" s="1333"/>
      <c r="B6892" s="146" t="s">
        <v>6693</v>
      </c>
      <c r="C6892" s="147" t="s">
        <v>95</v>
      </c>
      <c r="D6892" s="168">
        <v>669023</v>
      </c>
      <c r="E6892" s="151">
        <v>833</v>
      </c>
      <c r="F6892" s="913"/>
      <c r="G6892" s="1328"/>
    </row>
    <row r="6893" spans="1:7" ht="19.5" customHeight="1" thickBot="1" x14ac:dyDescent="0.3">
      <c r="A6893" s="1333"/>
      <c r="B6893" s="146" t="s">
        <v>6694</v>
      </c>
      <c r="C6893" s="147" t="s">
        <v>95</v>
      </c>
      <c r="D6893" s="168">
        <v>719533</v>
      </c>
      <c r="E6893" s="151">
        <v>833</v>
      </c>
      <c r="F6893" s="913"/>
      <c r="G6893" s="1328"/>
    </row>
    <row r="6894" spans="1:7" ht="19.5" customHeight="1" thickBot="1" x14ac:dyDescent="0.3">
      <c r="A6894" s="1333"/>
      <c r="B6894" s="146" t="s">
        <v>6695</v>
      </c>
      <c r="C6894" s="147" t="s">
        <v>95</v>
      </c>
      <c r="D6894" s="168">
        <v>775248</v>
      </c>
      <c r="E6894" s="151">
        <v>833</v>
      </c>
      <c r="F6894" s="913"/>
      <c r="G6894" s="1328"/>
    </row>
    <row r="6895" spans="1:7" ht="19.5" customHeight="1" thickBot="1" x14ac:dyDescent="0.3">
      <c r="A6895" s="1333">
        <v>33</v>
      </c>
      <c r="B6895" s="146" t="s">
        <v>6696</v>
      </c>
      <c r="C6895" s="147" t="s">
        <v>95</v>
      </c>
      <c r="D6895" s="168">
        <v>78170</v>
      </c>
      <c r="E6895" s="151">
        <v>833</v>
      </c>
      <c r="F6895" s="913"/>
      <c r="G6895" s="1337" t="s">
        <v>6051</v>
      </c>
    </row>
    <row r="6896" spans="1:7" ht="19.5" customHeight="1" thickBot="1" x14ac:dyDescent="0.3">
      <c r="A6896" s="1333"/>
      <c r="B6896" s="146" t="s">
        <v>6697</v>
      </c>
      <c r="C6896" s="147" t="s">
        <v>95</v>
      </c>
      <c r="D6896" s="168">
        <v>102978</v>
      </c>
      <c r="E6896" s="151">
        <v>833</v>
      </c>
      <c r="F6896" s="913"/>
      <c r="G6896" s="1328"/>
    </row>
    <row r="6897" spans="1:7" ht="19.5" customHeight="1" thickBot="1" x14ac:dyDescent="0.3">
      <c r="A6897" s="1333"/>
      <c r="B6897" s="146" t="s">
        <v>6698</v>
      </c>
      <c r="C6897" s="147" t="s">
        <v>95</v>
      </c>
      <c r="D6897" s="168">
        <v>270948</v>
      </c>
      <c r="E6897" s="151">
        <v>833</v>
      </c>
      <c r="F6897" s="913"/>
      <c r="G6897" s="1328"/>
    </row>
    <row r="6898" spans="1:7" ht="19.5" customHeight="1" thickBot="1" x14ac:dyDescent="0.3">
      <c r="A6898" s="1333"/>
      <c r="B6898" s="146" t="s">
        <v>6699</v>
      </c>
      <c r="C6898" s="147" t="s">
        <v>95</v>
      </c>
      <c r="D6898" s="168">
        <v>364529</v>
      </c>
      <c r="E6898" s="151">
        <v>833</v>
      </c>
      <c r="F6898" s="913"/>
      <c r="G6898" s="1328"/>
    </row>
    <row r="6899" spans="1:7" ht="19.5" customHeight="1" thickBot="1" x14ac:dyDescent="0.3">
      <c r="A6899" s="1333"/>
      <c r="B6899" s="146" t="s">
        <v>6700</v>
      </c>
      <c r="C6899" s="147" t="s">
        <v>95</v>
      </c>
      <c r="D6899" s="168">
        <v>389433</v>
      </c>
      <c r="E6899" s="151">
        <v>833</v>
      </c>
      <c r="F6899" s="913"/>
      <c r="G6899" s="1328"/>
    </row>
    <row r="6900" spans="1:7" ht="19.5" customHeight="1" thickBot="1" x14ac:dyDescent="0.3">
      <c r="A6900" s="1333"/>
      <c r="B6900" s="146" t="s">
        <v>6701</v>
      </c>
      <c r="C6900" s="147" t="s">
        <v>95</v>
      </c>
      <c r="D6900" s="168">
        <v>415918</v>
      </c>
      <c r="E6900" s="151">
        <v>833</v>
      </c>
      <c r="F6900" s="913"/>
      <c r="G6900" s="1328"/>
    </row>
    <row r="6901" spans="1:7" ht="19.5" customHeight="1" thickBot="1" x14ac:dyDescent="0.3">
      <c r="A6901" s="1333"/>
      <c r="B6901" s="146" t="s">
        <v>6702</v>
      </c>
      <c r="C6901" s="147" t="s">
        <v>95</v>
      </c>
      <c r="D6901" s="168">
        <v>444210</v>
      </c>
      <c r="E6901" s="151">
        <v>833</v>
      </c>
      <c r="F6901" s="913"/>
      <c r="G6901" s="1328"/>
    </row>
    <row r="6902" spans="1:7" ht="19.5" customHeight="1" thickBot="1" x14ac:dyDescent="0.3">
      <c r="A6902" s="1333"/>
      <c r="B6902" s="146" t="s">
        <v>6703</v>
      </c>
      <c r="C6902" s="147" t="s">
        <v>95</v>
      </c>
      <c r="D6902" s="168">
        <v>474562</v>
      </c>
      <c r="E6902" s="151">
        <v>833</v>
      </c>
      <c r="F6902" s="913"/>
      <c r="G6902" s="1328"/>
    </row>
    <row r="6903" spans="1:7" ht="19.5" customHeight="1" thickBot="1" x14ac:dyDescent="0.3">
      <c r="A6903" s="1333"/>
      <c r="B6903" s="146" t="s">
        <v>6704</v>
      </c>
      <c r="C6903" s="147" t="s">
        <v>95</v>
      </c>
      <c r="D6903" s="168">
        <v>507268</v>
      </c>
      <c r="E6903" s="151">
        <v>833</v>
      </c>
      <c r="F6903" s="913"/>
      <c r="G6903" s="1328"/>
    </row>
    <row r="6904" spans="1:7" ht="19.5" customHeight="1" thickBot="1" x14ac:dyDescent="0.3">
      <c r="A6904" s="1333"/>
      <c r="B6904" s="146" t="s">
        <v>6705</v>
      </c>
      <c r="C6904" s="147" t="s">
        <v>95</v>
      </c>
      <c r="D6904" s="168">
        <v>542659</v>
      </c>
      <c r="E6904" s="151">
        <v>833</v>
      </c>
      <c r="F6904" s="913"/>
      <c r="G6904" s="1328"/>
    </row>
    <row r="6905" spans="1:7" ht="19.5" customHeight="1" thickBot="1" x14ac:dyDescent="0.3">
      <c r="A6905" s="1333"/>
      <c r="B6905" s="146" t="s">
        <v>6706</v>
      </c>
      <c r="C6905" s="147" t="s">
        <v>95</v>
      </c>
      <c r="D6905" s="168">
        <v>581110</v>
      </c>
      <c r="E6905" s="151">
        <v>833</v>
      </c>
      <c r="F6905" s="913"/>
      <c r="G6905" s="1328"/>
    </row>
    <row r="6906" spans="1:7" ht="19.5" customHeight="1" thickBot="1" x14ac:dyDescent="0.3">
      <c r="A6906" s="1333"/>
      <c r="B6906" s="146" t="s">
        <v>6707</v>
      </c>
      <c r="C6906" s="147" t="s">
        <v>95</v>
      </c>
      <c r="D6906" s="168">
        <v>623072</v>
      </c>
      <c r="E6906" s="151">
        <v>833</v>
      </c>
      <c r="F6906" s="913"/>
      <c r="G6906" s="1328"/>
    </row>
    <row r="6907" spans="1:7" ht="19.5" customHeight="1" thickBot="1" x14ac:dyDescent="0.3">
      <c r="A6907" s="1333"/>
      <c r="B6907" s="146" t="s">
        <v>6708</v>
      </c>
      <c r="C6907" s="147" t="s">
        <v>95</v>
      </c>
      <c r="D6907" s="168">
        <v>669023</v>
      </c>
      <c r="E6907" s="151">
        <v>833</v>
      </c>
      <c r="F6907" s="913"/>
      <c r="G6907" s="1328"/>
    </row>
    <row r="6908" spans="1:7" ht="19.5" customHeight="1" thickBot="1" x14ac:dyDescent="0.3">
      <c r="A6908" s="1333"/>
      <c r="B6908" s="146" t="s">
        <v>6709</v>
      </c>
      <c r="C6908" s="147" t="s">
        <v>95</v>
      </c>
      <c r="D6908" s="168">
        <v>719533</v>
      </c>
      <c r="E6908" s="151">
        <v>833</v>
      </c>
      <c r="F6908" s="913"/>
      <c r="G6908" s="1328"/>
    </row>
    <row r="6909" spans="1:7" ht="19.5" customHeight="1" thickBot="1" x14ac:dyDescent="0.3">
      <c r="A6909" s="1333"/>
      <c r="B6909" s="146" t="s">
        <v>6710</v>
      </c>
      <c r="C6909" s="147" t="s">
        <v>95</v>
      </c>
      <c r="D6909" s="168">
        <v>775248</v>
      </c>
      <c r="E6909" s="151">
        <v>833</v>
      </c>
      <c r="F6909" s="913"/>
      <c r="G6909" s="1328"/>
    </row>
    <row r="6910" spans="1:7" ht="19.5" customHeight="1" thickBot="1" x14ac:dyDescent="0.3">
      <c r="A6910" s="1333">
        <v>34</v>
      </c>
      <c r="B6910" s="146" t="s">
        <v>6711</v>
      </c>
      <c r="C6910" s="147" t="s">
        <v>95</v>
      </c>
      <c r="D6910" s="168">
        <v>78170</v>
      </c>
      <c r="E6910" s="151">
        <v>833</v>
      </c>
      <c r="F6910" s="913"/>
      <c r="G6910" s="1337" t="s">
        <v>6051</v>
      </c>
    </row>
    <row r="6911" spans="1:7" ht="19.5" customHeight="1" thickBot="1" x14ac:dyDescent="0.3">
      <c r="A6911" s="1333"/>
      <c r="B6911" s="146" t="s">
        <v>6712</v>
      </c>
      <c r="C6911" s="147" t="s">
        <v>95</v>
      </c>
      <c r="D6911" s="168">
        <v>102978</v>
      </c>
      <c r="E6911" s="151">
        <v>833</v>
      </c>
      <c r="F6911" s="913"/>
      <c r="G6911" s="1328"/>
    </row>
    <row r="6912" spans="1:7" ht="19.5" customHeight="1" thickBot="1" x14ac:dyDescent="0.3">
      <c r="A6912" s="1333"/>
      <c r="B6912" s="146" t="s">
        <v>6713</v>
      </c>
      <c r="C6912" s="147" t="s">
        <v>95</v>
      </c>
      <c r="D6912" s="168">
        <v>270948</v>
      </c>
      <c r="E6912" s="151">
        <v>833</v>
      </c>
      <c r="F6912" s="913"/>
      <c r="G6912" s="1328"/>
    </row>
    <row r="6913" spans="1:7" ht="19.5" customHeight="1" thickBot="1" x14ac:dyDescent="0.3">
      <c r="A6913" s="1333"/>
      <c r="B6913" s="146" t="s">
        <v>6714</v>
      </c>
      <c r="C6913" s="147" t="s">
        <v>95</v>
      </c>
      <c r="D6913" s="168">
        <v>364529</v>
      </c>
      <c r="E6913" s="151">
        <v>833</v>
      </c>
      <c r="F6913" s="913"/>
      <c r="G6913" s="1328"/>
    </row>
    <row r="6914" spans="1:7" ht="19.5" customHeight="1" thickBot="1" x14ac:dyDescent="0.3">
      <c r="A6914" s="1333"/>
      <c r="B6914" s="146" t="s">
        <v>6715</v>
      </c>
      <c r="C6914" s="147" t="s">
        <v>95</v>
      </c>
      <c r="D6914" s="168">
        <v>389433</v>
      </c>
      <c r="E6914" s="151">
        <v>833</v>
      </c>
      <c r="F6914" s="913"/>
      <c r="G6914" s="1328"/>
    </row>
    <row r="6915" spans="1:7" ht="19.5" customHeight="1" thickBot="1" x14ac:dyDescent="0.3">
      <c r="A6915" s="1333"/>
      <c r="B6915" s="146" t="s">
        <v>6716</v>
      </c>
      <c r="C6915" s="147" t="s">
        <v>95</v>
      </c>
      <c r="D6915" s="168">
        <v>415918</v>
      </c>
      <c r="E6915" s="151">
        <v>833</v>
      </c>
      <c r="F6915" s="913"/>
      <c r="G6915" s="1328"/>
    </row>
    <row r="6916" spans="1:7" ht="19.5" customHeight="1" thickBot="1" x14ac:dyDescent="0.3">
      <c r="A6916" s="1333"/>
      <c r="B6916" s="146" t="s">
        <v>6717</v>
      </c>
      <c r="C6916" s="147" t="s">
        <v>95</v>
      </c>
      <c r="D6916" s="168">
        <v>444210</v>
      </c>
      <c r="E6916" s="151">
        <v>833</v>
      </c>
      <c r="F6916" s="913"/>
      <c r="G6916" s="1328"/>
    </row>
    <row r="6917" spans="1:7" ht="19.5" customHeight="1" thickBot="1" x14ac:dyDescent="0.3">
      <c r="A6917" s="1333"/>
      <c r="B6917" s="146" t="s">
        <v>6718</v>
      </c>
      <c r="C6917" s="147" t="s">
        <v>95</v>
      </c>
      <c r="D6917" s="168">
        <v>474562</v>
      </c>
      <c r="E6917" s="151">
        <v>833</v>
      </c>
      <c r="F6917" s="913"/>
      <c r="G6917" s="1328"/>
    </row>
    <row r="6918" spans="1:7" ht="19.5" customHeight="1" thickBot="1" x14ac:dyDescent="0.3">
      <c r="A6918" s="1333"/>
      <c r="B6918" s="146" t="s">
        <v>6719</v>
      </c>
      <c r="C6918" s="147" t="s">
        <v>95</v>
      </c>
      <c r="D6918" s="168">
        <v>507268</v>
      </c>
      <c r="E6918" s="151">
        <v>833</v>
      </c>
      <c r="F6918" s="913"/>
      <c r="G6918" s="1328"/>
    </row>
    <row r="6919" spans="1:7" ht="19.5" customHeight="1" thickBot="1" x14ac:dyDescent="0.3">
      <c r="A6919" s="1333"/>
      <c r="B6919" s="146" t="s">
        <v>6720</v>
      </c>
      <c r="C6919" s="147" t="s">
        <v>95</v>
      </c>
      <c r="D6919" s="168">
        <v>542659</v>
      </c>
      <c r="E6919" s="151">
        <v>833</v>
      </c>
      <c r="F6919" s="913"/>
      <c r="G6919" s="1328"/>
    </row>
    <row r="6920" spans="1:7" ht="19.5" customHeight="1" thickBot="1" x14ac:dyDescent="0.3">
      <c r="A6920" s="1333"/>
      <c r="B6920" s="146" t="s">
        <v>6721</v>
      </c>
      <c r="C6920" s="147" t="s">
        <v>95</v>
      </c>
      <c r="D6920" s="168">
        <v>581110</v>
      </c>
      <c r="E6920" s="151">
        <v>833</v>
      </c>
      <c r="F6920" s="913"/>
      <c r="G6920" s="1328"/>
    </row>
    <row r="6921" spans="1:7" ht="19.5" customHeight="1" thickBot="1" x14ac:dyDescent="0.3">
      <c r="A6921" s="1333"/>
      <c r="B6921" s="146" t="s">
        <v>6722</v>
      </c>
      <c r="C6921" s="147" t="s">
        <v>95</v>
      </c>
      <c r="D6921" s="168">
        <v>623072</v>
      </c>
      <c r="E6921" s="151">
        <v>833</v>
      </c>
      <c r="F6921" s="913"/>
      <c r="G6921" s="1328"/>
    </row>
    <row r="6922" spans="1:7" ht="19.5" customHeight="1" thickBot="1" x14ac:dyDescent="0.3">
      <c r="A6922" s="1333"/>
      <c r="B6922" s="146" t="s">
        <v>6723</v>
      </c>
      <c r="C6922" s="147" t="s">
        <v>95</v>
      </c>
      <c r="D6922" s="168">
        <v>669023</v>
      </c>
      <c r="E6922" s="151">
        <v>833</v>
      </c>
      <c r="F6922" s="913"/>
      <c r="G6922" s="1328"/>
    </row>
    <row r="6923" spans="1:7" ht="19.5" customHeight="1" thickBot="1" x14ac:dyDescent="0.3">
      <c r="A6923" s="1333"/>
      <c r="B6923" s="146" t="s">
        <v>6724</v>
      </c>
      <c r="C6923" s="147" t="s">
        <v>95</v>
      </c>
      <c r="D6923" s="168">
        <v>719533</v>
      </c>
      <c r="E6923" s="151">
        <v>833</v>
      </c>
      <c r="F6923" s="913"/>
      <c r="G6923" s="1328"/>
    </row>
    <row r="6924" spans="1:7" ht="19.5" customHeight="1" thickBot="1" x14ac:dyDescent="0.3">
      <c r="A6924" s="1333"/>
      <c r="B6924" s="146" t="s">
        <v>6725</v>
      </c>
      <c r="C6924" s="147" t="s">
        <v>95</v>
      </c>
      <c r="D6924" s="168">
        <v>775248</v>
      </c>
      <c r="E6924" s="151">
        <v>833</v>
      </c>
      <c r="F6924" s="913"/>
      <c r="G6924" s="1328"/>
    </row>
    <row r="6925" spans="1:7" ht="19.5" customHeight="1" thickBot="1" x14ac:dyDescent="0.3">
      <c r="A6925" s="1333">
        <v>35</v>
      </c>
      <c r="B6925" s="146" t="s">
        <v>6726</v>
      </c>
      <c r="C6925" s="147" t="s">
        <v>95</v>
      </c>
      <c r="D6925" s="168">
        <v>78170</v>
      </c>
      <c r="E6925" s="151">
        <v>833</v>
      </c>
      <c r="F6925" s="913"/>
      <c r="G6925" s="1337" t="s">
        <v>6051</v>
      </c>
    </row>
    <row r="6926" spans="1:7" ht="19.5" customHeight="1" thickBot="1" x14ac:dyDescent="0.3">
      <c r="A6926" s="1333"/>
      <c r="B6926" s="146" t="s">
        <v>6727</v>
      </c>
      <c r="C6926" s="147" t="s">
        <v>95</v>
      </c>
      <c r="D6926" s="168">
        <v>102978</v>
      </c>
      <c r="E6926" s="151">
        <v>833</v>
      </c>
      <c r="F6926" s="913"/>
      <c r="G6926" s="1328"/>
    </row>
    <row r="6927" spans="1:7" ht="19.5" customHeight="1" thickBot="1" x14ac:dyDescent="0.3">
      <c r="A6927" s="1333"/>
      <c r="B6927" s="146" t="s">
        <v>6728</v>
      </c>
      <c r="C6927" s="147" t="s">
        <v>95</v>
      </c>
      <c r="D6927" s="168">
        <v>270948</v>
      </c>
      <c r="E6927" s="151">
        <v>833</v>
      </c>
      <c r="F6927" s="913"/>
      <c r="G6927" s="1328"/>
    </row>
    <row r="6928" spans="1:7" ht="19.5" customHeight="1" thickBot="1" x14ac:dyDescent="0.3">
      <c r="A6928" s="1333"/>
      <c r="B6928" s="146" t="s">
        <v>6729</v>
      </c>
      <c r="C6928" s="147" t="s">
        <v>95</v>
      </c>
      <c r="D6928" s="168">
        <v>364529</v>
      </c>
      <c r="E6928" s="151">
        <v>833</v>
      </c>
      <c r="F6928" s="913"/>
      <c r="G6928" s="1328"/>
    </row>
    <row r="6929" spans="1:7" ht="19.5" customHeight="1" thickBot="1" x14ac:dyDescent="0.3">
      <c r="A6929" s="1333"/>
      <c r="B6929" s="146" t="s">
        <v>6730</v>
      </c>
      <c r="C6929" s="147" t="s">
        <v>95</v>
      </c>
      <c r="D6929" s="168">
        <v>389433</v>
      </c>
      <c r="E6929" s="151">
        <v>833</v>
      </c>
      <c r="F6929" s="913"/>
      <c r="G6929" s="1328"/>
    </row>
    <row r="6930" spans="1:7" ht="19.5" customHeight="1" thickBot="1" x14ac:dyDescent="0.3">
      <c r="A6930" s="1333"/>
      <c r="B6930" s="146" t="s">
        <v>6731</v>
      </c>
      <c r="C6930" s="147" t="s">
        <v>95</v>
      </c>
      <c r="D6930" s="168">
        <v>415918</v>
      </c>
      <c r="E6930" s="151">
        <v>833</v>
      </c>
      <c r="F6930" s="913"/>
      <c r="G6930" s="1328"/>
    </row>
    <row r="6931" spans="1:7" ht="19.5" customHeight="1" thickBot="1" x14ac:dyDescent="0.3">
      <c r="A6931" s="1333"/>
      <c r="B6931" s="146" t="s">
        <v>6732</v>
      </c>
      <c r="C6931" s="147" t="s">
        <v>95</v>
      </c>
      <c r="D6931" s="168">
        <v>444210</v>
      </c>
      <c r="E6931" s="151">
        <v>833</v>
      </c>
      <c r="F6931" s="913"/>
      <c r="G6931" s="1328"/>
    </row>
    <row r="6932" spans="1:7" ht="19.5" customHeight="1" thickBot="1" x14ac:dyDescent="0.3">
      <c r="A6932" s="1333"/>
      <c r="B6932" s="146" t="s">
        <v>6733</v>
      </c>
      <c r="C6932" s="147" t="s">
        <v>95</v>
      </c>
      <c r="D6932" s="168">
        <v>474562</v>
      </c>
      <c r="E6932" s="151">
        <v>833</v>
      </c>
      <c r="F6932" s="913"/>
      <c r="G6932" s="1328"/>
    </row>
    <row r="6933" spans="1:7" ht="19.5" customHeight="1" thickBot="1" x14ac:dyDescent="0.3">
      <c r="A6933" s="1333"/>
      <c r="B6933" s="146" t="s">
        <v>6734</v>
      </c>
      <c r="C6933" s="147" t="s">
        <v>95</v>
      </c>
      <c r="D6933" s="168">
        <v>507268</v>
      </c>
      <c r="E6933" s="151">
        <v>833</v>
      </c>
      <c r="F6933" s="913"/>
      <c r="G6933" s="1328"/>
    </row>
    <row r="6934" spans="1:7" ht="19.5" customHeight="1" thickBot="1" x14ac:dyDescent="0.3">
      <c r="A6934" s="1333"/>
      <c r="B6934" s="146" t="s">
        <v>6735</v>
      </c>
      <c r="C6934" s="147" t="s">
        <v>95</v>
      </c>
      <c r="D6934" s="168">
        <v>542659</v>
      </c>
      <c r="E6934" s="151">
        <v>833</v>
      </c>
      <c r="F6934" s="913"/>
      <c r="G6934" s="1328"/>
    </row>
    <row r="6935" spans="1:7" ht="19.5" customHeight="1" thickBot="1" x14ac:dyDescent="0.3">
      <c r="A6935" s="1333"/>
      <c r="B6935" s="146" t="s">
        <v>6736</v>
      </c>
      <c r="C6935" s="147" t="s">
        <v>95</v>
      </c>
      <c r="D6935" s="168">
        <v>581110</v>
      </c>
      <c r="E6935" s="151">
        <v>833</v>
      </c>
      <c r="F6935" s="913"/>
      <c r="G6935" s="1328"/>
    </row>
    <row r="6936" spans="1:7" ht="19.5" customHeight="1" thickBot="1" x14ac:dyDescent="0.3">
      <c r="A6936" s="1333"/>
      <c r="B6936" s="146" t="s">
        <v>6737</v>
      </c>
      <c r="C6936" s="147" t="s">
        <v>95</v>
      </c>
      <c r="D6936" s="168">
        <v>623072</v>
      </c>
      <c r="E6936" s="151">
        <v>833</v>
      </c>
      <c r="F6936" s="913"/>
      <c r="G6936" s="1328"/>
    </row>
    <row r="6937" spans="1:7" ht="19.5" customHeight="1" thickBot="1" x14ac:dyDescent="0.3">
      <c r="A6937" s="1333"/>
      <c r="B6937" s="146" t="s">
        <v>6738</v>
      </c>
      <c r="C6937" s="147" t="s">
        <v>95</v>
      </c>
      <c r="D6937" s="168">
        <v>669023</v>
      </c>
      <c r="E6937" s="151">
        <v>833</v>
      </c>
      <c r="F6937" s="913"/>
      <c r="G6937" s="1328"/>
    </row>
    <row r="6938" spans="1:7" ht="19.5" customHeight="1" thickBot="1" x14ac:dyDescent="0.3">
      <c r="A6938" s="1333"/>
      <c r="B6938" s="146" t="s">
        <v>6739</v>
      </c>
      <c r="C6938" s="147" t="s">
        <v>95</v>
      </c>
      <c r="D6938" s="168">
        <v>719533</v>
      </c>
      <c r="E6938" s="151">
        <v>833</v>
      </c>
      <c r="F6938" s="913"/>
      <c r="G6938" s="1328"/>
    </row>
    <row r="6939" spans="1:7" ht="19.5" customHeight="1" thickBot="1" x14ac:dyDescent="0.3">
      <c r="A6939" s="1333"/>
      <c r="B6939" s="146" t="s">
        <v>6740</v>
      </c>
      <c r="C6939" s="147" t="s">
        <v>95</v>
      </c>
      <c r="D6939" s="168">
        <v>775248</v>
      </c>
      <c r="E6939" s="151">
        <v>833</v>
      </c>
      <c r="F6939" s="913"/>
      <c r="G6939" s="1328"/>
    </row>
    <row r="6940" spans="1:7" ht="19.5" customHeight="1" thickBot="1" x14ac:dyDescent="0.3">
      <c r="A6940" s="1333">
        <v>36</v>
      </c>
      <c r="B6940" s="146" t="s">
        <v>6741</v>
      </c>
      <c r="C6940" s="147" t="s">
        <v>95</v>
      </c>
      <c r="D6940" s="168">
        <v>78170</v>
      </c>
      <c r="E6940" s="151">
        <v>833</v>
      </c>
      <c r="F6940" s="913"/>
      <c r="G6940" s="1337" t="s">
        <v>6051</v>
      </c>
    </row>
    <row r="6941" spans="1:7" ht="19.5" customHeight="1" thickBot="1" x14ac:dyDescent="0.3">
      <c r="A6941" s="1333"/>
      <c r="B6941" s="146" t="s">
        <v>6742</v>
      </c>
      <c r="C6941" s="147" t="s">
        <v>95</v>
      </c>
      <c r="D6941" s="168">
        <v>102978</v>
      </c>
      <c r="E6941" s="151">
        <v>833</v>
      </c>
      <c r="F6941" s="913"/>
      <c r="G6941" s="1328"/>
    </row>
    <row r="6942" spans="1:7" ht="19.5" customHeight="1" thickBot="1" x14ac:dyDescent="0.3">
      <c r="A6942" s="1333"/>
      <c r="B6942" s="146" t="s">
        <v>6743</v>
      </c>
      <c r="C6942" s="147" t="s">
        <v>95</v>
      </c>
      <c r="D6942" s="168">
        <v>270948</v>
      </c>
      <c r="E6942" s="151">
        <v>833</v>
      </c>
      <c r="F6942" s="913"/>
      <c r="G6942" s="1328"/>
    </row>
    <row r="6943" spans="1:7" ht="19.5" customHeight="1" thickBot="1" x14ac:dyDescent="0.3">
      <c r="A6943" s="1333"/>
      <c r="B6943" s="146" t="s">
        <v>6744</v>
      </c>
      <c r="C6943" s="147" t="s">
        <v>95</v>
      </c>
      <c r="D6943" s="168">
        <v>364529</v>
      </c>
      <c r="E6943" s="151">
        <v>833</v>
      </c>
      <c r="F6943" s="913"/>
      <c r="G6943" s="1328"/>
    </row>
    <row r="6944" spans="1:7" ht="19.5" customHeight="1" thickBot="1" x14ac:dyDescent="0.3">
      <c r="A6944" s="1333"/>
      <c r="B6944" s="146" t="s">
        <v>6745</v>
      </c>
      <c r="C6944" s="147" t="s">
        <v>95</v>
      </c>
      <c r="D6944" s="168">
        <v>389433</v>
      </c>
      <c r="E6944" s="151">
        <v>833</v>
      </c>
      <c r="F6944" s="913"/>
      <c r="G6944" s="1328"/>
    </row>
    <row r="6945" spans="1:7" ht="19.5" customHeight="1" thickBot="1" x14ac:dyDescent="0.3">
      <c r="A6945" s="1333"/>
      <c r="B6945" s="146" t="s">
        <v>6746</v>
      </c>
      <c r="C6945" s="147" t="s">
        <v>95</v>
      </c>
      <c r="D6945" s="168">
        <v>415918</v>
      </c>
      <c r="E6945" s="151">
        <v>833</v>
      </c>
      <c r="F6945" s="913"/>
      <c r="G6945" s="1328"/>
    </row>
    <row r="6946" spans="1:7" ht="19.5" customHeight="1" thickBot="1" x14ac:dyDescent="0.3">
      <c r="A6946" s="1333"/>
      <c r="B6946" s="146" t="s">
        <v>6747</v>
      </c>
      <c r="C6946" s="147" t="s">
        <v>95</v>
      </c>
      <c r="D6946" s="168">
        <v>444210</v>
      </c>
      <c r="E6946" s="151">
        <v>833</v>
      </c>
      <c r="F6946" s="913"/>
      <c r="G6946" s="1328"/>
    </row>
    <row r="6947" spans="1:7" ht="19.5" customHeight="1" thickBot="1" x14ac:dyDescent="0.3">
      <c r="A6947" s="1333"/>
      <c r="B6947" s="146" t="s">
        <v>6748</v>
      </c>
      <c r="C6947" s="147" t="s">
        <v>95</v>
      </c>
      <c r="D6947" s="168">
        <v>474562</v>
      </c>
      <c r="E6947" s="151">
        <v>833</v>
      </c>
      <c r="F6947" s="913"/>
      <c r="G6947" s="1328"/>
    </row>
    <row r="6948" spans="1:7" ht="19.5" customHeight="1" thickBot="1" x14ac:dyDescent="0.3">
      <c r="A6948" s="1333"/>
      <c r="B6948" s="146" t="s">
        <v>6749</v>
      </c>
      <c r="C6948" s="147" t="s">
        <v>95</v>
      </c>
      <c r="D6948" s="168">
        <v>507268</v>
      </c>
      <c r="E6948" s="151">
        <v>833</v>
      </c>
      <c r="F6948" s="913"/>
      <c r="G6948" s="1328"/>
    </row>
    <row r="6949" spans="1:7" ht="19.5" customHeight="1" thickBot="1" x14ac:dyDescent="0.3">
      <c r="A6949" s="1333"/>
      <c r="B6949" s="146" t="s">
        <v>6750</v>
      </c>
      <c r="C6949" s="147" t="s">
        <v>95</v>
      </c>
      <c r="D6949" s="168">
        <v>542659</v>
      </c>
      <c r="E6949" s="151">
        <v>833</v>
      </c>
      <c r="F6949" s="913"/>
      <c r="G6949" s="1328"/>
    </row>
    <row r="6950" spans="1:7" ht="19.5" customHeight="1" thickBot="1" x14ac:dyDescent="0.3">
      <c r="A6950" s="1333"/>
      <c r="B6950" s="146" t="s">
        <v>6751</v>
      </c>
      <c r="C6950" s="147" t="s">
        <v>95</v>
      </c>
      <c r="D6950" s="168">
        <v>581110</v>
      </c>
      <c r="E6950" s="151">
        <v>833</v>
      </c>
      <c r="F6950" s="913"/>
      <c r="G6950" s="1328"/>
    </row>
    <row r="6951" spans="1:7" ht="19.5" customHeight="1" thickBot="1" x14ac:dyDescent="0.3">
      <c r="A6951" s="1333"/>
      <c r="B6951" s="146" t="s">
        <v>6752</v>
      </c>
      <c r="C6951" s="147" t="s">
        <v>95</v>
      </c>
      <c r="D6951" s="168">
        <v>623072</v>
      </c>
      <c r="E6951" s="151">
        <v>833</v>
      </c>
      <c r="F6951" s="913"/>
      <c r="G6951" s="1328"/>
    </row>
    <row r="6952" spans="1:7" ht="19.5" customHeight="1" thickBot="1" x14ac:dyDescent="0.3">
      <c r="A6952" s="1333"/>
      <c r="B6952" s="146" t="s">
        <v>6753</v>
      </c>
      <c r="C6952" s="147" t="s">
        <v>95</v>
      </c>
      <c r="D6952" s="168">
        <v>669023</v>
      </c>
      <c r="E6952" s="151">
        <v>833</v>
      </c>
      <c r="F6952" s="913"/>
      <c r="G6952" s="1328"/>
    </row>
    <row r="6953" spans="1:7" ht="19.5" customHeight="1" thickBot="1" x14ac:dyDescent="0.3">
      <c r="A6953" s="1333"/>
      <c r="B6953" s="146" t="s">
        <v>6754</v>
      </c>
      <c r="C6953" s="147" t="s">
        <v>95</v>
      </c>
      <c r="D6953" s="168">
        <v>719533</v>
      </c>
      <c r="E6953" s="151">
        <v>833</v>
      </c>
      <c r="F6953" s="913"/>
      <c r="G6953" s="1328"/>
    </row>
    <row r="6954" spans="1:7" ht="19.5" customHeight="1" thickBot="1" x14ac:dyDescent="0.3">
      <c r="A6954" s="1333"/>
      <c r="B6954" s="146" t="s">
        <v>6755</v>
      </c>
      <c r="C6954" s="147" t="s">
        <v>95</v>
      </c>
      <c r="D6954" s="168">
        <v>775248</v>
      </c>
      <c r="E6954" s="151">
        <v>833</v>
      </c>
      <c r="F6954" s="913"/>
      <c r="G6954" s="1328"/>
    </row>
    <row r="6955" spans="1:7" ht="19.5" customHeight="1" thickBot="1" x14ac:dyDescent="0.3">
      <c r="A6955" s="1333">
        <v>37</v>
      </c>
      <c r="B6955" s="146" t="s">
        <v>6756</v>
      </c>
      <c r="C6955" s="147" t="s">
        <v>95</v>
      </c>
      <c r="D6955" s="168">
        <v>78170</v>
      </c>
      <c r="E6955" s="151">
        <v>833</v>
      </c>
      <c r="F6955" s="913"/>
      <c r="G6955" s="1337" t="s">
        <v>6051</v>
      </c>
    </row>
    <row r="6956" spans="1:7" ht="19.5" customHeight="1" thickBot="1" x14ac:dyDescent="0.3">
      <c r="A6956" s="1333"/>
      <c r="B6956" s="146" t="s">
        <v>6757</v>
      </c>
      <c r="C6956" s="147" t="s">
        <v>95</v>
      </c>
      <c r="D6956" s="168">
        <v>102978</v>
      </c>
      <c r="E6956" s="151">
        <v>833</v>
      </c>
      <c r="F6956" s="913"/>
      <c r="G6956" s="1328"/>
    </row>
    <row r="6957" spans="1:7" ht="19.5" customHeight="1" thickBot="1" x14ac:dyDescent="0.3">
      <c r="A6957" s="1333"/>
      <c r="B6957" s="146" t="s">
        <v>6758</v>
      </c>
      <c r="C6957" s="147" t="s">
        <v>95</v>
      </c>
      <c r="D6957" s="168">
        <v>270948</v>
      </c>
      <c r="E6957" s="151">
        <v>833</v>
      </c>
      <c r="F6957" s="913"/>
      <c r="G6957" s="1328"/>
    </row>
    <row r="6958" spans="1:7" ht="19.5" customHeight="1" thickBot="1" x14ac:dyDescent="0.3">
      <c r="A6958" s="1333"/>
      <c r="B6958" s="146" t="s">
        <v>6759</v>
      </c>
      <c r="C6958" s="147" t="s">
        <v>95</v>
      </c>
      <c r="D6958" s="168">
        <v>364529</v>
      </c>
      <c r="E6958" s="151">
        <v>833</v>
      </c>
      <c r="F6958" s="913"/>
      <c r="G6958" s="1328"/>
    </row>
    <row r="6959" spans="1:7" ht="19.5" customHeight="1" thickBot="1" x14ac:dyDescent="0.3">
      <c r="A6959" s="1333"/>
      <c r="B6959" s="146" t="s">
        <v>6760</v>
      </c>
      <c r="C6959" s="147" t="s">
        <v>95</v>
      </c>
      <c r="D6959" s="168">
        <v>389433</v>
      </c>
      <c r="E6959" s="151">
        <v>833</v>
      </c>
      <c r="F6959" s="913"/>
      <c r="G6959" s="1328"/>
    </row>
    <row r="6960" spans="1:7" ht="19.5" customHeight="1" thickBot="1" x14ac:dyDescent="0.3">
      <c r="A6960" s="1333"/>
      <c r="B6960" s="146" t="s">
        <v>6761</v>
      </c>
      <c r="C6960" s="147" t="s">
        <v>95</v>
      </c>
      <c r="D6960" s="168">
        <v>415918</v>
      </c>
      <c r="E6960" s="151">
        <v>833</v>
      </c>
      <c r="F6960" s="913"/>
      <c r="G6960" s="1328"/>
    </row>
    <row r="6961" spans="1:7" ht="19.5" customHeight="1" thickBot="1" x14ac:dyDescent="0.3">
      <c r="A6961" s="1333"/>
      <c r="B6961" s="146" t="s">
        <v>6762</v>
      </c>
      <c r="C6961" s="147" t="s">
        <v>95</v>
      </c>
      <c r="D6961" s="168">
        <v>444210</v>
      </c>
      <c r="E6961" s="151">
        <v>833</v>
      </c>
      <c r="F6961" s="913"/>
      <c r="G6961" s="1328"/>
    </row>
    <row r="6962" spans="1:7" ht="19.5" customHeight="1" thickBot="1" x14ac:dyDescent="0.3">
      <c r="A6962" s="1333"/>
      <c r="B6962" s="146" t="s">
        <v>6763</v>
      </c>
      <c r="C6962" s="147" t="s">
        <v>95</v>
      </c>
      <c r="D6962" s="168">
        <v>474562</v>
      </c>
      <c r="E6962" s="151">
        <v>833</v>
      </c>
      <c r="F6962" s="913"/>
      <c r="G6962" s="1328"/>
    </row>
    <row r="6963" spans="1:7" ht="19.5" customHeight="1" thickBot="1" x14ac:dyDescent="0.3">
      <c r="A6963" s="1333"/>
      <c r="B6963" s="146" t="s">
        <v>6764</v>
      </c>
      <c r="C6963" s="147" t="s">
        <v>95</v>
      </c>
      <c r="D6963" s="168">
        <v>507268</v>
      </c>
      <c r="E6963" s="151">
        <v>833</v>
      </c>
      <c r="F6963" s="913"/>
      <c r="G6963" s="1328"/>
    </row>
    <row r="6964" spans="1:7" ht="19.5" customHeight="1" thickBot="1" x14ac:dyDescent="0.3">
      <c r="A6964" s="1333"/>
      <c r="B6964" s="146" t="s">
        <v>6765</v>
      </c>
      <c r="C6964" s="147" t="s">
        <v>95</v>
      </c>
      <c r="D6964" s="168">
        <v>542659</v>
      </c>
      <c r="E6964" s="151">
        <v>833</v>
      </c>
      <c r="F6964" s="913"/>
      <c r="G6964" s="1328"/>
    </row>
    <row r="6965" spans="1:7" ht="19.5" customHeight="1" thickBot="1" x14ac:dyDescent="0.3">
      <c r="A6965" s="1333"/>
      <c r="B6965" s="146" t="s">
        <v>6766</v>
      </c>
      <c r="C6965" s="147" t="s">
        <v>95</v>
      </c>
      <c r="D6965" s="168">
        <v>581110</v>
      </c>
      <c r="E6965" s="151">
        <v>833</v>
      </c>
      <c r="F6965" s="913"/>
      <c r="G6965" s="1328"/>
    </row>
    <row r="6966" spans="1:7" ht="19.5" customHeight="1" thickBot="1" x14ac:dyDescent="0.3">
      <c r="A6966" s="1333"/>
      <c r="B6966" s="146" t="s">
        <v>6767</v>
      </c>
      <c r="C6966" s="147" t="s">
        <v>95</v>
      </c>
      <c r="D6966" s="168">
        <v>623072</v>
      </c>
      <c r="E6966" s="151">
        <v>833</v>
      </c>
      <c r="F6966" s="913"/>
      <c r="G6966" s="1328"/>
    </row>
    <row r="6967" spans="1:7" ht="19.5" customHeight="1" thickBot="1" x14ac:dyDescent="0.3">
      <c r="A6967" s="1333"/>
      <c r="B6967" s="146" t="s">
        <v>6768</v>
      </c>
      <c r="C6967" s="147" t="s">
        <v>95</v>
      </c>
      <c r="D6967" s="168">
        <v>669023</v>
      </c>
      <c r="E6967" s="151">
        <v>833</v>
      </c>
      <c r="F6967" s="913"/>
      <c r="G6967" s="1328"/>
    </row>
    <row r="6968" spans="1:7" ht="19.5" customHeight="1" thickBot="1" x14ac:dyDescent="0.3">
      <c r="A6968" s="1333"/>
      <c r="B6968" s="146" t="s">
        <v>6769</v>
      </c>
      <c r="C6968" s="147" t="s">
        <v>95</v>
      </c>
      <c r="D6968" s="168">
        <v>719533</v>
      </c>
      <c r="E6968" s="151">
        <v>833</v>
      </c>
      <c r="F6968" s="913"/>
      <c r="G6968" s="1328"/>
    </row>
    <row r="6969" spans="1:7" ht="19.5" customHeight="1" thickBot="1" x14ac:dyDescent="0.3">
      <c r="A6969" s="1333"/>
      <c r="B6969" s="146" t="s">
        <v>6770</v>
      </c>
      <c r="C6969" s="147" t="s">
        <v>95</v>
      </c>
      <c r="D6969" s="168">
        <v>775248</v>
      </c>
      <c r="E6969" s="151">
        <v>833</v>
      </c>
      <c r="F6969" s="913"/>
      <c r="G6969" s="1328"/>
    </row>
    <row r="6970" spans="1:7" ht="19.5" customHeight="1" thickBot="1" x14ac:dyDescent="0.3">
      <c r="A6970" s="1333">
        <v>38</v>
      </c>
      <c r="B6970" s="146" t="s">
        <v>6771</v>
      </c>
      <c r="C6970" s="147" t="s">
        <v>95</v>
      </c>
      <c r="D6970" s="168">
        <v>78170</v>
      </c>
      <c r="E6970" s="151">
        <v>833</v>
      </c>
      <c r="F6970" s="913"/>
      <c r="G6970" s="1337" t="s">
        <v>6051</v>
      </c>
    </row>
    <row r="6971" spans="1:7" ht="19.5" customHeight="1" thickBot="1" x14ac:dyDescent="0.3">
      <c r="A6971" s="1333"/>
      <c r="B6971" s="146" t="s">
        <v>6772</v>
      </c>
      <c r="C6971" s="147" t="s">
        <v>95</v>
      </c>
      <c r="D6971" s="168">
        <v>102978</v>
      </c>
      <c r="E6971" s="151">
        <v>833</v>
      </c>
      <c r="F6971" s="913"/>
      <c r="G6971" s="1328"/>
    </row>
    <row r="6972" spans="1:7" ht="19.5" customHeight="1" thickBot="1" x14ac:dyDescent="0.3">
      <c r="A6972" s="1333"/>
      <c r="B6972" s="146" t="s">
        <v>6773</v>
      </c>
      <c r="C6972" s="147" t="s">
        <v>95</v>
      </c>
      <c r="D6972" s="168">
        <v>270948</v>
      </c>
      <c r="E6972" s="151">
        <v>833</v>
      </c>
      <c r="F6972" s="913"/>
      <c r="G6972" s="1328"/>
    </row>
    <row r="6973" spans="1:7" ht="19.5" customHeight="1" thickBot="1" x14ac:dyDescent="0.3">
      <c r="A6973" s="1333"/>
      <c r="B6973" s="146" t="s">
        <v>6774</v>
      </c>
      <c r="C6973" s="147" t="s">
        <v>95</v>
      </c>
      <c r="D6973" s="168">
        <v>364529</v>
      </c>
      <c r="E6973" s="151">
        <v>833</v>
      </c>
      <c r="F6973" s="913"/>
      <c r="G6973" s="1328"/>
    </row>
    <row r="6974" spans="1:7" ht="19.5" customHeight="1" thickBot="1" x14ac:dyDescent="0.3">
      <c r="A6974" s="1333"/>
      <c r="B6974" s="146" t="s">
        <v>6775</v>
      </c>
      <c r="C6974" s="147" t="s">
        <v>95</v>
      </c>
      <c r="D6974" s="168">
        <v>389433</v>
      </c>
      <c r="E6974" s="151">
        <v>833</v>
      </c>
      <c r="F6974" s="913"/>
      <c r="G6974" s="1328"/>
    </row>
    <row r="6975" spans="1:7" ht="19.5" customHeight="1" thickBot="1" x14ac:dyDescent="0.3">
      <c r="A6975" s="1333"/>
      <c r="B6975" s="146" t="s">
        <v>6776</v>
      </c>
      <c r="C6975" s="147" t="s">
        <v>95</v>
      </c>
      <c r="D6975" s="168">
        <v>415918</v>
      </c>
      <c r="E6975" s="151">
        <v>833</v>
      </c>
      <c r="F6975" s="913"/>
      <c r="G6975" s="1328"/>
    </row>
    <row r="6976" spans="1:7" ht="19.5" customHeight="1" thickBot="1" x14ac:dyDescent="0.3">
      <c r="A6976" s="1333"/>
      <c r="B6976" s="146" t="s">
        <v>6777</v>
      </c>
      <c r="C6976" s="147" t="s">
        <v>95</v>
      </c>
      <c r="D6976" s="168">
        <v>444210</v>
      </c>
      <c r="E6976" s="151">
        <v>833</v>
      </c>
      <c r="F6976" s="913"/>
      <c r="G6976" s="1328"/>
    </row>
    <row r="6977" spans="1:7" ht="19.5" customHeight="1" thickBot="1" x14ac:dyDescent="0.3">
      <c r="A6977" s="1333"/>
      <c r="B6977" s="146" t="s">
        <v>6778</v>
      </c>
      <c r="C6977" s="147" t="s">
        <v>95</v>
      </c>
      <c r="D6977" s="168">
        <v>474562</v>
      </c>
      <c r="E6977" s="151">
        <v>833</v>
      </c>
      <c r="F6977" s="913"/>
      <c r="G6977" s="1328"/>
    </row>
    <row r="6978" spans="1:7" ht="19.5" customHeight="1" thickBot="1" x14ac:dyDescent="0.3">
      <c r="A6978" s="1333"/>
      <c r="B6978" s="146" t="s">
        <v>6779</v>
      </c>
      <c r="C6978" s="147" t="s">
        <v>95</v>
      </c>
      <c r="D6978" s="168">
        <v>507268</v>
      </c>
      <c r="E6978" s="151">
        <v>833</v>
      </c>
      <c r="F6978" s="913"/>
      <c r="G6978" s="1328"/>
    </row>
    <row r="6979" spans="1:7" ht="19.5" customHeight="1" thickBot="1" x14ac:dyDescent="0.3">
      <c r="A6979" s="1333"/>
      <c r="B6979" s="146" t="s">
        <v>6780</v>
      </c>
      <c r="C6979" s="147" t="s">
        <v>95</v>
      </c>
      <c r="D6979" s="168">
        <v>542659</v>
      </c>
      <c r="E6979" s="151">
        <v>833</v>
      </c>
      <c r="F6979" s="913"/>
      <c r="G6979" s="1328"/>
    </row>
    <row r="6980" spans="1:7" ht="19.5" customHeight="1" thickBot="1" x14ac:dyDescent="0.3">
      <c r="A6980" s="1333"/>
      <c r="B6980" s="146" t="s">
        <v>6781</v>
      </c>
      <c r="C6980" s="147" t="s">
        <v>95</v>
      </c>
      <c r="D6980" s="168">
        <v>581110</v>
      </c>
      <c r="E6980" s="151">
        <v>833</v>
      </c>
      <c r="F6980" s="913"/>
      <c r="G6980" s="1328"/>
    </row>
    <row r="6981" spans="1:7" ht="19.5" customHeight="1" thickBot="1" x14ac:dyDescent="0.3">
      <c r="A6981" s="1333"/>
      <c r="B6981" s="146" t="s">
        <v>6782</v>
      </c>
      <c r="C6981" s="147" t="s">
        <v>95</v>
      </c>
      <c r="D6981" s="168">
        <v>623072</v>
      </c>
      <c r="E6981" s="151">
        <v>833</v>
      </c>
      <c r="F6981" s="913"/>
      <c r="G6981" s="1328"/>
    </row>
    <row r="6982" spans="1:7" ht="19.5" customHeight="1" thickBot="1" x14ac:dyDescent="0.3">
      <c r="A6982" s="1333"/>
      <c r="B6982" s="146" t="s">
        <v>6783</v>
      </c>
      <c r="C6982" s="147" t="s">
        <v>95</v>
      </c>
      <c r="D6982" s="168">
        <v>669023</v>
      </c>
      <c r="E6982" s="151">
        <v>833</v>
      </c>
      <c r="F6982" s="913"/>
      <c r="G6982" s="1328"/>
    </row>
    <row r="6983" spans="1:7" ht="19.5" customHeight="1" thickBot="1" x14ac:dyDescent="0.3">
      <c r="A6983" s="1333"/>
      <c r="B6983" s="146" t="s">
        <v>6784</v>
      </c>
      <c r="C6983" s="147" t="s">
        <v>95</v>
      </c>
      <c r="D6983" s="168">
        <v>719533</v>
      </c>
      <c r="E6983" s="151">
        <v>833</v>
      </c>
      <c r="F6983" s="913"/>
      <c r="G6983" s="1328"/>
    </row>
    <row r="6984" spans="1:7" ht="19.5" customHeight="1" thickBot="1" x14ac:dyDescent="0.3">
      <c r="A6984" s="1333"/>
      <c r="B6984" s="146" t="s">
        <v>6785</v>
      </c>
      <c r="C6984" s="147" t="s">
        <v>95</v>
      </c>
      <c r="D6984" s="168">
        <v>775248</v>
      </c>
      <c r="E6984" s="151">
        <v>833</v>
      </c>
      <c r="F6984" s="913"/>
      <c r="G6984" s="1328"/>
    </row>
    <row r="6985" spans="1:7" ht="19.5" customHeight="1" thickBot="1" x14ac:dyDescent="0.3">
      <c r="A6985" s="1333">
        <v>39</v>
      </c>
      <c r="B6985" s="146" t="s">
        <v>6786</v>
      </c>
      <c r="C6985" s="147" t="s">
        <v>95</v>
      </c>
      <c r="D6985" s="168">
        <v>78170</v>
      </c>
      <c r="E6985" s="151">
        <v>833</v>
      </c>
      <c r="F6985" s="913"/>
      <c r="G6985" s="1337" t="s">
        <v>6051</v>
      </c>
    </row>
    <row r="6986" spans="1:7" ht="19.5" customHeight="1" thickBot="1" x14ac:dyDescent="0.3">
      <c r="A6986" s="1333"/>
      <c r="B6986" s="146" t="s">
        <v>6787</v>
      </c>
      <c r="C6986" s="147" t="s">
        <v>95</v>
      </c>
      <c r="D6986" s="168">
        <v>102978</v>
      </c>
      <c r="E6986" s="151">
        <v>833</v>
      </c>
      <c r="F6986" s="913"/>
      <c r="G6986" s="1328"/>
    </row>
    <row r="6987" spans="1:7" ht="19.5" customHeight="1" thickBot="1" x14ac:dyDescent="0.3">
      <c r="A6987" s="1333"/>
      <c r="B6987" s="146" t="s">
        <v>6788</v>
      </c>
      <c r="C6987" s="147" t="s">
        <v>95</v>
      </c>
      <c r="D6987" s="168">
        <v>270948</v>
      </c>
      <c r="E6987" s="151">
        <v>833</v>
      </c>
      <c r="F6987" s="913"/>
      <c r="G6987" s="1328"/>
    </row>
    <row r="6988" spans="1:7" ht="19.5" customHeight="1" thickBot="1" x14ac:dyDescent="0.3">
      <c r="A6988" s="1333"/>
      <c r="B6988" s="146" t="s">
        <v>6789</v>
      </c>
      <c r="C6988" s="147" t="s">
        <v>95</v>
      </c>
      <c r="D6988" s="168">
        <v>364529</v>
      </c>
      <c r="E6988" s="151">
        <v>833</v>
      </c>
      <c r="F6988" s="913"/>
      <c r="G6988" s="1328"/>
    </row>
    <row r="6989" spans="1:7" ht="19.5" customHeight="1" thickBot="1" x14ac:dyDescent="0.3">
      <c r="A6989" s="1333"/>
      <c r="B6989" s="146" t="s">
        <v>6790</v>
      </c>
      <c r="C6989" s="147" t="s">
        <v>95</v>
      </c>
      <c r="D6989" s="168">
        <v>389433</v>
      </c>
      <c r="E6989" s="151">
        <v>833</v>
      </c>
      <c r="F6989" s="913"/>
      <c r="G6989" s="1328"/>
    </row>
    <row r="6990" spans="1:7" ht="19.5" customHeight="1" thickBot="1" x14ac:dyDescent="0.3">
      <c r="A6990" s="1333"/>
      <c r="B6990" s="146" t="s">
        <v>6791</v>
      </c>
      <c r="C6990" s="147" t="s">
        <v>95</v>
      </c>
      <c r="D6990" s="168">
        <v>415918</v>
      </c>
      <c r="E6990" s="151">
        <v>833</v>
      </c>
      <c r="F6990" s="913"/>
      <c r="G6990" s="1328"/>
    </row>
    <row r="6991" spans="1:7" ht="19.5" customHeight="1" thickBot="1" x14ac:dyDescent="0.3">
      <c r="A6991" s="1333"/>
      <c r="B6991" s="146" t="s">
        <v>6792</v>
      </c>
      <c r="C6991" s="147" t="s">
        <v>95</v>
      </c>
      <c r="D6991" s="168">
        <v>444210</v>
      </c>
      <c r="E6991" s="151">
        <v>833</v>
      </c>
      <c r="F6991" s="913"/>
      <c r="G6991" s="1328"/>
    </row>
    <row r="6992" spans="1:7" ht="19.5" customHeight="1" thickBot="1" x14ac:dyDescent="0.3">
      <c r="A6992" s="1333"/>
      <c r="B6992" s="146" t="s">
        <v>6793</v>
      </c>
      <c r="C6992" s="147" t="s">
        <v>95</v>
      </c>
      <c r="D6992" s="168">
        <v>474562</v>
      </c>
      <c r="E6992" s="151">
        <v>833</v>
      </c>
      <c r="F6992" s="913"/>
      <c r="G6992" s="1328"/>
    </row>
    <row r="6993" spans="1:7" ht="19.5" customHeight="1" thickBot="1" x14ac:dyDescent="0.3">
      <c r="A6993" s="1333"/>
      <c r="B6993" s="146" t="s">
        <v>6794</v>
      </c>
      <c r="C6993" s="147" t="s">
        <v>95</v>
      </c>
      <c r="D6993" s="168">
        <v>507268</v>
      </c>
      <c r="E6993" s="151">
        <v>833</v>
      </c>
      <c r="F6993" s="913"/>
      <c r="G6993" s="1328"/>
    </row>
    <row r="6994" spans="1:7" ht="19.5" customHeight="1" thickBot="1" x14ac:dyDescent="0.3">
      <c r="A6994" s="1333"/>
      <c r="B6994" s="146" t="s">
        <v>6795</v>
      </c>
      <c r="C6994" s="147" t="s">
        <v>95</v>
      </c>
      <c r="D6994" s="168">
        <v>542659</v>
      </c>
      <c r="E6994" s="151">
        <v>833</v>
      </c>
      <c r="F6994" s="913"/>
      <c r="G6994" s="1328"/>
    </row>
    <row r="6995" spans="1:7" ht="19.5" customHeight="1" thickBot="1" x14ac:dyDescent="0.3">
      <c r="A6995" s="1333"/>
      <c r="B6995" s="146" t="s">
        <v>6796</v>
      </c>
      <c r="C6995" s="147" t="s">
        <v>95</v>
      </c>
      <c r="D6995" s="168">
        <v>581110</v>
      </c>
      <c r="E6995" s="151">
        <v>833</v>
      </c>
      <c r="F6995" s="913"/>
      <c r="G6995" s="1328"/>
    </row>
    <row r="6996" spans="1:7" ht="19.5" customHeight="1" thickBot="1" x14ac:dyDescent="0.3">
      <c r="A6996" s="1333"/>
      <c r="B6996" s="146" t="s">
        <v>6797</v>
      </c>
      <c r="C6996" s="147" t="s">
        <v>95</v>
      </c>
      <c r="D6996" s="168">
        <v>623072</v>
      </c>
      <c r="E6996" s="151">
        <v>833</v>
      </c>
      <c r="F6996" s="913"/>
      <c r="G6996" s="1328"/>
    </row>
    <row r="6997" spans="1:7" ht="19.5" customHeight="1" thickBot="1" x14ac:dyDescent="0.3">
      <c r="A6997" s="1333"/>
      <c r="B6997" s="146" t="s">
        <v>6798</v>
      </c>
      <c r="C6997" s="147" t="s">
        <v>95</v>
      </c>
      <c r="D6997" s="168">
        <v>669023</v>
      </c>
      <c r="E6997" s="151">
        <v>833</v>
      </c>
      <c r="F6997" s="913"/>
      <c r="G6997" s="1328"/>
    </row>
    <row r="6998" spans="1:7" ht="19.5" customHeight="1" thickBot="1" x14ac:dyDescent="0.3">
      <c r="A6998" s="1333"/>
      <c r="B6998" s="146" t="s">
        <v>6799</v>
      </c>
      <c r="C6998" s="147" t="s">
        <v>95</v>
      </c>
      <c r="D6998" s="168">
        <v>719533</v>
      </c>
      <c r="E6998" s="151">
        <v>833</v>
      </c>
      <c r="F6998" s="913"/>
      <c r="G6998" s="1328"/>
    </row>
    <row r="6999" spans="1:7" ht="19.5" customHeight="1" thickBot="1" x14ac:dyDescent="0.3">
      <c r="A6999" s="1333"/>
      <c r="B6999" s="146" t="s">
        <v>6800</v>
      </c>
      <c r="C6999" s="147" t="s">
        <v>95</v>
      </c>
      <c r="D6999" s="168">
        <v>775248</v>
      </c>
      <c r="E6999" s="151">
        <v>833</v>
      </c>
      <c r="F6999" s="913"/>
      <c r="G6999" s="1328"/>
    </row>
    <row r="7000" spans="1:7" ht="19.5" customHeight="1" thickBot="1" x14ac:dyDescent="0.3">
      <c r="A7000" s="1333">
        <v>39</v>
      </c>
      <c r="B7000" s="146" t="s">
        <v>5239</v>
      </c>
      <c r="C7000" s="147" t="s">
        <v>95</v>
      </c>
      <c r="D7000" s="168">
        <v>78170</v>
      </c>
      <c r="E7000" s="151">
        <v>833</v>
      </c>
      <c r="F7000" s="913"/>
      <c r="G7000" s="1337" t="s">
        <v>6051</v>
      </c>
    </row>
    <row r="7001" spans="1:7" ht="19.5" customHeight="1" thickBot="1" x14ac:dyDescent="0.3">
      <c r="A7001" s="1333"/>
      <c r="B7001" s="146" t="s">
        <v>5240</v>
      </c>
      <c r="C7001" s="147" t="s">
        <v>95</v>
      </c>
      <c r="D7001" s="168">
        <v>102978</v>
      </c>
      <c r="E7001" s="151">
        <v>833</v>
      </c>
      <c r="F7001" s="913"/>
      <c r="G7001" s="1328"/>
    </row>
    <row r="7002" spans="1:7" ht="19.5" customHeight="1" thickBot="1" x14ac:dyDescent="0.3">
      <c r="A7002" s="1333"/>
      <c r="B7002" s="146" t="s">
        <v>5241</v>
      </c>
      <c r="C7002" s="147" t="s">
        <v>95</v>
      </c>
      <c r="D7002" s="168">
        <v>270948</v>
      </c>
      <c r="E7002" s="151">
        <v>833</v>
      </c>
      <c r="F7002" s="913"/>
      <c r="G7002" s="1328"/>
    </row>
    <row r="7003" spans="1:7" ht="19.5" customHeight="1" thickBot="1" x14ac:dyDescent="0.3">
      <c r="A7003" s="1333"/>
      <c r="B7003" s="146" t="s">
        <v>5242</v>
      </c>
      <c r="C7003" s="147" t="s">
        <v>95</v>
      </c>
      <c r="D7003" s="168">
        <v>364529</v>
      </c>
      <c r="E7003" s="151">
        <v>833</v>
      </c>
      <c r="F7003" s="913"/>
      <c r="G7003" s="1328"/>
    </row>
    <row r="7004" spans="1:7" ht="19.5" customHeight="1" thickBot="1" x14ac:dyDescent="0.3">
      <c r="A7004" s="1333"/>
      <c r="B7004" s="146" t="s">
        <v>5243</v>
      </c>
      <c r="C7004" s="147" t="s">
        <v>95</v>
      </c>
      <c r="D7004" s="168">
        <v>389433</v>
      </c>
      <c r="E7004" s="151">
        <v>833</v>
      </c>
      <c r="F7004" s="913"/>
      <c r="G7004" s="1328"/>
    </row>
    <row r="7005" spans="1:7" ht="19.5" customHeight="1" thickBot="1" x14ac:dyDescent="0.3">
      <c r="A7005" s="1333"/>
      <c r="B7005" s="146" t="s">
        <v>5244</v>
      </c>
      <c r="C7005" s="147" t="s">
        <v>95</v>
      </c>
      <c r="D7005" s="168">
        <v>415918</v>
      </c>
      <c r="E7005" s="151">
        <v>833</v>
      </c>
      <c r="F7005" s="913"/>
      <c r="G7005" s="1328"/>
    </row>
    <row r="7006" spans="1:7" ht="19.5" customHeight="1" thickBot="1" x14ac:dyDescent="0.3">
      <c r="A7006" s="1333"/>
      <c r="B7006" s="146" t="s">
        <v>5245</v>
      </c>
      <c r="C7006" s="147" t="s">
        <v>95</v>
      </c>
      <c r="D7006" s="168">
        <v>444210</v>
      </c>
      <c r="E7006" s="151">
        <v>833</v>
      </c>
      <c r="F7006" s="913"/>
      <c r="G7006" s="1328"/>
    </row>
    <row r="7007" spans="1:7" ht="19.5" customHeight="1" thickBot="1" x14ac:dyDescent="0.3">
      <c r="A7007" s="1333"/>
      <c r="B7007" s="146" t="s">
        <v>5246</v>
      </c>
      <c r="C7007" s="147" t="s">
        <v>95</v>
      </c>
      <c r="D7007" s="168">
        <v>474562</v>
      </c>
      <c r="E7007" s="151">
        <v>833</v>
      </c>
      <c r="F7007" s="913"/>
      <c r="G7007" s="1328"/>
    </row>
    <row r="7008" spans="1:7" ht="19.5" customHeight="1" thickBot="1" x14ac:dyDescent="0.3">
      <c r="A7008" s="1333"/>
      <c r="B7008" s="146" t="s">
        <v>5247</v>
      </c>
      <c r="C7008" s="147" t="s">
        <v>95</v>
      </c>
      <c r="D7008" s="168">
        <v>507268</v>
      </c>
      <c r="E7008" s="151">
        <v>833</v>
      </c>
      <c r="F7008" s="913"/>
      <c r="G7008" s="1328"/>
    </row>
    <row r="7009" spans="1:7" ht="19.5" customHeight="1" thickBot="1" x14ac:dyDescent="0.3">
      <c r="A7009" s="1333"/>
      <c r="B7009" s="146" t="s">
        <v>5248</v>
      </c>
      <c r="C7009" s="147" t="s">
        <v>95</v>
      </c>
      <c r="D7009" s="168">
        <v>542659</v>
      </c>
      <c r="E7009" s="151">
        <v>833</v>
      </c>
      <c r="F7009" s="913"/>
      <c r="G7009" s="1328"/>
    </row>
    <row r="7010" spans="1:7" ht="19.5" customHeight="1" thickBot="1" x14ac:dyDescent="0.3">
      <c r="A7010" s="1333"/>
      <c r="B7010" s="146" t="s">
        <v>5249</v>
      </c>
      <c r="C7010" s="147" t="s">
        <v>95</v>
      </c>
      <c r="D7010" s="168">
        <v>581110</v>
      </c>
      <c r="E7010" s="151">
        <v>833</v>
      </c>
      <c r="F7010" s="913"/>
      <c r="G7010" s="1328"/>
    </row>
    <row r="7011" spans="1:7" ht="19.5" customHeight="1" thickBot="1" x14ac:dyDescent="0.3">
      <c r="A7011" s="1333"/>
      <c r="B7011" s="146" t="s">
        <v>5250</v>
      </c>
      <c r="C7011" s="147" t="s">
        <v>95</v>
      </c>
      <c r="D7011" s="168">
        <v>623072</v>
      </c>
      <c r="E7011" s="151">
        <v>833</v>
      </c>
      <c r="F7011" s="913"/>
      <c r="G7011" s="1328"/>
    </row>
    <row r="7012" spans="1:7" ht="19.5" customHeight="1" thickBot="1" x14ac:dyDescent="0.3">
      <c r="A7012" s="1333"/>
      <c r="B7012" s="146" t="s">
        <v>5251</v>
      </c>
      <c r="C7012" s="147" t="s">
        <v>95</v>
      </c>
      <c r="D7012" s="168">
        <v>669023</v>
      </c>
      <c r="E7012" s="151">
        <v>833</v>
      </c>
      <c r="F7012" s="913"/>
      <c r="G7012" s="1328"/>
    </row>
    <row r="7013" spans="1:7" ht="19.5" customHeight="1" thickBot="1" x14ac:dyDescent="0.3">
      <c r="A7013" s="1333"/>
      <c r="B7013" s="146" t="s">
        <v>5252</v>
      </c>
      <c r="C7013" s="147" t="s">
        <v>95</v>
      </c>
      <c r="D7013" s="168">
        <v>719533</v>
      </c>
      <c r="E7013" s="151">
        <v>833</v>
      </c>
      <c r="F7013" s="913"/>
      <c r="G7013" s="1328"/>
    </row>
    <row r="7014" spans="1:7" ht="19.5" customHeight="1" thickBot="1" x14ac:dyDescent="0.3">
      <c r="A7014" s="1333"/>
      <c r="B7014" s="146" t="s">
        <v>5253</v>
      </c>
      <c r="C7014" s="147" t="s">
        <v>95</v>
      </c>
      <c r="D7014" s="168">
        <v>775248</v>
      </c>
      <c r="E7014" s="151">
        <v>833</v>
      </c>
      <c r="F7014" s="913"/>
      <c r="G7014" s="1328"/>
    </row>
    <row r="7015" spans="1:7" ht="19.5" customHeight="1" thickBot="1" x14ac:dyDescent="0.3">
      <c r="A7015" s="1333">
        <v>40</v>
      </c>
      <c r="B7015" s="146" t="s">
        <v>6801</v>
      </c>
      <c r="C7015" s="147" t="s">
        <v>95</v>
      </c>
      <c r="D7015" s="168">
        <v>78170</v>
      </c>
      <c r="E7015" s="151">
        <v>833</v>
      </c>
      <c r="F7015" s="913"/>
      <c r="G7015" s="1337" t="s">
        <v>6051</v>
      </c>
    </row>
    <row r="7016" spans="1:7" ht="19.5" customHeight="1" thickBot="1" x14ac:dyDescent="0.3">
      <c r="A7016" s="1333"/>
      <c r="B7016" s="146" t="s">
        <v>6802</v>
      </c>
      <c r="C7016" s="147" t="s">
        <v>95</v>
      </c>
      <c r="D7016" s="168">
        <v>102978</v>
      </c>
      <c r="E7016" s="151">
        <v>833</v>
      </c>
      <c r="F7016" s="913"/>
      <c r="G7016" s="1328"/>
    </row>
    <row r="7017" spans="1:7" ht="19.5" customHeight="1" thickBot="1" x14ac:dyDescent="0.3">
      <c r="A7017" s="1333"/>
      <c r="B7017" s="146" t="s">
        <v>6803</v>
      </c>
      <c r="C7017" s="147" t="s">
        <v>95</v>
      </c>
      <c r="D7017" s="168">
        <v>270948</v>
      </c>
      <c r="E7017" s="151">
        <v>833</v>
      </c>
      <c r="F7017" s="913"/>
      <c r="G7017" s="1328"/>
    </row>
    <row r="7018" spans="1:7" ht="19.5" customHeight="1" thickBot="1" x14ac:dyDescent="0.3">
      <c r="A7018" s="1333"/>
      <c r="B7018" s="146" t="s">
        <v>6804</v>
      </c>
      <c r="C7018" s="147" t="s">
        <v>95</v>
      </c>
      <c r="D7018" s="168">
        <v>364529</v>
      </c>
      <c r="E7018" s="151">
        <v>833</v>
      </c>
      <c r="F7018" s="913"/>
      <c r="G7018" s="1328"/>
    </row>
    <row r="7019" spans="1:7" ht="19.5" customHeight="1" thickBot="1" x14ac:dyDescent="0.3">
      <c r="A7019" s="1333"/>
      <c r="B7019" s="146" t="s">
        <v>6805</v>
      </c>
      <c r="C7019" s="147" t="s">
        <v>95</v>
      </c>
      <c r="D7019" s="168">
        <v>389433</v>
      </c>
      <c r="E7019" s="151">
        <v>833</v>
      </c>
      <c r="F7019" s="913"/>
      <c r="G7019" s="1328"/>
    </row>
    <row r="7020" spans="1:7" ht="19.5" customHeight="1" thickBot="1" x14ac:dyDescent="0.3">
      <c r="A7020" s="1333"/>
      <c r="B7020" s="146" t="s">
        <v>6806</v>
      </c>
      <c r="C7020" s="147" t="s">
        <v>95</v>
      </c>
      <c r="D7020" s="168">
        <v>415918</v>
      </c>
      <c r="E7020" s="151">
        <v>833</v>
      </c>
      <c r="F7020" s="913"/>
      <c r="G7020" s="1328"/>
    </row>
    <row r="7021" spans="1:7" ht="19.5" customHeight="1" thickBot="1" x14ac:dyDescent="0.3">
      <c r="A7021" s="1333"/>
      <c r="B7021" s="146" t="s">
        <v>6807</v>
      </c>
      <c r="C7021" s="147" t="s">
        <v>95</v>
      </c>
      <c r="D7021" s="168">
        <v>444210</v>
      </c>
      <c r="E7021" s="151">
        <v>833</v>
      </c>
      <c r="F7021" s="913"/>
      <c r="G7021" s="1328"/>
    </row>
    <row r="7022" spans="1:7" ht="19.5" customHeight="1" thickBot="1" x14ac:dyDescent="0.3">
      <c r="A7022" s="1333"/>
      <c r="B7022" s="146" t="s">
        <v>6808</v>
      </c>
      <c r="C7022" s="147" t="s">
        <v>95</v>
      </c>
      <c r="D7022" s="168">
        <v>474562</v>
      </c>
      <c r="E7022" s="151">
        <v>833</v>
      </c>
      <c r="F7022" s="913"/>
      <c r="G7022" s="1328"/>
    </row>
    <row r="7023" spans="1:7" ht="19.5" customHeight="1" thickBot="1" x14ac:dyDescent="0.3">
      <c r="A7023" s="1333"/>
      <c r="B7023" s="146" t="s">
        <v>6809</v>
      </c>
      <c r="C7023" s="147" t="s">
        <v>95</v>
      </c>
      <c r="D7023" s="168">
        <v>507268</v>
      </c>
      <c r="E7023" s="151">
        <v>833</v>
      </c>
      <c r="F7023" s="913"/>
      <c r="G7023" s="1328"/>
    </row>
    <row r="7024" spans="1:7" ht="19.5" customHeight="1" thickBot="1" x14ac:dyDescent="0.3">
      <c r="A7024" s="1333"/>
      <c r="B7024" s="146" t="s">
        <v>6810</v>
      </c>
      <c r="C7024" s="147" t="s">
        <v>95</v>
      </c>
      <c r="D7024" s="168">
        <v>542659</v>
      </c>
      <c r="E7024" s="151">
        <v>833</v>
      </c>
      <c r="F7024" s="913"/>
      <c r="G7024" s="1328"/>
    </row>
    <row r="7025" spans="1:7" ht="19.5" customHeight="1" thickBot="1" x14ac:dyDescent="0.3">
      <c r="A7025" s="1333"/>
      <c r="B7025" s="146" t="s">
        <v>6811</v>
      </c>
      <c r="C7025" s="147" t="s">
        <v>95</v>
      </c>
      <c r="D7025" s="168">
        <v>581110</v>
      </c>
      <c r="E7025" s="151">
        <v>833</v>
      </c>
      <c r="F7025" s="913"/>
      <c r="G7025" s="1328"/>
    </row>
    <row r="7026" spans="1:7" ht="19.5" customHeight="1" thickBot="1" x14ac:dyDescent="0.3">
      <c r="A7026" s="1333"/>
      <c r="B7026" s="146" t="s">
        <v>6812</v>
      </c>
      <c r="C7026" s="147" t="s">
        <v>95</v>
      </c>
      <c r="D7026" s="168">
        <v>623072</v>
      </c>
      <c r="E7026" s="151">
        <v>833</v>
      </c>
      <c r="F7026" s="913"/>
      <c r="G7026" s="1328"/>
    </row>
    <row r="7027" spans="1:7" ht="19.5" customHeight="1" thickBot="1" x14ac:dyDescent="0.3">
      <c r="A7027" s="1333"/>
      <c r="B7027" s="146" t="s">
        <v>6813</v>
      </c>
      <c r="C7027" s="147" t="s">
        <v>95</v>
      </c>
      <c r="D7027" s="168">
        <v>669023</v>
      </c>
      <c r="E7027" s="151">
        <v>833</v>
      </c>
      <c r="F7027" s="913"/>
      <c r="G7027" s="1328"/>
    </row>
    <row r="7028" spans="1:7" ht="19.5" customHeight="1" thickBot="1" x14ac:dyDescent="0.3">
      <c r="A7028" s="1333"/>
      <c r="B7028" s="146" t="s">
        <v>6814</v>
      </c>
      <c r="C7028" s="147" t="s">
        <v>95</v>
      </c>
      <c r="D7028" s="168">
        <v>719533</v>
      </c>
      <c r="E7028" s="151">
        <v>833</v>
      </c>
      <c r="F7028" s="913"/>
      <c r="G7028" s="1328"/>
    </row>
    <row r="7029" spans="1:7" ht="19.5" customHeight="1" thickBot="1" x14ac:dyDescent="0.3">
      <c r="A7029" s="1333"/>
      <c r="B7029" s="146" t="s">
        <v>6815</v>
      </c>
      <c r="C7029" s="147" t="s">
        <v>95</v>
      </c>
      <c r="D7029" s="168">
        <v>775248</v>
      </c>
      <c r="E7029" s="151">
        <v>833</v>
      </c>
      <c r="F7029" s="913"/>
      <c r="G7029" s="1328"/>
    </row>
    <row r="7030" spans="1:7" ht="19.5" customHeight="1" thickBot="1" x14ac:dyDescent="0.3">
      <c r="A7030" s="1333">
        <v>41</v>
      </c>
      <c r="B7030" s="146" t="s">
        <v>6816</v>
      </c>
      <c r="C7030" s="147" t="s">
        <v>95</v>
      </c>
      <c r="D7030" s="168">
        <v>78170</v>
      </c>
      <c r="E7030" s="151">
        <v>833</v>
      </c>
      <c r="F7030" s="913"/>
      <c r="G7030" s="1337" t="s">
        <v>6051</v>
      </c>
    </row>
    <row r="7031" spans="1:7" ht="19.5" customHeight="1" thickBot="1" x14ac:dyDescent="0.3">
      <c r="A7031" s="1333"/>
      <c r="B7031" s="146" t="s">
        <v>6817</v>
      </c>
      <c r="C7031" s="147" t="s">
        <v>95</v>
      </c>
      <c r="D7031" s="168">
        <v>102978</v>
      </c>
      <c r="E7031" s="151">
        <v>833</v>
      </c>
      <c r="F7031" s="913"/>
      <c r="G7031" s="1328"/>
    </row>
    <row r="7032" spans="1:7" ht="19.5" customHeight="1" thickBot="1" x14ac:dyDescent="0.3">
      <c r="A7032" s="1333"/>
      <c r="B7032" s="146" t="s">
        <v>6818</v>
      </c>
      <c r="C7032" s="147" t="s">
        <v>95</v>
      </c>
      <c r="D7032" s="168">
        <v>270948</v>
      </c>
      <c r="E7032" s="151">
        <v>833</v>
      </c>
      <c r="F7032" s="913"/>
      <c r="G7032" s="1328"/>
    </row>
    <row r="7033" spans="1:7" ht="19.5" customHeight="1" thickBot="1" x14ac:dyDescent="0.3">
      <c r="A7033" s="1333"/>
      <c r="B7033" s="146" t="s">
        <v>6819</v>
      </c>
      <c r="C7033" s="147" t="s">
        <v>95</v>
      </c>
      <c r="D7033" s="168">
        <v>364529</v>
      </c>
      <c r="E7033" s="151">
        <v>833</v>
      </c>
      <c r="F7033" s="913"/>
      <c r="G7033" s="1328"/>
    </row>
    <row r="7034" spans="1:7" ht="19.5" customHeight="1" thickBot="1" x14ac:dyDescent="0.3">
      <c r="A7034" s="1333"/>
      <c r="B7034" s="146" t="s">
        <v>6820</v>
      </c>
      <c r="C7034" s="147" t="s">
        <v>95</v>
      </c>
      <c r="D7034" s="168">
        <v>389433</v>
      </c>
      <c r="E7034" s="151">
        <v>833</v>
      </c>
      <c r="F7034" s="913"/>
      <c r="G7034" s="1328"/>
    </row>
    <row r="7035" spans="1:7" ht="19.5" customHeight="1" thickBot="1" x14ac:dyDescent="0.3">
      <c r="A7035" s="1333"/>
      <c r="B7035" s="146" t="s">
        <v>6821</v>
      </c>
      <c r="C7035" s="147" t="s">
        <v>95</v>
      </c>
      <c r="D7035" s="168">
        <v>415918</v>
      </c>
      <c r="E7035" s="151">
        <v>833</v>
      </c>
      <c r="F7035" s="913"/>
      <c r="G7035" s="1328"/>
    </row>
    <row r="7036" spans="1:7" ht="19.5" customHeight="1" thickBot="1" x14ac:dyDescent="0.3">
      <c r="A7036" s="1333"/>
      <c r="B7036" s="146" t="s">
        <v>6822</v>
      </c>
      <c r="C7036" s="147" t="s">
        <v>95</v>
      </c>
      <c r="D7036" s="168">
        <v>444210</v>
      </c>
      <c r="E7036" s="151">
        <v>833</v>
      </c>
      <c r="F7036" s="913"/>
      <c r="G7036" s="1328"/>
    </row>
    <row r="7037" spans="1:7" ht="19.5" customHeight="1" thickBot="1" x14ac:dyDescent="0.3">
      <c r="A7037" s="1333"/>
      <c r="B7037" s="146" t="s">
        <v>6823</v>
      </c>
      <c r="C7037" s="147" t="s">
        <v>95</v>
      </c>
      <c r="D7037" s="168">
        <v>474562</v>
      </c>
      <c r="E7037" s="151">
        <v>833</v>
      </c>
      <c r="F7037" s="913"/>
      <c r="G7037" s="1328"/>
    </row>
    <row r="7038" spans="1:7" ht="19.5" customHeight="1" thickBot="1" x14ac:dyDescent="0.3">
      <c r="A7038" s="1333"/>
      <c r="B7038" s="146" t="s">
        <v>6824</v>
      </c>
      <c r="C7038" s="147" t="s">
        <v>95</v>
      </c>
      <c r="D7038" s="168">
        <v>507268</v>
      </c>
      <c r="E7038" s="151">
        <v>833</v>
      </c>
      <c r="F7038" s="913"/>
      <c r="G7038" s="1328"/>
    </row>
    <row r="7039" spans="1:7" ht="19.5" customHeight="1" thickBot="1" x14ac:dyDescent="0.3">
      <c r="A7039" s="1333"/>
      <c r="B7039" s="146" t="s">
        <v>6825</v>
      </c>
      <c r="C7039" s="147" t="s">
        <v>95</v>
      </c>
      <c r="D7039" s="168">
        <v>542659</v>
      </c>
      <c r="E7039" s="151">
        <v>833</v>
      </c>
      <c r="F7039" s="913"/>
      <c r="G7039" s="1328"/>
    </row>
    <row r="7040" spans="1:7" ht="19.5" customHeight="1" thickBot="1" x14ac:dyDescent="0.3">
      <c r="A7040" s="1333"/>
      <c r="B7040" s="146" t="s">
        <v>6826</v>
      </c>
      <c r="C7040" s="147" t="s">
        <v>95</v>
      </c>
      <c r="D7040" s="168">
        <v>581110</v>
      </c>
      <c r="E7040" s="151">
        <v>833</v>
      </c>
      <c r="F7040" s="913"/>
      <c r="G7040" s="1328"/>
    </row>
    <row r="7041" spans="1:7" ht="19.5" customHeight="1" thickBot="1" x14ac:dyDescent="0.3">
      <c r="A7041" s="1333"/>
      <c r="B7041" s="146" t="s">
        <v>6827</v>
      </c>
      <c r="C7041" s="147" t="s">
        <v>95</v>
      </c>
      <c r="D7041" s="168">
        <v>623072</v>
      </c>
      <c r="E7041" s="151">
        <v>833</v>
      </c>
      <c r="F7041" s="913"/>
      <c r="G7041" s="1328"/>
    </row>
    <row r="7042" spans="1:7" ht="19.5" customHeight="1" thickBot="1" x14ac:dyDescent="0.3">
      <c r="A7042" s="1333"/>
      <c r="B7042" s="146" t="s">
        <v>6828</v>
      </c>
      <c r="C7042" s="147" t="s">
        <v>95</v>
      </c>
      <c r="D7042" s="168">
        <v>669023</v>
      </c>
      <c r="E7042" s="151">
        <v>833</v>
      </c>
      <c r="F7042" s="913"/>
      <c r="G7042" s="1328"/>
    </row>
    <row r="7043" spans="1:7" ht="19.5" customHeight="1" thickBot="1" x14ac:dyDescent="0.3">
      <c r="A7043" s="1333"/>
      <c r="B7043" s="146" t="s">
        <v>6829</v>
      </c>
      <c r="C7043" s="147" t="s">
        <v>95</v>
      </c>
      <c r="D7043" s="168">
        <v>719533</v>
      </c>
      <c r="E7043" s="151">
        <v>833</v>
      </c>
      <c r="F7043" s="913"/>
      <c r="G7043" s="1328"/>
    </row>
    <row r="7044" spans="1:7" ht="19.5" customHeight="1" thickBot="1" x14ac:dyDescent="0.3">
      <c r="A7044" s="1333"/>
      <c r="B7044" s="146" t="s">
        <v>6830</v>
      </c>
      <c r="C7044" s="147" t="s">
        <v>95</v>
      </c>
      <c r="D7044" s="168">
        <v>775248</v>
      </c>
      <c r="E7044" s="151">
        <v>833</v>
      </c>
      <c r="F7044" s="913"/>
      <c r="G7044" s="1328"/>
    </row>
    <row r="7045" spans="1:7" ht="19.5" customHeight="1" thickBot="1" x14ac:dyDescent="0.3">
      <c r="A7045" s="1333">
        <v>41</v>
      </c>
      <c r="B7045" s="146" t="s">
        <v>6831</v>
      </c>
      <c r="C7045" s="147" t="s">
        <v>95</v>
      </c>
      <c r="D7045" s="168">
        <v>78170</v>
      </c>
      <c r="E7045" s="151">
        <v>833</v>
      </c>
      <c r="F7045" s="913"/>
      <c r="G7045" s="1337" t="s">
        <v>6051</v>
      </c>
    </row>
    <row r="7046" spans="1:7" ht="19.5" customHeight="1" thickBot="1" x14ac:dyDescent="0.3">
      <c r="A7046" s="1333"/>
      <c r="B7046" s="146" t="s">
        <v>6832</v>
      </c>
      <c r="C7046" s="147" t="s">
        <v>95</v>
      </c>
      <c r="D7046" s="168">
        <v>102978</v>
      </c>
      <c r="E7046" s="151">
        <v>833</v>
      </c>
      <c r="F7046" s="913"/>
      <c r="G7046" s="1328"/>
    </row>
    <row r="7047" spans="1:7" ht="19.5" customHeight="1" thickBot="1" x14ac:dyDescent="0.3">
      <c r="A7047" s="1333"/>
      <c r="B7047" s="146" t="s">
        <v>6833</v>
      </c>
      <c r="C7047" s="147" t="s">
        <v>95</v>
      </c>
      <c r="D7047" s="168">
        <v>270948</v>
      </c>
      <c r="E7047" s="151">
        <v>833</v>
      </c>
      <c r="F7047" s="913"/>
      <c r="G7047" s="1328"/>
    </row>
    <row r="7048" spans="1:7" ht="19.5" customHeight="1" thickBot="1" x14ac:dyDescent="0.3">
      <c r="A7048" s="1333"/>
      <c r="B7048" s="146" t="s">
        <v>6834</v>
      </c>
      <c r="C7048" s="147" t="s">
        <v>95</v>
      </c>
      <c r="D7048" s="168">
        <v>364529</v>
      </c>
      <c r="E7048" s="151">
        <v>833</v>
      </c>
      <c r="F7048" s="913"/>
      <c r="G7048" s="1328"/>
    </row>
    <row r="7049" spans="1:7" ht="19.5" customHeight="1" thickBot="1" x14ac:dyDescent="0.3">
      <c r="A7049" s="1333"/>
      <c r="B7049" s="146" t="s">
        <v>6835</v>
      </c>
      <c r="C7049" s="147" t="s">
        <v>95</v>
      </c>
      <c r="D7049" s="168">
        <v>389433</v>
      </c>
      <c r="E7049" s="151">
        <v>833</v>
      </c>
      <c r="F7049" s="913"/>
      <c r="G7049" s="1328"/>
    </row>
    <row r="7050" spans="1:7" ht="19.5" customHeight="1" thickBot="1" x14ac:dyDescent="0.3">
      <c r="A7050" s="1333"/>
      <c r="B7050" s="146" t="s">
        <v>6836</v>
      </c>
      <c r="C7050" s="147" t="s">
        <v>95</v>
      </c>
      <c r="D7050" s="168">
        <v>415918</v>
      </c>
      <c r="E7050" s="151">
        <v>833</v>
      </c>
      <c r="F7050" s="913"/>
      <c r="G7050" s="1328"/>
    </row>
    <row r="7051" spans="1:7" ht="19.5" customHeight="1" thickBot="1" x14ac:dyDescent="0.3">
      <c r="A7051" s="1333"/>
      <c r="B7051" s="146" t="s">
        <v>6837</v>
      </c>
      <c r="C7051" s="147" t="s">
        <v>95</v>
      </c>
      <c r="D7051" s="168">
        <v>444210</v>
      </c>
      <c r="E7051" s="151">
        <v>833</v>
      </c>
      <c r="F7051" s="913"/>
      <c r="G7051" s="1328"/>
    </row>
    <row r="7052" spans="1:7" ht="19.5" customHeight="1" thickBot="1" x14ac:dyDescent="0.3">
      <c r="A7052" s="1333"/>
      <c r="B7052" s="146" t="s">
        <v>6838</v>
      </c>
      <c r="C7052" s="147" t="s">
        <v>95</v>
      </c>
      <c r="D7052" s="168">
        <v>474562</v>
      </c>
      <c r="E7052" s="151">
        <v>833</v>
      </c>
      <c r="F7052" s="913"/>
      <c r="G7052" s="1328"/>
    </row>
    <row r="7053" spans="1:7" ht="19.5" customHeight="1" thickBot="1" x14ac:dyDescent="0.3">
      <c r="A7053" s="1333"/>
      <c r="B7053" s="146" t="s">
        <v>6839</v>
      </c>
      <c r="C7053" s="147" t="s">
        <v>95</v>
      </c>
      <c r="D7053" s="168">
        <v>507268</v>
      </c>
      <c r="E7053" s="151">
        <v>833</v>
      </c>
      <c r="F7053" s="913"/>
      <c r="G7053" s="1328"/>
    </row>
    <row r="7054" spans="1:7" ht="19.5" customHeight="1" thickBot="1" x14ac:dyDescent="0.3">
      <c r="A7054" s="1333"/>
      <c r="B7054" s="146" t="s">
        <v>6840</v>
      </c>
      <c r="C7054" s="147" t="s">
        <v>95</v>
      </c>
      <c r="D7054" s="168">
        <v>542659</v>
      </c>
      <c r="E7054" s="151">
        <v>833</v>
      </c>
      <c r="F7054" s="913"/>
      <c r="G7054" s="1328"/>
    </row>
    <row r="7055" spans="1:7" ht="19.5" customHeight="1" thickBot="1" x14ac:dyDescent="0.3">
      <c r="A7055" s="1333"/>
      <c r="B7055" s="146" t="s">
        <v>6841</v>
      </c>
      <c r="C7055" s="147" t="s">
        <v>95</v>
      </c>
      <c r="D7055" s="168">
        <v>581110</v>
      </c>
      <c r="E7055" s="151">
        <v>833</v>
      </c>
      <c r="F7055" s="913"/>
      <c r="G7055" s="1328"/>
    </row>
    <row r="7056" spans="1:7" ht="19.5" customHeight="1" thickBot="1" x14ac:dyDescent="0.3">
      <c r="A7056" s="1333"/>
      <c r="B7056" s="146" t="s">
        <v>6842</v>
      </c>
      <c r="C7056" s="147" t="s">
        <v>95</v>
      </c>
      <c r="D7056" s="168">
        <v>623072</v>
      </c>
      <c r="E7056" s="151">
        <v>833</v>
      </c>
      <c r="F7056" s="913"/>
      <c r="G7056" s="1328"/>
    </row>
    <row r="7057" spans="1:7" ht="19.5" customHeight="1" thickBot="1" x14ac:dyDescent="0.3">
      <c r="A7057" s="1333"/>
      <c r="B7057" s="146" t="s">
        <v>6843</v>
      </c>
      <c r="C7057" s="147" t="s">
        <v>95</v>
      </c>
      <c r="D7057" s="168">
        <v>669023</v>
      </c>
      <c r="E7057" s="151">
        <v>833</v>
      </c>
      <c r="F7057" s="913"/>
      <c r="G7057" s="1328"/>
    </row>
    <row r="7058" spans="1:7" ht="19.5" customHeight="1" thickBot="1" x14ac:dyDescent="0.3">
      <c r="A7058" s="1333"/>
      <c r="B7058" s="146" t="s">
        <v>6844</v>
      </c>
      <c r="C7058" s="147" t="s">
        <v>95</v>
      </c>
      <c r="D7058" s="168">
        <v>719533</v>
      </c>
      <c r="E7058" s="151">
        <v>833</v>
      </c>
      <c r="F7058" s="913"/>
      <c r="G7058" s="1328"/>
    </row>
    <row r="7059" spans="1:7" ht="19.5" customHeight="1" thickBot="1" x14ac:dyDescent="0.3">
      <c r="A7059" s="1333"/>
      <c r="B7059" s="146" t="s">
        <v>6845</v>
      </c>
      <c r="C7059" s="147" t="s">
        <v>95</v>
      </c>
      <c r="D7059" s="168">
        <v>775248</v>
      </c>
      <c r="E7059" s="151">
        <v>833</v>
      </c>
      <c r="F7059" s="913"/>
      <c r="G7059" s="1328"/>
    </row>
    <row r="7060" spans="1:7" ht="19.5" customHeight="1" thickBot="1" x14ac:dyDescent="0.3">
      <c r="A7060" s="1333">
        <v>41</v>
      </c>
      <c r="B7060" s="146" t="s">
        <v>6846</v>
      </c>
      <c r="C7060" s="147" t="s">
        <v>95</v>
      </c>
      <c r="D7060" s="168">
        <v>78170</v>
      </c>
      <c r="E7060" s="151">
        <v>833</v>
      </c>
      <c r="F7060" s="913"/>
      <c r="G7060" s="1337" t="s">
        <v>6051</v>
      </c>
    </row>
    <row r="7061" spans="1:7" ht="19.5" customHeight="1" thickBot="1" x14ac:dyDescent="0.3">
      <c r="A7061" s="1333"/>
      <c r="B7061" s="146" t="s">
        <v>6847</v>
      </c>
      <c r="C7061" s="147" t="s">
        <v>95</v>
      </c>
      <c r="D7061" s="168">
        <v>102978</v>
      </c>
      <c r="E7061" s="151">
        <v>833</v>
      </c>
      <c r="F7061" s="913"/>
      <c r="G7061" s="1328"/>
    </row>
    <row r="7062" spans="1:7" ht="19.5" customHeight="1" thickBot="1" x14ac:dyDescent="0.3">
      <c r="A7062" s="1333"/>
      <c r="B7062" s="146" t="s">
        <v>6848</v>
      </c>
      <c r="C7062" s="147" t="s">
        <v>95</v>
      </c>
      <c r="D7062" s="168">
        <v>270948</v>
      </c>
      <c r="E7062" s="151">
        <v>833</v>
      </c>
      <c r="F7062" s="913"/>
      <c r="G7062" s="1328"/>
    </row>
    <row r="7063" spans="1:7" ht="19.5" customHeight="1" thickBot="1" x14ac:dyDescent="0.3">
      <c r="A7063" s="1333"/>
      <c r="B7063" s="146" t="s">
        <v>6849</v>
      </c>
      <c r="C7063" s="147" t="s">
        <v>95</v>
      </c>
      <c r="D7063" s="168">
        <v>364529</v>
      </c>
      <c r="E7063" s="151">
        <v>833</v>
      </c>
      <c r="F7063" s="913"/>
      <c r="G7063" s="1328"/>
    </row>
    <row r="7064" spans="1:7" ht="19.5" customHeight="1" thickBot="1" x14ac:dyDescent="0.3">
      <c r="A7064" s="1333"/>
      <c r="B7064" s="146" t="s">
        <v>6850</v>
      </c>
      <c r="C7064" s="147" t="s">
        <v>95</v>
      </c>
      <c r="D7064" s="168">
        <v>389433</v>
      </c>
      <c r="E7064" s="151">
        <v>833</v>
      </c>
      <c r="F7064" s="913"/>
      <c r="G7064" s="1328"/>
    </row>
    <row r="7065" spans="1:7" ht="19.5" customHeight="1" thickBot="1" x14ac:dyDescent="0.3">
      <c r="A7065" s="1333"/>
      <c r="B7065" s="146" t="s">
        <v>6851</v>
      </c>
      <c r="C7065" s="147" t="s">
        <v>95</v>
      </c>
      <c r="D7065" s="168">
        <v>415918</v>
      </c>
      <c r="E7065" s="151">
        <v>833</v>
      </c>
      <c r="F7065" s="913"/>
      <c r="G7065" s="1328"/>
    </row>
    <row r="7066" spans="1:7" ht="19.5" customHeight="1" thickBot="1" x14ac:dyDescent="0.3">
      <c r="A7066" s="1333"/>
      <c r="B7066" s="146" t="s">
        <v>6852</v>
      </c>
      <c r="C7066" s="147" t="s">
        <v>95</v>
      </c>
      <c r="D7066" s="168">
        <v>444210</v>
      </c>
      <c r="E7066" s="151">
        <v>833</v>
      </c>
      <c r="F7066" s="913"/>
      <c r="G7066" s="1328"/>
    </row>
    <row r="7067" spans="1:7" ht="19.5" customHeight="1" thickBot="1" x14ac:dyDescent="0.3">
      <c r="A7067" s="1333"/>
      <c r="B7067" s="146" t="s">
        <v>6853</v>
      </c>
      <c r="C7067" s="147" t="s">
        <v>95</v>
      </c>
      <c r="D7067" s="168">
        <v>474562</v>
      </c>
      <c r="E7067" s="151">
        <v>833</v>
      </c>
      <c r="F7067" s="913"/>
      <c r="G7067" s="1328"/>
    </row>
    <row r="7068" spans="1:7" ht="19.5" customHeight="1" thickBot="1" x14ac:dyDescent="0.3">
      <c r="A7068" s="1333"/>
      <c r="B7068" s="146" t="s">
        <v>6854</v>
      </c>
      <c r="C7068" s="147" t="s">
        <v>95</v>
      </c>
      <c r="D7068" s="168">
        <v>507268</v>
      </c>
      <c r="E7068" s="151">
        <v>833</v>
      </c>
      <c r="F7068" s="913"/>
      <c r="G7068" s="1328"/>
    </row>
    <row r="7069" spans="1:7" ht="19.5" customHeight="1" thickBot="1" x14ac:dyDescent="0.3">
      <c r="A7069" s="1333"/>
      <c r="B7069" s="146" t="s">
        <v>6855</v>
      </c>
      <c r="C7069" s="147" t="s">
        <v>95</v>
      </c>
      <c r="D7069" s="168">
        <v>542659</v>
      </c>
      <c r="E7069" s="151">
        <v>833</v>
      </c>
      <c r="F7069" s="913"/>
      <c r="G7069" s="1328"/>
    </row>
    <row r="7070" spans="1:7" ht="19.5" customHeight="1" thickBot="1" x14ac:dyDescent="0.3">
      <c r="A7070" s="1333"/>
      <c r="B7070" s="146" t="s">
        <v>6856</v>
      </c>
      <c r="C7070" s="147" t="s">
        <v>95</v>
      </c>
      <c r="D7070" s="168">
        <v>581110</v>
      </c>
      <c r="E7070" s="151">
        <v>833</v>
      </c>
      <c r="F7070" s="913"/>
      <c r="G7070" s="1328"/>
    </row>
    <row r="7071" spans="1:7" ht="19.5" customHeight="1" thickBot="1" x14ac:dyDescent="0.3">
      <c r="A7071" s="1333"/>
      <c r="B7071" s="146" t="s">
        <v>6857</v>
      </c>
      <c r="C7071" s="147" t="s">
        <v>95</v>
      </c>
      <c r="D7071" s="168">
        <v>623072</v>
      </c>
      <c r="E7071" s="151">
        <v>833</v>
      </c>
      <c r="F7071" s="913"/>
      <c r="G7071" s="1328"/>
    </row>
    <row r="7072" spans="1:7" ht="19.5" customHeight="1" thickBot="1" x14ac:dyDescent="0.3">
      <c r="A7072" s="1333"/>
      <c r="B7072" s="146" t="s">
        <v>6858</v>
      </c>
      <c r="C7072" s="147" t="s">
        <v>95</v>
      </c>
      <c r="D7072" s="168">
        <v>669023</v>
      </c>
      <c r="E7072" s="151">
        <v>833</v>
      </c>
      <c r="F7072" s="913"/>
      <c r="G7072" s="1328"/>
    </row>
    <row r="7073" spans="1:7" ht="19.5" customHeight="1" thickBot="1" x14ac:dyDescent="0.3">
      <c r="A7073" s="1333"/>
      <c r="B7073" s="146" t="s">
        <v>6859</v>
      </c>
      <c r="C7073" s="147" t="s">
        <v>95</v>
      </c>
      <c r="D7073" s="168">
        <v>719533</v>
      </c>
      <c r="E7073" s="151">
        <v>833</v>
      </c>
      <c r="F7073" s="913"/>
      <c r="G7073" s="1328"/>
    </row>
    <row r="7074" spans="1:7" ht="19.5" customHeight="1" thickBot="1" x14ac:dyDescent="0.3">
      <c r="A7074" s="1333"/>
      <c r="B7074" s="146" t="s">
        <v>6860</v>
      </c>
      <c r="C7074" s="147" t="s">
        <v>95</v>
      </c>
      <c r="D7074" s="168">
        <v>775248</v>
      </c>
      <c r="E7074" s="151">
        <v>833</v>
      </c>
      <c r="F7074" s="913"/>
      <c r="G7074" s="1328"/>
    </row>
    <row r="7075" spans="1:7" ht="19.5" customHeight="1" thickBot="1" x14ac:dyDescent="0.3">
      <c r="A7075" s="1333">
        <v>42</v>
      </c>
      <c r="B7075" s="146" t="s">
        <v>6861</v>
      </c>
      <c r="C7075" s="147" t="s">
        <v>95</v>
      </c>
      <c r="D7075" s="168">
        <v>78170</v>
      </c>
      <c r="E7075" s="151">
        <v>833</v>
      </c>
      <c r="F7075" s="913"/>
      <c r="G7075" s="1337" t="s">
        <v>6051</v>
      </c>
    </row>
    <row r="7076" spans="1:7" ht="19.5" customHeight="1" thickBot="1" x14ac:dyDescent="0.3">
      <c r="A7076" s="1333"/>
      <c r="B7076" s="146" t="s">
        <v>6862</v>
      </c>
      <c r="C7076" s="147" t="s">
        <v>95</v>
      </c>
      <c r="D7076" s="168">
        <v>102978</v>
      </c>
      <c r="E7076" s="151">
        <v>833</v>
      </c>
      <c r="F7076" s="913"/>
      <c r="G7076" s="1328"/>
    </row>
    <row r="7077" spans="1:7" ht="19.5" customHeight="1" thickBot="1" x14ac:dyDescent="0.3">
      <c r="A7077" s="1333"/>
      <c r="B7077" s="146" t="s">
        <v>6863</v>
      </c>
      <c r="C7077" s="147" t="s">
        <v>95</v>
      </c>
      <c r="D7077" s="168">
        <v>270948</v>
      </c>
      <c r="E7077" s="151">
        <v>833</v>
      </c>
      <c r="F7077" s="913"/>
      <c r="G7077" s="1328"/>
    </row>
    <row r="7078" spans="1:7" ht="19.5" customHeight="1" thickBot="1" x14ac:dyDescent="0.3">
      <c r="A7078" s="1333"/>
      <c r="B7078" s="146" t="s">
        <v>6864</v>
      </c>
      <c r="C7078" s="147" t="s">
        <v>95</v>
      </c>
      <c r="D7078" s="168">
        <v>364529</v>
      </c>
      <c r="E7078" s="151">
        <v>833</v>
      </c>
      <c r="F7078" s="913"/>
      <c r="G7078" s="1328"/>
    </row>
    <row r="7079" spans="1:7" ht="19.5" customHeight="1" thickBot="1" x14ac:dyDescent="0.3">
      <c r="A7079" s="1333"/>
      <c r="B7079" s="146" t="s">
        <v>6865</v>
      </c>
      <c r="C7079" s="147" t="s">
        <v>95</v>
      </c>
      <c r="D7079" s="168">
        <v>389433</v>
      </c>
      <c r="E7079" s="151">
        <v>833</v>
      </c>
      <c r="F7079" s="913"/>
      <c r="G7079" s="1328"/>
    </row>
    <row r="7080" spans="1:7" ht="19.5" customHeight="1" thickBot="1" x14ac:dyDescent="0.3">
      <c r="A7080" s="1333"/>
      <c r="B7080" s="146" t="s">
        <v>6866</v>
      </c>
      <c r="C7080" s="147" t="s">
        <v>95</v>
      </c>
      <c r="D7080" s="168">
        <v>415918</v>
      </c>
      <c r="E7080" s="151">
        <v>833</v>
      </c>
      <c r="F7080" s="913"/>
      <c r="G7080" s="1328"/>
    </row>
    <row r="7081" spans="1:7" ht="19.5" customHeight="1" thickBot="1" x14ac:dyDescent="0.3">
      <c r="A7081" s="1333"/>
      <c r="B7081" s="146" t="s">
        <v>6867</v>
      </c>
      <c r="C7081" s="147" t="s">
        <v>95</v>
      </c>
      <c r="D7081" s="168">
        <v>444210</v>
      </c>
      <c r="E7081" s="151">
        <v>833</v>
      </c>
      <c r="F7081" s="913"/>
      <c r="G7081" s="1328"/>
    </row>
    <row r="7082" spans="1:7" ht="19.5" customHeight="1" thickBot="1" x14ac:dyDescent="0.3">
      <c r="A7082" s="1333"/>
      <c r="B7082" s="146" t="s">
        <v>6868</v>
      </c>
      <c r="C7082" s="147" t="s">
        <v>95</v>
      </c>
      <c r="D7082" s="168">
        <v>474562</v>
      </c>
      <c r="E7082" s="151">
        <v>833</v>
      </c>
      <c r="F7082" s="913"/>
      <c r="G7082" s="1328"/>
    </row>
    <row r="7083" spans="1:7" ht="19.5" customHeight="1" thickBot="1" x14ac:dyDescent="0.3">
      <c r="A7083" s="1333"/>
      <c r="B7083" s="146" t="s">
        <v>6869</v>
      </c>
      <c r="C7083" s="147" t="s">
        <v>95</v>
      </c>
      <c r="D7083" s="168">
        <v>507268</v>
      </c>
      <c r="E7083" s="151">
        <v>833</v>
      </c>
      <c r="F7083" s="913"/>
      <c r="G7083" s="1328"/>
    </row>
    <row r="7084" spans="1:7" ht="19.5" customHeight="1" thickBot="1" x14ac:dyDescent="0.3">
      <c r="A7084" s="1333"/>
      <c r="B7084" s="146" t="s">
        <v>6870</v>
      </c>
      <c r="C7084" s="147" t="s">
        <v>95</v>
      </c>
      <c r="D7084" s="168">
        <v>542659</v>
      </c>
      <c r="E7084" s="151">
        <v>833</v>
      </c>
      <c r="F7084" s="913"/>
      <c r="G7084" s="1328"/>
    </row>
    <row r="7085" spans="1:7" ht="19.5" customHeight="1" thickBot="1" x14ac:dyDescent="0.3">
      <c r="A7085" s="1333"/>
      <c r="B7085" s="146" t="s">
        <v>6871</v>
      </c>
      <c r="C7085" s="147" t="s">
        <v>95</v>
      </c>
      <c r="D7085" s="168">
        <v>581110</v>
      </c>
      <c r="E7085" s="151">
        <v>833</v>
      </c>
      <c r="F7085" s="913"/>
      <c r="G7085" s="1328"/>
    </row>
    <row r="7086" spans="1:7" ht="19.5" customHeight="1" thickBot="1" x14ac:dyDescent="0.3">
      <c r="A7086" s="1333"/>
      <c r="B7086" s="146" t="s">
        <v>6872</v>
      </c>
      <c r="C7086" s="147" t="s">
        <v>95</v>
      </c>
      <c r="D7086" s="168">
        <v>623072</v>
      </c>
      <c r="E7086" s="151">
        <v>833</v>
      </c>
      <c r="F7086" s="913"/>
      <c r="G7086" s="1328"/>
    </row>
    <row r="7087" spans="1:7" ht="19.5" customHeight="1" thickBot="1" x14ac:dyDescent="0.3">
      <c r="A7087" s="1333"/>
      <c r="B7087" s="146" t="s">
        <v>6873</v>
      </c>
      <c r="C7087" s="147" t="s">
        <v>95</v>
      </c>
      <c r="D7087" s="168">
        <v>669023</v>
      </c>
      <c r="E7087" s="151">
        <v>833</v>
      </c>
      <c r="F7087" s="913"/>
      <c r="G7087" s="1328"/>
    </row>
    <row r="7088" spans="1:7" ht="19.5" customHeight="1" thickBot="1" x14ac:dyDescent="0.3">
      <c r="A7088" s="1333"/>
      <c r="B7088" s="146" t="s">
        <v>6874</v>
      </c>
      <c r="C7088" s="147" t="s">
        <v>95</v>
      </c>
      <c r="D7088" s="168">
        <v>719533</v>
      </c>
      <c r="E7088" s="151">
        <v>833</v>
      </c>
      <c r="F7088" s="913"/>
      <c r="G7088" s="1328"/>
    </row>
    <row r="7089" spans="1:7" ht="19.5" customHeight="1" thickBot="1" x14ac:dyDescent="0.3">
      <c r="A7089" s="1333"/>
      <c r="B7089" s="146" t="s">
        <v>6875</v>
      </c>
      <c r="C7089" s="147" t="s">
        <v>95</v>
      </c>
      <c r="D7089" s="168">
        <v>775248</v>
      </c>
      <c r="E7089" s="151">
        <v>833</v>
      </c>
      <c r="F7089" s="913"/>
      <c r="G7089" s="1328"/>
    </row>
    <row r="7090" spans="1:7" ht="19.5" customHeight="1" thickBot="1" x14ac:dyDescent="0.3">
      <c r="A7090" s="1333">
        <v>43</v>
      </c>
      <c r="B7090" s="146" t="s">
        <v>6876</v>
      </c>
      <c r="C7090" s="147" t="s">
        <v>95</v>
      </c>
      <c r="D7090" s="168">
        <v>78170</v>
      </c>
      <c r="E7090" s="151">
        <v>833</v>
      </c>
      <c r="F7090" s="913"/>
      <c r="G7090" s="1337" t="s">
        <v>6051</v>
      </c>
    </row>
    <row r="7091" spans="1:7" ht="19.5" customHeight="1" thickBot="1" x14ac:dyDescent="0.3">
      <c r="A7091" s="1333"/>
      <c r="B7091" s="146" t="s">
        <v>6877</v>
      </c>
      <c r="C7091" s="147" t="s">
        <v>95</v>
      </c>
      <c r="D7091" s="168">
        <v>102978</v>
      </c>
      <c r="E7091" s="151">
        <v>833</v>
      </c>
      <c r="F7091" s="913"/>
      <c r="G7091" s="1328"/>
    </row>
    <row r="7092" spans="1:7" ht="19.5" customHeight="1" thickBot="1" x14ac:dyDescent="0.3">
      <c r="A7092" s="1333"/>
      <c r="B7092" s="146" t="s">
        <v>6878</v>
      </c>
      <c r="C7092" s="147" t="s">
        <v>95</v>
      </c>
      <c r="D7092" s="168">
        <v>270948</v>
      </c>
      <c r="E7092" s="151">
        <v>833</v>
      </c>
      <c r="F7092" s="913"/>
      <c r="G7092" s="1328"/>
    </row>
    <row r="7093" spans="1:7" ht="19.5" customHeight="1" thickBot="1" x14ac:dyDescent="0.3">
      <c r="A7093" s="1333"/>
      <c r="B7093" s="146" t="s">
        <v>6879</v>
      </c>
      <c r="C7093" s="147" t="s">
        <v>95</v>
      </c>
      <c r="D7093" s="168">
        <v>364529</v>
      </c>
      <c r="E7093" s="151">
        <v>833</v>
      </c>
      <c r="F7093" s="913"/>
      <c r="G7093" s="1328"/>
    </row>
    <row r="7094" spans="1:7" ht="19.5" customHeight="1" thickBot="1" x14ac:dyDescent="0.3">
      <c r="A7094" s="1333"/>
      <c r="B7094" s="146" t="s">
        <v>6880</v>
      </c>
      <c r="C7094" s="147" t="s">
        <v>95</v>
      </c>
      <c r="D7094" s="168">
        <v>389433</v>
      </c>
      <c r="E7094" s="151">
        <v>833</v>
      </c>
      <c r="F7094" s="913"/>
      <c r="G7094" s="1328"/>
    </row>
    <row r="7095" spans="1:7" ht="19.5" customHeight="1" thickBot="1" x14ac:dyDescent="0.3">
      <c r="A7095" s="1333"/>
      <c r="B7095" s="146" t="s">
        <v>6881</v>
      </c>
      <c r="C7095" s="147" t="s">
        <v>95</v>
      </c>
      <c r="D7095" s="168">
        <v>415918</v>
      </c>
      <c r="E7095" s="151">
        <v>833</v>
      </c>
      <c r="F7095" s="913"/>
      <c r="G7095" s="1328"/>
    </row>
    <row r="7096" spans="1:7" ht="19.5" customHeight="1" thickBot="1" x14ac:dyDescent="0.3">
      <c r="A7096" s="1333"/>
      <c r="B7096" s="146" t="s">
        <v>6882</v>
      </c>
      <c r="C7096" s="147" t="s">
        <v>95</v>
      </c>
      <c r="D7096" s="168">
        <v>444210</v>
      </c>
      <c r="E7096" s="151">
        <v>833</v>
      </c>
      <c r="F7096" s="913"/>
      <c r="G7096" s="1328"/>
    </row>
    <row r="7097" spans="1:7" ht="19.5" customHeight="1" thickBot="1" x14ac:dyDescent="0.3">
      <c r="A7097" s="1333"/>
      <c r="B7097" s="146" t="s">
        <v>6883</v>
      </c>
      <c r="C7097" s="147" t="s">
        <v>95</v>
      </c>
      <c r="D7097" s="168">
        <v>474562</v>
      </c>
      <c r="E7097" s="151">
        <v>833</v>
      </c>
      <c r="F7097" s="913"/>
      <c r="G7097" s="1328"/>
    </row>
    <row r="7098" spans="1:7" ht="19.5" customHeight="1" thickBot="1" x14ac:dyDescent="0.3">
      <c r="A7098" s="1333"/>
      <c r="B7098" s="146" t="s">
        <v>6884</v>
      </c>
      <c r="C7098" s="147" t="s">
        <v>95</v>
      </c>
      <c r="D7098" s="168">
        <v>507268</v>
      </c>
      <c r="E7098" s="151">
        <v>833</v>
      </c>
      <c r="F7098" s="913"/>
      <c r="G7098" s="1328"/>
    </row>
    <row r="7099" spans="1:7" ht="19.5" customHeight="1" thickBot="1" x14ac:dyDescent="0.3">
      <c r="A7099" s="1333"/>
      <c r="B7099" s="146" t="s">
        <v>6885</v>
      </c>
      <c r="C7099" s="147" t="s">
        <v>95</v>
      </c>
      <c r="D7099" s="168">
        <v>542659</v>
      </c>
      <c r="E7099" s="151">
        <v>833</v>
      </c>
      <c r="F7099" s="913"/>
      <c r="G7099" s="1328"/>
    </row>
    <row r="7100" spans="1:7" ht="19.5" customHeight="1" thickBot="1" x14ac:dyDescent="0.3">
      <c r="A7100" s="1333"/>
      <c r="B7100" s="146" t="s">
        <v>6886</v>
      </c>
      <c r="C7100" s="147" t="s">
        <v>95</v>
      </c>
      <c r="D7100" s="168">
        <v>581110</v>
      </c>
      <c r="E7100" s="151">
        <v>833</v>
      </c>
      <c r="F7100" s="913"/>
      <c r="G7100" s="1328"/>
    </row>
    <row r="7101" spans="1:7" ht="19.5" customHeight="1" thickBot="1" x14ac:dyDescent="0.3">
      <c r="A7101" s="1333"/>
      <c r="B7101" s="146" t="s">
        <v>6887</v>
      </c>
      <c r="C7101" s="147" t="s">
        <v>95</v>
      </c>
      <c r="D7101" s="168">
        <v>623072</v>
      </c>
      <c r="E7101" s="151">
        <v>833</v>
      </c>
      <c r="F7101" s="913"/>
      <c r="G7101" s="1328"/>
    </row>
    <row r="7102" spans="1:7" ht="19.5" customHeight="1" thickBot="1" x14ac:dyDescent="0.3">
      <c r="A7102" s="1333"/>
      <c r="B7102" s="146" t="s">
        <v>6888</v>
      </c>
      <c r="C7102" s="147" t="s">
        <v>95</v>
      </c>
      <c r="D7102" s="168">
        <v>669023</v>
      </c>
      <c r="E7102" s="151">
        <v>833</v>
      </c>
      <c r="F7102" s="913"/>
      <c r="G7102" s="1328"/>
    </row>
    <row r="7103" spans="1:7" ht="19.5" customHeight="1" thickBot="1" x14ac:dyDescent="0.3">
      <c r="A7103" s="1333"/>
      <c r="B7103" s="146" t="s">
        <v>6889</v>
      </c>
      <c r="C7103" s="147" t="s">
        <v>95</v>
      </c>
      <c r="D7103" s="168">
        <v>719533</v>
      </c>
      <c r="E7103" s="151">
        <v>833</v>
      </c>
      <c r="F7103" s="913"/>
      <c r="G7103" s="1328"/>
    </row>
    <row r="7104" spans="1:7" ht="19.5" customHeight="1" thickBot="1" x14ac:dyDescent="0.3">
      <c r="A7104" s="1333"/>
      <c r="B7104" s="146" t="s">
        <v>6890</v>
      </c>
      <c r="C7104" s="147" t="s">
        <v>95</v>
      </c>
      <c r="D7104" s="168">
        <v>775248</v>
      </c>
      <c r="E7104" s="151">
        <v>833</v>
      </c>
      <c r="F7104" s="913"/>
      <c r="G7104" s="1328"/>
    </row>
    <row r="7105" spans="1:7" ht="19.5" customHeight="1" thickBot="1" x14ac:dyDescent="0.3">
      <c r="A7105" s="1333">
        <v>43</v>
      </c>
      <c r="B7105" s="146" t="s">
        <v>6891</v>
      </c>
      <c r="C7105" s="147" t="s">
        <v>95</v>
      </c>
      <c r="D7105" s="168">
        <v>78170</v>
      </c>
      <c r="E7105" s="151">
        <v>833</v>
      </c>
      <c r="F7105" s="913"/>
      <c r="G7105" s="1337" t="s">
        <v>6051</v>
      </c>
    </row>
    <row r="7106" spans="1:7" ht="19.5" customHeight="1" thickBot="1" x14ac:dyDescent="0.3">
      <c r="A7106" s="1333"/>
      <c r="B7106" s="146" t="s">
        <v>6892</v>
      </c>
      <c r="C7106" s="147" t="s">
        <v>95</v>
      </c>
      <c r="D7106" s="168">
        <v>102978</v>
      </c>
      <c r="E7106" s="151">
        <v>833</v>
      </c>
      <c r="F7106" s="913"/>
      <c r="G7106" s="1328"/>
    </row>
    <row r="7107" spans="1:7" ht="19.5" customHeight="1" thickBot="1" x14ac:dyDescent="0.3">
      <c r="A7107" s="1333"/>
      <c r="B7107" s="146" t="s">
        <v>6893</v>
      </c>
      <c r="C7107" s="147" t="s">
        <v>95</v>
      </c>
      <c r="D7107" s="168">
        <v>270948</v>
      </c>
      <c r="E7107" s="151">
        <v>833</v>
      </c>
      <c r="F7107" s="913"/>
      <c r="G7107" s="1328"/>
    </row>
    <row r="7108" spans="1:7" ht="19.5" customHeight="1" thickBot="1" x14ac:dyDescent="0.3">
      <c r="A7108" s="1333"/>
      <c r="B7108" s="146" t="s">
        <v>6894</v>
      </c>
      <c r="C7108" s="147" t="s">
        <v>95</v>
      </c>
      <c r="D7108" s="168">
        <v>364529</v>
      </c>
      <c r="E7108" s="151">
        <v>833</v>
      </c>
      <c r="F7108" s="913"/>
      <c r="G7108" s="1328"/>
    </row>
    <row r="7109" spans="1:7" ht="19.5" customHeight="1" thickBot="1" x14ac:dyDescent="0.3">
      <c r="A7109" s="1333"/>
      <c r="B7109" s="146" t="s">
        <v>6895</v>
      </c>
      <c r="C7109" s="147" t="s">
        <v>95</v>
      </c>
      <c r="D7109" s="168">
        <v>389433</v>
      </c>
      <c r="E7109" s="151">
        <v>833</v>
      </c>
      <c r="F7109" s="913"/>
      <c r="G7109" s="1328"/>
    </row>
    <row r="7110" spans="1:7" ht="19.5" customHeight="1" thickBot="1" x14ac:dyDescent="0.3">
      <c r="A7110" s="1333"/>
      <c r="B7110" s="146" t="s">
        <v>6896</v>
      </c>
      <c r="C7110" s="147" t="s">
        <v>95</v>
      </c>
      <c r="D7110" s="168">
        <v>415918</v>
      </c>
      <c r="E7110" s="151">
        <v>833</v>
      </c>
      <c r="F7110" s="913"/>
      <c r="G7110" s="1328"/>
    </row>
    <row r="7111" spans="1:7" ht="19.5" customHeight="1" thickBot="1" x14ac:dyDescent="0.3">
      <c r="A7111" s="1333"/>
      <c r="B7111" s="146" t="s">
        <v>6897</v>
      </c>
      <c r="C7111" s="147" t="s">
        <v>95</v>
      </c>
      <c r="D7111" s="168">
        <v>444210</v>
      </c>
      <c r="E7111" s="151">
        <v>833</v>
      </c>
      <c r="F7111" s="913"/>
      <c r="G7111" s="1328"/>
    </row>
    <row r="7112" spans="1:7" ht="19.5" customHeight="1" thickBot="1" x14ac:dyDescent="0.3">
      <c r="A7112" s="1333"/>
      <c r="B7112" s="146" t="s">
        <v>6898</v>
      </c>
      <c r="C7112" s="147" t="s">
        <v>95</v>
      </c>
      <c r="D7112" s="168">
        <v>474562</v>
      </c>
      <c r="E7112" s="151">
        <v>833</v>
      </c>
      <c r="F7112" s="913"/>
      <c r="G7112" s="1328"/>
    </row>
    <row r="7113" spans="1:7" ht="19.5" customHeight="1" thickBot="1" x14ac:dyDescent="0.3">
      <c r="A7113" s="1333"/>
      <c r="B7113" s="146" t="s">
        <v>6899</v>
      </c>
      <c r="C7113" s="147" t="s">
        <v>95</v>
      </c>
      <c r="D7113" s="168">
        <v>507268</v>
      </c>
      <c r="E7113" s="151">
        <v>833</v>
      </c>
      <c r="F7113" s="913"/>
      <c r="G7113" s="1328"/>
    </row>
    <row r="7114" spans="1:7" ht="19.5" customHeight="1" thickBot="1" x14ac:dyDescent="0.3">
      <c r="A7114" s="1333"/>
      <c r="B7114" s="146" t="s">
        <v>6900</v>
      </c>
      <c r="C7114" s="147" t="s">
        <v>95</v>
      </c>
      <c r="D7114" s="168">
        <v>542659</v>
      </c>
      <c r="E7114" s="151">
        <v>833</v>
      </c>
      <c r="F7114" s="913"/>
      <c r="G7114" s="1328"/>
    </row>
    <row r="7115" spans="1:7" ht="19.5" customHeight="1" thickBot="1" x14ac:dyDescent="0.3">
      <c r="A7115" s="1333"/>
      <c r="B7115" s="146" t="s">
        <v>6901</v>
      </c>
      <c r="C7115" s="147" t="s">
        <v>95</v>
      </c>
      <c r="D7115" s="168">
        <v>581110</v>
      </c>
      <c r="E7115" s="151">
        <v>833</v>
      </c>
      <c r="F7115" s="913"/>
      <c r="G7115" s="1328"/>
    </row>
    <row r="7116" spans="1:7" ht="19.5" customHeight="1" thickBot="1" x14ac:dyDescent="0.3">
      <c r="A7116" s="1333"/>
      <c r="B7116" s="146" t="s">
        <v>6902</v>
      </c>
      <c r="C7116" s="147" t="s">
        <v>95</v>
      </c>
      <c r="D7116" s="168">
        <v>623072</v>
      </c>
      <c r="E7116" s="151">
        <v>833</v>
      </c>
      <c r="F7116" s="913"/>
      <c r="G7116" s="1328"/>
    </row>
    <row r="7117" spans="1:7" ht="19.5" customHeight="1" thickBot="1" x14ac:dyDescent="0.3">
      <c r="A7117" s="1333"/>
      <c r="B7117" s="146" t="s">
        <v>6903</v>
      </c>
      <c r="C7117" s="147" t="s">
        <v>95</v>
      </c>
      <c r="D7117" s="168">
        <v>669023</v>
      </c>
      <c r="E7117" s="151">
        <v>833</v>
      </c>
      <c r="F7117" s="913"/>
      <c r="G7117" s="1328"/>
    </row>
    <row r="7118" spans="1:7" ht="19.5" customHeight="1" thickBot="1" x14ac:dyDescent="0.3">
      <c r="A7118" s="1333"/>
      <c r="B7118" s="146" t="s">
        <v>6904</v>
      </c>
      <c r="C7118" s="147" t="s">
        <v>95</v>
      </c>
      <c r="D7118" s="168">
        <v>719533</v>
      </c>
      <c r="E7118" s="151">
        <v>833</v>
      </c>
      <c r="F7118" s="913"/>
      <c r="G7118" s="1328"/>
    </row>
    <row r="7119" spans="1:7" ht="19.5" customHeight="1" thickBot="1" x14ac:dyDescent="0.3">
      <c r="A7119" s="1333"/>
      <c r="B7119" s="146" t="s">
        <v>6905</v>
      </c>
      <c r="C7119" s="147" t="s">
        <v>95</v>
      </c>
      <c r="D7119" s="168">
        <v>775248</v>
      </c>
      <c r="E7119" s="151">
        <v>833</v>
      </c>
      <c r="F7119" s="913"/>
      <c r="G7119" s="1328"/>
    </row>
    <row r="7120" spans="1:7" ht="19.5" customHeight="1" thickBot="1" x14ac:dyDescent="0.3">
      <c r="A7120" s="1333">
        <v>44</v>
      </c>
      <c r="B7120" s="146" t="s">
        <v>6906</v>
      </c>
      <c r="C7120" s="147" t="s">
        <v>95</v>
      </c>
      <c r="D7120" s="168">
        <v>78170</v>
      </c>
      <c r="E7120" s="151">
        <v>833</v>
      </c>
      <c r="F7120" s="913"/>
      <c r="G7120" s="1337" t="s">
        <v>6051</v>
      </c>
    </row>
    <row r="7121" spans="1:7" ht="19.5" customHeight="1" thickBot="1" x14ac:dyDescent="0.3">
      <c r="A7121" s="1333"/>
      <c r="B7121" s="146" t="s">
        <v>6907</v>
      </c>
      <c r="C7121" s="147" t="s">
        <v>95</v>
      </c>
      <c r="D7121" s="168">
        <v>102978</v>
      </c>
      <c r="E7121" s="151">
        <v>833</v>
      </c>
      <c r="F7121" s="913"/>
      <c r="G7121" s="1328"/>
    </row>
    <row r="7122" spans="1:7" ht="19.5" customHeight="1" thickBot="1" x14ac:dyDescent="0.3">
      <c r="A7122" s="1333"/>
      <c r="B7122" s="146" t="s">
        <v>6908</v>
      </c>
      <c r="C7122" s="147" t="s">
        <v>95</v>
      </c>
      <c r="D7122" s="168">
        <v>270948</v>
      </c>
      <c r="E7122" s="151">
        <v>833</v>
      </c>
      <c r="F7122" s="913"/>
      <c r="G7122" s="1328"/>
    </row>
    <row r="7123" spans="1:7" ht="19.5" customHeight="1" thickBot="1" x14ac:dyDescent="0.3">
      <c r="A7123" s="1333"/>
      <c r="B7123" s="146" t="s">
        <v>6909</v>
      </c>
      <c r="C7123" s="147" t="s">
        <v>95</v>
      </c>
      <c r="D7123" s="168">
        <v>364529</v>
      </c>
      <c r="E7123" s="151">
        <v>833</v>
      </c>
      <c r="F7123" s="913"/>
      <c r="G7123" s="1328"/>
    </row>
    <row r="7124" spans="1:7" ht="19.5" customHeight="1" thickBot="1" x14ac:dyDescent="0.3">
      <c r="A7124" s="1333"/>
      <c r="B7124" s="146" t="s">
        <v>6910</v>
      </c>
      <c r="C7124" s="147" t="s">
        <v>95</v>
      </c>
      <c r="D7124" s="168">
        <v>389433</v>
      </c>
      <c r="E7124" s="151">
        <v>833</v>
      </c>
      <c r="F7124" s="913"/>
      <c r="G7124" s="1328"/>
    </row>
    <row r="7125" spans="1:7" ht="19.5" customHeight="1" thickBot="1" x14ac:dyDescent="0.3">
      <c r="A7125" s="1333"/>
      <c r="B7125" s="146" t="s">
        <v>6911</v>
      </c>
      <c r="C7125" s="147" t="s">
        <v>95</v>
      </c>
      <c r="D7125" s="168">
        <v>415918</v>
      </c>
      <c r="E7125" s="151">
        <v>833</v>
      </c>
      <c r="F7125" s="913"/>
      <c r="G7125" s="1328"/>
    </row>
    <row r="7126" spans="1:7" ht="19.5" customHeight="1" thickBot="1" x14ac:dyDescent="0.3">
      <c r="A7126" s="1333"/>
      <c r="B7126" s="146" t="s">
        <v>6912</v>
      </c>
      <c r="C7126" s="147" t="s">
        <v>95</v>
      </c>
      <c r="D7126" s="168">
        <v>444210</v>
      </c>
      <c r="E7126" s="151">
        <v>833</v>
      </c>
      <c r="F7126" s="913"/>
      <c r="G7126" s="1328"/>
    </row>
    <row r="7127" spans="1:7" ht="19.5" customHeight="1" thickBot="1" x14ac:dyDescent="0.3">
      <c r="A7127" s="1333"/>
      <c r="B7127" s="146" t="s">
        <v>6913</v>
      </c>
      <c r="C7127" s="147" t="s">
        <v>95</v>
      </c>
      <c r="D7127" s="168">
        <v>474562</v>
      </c>
      <c r="E7127" s="151">
        <v>833</v>
      </c>
      <c r="F7127" s="913"/>
      <c r="G7127" s="1328"/>
    </row>
    <row r="7128" spans="1:7" ht="19.5" customHeight="1" thickBot="1" x14ac:dyDescent="0.3">
      <c r="A7128" s="1333"/>
      <c r="B7128" s="146" t="s">
        <v>6914</v>
      </c>
      <c r="C7128" s="147" t="s">
        <v>95</v>
      </c>
      <c r="D7128" s="168">
        <v>507268</v>
      </c>
      <c r="E7128" s="151">
        <v>833</v>
      </c>
      <c r="F7128" s="913"/>
      <c r="G7128" s="1328"/>
    </row>
    <row r="7129" spans="1:7" ht="19.5" customHeight="1" thickBot="1" x14ac:dyDescent="0.3">
      <c r="A7129" s="1333"/>
      <c r="B7129" s="146" t="s">
        <v>6915</v>
      </c>
      <c r="C7129" s="147" t="s">
        <v>95</v>
      </c>
      <c r="D7129" s="168">
        <v>542659</v>
      </c>
      <c r="E7129" s="151">
        <v>833</v>
      </c>
      <c r="F7129" s="913"/>
      <c r="G7129" s="1328"/>
    </row>
    <row r="7130" spans="1:7" ht="19.5" customHeight="1" thickBot="1" x14ac:dyDescent="0.3">
      <c r="A7130" s="1333"/>
      <c r="B7130" s="146" t="s">
        <v>6916</v>
      </c>
      <c r="C7130" s="147" t="s">
        <v>95</v>
      </c>
      <c r="D7130" s="168">
        <v>581110</v>
      </c>
      <c r="E7130" s="151">
        <v>833</v>
      </c>
      <c r="F7130" s="913"/>
      <c r="G7130" s="1328"/>
    </row>
    <row r="7131" spans="1:7" ht="19.5" customHeight="1" thickBot="1" x14ac:dyDescent="0.3">
      <c r="A7131" s="1333"/>
      <c r="B7131" s="146" t="s">
        <v>6917</v>
      </c>
      <c r="C7131" s="147" t="s">
        <v>95</v>
      </c>
      <c r="D7131" s="168">
        <v>623072</v>
      </c>
      <c r="E7131" s="151">
        <v>833</v>
      </c>
      <c r="F7131" s="913"/>
      <c r="G7131" s="1328"/>
    </row>
    <row r="7132" spans="1:7" ht="19.5" customHeight="1" thickBot="1" x14ac:dyDescent="0.3">
      <c r="A7132" s="1333"/>
      <c r="B7132" s="146" t="s">
        <v>6918</v>
      </c>
      <c r="C7132" s="147" t="s">
        <v>95</v>
      </c>
      <c r="D7132" s="168">
        <v>669023</v>
      </c>
      <c r="E7132" s="151">
        <v>833</v>
      </c>
      <c r="F7132" s="913"/>
      <c r="G7132" s="1328"/>
    </row>
    <row r="7133" spans="1:7" ht="19.5" customHeight="1" thickBot="1" x14ac:dyDescent="0.3">
      <c r="A7133" s="1333"/>
      <c r="B7133" s="146" t="s">
        <v>6919</v>
      </c>
      <c r="C7133" s="147" t="s">
        <v>95</v>
      </c>
      <c r="D7133" s="168">
        <v>719533</v>
      </c>
      <c r="E7133" s="151">
        <v>833</v>
      </c>
      <c r="F7133" s="913"/>
      <c r="G7133" s="1328"/>
    </row>
    <row r="7134" spans="1:7" ht="19.5" customHeight="1" thickBot="1" x14ac:dyDescent="0.3">
      <c r="A7134" s="1333"/>
      <c r="B7134" s="146" t="s">
        <v>6920</v>
      </c>
      <c r="C7134" s="147" t="s">
        <v>95</v>
      </c>
      <c r="D7134" s="168">
        <v>775248</v>
      </c>
      <c r="E7134" s="151">
        <v>833</v>
      </c>
      <c r="F7134" s="913"/>
      <c r="G7134" s="1328"/>
    </row>
    <row r="7135" spans="1:7" ht="19.5" customHeight="1" thickBot="1" x14ac:dyDescent="0.3">
      <c r="A7135" s="1333">
        <v>44</v>
      </c>
      <c r="B7135" s="146" t="s">
        <v>6831</v>
      </c>
      <c r="C7135" s="147" t="s">
        <v>95</v>
      </c>
      <c r="D7135" s="168">
        <v>78170</v>
      </c>
      <c r="E7135" s="151">
        <v>833</v>
      </c>
      <c r="F7135" s="913"/>
      <c r="G7135" s="1337" t="s">
        <v>6051</v>
      </c>
    </row>
    <row r="7136" spans="1:7" ht="19.5" customHeight="1" thickBot="1" x14ac:dyDescent="0.3">
      <c r="A7136" s="1333"/>
      <c r="B7136" s="146" t="s">
        <v>6832</v>
      </c>
      <c r="C7136" s="147" t="s">
        <v>95</v>
      </c>
      <c r="D7136" s="168">
        <v>102978</v>
      </c>
      <c r="E7136" s="151">
        <v>833</v>
      </c>
      <c r="F7136" s="913"/>
      <c r="G7136" s="1328"/>
    </row>
    <row r="7137" spans="1:7" ht="19.5" customHeight="1" thickBot="1" x14ac:dyDescent="0.3">
      <c r="A7137" s="1333"/>
      <c r="B7137" s="146" t="s">
        <v>6833</v>
      </c>
      <c r="C7137" s="147" t="s">
        <v>95</v>
      </c>
      <c r="D7137" s="168">
        <v>270948</v>
      </c>
      <c r="E7137" s="151">
        <v>833</v>
      </c>
      <c r="F7137" s="913"/>
      <c r="G7137" s="1328"/>
    </row>
    <row r="7138" spans="1:7" ht="19.5" customHeight="1" thickBot="1" x14ac:dyDescent="0.3">
      <c r="A7138" s="1333"/>
      <c r="B7138" s="146" t="s">
        <v>6834</v>
      </c>
      <c r="C7138" s="147" t="s">
        <v>95</v>
      </c>
      <c r="D7138" s="168">
        <v>364529</v>
      </c>
      <c r="E7138" s="151">
        <v>833</v>
      </c>
      <c r="F7138" s="913"/>
      <c r="G7138" s="1328"/>
    </row>
    <row r="7139" spans="1:7" ht="19.5" customHeight="1" thickBot="1" x14ac:dyDescent="0.3">
      <c r="A7139" s="1333"/>
      <c r="B7139" s="146" t="s">
        <v>6835</v>
      </c>
      <c r="C7139" s="147" t="s">
        <v>95</v>
      </c>
      <c r="D7139" s="168">
        <v>389433</v>
      </c>
      <c r="E7139" s="151">
        <v>833</v>
      </c>
      <c r="F7139" s="913"/>
      <c r="G7139" s="1328"/>
    </row>
    <row r="7140" spans="1:7" ht="19.5" customHeight="1" thickBot="1" x14ac:dyDescent="0.3">
      <c r="A7140" s="1333"/>
      <c r="B7140" s="146" t="s">
        <v>6836</v>
      </c>
      <c r="C7140" s="147" t="s">
        <v>95</v>
      </c>
      <c r="D7140" s="168">
        <v>415918</v>
      </c>
      <c r="E7140" s="151">
        <v>833</v>
      </c>
      <c r="F7140" s="913"/>
      <c r="G7140" s="1328"/>
    </row>
    <row r="7141" spans="1:7" ht="19.5" customHeight="1" thickBot="1" x14ac:dyDescent="0.3">
      <c r="A7141" s="1333"/>
      <c r="B7141" s="146" t="s">
        <v>6837</v>
      </c>
      <c r="C7141" s="147" t="s">
        <v>95</v>
      </c>
      <c r="D7141" s="168">
        <v>444210</v>
      </c>
      <c r="E7141" s="151">
        <v>833</v>
      </c>
      <c r="F7141" s="913"/>
      <c r="G7141" s="1328"/>
    </row>
    <row r="7142" spans="1:7" ht="19.5" customHeight="1" thickBot="1" x14ac:dyDescent="0.3">
      <c r="A7142" s="1333"/>
      <c r="B7142" s="146" t="s">
        <v>6838</v>
      </c>
      <c r="C7142" s="147" t="s">
        <v>95</v>
      </c>
      <c r="D7142" s="168">
        <v>474562</v>
      </c>
      <c r="E7142" s="151">
        <v>833</v>
      </c>
      <c r="F7142" s="913"/>
      <c r="G7142" s="1328"/>
    </row>
    <row r="7143" spans="1:7" ht="19.5" customHeight="1" thickBot="1" x14ac:dyDescent="0.3">
      <c r="A7143" s="1333"/>
      <c r="B7143" s="146" t="s">
        <v>6839</v>
      </c>
      <c r="C7143" s="147" t="s">
        <v>95</v>
      </c>
      <c r="D7143" s="168">
        <v>507268</v>
      </c>
      <c r="E7143" s="151">
        <v>833</v>
      </c>
      <c r="F7143" s="913"/>
      <c r="G7143" s="1328"/>
    </row>
    <row r="7144" spans="1:7" ht="19.5" customHeight="1" thickBot="1" x14ac:dyDescent="0.3">
      <c r="A7144" s="1333"/>
      <c r="B7144" s="146" t="s">
        <v>6840</v>
      </c>
      <c r="C7144" s="147" t="s">
        <v>95</v>
      </c>
      <c r="D7144" s="168">
        <v>542659</v>
      </c>
      <c r="E7144" s="151">
        <v>833</v>
      </c>
      <c r="F7144" s="913"/>
      <c r="G7144" s="1328"/>
    </row>
    <row r="7145" spans="1:7" ht="19.5" customHeight="1" thickBot="1" x14ac:dyDescent="0.3">
      <c r="A7145" s="1333"/>
      <c r="B7145" s="146" t="s">
        <v>6841</v>
      </c>
      <c r="C7145" s="147" t="s">
        <v>95</v>
      </c>
      <c r="D7145" s="168">
        <v>581110</v>
      </c>
      <c r="E7145" s="151">
        <v>833</v>
      </c>
      <c r="F7145" s="913"/>
      <c r="G7145" s="1328"/>
    </row>
    <row r="7146" spans="1:7" ht="19.5" customHeight="1" thickBot="1" x14ac:dyDescent="0.3">
      <c r="A7146" s="1333"/>
      <c r="B7146" s="146" t="s">
        <v>6842</v>
      </c>
      <c r="C7146" s="147" t="s">
        <v>95</v>
      </c>
      <c r="D7146" s="168">
        <v>623072</v>
      </c>
      <c r="E7146" s="151">
        <v>833</v>
      </c>
      <c r="F7146" s="913"/>
      <c r="G7146" s="1328"/>
    </row>
    <row r="7147" spans="1:7" ht="19.5" customHeight="1" thickBot="1" x14ac:dyDescent="0.3">
      <c r="A7147" s="1333"/>
      <c r="B7147" s="146" t="s">
        <v>6843</v>
      </c>
      <c r="C7147" s="147" t="s">
        <v>95</v>
      </c>
      <c r="D7147" s="168">
        <v>669023</v>
      </c>
      <c r="E7147" s="151">
        <v>833</v>
      </c>
      <c r="F7147" s="913"/>
      <c r="G7147" s="1328"/>
    </row>
    <row r="7148" spans="1:7" ht="19.5" customHeight="1" thickBot="1" x14ac:dyDescent="0.3">
      <c r="A7148" s="1333"/>
      <c r="B7148" s="146" t="s">
        <v>6844</v>
      </c>
      <c r="C7148" s="147" t="s">
        <v>95</v>
      </c>
      <c r="D7148" s="168">
        <v>719533</v>
      </c>
      <c r="E7148" s="151">
        <v>833</v>
      </c>
      <c r="F7148" s="913"/>
      <c r="G7148" s="1328"/>
    </row>
    <row r="7149" spans="1:7" ht="19.5" customHeight="1" thickBot="1" x14ac:dyDescent="0.3">
      <c r="A7149" s="1333"/>
      <c r="B7149" s="146" t="s">
        <v>6845</v>
      </c>
      <c r="C7149" s="147" t="s">
        <v>95</v>
      </c>
      <c r="D7149" s="168">
        <v>775248</v>
      </c>
      <c r="E7149" s="151">
        <v>833</v>
      </c>
      <c r="F7149" s="913"/>
      <c r="G7149" s="1328"/>
    </row>
    <row r="7150" spans="1:7" ht="19.5" customHeight="1" thickBot="1" x14ac:dyDescent="0.3">
      <c r="A7150" s="1333">
        <v>45</v>
      </c>
      <c r="B7150" s="146" t="s">
        <v>6921</v>
      </c>
      <c r="C7150" s="147" t="s">
        <v>95</v>
      </c>
      <c r="D7150" s="168">
        <v>78170</v>
      </c>
      <c r="E7150" s="151">
        <v>833</v>
      </c>
      <c r="F7150" s="913"/>
      <c r="G7150" s="1337" t="s">
        <v>6051</v>
      </c>
    </row>
    <row r="7151" spans="1:7" ht="19.5" customHeight="1" thickBot="1" x14ac:dyDescent="0.3">
      <c r="A7151" s="1333"/>
      <c r="B7151" s="146" t="s">
        <v>6922</v>
      </c>
      <c r="C7151" s="147" t="s">
        <v>95</v>
      </c>
      <c r="D7151" s="168">
        <v>102978</v>
      </c>
      <c r="E7151" s="151">
        <v>833</v>
      </c>
      <c r="F7151" s="913"/>
      <c r="G7151" s="1328"/>
    </row>
    <row r="7152" spans="1:7" ht="19.5" customHeight="1" thickBot="1" x14ac:dyDescent="0.3">
      <c r="A7152" s="1333"/>
      <c r="B7152" s="146" t="s">
        <v>6923</v>
      </c>
      <c r="C7152" s="147" t="s">
        <v>95</v>
      </c>
      <c r="D7152" s="168">
        <v>270948</v>
      </c>
      <c r="E7152" s="151">
        <v>833</v>
      </c>
      <c r="F7152" s="913"/>
      <c r="G7152" s="1328"/>
    </row>
    <row r="7153" spans="1:7" ht="19.5" customHeight="1" thickBot="1" x14ac:dyDescent="0.3">
      <c r="A7153" s="1333"/>
      <c r="B7153" s="146" t="s">
        <v>6924</v>
      </c>
      <c r="C7153" s="147" t="s">
        <v>95</v>
      </c>
      <c r="D7153" s="168">
        <v>364529</v>
      </c>
      <c r="E7153" s="151">
        <v>833</v>
      </c>
      <c r="F7153" s="913"/>
      <c r="G7153" s="1328"/>
    </row>
    <row r="7154" spans="1:7" ht="19.5" customHeight="1" thickBot="1" x14ac:dyDescent="0.3">
      <c r="A7154" s="1333"/>
      <c r="B7154" s="146" t="s">
        <v>6925</v>
      </c>
      <c r="C7154" s="147" t="s">
        <v>95</v>
      </c>
      <c r="D7154" s="168">
        <v>389433</v>
      </c>
      <c r="E7154" s="151">
        <v>833</v>
      </c>
      <c r="F7154" s="913"/>
      <c r="G7154" s="1328"/>
    </row>
    <row r="7155" spans="1:7" ht="19.5" customHeight="1" thickBot="1" x14ac:dyDescent="0.3">
      <c r="A7155" s="1333"/>
      <c r="B7155" s="146" t="s">
        <v>6926</v>
      </c>
      <c r="C7155" s="147" t="s">
        <v>95</v>
      </c>
      <c r="D7155" s="168">
        <v>415918</v>
      </c>
      <c r="E7155" s="151">
        <v>833</v>
      </c>
      <c r="F7155" s="913"/>
      <c r="G7155" s="1328"/>
    </row>
    <row r="7156" spans="1:7" ht="19.5" customHeight="1" thickBot="1" x14ac:dyDescent="0.3">
      <c r="A7156" s="1333"/>
      <c r="B7156" s="146" t="s">
        <v>6927</v>
      </c>
      <c r="C7156" s="147" t="s">
        <v>95</v>
      </c>
      <c r="D7156" s="168">
        <v>444210</v>
      </c>
      <c r="E7156" s="151">
        <v>833</v>
      </c>
      <c r="F7156" s="913"/>
      <c r="G7156" s="1328"/>
    </row>
    <row r="7157" spans="1:7" ht="19.5" customHeight="1" thickBot="1" x14ac:dyDescent="0.3">
      <c r="A7157" s="1333"/>
      <c r="B7157" s="146" t="s">
        <v>6928</v>
      </c>
      <c r="C7157" s="147" t="s">
        <v>95</v>
      </c>
      <c r="D7157" s="168">
        <v>474562</v>
      </c>
      <c r="E7157" s="151">
        <v>833</v>
      </c>
      <c r="F7157" s="913"/>
      <c r="G7157" s="1328"/>
    </row>
    <row r="7158" spans="1:7" ht="19.5" customHeight="1" thickBot="1" x14ac:dyDescent="0.3">
      <c r="A7158" s="1333"/>
      <c r="B7158" s="146" t="s">
        <v>6929</v>
      </c>
      <c r="C7158" s="147" t="s">
        <v>95</v>
      </c>
      <c r="D7158" s="168">
        <v>507268</v>
      </c>
      <c r="E7158" s="151">
        <v>833</v>
      </c>
      <c r="F7158" s="913"/>
      <c r="G7158" s="1328"/>
    </row>
    <row r="7159" spans="1:7" ht="19.5" customHeight="1" thickBot="1" x14ac:dyDescent="0.3">
      <c r="A7159" s="1333"/>
      <c r="B7159" s="146" t="s">
        <v>6930</v>
      </c>
      <c r="C7159" s="147" t="s">
        <v>95</v>
      </c>
      <c r="D7159" s="168">
        <v>542659</v>
      </c>
      <c r="E7159" s="151">
        <v>833</v>
      </c>
      <c r="F7159" s="913"/>
      <c r="G7159" s="1328"/>
    </row>
    <row r="7160" spans="1:7" ht="19.5" customHeight="1" thickBot="1" x14ac:dyDescent="0.3">
      <c r="A7160" s="1333"/>
      <c r="B7160" s="146" t="s">
        <v>6931</v>
      </c>
      <c r="C7160" s="147" t="s">
        <v>95</v>
      </c>
      <c r="D7160" s="168">
        <v>581110</v>
      </c>
      <c r="E7160" s="151">
        <v>833</v>
      </c>
      <c r="F7160" s="913"/>
      <c r="G7160" s="1328"/>
    </row>
    <row r="7161" spans="1:7" ht="19.5" customHeight="1" thickBot="1" x14ac:dyDescent="0.3">
      <c r="A7161" s="1333"/>
      <c r="B7161" s="146" t="s">
        <v>6932</v>
      </c>
      <c r="C7161" s="147" t="s">
        <v>95</v>
      </c>
      <c r="D7161" s="168">
        <v>623072</v>
      </c>
      <c r="E7161" s="151">
        <v>833</v>
      </c>
      <c r="F7161" s="913"/>
      <c r="G7161" s="1328"/>
    </row>
    <row r="7162" spans="1:7" ht="19.5" customHeight="1" thickBot="1" x14ac:dyDescent="0.3">
      <c r="A7162" s="1333"/>
      <c r="B7162" s="146" t="s">
        <v>6933</v>
      </c>
      <c r="C7162" s="147" t="s">
        <v>95</v>
      </c>
      <c r="D7162" s="168">
        <v>669023</v>
      </c>
      <c r="E7162" s="151">
        <v>833</v>
      </c>
      <c r="F7162" s="913"/>
      <c r="G7162" s="1328"/>
    </row>
    <row r="7163" spans="1:7" ht="19.5" customHeight="1" thickBot="1" x14ac:dyDescent="0.3">
      <c r="A7163" s="1333"/>
      <c r="B7163" s="146" t="s">
        <v>6934</v>
      </c>
      <c r="C7163" s="147" t="s">
        <v>95</v>
      </c>
      <c r="D7163" s="168">
        <v>719533</v>
      </c>
      <c r="E7163" s="151">
        <v>833</v>
      </c>
      <c r="F7163" s="913"/>
      <c r="G7163" s="1328"/>
    </row>
    <row r="7164" spans="1:7" ht="19.5" customHeight="1" thickBot="1" x14ac:dyDescent="0.3">
      <c r="A7164" s="1333"/>
      <c r="B7164" s="146" t="s">
        <v>6935</v>
      </c>
      <c r="C7164" s="147" t="s">
        <v>95</v>
      </c>
      <c r="D7164" s="168">
        <v>775248</v>
      </c>
      <c r="E7164" s="151">
        <v>833</v>
      </c>
      <c r="F7164" s="913"/>
      <c r="G7164" s="1328"/>
    </row>
    <row r="7165" spans="1:7" ht="19.5" customHeight="1" thickBot="1" x14ac:dyDescent="0.3">
      <c r="A7165" s="1333">
        <v>45</v>
      </c>
      <c r="B7165" s="146" t="s">
        <v>6936</v>
      </c>
      <c r="C7165" s="147" t="s">
        <v>95</v>
      </c>
      <c r="D7165" s="168">
        <v>78170</v>
      </c>
      <c r="E7165" s="151">
        <v>833</v>
      </c>
      <c r="F7165" s="913"/>
      <c r="G7165" s="1337" t="s">
        <v>6051</v>
      </c>
    </row>
    <row r="7166" spans="1:7" ht="19.5" customHeight="1" thickBot="1" x14ac:dyDescent="0.3">
      <c r="A7166" s="1333"/>
      <c r="B7166" s="146" t="s">
        <v>6937</v>
      </c>
      <c r="C7166" s="147" t="s">
        <v>95</v>
      </c>
      <c r="D7166" s="168">
        <v>102978</v>
      </c>
      <c r="E7166" s="151">
        <v>833</v>
      </c>
      <c r="F7166" s="913"/>
      <c r="G7166" s="1328"/>
    </row>
    <row r="7167" spans="1:7" ht="19.5" customHeight="1" thickBot="1" x14ac:dyDescent="0.3">
      <c r="A7167" s="1333"/>
      <c r="B7167" s="146" t="s">
        <v>6938</v>
      </c>
      <c r="C7167" s="147" t="s">
        <v>95</v>
      </c>
      <c r="D7167" s="168">
        <v>270948</v>
      </c>
      <c r="E7167" s="151">
        <v>833</v>
      </c>
      <c r="F7167" s="913"/>
      <c r="G7167" s="1328"/>
    </row>
    <row r="7168" spans="1:7" ht="19.5" customHeight="1" thickBot="1" x14ac:dyDescent="0.3">
      <c r="A7168" s="1333"/>
      <c r="B7168" s="146" t="s">
        <v>6939</v>
      </c>
      <c r="C7168" s="147" t="s">
        <v>95</v>
      </c>
      <c r="D7168" s="168">
        <v>364529</v>
      </c>
      <c r="E7168" s="151">
        <v>833</v>
      </c>
      <c r="F7168" s="913"/>
      <c r="G7168" s="1328"/>
    </row>
    <row r="7169" spans="1:7" ht="19.5" customHeight="1" thickBot="1" x14ac:dyDescent="0.3">
      <c r="A7169" s="1333"/>
      <c r="B7169" s="146" t="s">
        <v>6940</v>
      </c>
      <c r="C7169" s="147" t="s">
        <v>95</v>
      </c>
      <c r="D7169" s="168">
        <v>389433</v>
      </c>
      <c r="E7169" s="151">
        <v>833</v>
      </c>
      <c r="F7169" s="913"/>
      <c r="G7169" s="1328"/>
    </row>
    <row r="7170" spans="1:7" ht="19.5" customHeight="1" thickBot="1" x14ac:dyDescent="0.3">
      <c r="A7170" s="1333"/>
      <c r="B7170" s="146" t="s">
        <v>6941</v>
      </c>
      <c r="C7170" s="147" t="s">
        <v>95</v>
      </c>
      <c r="D7170" s="168">
        <v>415918</v>
      </c>
      <c r="E7170" s="151">
        <v>833</v>
      </c>
      <c r="F7170" s="913"/>
      <c r="G7170" s="1328"/>
    </row>
    <row r="7171" spans="1:7" ht="19.5" customHeight="1" thickBot="1" x14ac:dyDescent="0.3">
      <c r="A7171" s="1333"/>
      <c r="B7171" s="146" t="s">
        <v>6942</v>
      </c>
      <c r="C7171" s="147" t="s">
        <v>95</v>
      </c>
      <c r="D7171" s="168">
        <v>444210</v>
      </c>
      <c r="E7171" s="151">
        <v>833</v>
      </c>
      <c r="F7171" s="913"/>
      <c r="G7171" s="1328"/>
    </row>
    <row r="7172" spans="1:7" ht="19.5" customHeight="1" thickBot="1" x14ac:dyDescent="0.3">
      <c r="A7172" s="1333"/>
      <c r="B7172" s="146" t="s">
        <v>6943</v>
      </c>
      <c r="C7172" s="147" t="s">
        <v>95</v>
      </c>
      <c r="D7172" s="168">
        <v>474562</v>
      </c>
      <c r="E7172" s="151">
        <v>833</v>
      </c>
      <c r="F7172" s="913"/>
      <c r="G7172" s="1328"/>
    </row>
    <row r="7173" spans="1:7" ht="19.5" customHeight="1" thickBot="1" x14ac:dyDescent="0.3">
      <c r="A7173" s="1333"/>
      <c r="B7173" s="146" t="s">
        <v>6944</v>
      </c>
      <c r="C7173" s="147" t="s">
        <v>95</v>
      </c>
      <c r="D7173" s="168">
        <v>507268</v>
      </c>
      <c r="E7173" s="151">
        <v>833</v>
      </c>
      <c r="F7173" s="913"/>
      <c r="G7173" s="1328"/>
    </row>
    <row r="7174" spans="1:7" ht="19.5" customHeight="1" thickBot="1" x14ac:dyDescent="0.3">
      <c r="A7174" s="1333"/>
      <c r="B7174" s="146" t="s">
        <v>6945</v>
      </c>
      <c r="C7174" s="147" t="s">
        <v>95</v>
      </c>
      <c r="D7174" s="168">
        <v>542659</v>
      </c>
      <c r="E7174" s="151">
        <v>833</v>
      </c>
      <c r="F7174" s="913"/>
      <c r="G7174" s="1328"/>
    </row>
    <row r="7175" spans="1:7" ht="19.5" customHeight="1" thickBot="1" x14ac:dyDescent="0.3">
      <c r="A7175" s="1333"/>
      <c r="B7175" s="146" t="s">
        <v>6946</v>
      </c>
      <c r="C7175" s="147" t="s">
        <v>95</v>
      </c>
      <c r="D7175" s="168">
        <v>581110</v>
      </c>
      <c r="E7175" s="151">
        <v>833</v>
      </c>
      <c r="F7175" s="913"/>
      <c r="G7175" s="1328"/>
    </row>
    <row r="7176" spans="1:7" ht="19.5" customHeight="1" thickBot="1" x14ac:dyDescent="0.3">
      <c r="A7176" s="1333"/>
      <c r="B7176" s="146" t="s">
        <v>6947</v>
      </c>
      <c r="C7176" s="147" t="s">
        <v>95</v>
      </c>
      <c r="D7176" s="168">
        <v>623072</v>
      </c>
      <c r="E7176" s="151">
        <v>833</v>
      </c>
      <c r="F7176" s="913"/>
      <c r="G7176" s="1328"/>
    </row>
    <row r="7177" spans="1:7" ht="19.5" customHeight="1" thickBot="1" x14ac:dyDescent="0.3">
      <c r="A7177" s="1333"/>
      <c r="B7177" s="146" t="s">
        <v>6948</v>
      </c>
      <c r="C7177" s="147" t="s">
        <v>95</v>
      </c>
      <c r="D7177" s="168">
        <v>669023</v>
      </c>
      <c r="E7177" s="151">
        <v>833</v>
      </c>
      <c r="F7177" s="913"/>
      <c r="G7177" s="1328"/>
    </row>
    <row r="7178" spans="1:7" ht="19.5" customHeight="1" thickBot="1" x14ac:dyDescent="0.3">
      <c r="A7178" s="1333"/>
      <c r="B7178" s="146" t="s">
        <v>6949</v>
      </c>
      <c r="C7178" s="147" t="s">
        <v>95</v>
      </c>
      <c r="D7178" s="168">
        <v>719533</v>
      </c>
      <c r="E7178" s="151">
        <v>833</v>
      </c>
      <c r="F7178" s="913"/>
      <c r="G7178" s="1328"/>
    </row>
    <row r="7179" spans="1:7" ht="19.5" customHeight="1" thickBot="1" x14ac:dyDescent="0.3">
      <c r="A7179" s="1333"/>
      <c r="B7179" s="146" t="s">
        <v>6950</v>
      </c>
      <c r="C7179" s="147" t="s">
        <v>95</v>
      </c>
      <c r="D7179" s="168">
        <v>775248</v>
      </c>
      <c r="E7179" s="151">
        <v>833</v>
      </c>
      <c r="F7179" s="913"/>
      <c r="G7179" s="1328"/>
    </row>
    <row r="7180" spans="1:7" ht="19.5" customHeight="1" thickBot="1" x14ac:dyDescent="0.3">
      <c r="A7180" s="1333">
        <v>45</v>
      </c>
      <c r="B7180" s="146" t="s">
        <v>6951</v>
      </c>
      <c r="C7180" s="147" t="s">
        <v>95</v>
      </c>
      <c r="D7180" s="168">
        <v>78170</v>
      </c>
      <c r="E7180" s="151">
        <v>833</v>
      </c>
      <c r="F7180" s="913"/>
      <c r="G7180" s="1337" t="s">
        <v>6051</v>
      </c>
    </row>
    <row r="7181" spans="1:7" ht="19.5" customHeight="1" thickBot="1" x14ac:dyDescent="0.3">
      <c r="A7181" s="1333"/>
      <c r="B7181" s="146" t="s">
        <v>6952</v>
      </c>
      <c r="C7181" s="147" t="s">
        <v>95</v>
      </c>
      <c r="D7181" s="168">
        <v>102978</v>
      </c>
      <c r="E7181" s="151">
        <v>833</v>
      </c>
      <c r="F7181" s="913"/>
      <c r="G7181" s="1328"/>
    </row>
    <row r="7182" spans="1:7" ht="19.5" customHeight="1" thickBot="1" x14ac:dyDescent="0.3">
      <c r="A7182" s="1333"/>
      <c r="B7182" s="146" t="s">
        <v>6953</v>
      </c>
      <c r="C7182" s="147" t="s">
        <v>95</v>
      </c>
      <c r="D7182" s="168">
        <v>270948</v>
      </c>
      <c r="E7182" s="151">
        <v>833</v>
      </c>
      <c r="F7182" s="913"/>
      <c r="G7182" s="1328"/>
    </row>
    <row r="7183" spans="1:7" ht="19.5" customHeight="1" thickBot="1" x14ac:dyDescent="0.3">
      <c r="A7183" s="1333"/>
      <c r="B7183" s="146" t="s">
        <v>6954</v>
      </c>
      <c r="C7183" s="147" t="s">
        <v>95</v>
      </c>
      <c r="D7183" s="168">
        <v>364529</v>
      </c>
      <c r="E7183" s="151">
        <v>833</v>
      </c>
      <c r="F7183" s="913"/>
      <c r="G7183" s="1328"/>
    </row>
    <row r="7184" spans="1:7" ht="19.5" customHeight="1" thickBot="1" x14ac:dyDescent="0.3">
      <c r="A7184" s="1333"/>
      <c r="B7184" s="146" t="s">
        <v>6955</v>
      </c>
      <c r="C7184" s="147" t="s">
        <v>95</v>
      </c>
      <c r="D7184" s="168">
        <v>389433</v>
      </c>
      <c r="E7184" s="151">
        <v>833</v>
      </c>
      <c r="F7184" s="913"/>
      <c r="G7184" s="1328"/>
    </row>
    <row r="7185" spans="1:7" ht="19.5" customHeight="1" thickBot="1" x14ac:dyDescent="0.3">
      <c r="A7185" s="1333"/>
      <c r="B7185" s="146" t="s">
        <v>6956</v>
      </c>
      <c r="C7185" s="147" t="s">
        <v>95</v>
      </c>
      <c r="D7185" s="168">
        <v>415918</v>
      </c>
      <c r="E7185" s="151">
        <v>833</v>
      </c>
      <c r="F7185" s="913"/>
      <c r="G7185" s="1328"/>
    </row>
    <row r="7186" spans="1:7" ht="19.5" customHeight="1" thickBot="1" x14ac:dyDescent="0.3">
      <c r="A7186" s="1333"/>
      <c r="B7186" s="146" t="s">
        <v>6957</v>
      </c>
      <c r="C7186" s="147" t="s">
        <v>95</v>
      </c>
      <c r="D7186" s="168">
        <v>444210</v>
      </c>
      <c r="E7186" s="151">
        <v>833</v>
      </c>
      <c r="F7186" s="913"/>
      <c r="G7186" s="1328"/>
    </row>
    <row r="7187" spans="1:7" ht="19.5" customHeight="1" thickBot="1" x14ac:dyDescent="0.3">
      <c r="A7187" s="1333"/>
      <c r="B7187" s="146" t="s">
        <v>6958</v>
      </c>
      <c r="C7187" s="147" t="s">
        <v>95</v>
      </c>
      <c r="D7187" s="168">
        <v>474562</v>
      </c>
      <c r="E7187" s="151">
        <v>833</v>
      </c>
      <c r="F7187" s="913"/>
      <c r="G7187" s="1328"/>
    </row>
    <row r="7188" spans="1:7" ht="19.5" customHeight="1" thickBot="1" x14ac:dyDescent="0.3">
      <c r="A7188" s="1333"/>
      <c r="B7188" s="146" t="s">
        <v>6959</v>
      </c>
      <c r="C7188" s="147" t="s">
        <v>95</v>
      </c>
      <c r="D7188" s="168">
        <v>507268</v>
      </c>
      <c r="E7188" s="151">
        <v>833</v>
      </c>
      <c r="F7188" s="913"/>
      <c r="G7188" s="1328"/>
    </row>
    <row r="7189" spans="1:7" ht="19.5" customHeight="1" thickBot="1" x14ac:dyDescent="0.3">
      <c r="A7189" s="1333"/>
      <c r="B7189" s="146" t="s">
        <v>6960</v>
      </c>
      <c r="C7189" s="147" t="s">
        <v>95</v>
      </c>
      <c r="D7189" s="168">
        <v>542659</v>
      </c>
      <c r="E7189" s="151">
        <v>833</v>
      </c>
      <c r="F7189" s="913"/>
      <c r="G7189" s="1328"/>
    </row>
    <row r="7190" spans="1:7" ht="19.5" customHeight="1" thickBot="1" x14ac:dyDescent="0.3">
      <c r="A7190" s="1333"/>
      <c r="B7190" s="146" t="s">
        <v>6961</v>
      </c>
      <c r="C7190" s="147" t="s">
        <v>95</v>
      </c>
      <c r="D7190" s="168">
        <v>581110</v>
      </c>
      <c r="E7190" s="151">
        <v>833</v>
      </c>
      <c r="F7190" s="913"/>
      <c r="G7190" s="1328"/>
    </row>
    <row r="7191" spans="1:7" ht="19.5" customHeight="1" thickBot="1" x14ac:dyDescent="0.3">
      <c r="A7191" s="1333"/>
      <c r="B7191" s="146" t="s">
        <v>6962</v>
      </c>
      <c r="C7191" s="147" t="s">
        <v>95</v>
      </c>
      <c r="D7191" s="168">
        <v>623072</v>
      </c>
      <c r="E7191" s="151">
        <v>833</v>
      </c>
      <c r="F7191" s="913"/>
      <c r="G7191" s="1328"/>
    </row>
    <row r="7192" spans="1:7" ht="19.5" customHeight="1" thickBot="1" x14ac:dyDescent="0.3">
      <c r="A7192" s="1333"/>
      <c r="B7192" s="146" t="s">
        <v>6963</v>
      </c>
      <c r="C7192" s="147" t="s">
        <v>95</v>
      </c>
      <c r="D7192" s="168">
        <v>669023</v>
      </c>
      <c r="E7192" s="151">
        <v>833</v>
      </c>
      <c r="F7192" s="913"/>
      <c r="G7192" s="1328"/>
    </row>
    <row r="7193" spans="1:7" ht="19.5" customHeight="1" thickBot="1" x14ac:dyDescent="0.3">
      <c r="A7193" s="1333"/>
      <c r="B7193" s="146" t="s">
        <v>6964</v>
      </c>
      <c r="C7193" s="147" t="s">
        <v>95</v>
      </c>
      <c r="D7193" s="168">
        <v>719533</v>
      </c>
      <c r="E7193" s="151">
        <v>833</v>
      </c>
      <c r="F7193" s="913"/>
      <c r="G7193" s="1328"/>
    </row>
    <row r="7194" spans="1:7" ht="19.5" customHeight="1" thickBot="1" x14ac:dyDescent="0.3">
      <c r="A7194" s="1333"/>
      <c r="B7194" s="146" t="s">
        <v>6965</v>
      </c>
      <c r="C7194" s="147" t="s">
        <v>95</v>
      </c>
      <c r="D7194" s="168">
        <v>775248</v>
      </c>
      <c r="E7194" s="151">
        <v>833</v>
      </c>
      <c r="F7194" s="913"/>
      <c r="G7194" s="1328"/>
    </row>
    <row r="7195" spans="1:7" ht="19.5" customHeight="1" thickBot="1" x14ac:dyDescent="0.3">
      <c r="A7195" s="1333">
        <v>46</v>
      </c>
      <c r="B7195" s="146" t="s">
        <v>6966</v>
      </c>
      <c r="C7195" s="147" t="s">
        <v>95</v>
      </c>
      <c r="D7195" s="168">
        <v>78170</v>
      </c>
      <c r="E7195" s="151">
        <v>833</v>
      </c>
      <c r="F7195" s="913"/>
      <c r="G7195" s="1337" t="s">
        <v>6051</v>
      </c>
    </row>
    <row r="7196" spans="1:7" ht="19.5" customHeight="1" thickBot="1" x14ac:dyDescent="0.3">
      <c r="A7196" s="1333"/>
      <c r="B7196" s="146" t="s">
        <v>6967</v>
      </c>
      <c r="C7196" s="147" t="s">
        <v>95</v>
      </c>
      <c r="D7196" s="168">
        <v>102978</v>
      </c>
      <c r="E7196" s="151">
        <v>833</v>
      </c>
      <c r="F7196" s="913"/>
      <c r="G7196" s="1328"/>
    </row>
    <row r="7197" spans="1:7" ht="19.5" customHeight="1" thickBot="1" x14ac:dyDescent="0.3">
      <c r="A7197" s="1333"/>
      <c r="B7197" s="146" t="s">
        <v>6968</v>
      </c>
      <c r="C7197" s="147" t="s">
        <v>95</v>
      </c>
      <c r="D7197" s="168">
        <v>270948</v>
      </c>
      <c r="E7197" s="151">
        <v>833</v>
      </c>
      <c r="F7197" s="913"/>
      <c r="G7197" s="1328"/>
    </row>
    <row r="7198" spans="1:7" ht="19.5" customHeight="1" thickBot="1" x14ac:dyDescent="0.3">
      <c r="A7198" s="1333"/>
      <c r="B7198" s="146" t="s">
        <v>6969</v>
      </c>
      <c r="C7198" s="147" t="s">
        <v>95</v>
      </c>
      <c r="D7198" s="168">
        <v>364529</v>
      </c>
      <c r="E7198" s="151">
        <v>833</v>
      </c>
      <c r="F7198" s="913"/>
      <c r="G7198" s="1328"/>
    </row>
    <row r="7199" spans="1:7" ht="19.5" customHeight="1" thickBot="1" x14ac:dyDescent="0.3">
      <c r="A7199" s="1333"/>
      <c r="B7199" s="146" t="s">
        <v>6970</v>
      </c>
      <c r="C7199" s="147" t="s">
        <v>95</v>
      </c>
      <c r="D7199" s="168">
        <v>389433</v>
      </c>
      <c r="E7199" s="151">
        <v>833</v>
      </c>
      <c r="F7199" s="913"/>
      <c r="G7199" s="1328"/>
    </row>
    <row r="7200" spans="1:7" ht="19.5" customHeight="1" thickBot="1" x14ac:dyDescent="0.3">
      <c r="A7200" s="1333"/>
      <c r="B7200" s="146" t="s">
        <v>6971</v>
      </c>
      <c r="C7200" s="147" t="s">
        <v>95</v>
      </c>
      <c r="D7200" s="168">
        <v>415918</v>
      </c>
      <c r="E7200" s="151">
        <v>833</v>
      </c>
      <c r="F7200" s="913"/>
      <c r="G7200" s="1328"/>
    </row>
    <row r="7201" spans="1:7" ht="19.5" customHeight="1" thickBot="1" x14ac:dyDescent="0.3">
      <c r="A7201" s="1333"/>
      <c r="B7201" s="146" t="s">
        <v>6972</v>
      </c>
      <c r="C7201" s="147" t="s">
        <v>95</v>
      </c>
      <c r="D7201" s="168">
        <v>444210</v>
      </c>
      <c r="E7201" s="151">
        <v>833</v>
      </c>
      <c r="F7201" s="913"/>
      <c r="G7201" s="1328"/>
    </row>
    <row r="7202" spans="1:7" ht="19.5" customHeight="1" thickBot="1" x14ac:dyDescent="0.3">
      <c r="A7202" s="1333"/>
      <c r="B7202" s="146" t="s">
        <v>6973</v>
      </c>
      <c r="C7202" s="147" t="s">
        <v>95</v>
      </c>
      <c r="D7202" s="168">
        <v>474562</v>
      </c>
      <c r="E7202" s="151">
        <v>833</v>
      </c>
      <c r="F7202" s="913"/>
      <c r="G7202" s="1328"/>
    </row>
    <row r="7203" spans="1:7" ht="19.5" customHeight="1" thickBot="1" x14ac:dyDescent="0.3">
      <c r="A7203" s="1333"/>
      <c r="B7203" s="146" t="s">
        <v>6974</v>
      </c>
      <c r="C7203" s="147" t="s">
        <v>95</v>
      </c>
      <c r="D7203" s="168">
        <v>507268</v>
      </c>
      <c r="E7203" s="151">
        <v>833</v>
      </c>
      <c r="F7203" s="913"/>
      <c r="G7203" s="1328"/>
    </row>
    <row r="7204" spans="1:7" ht="19.5" customHeight="1" thickBot="1" x14ac:dyDescent="0.3">
      <c r="A7204" s="1333"/>
      <c r="B7204" s="146" t="s">
        <v>6975</v>
      </c>
      <c r="C7204" s="147" t="s">
        <v>95</v>
      </c>
      <c r="D7204" s="168">
        <v>542659</v>
      </c>
      <c r="E7204" s="151">
        <v>833</v>
      </c>
      <c r="F7204" s="913"/>
      <c r="G7204" s="1328"/>
    </row>
    <row r="7205" spans="1:7" ht="19.5" customHeight="1" thickBot="1" x14ac:dyDescent="0.3">
      <c r="A7205" s="1333"/>
      <c r="B7205" s="146" t="s">
        <v>6976</v>
      </c>
      <c r="C7205" s="147" t="s">
        <v>95</v>
      </c>
      <c r="D7205" s="168">
        <v>581110</v>
      </c>
      <c r="E7205" s="151">
        <v>833</v>
      </c>
      <c r="F7205" s="913"/>
      <c r="G7205" s="1328"/>
    </row>
    <row r="7206" spans="1:7" ht="19.5" customHeight="1" thickBot="1" x14ac:dyDescent="0.3">
      <c r="A7206" s="1333"/>
      <c r="B7206" s="146" t="s">
        <v>6977</v>
      </c>
      <c r="C7206" s="147" t="s">
        <v>95</v>
      </c>
      <c r="D7206" s="168">
        <v>623072</v>
      </c>
      <c r="E7206" s="151">
        <v>833</v>
      </c>
      <c r="F7206" s="913"/>
      <c r="G7206" s="1328"/>
    </row>
    <row r="7207" spans="1:7" ht="19.5" customHeight="1" thickBot="1" x14ac:dyDescent="0.3">
      <c r="A7207" s="1333"/>
      <c r="B7207" s="146" t="s">
        <v>6978</v>
      </c>
      <c r="C7207" s="147" t="s">
        <v>95</v>
      </c>
      <c r="D7207" s="168">
        <v>669023</v>
      </c>
      <c r="E7207" s="151">
        <v>833</v>
      </c>
      <c r="F7207" s="913"/>
      <c r="G7207" s="1328"/>
    </row>
    <row r="7208" spans="1:7" ht="19.5" customHeight="1" thickBot="1" x14ac:dyDescent="0.3">
      <c r="A7208" s="1333"/>
      <c r="B7208" s="146" t="s">
        <v>6979</v>
      </c>
      <c r="C7208" s="147" t="s">
        <v>95</v>
      </c>
      <c r="D7208" s="168">
        <v>719533</v>
      </c>
      <c r="E7208" s="151">
        <v>833</v>
      </c>
      <c r="F7208" s="913"/>
      <c r="G7208" s="1328"/>
    </row>
    <row r="7209" spans="1:7" ht="19.5" customHeight="1" thickBot="1" x14ac:dyDescent="0.3">
      <c r="A7209" s="1333"/>
      <c r="B7209" s="146" t="s">
        <v>6980</v>
      </c>
      <c r="C7209" s="147" t="s">
        <v>95</v>
      </c>
      <c r="D7209" s="168">
        <v>775248</v>
      </c>
      <c r="E7209" s="151">
        <v>833</v>
      </c>
      <c r="F7209" s="913"/>
      <c r="G7209" s="1328"/>
    </row>
    <row r="7210" spans="1:7" ht="19.5" customHeight="1" thickBot="1" x14ac:dyDescent="0.3">
      <c r="A7210" s="1333">
        <v>46</v>
      </c>
      <c r="B7210" s="146" t="s">
        <v>6981</v>
      </c>
      <c r="C7210" s="147" t="s">
        <v>95</v>
      </c>
      <c r="D7210" s="168">
        <v>78170</v>
      </c>
      <c r="E7210" s="151">
        <v>833</v>
      </c>
      <c r="F7210" s="913"/>
      <c r="G7210" s="1337" t="s">
        <v>6051</v>
      </c>
    </row>
    <row r="7211" spans="1:7" ht="19.5" customHeight="1" thickBot="1" x14ac:dyDescent="0.3">
      <c r="A7211" s="1333"/>
      <c r="B7211" s="146" t="s">
        <v>6982</v>
      </c>
      <c r="C7211" s="147" t="s">
        <v>95</v>
      </c>
      <c r="D7211" s="168">
        <v>102978</v>
      </c>
      <c r="E7211" s="151">
        <v>833</v>
      </c>
      <c r="F7211" s="913"/>
      <c r="G7211" s="1328"/>
    </row>
    <row r="7212" spans="1:7" ht="19.5" customHeight="1" thickBot="1" x14ac:dyDescent="0.3">
      <c r="A7212" s="1333"/>
      <c r="B7212" s="146" t="s">
        <v>6983</v>
      </c>
      <c r="C7212" s="147" t="s">
        <v>95</v>
      </c>
      <c r="D7212" s="168">
        <v>270948</v>
      </c>
      <c r="E7212" s="151">
        <v>833</v>
      </c>
      <c r="F7212" s="913"/>
      <c r="G7212" s="1328"/>
    </row>
    <row r="7213" spans="1:7" ht="19.5" customHeight="1" thickBot="1" x14ac:dyDescent="0.3">
      <c r="A7213" s="1333"/>
      <c r="B7213" s="146" t="s">
        <v>6984</v>
      </c>
      <c r="C7213" s="147" t="s">
        <v>95</v>
      </c>
      <c r="D7213" s="168">
        <v>364529</v>
      </c>
      <c r="E7213" s="151">
        <v>833</v>
      </c>
      <c r="F7213" s="913"/>
      <c r="G7213" s="1328"/>
    </row>
    <row r="7214" spans="1:7" ht="19.5" customHeight="1" thickBot="1" x14ac:dyDescent="0.3">
      <c r="A7214" s="1333"/>
      <c r="B7214" s="146" t="s">
        <v>6985</v>
      </c>
      <c r="C7214" s="147" t="s">
        <v>95</v>
      </c>
      <c r="D7214" s="168">
        <v>389433</v>
      </c>
      <c r="E7214" s="151">
        <v>833</v>
      </c>
      <c r="F7214" s="913"/>
      <c r="G7214" s="1328"/>
    </row>
    <row r="7215" spans="1:7" ht="19.5" customHeight="1" thickBot="1" x14ac:dyDescent="0.3">
      <c r="A7215" s="1333"/>
      <c r="B7215" s="146" t="s">
        <v>6986</v>
      </c>
      <c r="C7215" s="147" t="s">
        <v>95</v>
      </c>
      <c r="D7215" s="168">
        <v>415918</v>
      </c>
      <c r="E7215" s="151">
        <v>833</v>
      </c>
      <c r="F7215" s="913"/>
      <c r="G7215" s="1328"/>
    </row>
    <row r="7216" spans="1:7" ht="19.5" customHeight="1" thickBot="1" x14ac:dyDescent="0.3">
      <c r="A7216" s="1333"/>
      <c r="B7216" s="146" t="s">
        <v>6987</v>
      </c>
      <c r="C7216" s="147" t="s">
        <v>95</v>
      </c>
      <c r="D7216" s="168">
        <v>444210</v>
      </c>
      <c r="E7216" s="151">
        <v>833</v>
      </c>
      <c r="F7216" s="913"/>
      <c r="G7216" s="1328"/>
    </row>
    <row r="7217" spans="1:7" ht="19.5" customHeight="1" thickBot="1" x14ac:dyDescent="0.3">
      <c r="A7217" s="1333"/>
      <c r="B7217" s="146" t="s">
        <v>6988</v>
      </c>
      <c r="C7217" s="147" t="s">
        <v>95</v>
      </c>
      <c r="D7217" s="168">
        <v>474562</v>
      </c>
      <c r="E7217" s="151">
        <v>833</v>
      </c>
      <c r="F7217" s="913"/>
      <c r="G7217" s="1328"/>
    </row>
    <row r="7218" spans="1:7" ht="19.5" customHeight="1" thickBot="1" x14ac:dyDescent="0.3">
      <c r="A7218" s="1333"/>
      <c r="B7218" s="146" t="s">
        <v>6989</v>
      </c>
      <c r="C7218" s="147" t="s">
        <v>95</v>
      </c>
      <c r="D7218" s="168">
        <v>507268</v>
      </c>
      <c r="E7218" s="151">
        <v>833</v>
      </c>
      <c r="F7218" s="913"/>
      <c r="G7218" s="1328"/>
    </row>
    <row r="7219" spans="1:7" ht="19.5" customHeight="1" thickBot="1" x14ac:dyDescent="0.3">
      <c r="A7219" s="1333"/>
      <c r="B7219" s="146" t="s">
        <v>6990</v>
      </c>
      <c r="C7219" s="147" t="s">
        <v>95</v>
      </c>
      <c r="D7219" s="168">
        <v>542659</v>
      </c>
      <c r="E7219" s="151">
        <v>833</v>
      </c>
      <c r="F7219" s="913"/>
      <c r="G7219" s="1328"/>
    </row>
    <row r="7220" spans="1:7" ht="19.5" customHeight="1" thickBot="1" x14ac:dyDescent="0.3">
      <c r="A7220" s="1333"/>
      <c r="B7220" s="146" t="s">
        <v>6991</v>
      </c>
      <c r="C7220" s="147" t="s">
        <v>95</v>
      </c>
      <c r="D7220" s="168">
        <v>581110</v>
      </c>
      <c r="E7220" s="151">
        <v>833</v>
      </c>
      <c r="F7220" s="913"/>
      <c r="G7220" s="1328"/>
    </row>
    <row r="7221" spans="1:7" ht="19.5" customHeight="1" thickBot="1" x14ac:dyDescent="0.3">
      <c r="A7221" s="1333"/>
      <c r="B7221" s="146" t="s">
        <v>6992</v>
      </c>
      <c r="C7221" s="147" t="s">
        <v>95</v>
      </c>
      <c r="D7221" s="168">
        <v>623072</v>
      </c>
      <c r="E7221" s="151">
        <v>833</v>
      </c>
      <c r="F7221" s="913"/>
      <c r="G7221" s="1328"/>
    </row>
    <row r="7222" spans="1:7" ht="19.5" customHeight="1" thickBot="1" x14ac:dyDescent="0.3">
      <c r="A7222" s="1333"/>
      <c r="B7222" s="146" t="s">
        <v>6993</v>
      </c>
      <c r="C7222" s="147" t="s">
        <v>95</v>
      </c>
      <c r="D7222" s="168">
        <v>669023</v>
      </c>
      <c r="E7222" s="151">
        <v>833</v>
      </c>
      <c r="F7222" s="913"/>
      <c r="G7222" s="1328"/>
    </row>
    <row r="7223" spans="1:7" ht="19.5" customHeight="1" thickBot="1" x14ac:dyDescent="0.3">
      <c r="A7223" s="1333"/>
      <c r="B7223" s="146" t="s">
        <v>6994</v>
      </c>
      <c r="C7223" s="147" t="s">
        <v>95</v>
      </c>
      <c r="D7223" s="168">
        <v>719533</v>
      </c>
      <c r="E7223" s="151">
        <v>833</v>
      </c>
      <c r="F7223" s="913"/>
      <c r="G7223" s="1328"/>
    </row>
    <row r="7224" spans="1:7" ht="19.5" customHeight="1" thickBot="1" x14ac:dyDescent="0.3">
      <c r="A7224" s="1333"/>
      <c r="B7224" s="146" t="s">
        <v>6995</v>
      </c>
      <c r="C7224" s="147" t="s">
        <v>95</v>
      </c>
      <c r="D7224" s="168">
        <v>775248</v>
      </c>
      <c r="E7224" s="151">
        <v>833</v>
      </c>
      <c r="F7224" s="913"/>
      <c r="G7224" s="1328"/>
    </row>
    <row r="7225" spans="1:7" ht="19.5" customHeight="1" thickBot="1" x14ac:dyDescent="0.3">
      <c r="A7225" s="1333">
        <v>47</v>
      </c>
      <c r="B7225" s="146" t="s">
        <v>6996</v>
      </c>
      <c r="C7225" s="147" t="s">
        <v>95</v>
      </c>
      <c r="D7225" s="168">
        <v>78170</v>
      </c>
      <c r="E7225" s="151">
        <v>833</v>
      </c>
      <c r="F7225" s="913"/>
      <c r="G7225" s="1337" t="s">
        <v>6051</v>
      </c>
    </row>
    <row r="7226" spans="1:7" ht="19.5" customHeight="1" thickBot="1" x14ac:dyDescent="0.3">
      <c r="A7226" s="1333"/>
      <c r="B7226" s="146" t="s">
        <v>6997</v>
      </c>
      <c r="C7226" s="147" t="s">
        <v>95</v>
      </c>
      <c r="D7226" s="168">
        <v>102978</v>
      </c>
      <c r="E7226" s="151">
        <v>833</v>
      </c>
      <c r="F7226" s="913"/>
      <c r="G7226" s="1328"/>
    </row>
    <row r="7227" spans="1:7" ht="19.5" customHeight="1" thickBot="1" x14ac:dyDescent="0.3">
      <c r="A7227" s="1333"/>
      <c r="B7227" s="146" t="s">
        <v>6998</v>
      </c>
      <c r="C7227" s="147" t="s">
        <v>95</v>
      </c>
      <c r="D7227" s="168">
        <v>270948</v>
      </c>
      <c r="E7227" s="151">
        <v>833</v>
      </c>
      <c r="F7227" s="913"/>
      <c r="G7227" s="1328"/>
    </row>
    <row r="7228" spans="1:7" ht="19.5" customHeight="1" thickBot="1" x14ac:dyDescent="0.3">
      <c r="A7228" s="1333"/>
      <c r="B7228" s="146" t="s">
        <v>6999</v>
      </c>
      <c r="C7228" s="147" t="s">
        <v>95</v>
      </c>
      <c r="D7228" s="168">
        <v>364529</v>
      </c>
      <c r="E7228" s="151">
        <v>833</v>
      </c>
      <c r="F7228" s="913"/>
      <c r="G7228" s="1328"/>
    </row>
    <row r="7229" spans="1:7" ht="19.5" customHeight="1" thickBot="1" x14ac:dyDescent="0.3">
      <c r="A7229" s="1333"/>
      <c r="B7229" s="146" t="s">
        <v>7000</v>
      </c>
      <c r="C7229" s="147" t="s">
        <v>95</v>
      </c>
      <c r="D7229" s="168">
        <v>389433</v>
      </c>
      <c r="E7229" s="151">
        <v>833</v>
      </c>
      <c r="F7229" s="913"/>
      <c r="G7229" s="1328"/>
    </row>
    <row r="7230" spans="1:7" ht="19.5" customHeight="1" thickBot="1" x14ac:dyDescent="0.3">
      <c r="A7230" s="1333"/>
      <c r="B7230" s="146" t="s">
        <v>7001</v>
      </c>
      <c r="C7230" s="147" t="s">
        <v>95</v>
      </c>
      <c r="D7230" s="168">
        <v>415918</v>
      </c>
      <c r="E7230" s="151">
        <v>833</v>
      </c>
      <c r="F7230" s="913"/>
      <c r="G7230" s="1328"/>
    </row>
    <row r="7231" spans="1:7" ht="19.5" customHeight="1" thickBot="1" x14ac:dyDescent="0.3">
      <c r="A7231" s="1333"/>
      <c r="B7231" s="146" t="s">
        <v>7002</v>
      </c>
      <c r="C7231" s="147" t="s">
        <v>95</v>
      </c>
      <c r="D7231" s="168">
        <v>444210</v>
      </c>
      <c r="E7231" s="151">
        <v>833</v>
      </c>
      <c r="F7231" s="913"/>
      <c r="G7231" s="1328"/>
    </row>
    <row r="7232" spans="1:7" ht="19.5" customHeight="1" thickBot="1" x14ac:dyDescent="0.3">
      <c r="A7232" s="1333"/>
      <c r="B7232" s="146" t="s">
        <v>7003</v>
      </c>
      <c r="C7232" s="147" t="s">
        <v>95</v>
      </c>
      <c r="D7232" s="168">
        <v>474562</v>
      </c>
      <c r="E7232" s="151">
        <v>833</v>
      </c>
      <c r="F7232" s="913"/>
      <c r="G7232" s="1328"/>
    </row>
    <row r="7233" spans="1:7" ht="19.5" customHeight="1" thickBot="1" x14ac:dyDescent="0.3">
      <c r="A7233" s="1333"/>
      <c r="B7233" s="146" t="s">
        <v>7004</v>
      </c>
      <c r="C7233" s="147" t="s">
        <v>95</v>
      </c>
      <c r="D7233" s="168">
        <v>507268</v>
      </c>
      <c r="E7233" s="151">
        <v>833</v>
      </c>
      <c r="F7233" s="913"/>
      <c r="G7233" s="1328"/>
    </row>
    <row r="7234" spans="1:7" ht="19.5" customHeight="1" thickBot="1" x14ac:dyDescent="0.3">
      <c r="A7234" s="1333"/>
      <c r="B7234" s="146" t="s">
        <v>7005</v>
      </c>
      <c r="C7234" s="147" t="s">
        <v>95</v>
      </c>
      <c r="D7234" s="168">
        <v>542659</v>
      </c>
      <c r="E7234" s="151">
        <v>833</v>
      </c>
      <c r="F7234" s="913"/>
      <c r="G7234" s="1328"/>
    </row>
    <row r="7235" spans="1:7" ht="19.5" customHeight="1" thickBot="1" x14ac:dyDescent="0.3">
      <c r="A7235" s="1333"/>
      <c r="B7235" s="146" t="s">
        <v>7006</v>
      </c>
      <c r="C7235" s="147" t="s">
        <v>95</v>
      </c>
      <c r="D7235" s="168">
        <v>581110</v>
      </c>
      <c r="E7235" s="151">
        <v>833</v>
      </c>
      <c r="F7235" s="913"/>
      <c r="G7235" s="1328"/>
    </row>
    <row r="7236" spans="1:7" ht="19.5" customHeight="1" thickBot="1" x14ac:dyDescent="0.3">
      <c r="A7236" s="1333"/>
      <c r="B7236" s="146" t="s">
        <v>7007</v>
      </c>
      <c r="C7236" s="147" t="s">
        <v>95</v>
      </c>
      <c r="D7236" s="168">
        <v>623072</v>
      </c>
      <c r="E7236" s="151">
        <v>833</v>
      </c>
      <c r="F7236" s="913"/>
      <c r="G7236" s="1328"/>
    </row>
    <row r="7237" spans="1:7" ht="19.5" customHeight="1" thickBot="1" x14ac:dyDescent="0.3">
      <c r="A7237" s="1333"/>
      <c r="B7237" s="146" t="s">
        <v>7008</v>
      </c>
      <c r="C7237" s="147" t="s">
        <v>95</v>
      </c>
      <c r="D7237" s="168">
        <v>669023</v>
      </c>
      <c r="E7237" s="151">
        <v>833</v>
      </c>
      <c r="F7237" s="913"/>
      <c r="G7237" s="1328"/>
    </row>
    <row r="7238" spans="1:7" ht="19.5" customHeight="1" thickBot="1" x14ac:dyDescent="0.3">
      <c r="A7238" s="1333"/>
      <c r="B7238" s="146" t="s">
        <v>7009</v>
      </c>
      <c r="C7238" s="147" t="s">
        <v>95</v>
      </c>
      <c r="D7238" s="168">
        <v>719533</v>
      </c>
      <c r="E7238" s="151">
        <v>833</v>
      </c>
      <c r="F7238" s="913"/>
      <c r="G7238" s="1328"/>
    </row>
    <row r="7239" spans="1:7" ht="19.5" customHeight="1" thickBot="1" x14ac:dyDescent="0.3">
      <c r="A7239" s="1333"/>
      <c r="B7239" s="146" t="s">
        <v>7010</v>
      </c>
      <c r="C7239" s="147" t="s">
        <v>95</v>
      </c>
      <c r="D7239" s="168">
        <v>775248</v>
      </c>
      <c r="E7239" s="151">
        <v>833</v>
      </c>
      <c r="F7239" s="913"/>
      <c r="G7239" s="1328"/>
    </row>
    <row r="7240" spans="1:7" ht="19.5" customHeight="1" thickBot="1" x14ac:dyDescent="0.3">
      <c r="A7240" s="1333">
        <v>48</v>
      </c>
      <c r="B7240" s="146" t="s">
        <v>7011</v>
      </c>
      <c r="C7240" s="147" t="s">
        <v>95</v>
      </c>
      <c r="D7240" s="168">
        <v>78170</v>
      </c>
      <c r="E7240" s="151">
        <v>833</v>
      </c>
      <c r="F7240" s="913"/>
      <c r="G7240" s="1337" t="s">
        <v>6051</v>
      </c>
    </row>
    <row r="7241" spans="1:7" ht="19.5" customHeight="1" thickBot="1" x14ac:dyDescent="0.3">
      <c r="A7241" s="1333"/>
      <c r="B7241" s="146" t="s">
        <v>7012</v>
      </c>
      <c r="C7241" s="147" t="s">
        <v>95</v>
      </c>
      <c r="D7241" s="168">
        <v>102978</v>
      </c>
      <c r="E7241" s="151">
        <v>833</v>
      </c>
      <c r="F7241" s="913"/>
      <c r="G7241" s="1328"/>
    </row>
    <row r="7242" spans="1:7" ht="19.5" customHeight="1" thickBot="1" x14ac:dyDescent="0.3">
      <c r="A7242" s="1333"/>
      <c r="B7242" s="146" t="s">
        <v>7013</v>
      </c>
      <c r="C7242" s="147" t="s">
        <v>95</v>
      </c>
      <c r="D7242" s="168">
        <v>270948</v>
      </c>
      <c r="E7242" s="151">
        <v>833</v>
      </c>
      <c r="F7242" s="913"/>
      <c r="G7242" s="1328"/>
    </row>
    <row r="7243" spans="1:7" ht="19.5" customHeight="1" thickBot="1" x14ac:dyDescent="0.3">
      <c r="A7243" s="1333"/>
      <c r="B7243" s="146" t="s">
        <v>7014</v>
      </c>
      <c r="C7243" s="147" t="s">
        <v>95</v>
      </c>
      <c r="D7243" s="168">
        <v>364529</v>
      </c>
      <c r="E7243" s="151">
        <v>833</v>
      </c>
      <c r="F7243" s="913"/>
      <c r="G7243" s="1328"/>
    </row>
    <row r="7244" spans="1:7" ht="19.5" customHeight="1" thickBot="1" x14ac:dyDescent="0.3">
      <c r="A7244" s="1333"/>
      <c r="B7244" s="146" t="s">
        <v>7015</v>
      </c>
      <c r="C7244" s="147" t="s">
        <v>95</v>
      </c>
      <c r="D7244" s="168">
        <v>389433</v>
      </c>
      <c r="E7244" s="151">
        <v>833</v>
      </c>
      <c r="F7244" s="913"/>
      <c r="G7244" s="1328"/>
    </row>
    <row r="7245" spans="1:7" ht="19.5" customHeight="1" thickBot="1" x14ac:dyDescent="0.3">
      <c r="A7245" s="1333"/>
      <c r="B7245" s="146" t="s">
        <v>7016</v>
      </c>
      <c r="C7245" s="147" t="s">
        <v>95</v>
      </c>
      <c r="D7245" s="168">
        <v>415918</v>
      </c>
      <c r="E7245" s="151">
        <v>833</v>
      </c>
      <c r="F7245" s="913"/>
      <c r="G7245" s="1328"/>
    </row>
    <row r="7246" spans="1:7" ht="19.5" customHeight="1" thickBot="1" x14ac:dyDescent="0.3">
      <c r="A7246" s="1333"/>
      <c r="B7246" s="146" t="s">
        <v>7017</v>
      </c>
      <c r="C7246" s="147" t="s">
        <v>95</v>
      </c>
      <c r="D7246" s="168">
        <v>444210</v>
      </c>
      <c r="E7246" s="151">
        <v>833</v>
      </c>
      <c r="F7246" s="913"/>
      <c r="G7246" s="1328"/>
    </row>
    <row r="7247" spans="1:7" ht="19.5" customHeight="1" thickBot="1" x14ac:dyDescent="0.3">
      <c r="A7247" s="1333"/>
      <c r="B7247" s="146" t="s">
        <v>7018</v>
      </c>
      <c r="C7247" s="147" t="s">
        <v>95</v>
      </c>
      <c r="D7247" s="168">
        <v>474562</v>
      </c>
      <c r="E7247" s="151">
        <v>833</v>
      </c>
      <c r="F7247" s="913"/>
      <c r="G7247" s="1328"/>
    </row>
    <row r="7248" spans="1:7" ht="19.5" customHeight="1" thickBot="1" x14ac:dyDescent="0.3">
      <c r="A7248" s="1333"/>
      <c r="B7248" s="146" t="s">
        <v>7019</v>
      </c>
      <c r="C7248" s="147" t="s">
        <v>95</v>
      </c>
      <c r="D7248" s="168">
        <v>507268</v>
      </c>
      <c r="E7248" s="151">
        <v>833</v>
      </c>
      <c r="F7248" s="913"/>
      <c r="G7248" s="1328"/>
    </row>
    <row r="7249" spans="1:7" ht="19.5" customHeight="1" thickBot="1" x14ac:dyDescent="0.3">
      <c r="A7249" s="1333"/>
      <c r="B7249" s="146" t="s">
        <v>7020</v>
      </c>
      <c r="C7249" s="147" t="s">
        <v>95</v>
      </c>
      <c r="D7249" s="168">
        <v>542659</v>
      </c>
      <c r="E7249" s="151">
        <v>833</v>
      </c>
      <c r="F7249" s="913"/>
      <c r="G7249" s="1328"/>
    </row>
    <row r="7250" spans="1:7" ht="19.5" customHeight="1" thickBot="1" x14ac:dyDescent="0.3">
      <c r="A7250" s="1333"/>
      <c r="B7250" s="146" t="s">
        <v>7021</v>
      </c>
      <c r="C7250" s="147" t="s">
        <v>95</v>
      </c>
      <c r="D7250" s="168">
        <v>581110</v>
      </c>
      <c r="E7250" s="151">
        <v>833</v>
      </c>
      <c r="F7250" s="913"/>
      <c r="G7250" s="1328"/>
    </row>
    <row r="7251" spans="1:7" ht="19.5" customHeight="1" thickBot="1" x14ac:dyDescent="0.3">
      <c r="A7251" s="1333"/>
      <c r="B7251" s="146" t="s">
        <v>7022</v>
      </c>
      <c r="C7251" s="147" t="s">
        <v>95</v>
      </c>
      <c r="D7251" s="168">
        <v>623072</v>
      </c>
      <c r="E7251" s="151">
        <v>833</v>
      </c>
      <c r="F7251" s="913"/>
      <c r="G7251" s="1328"/>
    </row>
    <row r="7252" spans="1:7" ht="19.5" customHeight="1" thickBot="1" x14ac:dyDescent="0.3">
      <c r="A7252" s="1333"/>
      <c r="B7252" s="146" t="s">
        <v>7023</v>
      </c>
      <c r="C7252" s="147" t="s">
        <v>95</v>
      </c>
      <c r="D7252" s="168">
        <v>669023</v>
      </c>
      <c r="E7252" s="151">
        <v>833</v>
      </c>
      <c r="F7252" s="913"/>
      <c r="G7252" s="1328"/>
    </row>
    <row r="7253" spans="1:7" ht="19.5" customHeight="1" thickBot="1" x14ac:dyDescent="0.3">
      <c r="A7253" s="1333"/>
      <c r="B7253" s="146" t="s">
        <v>7024</v>
      </c>
      <c r="C7253" s="147" t="s">
        <v>95</v>
      </c>
      <c r="D7253" s="168">
        <v>719533</v>
      </c>
      <c r="E7253" s="151">
        <v>833</v>
      </c>
      <c r="F7253" s="913"/>
      <c r="G7253" s="1328"/>
    </row>
    <row r="7254" spans="1:7" ht="19.5" customHeight="1" thickBot="1" x14ac:dyDescent="0.3">
      <c r="A7254" s="1333"/>
      <c r="B7254" s="146" t="s">
        <v>7025</v>
      </c>
      <c r="C7254" s="147" t="s">
        <v>95</v>
      </c>
      <c r="D7254" s="168">
        <v>775248</v>
      </c>
      <c r="E7254" s="151">
        <v>833</v>
      </c>
      <c r="F7254" s="913"/>
      <c r="G7254" s="1328"/>
    </row>
    <row r="7255" spans="1:7" ht="19.5" customHeight="1" thickBot="1" x14ac:dyDescent="0.3">
      <c r="A7255" s="1333">
        <v>49</v>
      </c>
      <c r="B7255" s="146" t="s">
        <v>7026</v>
      </c>
      <c r="C7255" s="147" t="s">
        <v>95</v>
      </c>
      <c r="D7255" s="168">
        <v>78170</v>
      </c>
      <c r="E7255" s="151">
        <v>833</v>
      </c>
      <c r="F7255" s="913"/>
      <c r="G7255" s="1337" t="s">
        <v>6051</v>
      </c>
    </row>
    <row r="7256" spans="1:7" ht="19.5" customHeight="1" thickBot="1" x14ac:dyDescent="0.3">
      <c r="A7256" s="1333"/>
      <c r="B7256" s="146" t="s">
        <v>7027</v>
      </c>
      <c r="C7256" s="147" t="s">
        <v>95</v>
      </c>
      <c r="D7256" s="168">
        <v>102978</v>
      </c>
      <c r="E7256" s="151">
        <v>833</v>
      </c>
      <c r="F7256" s="913"/>
      <c r="G7256" s="1328"/>
    </row>
    <row r="7257" spans="1:7" ht="19.5" customHeight="1" thickBot="1" x14ac:dyDescent="0.3">
      <c r="A7257" s="1333"/>
      <c r="B7257" s="146" t="s">
        <v>7028</v>
      </c>
      <c r="C7257" s="147" t="s">
        <v>95</v>
      </c>
      <c r="D7257" s="168">
        <v>270948</v>
      </c>
      <c r="E7257" s="151">
        <v>833</v>
      </c>
      <c r="F7257" s="913"/>
      <c r="G7257" s="1328"/>
    </row>
    <row r="7258" spans="1:7" ht="19.5" customHeight="1" thickBot="1" x14ac:dyDescent="0.3">
      <c r="A7258" s="1333"/>
      <c r="B7258" s="146" t="s">
        <v>7029</v>
      </c>
      <c r="C7258" s="147" t="s">
        <v>95</v>
      </c>
      <c r="D7258" s="168">
        <v>364529</v>
      </c>
      <c r="E7258" s="151">
        <v>833</v>
      </c>
      <c r="F7258" s="913"/>
      <c r="G7258" s="1328"/>
    </row>
    <row r="7259" spans="1:7" ht="19.5" customHeight="1" thickBot="1" x14ac:dyDescent="0.3">
      <c r="A7259" s="1333"/>
      <c r="B7259" s="146" t="s">
        <v>7030</v>
      </c>
      <c r="C7259" s="147" t="s">
        <v>95</v>
      </c>
      <c r="D7259" s="168">
        <v>389433</v>
      </c>
      <c r="E7259" s="151">
        <v>833</v>
      </c>
      <c r="F7259" s="913"/>
      <c r="G7259" s="1328"/>
    </row>
    <row r="7260" spans="1:7" ht="19.5" customHeight="1" thickBot="1" x14ac:dyDescent="0.3">
      <c r="A7260" s="1333"/>
      <c r="B7260" s="146" t="s">
        <v>7031</v>
      </c>
      <c r="C7260" s="147" t="s">
        <v>95</v>
      </c>
      <c r="D7260" s="168">
        <v>415918</v>
      </c>
      <c r="E7260" s="151">
        <v>833</v>
      </c>
      <c r="F7260" s="913"/>
      <c r="G7260" s="1328"/>
    </row>
    <row r="7261" spans="1:7" ht="19.5" customHeight="1" thickBot="1" x14ac:dyDescent="0.3">
      <c r="A7261" s="1333"/>
      <c r="B7261" s="146" t="s">
        <v>7032</v>
      </c>
      <c r="C7261" s="147" t="s">
        <v>95</v>
      </c>
      <c r="D7261" s="168">
        <v>444210</v>
      </c>
      <c r="E7261" s="151">
        <v>833</v>
      </c>
      <c r="F7261" s="913"/>
      <c r="G7261" s="1328"/>
    </row>
    <row r="7262" spans="1:7" ht="19.5" customHeight="1" thickBot="1" x14ac:dyDescent="0.3">
      <c r="A7262" s="1333"/>
      <c r="B7262" s="146" t="s">
        <v>7033</v>
      </c>
      <c r="C7262" s="147" t="s">
        <v>95</v>
      </c>
      <c r="D7262" s="168">
        <v>474562</v>
      </c>
      <c r="E7262" s="151">
        <v>833</v>
      </c>
      <c r="F7262" s="913"/>
      <c r="G7262" s="1328"/>
    </row>
    <row r="7263" spans="1:7" ht="19.5" customHeight="1" thickBot="1" x14ac:dyDescent="0.3">
      <c r="A7263" s="1333"/>
      <c r="B7263" s="146" t="s">
        <v>7034</v>
      </c>
      <c r="C7263" s="147" t="s">
        <v>95</v>
      </c>
      <c r="D7263" s="168">
        <v>507268</v>
      </c>
      <c r="E7263" s="151">
        <v>833</v>
      </c>
      <c r="F7263" s="913"/>
      <c r="G7263" s="1328"/>
    </row>
    <row r="7264" spans="1:7" ht="19.5" customHeight="1" thickBot="1" x14ac:dyDescent="0.3">
      <c r="A7264" s="1333"/>
      <c r="B7264" s="146" t="s">
        <v>7035</v>
      </c>
      <c r="C7264" s="147" t="s">
        <v>95</v>
      </c>
      <c r="D7264" s="168">
        <v>542659</v>
      </c>
      <c r="E7264" s="151">
        <v>833</v>
      </c>
      <c r="F7264" s="913"/>
      <c r="G7264" s="1328"/>
    </row>
    <row r="7265" spans="1:7" ht="19.5" customHeight="1" thickBot="1" x14ac:dyDescent="0.3">
      <c r="A7265" s="1333"/>
      <c r="B7265" s="146" t="s">
        <v>7036</v>
      </c>
      <c r="C7265" s="147" t="s">
        <v>95</v>
      </c>
      <c r="D7265" s="168">
        <v>581110</v>
      </c>
      <c r="E7265" s="151">
        <v>833</v>
      </c>
      <c r="F7265" s="913"/>
      <c r="G7265" s="1328"/>
    </row>
    <row r="7266" spans="1:7" ht="19.5" customHeight="1" thickBot="1" x14ac:dyDescent="0.3">
      <c r="A7266" s="1333"/>
      <c r="B7266" s="146" t="s">
        <v>7037</v>
      </c>
      <c r="C7266" s="147" t="s">
        <v>95</v>
      </c>
      <c r="D7266" s="168">
        <v>623072</v>
      </c>
      <c r="E7266" s="151">
        <v>833</v>
      </c>
      <c r="F7266" s="913"/>
      <c r="G7266" s="1328"/>
    </row>
    <row r="7267" spans="1:7" ht="19.5" customHeight="1" thickBot="1" x14ac:dyDescent="0.3">
      <c r="A7267" s="1333"/>
      <c r="B7267" s="146" t="s">
        <v>7038</v>
      </c>
      <c r="C7267" s="147" t="s">
        <v>95</v>
      </c>
      <c r="D7267" s="168">
        <v>669023</v>
      </c>
      <c r="E7267" s="151">
        <v>833</v>
      </c>
      <c r="F7267" s="913"/>
      <c r="G7267" s="1328"/>
    </row>
    <row r="7268" spans="1:7" ht="19.5" customHeight="1" thickBot="1" x14ac:dyDescent="0.3">
      <c r="A7268" s="1333"/>
      <c r="B7268" s="146" t="s">
        <v>7039</v>
      </c>
      <c r="C7268" s="147" t="s">
        <v>95</v>
      </c>
      <c r="D7268" s="168">
        <v>719533</v>
      </c>
      <c r="E7268" s="151">
        <v>833</v>
      </c>
      <c r="F7268" s="913"/>
      <c r="G7268" s="1328"/>
    </row>
    <row r="7269" spans="1:7" ht="19.5" customHeight="1" thickBot="1" x14ac:dyDescent="0.3">
      <c r="A7269" s="1333"/>
      <c r="B7269" s="146" t="s">
        <v>7040</v>
      </c>
      <c r="C7269" s="147" t="s">
        <v>95</v>
      </c>
      <c r="D7269" s="168">
        <v>775248</v>
      </c>
      <c r="E7269" s="151">
        <v>833</v>
      </c>
      <c r="F7269" s="913"/>
      <c r="G7269" s="1328"/>
    </row>
    <row r="7270" spans="1:7" ht="19.5" customHeight="1" thickBot="1" x14ac:dyDescent="0.3">
      <c r="A7270" s="1333">
        <v>49</v>
      </c>
      <c r="B7270" s="146" t="s">
        <v>7041</v>
      </c>
      <c r="C7270" s="147" t="s">
        <v>95</v>
      </c>
      <c r="D7270" s="168">
        <v>78170</v>
      </c>
      <c r="E7270" s="151">
        <v>833</v>
      </c>
      <c r="F7270" s="913"/>
      <c r="G7270" s="1337" t="s">
        <v>6051</v>
      </c>
    </row>
    <row r="7271" spans="1:7" ht="19.5" customHeight="1" thickBot="1" x14ac:dyDescent="0.3">
      <c r="A7271" s="1333"/>
      <c r="B7271" s="146" t="s">
        <v>7042</v>
      </c>
      <c r="C7271" s="147" t="s">
        <v>95</v>
      </c>
      <c r="D7271" s="168">
        <v>102978</v>
      </c>
      <c r="E7271" s="151">
        <v>833</v>
      </c>
      <c r="F7271" s="913"/>
      <c r="G7271" s="1328"/>
    </row>
    <row r="7272" spans="1:7" ht="19.5" customHeight="1" thickBot="1" x14ac:dyDescent="0.3">
      <c r="A7272" s="1333"/>
      <c r="B7272" s="146" t="s">
        <v>7043</v>
      </c>
      <c r="C7272" s="147" t="s">
        <v>95</v>
      </c>
      <c r="D7272" s="168">
        <v>270948</v>
      </c>
      <c r="E7272" s="151">
        <v>833</v>
      </c>
      <c r="F7272" s="913"/>
      <c r="G7272" s="1328"/>
    </row>
    <row r="7273" spans="1:7" ht="19.5" customHeight="1" thickBot="1" x14ac:dyDescent="0.3">
      <c r="A7273" s="1333"/>
      <c r="B7273" s="146" t="s">
        <v>7044</v>
      </c>
      <c r="C7273" s="147" t="s">
        <v>95</v>
      </c>
      <c r="D7273" s="168">
        <v>364529</v>
      </c>
      <c r="E7273" s="151">
        <v>833</v>
      </c>
      <c r="F7273" s="913"/>
      <c r="G7273" s="1328"/>
    </row>
    <row r="7274" spans="1:7" ht="19.5" customHeight="1" thickBot="1" x14ac:dyDescent="0.3">
      <c r="A7274" s="1333"/>
      <c r="B7274" s="146" t="s">
        <v>7045</v>
      </c>
      <c r="C7274" s="147" t="s">
        <v>95</v>
      </c>
      <c r="D7274" s="168">
        <v>389433</v>
      </c>
      <c r="E7274" s="151">
        <v>833</v>
      </c>
      <c r="F7274" s="913"/>
      <c r="G7274" s="1328"/>
    </row>
    <row r="7275" spans="1:7" ht="19.5" customHeight="1" thickBot="1" x14ac:dyDescent="0.3">
      <c r="A7275" s="1333"/>
      <c r="B7275" s="146" t="s">
        <v>7046</v>
      </c>
      <c r="C7275" s="147" t="s">
        <v>95</v>
      </c>
      <c r="D7275" s="168">
        <v>415918</v>
      </c>
      <c r="E7275" s="151">
        <v>833</v>
      </c>
      <c r="F7275" s="913"/>
      <c r="G7275" s="1328"/>
    </row>
    <row r="7276" spans="1:7" ht="19.5" customHeight="1" thickBot="1" x14ac:dyDescent="0.3">
      <c r="A7276" s="1333"/>
      <c r="B7276" s="146" t="s">
        <v>7047</v>
      </c>
      <c r="C7276" s="147" t="s">
        <v>95</v>
      </c>
      <c r="D7276" s="168">
        <v>444210</v>
      </c>
      <c r="E7276" s="151">
        <v>833</v>
      </c>
      <c r="F7276" s="913"/>
      <c r="G7276" s="1328"/>
    </row>
    <row r="7277" spans="1:7" ht="19.5" customHeight="1" thickBot="1" x14ac:dyDescent="0.3">
      <c r="A7277" s="1333"/>
      <c r="B7277" s="146" t="s">
        <v>7048</v>
      </c>
      <c r="C7277" s="147" t="s">
        <v>95</v>
      </c>
      <c r="D7277" s="168">
        <v>474562</v>
      </c>
      <c r="E7277" s="151">
        <v>833</v>
      </c>
      <c r="F7277" s="913"/>
      <c r="G7277" s="1328"/>
    </row>
    <row r="7278" spans="1:7" ht="19.5" customHeight="1" thickBot="1" x14ac:dyDescent="0.3">
      <c r="A7278" s="1333"/>
      <c r="B7278" s="146" t="s">
        <v>7049</v>
      </c>
      <c r="C7278" s="147" t="s">
        <v>95</v>
      </c>
      <c r="D7278" s="168">
        <v>507268</v>
      </c>
      <c r="E7278" s="151">
        <v>833</v>
      </c>
      <c r="F7278" s="913"/>
      <c r="G7278" s="1328"/>
    </row>
    <row r="7279" spans="1:7" ht="19.5" customHeight="1" thickBot="1" x14ac:dyDescent="0.3">
      <c r="A7279" s="1333"/>
      <c r="B7279" s="146" t="s">
        <v>7050</v>
      </c>
      <c r="C7279" s="147" t="s">
        <v>95</v>
      </c>
      <c r="D7279" s="168">
        <v>542659</v>
      </c>
      <c r="E7279" s="151">
        <v>833</v>
      </c>
      <c r="F7279" s="913"/>
      <c r="G7279" s="1328"/>
    </row>
    <row r="7280" spans="1:7" ht="19.5" customHeight="1" thickBot="1" x14ac:dyDescent="0.3">
      <c r="A7280" s="1333"/>
      <c r="B7280" s="146" t="s">
        <v>7051</v>
      </c>
      <c r="C7280" s="147" t="s">
        <v>95</v>
      </c>
      <c r="D7280" s="168">
        <v>581110</v>
      </c>
      <c r="E7280" s="151">
        <v>833</v>
      </c>
      <c r="F7280" s="913"/>
      <c r="G7280" s="1328"/>
    </row>
    <row r="7281" spans="1:7" ht="19.5" customHeight="1" thickBot="1" x14ac:dyDescent="0.3">
      <c r="A7281" s="1333"/>
      <c r="B7281" s="146" t="s">
        <v>7052</v>
      </c>
      <c r="C7281" s="147" t="s">
        <v>95</v>
      </c>
      <c r="D7281" s="168">
        <v>623072</v>
      </c>
      <c r="E7281" s="151">
        <v>833</v>
      </c>
      <c r="F7281" s="913"/>
      <c r="G7281" s="1328"/>
    </row>
    <row r="7282" spans="1:7" ht="19.5" customHeight="1" thickBot="1" x14ac:dyDescent="0.3">
      <c r="A7282" s="1333"/>
      <c r="B7282" s="146" t="s">
        <v>7053</v>
      </c>
      <c r="C7282" s="147" t="s">
        <v>95</v>
      </c>
      <c r="D7282" s="168">
        <v>669023</v>
      </c>
      <c r="E7282" s="151">
        <v>833</v>
      </c>
      <c r="F7282" s="913"/>
      <c r="G7282" s="1328"/>
    </row>
    <row r="7283" spans="1:7" ht="19.5" customHeight="1" thickBot="1" x14ac:dyDescent="0.3">
      <c r="A7283" s="1333"/>
      <c r="B7283" s="146" t="s">
        <v>7054</v>
      </c>
      <c r="C7283" s="147" t="s">
        <v>95</v>
      </c>
      <c r="D7283" s="168">
        <v>719533</v>
      </c>
      <c r="E7283" s="151">
        <v>833</v>
      </c>
      <c r="F7283" s="913"/>
      <c r="G7283" s="1328"/>
    </row>
    <row r="7284" spans="1:7" ht="19.5" customHeight="1" thickBot="1" x14ac:dyDescent="0.3">
      <c r="A7284" s="1333"/>
      <c r="B7284" s="146" t="s">
        <v>7055</v>
      </c>
      <c r="C7284" s="147" t="s">
        <v>95</v>
      </c>
      <c r="D7284" s="168">
        <v>775248</v>
      </c>
      <c r="E7284" s="151">
        <v>833</v>
      </c>
      <c r="F7284" s="913"/>
      <c r="G7284" s="1328"/>
    </row>
    <row r="7285" spans="1:7" ht="19.5" customHeight="1" thickBot="1" x14ac:dyDescent="0.3">
      <c r="A7285" s="1333">
        <v>49</v>
      </c>
      <c r="B7285" s="146" t="s">
        <v>7056</v>
      </c>
      <c r="C7285" s="147" t="s">
        <v>95</v>
      </c>
      <c r="D7285" s="168">
        <v>78170</v>
      </c>
      <c r="E7285" s="151">
        <v>833</v>
      </c>
      <c r="F7285" s="913"/>
      <c r="G7285" s="1337" t="s">
        <v>6051</v>
      </c>
    </row>
    <row r="7286" spans="1:7" ht="19.5" customHeight="1" thickBot="1" x14ac:dyDescent="0.3">
      <c r="A7286" s="1333"/>
      <c r="B7286" s="146" t="s">
        <v>7057</v>
      </c>
      <c r="C7286" s="147" t="s">
        <v>95</v>
      </c>
      <c r="D7286" s="168">
        <v>102978</v>
      </c>
      <c r="E7286" s="151">
        <v>833</v>
      </c>
      <c r="F7286" s="913"/>
      <c r="G7286" s="1328"/>
    </row>
    <row r="7287" spans="1:7" ht="19.5" customHeight="1" thickBot="1" x14ac:dyDescent="0.3">
      <c r="A7287" s="1333"/>
      <c r="B7287" s="146" t="s">
        <v>7058</v>
      </c>
      <c r="C7287" s="147" t="s">
        <v>95</v>
      </c>
      <c r="D7287" s="168">
        <v>270948</v>
      </c>
      <c r="E7287" s="151">
        <v>833</v>
      </c>
      <c r="F7287" s="913"/>
      <c r="G7287" s="1328"/>
    </row>
    <row r="7288" spans="1:7" ht="19.5" customHeight="1" thickBot="1" x14ac:dyDescent="0.3">
      <c r="A7288" s="1333"/>
      <c r="B7288" s="146" t="s">
        <v>7059</v>
      </c>
      <c r="C7288" s="147" t="s">
        <v>95</v>
      </c>
      <c r="D7288" s="168">
        <v>364529</v>
      </c>
      <c r="E7288" s="151">
        <v>833</v>
      </c>
      <c r="F7288" s="913"/>
      <c r="G7288" s="1328"/>
    </row>
    <row r="7289" spans="1:7" ht="19.5" customHeight="1" thickBot="1" x14ac:dyDescent="0.3">
      <c r="A7289" s="1333"/>
      <c r="B7289" s="146" t="s">
        <v>7060</v>
      </c>
      <c r="C7289" s="147" t="s">
        <v>95</v>
      </c>
      <c r="D7289" s="168">
        <v>389433</v>
      </c>
      <c r="E7289" s="151">
        <v>833</v>
      </c>
      <c r="F7289" s="913"/>
      <c r="G7289" s="1328"/>
    </row>
    <row r="7290" spans="1:7" ht="19.5" customHeight="1" thickBot="1" x14ac:dyDescent="0.3">
      <c r="A7290" s="1333"/>
      <c r="B7290" s="146" t="s">
        <v>7061</v>
      </c>
      <c r="C7290" s="147" t="s">
        <v>95</v>
      </c>
      <c r="D7290" s="168">
        <v>415918</v>
      </c>
      <c r="E7290" s="151">
        <v>833</v>
      </c>
      <c r="F7290" s="913"/>
      <c r="G7290" s="1328"/>
    </row>
    <row r="7291" spans="1:7" ht="19.5" customHeight="1" thickBot="1" x14ac:dyDescent="0.3">
      <c r="A7291" s="1333"/>
      <c r="B7291" s="146" t="s">
        <v>7062</v>
      </c>
      <c r="C7291" s="147" t="s">
        <v>95</v>
      </c>
      <c r="D7291" s="168">
        <v>444210</v>
      </c>
      <c r="E7291" s="151">
        <v>833</v>
      </c>
      <c r="F7291" s="913"/>
      <c r="G7291" s="1328"/>
    </row>
    <row r="7292" spans="1:7" ht="19.5" customHeight="1" thickBot="1" x14ac:dyDescent="0.3">
      <c r="A7292" s="1333"/>
      <c r="B7292" s="146" t="s">
        <v>7063</v>
      </c>
      <c r="C7292" s="147" t="s">
        <v>95</v>
      </c>
      <c r="D7292" s="168">
        <v>474562</v>
      </c>
      <c r="E7292" s="151">
        <v>833</v>
      </c>
      <c r="F7292" s="913"/>
      <c r="G7292" s="1328"/>
    </row>
    <row r="7293" spans="1:7" ht="19.5" customHeight="1" thickBot="1" x14ac:dyDescent="0.3">
      <c r="A7293" s="1333"/>
      <c r="B7293" s="146" t="s">
        <v>7064</v>
      </c>
      <c r="C7293" s="147" t="s">
        <v>95</v>
      </c>
      <c r="D7293" s="168">
        <v>507268</v>
      </c>
      <c r="E7293" s="151">
        <v>833</v>
      </c>
      <c r="F7293" s="913"/>
      <c r="G7293" s="1328"/>
    </row>
    <row r="7294" spans="1:7" ht="19.5" customHeight="1" thickBot="1" x14ac:dyDescent="0.3">
      <c r="A7294" s="1333"/>
      <c r="B7294" s="146" t="s">
        <v>7065</v>
      </c>
      <c r="C7294" s="147" t="s">
        <v>95</v>
      </c>
      <c r="D7294" s="168">
        <v>542659</v>
      </c>
      <c r="E7294" s="151">
        <v>833</v>
      </c>
      <c r="F7294" s="913"/>
      <c r="G7294" s="1328"/>
    </row>
    <row r="7295" spans="1:7" ht="19.5" customHeight="1" thickBot="1" x14ac:dyDescent="0.3">
      <c r="A7295" s="1333"/>
      <c r="B7295" s="146" t="s">
        <v>7066</v>
      </c>
      <c r="C7295" s="147" t="s">
        <v>95</v>
      </c>
      <c r="D7295" s="168">
        <v>581110</v>
      </c>
      <c r="E7295" s="151">
        <v>833</v>
      </c>
      <c r="F7295" s="913"/>
      <c r="G7295" s="1328"/>
    </row>
    <row r="7296" spans="1:7" ht="19.5" customHeight="1" thickBot="1" x14ac:dyDescent="0.3">
      <c r="A7296" s="1333"/>
      <c r="B7296" s="146" t="s">
        <v>7067</v>
      </c>
      <c r="C7296" s="147" t="s">
        <v>95</v>
      </c>
      <c r="D7296" s="168">
        <v>623072</v>
      </c>
      <c r="E7296" s="151">
        <v>833</v>
      </c>
      <c r="F7296" s="913"/>
      <c r="G7296" s="1328"/>
    </row>
    <row r="7297" spans="1:7" ht="19.5" customHeight="1" thickBot="1" x14ac:dyDescent="0.3">
      <c r="A7297" s="1333"/>
      <c r="B7297" s="146" t="s">
        <v>7068</v>
      </c>
      <c r="C7297" s="147" t="s">
        <v>95</v>
      </c>
      <c r="D7297" s="168">
        <v>669023</v>
      </c>
      <c r="E7297" s="151">
        <v>833</v>
      </c>
      <c r="F7297" s="913"/>
      <c r="G7297" s="1328"/>
    </row>
    <row r="7298" spans="1:7" ht="19.5" customHeight="1" thickBot="1" x14ac:dyDescent="0.3">
      <c r="A7298" s="1333"/>
      <c r="B7298" s="146" t="s">
        <v>7069</v>
      </c>
      <c r="C7298" s="147" t="s">
        <v>95</v>
      </c>
      <c r="D7298" s="168">
        <v>719533</v>
      </c>
      <c r="E7298" s="151">
        <v>833</v>
      </c>
      <c r="F7298" s="913"/>
      <c r="G7298" s="1328"/>
    </row>
    <row r="7299" spans="1:7" ht="19.5" customHeight="1" thickBot="1" x14ac:dyDescent="0.3">
      <c r="A7299" s="1333"/>
      <c r="B7299" s="146" t="s">
        <v>7070</v>
      </c>
      <c r="C7299" s="147" t="s">
        <v>95</v>
      </c>
      <c r="D7299" s="168">
        <v>775248</v>
      </c>
      <c r="E7299" s="151">
        <v>833</v>
      </c>
      <c r="F7299" s="913"/>
      <c r="G7299" s="1328"/>
    </row>
    <row r="7300" spans="1:7" ht="19.5" customHeight="1" thickBot="1" x14ac:dyDescent="0.3">
      <c r="A7300" s="1333">
        <v>50</v>
      </c>
      <c r="B7300" s="146" t="s">
        <v>7071</v>
      </c>
      <c r="C7300" s="147" t="s">
        <v>95</v>
      </c>
      <c r="D7300" s="168">
        <v>78170</v>
      </c>
      <c r="E7300" s="151">
        <v>833</v>
      </c>
      <c r="F7300" s="913"/>
      <c r="G7300" s="1337" t="s">
        <v>6051</v>
      </c>
    </row>
    <row r="7301" spans="1:7" ht="19.5" customHeight="1" thickBot="1" x14ac:dyDescent="0.3">
      <c r="A7301" s="1333"/>
      <c r="B7301" s="146" t="s">
        <v>7072</v>
      </c>
      <c r="C7301" s="147" t="s">
        <v>95</v>
      </c>
      <c r="D7301" s="168">
        <v>102978</v>
      </c>
      <c r="E7301" s="151">
        <v>833</v>
      </c>
      <c r="F7301" s="913"/>
      <c r="G7301" s="1328"/>
    </row>
    <row r="7302" spans="1:7" ht="19.5" customHeight="1" thickBot="1" x14ac:dyDescent="0.3">
      <c r="A7302" s="1333"/>
      <c r="B7302" s="146" t="s">
        <v>7073</v>
      </c>
      <c r="C7302" s="147" t="s">
        <v>95</v>
      </c>
      <c r="D7302" s="168">
        <v>270948</v>
      </c>
      <c r="E7302" s="151">
        <v>833</v>
      </c>
      <c r="F7302" s="913"/>
      <c r="G7302" s="1328"/>
    </row>
    <row r="7303" spans="1:7" ht="19.5" customHeight="1" thickBot="1" x14ac:dyDescent="0.3">
      <c r="A7303" s="1333"/>
      <c r="B7303" s="146" t="s">
        <v>7074</v>
      </c>
      <c r="C7303" s="147" t="s">
        <v>95</v>
      </c>
      <c r="D7303" s="168">
        <v>364529</v>
      </c>
      <c r="E7303" s="151">
        <v>833</v>
      </c>
      <c r="F7303" s="913"/>
      <c r="G7303" s="1328"/>
    </row>
    <row r="7304" spans="1:7" ht="19.5" customHeight="1" thickBot="1" x14ac:dyDescent="0.3">
      <c r="A7304" s="1333"/>
      <c r="B7304" s="146" t="s">
        <v>7075</v>
      </c>
      <c r="C7304" s="147" t="s">
        <v>95</v>
      </c>
      <c r="D7304" s="168">
        <v>389433</v>
      </c>
      <c r="E7304" s="151">
        <v>833</v>
      </c>
      <c r="F7304" s="913"/>
      <c r="G7304" s="1328"/>
    </row>
    <row r="7305" spans="1:7" ht="19.5" customHeight="1" thickBot="1" x14ac:dyDescent="0.3">
      <c r="A7305" s="1333"/>
      <c r="B7305" s="146" t="s">
        <v>7076</v>
      </c>
      <c r="C7305" s="147" t="s">
        <v>95</v>
      </c>
      <c r="D7305" s="168">
        <v>415918</v>
      </c>
      <c r="E7305" s="151">
        <v>833</v>
      </c>
      <c r="F7305" s="913"/>
      <c r="G7305" s="1328"/>
    </row>
    <row r="7306" spans="1:7" ht="19.5" customHeight="1" thickBot="1" x14ac:dyDescent="0.3">
      <c r="A7306" s="1333"/>
      <c r="B7306" s="146" t="s">
        <v>7077</v>
      </c>
      <c r="C7306" s="147" t="s">
        <v>95</v>
      </c>
      <c r="D7306" s="168">
        <v>444210</v>
      </c>
      <c r="E7306" s="151">
        <v>833</v>
      </c>
      <c r="F7306" s="913"/>
      <c r="G7306" s="1328"/>
    </row>
    <row r="7307" spans="1:7" ht="19.5" customHeight="1" thickBot="1" x14ac:dyDescent="0.3">
      <c r="A7307" s="1333"/>
      <c r="B7307" s="146" t="s">
        <v>7078</v>
      </c>
      <c r="C7307" s="147" t="s">
        <v>95</v>
      </c>
      <c r="D7307" s="168">
        <v>474562</v>
      </c>
      <c r="E7307" s="151">
        <v>833</v>
      </c>
      <c r="F7307" s="913"/>
      <c r="G7307" s="1328"/>
    </row>
    <row r="7308" spans="1:7" ht="19.5" customHeight="1" thickBot="1" x14ac:dyDescent="0.3">
      <c r="A7308" s="1333"/>
      <c r="B7308" s="146" t="s">
        <v>7079</v>
      </c>
      <c r="C7308" s="147" t="s">
        <v>95</v>
      </c>
      <c r="D7308" s="168">
        <v>507268</v>
      </c>
      <c r="E7308" s="151">
        <v>833</v>
      </c>
      <c r="F7308" s="913"/>
      <c r="G7308" s="1328"/>
    </row>
    <row r="7309" spans="1:7" ht="19.5" customHeight="1" thickBot="1" x14ac:dyDescent="0.3">
      <c r="A7309" s="1333"/>
      <c r="B7309" s="146" t="s">
        <v>7080</v>
      </c>
      <c r="C7309" s="147" t="s">
        <v>95</v>
      </c>
      <c r="D7309" s="168">
        <v>542659</v>
      </c>
      <c r="E7309" s="151">
        <v>833</v>
      </c>
      <c r="F7309" s="913"/>
      <c r="G7309" s="1328"/>
    </row>
    <row r="7310" spans="1:7" ht="19.5" customHeight="1" thickBot="1" x14ac:dyDescent="0.3">
      <c r="A7310" s="1333"/>
      <c r="B7310" s="146" t="s">
        <v>7081</v>
      </c>
      <c r="C7310" s="147" t="s">
        <v>95</v>
      </c>
      <c r="D7310" s="168">
        <v>581110</v>
      </c>
      <c r="E7310" s="151">
        <v>833</v>
      </c>
      <c r="F7310" s="913"/>
      <c r="G7310" s="1328"/>
    </row>
    <row r="7311" spans="1:7" ht="19.5" customHeight="1" thickBot="1" x14ac:dyDescent="0.3">
      <c r="A7311" s="1333"/>
      <c r="B7311" s="146" t="s">
        <v>7082</v>
      </c>
      <c r="C7311" s="147" t="s">
        <v>95</v>
      </c>
      <c r="D7311" s="168">
        <v>623072</v>
      </c>
      <c r="E7311" s="151">
        <v>833</v>
      </c>
      <c r="F7311" s="913"/>
      <c r="G7311" s="1328"/>
    </row>
    <row r="7312" spans="1:7" ht="19.5" customHeight="1" thickBot="1" x14ac:dyDescent="0.3">
      <c r="A7312" s="1333"/>
      <c r="B7312" s="146" t="s">
        <v>7083</v>
      </c>
      <c r="C7312" s="147" t="s">
        <v>95</v>
      </c>
      <c r="D7312" s="168">
        <v>669023</v>
      </c>
      <c r="E7312" s="151">
        <v>833</v>
      </c>
      <c r="F7312" s="913"/>
      <c r="G7312" s="1328"/>
    </row>
    <row r="7313" spans="1:7" ht="19.5" customHeight="1" thickBot="1" x14ac:dyDescent="0.3">
      <c r="A7313" s="1333"/>
      <c r="B7313" s="146" t="s">
        <v>7084</v>
      </c>
      <c r="C7313" s="147" t="s">
        <v>95</v>
      </c>
      <c r="D7313" s="168">
        <v>719533</v>
      </c>
      <c r="E7313" s="151">
        <v>833</v>
      </c>
      <c r="F7313" s="913"/>
      <c r="G7313" s="1328"/>
    </row>
    <row r="7314" spans="1:7" ht="19.5" customHeight="1" thickBot="1" x14ac:dyDescent="0.3">
      <c r="A7314" s="1333"/>
      <c r="B7314" s="146" t="s">
        <v>7085</v>
      </c>
      <c r="C7314" s="147" t="s">
        <v>95</v>
      </c>
      <c r="D7314" s="168">
        <v>775248</v>
      </c>
      <c r="E7314" s="151">
        <v>833</v>
      </c>
      <c r="F7314" s="913"/>
      <c r="G7314" s="1328"/>
    </row>
    <row r="7315" spans="1:7" ht="19.5" customHeight="1" thickBot="1" x14ac:dyDescent="0.3">
      <c r="A7315" s="1333">
        <v>50</v>
      </c>
      <c r="B7315" s="146" t="s">
        <v>7086</v>
      </c>
      <c r="C7315" s="147" t="s">
        <v>95</v>
      </c>
      <c r="D7315" s="168">
        <v>78170</v>
      </c>
      <c r="E7315" s="151">
        <v>833</v>
      </c>
      <c r="F7315" s="913"/>
      <c r="G7315" s="1337" t="s">
        <v>6051</v>
      </c>
    </row>
    <row r="7316" spans="1:7" ht="19.5" customHeight="1" thickBot="1" x14ac:dyDescent="0.3">
      <c r="A7316" s="1333"/>
      <c r="B7316" s="146" t="s">
        <v>7087</v>
      </c>
      <c r="C7316" s="147" t="s">
        <v>95</v>
      </c>
      <c r="D7316" s="168">
        <v>102978</v>
      </c>
      <c r="E7316" s="151">
        <v>833</v>
      </c>
      <c r="F7316" s="913"/>
      <c r="G7316" s="1328"/>
    </row>
    <row r="7317" spans="1:7" ht="19.5" customHeight="1" thickBot="1" x14ac:dyDescent="0.3">
      <c r="A7317" s="1333"/>
      <c r="B7317" s="146" t="s">
        <v>7088</v>
      </c>
      <c r="C7317" s="147" t="s">
        <v>95</v>
      </c>
      <c r="D7317" s="168">
        <v>270948</v>
      </c>
      <c r="E7317" s="151">
        <v>833</v>
      </c>
      <c r="F7317" s="913"/>
      <c r="G7317" s="1328"/>
    </row>
    <row r="7318" spans="1:7" ht="19.5" customHeight="1" thickBot="1" x14ac:dyDescent="0.3">
      <c r="A7318" s="1333"/>
      <c r="B7318" s="146" t="s">
        <v>7089</v>
      </c>
      <c r="C7318" s="147" t="s">
        <v>95</v>
      </c>
      <c r="D7318" s="168">
        <v>364529</v>
      </c>
      <c r="E7318" s="151">
        <v>833</v>
      </c>
      <c r="F7318" s="913"/>
      <c r="G7318" s="1328"/>
    </row>
    <row r="7319" spans="1:7" ht="19.5" customHeight="1" thickBot="1" x14ac:dyDescent="0.3">
      <c r="A7319" s="1333"/>
      <c r="B7319" s="146" t="s">
        <v>7090</v>
      </c>
      <c r="C7319" s="147" t="s">
        <v>95</v>
      </c>
      <c r="D7319" s="168">
        <v>389433</v>
      </c>
      <c r="E7319" s="151">
        <v>833</v>
      </c>
      <c r="F7319" s="913"/>
      <c r="G7319" s="1328"/>
    </row>
    <row r="7320" spans="1:7" ht="19.5" customHeight="1" thickBot="1" x14ac:dyDescent="0.3">
      <c r="A7320" s="1333"/>
      <c r="B7320" s="146" t="s">
        <v>7091</v>
      </c>
      <c r="C7320" s="147" t="s">
        <v>95</v>
      </c>
      <c r="D7320" s="168">
        <v>415918</v>
      </c>
      <c r="E7320" s="151">
        <v>833</v>
      </c>
      <c r="F7320" s="913"/>
      <c r="G7320" s="1328"/>
    </row>
    <row r="7321" spans="1:7" ht="19.5" customHeight="1" thickBot="1" x14ac:dyDescent="0.3">
      <c r="A7321" s="1333"/>
      <c r="B7321" s="146" t="s">
        <v>7092</v>
      </c>
      <c r="C7321" s="147" t="s">
        <v>95</v>
      </c>
      <c r="D7321" s="168">
        <v>444210</v>
      </c>
      <c r="E7321" s="151">
        <v>833</v>
      </c>
      <c r="F7321" s="913"/>
      <c r="G7321" s="1328"/>
    </row>
    <row r="7322" spans="1:7" ht="19.5" customHeight="1" thickBot="1" x14ac:dyDescent="0.3">
      <c r="A7322" s="1333"/>
      <c r="B7322" s="146" t="s">
        <v>7093</v>
      </c>
      <c r="C7322" s="147" t="s">
        <v>95</v>
      </c>
      <c r="D7322" s="168">
        <v>474562</v>
      </c>
      <c r="E7322" s="151">
        <v>833</v>
      </c>
      <c r="F7322" s="913"/>
      <c r="G7322" s="1328"/>
    </row>
    <row r="7323" spans="1:7" ht="19.5" customHeight="1" thickBot="1" x14ac:dyDescent="0.3">
      <c r="A7323" s="1333"/>
      <c r="B7323" s="146" t="s">
        <v>7094</v>
      </c>
      <c r="C7323" s="147" t="s">
        <v>95</v>
      </c>
      <c r="D7323" s="168">
        <v>507268</v>
      </c>
      <c r="E7323" s="151">
        <v>833</v>
      </c>
      <c r="F7323" s="913"/>
      <c r="G7323" s="1328"/>
    </row>
    <row r="7324" spans="1:7" ht="19.5" customHeight="1" thickBot="1" x14ac:dyDescent="0.3">
      <c r="A7324" s="1333"/>
      <c r="B7324" s="146" t="s">
        <v>7095</v>
      </c>
      <c r="C7324" s="147" t="s">
        <v>95</v>
      </c>
      <c r="D7324" s="168">
        <v>542659</v>
      </c>
      <c r="E7324" s="151">
        <v>833</v>
      </c>
      <c r="F7324" s="913"/>
      <c r="G7324" s="1328"/>
    </row>
    <row r="7325" spans="1:7" ht="19.5" customHeight="1" thickBot="1" x14ac:dyDescent="0.3">
      <c r="A7325" s="1333"/>
      <c r="B7325" s="146" t="s">
        <v>7096</v>
      </c>
      <c r="C7325" s="147" t="s">
        <v>95</v>
      </c>
      <c r="D7325" s="168">
        <v>581110</v>
      </c>
      <c r="E7325" s="151">
        <v>833</v>
      </c>
      <c r="F7325" s="913"/>
      <c r="G7325" s="1328"/>
    </row>
    <row r="7326" spans="1:7" ht="19.5" customHeight="1" thickBot="1" x14ac:dyDescent="0.3">
      <c r="A7326" s="1333"/>
      <c r="B7326" s="146" t="s">
        <v>7097</v>
      </c>
      <c r="C7326" s="147" t="s">
        <v>95</v>
      </c>
      <c r="D7326" s="168">
        <v>623072</v>
      </c>
      <c r="E7326" s="151">
        <v>833</v>
      </c>
      <c r="F7326" s="913"/>
      <c r="G7326" s="1328"/>
    </row>
    <row r="7327" spans="1:7" ht="19.5" customHeight="1" thickBot="1" x14ac:dyDescent="0.3">
      <c r="A7327" s="1333"/>
      <c r="B7327" s="146" t="s">
        <v>7098</v>
      </c>
      <c r="C7327" s="147" t="s">
        <v>95</v>
      </c>
      <c r="D7327" s="168">
        <v>669023</v>
      </c>
      <c r="E7327" s="151">
        <v>833</v>
      </c>
      <c r="F7327" s="913"/>
      <c r="G7327" s="1328"/>
    </row>
    <row r="7328" spans="1:7" ht="19.5" customHeight="1" thickBot="1" x14ac:dyDescent="0.3">
      <c r="A7328" s="1333"/>
      <c r="B7328" s="146" t="s">
        <v>7099</v>
      </c>
      <c r="C7328" s="147" t="s">
        <v>95</v>
      </c>
      <c r="D7328" s="168">
        <v>719533</v>
      </c>
      <c r="E7328" s="151">
        <v>833</v>
      </c>
      <c r="F7328" s="913"/>
      <c r="G7328" s="1328"/>
    </row>
    <row r="7329" spans="1:7" ht="19.5" customHeight="1" thickBot="1" x14ac:dyDescent="0.3">
      <c r="A7329" s="1333"/>
      <c r="B7329" s="146" t="s">
        <v>7100</v>
      </c>
      <c r="C7329" s="147" t="s">
        <v>95</v>
      </c>
      <c r="D7329" s="168">
        <v>775248</v>
      </c>
      <c r="E7329" s="151">
        <v>833</v>
      </c>
      <c r="F7329" s="913"/>
      <c r="G7329" s="1328"/>
    </row>
    <row r="7330" spans="1:7" ht="19.5" customHeight="1" thickBot="1" x14ac:dyDescent="0.3">
      <c r="A7330" s="1333">
        <v>51</v>
      </c>
      <c r="B7330" s="146" t="s">
        <v>7101</v>
      </c>
      <c r="C7330" s="147" t="s">
        <v>95</v>
      </c>
      <c r="D7330" s="168">
        <v>78170</v>
      </c>
      <c r="E7330" s="151">
        <v>833</v>
      </c>
      <c r="F7330" s="913"/>
      <c r="G7330" s="1337" t="s">
        <v>6051</v>
      </c>
    </row>
    <row r="7331" spans="1:7" ht="19.5" customHeight="1" thickBot="1" x14ac:dyDescent="0.3">
      <c r="A7331" s="1333"/>
      <c r="B7331" s="146" t="s">
        <v>7102</v>
      </c>
      <c r="C7331" s="147" t="s">
        <v>95</v>
      </c>
      <c r="D7331" s="168">
        <v>102978</v>
      </c>
      <c r="E7331" s="151">
        <v>833</v>
      </c>
      <c r="F7331" s="913"/>
      <c r="G7331" s="1328"/>
    </row>
    <row r="7332" spans="1:7" ht="19.5" customHeight="1" thickBot="1" x14ac:dyDescent="0.3">
      <c r="A7332" s="1333"/>
      <c r="B7332" s="146" t="s">
        <v>7103</v>
      </c>
      <c r="C7332" s="147" t="s">
        <v>95</v>
      </c>
      <c r="D7332" s="168">
        <v>270948</v>
      </c>
      <c r="E7332" s="151">
        <v>833</v>
      </c>
      <c r="F7332" s="913"/>
      <c r="G7332" s="1328"/>
    </row>
    <row r="7333" spans="1:7" ht="19.5" customHeight="1" thickBot="1" x14ac:dyDescent="0.3">
      <c r="A7333" s="1333"/>
      <c r="B7333" s="146" t="s">
        <v>7104</v>
      </c>
      <c r="C7333" s="147" t="s">
        <v>95</v>
      </c>
      <c r="D7333" s="168">
        <v>364529</v>
      </c>
      <c r="E7333" s="151">
        <v>833</v>
      </c>
      <c r="F7333" s="913"/>
      <c r="G7333" s="1328"/>
    </row>
    <row r="7334" spans="1:7" ht="19.5" customHeight="1" thickBot="1" x14ac:dyDescent="0.3">
      <c r="A7334" s="1333"/>
      <c r="B7334" s="146" t="s">
        <v>7105</v>
      </c>
      <c r="C7334" s="147" t="s">
        <v>95</v>
      </c>
      <c r="D7334" s="168">
        <v>389433</v>
      </c>
      <c r="E7334" s="151">
        <v>833</v>
      </c>
      <c r="F7334" s="913"/>
      <c r="G7334" s="1328"/>
    </row>
    <row r="7335" spans="1:7" ht="19.5" customHeight="1" thickBot="1" x14ac:dyDescent="0.3">
      <c r="A7335" s="1333"/>
      <c r="B7335" s="146" t="s">
        <v>7106</v>
      </c>
      <c r="C7335" s="147" t="s">
        <v>95</v>
      </c>
      <c r="D7335" s="168">
        <v>415918</v>
      </c>
      <c r="E7335" s="151">
        <v>833</v>
      </c>
      <c r="F7335" s="913"/>
      <c r="G7335" s="1328"/>
    </row>
    <row r="7336" spans="1:7" ht="19.5" customHeight="1" thickBot="1" x14ac:dyDescent="0.3">
      <c r="A7336" s="1333"/>
      <c r="B7336" s="146" t="s">
        <v>7107</v>
      </c>
      <c r="C7336" s="147" t="s">
        <v>95</v>
      </c>
      <c r="D7336" s="168">
        <v>444210</v>
      </c>
      <c r="E7336" s="151">
        <v>833</v>
      </c>
      <c r="F7336" s="913"/>
      <c r="G7336" s="1328"/>
    </row>
    <row r="7337" spans="1:7" ht="19.5" customHeight="1" thickBot="1" x14ac:dyDescent="0.3">
      <c r="A7337" s="1333"/>
      <c r="B7337" s="146" t="s">
        <v>7108</v>
      </c>
      <c r="C7337" s="147" t="s">
        <v>95</v>
      </c>
      <c r="D7337" s="168">
        <v>474562</v>
      </c>
      <c r="E7337" s="151">
        <v>833</v>
      </c>
      <c r="F7337" s="913"/>
      <c r="G7337" s="1328"/>
    </row>
    <row r="7338" spans="1:7" ht="19.5" customHeight="1" thickBot="1" x14ac:dyDescent="0.3">
      <c r="A7338" s="1333"/>
      <c r="B7338" s="146" t="s">
        <v>7109</v>
      </c>
      <c r="C7338" s="147" t="s">
        <v>95</v>
      </c>
      <c r="D7338" s="168">
        <v>507268</v>
      </c>
      <c r="E7338" s="151">
        <v>833</v>
      </c>
      <c r="F7338" s="913"/>
      <c r="G7338" s="1328"/>
    </row>
    <row r="7339" spans="1:7" ht="19.5" customHeight="1" thickBot="1" x14ac:dyDescent="0.3">
      <c r="A7339" s="1333"/>
      <c r="B7339" s="146" t="s">
        <v>7110</v>
      </c>
      <c r="C7339" s="147" t="s">
        <v>95</v>
      </c>
      <c r="D7339" s="168">
        <v>542659</v>
      </c>
      <c r="E7339" s="151">
        <v>833</v>
      </c>
      <c r="F7339" s="913"/>
      <c r="G7339" s="1328"/>
    </row>
    <row r="7340" spans="1:7" ht="19.5" customHeight="1" thickBot="1" x14ac:dyDescent="0.3">
      <c r="A7340" s="1333"/>
      <c r="B7340" s="146" t="s">
        <v>7111</v>
      </c>
      <c r="C7340" s="147" t="s">
        <v>95</v>
      </c>
      <c r="D7340" s="168">
        <v>581110</v>
      </c>
      <c r="E7340" s="151">
        <v>833</v>
      </c>
      <c r="F7340" s="913"/>
      <c r="G7340" s="1328"/>
    </row>
    <row r="7341" spans="1:7" ht="19.5" customHeight="1" thickBot="1" x14ac:dyDescent="0.3">
      <c r="A7341" s="1333"/>
      <c r="B7341" s="146" t="s">
        <v>7112</v>
      </c>
      <c r="C7341" s="147" t="s">
        <v>95</v>
      </c>
      <c r="D7341" s="168">
        <v>623072</v>
      </c>
      <c r="E7341" s="151">
        <v>833</v>
      </c>
      <c r="F7341" s="913"/>
      <c r="G7341" s="1328"/>
    </row>
    <row r="7342" spans="1:7" ht="19.5" customHeight="1" thickBot="1" x14ac:dyDescent="0.3">
      <c r="A7342" s="1333"/>
      <c r="B7342" s="146" t="s">
        <v>7113</v>
      </c>
      <c r="C7342" s="147" t="s">
        <v>95</v>
      </c>
      <c r="D7342" s="168">
        <v>669023</v>
      </c>
      <c r="E7342" s="151">
        <v>833</v>
      </c>
      <c r="F7342" s="913"/>
      <c r="G7342" s="1328"/>
    </row>
    <row r="7343" spans="1:7" ht="19.5" customHeight="1" thickBot="1" x14ac:dyDescent="0.3">
      <c r="A7343" s="1333"/>
      <c r="B7343" s="146" t="s">
        <v>7114</v>
      </c>
      <c r="C7343" s="147" t="s">
        <v>95</v>
      </c>
      <c r="D7343" s="168">
        <v>719533</v>
      </c>
      <c r="E7343" s="151">
        <v>833</v>
      </c>
      <c r="F7343" s="913"/>
      <c r="G7343" s="1328"/>
    </row>
    <row r="7344" spans="1:7" ht="19.5" customHeight="1" thickBot="1" x14ac:dyDescent="0.3">
      <c r="A7344" s="1333"/>
      <c r="B7344" s="146" t="s">
        <v>7115</v>
      </c>
      <c r="C7344" s="147" t="s">
        <v>95</v>
      </c>
      <c r="D7344" s="168">
        <v>775248</v>
      </c>
      <c r="E7344" s="151">
        <v>833</v>
      </c>
      <c r="F7344" s="913"/>
      <c r="G7344" s="1328"/>
    </row>
    <row r="7345" spans="1:7" ht="19.5" customHeight="1" thickBot="1" x14ac:dyDescent="0.3">
      <c r="A7345" s="1333">
        <v>51</v>
      </c>
      <c r="B7345" s="146" t="s">
        <v>7116</v>
      </c>
      <c r="C7345" s="147" t="s">
        <v>95</v>
      </c>
      <c r="D7345" s="168">
        <v>78170</v>
      </c>
      <c r="E7345" s="151">
        <v>833</v>
      </c>
      <c r="F7345" s="913"/>
      <c r="G7345" s="1337" t="s">
        <v>6051</v>
      </c>
    </row>
    <row r="7346" spans="1:7" ht="19.5" customHeight="1" thickBot="1" x14ac:dyDescent="0.3">
      <c r="A7346" s="1333"/>
      <c r="B7346" s="146" t="s">
        <v>7117</v>
      </c>
      <c r="C7346" s="147" t="s">
        <v>95</v>
      </c>
      <c r="D7346" s="168">
        <v>102978</v>
      </c>
      <c r="E7346" s="151">
        <v>833</v>
      </c>
      <c r="F7346" s="913"/>
      <c r="G7346" s="1328"/>
    </row>
    <row r="7347" spans="1:7" ht="19.5" customHeight="1" thickBot="1" x14ac:dyDescent="0.3">
      <c r="A7347" s="1333"/>
      <c r="B7347" s="146" t="s">
        <v>7118</v>
      </c>
      <c r="C7347" s="147" t="s">
        <v>95</v>
      </c>
      <c r="D7347" s="168">
        <v>270948</v>
      </c>
      <c r="E7347" s="151">
        <v>833</v>
      </c>
      <c r="F7347" s="913"/>
      <c r="G7347" s="1328"/>
    </row>
    <row r="7348" spans="1:7" ht="19.5" customHeight="1" thickBot="1" x14ac:dyDescent="0.3">
      <c r="A7348" s="1333"/>
      <c r="B7348" s="146" t="s">
        <v>7119</v>
      </c>
      <c r="C7348" s="147" t="s">
        <v>95</v>
      </c>
      <c r="D7348" s="168">
        <v>364529</v>
      </c>
      <c r="E7348" s="151">
        <v>833</v>
      </c>
      <c r="F7348" s="913"/>
      <c r="G7348" s="1328"/>
    </row>
    <row r="7349" spans="1:7" ht="19.5" customHeight="1" thickBot="1" x14ac:dyDescent="0.3">
      <c r="A7349" s="1333"/>
      <c r="B7349" s="146" t="s">
        <v>7120</v>
      </c>
      <c r="C7349" s="147" t="s">
        <v>95</v>
      </c>
      <c r="D7349" s="168">
        <v>389433</v>
      </c>
      <c r="E7349" s="151">
        <v>833</v>
      </c>
      <c r="F7349" s="913"/>
      <c r="G7349" s="1328"/>
    </row>
    <row r="7350" spans="1:7" ht="19.5" customHeight="1" thickBot="1" x14ac:dyDescent="0.3">
      <c r="A7350" s="1333"/>
      <c r="B7350" s="146" t="s">
        <v>7121</v>
      </c>
      <c r="C7350" s="147" t="s">
        <v>95</v>
      </c>
      <c r="D7350" s="168">
        <v>415918</v>
      </c>
      <c r="E7350" s="151">
        <v>833</v>
      </c>
      <c r="F7350" s="913"/>
      <c r="G7350" s="1328"/>
    </row>
    <row r="7351" spans="1:7" ht="19.5" customHeight="1" thickBot="1" x14ac:dyDescent="0.3">
      <c r="A7351" s="1333"/>
      <c r="B7351" s="146" t="s">
        <v>7122</v>
      </c>
      <c r="C7351" s="147" t="s">
        <v>95</v>
      </c>
      <c r="D7351" s="168">
        <v>444210</v>
      </c>
      <c r="E7351" s="151">
        <v>833</v>
      </c>
      <c r="F7351" s="913"/>
      <c r="G7351" s="1328"/>
    </row>
    <row r="7352" spans="1:7" ht="19.5" customHeight="1" thickBot="1" x14ac:dyDescent="0.3">
      <c r="A7352" s="1333"/>
      <c r="B7352" s="146" t="s">
        <v>7123</v>
      </c>
      <c r="C7352" s="147" t="s">
        <v>95</v>
      </c>
      <c r="D7352" s="168">
        <v>474562</v>
      </c>
      <c r="E7352" s="151">
        <v>833</v>
      </c>
      <c r="F7352" s="913"/>
      <c r="G7352" s="1328"/>
    </row>
    <row r="7353" spans="1:7" ht="19.5" customHeight="1" thickBot="1" x14ac:dyDescent="0.3">
      <c r="A7353" s="1333"/>
      <c r="B7353" s="146" t="s">
        <v>7124</v>
      </c>
      <c r="C7353" s="147" t="s">
        <v>95</v>
      </c>
      <c r="D7353" s="168">
        <v>507268</v>
      </c>
      <c r="E7353" s="151">
        <v>833</v>
      </c>
      <c r="F7353" s="913"/>
      <c r="G7353" s="1328"/>
    </row>
    <row r="7354" spans="1:7" ht="19.5" customHeight="1" thickBot="1" x14ac:dyDescent="0.3">
      <c r="A7354" s="1333"/>
      <c r="B7354" s="146" t="s">
        <v>7125</v>
      </c>
      <c r="C7354" s="147" t="s">
        <v>95</v>
      </c>
      <c r="D7354" s="168">
        <v>542659</v>
      </c>
      <c r="E7354" s="151">
        <v>833</v>
      </c>
      <c r="F7354" s="913"/>
      <c r="G7354" s="1328"/>
    </row>
    <row r="7355" spans="1:7" ht="19.5" customHeight="1" thickBot="1" x14ac:dyDescent="0.3">
      <c r="A7355" s="1333"/>
      <c r="B7355" s="146" t="s">
        <v>7126</v>
      </c>
      <c r="C7355" s="147" t="s">
        <v>95</v>
      </c>
      <c r="D7355" s="168">
        <v>581110</v>
      </c>
      <c r="E7355" s="151">
        <v>833</v>
      </c>
      <c r="F7355" s="913"/>
      <c r="G7355" s="1328"/>
    </row>
    <row r="7356" spans="1:7" ht="19.5" customHeight="1" thickBot="1" x14ac:dyDescent="0.3">
      <c r="A7356" s="1333"/>
      <c r="B7356" s="146" t="s">
        <v>7127</v>
      </c>
      <c r="C7356" s="147" t="s">
        <v>95</v>
      </c>
      <c r="D7356" s="168">
        <v>623072</v>
      </c>
      <c r="E7356" s="151">
        <v>833</v>
      </c>
      <c r="F7356" s="913"/>
      <c r="G7356" s="1328"/>
    </row>
    <row r="7357" spans="1:7" ht="19.5" customHeight="1" thickBot="1" x14ac:dyDescent="0.3">
      <c r="A7357" s="1333"/>
      <c r="B7357" s="146" t="s">
        <v>7128</v>
      </c>
      <c r="C7357" s="147" t="s">
        <v>95</v>
      </c>
      <c r="D7357" s="168">
        <v>669023</v>
      </c>
      <c r="E7357" s="151">
        <v>833</v>
      </c>
      <c r="F7357" s="913"/>
      <c r="G7357" s="1328"/>
    </row>
    <row r="7358" spans="1:7" ht="19.5" customHeight="1" thickBot="1" x14ac:dyDescent="0.3">
      <c r="A7358" s="1333"/>
      <c r="B7358" s="146" t="s">
        <v>7129</v>
      </c>
      <c r="C7358" s="147" t="s">
        <v>95</v>
      </c>
      <c r="D7358" s="168">
        <v>719533</v>
      </c>
      <c r="E7358" s="151">
        <v>833</v>
      </c>
      <c r="F7358" s="913"/>
      <c r="G7358" s="1328"/>
    </row>
    <row r="7359" spans="1:7" ht="19.5" customHeight="1" thickBot="1" x14ac:dyDescent="0.3">
      <c r="A7359" s="1333"/>
      <c r="B7359" s="146" t="s">
        <v>7130</v>
      </c>
      <c r="C7359" s="147" t="s">
        <v>95</v>
      </c>
      <c r="D7359" s="168">
        <v>775248</v>
      </c>
      <c r="E7359" s="151">
        <v>833</v>
      </c>
      <c r="F7359" s="913"/>
      <c r="G7359" s="1328"/>
    </row>
    <row r="7360" spans="1:7" ht="19.5" customHeight="1" thickBot="1" x14ac:dyDescent="0.3">
      <c r="A7360" s="1333">
        <v>52</v>
      </c>
      <c r="B7360" s="146" t="s">
        <v>7131</v>
      </c>
      <c r="C7360" s="147" t="s">
        <v>95</v>
      </c>
      <c r="D7360" s="168">
        <v>78170</v>
      </c>
      <c r="E7360" s="151">
        <v>833</v>
      </c>
      <c r="F7360" s="913"/>
      <c r="G7360" s="1337" t="s">
        <v>6051</v>
      </c>
    </row>
    <row r="7361" spans="1:7" ht="19.5" customHeight="1" thickBot="1" x14ac:dyDescent="0.3">
      <c r="A7361" s="1333"/>
      <c r="B7361" s="146" t="s">
        <v>7132</v>
      </c>
      <c r="C7361" s="147" t="s">
        <v>95</v>
      </c>
      <c r="D7361" s="168">
        <v>102978</v>
      </c>
      <c r="E7361" s="151">
        <v>833</v>
      </c>
      <c r="F7361" s="913"/>
      <c r="G7361" s="1328"/>
    </row>
    <row r="7362" spans="1:7" ht="19.5" customHeight="1" thickBot="1" x14ac:dyDescent="0.3">
      <c r="A7362" s="1333"/>
      <c r="B7362" s="146" t="s">
        <v>7133</v>
      </c>
      <c r="C7362" s="147" t="s">
        <v>95</v>
      </c>
      <c r="D7362" s="168">
        <v>270948</v>
      </c>
      <c r="E7362" s="151">
        <v>833</v>
      </c>
      <c r="F7362" s="913"/>
      <c r="G7362" s="1328"/>
    </row>
    <row r="7363" spans="1:7" ht="19.5" customHeight="1" thickBot="1" x14ac:dyDescent="0.3">
      <c r="A7363" s="1333"/>
      <c r="B7363" s="146" t="s">
        <v>7134</v>
      </c>
      <c r="C7363" s="147" t="s">
        <v>95</v>
      </c>
      <c r="D7363" s="168">
        <v>364529</v>
      </c>
      <c r="E7363" s="151">
        <v>833</v>
      </c>
      <c r="F7363" s="913"/>
      <c r="G7363" s="1328"/>
    </row>
    <row r="7364" spans="1:7" ht="19.5" customHeight="1" thickBot="1" x14ac:dyDescent="0.3">
      <c r="A7364" s="1333"/>
      <c r="B7364" s="146" t="s">
        <v>7135</v>
      </c>
      <c r="C7364" s="147" t="s">
        <v>95</v>
      </c>
      <c r="D7364" s="168">
        <v>389433</v>
      </c>
      <c r="E7364" s="151">
        <v>833</v>
      </c>
      <c r="F7364" s="913"/>
      <c r="G7364" s="1328"/>
    </row>
    <row r="7365" spans="1:7" ht="19.5" customHeight="1" thickBot="1" x14ac:dyDescent="0.3">
      <c r="A7365" s="1333"/>
      <c r="B7365" s="146" t="s">
        <v>7136</v>
      </c>
      <c r="C7365" s="147" t="s">
        <v>95</v>
      </c>
      <c r="D7365" s="168">
        <v>415918</v>
      </c>
      <c r="E7365" s="151">
        <v>833</v>
      </c>
      <c r="F7365" s="913"/>
      <c r="G7365" s="1328"/>
    </row>
    <row r="7366" spans="1:7" ht="19.5" customHeight="1" thickBot="1" x14ac:dyDescent="0.3">
      <c r="A7366" s="1333"/>
      <c r="B7366" s="146" t="s">
        <v>7137</v>
      </c>
      <c r="C7366" s="147" t="s">
        <v>95</v>
      </c>
      <c r="D7366" s="168">
        <v>444210</v>
      </c>
      <c r="E7366" s="151">
        <v>833</v>
      </c>
      <c r="F7366" s="913"/>
      <c r="G7366" s="1328"/>
    </row>
    <row r="7367" spans="1:7" ht="19.5" customHeight="1" thickBot="1" x14ac:dyDescent="0.3">
      <c r="A7367" s="1333"/>
      <c r="B7367" s="146" t="s">
        <v>7138</v>
      </c>
      <c r="C7367" s="147" t="s">
        <v>95</v>
      </c>
      <c r="D7367" s="168">
        <v>474562</v>
      </c>
      <c r="E7367" s="151">
        <v>833</v>
      </c>
      <c r="F7367" s="913"/>
      <c r="G7367" s="1328"/>
    </row>
    <row r="7368" spans="1:7" ht="19.5" customHeight="1" thickBot="1" x14ac:dyDescent="0.3">
      <c r="A7368" s="1333"/>
      <c r="B7368" s="146" t="s">
        <v>7139</v>
      </c>
      <c r="C7368" s="147" t="s">
        <v>95</v>
      </c>
      <c r="D7368" s="168">
        <v>507268</v>
      </c>
      <c r="E7368" s="151">
        <v>833</v>
      </c>
      <c r="F7368" s="913"/>
      <c r="G7368" s="1328"/>
    </row>
    <row r="7369" spans="1:7" ht="19.5" customHeight="1" thickBot="1" x14ac:dyDescent="0.3">
      <c r="A7369" s="1333"/>
      <c r="B7369" s="146" t="s">
        <v>7140</v>
      </c>
      <c r="C7369" s="147" t="s">
        <v>95</v>
      </c>
      <c r="D7369" s="168">
        <v>542659</v>
      </c>
      <c r="E7369" s="151">
        <v>833</v>
      </c>
      <c r="F7369" s="913"/>
      <c r="G7369" s="1328"/>
    </row>
    <row r="7370" spans="1:7" ht="19.5" customHeight="1" thickBot="1" x14ac:dyDescent="0.3">
      <c r="A7370" s="1333"/>
      <c r="B7370" s="146" t="s">
        <v>7141</v>
      </c>
      <c r="C7370" s="147" t="s">
        <v>95</v>
      </c>
      <c r="D7370" s="168">
        <v>581110</v>
      </c>
      <c r="E7370" s="151">
        <v>833</v>
      </c>
      <c r="F7370" s="913"/>
      <c r="G7370" s="1328"/>
    </row>
    <row r="7371" spans="1:7" ht="19.5" customHeight="1" thickBot="1" x14ac:dyDescent="0.3">
      <c r="A7371" s="1333"/>
      <c r="B7371" s="146" t="s">
        <v>7142</v>
      </c>
      <c r="C7371" s="147" t="s">
        <v>95</v>
      </c>
      <c r="D7371" s="168">
        <v>623072</v>
      </c>
      <c r="E7371" s="151">
        <v>833</v>
      </c>
      <c r="F7371" s="913"/>
      <c r="G7371" s="1328"/>
    </row>
    <row r="7372" spans="1:7" ht="19.5" customHeight="1" thickBot="1" x14ac:dyDescent="0.3">
      <c r="A7372" s="1333"/>
      <c r="B7372" s="146" t="s">
        <v>7143</v>
      </c>
      <c r="C7372" s="147" t="s">
        <v>95</v>
      </c>
      <c r="D7372" s="168">
        <v>669023</v>
      </c>
      <c r="E7372" s="151">
        <v>833</v>
      </c>
      <c r="F7372" s="913"/>
      <c r="G7372" s="1328"/>
    </row>
    <row r="7373" spans="1:7" ht="19.5" customHeight="1" thickBot="1" x14ac:dyDescent="0.3">
      <c r="A7373" s="1333"/>
      <c r="B7373" s="146" t="s">
        <v>7144</v>
      </c>
      <c r="C7373" s="147" t="s">
        <v>95</v>
      </c>
      <c r="D7373" s="168">
        <v>719533</v>
      </c>
      <c r="E7373" s="151">
        <v>833</v>
      </c>
      <c r="F7373" s="913"/>
      <c r="G7373" s="1328"/>
    </row>
    <row r="7374" spans="1:7" ht="19.5" customHeight="1" thickBot="1" x14ac:dyDescent="0.3">
      <c r="A7374" s="1333"/>
      <c r="B7374" s="146" t="s">
        <v>7145</v>
      </c>
      <c r="C7374" s="147" t="s">
        <v>95</v>
      </c>
      <c r="D7374" s="168">
        <v>775248</v>
      </c>
      <c r="E7374" s="151">
        <v>833</v>
      </c>
      <c r="F7374" s="913"/>
      <c r="G7374" s="1328"/>
    </row>
    <row r="7375" spans="1:7" ht="19.5" customHeight="1" thickBot="1" x14ac:dyDescent="0.3">
      <c r="A7375" s="1333">
        <v>53</v>
      </c>
      <c r="B7375" s="146" t="s">
        <v>7146</v>
      </c>
      <c r="C7375" s="147" t="s">
        <v>95</v>
      </c>
      <c r="D7375" s="168">
        <v>78170</v>
      </c>
      <c r="E7375" s="151">
        <v>833</v>
      </c>
      <c r="F7375" s="913"/>
      <c r="G7375" s="1337" t="s">
        <v>6051</v>
      </c>
    </row>
    <row r="7376" spans="1:7" ht="19.5" customHeight="1" thickBot="1" x14ac:dyDescent="0.3">
      <c r="A7376" s="1333"/>
      <c r="B7376" s="146" t="s">
        <v>7147</v>
      </c>
      <c r="C7376" s="147" t="s">
        <v>95</v>
      </c>
      <c r="D7376" s="168">
        <v>102978</v>
      </c>
      <c r="E7376" s="151">
        <v>833</v>
      </c>
      <c r="F7376" s="913"/>
      <c r="G7376" s="1328"/>
    </row>
    <row r="7377" spans="1:7" ht="19.5" customHeight="1" thickBot="1" x14ac:dyDescent="0.3">
      <c r="A7377" s="1333"/>
      <c r="B7377" s="146" t="s">
        <v>7148</v>
      </c>
      <c r="C7377" s="147" t="s">
        <v>95</v>
      </c>
      <c r="D7377" s="168">
        <v>270948</v>
      </c>
      <c r="E7377" s="151">
        <v>833</v>
      </c>
      <c r="F7377" s="913"/>
      <c r="G7377" s="1328"/>
    </row>
    <row r="7378" spans="1:7" ht="19.5" customHeight="1" thickBot="1" x14ac:dyDescent="0.3">
      <c r="A7378" s="1333"/>
      <c r="B7378" s="146" t="s">
        <v>7149</v>
      </c>
      <c r="C7378" s="147" t="s">
        <v>95</v>
      </c>
      <c r="D7378" s="168">
        <v>364529</v>
      </c>
      <c r="E7378" s="151">
        <v>833</v>
      </c>
      <c r="F7378" s="913"/>
      <c r="G7378" s="1328"/>
    </row>
    <row r="7379" spans="1:7" ht="19.5" customHeight="1" thickBot="1" x14ac:dyDescent="0.3">
      <c r="A7379" s="1333"/>
      <c r="B7379" s="146" t="s">
        <v>7150</v>
      </c>
      <c r="C7379" s="147" t="s">
        <v>95</v>
      </c>
      <c r="D7379" s="168">
        <v>389433</v>
      </c>
      <c r="E7379" s="151">
        <v>833</v>
      </c>
      <c r="F7379" s="913"/>
      <c r="G7379" s="1328"/>
    </row>
    <row r="7380" spans="1:7" ht="19.5" customHeight="1" thickBot="1" x14ac:dyDescent="0.3">
      <c r="A7380" s="1333"/>
      <c r="B7380" s="146" t="s">
        <v>7151</v>
      </c>
      <c r="C7380" s="147" t="s">
        <v>95</v>
      </c>
      <c r="D7380" s="168">
        <v>415918</v>
      </c>
      <c r="E7380" s="151">
        <v>833</v>
      </c>
      <c r="F7380" s="913"/>
      <c r="G7380" s="1328"/>
    </row>
    <row r="7381" spans="1:7" ht="19.5" customHeight="1" thickBot="1" x14ac:dyDescent="0.3">
      <c r="A7381" s="1333"/>
      <c r="B7381" s="146" t="s">
        <v>7152</v>
      </c>
      <c r="C7381" s="147" t="s">
        <v>95</v>
      </c>
      <c r="D7381" s="168">
        <v>444210</v>
      </c>
      <c r="E7381" s="151">
        <v>833</v>
      </c>
      <c r="F7381" s="913"/>
      <c r="G7381" s="1328"/>
    </row>
    <row r="7382" spans="1:7" ht="19.5" customHeight="1" thickBot="1" x14ac:dyDescent="0.3">
      <c r="A7382" s="1333"/>
      <c r="B7382" s="146" t="s">
        <v>7153</v>
      </c>
      <c r="C7382" s="147" t="s">
        <v>95</v>
      </c>
      <c r="D7382" s="168">
        <v>474562</v>
      </c>
      <c r="E7382" s="151">
        <v>833</v>
      </c>
      <c r="F7382" s="913"/>
      <c r="G7382" s="1328"/>
    </row>
    <row r="7383" spans="1:7" ht="19.5" customHeight="1" thickBot="1" x14ac:dyDescent="0.3">
      <c r="A7383" s="1333"/>
      <c r="B7383" s="146" t="s">
        <v>7154</v>
      </c>
      <c r="C7383" s="147" t="s">
        <v>95</v>
      </c>
      <c r="D7383" s="168">
        <v>507268</v>
      </c>
      <c r="E7383" s="151">
        <v>833</v>
      </c>
      <c r="F7383" s="913"/>
      <c r="G7383" s="1328"/>
    </row>
    <row r="7384" spans="1:7" ht="19.5" customHeight="1" thickBot="1" x14ac:dyDescent="0.3">
      <c r="A7384" s="1333"/>
      <c r="B7384" s="146" t="s">
        <v>7155</v>
      </c>
      <c r="C7384" s="147" t="s">
        <v>95</v>
      </c>
      <c r="D7384" s="168">
        <v>542659</v>
      </c>
      <c r="E7384" s="151">
        <v>833</v>
      </c>
      <c r="F7384" s="913"/>
      <c r="G7384" s="1328"/>
    </row>
    <row r="7385" spans="1:7" ht="19.5" customHeight="1" thickBot="1" x14ac:dyDescent="0.3">
      <c r="A7385" s="1333"/>
      <c r="B7385" s="146" t="s">
        <v>7156</v>
      </c>
      <c r="C7385" s="147" t="s">
        <v>95</v>
      </c>
      <c r="D7385" s="168">
        <v>581110</v>
      </c>
      <c r="E7385" s="151">
        <v>833</v>
      </c>
      <c r="F7385" s="913"/>
      <c r="G7385" s="1328"/>
    </row>
    <row r="7386" spans="1:7" ht="19.5" customHeight="1" thickBot="1" x14ac:dyDescent="0.3">
      <c r="A7386" s="1333"/>
      <c r="B7386" s="146" t="s">
        <v>7157</v>
      </c>
      <c r="C7386" s="147" t="s">
        <v>95</v>
      </c>
      <c r="D7386" s="168">
        <v>623072</v>
      </c>
      <c r="E7386" s="151">
        <v>833</v>
      </c>
      <c r="F7386" s="913"/>
      <c r="G7386" s="1328"/>
    </row>
    <row r="7387" spans="1:7" ht="19.5" customHeight="1" thickBot="1" x14ac:dyDescent="0.3">
      <c r="A7387" s="1333"/>
      <c r="B7387" s="146" t="s">
        <v>7158</v>
      </c>
      <c r="C7387" s="147" t="s">
        <v>95</v>
      </c>
      <c r="D7387" s="168">
        <v>669023</v>
      </c>
      <c r="E7387" s="151">
        <v>833</v>
      </c>
      <c r="F7387" s="913"/>
      <c r="G7387" s="1328"/>
    </row>
    <row r="7388" spans="1:7" ht="19.5" customHeight="1" thickBot="1" x14ac:dyDescent="0.3">
      <c r="A7388" s="1333"/>
      <c r="B7388" s="146" t="s">
        <v>7159</v>
      </c>
      <c r="C7388" s="147" t="s">
        <v>95</v>
      </c>
      <c r="D7388" s="168">
        <v>719533</v>
      </c>
      <c r="E7388" s="151">
        <v>833</v>
      </c>
      <c r="F7388" s="913"/>
      <c r="G7388" s="1328"/>
    </row>
    <row r="7389" spans="1:7" ht="19.5" customHeight="1" thickBot="1" x14ac:dyDescent="0.3">
      <c r="A7389" s="1333"/>
      <c r="B7389" s="146" t="s">
        <v>7160</v>
      </c>
      <c r="C7389" s="147" t="s">
        <v>95</v>
      </c>
      <c r="D7389" s="168">
        <v>775248</v>
      </c>
      <c r="E7389" s="151">
        <v>833</v>
      </c>
      <c r="F7389" s="913"/>
      <c r="G7389" s="1328"/>
    </row>
    <row r="7390" spans="1:7" ht="19.5" customHeight="1" thickBot="1" x14ac:dyDescent="0.3">
      <c r="A7390" s="1333">
        <v>54</v>
      </c>
      <c r="B7390" s="146" t="s">
        <v>7161</v>
      </c>
      <c r="C7390" s="147" t="s">
        <v>95</v>
      </c>
      <c r="D7390" s="168">
        <v>78170</v>
      </c>
      <c r="E7390" s="151">
        <v>833</v>
      </c>
      <c r="F7390" s="913"/>
      <c r="G7390" s="1337" t="s">
        <v>6051</v>
      </c>
    </row>
    <row r="7391" spans="1:7" ht="19.5" customHeight="1" thickBot="1" x14ac:dyDescent="0.3">
      <c r="A7391" s="1333"/>
      <c r="B7391" s="146" t="s">
        <v>7162</v>
      </c>
      <c r="C7391" s="147" t="s">
        <v>95</v>
      </c>
      <c r="D7391" s="168">
        <v>102978</v>
      </c>
      <c r="E7391" s="151">
        <v>833</v>
      </c>
      <c r="F7391" s="913"/>
      <c r="G7391" s="1328"/>
    </row>
    <row r="7392" spans="1:7" ht="19.5" customHeight="1" thickBot="1" x14ac:dyDescent="0.3">
      <c r="A7392" s="1333"/>
      <c r="B7392" s="146" t="s">
        <v>7163</v>
      </c>
      <c r="C7392" s="147" t="s">
        <v>95</v>
      </c>
      <c r="D7392" s="168">
        <v>270948</v>
      </c>
      <c r="E7392" s="151">
        <v>833</v>
      </c>
      <c r="F7392" s="913"/>
      <c r="G7392" s="1328"/>
    </row>
    <row r="7393" spans="1:7" ht="19.5" customHeight="1" thickBot="1" x14ac:dyDescent="0.3">
      <c r="A7393" s="1333"/>
      <c r="B7393" s="146" t="s">
        <v>7164</v>
      </c>
      <c r="C7393" s="147" t="s">
        <v>95</v>
      </c>
      <c r="D7393" s="168">
        <v>364529</v>
      </c>
      <c r="E7393" s="151">
        <v>833</v>
      </c>
      <c r="F7393" s="913"/>
      <c r="G7393" s="1328"/>
    </row>
    <row r="7394" spans="1:7" ht="19.5" customHeight="1" thickBot="1" x14ac:dyDescent="0.3">
      <c r="A7394" s="1333"/>
      <c r="B7394" s="146" t="s">
        <v>7165</v>
      </c>
      <c r="C7394" s="147" t="s">
        <v>95</v>
      </c>
      <c r="D7394" s="168">
        <v>389433</v>
      </c>
      <c r="E7394" s="151">
        <v>833</v>
      </c>
      <c r="F7394" s="913"/>
      <c r="G7394" s="1328"/>
    </row>
    <row r="7395" spans="1:7" ht="19.5" customHeight="1" thickBot="1" x14ac:dyDescent="0.3">
      <c r="A7395" s="1333"/>
      <c r="B7395" s="146" t="s">
        <v>7166</v>
      </c>
      <c r="C7395" s="147" t="s">
        <v>95</v>
      </c>
      <c r="D7395" s="168">
        <v>415918</v>
      </c>
      <c r="E7395" s="151">
        <v>833</v>
      </c>
      <c r="F7395" s="913"/>
      <c r="G7395" s="1328"/>
    </row>
    <row r="7396" spans="1:7" ht="19.5" customHeight="1" thickBot="1" x14ac:dyDescent="0.3">
      <c r="A7396" s="1333"/>
      <c r="B7396" s="146" t="s">
        <v>7167</v>
      </c>
      <c r="C7396" s="147" t="s">
        <v>95</v>
      </c>
      <c r="D7396" s="168">
        <v>444210</v>
      </c>
      <c r="E7396" s="151">
        <v>833</v>
      </c>
      <c r="F7396" s="913"/>
      <c r="G7396" s="1328"/>
    </row>
    <row r="7397" spans="1:7" ht="19.5" customHeight="1" thickBot="1" x14ac:dyDescent="0.3">
      <c r="A7397" s="1333"/>
      <c r="B7397" s="146" t="s">
        <v>7168</v>
      </c>
      <c r="C7397" s="147" t="s">
        <v>95</v>
      </c>
      <c r="D7397" s="168">
        <v>474562</v>
      </c>
      <c r="E7397" s="151">
        <v>833</v>
      </c>
      <c r="F7397" s="913"/>
      <c r="G7397" s="1328"/>
    </row>
    <row r="7398" spans="1:7" ht="19.5" customHeight="1" thickBot="1" x14ac:dyDescent="0.3">
      <c r="A7398" s="1333"/>
      <c r="B7398" s="146" t="s">
        <v>7169</v>
      </c>
      <c r="C7398" s="147" t="s">
        <v>95</v>
      </c>
      <c r="D7398" s="168">
        <v>507268</v>
      </c>
      <c r="E7398" s="151">
        <v>833</v>
      </c>
      <c r="F7398" s="913"/>
      <c r="G7398" s="1328"/>
    </row>
    <row r="7399" spans="1:7" ht="19.5" customHeight="1" thickBot="1" x14ac:dyDescent="0.3">
      <c r="A7399" s="1333"/>
      <c r="B7399" s="146" t="s">
        <v>7170</v>
      </c>
      <c r="C7399" s="147" t="s">
        <v>95</v>
      </c>
      <c r="D7399" s="168">
        <v>542659</v>
      </c>
      <c r="E7399" s="151">
        <v>833</v>
      </c>
      <c r="F7399" s="913"/>
      <c r="G7399" s="1328"/>
    </row>
    <row r="7400" spans="1:7" ht="19.5" customHeight="1" thickBot="1" x14ac:dyDescent="0.3">
      <c r="A7400" s="1333"/>
      <c r="B7400" s="146" t="s">
        <v>7171</v>
      </c>
      <c r="C7400" s="147" t="s">
        <v>95</v>
      </c>
      <c r="D7400" s="168">
        <v>581110</v>
      </c>
      <c r="E7400" s="151">
        <v>833</v>
      </c>
      <c r="F7400" s="913"/>
      <c r="G7400" s="1328"/>
    </row>
    <row r="7401" spans="1:7" ht="19.5" customHeight="1" thickBot="1" x14ac:dyDescent="0.3">
      <c r="A7401" s="1333"/>
      <c r="B7401" s="146" t="s">
        <v>7172</v>
      </c>
      <c r="C7401" s="147" t="s">
        <v>95</v>
      </c>
      <c r="D7401" s="168">
        <v>623072</v>
      </c>
      <c r="E7401" s="151">
        <v>833</v>
      </c>
      <c r="F7401" s="913"/>
      <c r="G7401" s="1328"/>
    </row>
    <row r="7402" spans="1:7" ht="19.5" customHeight="1" thickBot="1" x14ac:dyDescent="0.3">
      <c r="A7402" s="1333"/>
      <c r="B7402" s="146" t="s">
        <v>7173</v>
      </c>
      <c r="C7402" s="147" t="s">
        <v>95</v>
      </c>
      <c r="D7402" s="168">
        <v>669023</v>
      </c>
      <c r="E7402" s="151">
        <v>833</v>
      </c>
      <c r="F7402" s="913"/>
      <c r="G7402" s="1328"/>
    </row>
    <row r="7403" spans="1:7" ht="19.5" customHeight="1" thickBot="1" x14ac:dyDescent="0.3">
      <c r="A7403" s="1333"/>
      <c r="B7403" s="146" t="s">
        <v>7174</v>
      </c>
      <c r="C7403" s="147" t="s">
        <v>95</v>
      </c>
      <c r="D7403" s="168">
        <v>719533</v>
      </c>
      <c r="E7403" s="151">
        <v>833</v>
      </c>
      <c r="F7403" s="913"/>
      <c r="G7403" s="1328"/>
    </row>
    <row r="7404" spans="1:7" ht="19.5" customHeight="1" thickBot="1" x14ac:dyDescent="0.3">
      <c r="A7404" s="1333"/>
      <c r="B7404" s="146" t="s">
        <v>7175</v>
      </c>
      <c r="C7404" s="147" t="s">
        <v>95</v>
      </c>
      <c r="D7404" s="168">
        <v>775248</v>
      </c>
      <c r="E7404" s="151">
        <v>833</v>
      </c>
      <c r="F7404" s="913"/>
      <c r="G7404" s="1328"/>
    </row>
    <row r="7405" spans="1:7" ht="19.5" customHeight="1" thickBot="1" x14ac:dyDescent="0.3">
      <c r="A7405" s="1333">
        <v>54</v>
      </c>
      <c r="B7405" s="146" t="s">
        <v>7176</v>
      </c>
      <c r="C7405" s="147" t="s">
        <v>95</v>
      </c>
      <c r="D7405" s="168">
        <v>78170</v>
      </c>
      <c r="E7405" s="151">
        <v>833</v>
      </c>
      <c r="F7405" s="913"/>
      <c r="G7405" s="1337" t="s">
        <v>6051</v>
      </c>
    </row>
    <row r="7406" spans="1:7" ht="19.5" customHeight="1" thickBot="1" x14ac:dyDescent="0.3">
      <c r="A7406" s="1333"/>
      <c r="B7406" s="146" t="s">
        <v>7177</v>
      </c>
      <c r="C7406" s="147" t="s">
        <v>95</v>
      </c>
      <c r="D7406" s="168">
        <v>102978</v>
      </c>
      <c r="E7406" s="151">
        <v>833</v>
      </c>
      <c r="F7406" s="913"/>
      <c r="G7406" s="1328"/>
    </row>
    <row r="7407" spans="1:7" ht="19.5" customHeight="1" thickBot="1" x14ac:dyDescent="0.3">
      <c r="A7407" s="1333"/>
      <c r="B7407" s="146" t="s">
        <v>7178</v>
      </c>
      <c r="C7407" s="147" t="s">
        <v>95</v>
      </c>
      <c r="D7407" s="168">
        <v>270948</v>
      </c>
      <c r="E7407" s="151">
        <v>833</v>
      </c>
      <c r="F7407" s="913"/>
      <c r="G7407" s="1328"/>
    </row>
    <row r="7408" spans="1:7" ht="19.5" customHeight="1" thickBot="1" x14ac:dyDescent="0.3">
      <c r="A7408" s="1333"/>
      <c r="B7408" s="146" t="s">
        <v>7179</v>
      </c>
      <c r="C7408" s="147" t="s">
        <v>95</v>
      </c>
      <c r="D7408" s="168">
        <v>364529</v>
      </c>
      <c r="E7408" s="151">
        <v>833</v>
      </c>
      <c r="F7408" s="913"/>
      <c r="G7408" s="1328"/>
    </row>
    <row r="7409" spans="1:7" ht="19.5" customHeight="1" thickBot="1" x14ac:dyDescent="0.3">
      <c r="A7409" s="1333"/>
      <c r="B7409" s="146" t="s">
        <v>7180</v>
      </c>
      <c r="C7409" s="147" t="s">
        <v>95</v>
      </c>
      <c r="D7409" s="168">
        <v>389433</v>
      </c>
      <c r="E7409" s="151">
        <v>833</v>
      </c>
      <c r="F7409" s="913"/>
      <c r="G7409" s="1328"/>
    </row>
    <row r="7410" spans="1:7" ht="19.5" customHeight="1" thickBot="1" x14ac:dyDescent="0.3">
      <c r="A7410" s="1333"/>
      <c r="B7410" s="146" t="s">
        <v>7181</v>
      </c>
      <c r="C7410" s="147" t="s">
        <v>95</v>
      </c>
      <c r="D7410" s="168">
        <v>415918</v>
      </c>
      <c r="E7410" s="151">
        <v>833</v>
      </c>
      <c r="F7410" s="913"/>
      <c r="G7410" s="1328"/>
    </row>
    <row r="7411" spans="1:7" ht="19.5" customHeight="1" thickBot="1" x14ac:dyDescent="0.3">
      <c r="A7411" s="1333"/>
      <c r="B7411" s="146" t="s">
        <v>7182</v>
      </c>
      <c r="C7411" s="147" t="s">
        <v>95</v>
      </c>
      <c r="D7411" s="168">
        <v>444210</v>
      </c>
      <c r="E7411" s="151">
        <v>833</v>
      </c>
      <c r="F7411" s="913"/>
      <c r="G7411" s="1328"/>
    </row>
    <row r="7412" spans="1:7" ht="19.5" customHeight="1" thickBot="1" x14ac:dyDescent="0.3">
      <c r="A7412" s="1333"/>
      <c r="B7412" s="146" t="s">
        <v>7183</v>
      </c>
      <c r="C7412" s="147" t="s">
        <v>95</v>
      </c>
      <c r="D7412" s="168">
        <v>474562</v>
      </c>
      <c r="E7412" s="151">
        <v>833</v>
      </c>
      <c r="F7412" s="913"/>
      <c r="G7412" s="1328"/>
    </row>
    <row r="7413" spans="1:7" ht="19.5" customHeight="1" thickBot="1" x14ac:dyDescent="0.3">
      <c r="A7413" s="1333"/>
      <c r="B7413" s="146" t="s">
        <v>7184</v>
      </c>
      <c r="C7413" s="147" t="s">
        <v>95</v>
      </c>
      <c r="D7413" s="168">
        <v>507268</v>
      </c>
      <c r="E7413" s="151">
        <v>833</v>
      </c>
      <c r="F7413" s="913"/>
      <c r="G7413" s="1328"/>
    </row>
    <row r="7414" spans="1:7" ht="19.5" customHeight="1" thickBot="1" x14ac:dyDescent="0.3">
      <c r="A7414" s="1333"/>
      <c r="B7414" s="146" t="s">
        <v>7185</v>
      </c>
      <c r="C7414" s="147" t="s">
        <v>95</v>
      </c>
      <c r="D7414" s="168">
        <v>542659</v>
      </c>
      <c r="E7414" s="151">
        <v>833</v>
      </c>
      <c r="F7414" s="913"/>
      <c r="G7414" s="1328"/>
    </row>
    <row r="7415" spans="1:7" ht="19.5" customHeight="1" thickBot="1" x14ac:dyDescent="0.3">
      <c r="A7415" s="1333"/>
      <c r="B7415" s="146" t="s">
        <v>7186</v>
      </c>
      <c r="C7415" s="147" t="s">
        <v>95</v>
      </c>
      <c r="D7415" s="168">
        <v>581110</v>
      </c>
      <c r="E7415" s="151">
        <v>833</v>
      </c>
      <c r="F7415" s="913"/>
      <c r="G7415" s="1328"/>
    </row>
    <row r="7416" spans="1:7" ht="19.5" customHeight="1" thickBot="1" x14ac:dyDescent="0.3">
      <c r="A7416" s="1333"/>
      <c r="B7416" s="146" t="s">
        <v>7187</v>
      </c>
      <c r="C7416" s="147" t="s">
        <v>95</v>
      </c>
      <c r="D7416" s="168">
        <v>623072</v>
      </c>
      <c r="E7416" s="151">
        <v>833</v>
      </c>
      <c r="F7416" s="913"/>
      <c r="G7416" s="1328"/>
    </row>
    <row r="7417" spans="1:7" ht="19.5" customHeight="1" thickBot="1" x14ac:dyDescent="0.3">
      <c r="A7417" s="1333"/>
      <c r="B7417" s="146" t="s">
        <v>7188</v>
      </c>
      <c r="C7417" s="147" t="s">
        <v>95</v>
      </c>
      <c r="D7417" s="168">
        <v>669023</v>
      </c>
      <c r="E7417" s="151">
        <v>833</v>
      </c>
      <c r="F7417" s="913"/>
      <c r="G7417" s="1328"/>
    </row>
    <row r="7418" spans="1:7" ht="19.5" customHeight="1" thickBot="1" x14ac:dyDescent="0.3">
      <c r="A7418" s="1333"/>
      <c r="B7418" s="146" t="s">
        <v>7189</v>
      </c>
      <c r="C7418" s="147" t="s">
        <v>95</v>
      </c>
      <c r="D7418" s="168">
        <v>719533</v>
      </c>
      <c r="E7418" s="151">
        <v>833</v>
      </c>
      <c r="F7418" s="913"/>
      <c r="G7418" s="1328"/>
    </row>
    <row r="7419" spans="1:7" ht="19.5" customHeight="1" thickBot="1" x14ac:dyDescent="0.3">
      <c r="A7419" s="1333"/>
      <c r="B7419" s="146" t="s">
        <v>7190</v>
      </c>
      <c r="C7419" s="147" t="s">
        <v>95</v>
      </c>
      <c r="D7419" s="168">
        <v>775248</v>
      </c>
      <c r="E7419" s="151">
        <v>833</v>
      </c>
      <c r="F7419" s="913"/>
      <c r="G7419" s="1328"/>
    </row>
    <row r="7420" spans="1:7" ht="19.5" customHeight="1" thickBot="1" x14ac:dyDescent="0.3">
      <c r="A7420" s="1333">
        <v>55</v>
      </c>
      <c r="B7420" s="146" t="s">
        <v>7191</v>
      </c>
      <c r="C7420" s="147" t="s">
        <v>95</v>
      </c>
      <c r="D7420" s="168">
        <v>78170</v>
      </c>
      <c r="E7420" s="151">
        <v>833</v>
      </c>
      <c r="F7420" s="913"/>
      <c r="G7420" s="1337" t="s">
        <v>6051</v>
      </c>
    </row>
    <row r="7421" spans="1:7" ht="19.5" customHeight="1" thickBot="1" x14ac:dyDescent="0.3">
      <c r="A7421" s="1333"/>
      <c r="B7421" s="146" t="s">
        <v>7192</v>
      </c>
      <c r="C7421" s="147" t="s">
        <v>95</v>
      </c>
      <c r="D7421" s="168">
        <v>102978</v>
      </c>
      <c r="E7421" s="151">
        <v>833</v>
      </c>
      <c r="F7421" s="913"/>
      <c r="G7421" s="1328"/>
    </row>
    <row r="7422" spans="1:7" ht="19.5" customHeight="1" thickBot="1" x14ac:dyDescent="0.3">
      <c r="A7422" s="1333"/>
      <c r="B7422" s="146" t="s">
        <v>7193</v>
      </c>
      <c r="C7422" s="147" t="s">
        <v>95</v>
      </c>
      <c r="D7422" s="168">
        <v>270948</v>
      </c>
      <c r="E7422" s="151">
        <v>833</v>
      </c>
      <c r="F7422" s="913"/>
      <c r="G7422" s="1328"/>
    </row>
    <row r="7423" spans="1:7" ht="19.5" customHeight="1" thickBot="1" x14ac:dyDescent="0.3">
      <c r="A7423" s="1333"/>
      <c r="B7423" s="146" t="s">
        <v>7194</v>
      </c>
      <c r="C7423" s="147" t="s">
        <v>95</v>
      </c>
      <c r="D7423" s="168">
        <v>364529</v>
      </c>
      <c r="E7423" s="151">
        <v>833</v>
      </c>
      <c r="F7423" s="913"/>
      <c r="G7423" s="1328"/>
    </row>
    <row r="7424" spans="1:7" ht="19.5" customHeight="1" thickBot="1" x14ac:dyDescent="0.3">
      <c r="A7424" s="1333"/>
      <c r="B7424" s="146" t="s">
        <v>7195</v>
      </c>
      <c r="C7424" s="147" t="s">
        <v>95</v>
      </c>
      <c r="D7424" s="168">
        <v>389433</v>
      </c>
      <c r="E7424" s="151">
        <v>833</v>
      </c>
      <c r="F7424" s="913"/>
      <c r="G7424" s="1328"/>
    </row>
    <row r="7425" spans="1:7" ht="19.5" customHeight="1" thickBot="1" x14ac:dyDescent="0.3">
      <c r="A7425" s="1333"/>
      <c r="B7425" s="146" t="s">
        <v>7196</v>
      </c>
      <c r="C7425" s="147" t="s">
        <v>95</v>
      </c>
      <c r="D7425" s="168">
        <v>415918</v>
      </c>
      <c r="E7425" s="151">
        <v>833</v>
      </c>
      <c r="F7425" s="913"/>
      <c r="G7425" s="1328"/>
    </row>
    <row r="7426" spans="1:7" ht="19.5" customHeight="1" thickBot="1" x14ac:dyDescent="0.3">
      <c r="A7426" s="1333"/>
      <c r="B7426" s="146" t="s">
        <v>7197</v>
      </c>
      <c r="C7426" s="147" t="s">
        <v>95</v>
      </c>
      <c r="D7426" s="168">
        <v>444210</v>
      </c>
      <c r="E7426" s="151">
        <v>833</v>
      </c>
      <c r="F7426" s="913"/>
      <c r="G7426" s="1328"/>
    </row>
    <row r="7427" spans="1:7" ht="19.5" customHeight="1" thickBot="1" x14ac:dyDescent="0.3">
      <c r="A7427" s="1333"/>
      <c r="B7427" s="146" t="s">
        <v>7198</v>
      </c>
      <c r="C7427" s="147" t="s">
        <v>95</v>
      </c>
      <c r="D7427" s="168">
        <v>474562</v>
      </c>
      <c r="E7427" s="151">
        <v>833</v>
      </c>
      <c r="F7427" s="913"/>
      <c r="G7427" s="1328"/>
    </row>
    <row r="7428" spans="1:7" ht="19.5" customHeight="1" thickBot="1" x14ac:dyDescent="0.3">
      <c r="A7428" s="1333"/>
      <c r="B7428" s="146" t="s">
        <v>7199</v>
      </c>
      <c r="C7428" s="147" t="s">
        <v>95</v>
      </c>
      <c r="D7428" s="168">
        <v>507268</v>
      </c>
      <c r="E7428" s="151">
        <v>833</v>
      </c>
      <c r="F7428" s="913"/>
      <c r="G7428" s="1328"/>
    </row>
    <row r="7429" spans="1:7" ht="19.5" customHeight="1" thickBot="1" x14ac:dyDescent="0.3">
      <c r="A7429" s="1333"/>
      <c r="B7429" s="146" t="s">
        <v>7200</v>
      </c>
      <c r="C7429" s="147" t="s">
        <v>95</v>
      </c>
      <c r="D7429" s="168">
        <v>542659</v>
      </c>
      <c r="E7429" s="151">
        <v>833</v>
      </c>
      <c r="F7429" s="913"/>
      <c r="G7429" s="1328"/>
    </row>
    <row r="7430" spans="1:7" ht="19.5" customHeight="1" thickBot="1" x14ac:dyDescent="0.3">
      <c r="A7430" s="1333"/>
      <c r="B7430" s="146" t="s">
        <v>7201</v>
      </c>
      <c r="C7430" s="147" t="s">
        <v>95</v>
      </c>
      <c r="D7430" s="168">
        <v>581110</v>
      </c>
      <c r="E7430" s="151">
        <v>833</v>
      </c>
      <c r="F7430" s="913"/>
      <c r="G7430" s="1328"/>
    </row>
    <row r="7431" spans="1:7" ht="19.5" customHeight="1" thickBot="1" x14ac:dyDescent="0.3">
      <c r="A7431" s="1333"/>
      <c r="B7431" s="146" t="s">
        <v>7202</v>
      </c>
      <c r="C7431" s="147" t="s">
        <v>95</v>
      </c>
      <c r="D7431" s="168">
        <v>623072</v>
      </c>
      <c r="E7431" s="151">
        <v>833</v>
      </c>
      <c r="F7431" s="913"/>
      <c r="G7431" s="1328"/>
    </row>
    <row r="7432" spans="1:7" ht="19.5" customHeight="1" thickBot="1" x14ac:dyDescent="0.3">
      <c r="A7432" s="1333"/>
      <c r="B7432" s="146" t="s">
        <v>7203</v>
      </c>
      <c r="C7432" s="147" t="s">
        <v>95</v>
      </c>
      <c r="D7432" s="168">
        <v>669023</v>
      </c>
      <c r="E7432" s="151">
        <v>833</v>
      </c>
      <c r="F7432" s="913"/>
      <c r="G7432" s="1328"/>
    </row>
    <row r="7433" spans="1:7" ht="19.5" customHeight="1" thickBot="1" x14ac:dyDescent="0.3">
      <c r="A7433" s="1333"/>
      <c r="B7433" s="146" t="s">
        <v>7204</v>
      </c>
      <c r="C7433" s="147" t="s">
        <v>95</v>
      </c>
      <c r="D7433" s="168">
        <v>719533</v>
      </c>
      <c r="E7433" s="151">
        <v>833</v>
      </c>
      <c r="F7433" s="913"/>
      <c r="G7433" s="1328"/>
    </row>
    <row r="7434" spans="1:7" ht="19.5" customHeight="1" thickBot="1" x14ac:dyDescent="0.3">
      <c r="A7434" s="1333"/>
      <c r="B7434" s="146" t="s">
        <v>7205</v>
      </c>
      <c r="C7434" s="147" t="s">
        <v>95</v>
      </c>
      <c r="D7434" s="168">
        <v>775248</v>
      </c>
      <c r="E7434" s="151">
        <v>833</v>
      </c>
      <c r="F7434" s="913"/>
      <c r="G7434" s="1328"/>
    </row>
    <row r="7435" spans="1:7" ht="19.5" customHeight="1" thickBot="1" x14ac:dyDescent="0.3">
      <c r="A7435" s="1333">
        <v>55</v>
      </c>
      <c r="B7435" s="146" t="s">
        <v>7206</v>
      </c>
      <c r="C7435" s="147" t="s">
        <v>95</v>
      </c>
      <c r="D7435" s="168">
        <v>78170</v>
      </c>
      <c r="E7435" s="151">
        <v>833</v>
      </c>
      <c r="F7435" s="913"/>
      <c r="G7435" s="1337" t="s">
        <v>6051</v>
      </c>
    </row>
    <row r="7436" spans="1:7" ht="19.5" customHeight="1" thickBot="1" x14ac:dyDescent="0.3">
      <c r="A7436" s="1333"/>
      <c r="B7436" s="146" t="s">
        <v>7207</v>
      </c>
      <c r="C7436" s="147" t="s">
        <v>95</v>
      </c>
      <c r="D7436" s="168">
        <v>102978</v>
      </c>
      <c r="E7436" s="151">
        <v>833</v>
      </c>
      <c r="F7436" s="913"/>
      <c r="G7436" s="1328"/>
    </row>
    <row r="7437" spans="1:7" ht="19.5" customHeight="1" thickBot="1" x14ac:dyDescent="0.3">
      <c r="A7437" s="1333"/>
      <c r="B7437" s="146" t="s">
        <v>7208</v>
      </c>
      <c r="C7437" s="147" t="s">
        <v>95</v>
      </c>
      <c r="D7437" s="168">
        <v>270948</v>
      </c>
      <c r="E7437" s="151">
        <v>833</v>
      </c>
      <c r="F7437" s="913"/>
      <c r="G7437" s="1328"/>
    </row>
    <row r="7438" spans="1:7" ht="19.5" customHeight="1" thickBot="1" x14ac:dyDescent="0.3">
      <c r="A7438" s="1333"/>
      <c r="B7438" s="146" t="s">
        <v>7209</v>
      </c>
      <c r="C7438" s="147" t="s">
        <v>95</v>
      </c>
      <c r="D7438" s="168">
        <v>364529</v>
      </c>
      <c r="E7438" s="151">
        <v>833</v>
      </c>
      <c r="F7438" s="913"/>
      <c r="G7438" s="1328"/>
    </row>
    <row r="7439" spans="1:7" ht="19.5" customHeight="1" thickBot="1" x14ac:dyDescent="0.3">
      <c r="A7439" s="1333"/>
      <c r="B7439" s="146" t="s">
        <v>7210</v>
      </c>
      <c r="C7439" s="147" t="s">
        <v>95</v>
      </c>
      <c r="D7439" s="168">
        <v>389433</v>
      </c>
      <c r="E7439" s="151">
        <v>833</v>
      </c>
      <c r="F7439" s="913"/>
      <c r="G7439" s="1328"/>
    </row>
    <row r="7440" spans="1:7" ht="19.5" customHeight="1" thickBot="1" x14ac:dyDescent="0.3">
      <c r="A7440" s="1333"/>
      <c r="B7440" s="146" t="s">
        <v>7211</v>
      </c>
      <c r="C7440" s="147" t="s">
        <v>95</v>
      </c>
      <c r="D7440" s="168">
        <v>415918</v>
      </c>
      <c r="E7440" s="151">
        <v>833</v>
      </c>
      <c r="F7440" s="913"/>
      <c r="G7440" s="1328"/>
    </row>
    <row r="7441" spans="1:7" ht="19.5" customHeight="1" thickBot="1" x14ac:dyDescent="0.3">
      <c r="A7441" s="1333"/>
      <c r="B7441" s="146" t="s">
        <v>7212</v>
      </c>
      <c r="C7441" s="147" t="s">
        <v>95</v>
      </c>
      <c r="D7441" s="168">
        <v>444210</v>
      </c>
      <c r="E7441" s="151">
        <v>833</v>
      </c>
      <c r="F7441" s="913"/>
      <c r="G7441" s="1328"/>
    </row>
    <row r="7442" spans="1:7" ht="19.5" customHeight="1" thickBot="1" x14ac:dyDescent="0.3">
      <c r="A7442" s="1333"/>
      <c r="B7442" s="146" t="s">
        <v>7213</v>
      </c>
      <c r="C7442" s="147" t="s">
        <v>95</v>
      </c>
      <c r="D7442" s="168">
        <v>474562</v>
      </c>
      <c r="E7442" s="151">
        <v>833</v>
      </c>
      <c r="F7442" s="913"/>
      <c r="G7442" s="1328"/>
    </row>
    <row r="7443" spans="1:7" ht="19.5" customHeight="1" thickBot="1" x14ac:dyDescent="0.3">
      <c r="A7443" s="1333"/>
      <c r="B7443" s="146" t="s">
        <v>7214</v>
      </c>
      <c r="C7443" s="147" t="s">
        <v>95</v>
      </c>
      <c r="D7443" s="168">
        <v>507268</v>
      </c>
      <c r="E7443" s="151">
        <v>833</v>
      </c>
      <c r="F7443" s="913"/>
      <c r="G7443" s="1328"/>
    </row>
    <row r="7444" spans="1:7" ht="19.5" customHeight="1" thickBot="1" x14ac:dyDescent="0.3">
      <c r="A7444" s="1333"/>
      <c r="B7444" s="146" t="s">
        <v>7215</v>
      </c>
      <c r="C7444" s="147" t="s">
        <v>95</v>
      </c>
      <c r="D7444" s="168">
        <v>542659</v>
      </c>
      <c r="E7444" s="151">
        <v>833</v>
      </c>
      <c r="F7444" s="913"/>
      <c r="G7444" s="1328"/>
    </row>
    <row r="7445" spans="1:7" ht="19.5" customHeight="1" thickBot="1" x14ac:dyDescent="0.3">
      <c r="A7445" s="1333"/>
      <c r="B7445" s="146" t="s">
        <v>7216</v>
      </c>
      <c r="C7445" s="147" t="s">
        <v>95</v>
      </c>
      <c r="D7445" s="168">
        <v>581110</v>
      </c>
      <c r="E7445" s="151">
        <v>833</v>
      </c>
      <c r="F7445" s="913"/>
      <c r="G7445" s="1328"/>
    </row>
    <row r="7446" spans="1:7" ht="19.5" customHeight="1" thickBot="1" x14ac:dyDescent="0.3">
      <c r="A7446" s="1333"/>
      <c r="B7446" s="146" t="s">
        <v>7217</v>
      </c>
      <c r="C7446" s="147" t="s">
        <v>95</v>
      </c>
      <c r="D7446" s="168">
        <v>623072</v>
      </c>
      <c r="E7446" s="151">
        <v>833</v>
      </c>
      <c r="F7446" s="913"/>
      <c r="G7446" s="1328"/>
    </row>
    <row r="7447" spans="1:7" ht="19.5" customHeight="1" thickBot="1" x14ac:dyDescent="0.3">
      <c r="A7447" s="1333"/>
      <c r="B7447" s="146" t="s">
        <v>7218</v>
      </c>
      <c r="C7447" s="147" t="s">
        <v>95</v>
      </c>
      <c r="D7447" s="168">
        <v>669023</v>
      </c>
      <c r="E7447" s="151">
        <v>833</v>
      </c>
      <c r="F7447" s="913"/>
      <c r="G7447" s="1328"/>
    </row>
    <row r="7448" spans="1:7" ht="19.5" customHeight="1" thickBot="1" x14ac:dyDescent="0.3">
      <c r="A7448" s="1333"/>
      <c r="B7448" s="146" t="s">
        <v>7219</v>
      </c>
      <c r="C7448" s="147" t="s">
        <v>95</v>
      </c>
      <c r="D7448" s="168">
        <v>719533</v>
      </c>
      <c r="E7448" s="151">
        <v>833</v>
      </c>
      <c r="F7448" s="913"/>
      <c r="G7448" s="1328"/>
    </row>
    <row r="7449" spans="1:7" ht="19.5" customHeight="1" thickBot="1" x14ac:dyDescent="0.3">
      <c r="A7449" s="1333"/>
      <c r="B7449" s="146" t="s">
        <v>7220</v>
      </c>
      <c r="C7449" s="147" t="s">
        <v>95</v>
      </c>
      <c r="D7449" s="168">
        <v>775248</v>
      </c>
      <c r="E7449" s="151">
        <v>833</v>
      </c>
      <c r="F7449" s="913"/>
      <c r="G7449" s="1328"/>
    </row>
    <row r="7450" spans="1:7" ht="19.5" customHeight="1" thickBot="1" x14ac:dyDescent="0.3">
      <c r="A7450" s="1333">
        <v>55</v>
      </c>
      <c r="B7450" s="146" t="s">
        <v>7221</v>
      </c>
      <c r="C7450" s="147" t="s">
        <v>95</v>
      </c>
      <c r="D7450" s="168">
        <v>78170</v>
      </c>
      <c r="E7450" s="151">
        <v>833</v>
      </c>
      <c r="F7450" s="913"/>
      <c r="G7450" s="1337" t="s">
        <v>6051</v>
      </c>
    </row>
    <row r="7451" spans="1:7" ht="19.5" customHeight="1" thickBot="1" x14ac:dyDescent="0.3">
      <c r="A7451" s="1333"/>
      <c r="B7451" s="146" t="s">
        <v>7222</v>
      </c>
      <c r="C7451" s="147" t="s">
        <v>95</v>
      </c>
      <c r="D7451" s="168">
        <v>102978</v>
      </c>
      <c r="E7451" s="151">
        <v>833</v>
      </c>
      <c r="F7451" s="913"/>
      <c r="G7451" s="1328"/>
    </row>
    <row r="7452" spans="1:7" ht="19.5" customHeight="1" thickBot="1" x14ac:dyDescent="0.3">
      <c r="A7452" s="1333"/>
      <c r="B7452" s="146" t="s">
        <v>7223</v>
      </c>
      <c r="C7452" s="147" t="s">
        <v>95</v>
      </c>
      <c r="D7452" s="168">
        <v>270948</v>
      </c>
      <c r="E7452" s="151">
        <v>833</v>
      </c>
      <c r="F7452" s="913"/>
      <c r="G7452" s="1328"/>
    </row>
    <row r="7453" spans="1:7" ht="19.5" customHeight="1" thickBot="1" x14ac:dyDescent="0.3">
      <c r="A7453" s="1333"/>
      <c r="B7453" s="146" t="s">
        <v>7224</v>
      </c>
      <c r="C7453" s="147" t="s">
        <v>95</v>
      </c>
      <c r="D7453" s="168">
        <v>364529</v>
      </c>
      <c r="E7453" s="151">
        <v>833</v>
      </c>
      <c r="F7453" s="913"/>
      <c r="G7453" s="1328"/>
    </row>
    <row r="7454" spans="1:7" ht="19.5" customHeight="1" thickBot="1" x14ac:dyDescent="0.3">
      <c r="A7454" s="1333"/>
      <c r="B7454" s="146" t="s">
        <v>7225</v>
      </c>
      <c r="C7454" s="147" t="s">
        <v>95</v>
      </c>
      <c r="D7454" s="168">
        <v>389433</v>
      </c>
      <c r="E7454" s="151">
        <v>833</v>
      </c>
      <c r="F7454" s="913"/>
      <c r="G7454" s="1328"/>
    </row>
    <row r="7455" spans="1:7" ht="19.5" customHeight="1" thickBot="1" x14ac:dyDescent="0.3">
      <c r="A7455" s="1333"/>
      <c r="B7455" s="146" t="s">
        <v>7226</v>
      </c>
      <c r="C7455" s="147" t="s">
        <v>95</v>
      </c>
      <c r="D7455" s="168">
        <v>415918</v>
      </c>
      <c r="E7455" s="151">
        <v>833</v>
      </c>
      <c r="F7455" s="913"/>
      <c r="G7455" s="1328"/>
    </row>
    <row r="7456" spans="1:7" ht="19.5" customHeight="1" thickBot="1" x14ac:dyDescent="0.3">
      <c r="A7456" s="1333"/>
      <c r="B7456" s="146" t="s">
        <v>7227</v>
      </c>
      <c r="C7456" s="147" t="s">
        <v>95</v>
      </c>
      <c r="D7456" s="168">
        <v>444210</v>
      </c>
      <c r="E7456" s="151">
        <v>833</v>
      </c>
      <c r="F7456" s="913"/>
      <c r="G7456" s="1328"/>
    </row>
    <row r="7457" spans="1:7" ht="19.5" customHeight="1" thickBot="1" x14ac:dyDescent="0.3">
      <c r="A7457" s="1333"/>
      <c r="B7457" s="146" t="s">
        <v>7228</v>
      </c>
      <c r="C7457" s="147" t="s">
        <v>95</v>
      </c>
      <c r="D7457" s="168">
        <v>474562</v>
      </c>
      <c r="E7457" s="151">
        <v>833</v>
      </c>
      <c r="F7457" s="913"/>
      <c r="G7457" s="1328"/>
    </row>
    <row r="7458" spans="1:7" ht="19.5" customHeight="1" thickBot="1" x14ac:dyDescent="0.3">
      <c r="A7458" s="1333"/>
      <c r="B7458" s="146" t="s">
        <v>7229</v>
      </c>
      <c r="C7458" s="147" t="s">
        <v>95</v>
      </c>
      <c r="D7458" s="168">
        <v>507268</v>
      </c>
      <c r="E7458" s="151">
        <v>833</v>
      </c>
      <c r="F7458" s="913"/>
      <c r="G7458" s="1328"/>
    </row>
    <row r="7459" spans="1:7" ht="19.5" customHeight="1" thickBot="1" x14ac:dyDescent="0.3">
      <c r="A7459" s="1333"/>
      <c r="B7459" s="146" t="s">
        <v>7230</v>
      </c>
      <c r="C7459" s="147" t="s">
        <v>95</v>
      </c>
      <c r="D7459" s="168">
        <v>542659</v>
      </c>
      <c r="E7459" s="151">
        <v>833</v>
      </c>
      <c r="F7459" s="913"/>
      <c r="G7459" s="1328"/>
    </row>
    <row r="7460" spans="1:7" ht="19.5" customHeight="1" thickBot="1" x14ac:dyDescent="0.3">
      <c r="A7460" s="1333"/>
      <c r="B7460" s="146" t="s">
        <v>7231</v>
      </c>
      <c r="C7460" s="147" t="s">
        <v>95</v>
      </c>
      <c r="D7460" s="168">
        <v>581110</v>
      </c>
      <c r="E7460" s="151">
        <v>833</v>
      </c>
      <c r="F7460" s="913"/>
      <c r="G7460" s="1328"/>
    </row>
    <row r="7461" spans="1:7" ht="19.5" customHeight="1" thickBot="1" x14ac:dyDescent="0.3">
      <c r="A7461" s="1333"/>
      <c r="B7461" s="146" t="s">
        <v>7232</v>
      </c>
      <c r="C7461" s="147" t="s">
        <v>95</v>
      </c>
      <c r="D7461" s="168">
        <v>623072</v>
      </c>
      <c r="E7461" s="151">
        <v>833</v>
      </c>
      <c r="F7461" s="913"/>
      <c r="G7461" s="1328"/>
    </row>
    <row r="7462" spans="1:7" ht="19.5" customHeight="1" thickBot="1" x14ac:dyDescent="0.3">
      <c r="A7462" s="1333"/>
      <c r="B7462" s="146" t="s">
        <v>7233</v>
      </c>
      <c r="C7462" s="147" t="s">
        <v>95</v>
      </c>
      <c r="D7462" s="168">
        <v>669023</v>
      </c>
      <c r="E7462" s="151">
        <v>833</v>
      </c>
      <c r="F7462" s="913"/>
      <c r="G7462" s="1328"/>
    </row>
    <row r="7463" spans="1:7" ht="19.5" customHeight="1" thickBot="1" x14ac:dyDescent="0.3">
      <c r="A7463" s="1333"/>
      <c r="B7463" s="146" t="s">
        <v>7234</v>
      </c>
      <c r="C7463" s="147" t="s">
        <v>95</v>
      </c>
      <c r="D7463" s="168">
        <v>719533</v>
      </c>
      <c r="E7463" s="151">
        <v>833</v>
      </c>
      <c r="F7463" s="913"/>
      <c r="G7463" s="1328"/>
    </row>
    <row r="7464" spans="1:7" ht="19.5" customHeight="1" thickBot="1" x14ac:dyDescent="0.3">
      <c r="A7464" s="1333"/>
      <c r="B7464" s="146" t="s">
        <v>7235</v>
      </c>
      <c r="C7464" s="147" t="s">
        <v>95</v>
      </c>
      <c r="D7464" s="168">
        <v>775248</v>
      </c>
      <c r="E7464" s="151">
        <v>833</v>
      </c>
      <c r="F7464" s="913"/>
      <c r="G7464" s="1328"/>
    </row>
    <row r="7465" spans="1:7" ht="19.5" customHeight="1" thickBot="1" x14ac:dyDescent="0.3">
      <c r="A7465" s="1333">
        <v>56</v>
      </c>
      <c r="B7465" s="146" t="s">
        <v>7236</v>
      </c>
      <c r="C7465" s="147" t="s">
        <v>95</v>
      </c>
      <c r="D7465" s="168">
        <v>78170</v>
      </c>
      <c r="E7465" s="151">
        <v>833</v>
      </c>
      <c r="F7465" s="913"/>
      <c r="G7465" s="1337" t="s">
        <v>6051</v>
      </c>
    </row>
    <row r="7466" spans="1:7" ht="19.5" customHeight="1" thickBot="1" x14ac:dyDescent="0.3">
      <c r="A7466" s="1333"/>
      <c r="B7466" s="146" t="s">
        <v>7237</v>
      </c>
      <c r="C7466" s="147" t="s">
        <v>95</v>
      </c>
      <c r="D7466" s="168">
        <v>102978</v>
      </c>
      <c r="E7466" s="151">
        <v>833</v>
      </c>
      <c r="F7466" s="913"/>
      <c r="G7466" s="1328"/>
    </row>
    <row r="7467" spans="1:7" ht="19.5" customHeight="1" thickBot="1" x14ac:dyDescent="0.3">
      <c r="A7467" s="1333"/>
      <c r="B7467" s="146" t="s">
        <v>7238</v>
      </c>
      <c r="C7467" s="147" t="s">
        <v>95</v>
      </c>
      <c r="D7467" s="168">
        <v>270948</v>
      </c>
      <c r="E7467" s="151">
        <v>833</v>
      </c>
      <c r="F7467" s="913"/>
      <c r="G7467" s="1328"/>
    </row>
    <row r="7468" spans="1:7" ht="19.5" customHeight="1" thickBot="1" x14ac:dyDescent="0.3">
      <c r="A7468" s="1333"/>
      <c r="B7468" s="146" t="s">
        <v>7239</v>
      </c>
      <c r="C7468" s="147" t="s">
        <v>95</v>
      </c>
      <c r="D7468" s="168">
        <v>364529</v>
      </c>
      <c r="E7468" s="151">
        <v>833</v>
      </c>
      <c r="F7468" s="913"/>
      <c r="G7468" s="1328"/>
    </row>
    <row r="7469" spans="1:7" ht="19.5" customHeight="1" thickBot="1" x14ac:dyDescent="0.3">
      <c r="A7469" s="1333"/>
      <c r="B7469" s="146" t="s">
        <v>7240</v>
      </c>
      <c r="C7469" s="147" t="s">
        <v>95</v>
      </c>
      <c r="D7469" s="168">
        <v>389433</v>
      </c>
      <c r="E7469" s="151">
        <v>833</v>
      </c>
      <c r="F7469" s="913"/>
      <c r="G7469" s="1328"/>
    </row>
    <row r="7470" spans="1:7" ht="19.5" customHeight="1" thickBot="1" x14ac:dyDescent="0.3">
      <c r="A7470" s="1333"/>
      <c r="B7470" s="146" t="s">
        <v>7241</v>
      </c>
      <c r="C7470" s="147" t="s">
        <v>95</v>
      </c>
      <c r="D7470" s="168">
        <v>415918</v>
      </c>
      <c r="E7470" s="151">
        <v>833</v>
      </c>
      <c r="F7470" s="913"/>
      <c r="G7470" s="1328"/>
    </row>
    <row r="7471" spans="1:7" ht="19.5" customHeight="1" thickBot="1" x14ac:dyDescent="0.3">
      <c r="A7471" s="1333"/>
      <c r="B7471" s="146" t="s">
        <v>7242</v>
      </c>
      <c r="C7471" s="147" t="s">
        <v>95</v>
      </c>
      <c r="D7471" s="168">
        <v>444210</v>
      </c>
      <c r="E7471" s="151">
        <v>833</v>
      </c>
      <c r="F7471" s="913"/>
      <c r="G7471" s="1328"/>
    </row>
    <row r="7472" spans="1:7" ht="19.5" customHeight="1" thickBot="1" x14ac:dyDescent="0.3">
      <c r="A7472" s="1333"/>
      <c r="B7472" s="146" t="s">
        <v>7243</v>
      </c>
      <c r="C7472" s="147" t="s">
        <v>95</v>
      </c>
      <c r="D7472" s="168">
        <v>474562</v>
      </c>
      <c r="E7472" s="151">
        <v>833</v>
      </c>
      <c r="F7472" s="913"/>
      <c r="G7472" s="1328"/>
    </row>
    <row r="7473" spans="1:7" ht="19.5" customHeight="1" thickBot="1" x14ac:dyDescent="0.3">
      <c r="A7473" s="1333"/>
      <c r="B7473" s="146" t="s">
        <v>7244</v>
      </c>
      <c r="C7473" s="147" t="s">
        <v>95</v>
      </c>
      <c r="D7473" s="168">
        <v>507268</v>
      </c>
      <c r="E7473" s="151">
        <v>833</v>
      </c>
      <c r="F7473" s="913"/>
      <c r="G7473" s="1328"/>
    </row>
    <row r="7474" spans="1:7" ht="19.5" customHeight="1" thickBot="1" x14ac:dyDescent="0.3">
      <c r="A7474" s="1333"/>
      <c r="B7474" s="146" t="s">
        <v>7245</v>
      </c>
      <c r="C7474" s="147" t="s">
        <v>95</v>
      </c>
      <c r="D7474" s="168">
        <v>542659</v>
      </c>
      <c r="E7474" s="151">
        <v>833</v>
      </c>
      <c r="F7474" s="913"/>
      <c r="G7474" s="1328"/>
    </row>
    <row r="7475" spans="1:7" ht="19.5" customHeight="1" thickBot="1" x14ac:dyDescent="0.3">
      <c r="A7475" s="1333"/>
      <c r="B7475" s="146" t="s">
        <v>7246</v>
      </c>
      <c r="C7475" s="147" t="s">
        <v>95</v>
      </c>
      <c r="D7475" s="168">
        <v>581110</v>
      </c>
      <c r="E7475" s="151">
        <v>833</v>
      </c>
      <c r="F7475" s="913"/>
      <c r="G7475" s="1328"/>
    </row>
    <row r="7476" spans="1:7" ht="19.5" customHeight="1" thickBot="1" x14ac:dyDescent="0.3">
      <c r="A7476" s="1333"/>
      <c r="B7476" s="146" t="s">
        <v>7247</v>
      </c>
      <c r="C7476" s="147" t="s">
        <v>95</v>
      </c>
      <c r="D7476" s="168">
        <v>623072</v>
      </c>
      <c r="E7476" s="151">
        <v>833</v>
      </c>
      <c r="F7476" s="913"/>
      <c r="G7476" s="1328"/>
    </row>
    <row r="7477" spans="1:7" ht="19.5" customHeight="1" thickBot="1" x14ac:dyDescent="0.3">
      <c r="A7477" s="1333"/>
      <c r="B7477" s="146" t="s">
        <v>7248</v>
      </c>
      <c r="C7477" s="147" t="s">
        <v>95</v>
      </c>
      <c r="D7477" s="168">
        <v>669023</v>
      </c>
      <c r="E7477" s="151">
        <v>833</v>
      </c>
      <c r="F7477" s="913"/>
      <c r="G7477" s="1328"/>
    </row>
    <row r="7478" spans="1:7" ht="19.5" customHeight="1" thickBot="1" x14ac:dyDescent="0.3">
      <c r="A7478" s="1333"/>
      <c r="B7478" s="146" t="s">
        <v>7249</v>
      </c>
      <c r="C7478" s="147" t="s">
        <v>95</v>
      </c>
      <c r="D7478" s="168">
        <v>719533</v>
      </c>
      <c r="E7478" s="151">
        <v>833</v>
      </c>
      <c r="F7478" s="913"/>
      <c r="G7478" s="1328"/>
    </row>
    <row r="7479" spans="1:7" ht="19.5" customHeight="1" thickBot="1" x14ac:dyDescent="0.3">
      <c r="A7479" s="1333"/>
      <c r="B7479" s="146" t="s">
        <v>7250</v>
      </c>
      <c r="C7479" s="147" t="s">
        <v>95</v>
      </c>
      <c r="D7479" s="168">
        <v>775248</v>
      </c>
      <c r="E7479" s="151">
        <v>833</v>
      </c>
      <c r="F7479" s="913"/>
      <c r="G7479" s="1328"/>
    </row>
    <row r="7480" spans="1:7" ht="19.5" customHeight="1" thickBot="1" x14ac:dyDescent="0.3">
      <c r="A7480" s="1333">
        <v>56</v>
      </c>
      <c r="B7480" s="146" t="s">
        <v>7251</v>
      </c>
      <c r="C7480" s="147" t="s">
        <v>95</v>
      </c>
      <c r="D7480" s="168">
        <v>78170</v>
      </c>
      <c r="E7480" s="151">
        <v>833</v>
      </c>
      <c r="F7480" s="913"/>
      <c r="G7480" s="1337" t="s">
        <v>6051</v>
      </c>
    </row>
    <row r="7481" spans="1:7" ht="19.5" customHeight="1" thickBot="1" x14ac:dyDescent="0.3">
      <c r="A7481" s="1333"/>
      <c r="B7481" s="146" t="s">
        <v>7252</v>
      </c>
      <c r="C7481" s="147" t="s">
        <v>95</v>
      </c>
      <c r="D7481" s="168">
        <v>102978</v>
      </c>
      <c r="E7481" s="151">
        <v>833</v>
      </c>
      <c r="F7481" s="913"/>
      <c r="G7481" s="1328"/>
    </row>
    <row r="7482" spans="1:7" ht="19.5" customHeight="1" thickBot="1" x14ac:dyDescent="0.3">
      <c r="A7482" s="1333"/>
      <c r="B7482" s="146" t="s">
        <v>7253</v>
      </c>
      <c r="C7482" s="147" t="s">
        <v>95</v>
      </c>
      <c r="D7482" s="168">
        <v>270948</v>
      </c>
      <c r="E7482" s="151">
        <v>833</v>
      </c>
      <c r="F7482" s="913"/>
      <c r="G7482" s="1328"/>
    </row>
    <row r="7483" spans="1:7" ht="19.5" customHeight="1" thickBot="1" x14ac:dyDescent="0.3">
      <c r="A7483" s="1333"/>
      <c r="B7483" s="146" t="s">
        <v>7254</v>
      </c>
      <c r="C7483" s="147" t="s">
        <v>95</v>
      </c>
      <c r="D7483" s="168">
        <v>364529</v>
      </c>
      <c r="E7483" s="151">
        <v>833</v>
      </c>
      <c r="F7483" s="913"/>
      <c r="G7483" s="1328"/>
    </row>
    <row r="7484" spans="1:7" ht="19.5" customHeight="1" thickBot="1" x14ac:dyDescent="0.3">
      <c r="A7484" s="1333"/>
      <c r="B7484" s="146" t="s">
        <v>7255</v>
      </c>
      <c r="C7484" s="147" t="s">
        <v>95</v>
      </c>
      <c r="D7484" s="168">
        <v>389433</v>
      </c>
      <c r="E7484" s="151">
        <v>833</v>
      </c>
      <c r="F7484" s="913"/>
      <c r="G7484" s="1328"/>
    </row>
    <row r="7485" spans="1:7" ht="19.5" customHeight="1" thickBot="1" x14ac:dyDescent="0.3">
      <c r="A7485" s="1333"/>
      <c r="B7485" s="146" t="s">
        <v>7256</v>
      </c>
      <c r="C7485" s="147" t="s">
        <v>95</v>
      </c>
      <c r="D7485" s="168">
        <v>415918</v>
      </c>
      <c r="E7485" s="151">
        <v>833</v>
      </c>
      <c r="F7485" s="913"/>
      <c r="G7485" s="1328"/>
    </row>
    <row r="7486" spans="1:7" ht="19.5" customHeight="1" thickBot="1" x14ac:dyDescent="0.3">
      <c r="A7486" s="1333"/>
      <c r="B7486" s="146" t="s">
        <v>7257</v>
      </c>
      <c r="C7486" s="147" t="s">
        <v>95</v>
      </c>
      <c r="D7486" s="168">
        <v>444210</v>
      </c>
      <c r="E7486" s="151">
        <v>833</v>
      </c>
      <c r="F7486" s="913"/>
      <c r="G7486" s="1328"/>
    </row>
    <row r="7487" spans="1:7" ht="19.5" customHeight="1" thickBot="1" x14ac:dyDescent="0.3">
      <c r="A7487" s="1333"/>
      <c r="B7487" s="146" t="s">
        <v>7258</v>
      </c>
      <c r="C7487" s="147" t="s">
        <v>95</v>
      </c>
      <c r="D7487" s="168">
        <v>474562</v>
      </c>
      <c r="E7487" s="151">
        <v>833</v>
      </c>
      <c r="F7487" s="913"/>
      <c r="G7487" s="1328"/>
    </row>
    <row r="7488" spans="1:7" ht="19.5" customHeight="1" thickBot="1" x14ac:dyDescent="0.3">
      <c r="A7488" s="1333"/>
      <c r="B7488" s="146" t="s">
        <v>7259</v>
      </c>
      <c r="C7488" s="147" t="s">
        <v>95</v>
      </c>
      <c r="D7488" s="168">
        <v>507268</v>
      </c>
      <c r="E7488" s="151">
        <v>833</v>
      </c>
      <c r="F7488" s="913"/>
      <c r="G7488" s="1328"/>
    </row>
    <row r="7489" spans="1:7" ht="19.5" customHeight="1" thickBot="1" x14ac:dyDescent="0.3">
      <c r="A7489" s="1333"/>
      <c r="B7489" s="146" t="s">
        <v>7260</v>
      </c>
      <c r="C7489" s="147" t="s">
        <v>95</v>
      </c>
      <c r="D7489" s="168">
        <v>542659</v>
      </c>
      <c r="E7489" s="151">
        <v>833</v>
      </c>
      <c r="F7489" s="913"/>
      <c r="G7489" s="1328"/>
    </row>
    <row r="7490" spans="1:7" ht="19.5" customHeight="1" thickBot="1" x14ac:dyDescent="0.3">
      <c r="A7490" s="1333"/>
      <c r="B7490" s="146" t="s">
        <v>7261</v>
      </c>
      <c r="C7490" s="147" t="s">
        <v>95</v>
      </c>
      <c r="D7490" s="168">
        <v>581110</v>
      </c>
      <c r="E7490" s="151">
        <v>833</v>
      </c>
      <c r="F7490" s="913"/>
      <c r="G7490" s="1328"/>
    </row>
    <row r="7491" spans="1:7" ht="19.5" customHeight="1" thickBot="1" x14ac:dyDescent="0.3">
      <c r="A7491" s="1333"/>
      <c r="B7491" s="146" t="s">
        <v>7262</v>
      </c>
      <c r="C7491" s="147" t="s">
        <v>95</v>
      </c>
      <c r="D7491" s="168">
        <v>623072</v>
      </c>
      <c r="E7491" s="151">
        <v>833</v>
      </c>
      <c r="F7491" s="913"/>
      <c r="G7491" s="1328"/>
    </row>
    <row r="7492" spans="1:7" ht="19.5" customHeight="1" thickBot="1" x14ac:dyDescent="0.3">
      <c r="A7492" s="1333"/>
      <c r="B7492" s="146" t="s">
        <v>7263</v>
      </c>
      <c r="C7492" s="147" t="s">
        <v>95</v>
      </c>
      <c r="D7492" s="168">
        <v>669023</v>
      </c>
      <c r="E7492" s="151">
        <v>833</v>
      </c>
      <c r="F7492" s="913"/>
      <c r="G7492" s="1328"/>
    </row>
    <row r="7493" spans="1:7" ht="19.5" customHeight="1" thickBot="1" x14ac:dyDescent="0.3">
      <c r="A7493" s="1333"/>
      <c r="B7493" s="146" t="s">
        <v>7264</v>
      </c>
      <c r="C7493" s="147" t="s">
        <v>95</v>
      </c>
      <c r="D7493" s="168">
        <v>719533</v>
      </c>
      <c r="E7493" s="151">
        <v>833</v>
      </c>
      <c r="F7493" s="913"/>
      <c r="G7493" s="1328"/>
    </row>
    <row r="7494" spans="1:7" ht="19.5" customHeight="1" thickBot="1" x14ac:dyDescent="0.3">
      <c r="A7494" s="1333"/>
      <c r="B7494" s="146" t="s">
        <v>7265</v>
      </c>
      <c r="C7494" s="147" t="s">
        <v>95</v>
      </c>
      <c r="D7494" s="168">
        <v>775248</v>
      </c>
      <c r="E7494" s="151">
        <v>833</v>
      </c>
      <c r="F7494" s="913"/>
      <c r="G7494" s="1328"/>
    </row>
    <row r="7495" spans="1:7" ht="19.5" customHeight="1" thickBot="1" x14ac:dyDescent="0.3">
      <c r="A7495" s="1333">
        <v>57</v>
      </c>
      <c r="B7495" s="146" t="s">
        <v>7266</v>
      </c>
      <c r="C7495" s="147" t="s">
        <v>95</v>
      </c>
      <c r="D7495" s="168">
        <v>78170</v>
      </c>
      <c r="E7495" s="151">
        <v>833</v>
      </c>
      <c r="F7495" s="913"/>
      <c r="G7495" s="1337" t="s">
        <v>6051</v>
      </c>
    </row>
    <row r="7496" spans="1:7" ht="19.5" customHeight="1" thickBot="1" x14ac:dyDescent="0.3">
      <c r="A7496" s="1333"/>
      <c r="B7496" s="146" t="s">
        <v>7267</v>
      </c>
      <c r="C7496" s="147" t="s">
        <v>95</v>
      </c>
      <c r="D7496" s="168">
        <v>102978</v>
      </c>
      <c r="E7496" s="151">
        <v>833</v>
      </c>
      <c r="F7496" s="913"/>
      <c r="G7496" s="1328"/>
    </row>
    <row r="7497" spans="1:7" ht="19.5" customHeight="1" thickBot="1" x14ac:dyDescent="0.3">
      <c r="A7497" s="1333"/>
      <c r="B7497" s="146" t="s">
        <v>7268</v>
      </c>
      <c r="C7497" s="147" t="s">
        <v>95</v>
      </c>
      <c r="D7497" s="168">
        <v>270948</v>
      </c>
      <c r="E7497" s="151">
        <v>833</v>
      </c>
      <c r="F7497" s="913"/>
      <c r="G7497" s="1328"/>
    </row>
    <row r="7498" spans="1:7" ht="19.5" customHeight="1" thickBot="1" x14ac:dyDescent="0.3">
      <c r="A7498" s="1333"/>
      <c r="B7498" s="146" t="s">
        <v>7269</v>
      </c>
      <c r="C7498" s="147" t="s">
        <v>95</v>
      </c>
      <c r="D7498" s="168">
        <v>364529</v>
      </c>
      <c r="E7498" s="151">
        <v>833</v>
      </c>
      <c r="F7498" s="913"/>
      <c r="G7498" s="1328"/>
    </row>
    <row r="7499" spans="1:7" ht="19.5" customHeight="1" thickBot="1" x14ac:dyDescent="0.3">
      <c r="A7499" s="1333"/>
      <c r="B7499" s="146" t="s">
        <v>7270</v>
      </c>
      <c r="C7499" s="147" t="s">
        <v>95</v>
      </c>
      <c r="D7499" s="168">
        <v>389433</v>
      </c>
      <c r="E7499" s="151">
        <v>833</v>
      </c>
      <c r="F7499" s="913"/>
      <c r="G7499" s="1328"/>
    </row>
    <row r="7500" spans="1:7" ht="19.5" customHeight="1" thickBot="1" x14ac:dyDescent="0.3">
      <c r="A7500" s="1333"/>
      <c r="B7500" s="146" t="s">
        <v>7271</v>
      </c>
      <c r="C7500" s="147" t="s">
        <v>95</v>
      </c>
      <c r="D7500" s="168">
        <v>415918</v>
      </c>
      <c r="E7500" s="151">
        <v>833</v>
      </c>
      <c r="F7500" s="913"/>
      <c r="G7500" s="1328"/>
    </row>
    <row r="7501" spans="1:7" ht="19.5" customHeight="1" thickBot="1" x14ac:dyDescent="0.3">
      <c r="A7501" s="1333"/>
      <c r="B7501" s="146" t="s">
        <v>7272</v>
      </c>
      <c r="C7501" s="147" t="s">
        <v>95</v>
      </c>
      <c r="D7501" s="168">
        <v>444210</v>
      </c>
      <c r="E7501" s="151">
        <v>833</v>
      </c>
      <c r="F7501" s="913"/>
      <c r="G7501" s="1328"/>
    </row>
    <row r="7502" spans="1:7" ht="19.5" customHeight="1" thickBot="1" x14ac:dyDescent="0.3">
      <c r="A7502" s="1333"/>
      <c r="B7502" s="146" t="s">
        <v>7273</v>
      </c>
      <c r="C7502" s="147" t="s">
        <v>95</v>
      </c>
      <c r="D7502" s="168">
        <v>474562</v>
      </c>
      <c r="E7502" s="151">
        <v>833</v>
      </c>
      <c r="F7502" s="913"/>
      <c r="G7502" s="1328"/>
    </row>
    <row r="7503" spans="1:7" ht="19.5" customHeight="1" thickBot="1" x14ac:dyDescent="0.3">
      <c r="A7503" s="1333"/>
      <c r="B7503" s="146" t="s">
        <v>7274</v>
      </c>
      <c r="C7503" s="147" t="s">
        <v>95</v>
      </c>
      <c r="D7503" s="168">
        <v>507268</v>
      </c>
      <c r="E7503" s="151">
        <v>833</v>
      </c>
      <c r="F7503" s="913"/>
      <c r="G7503" s="1328"/>
    </row>
    <row r="7504" spans="1:7" ht="19.5" customHeight="1" thickBot="1" x14ac:dyDescent="0.3">
      <c r="A7504" s="1333"/>
      <c r="B7504" s="146" t="s">
        <v>7275</v>
      </c>
      <c r="C7504" s="147" t="s">
        <v>95</v>
      </c>
      <c r="D7504" s="168">
        <v>542659</v>
      </c>
      <c r="E7504" s="151">
        <v>833</v>
      </c>
      <c r="F7504" s="913"/>
      <c r="G7504" s="1328"/>
    </row>
    <row r="7505" spans="1:7" ht="19.5" customHeight="1" thickBot="1" x14ac:dyDescent="0.3">
      <c r="A7505" s="1333"/>
      <c r="B7505" s="146" t="s">
        <v>7276</v>
      </c>
      <c r="C7505" s="147" t="s">
        <v>95</v>
      </c>
      <c r="D7505" s="168">
        <v>581110</v>
      </c>
      <c r="E7505" s="151">
        <v>833</v>
      </c>
      <c r="F7505" s="913"/>
      <c r="G7505" s="1328"/>
    </row>
    <row r="7506" spans="1:7" ht="19.5" customHeight="1" thickBot="1" x14ac:dyDescent="0.3">
      <c r="A7506" s="1333"/>
      <c r="B7506" s="146" t="s">
        <v>7277</v>
      </c>
      <c r="C7506" s="147" t="s">
        <v>95</v>
      </c>
      <c r="D7506" s="168">
        <v>623072</v>
      </c>
      <c r="E7506" s="151">
        <v>833</v>
      </c>
      <c r="F7506" s="913"/>
      <c r="G7506" s="1328"/>
    </row>
    <row r="7507" spans="1:7" ht="19.5" customHeight="1" thickBot="1" x14ac:dyDescent="0.3">
      <c r="A7507" s="1333"/>
      <c r="B7507" s="146" t="s">
        <v>7278</v>
      </c>
      <c r="C7507" s="147" t="s">
        <v>95</v>
      </c>
      <c r="D7507" s="168">
        <v>669023</v>
      </c>
      <c r="E7507" s="151">
        <v>833</v>
      </c>
      <c r="F7507" s="913"/>
      <c r="G7507" s="1328"/>
    </row>
    <row r="7508" spans="1:7" ht="19.5" customHeight="1" thickBot="1" x14ac:dyDescent="0.3">
      <c r="A7508" s="1333"/>
      <c r="B7508" s="146" t="s">
        <v>7279</v>
      </c>
      <c r="C7508" s="147" t="s">
        <v>95</v>
      </c>
      <c r="D7508" s="168">
        <v>719533</v>
      </c>
      <c r="E7508" s="151">
        <v>833</v>
      </c>
      <c r="F7508" s="913"/>
      <c r="G7508" s="1328"/>
    </row>
    <row r="7509" spans="1:7" ht="19.5" customHeight="1" thickBot="1" x14ac:dyDescent="0.3">
      <c r="A7509" s="1333"/>
      <c r="B7509" s="146" t="s">
        <v>7280</v>
      </c>
      <c r="C7509" s="147" t="s">
        <v>95</v>
      </c>
      <c r="D7509" s="168">
        <v>775248</v>
      </c>
      <c r="E7509" s="151">
        <v>833</v>
      </c>
      <c r="F7509" s="913"/>
      <c r="G7509" s="1328"/>
    </row>
    <row r="7510" spans="1:7" ht="19.5" customHeight="1" thickBot="1" x14ac:dyDescent="0.3">
      <c r="A7510" s="1333">
        <v>57</v>
      </c>
      <c r="B7510" s="146" t="s">
        <v>2640</v>
      </c>
      <c r="C7510" s="147" t="s">
        <v>95</v>
      </c>
      <c r="D7510" s="168">
        <v>78170</v>
      </c>
      <c r="E7510" s="151">
        <v>833</v>
      </c>
      <c r="F7510" s="913"/>
      <c r="G7510" s="1337" t="s">
        <v>6051</v>
      </c>
    </row>
    <row r="7511" spans="1:7" ht="19.5" customHeight="1" thickBot="1" x14ac:dyDescent="0.3">
      <c r="A7511" s="1333"/>
      <c r="B7511" s="146" t="s">
        <v>2641</v>
      </c>
      <c r="C7511" s="147" t="s">
        <v>95</v>
      </c>
      <c r="D7511" s="168">
        <v>102978</v>
      </c>
      <c r="E7511" s="151">
        <v>833</v>
      </c>
      <c r="F7511" s="913"/>
      <c r="G7511" s="1328"/>
    </row>
    <row r="7512" spans="1:7" ht="19.5" customHeight="1" thickBot="1" x14ac:dyDescent="0.3">
      <c r="A7512" s="1333"/>
      <c r="B7512" s="146" t="s">
        <v>2642</v>
      </c>
      <c r="C7512" s="147" t="s">
        <v>95</v>
      </c>
      <c r="D7512" s="168">
        <v>270948</v>
      </c>
      <c r="E7512" s="151">
        <v>833</v>
      </c>
      <c r="F7512" s="913"/>
      <c r="G7512" s="1328"/>
    </row>
    <row r="7513" spans="1:7" ht="19.5" customHeight="1" thickBot="1" x14ac:dyDescent="0.3">
      <c r="A7513" s="1333"/>
      <c r="B7513" s="146" t="s">
        <v>2643</v>
      </c>
      <c r="C7513" s="147" t="s">
        <v>95</v>
      </c>
      <c r="D7513" s="168">
        <v>364529</v>
      </c>
      <c r="E7513" s="151">
        <v>833</v>
      </c>
      <c r="F7513" s="913"/>
      <c r="G7513" s="1328"/>
    </row>
    <row r="7514" spans="1:7" ht="19.5" customHeight="1" thickBot="1" x14ac:dyDescent="0.3">
      <c r="A7514" s="1333"/>
      <c r="B7514" s="146" t="s">
        <v>2644</v>
      </c>
      <c r="C7514" s="147" t="s">
        <v>95</v>
      </c>
      <c r="D7514" s="168">
        <v>389433</v>
      </c>
      <c r="E7514" s="151">
        <v>833</v>
      </c>
      <c r="F7514" s="913"/>
      <c r="G7514" s="1328"/>
    </row>
    <row r="7515" spans="1:7" ht="19.5" customHeight="1" thickBot="1" x14ac:dyDescent="0.3">
      <c r="A7515" s="1333"/>
      <c r="B7515" s="146" t="s">
        <v>2645</v>
      </c>
      <c r="C7515" s="147" t="s">
        <v>95</v>
      </c>
      <c r="D7515" s="168">
        <v>415918</v>
      </c>
      <c r="E7515" s="151">
        <v>833</v>
      </c>
      <c r="F7515" s="913"/>
      <c r="G7515" s="1328"/>
    </row>
    <row r="7516" spans="1:7" ht="19.5" customHeight="1" thickBot="1" x14ac:dyDescent="0.3">
      <c r="A7516" s="1333"/>
      <c r="B7516" s="146" t="s">
        <v>2646</v>
      </c>
      <c r="C7516" s="147" t="s">
        <v>95</v>
      </c>
      <c r="D7516" s="168">
        <v>444210</v>
      </c>
      <c r="E7516" s="151">
        <v>833</v>
      </c>
      <c r="F7516" s="913"/>
      <c r="G7516" s="1328"/>
    </row>
    <row r="7517" spans="1:7" ht="19.5" customHeight="1" thickBot="1" x14ac:dyDescent="0.3">
      <c r="A7517" s="1333"/>
      <c r="B7517" s="146" t="s">
        <v>2647</v>
      </c>
      <c r="C7517" s="147" t="s">
        <v>95</v>
      </c>
      <c r="D7517" s="168">
        <v>474562</v>
      </c>
      <c r="E7517" s="151">
        <v>833</v>
      </c>
      <c r="F7517" s="913"/>
      <c r="G7517" s="1328"/>
    </row>
    <row r="7518" spans="1:7" ht="19.5" customHeight="1" thickBot="1" x14ac:dyDescent="0.3">
      <c r="A7518" s="1333"/>
      <c r="B7518" s="146" t="s">
        <v>2648</v>
      </c>
      <c r="C7518" s="147" t="s">
        <v>95</v>
      </c>
      <c r="D7518" s="168">
        <v>507268</v>
      </c>
      <c r="E7518" s="151">
        <v>833</v>
      </c>
      <c r="F7518" s="913"/>
      <c r="G7518" s="1328"/>
    </row>
    <row r="7519" spans="1:7" ht="19.5" customHeight="1" thickBot="1" x14ac:dyDescent="0.3">
      <c r="A7519" s="1333"/>
      <c r="B7519" s="146" t="s">
        <v>2649</v>
      </c>
      <c r="C7519" s="147" t="s">
        <v>95</v>
      </c>
      <c r="D7519" s="168">
        <v>542659</v>
      </c>
      <c r="E7519" s="151">
        <v>833</v>
      </c>
      <c r="F7519" s="913"/>
      <c r="G7519" s="1328"/>
    </row>
    <row r="7520" spans="1:7" ht="19.5" customHeight="1" thickBot="1" x14ac:dyDescent="0.3">
      <c r="A7520" s="1333"/>
      <c r="B7520" s="146" t="s">
        <v>2650</v>
      </c>
      <c r="C7520" s="147" t="s">
        <v>95</v>
      </c>
      <c r="D7520" s="168">
        <v>581110</v>
      </c>
      <c r="E7520" s="151">
        <v>833</v>
      </c>
      <c r="F7520" s="913"/>
      <c r="G7520" s="1328"/>
    </row>
    <row r="7521" spans="1:7" ht="19.5" customHeight="1" thickBot="1" x14ac:dyDescent="0.3">
      <c r="A7521" s="1333"/>
      <c r="B7521" s="146" t="s">
        <v>2651</v>
      </c>
      <c r="C7521" s="147" t="s">
        <v>95</v>
      </c>
      <c r="D7521" s="168">
        <v>623072</v>
      </c>
      <c r="E7521" s="151">
        <v>833</v>
      </c>
      <c r="F7521" s="913"/>
      <c r="G7521" s="1328"/>
    </row>
    <row r="7522" spans="1:7" ht="19.5" customHeight="1" thickBot="1" x14ac:dyDescent="0.3">
      <c r="A7522" s="1333"/>
      <c r="B7522" s="146" t="s">
        <v>2652</v>
      </c>
      <c r="C7522" s="147" t="s">
        <v>95</v>
      </c>
      <c r="D7522" s="168">
        <v>669023</v>
      </c>
      <c r="E7522" s="151">
        <v>833</v>
      </c>
      <c r="F7522" s="913"/>
      <c r="G7522" s="1328"/>
    </row>
    <row r="7523" spans="1:7" ht="19.5" customHeight="1" thickBot="1" x14ac:dyDescent="0.3">
      <c r="A7523" s="1333"/>
      <c r="B7523" s="146" t="s">
        <v>2653</v>
      </c>
      <c r="C7523" s="147" t="s">
        <v>95</v>
      </c>
      <c r="D7523" s="168">
        <v>719533</v>
      </c>
      <c r="E7523" s="151">
        <v>833</v>
      </c>
      <c r="F7523" s="913"/>
      <c r="G7523" s="1328"/>
    </row>
    <row r="7524" spans="1:7" ht="19.5" customHeight="1" thickBot="1" x14ac:dyDescent="0.3">
      <c r="A7524" s="1333"/>
      <c r="B7524" s="146" t="s">
        <v>2654</v>
      </c>
      <c r="C7524" s="147" t="s">
        <v>95</v>
      </c>
      <c r="D7524" s="168">
        <v>775248</v>
      </c>
      <c r="E7524" s="151">
        <v>833</v>
      </c>
      <c r="F7524" s="913"/>
      <c r="G7524" s="1328"/>
    </row>
    <row r="7525" spans="1:7" ht="19.5" customHeight="1" thickBot="1" x14ac:dyDescent="0.3">
      <c r="A7525" s="1333">
        <v>58</v>
      </c>
      <c r="B7525" s="146" t="s">
        <v>7281</v>
      </c>
      <c r="C7525" s="147" t="s">
        <v>95</v>
      </c>
      <c r="D7525" s="168">
        <v>78170</v>
      </c>
      <c r="E7525" s="151">
        <v>833</v>
      </c>
      <c r="F7525" s="913"/>
      <c r="G7525" s="1337" t="s">
        <v>6051</v>
      </c>
    </row>
    <row r="7526" spans="1:7" ht="19.5" customHeight="1" thickBot="1" x14ac:dyDescent="0.3">
      <c r="A7526" s="1333"/>
      <c r="B7526" s="146" t="s">
        <v>7282</v>
      </c>
      <c r="C7526" s="147" t="s">
        <v>95</v>
      </c>
      <c r="D7526" s="168">
        <v>102978</v>
      </c>
      <c r="E7526" s="151">
        <v>833</v>
      </c>
      <c r="F7526" s="913"/>
      <c r="G7526" s="1328"/>
    </row>
    <row r="7527" spans="1:7" ht="19.5" customHeight="1" thickBot="1" x14ac:dyDescent="0.3">
      <c r="A7527" s="1333"/>
      <c r="B7527" s="146" t="s">
        <v>7283</v>
      </c>
      <c r="C7527" s="147" t="s">
        <v>95</v>
      </c>
      <c r="D7527" s="168">
        <v>270948</v>
      </c>
      <c r="E7527" s="151">
        <v>833</v>
      </c>
      <c r="F7527" s="913"/>
      <c r="G7527" s="1328"/>
    </row>
    <row r="7528" spans="1:7" ht="19.5" customHeight="1" thickBot="1" x14ac:dyDescent="0.3">
      <c r="A7528" s="1333"/>
      <c r="B7528" s="146" t="s">
        <v>7284</v>
      </c>
      <c r="C7528" s="147" t="s">
        <v>95</v>
      </c>
      <c r="D7528" s="168">
        <v>364529</v>
      </c>
      <c r="E7528" s="151">
        <v>833</v>
      </c>
      <c r="F7528" s="913"/>
      <c r="G7528" s="1328"/>
    </row>
    <row r="7529" spans="1:7" ht="19.5" customHeight="1" thickBot="1" x14ac:dyDescent="0.3">
      <c r="A7529" s="1333"/>
      <c r="B7529" s="146" t="s">
        <v>7285</v>
      </c>
      <c r="C7529" s="147" t="s">
        <v>95</v>
      </c>
      <c r="D7529" s="168">
        <v>389433</v>
      </c>
      <c r="E7529" s="151">
        <v>833</v>
      </c>
      <c r="F7529" s="913"/>
      <c r="G7529" s="1328"/>
    </row>
    <row r="7530" spans="1:7" ht="19.5" customHeight="1" thickBot="1" x14ac:dyDescent="0.3">
      <c r="A7530" s="1333"/>
      <c r="B7530" s="146" t="s">
        <v>7286</v>
      </c>
      <c r="C7530" s="147" t="s">
        <v>95</v>
      </c>
      <c r="D7530" s="168">
        <v>415918</v>
      </c>
      <c r="E7530" s="151">
        <v>833</v>
      </c>
      <c r="F7530" s="913"/>
      <c r="G7530" s="1328"/>
    </row>
    <row r="7531" spans="1:7" ht="19.5" customHeight="1" thickBot="1" x14ac:dyDescent="0.3">
      <c r="A7531" s="1333"/>
      <c r="B7531" s="146" t="s">
        <v>7287</v>
      </c>
      <c r="C7531" s="147" t="s">
        <v>95</v>
      </c>
      <c r="D7531" s="168">
        <v>444210</v>
      </c>
      <c r="E7531" s="151">
        <v>833</v>
      </c>
      <c r="F7531" s="913"/>
      <c r="G7531" s="1328"/>
    </row>
    <row r="7532" spans="1:7" ht="19.5" customHeight="1" thickBot="1" x14ac:dyDescent="0.3">
      <c r="A7532" s="1333"/>
      <c r="B7532" s="146" t="s">
        <v>7288</v>
      </c>
      <c r="C7532" s="147" t="s">
        <v>95</v>
      </c>
      <c r="D7532" s="168">
        <v>474562</v>
      </c>
      <c r="E7532" s="151">
        <v>833</v>
      </c>
      <c r="F7532" s="913"/>
      <c r="G7532" s="1328"/>
    </row>
    <row r="7533" spans="1:7" ht="19.5" customHeight="1" thickBot="1" x14ac:dyDescent="0.3">
      <c r="A7533" s="1333"/>
      <c r="B7533" s="146" t="s">
        <v>7289</v>
      </c>
      <c r="C7533" s="147" t="s">
        <v>95</v>
      </c>
      <c r="D7533" s="168">
        <v>507268</v>
      </c>
      <c r="E7533" s="151">
        <v>833</v>
      </c>
      <c r="F7533" s="913"/>
      <c r="G7533" s="1328"/>
    </row>
    <row r="7534" spans="1:7" ht="19.5" customHeight="1" thickBot="1" x14ac:dyDescent="0.3">
      <c r="A7534" s="1333"/>
      <c r="B7534" s="146" t="s">
        <v>7290</v>
      </c>
      <c r="C7534" s="147" t="s">
        <v>95</v>
      </c>
      <c r="D7534" s="168">
        <v>542659</v>
      </c>
      <c r="E7534" s="151">
        <v>833</v>
      </c>
      <c r="F7534" s="913"/>
      <c r="G7534" s="1328"/>
    </row>
    <row r="7535" spans="1:7" ht="19.5" customHeight="1" thickBot="1" x14ac:dyDescent="0.3">
      <c r="A7535" s="1333"/>
      <c r="B7535" s="146" t="s">
        <v>7291</v>
      </c>
      <c r="C7535" s="147" t="s">
        <v>95</v>
      </c>
      <c r="D7535" s="168">
        <v>581110</v>
      </c>
      <c r="E7535" s="151">
        <v>833</v>
      </c>
      <c r="F7535" s="913"/>
      <c r="G7535" s="1328"/>
    </row>
    <row r="7536" spans="1:7" ht="19.5" customHeight="1" thickBot="1" x14ac:dyDescent="0.3">
      <c r="A7536" s="1333"/>
      <c r="B7536" s="146" t="s">
        <v>7292</v>
      </c>
      <c r="C7536" s="147" t="s">
        <v>95</v>
      </c>
      <c r="D7536" s="168">
        <v>623072</v>
      </c>
      <c r="E7536" s="151">
        <v>833</v>
      </c>
      <c r="F7536" s="913"/>
      <c r="G7536" s="1328"/>
    </row>
    <row r="7537" spans="1:7" ht="19.5" customHeight="1" thickBot="1" x14ac:dyDescent="0.3">
      <c r="A7537" s="1333"/>
      <c r="B7537" s="146" t="s">
        <v>7293</v>
      </c>
      <c r="C7537" s="147" t="s">
        <v>95</v>
      </c>
      <c r="D7537" s="168">
        <v>669023</v>
      </c>
      <c r="E7537" s="151">
        <v>833</v>
      </c>
      <c r="F7537" s="913"/>
      <c r="G7537" s="1328"/>
    </row>
    <row r="7538" spans="1:7" ht="19.5" customHeight="1" thickBot="1" x14ac:dyDescent="0.3">
      <c r="A7538" s="1333"/>
      <c r="B7538" s="146" t="s">
        <v>7294</v>
      </c>
      <c r="C7538" s="147" t="s">
        <v>95</v>
      </c>
      <c r="D7538" s="168">
        <v>719533</v>
      </c>
      <c r="E7538" s="151">
        <v>833</v>
      </c>
      <c r="F7538" s="913"/>
      <c r="G7538" s="1328"/>
    </row>
    <row r="7539" spans="1:7" ht="19.5" customHeight="1" thickBot="1" x14ac:dyDescent="0.3">
      <c r="A7539" s="1333"/>
      <c r="B7539" s="146" t="s">
        <v>7295</v>
      </c>
      <c r="C7539" s="147" t="s">
        <v>95</v>
      </c>
      <c r="D7539" s="168">
        <v>775248</v>
      </c>
      <c r="E7539" s="151">
        <v>833</v>
      </c>
      <c r="F7539" s="913"/>
      <c r="G7539" s="1328"/>
    </row>
    <row r="7540" spans="1:7" ht="19.5" customHeight="1" thickBot="1" x14ac:dyDescent="0.3">
      <c r="A7540" s="1333">
        <v>58</v>
      </c>
      <c r="B7540" s="146" t="s">
        <v>7296</v>
      </c>
      <c r="C7540" s="147" t="s">
        <v>95</v>
      </c>
      <c r="D7540" s="168">
        <v>78170</v>
      </c>
      <c r="E7540" s="151">
        <v>833</v>
      </c>
      <c r="F7540" s="913"/>
      <c r="G7540" s="1337" t="s">
        <v>6051</v>
      </c>
    </row>
    <row r="7541" spans="1:7" ht="19.5" customHeight="1" thickBot="1" x14ac:dyDescent="0.3">
      <c r="A7541" s="1333"/>
      <c r="B7541" s="146" t="s">
        <v>7297</v>
      </c>
      <c r="C7541" s="147" t="s">
        <v>95</v>
      </c>
      <c r="D7541" s="168">
        <v>102978</v>
      </c>
      <c r="E7541" s="151">
        <v>833</v>
      </c>
      <c r="F7541" s="913"/>
      <c r="G7541" s="1328"/>
    </row>
    <row r="7542" spans="1:7" ht="19.5" customHeight="1" thickBot="1" x14ac:dyDescent="0.3">
      <c r="A7542" s="1333"/>
      <c r="B7542" s="146" t="s">
        <v>7298</v>
      </c>
      <c r="C7542" s="147" t="s">
        <v>95</v>
      </c>
      <c r="D7542" s="168">
        <v>270948</v>
      </c>
      <c r="E7542" s="151">
        <v>833</v>
      </c>
      <c r="F7542" s="913"/>
      <c r="G7542" s="1328"/>
    </row>
    <row r="7543" spans="1:7" ht="19.5" customHeight="1" thickBot="1" x14ac:dyDescent="0.3">
      <c r="A7543" s="1333"/>
      <c r="B7543" s="146" t="s">
        <v>7299</v>
      </c>
      <c r="C7543" s="147" t="s">
        <v>95</v>
      </c>
      <c r="D7543" s="168">
        <v>364529</v>
      </c>
      <c r="E7543" s="151">
        <v>833</v>
      </c>
      <c r="F7543" s="913"/>
      <c r="G7543" s="1328"/>
    </row>
    <row r="7544" spans="1:7" ht="19.5" customHeight="1" thickBot="1" x14ac:dyDescent="0.3">
      <c r="A7544" s="1333"/>
      <c r="B7544" s="146" t="s">
        <v>7300</v>
      </c>
      <c r="C7544" s="147" t="s">
        <v>95</v>
      </c>
      <c r="D7544" s="168">
        <v>389433</v>
      </c>
      <c r="E7544" s="151">
        <v>833</v>
      </c>
      <c r="F7544" s="913"/>
      <c r="G7544" s="1328"/>
    </row>
    <row r="7545" spans="1:7" ht="19.5" customHeight="1" thickBot="1" x14ac:dyDescent="0.3">
      <c r="A7545" s="1333"/>
      <c r="B7545" s="146" t="s">
        <v>7301</v>
      </c>
      <c r="C7545" s="147" t="s">
        <v>95</v>
      </c>
      <c r="D7545" s="168">
        <v>415918</v>
      </c>
      <c r="E7545" s="151">
        <v>833</v>
      </c>
      <c r="F7545" s="913"/>
      <c r="G7545" s="1328"/>
    </row>
    <row r="7546" spans="1:7" ht="19.5" customHeight="1" thickBot="1" x14ac:dyDescent="0.3">
      <c r="A7546" s="1333"/>
      <c r="B7546" s="146" t="s">
        <v>7302</v>
      </c>
      <c r="C7546" s="147" t="s">
        <v>95</v>
      </c>
      <c r="D7546" s="168">
        <v>444210</v>
      </c>
      <c r="E7546" s="151">
        <v>833</v>
      </c>
      <c r="F7546" s="913"/>
      <c r="G7546" s="1328"/>
    </row>
    <row r="7547" spans="1:7" ht="19.5" customHeight="1" thickBot="1" x14ac:dyDescent="0.3">
      <c r="A7547" s="1333"/>
      <c r="B7547" s="146" t="s">
        <v>7303</v>
      </c>
      <c r="C7547" s="147" t="s">
        <v>95</v>
      </c>
      <c r="D7547" s="168">
        <v>474562</v>
      </c>
      <c r="E7547" s="151">
        <v>833</v>
      </c>
      <c r="F7547" s="913"/>
      <c r="G7547" s="1328"/>
    </row>
    <row r="7548" spans="1:7" ht="19.5" customHeight="1" thickBot="1" x14ac:dyDescent="0.3">
      <c r="A7548" s="1333"/>
      <c r="B7548" s="146" t="s">
        <v>7304</v>
      </c>
      <c r="C7548" s="147" t="s">
        <v>95</v>
      </c>
      <c r="D7548" s="168">
        <v>507268</v>
      </c>
      <c r="E7548" s="151">
        <v>833</v>
      </c>
      <c r="F7548" s="913"/>
      <c r="G7548" s="1328"/>
    </row>
    <row r="7549" spans="1:7" ht="19.5" customHeight="1" thickBot="1" x14ac:dyDescent="0.3">
      <c r="A7549" s="1333"/>
      <c r="B7549" s="146" t="s">
        <v>7305</v>
      </c>
      <c r="C7549" s="147" t="s">
        <v>95</v>
      </c>
      <c r="D7549" s="168">
        <v>542659</v>
      </c>
      <c r="E7549" s="151">
        <v>833</v>
      </c>
      <c r="F7549" s="913"/>
      <c r="G7549" s="1328"/>
    </row>
    <row r="7550" spans="1:7" ht="19.5" customHeight="1" thickBot="1" x14ac:dyDescent="0.3">
      <c r="A7550" s="1333"/>
      <c r="B7550" s="146" t="s">
        <v>7306</v>
      </c>
      <c r="C7550" s="147" t="s">
        <v>95</v>
      </c>
      <c r="D7550" s="168">
        <v>581110</v>
      </c>
      <c r="E7550" s="151">
        <v>833</v>
      </c>
      <c r="F7550" s="913"/>
      <c r="G7550" s="1328"/>
    </row>
    <row r="7551" spans="1:7" ht="19.5" customHeight="1" thickBot="1" x14ac:dyDescent="0.3">
      <c r="A7551" s="1333"/>
      <c r="B7551" s="146" t="s">
        <v>7307</v>
      </c>
      <c r="C7551" s="147" t="s">
        <v>95</v>
      </c>
      <c r="D7551" s="168">
        <v>623072</v>
      </c>
      <c r="E7551" s="151">
        <v>833</v>
      </c>
      <c r="F7551" s="913"/>
      <c r="G7551" s="1328"/>
    </row>
    <row r="7552" spans="1:7" ht="19.5" customHeight="1" thickBot="1" x14ac:dyDescent="0.3">
      <c r="A7552" s="1333"/>
      <c r="B7552" s="146" t="s">
        <v>7308</v>
      </c>
      <c r="C7552" s="147" t="s">
        <v>95</v>
      </c>
      <c r="D7552" s="168">
        <v>669023</v>
      </c>
      <c r="E7552" s="151">
        <v>833</v>
      </c>
      <c r="F7552" s="913"/>
      <c r="G7552" s="1328"/>
    </row>
    <row r="7553" spans="1:7" ht="19.5" customHeight="1" thickBot="1" x14ac:dyDescent="0.3">
      <c r="A7553" s="1333"/>
      <c r="B7553" s="146" t="s">
        <v>7309</v>
      </c>
      <c r="C7553" s="147" t="s">
        <v>95</v>
      </c>
      <c r="D7553" s="168">
        <v>719533</v>
      </c>
      <c r="E7553" s="151">
        <v>833</v>
      </c>
      <c r="F7553" s="913"/>
      <c r="G7553" s="1328"/>
    </row>
    <row r="7554" spans="1:7" ht="19.5" customHeight="1" thickBot="1" x14ac:dyDescent="0.3">
      <c r="A7554" s="1333"/>
      <c r="B7554" s="146" t="s">
        <v>7310</v>
      </c>
      <c r="C7554" s="147" t="s">
        <v>95</v>
      </c>
      <c r="D7554" s="168">
        <v>775248</v>
      </c>
      <c r="E7554" s="151">
        <v>833</v>
      </c>
      <c r="F7554" s="913"/>
      <c r="G7554" s="1328"/>
    </row>
    <row r="7555" spans="1:7" ht="19.5" customHeight="1" thickBot="1" x14ac:dyDescent="0.3">
      <c r="A7555" s="1333">
        <v>59</v>
      </c>
      <c r="B7555" s="146" t="s">
        <v>7311</v>
      </c>
      <c r="C7555" s="147" t="s">
        <v>95</v>
      </c>
      <c r="D7555" s="168">
        <v>78170</v>
      </c>
      <c r="E7555" s="151">
        <v>833</v>
      </c>
      <c r="F7555" s="913"/>
      <c r="G7555" s="1337" t="s">
        <v>6051</v>
      </c>
    </row>
    <row r="7556" spans="1:7" ht="19.5" customHeight="1" thickBot="1" x14ac:dyDescent="0.3">
      <c r="A7556" s="1333"/>
      <c r="B7556" s="146" t="s">
        <v>7312</v>
      </c>
      <c r="C7556" s="147" t="s">
        <v>95</v>
      </c>
      <c r="D7556" s="168">
        <v>102978</v>
      </c>
      <c r="E7556" s="151">
        <v>833</v>
      </c>
      <c r="F7556" s="913"/>
      <c r="G7556" s="1328"/>
    </row>
    <row r="7557" spans="1:7" ht="19.5" customHeight="1" thickBot="1" x14ac:dyDescent="0.3">
      <c r="A7557" s="1333"/>
      <c r="B7557" s="146" t="s">
        <v>7313</v>
      </c>
      <c r="C7557" s="147" t="s">
        <v>95</v>
      </c>
      <c r="D7557" s="168">
        <v>270948</v>
      </c>
      <c r="E7557" s="151">
        <v>833</v>
      </c>
      <c r="F7557" s="913"/>
      <c r="G7557" s="1328"/>
    </row>
    <row r="7558" spans="1:7" ht="19.5" customHeight="1" thickBot="1" x14ac:dyDescent="0.3">
      <c r="A7558" s="1333"/>
      <c r="B7558" s="146" t="s">
        <v>7314</v>
      </c>
      <c r="C7558" s="147" t="s">
        <v>95</v>
      </c>
      <c r="D7558" s="168">
        <v>364529</v>
      </c>
      <c r="E7558" s="151">
        <v>833</v>
      </c>
      <c r="F7558" s="913"/>
      <c r="G7558" s="1328"/>
    </row>
    <row r="7559" spans="1:7" ht="19.5" customHeight="1" thickBot="1" x14ac:dyDescent="0.3">
      <c r="A7559" s="1333"/>
      <c r="B7559" s="146" t="s">
        <v>7315</v>
      </c>
      <c r="C7559" s="147" t="s">
        <v>95</v>
      </c>
      <c r="D7559" s="168">
        <v>389433</v>
      </c>
      <c r="E7559" s="151">
        <v>833</v>
      </c>
      <c r="F7559" s="913"/>
      <c r="G7559" s="1328"/>
    </row>
    <row r="7560" spans="1:7" ht="19.5" customHeight="1" thickBot="1" x14ac:dyDescent="0.3">
      <c r="A7560" s="1333"/>
      <c r="B7560" s="146" t="s">
        <v>7316</v>
      </c>
      <c r="C7560" s="147" t="s">
        <v>95</v>
      </c>
      <c r="D7560" s="168">
        <v>415918</v>
      </c>
      <c r="E7560" s="151">
        <v>833</v>
      </c>
      <c r="F7560" s="913"/>
      <c r="G7560" s="1328"/>
    </row>
    <row r="7561" spans="1:7" ht="19.5" customHeight="1" thickBot="1" x14ac:dyDescent="0.3">
      <c r="A7561" s="1333"/>
      <c r="B7561" s="146" t="s">
        <v>7317</v>
      </c>
      <c r="C7561" s="147" t="s">
        <v>95</v>
      </c>
      <c r="D7561" s="168">
        <v>444210</v>
      </c>
      <c r="E7561" s="151">
        <v>833</v>
      </c>
      <c r="F7561" s="913"/>
      <c r="G7561" s="1328"/>
    </row>
    <row r="7562" spans="1:7" ht="19.5" customHeight="1" thickBot="1" x14ac:dyDescent="0.3">
      <c r="A7562" s="1333"/>
      <c r="B7562" s="146" t="s">
        <v>7318</v>
      </c>
      <c r="C7562" s="147" t="s">
        <v>95</v>
      </c>
      <c r="D7562" s="168">
        <v>474562</v>
      </c>
      <c r="E7562" s="151">
        <v>833</v>
      </c>
      <c r="F7562" s="913"/>
      <c r="G7562" s="1328"/>
    </row>
    <row r="7563" spans="1:7" ht="19.5" customHeight="1" thickBot="1" x14ac:dyDescent="0.3">
      <c r="A7563" s="1333"/>
      <c r="B7563" s="146" t="s">
        <v>7319</v>
      </c>
      <c r="C7563" s="147" t="s">
        <v>95</v>
      </c>
      <c r="D7563" s="168">
        <v>507268</v>
      </c>
      <c r="E7563" s="151">
        <v>833</v>
      </c>
      <c r="F7563" s="913"/>
      <c r="G7563" s="1328"/>
    </row>
    <row r="7564" spans="1:7" ht="19.5" customHeight="1" thickBot="1" x14ac:dyDescent="0.3">
      <c r="A7564" s="1333"/>
      <c r="B7564" s="146" t="s">
        <v>7320</v>
      </c>
      <c r="C7564" s="147" t="s">
        <v>95</v>
      </c>
      <c r="D7564" s="168">
        <v>542659</v>
      </c>
      <c r="E7564" s="151">
        <v>833</v>
      </c>
      <c r="F7564" s="913"/>
      <c r="G7564" s="1328"/>
    </row>
    <row r="7565" spans="1:7" ht="19.5" customHeight="1" thickBot="1" x14ac:dyDescent="0.3">
      <c r="A7565" s="1333"/>
      <c r="B7565" s="146" t="s">
        <v>7321</v>
      </c>
      <c r="C7565" s="147" t="s">
        <v>95</v>
      </c>
      <c r="D7565" s="168">
        <v>581110</v>
      </c>
      <c r="E7565" s="151">
        <v>833</v>
      </c>
      <c r="F7565" s="913"/>
      <c r="G7565" s="1328"/>
    </row>
    <row r="7566" spans="1:7" ht="19.5" customHeight="1" thickBot="1" x14ac:dyDescent="0.3">
      <c r="A7566" s="1333"/>
      <c r="B7566" s="146" t="s">
        <v>7322</v>
      </c>
      <c r="C7566" s="147" t="s">
        <v>95</v>
      </c>
      <c r="D7566" s="168">
        <v>623072</v>
      </c>
      <c r="E7566" s="151">
        <v>833</v>
      </c>
      <c r="F7566" s="913"/>
      <c r="G7566" s="1328"/>
    </row>
    <row r="7567" spans="1:7" ht="19.5" customHeight="1" thickBot="1" x14ac:dyDescent="0.3">
      <c r="A7567" s="1333"/>
      <c r="B7567" s="146" t="s">
        <v>7323</v>
      </c>
      <c r="C7567" s="147" t="s">
        <v>95</v>
      </c>
      <c r="D7567" s="168">
        <v>669023</v>
      </c>
      <c r="E7567" s="151">
        <v>833</v>
      </c>
      <c r="F7567" s="913"/>
      <c r="G7567" s="1328"/>
    </row>
    <row r="7568" spans="1:7" ht="19.5" customHeight="1" thickBot="1" x14ac:dyDescent="0.3">
      <c r="A7568" s="1333"/>
      <c r="B7568" s="146" t="s">
        <v>7324</v>
      </c>
      <c r="C7568" s="147" t="s">
        <v>95</v>
      </c>
      <c r="D7568" s="168">
        <v>719533</v>
      </c>
      <c r="E7568" s="151">
        <v>833</v>
      </c>
      <c r="F7568" s="913"/>
      <c r="G7568" s="1328"/>
    </row>
    <row r="7569" spans="1:7" ht="19.5" customHeight="1" thickBot="1" x14ac:dyDescent="0.3">
      <c r="A7569" s="1333"/>
      <c r="B7569" s="146" t="s">
        <v>7325</v>
      </c>
      <c r="C7569" s="147" t="s">
        <v>95</v>
      </c>
      <c r="D7569" s="168">
        <v>775248</v>
      </c>
      <c r="E7569" s="151">
        <v>833</v>
      </c>
      <c r="F7569" s="913"/>
      <c r="G7569" s="1328"/>
    </row>
    <row r="7570" spans="1:7" ht="19.5" customHeight="1" thickBot="1" x14ac:dyDescent="0.3">
      <c r="A7570" s="1333">
        <v>59</v>
      </c>
      <c r="B7570" s="146" t="s">
        <v>7326</v>
      </c>
      <c r="C7570" s="147" t="s">
        <v>95</v>
      </c>
      <c r="D7570" s="168">
        <v>78170</v>
      </c>
      <c r="E7570" s="151">
        <v>833</v>
      </c>
      <c r="F7570" s="913"/>
      <c r="G7570" s="1337" t="s">
        <v>6051</v>
      </c>
    </row>
    <row r="7571" spans="1:7" ht="19.5" customHeight="1" thickBot="1" x14ac:dyDescent="0.3">
      <c r="A7571" s="1333"/>
      <c r="B7571" s="146" t="s">
        <v>7327</v>
      </c>
      <c r="C7571" s="147" t="s">
        <v>95</v>
      </c>
      <c r="D7571" s="168">
        <v>102978</v>
      </c>
      <c r="E7571" s="151">
        <v>833</v>
      </c>
      <c r="F7571" s="913"/>
      <c r="G7571" s="1328"/>
    </row>
    <row r="7572" spans="1:7" ht="19.5" customHeight="1" thickBot="1" x14ac:dyDescent="0.3">
      <c r="A7572" s="1333"/>
      <c r="B7572" s="146" t="s">
        <v>7328</v>
      </c>
      <c r="C7572" s="147" t="s">
        <v>95</v>
      </c>
      <c r="D7572" s="168">
        <v>270948</v>
      </c>
      <c r="E7572" s="151">
        <v>833</v>
      </c>
      <c r="F7572" s="913"/>
      <c r="G7572" s="1328"/>
    </row>
    <row r="7573" spans="1:7" ht="19.5" customHeight="1" thickBot="1" x14ac:dyDescent="0.3">
      <c r="A7573" s="1333"/>
      <c r="B7573" s="146" t="s">
        <v>7329</v>
      </c>
      <c r="C7573" s="147" t="s">
        <v>95</v>
      </c>
      <c r="D7573" s="168">
        <v>364529</v>
      </c>
      <c r="E7573" s="151">
        <v>833</v>
      </c>
      <c r="F7573" s="913"/>
      <c r="G7573" s="1328"/>
    </row>
    <row r="7574" spans="1:7" ht="19.5" customHeight="1" thickBot="1" x14ac:dyDescent="0.3">
      <c r="A7574" s="1333"/>
      <c r="B7574" s="146" t="s">
        <v>7330</v>
      </c>
      <c r="C7574" s="147" t="s">
        <v>95</v>
      </c>
      <c r="D7574" s="168">
        <v>389433</v>
      </c>
      <c r="E7574" s="151">
        <v>833</v>
      </c>
      <c r="F7574" s="913"/>
      <c r="G7574" s="1328"/>
    </row>
    <row r="7575" spans="1:7" ht="19.5" customHeight="1" thickBot="1" x14ac:dyDescent="0.3">
      <c r="A7575" s="1333"/>
      <c r="B7575" s="146" t="s">
        <v>7331</v>
      </c>
      <c r="C7575" s="147" t="s">
        <v>95</v>
      </c>
      <c r="D7575" s="168">
        <v>415918</v>
      </c>
      <c r="E7575" s="151">
        <v>833</v>
      </c>
      <c r="F7575" s="913"/>
      <c r="G7575" s="1328"/>
    </row>
    <row r="7576" spans="1:7" ht="19.5" customHeight="1" thickBot="1" x14ac:dyDescent="0.3">
      <c r="A7576" s="1333"/>
      <c r="B7576" s="146" t="s">
        <v>7332</v>
      </c>
      <c r="C7576" s="147" t="s">
        <v>95</v>
      </c>
      <c r="D7576" s="168">
        <v>444210</v>
      </c>
      <c r="E7576" s="151">
        <v>833</v>
      </c>
      <c r="F7576" s="913"/>
      <c r="G7576" s="1328"/>
    </row>
    <row r="7577" spans="1:7" ht="19.5" customHeight="1" thickBot="1" x14ac:dyDescent="0.3">
      <c r="A7577" s="1333"/>
      <c r="B7577" s="146" t="s">
        <v>7333</v>
      </c>
      <c r="C7577" s="147" t="s">
        <v>95</v>
      </c>
      <c r="D7577" s="168">
        <v>474562</v>
      </c>
      <c r="E7577" s="151">
        <v>833</v>
      </c>
      <c r="F7577" s="913"/>
      <c r="G7577" s="1328"/>
    </row>
    <row r="7578" spans="1:7" ht="19.5" customHeight="1" thickBot="1" x14ac:dyDescent="0.3">
      <c r="A7578" s="1333"/>
      <c r="B7578" s="146" t="s">
        <v>7334</v>
      </c>
      <c r="C7578" s="147" t="s">
        <v>95</v>
      </c>
      <c r="D7578" s="168">
        <v>507268</v>
      </c>
      <c r="E7578" s="151">
        <v>833</v>
      </c>
      <c r="F7578" s="913"/>
      <c r="G7578" s="1328"/>
    </row>
    <row r="7579" spans="1:7" ht="19.5" customHeight="1" thickBot="1" x14ac:dyDescent="0.3">
      <c r="A7579" s="1333"/>
      <c r="B7579" s="146" t="s">
        <v>7335</v>
      </c>
      <c r="C7579" s="147" t="s">
        <v>95</v>
      </c>
      <c r="D7579" s="168">
        <v>542659</v>
      </c>
      <c r="E7579" s="151">
        <v>833</v>
      </c>
      <c r="F7579" s="913"/>
      <c r="G7579" s="1328"/>
    </row>
    <row r="7580" spans="1:7" ht="19.5" customHeight="1" thickBot="1" x14ac:dyDescent="0.3">
      <c r="A7580" s="1333"/>
      <c r="B7580" s="146" t="s">
        <v>7336</v>
      </c>
      <c r="C7580" s="147" t="s">
        <v>95</v>
      </c>
      <c r="D7580" s="168">
        <v>581110</v>
      </c>
      <c r="E7580" s="151">
        <v>833</v>
      </c>
      <c r="F7580" s="913"/>
      <c r="G7580" s="1328"/>
    </row>
    <row r="7581" spans="1:7" ht="19.5" customHeight="1" thickBot="1" x14ac:dyDescent="0.3">
      <c r="A7581" s="1333"/>
      <c r="B7581" s="146" t="s">
        <v>7337</v>
      </c>
      <c r="C7581" s="147" t="s">
        <v>95</v>
      </c>
      <c r="D7581" s="168">
        <v>623072</v>
      </c>
      <c r="E7581" s="151">
        <v>833</v>
      </c>
      <c r="F7581" s="913"/>
      <c r="G7581" s="1328"/>
    </row>
    <row r="7582" spans="1:7" ht="19.5" customHeight="1" thickBot="1" x14ac:dyDescent="0.3">
      <c r="A7582" s="1333"/>
      <c r="B7582" s="146" t="s">
        <v>7338</v>
      </c>
      <c r="C7582" s="147" t="s">
        <v>95</v>
      </c>
      <c r="D7582" s="168">
        <v>669023</v>
      </c>
      <c r="E7582" s="151">
        <v>833</v>
      </c>
      <c r="F7582" s="913"/>
      <c r="G7582" s="1328"/>
    </row>
    <row r="7583" spans="1:7" ht="19.5" customHeight="1" thickBot="1" x14ac:dyDescent="0.3">
      <c r="A7583" s="1333"/>
      <c r="B7583" s="146" t="s">
        <v>7339</v>
      </c>
      <c r="C7583" s="147" t="s">
        <v>95</v>
      </c>
      <c r="D7583" s="168">
        <v>719533</v>
      </c>
      <c r="E7583" s="151">
        <v>833</v>
      </c>
      <c r="F7583" s="913"/>
      <c r="G7583" s="1328"/>
    </row>
    <row r="7584" spans="1:7" ht="19.5" customHeight="1" thickBot="1" x14ac:dyDescent="0.3">
      <c r="A7584" s="1333"/>
      <c r="B7584" s="146" t="s">
        <v>7340</v>
      </c>
      <c r="C7584" s="147" t="s">
        <v>95</v>
      </c>
      <c r="D7584" s="168">
        <v>775248</v>
      </c>
      <c r="E7584" s="151">
        <v>833</v>
      </c>
      <c r="F7584" s="913"/>
      <c r="G7584" s="1328"/>
    </row>
    <row r="7585" spans="1:7" ht="19.5" customHeight="1" thickBot="1" x14ac:dyDescent="0.3">
      <c r="A7585" s="1333">
        <v>60</v>
      </c>
      <c r="B7585" s="146" t="s">
        <v>7341</v>
      </c>
      <c r="C7585" s="147" t="s">
        <v>95</v>
      </c>
      <c r="D7585" s="168">
        <v>78170</v>
      </c>
      <c r="E7585" s="151">
        <v>833</v>
      </c>
      <c r="F7585" s="913"/>
      <c r="G7585" s="1337" t="s">
        <v>6051</v>
      </c>
    </row>
    <row r="7586" spans="1:7" ht="19.5" customHeight="1" thickBot="1" x14ac:dyDescent="0.3">
      <c r="A7586" s="1333"/>
      <c r="B7586" s="146" t="s">
        <v>7342</v>
      </c>
      <c r="C7586" s="147" t="s">
        <v>95</v>
      </c>
      <c r="D7586" s="168">
        <v>102978</v>
      </c>
      <c r="E7586" s="151">
        <v>833</v>
      </c>
      <c r="F7586" s="913"/>
      <c r="G7586" s="1328"/>
    </row>
    <row r="7587" spans="1:7" ht="19.5" customHeight="1" thickBot="1" x14ac:dyDescent="0.3">
      <c r="A7587" s="1333"/>
      <c r="B7587" s="146" t="s">
        <v>7343</v>
      </c>
      <c r="C7587" s="147" t="s">
        <v>95</v>
      </c>
      <c r="D7587" s="168">
        <v>270948</v>
      </c>
      <c r="E7587" s="151">
        <v>833</v>
      </c>
      <c r="F7587" s="913"/>
      <c r="G7587" s="1328"/>
    </row>
    <row r="7588" spans="1:7" ht="19.5" customHeight="1" thickBot="1" x14ac:dyDescent="0.3">
      <c r="A7588" s="1333"/>
      <c r="B7588" s="146" t="s">
        <v>7344</v>
      </c>
      <c r="C7588" s="147" t="s">
        <v>95</v>
      </c>
      <c r="D7588" s="168">
        <v>364529</v>
      </c>
      <c r="E7588" s="151">
        <v>833</v>
      </c>
      <c r="F7588" s="913"/>
      <c r="G7588" s="1328"/>
    </row>
    <row r="7589" spans="1:7" ht="19.5" customHeight="1" thickBot="1" x14ac:dyDescent="0.3">
      <c r="A7589" s="1333"/>
      <c r="B7589" s="146" t="s">
        <v>7345</v>
      </c>
      <c r="C7589" s="147" t="s">
        <v>95</v>
      </c>
      <c r="D7589" s="168">
        <v>389433</v>
      </c>
      <c r="E7589" s="151">
        <v>833</v>
      </c>
      <c r="F7589" s="913"/>
      <c r="G7589" s="1328"/>
    </row>
    <row r="7590" spans="1:7" ht="19.5" customHeight="1" thickBot="1" x14ac:dyDescent="0.3">
      <c r="A7590" s="1333"/>
      <c r="B7590" s="146" t="s">
        <v>7346</v>
      </c>
      <c r="C7590" s="147" t="s">
        <v>95</v>
      </c>
      <c r="D7590" s="168">
        <v>415918</v>
      </c>
      <c r="E7590" s="151">
        <v>833</v>
      </c>
      <c r="F7590" s="913"/>
      <c r="G7590" s="1328"/>
    </row>
    <row r="7591" spans="1:7" ht="19.5" customHeight="1" thickBot="1" x14ac:dyDescent="0.3">
      <c r="A7591" s="1333"/>
      <c r="B7591" s="146" t="s">
        <v>7347</v>
      </c>
      <c r="C7591" s="147" t="s">
        <v>95</v>
      </c>
      <c r="D7591" s="168">
        <v>444210</v>
      </c>
      <c r="E7591" s="151">
        <v>833</v>
      </c>
      <c r="F7591" s="913"/>
      <c r="G7591" s="1328"/>
    </row>
    <row r="7592" spans="1:7" ht="19.5" customHeight="1" thickBot="1" x14ac:dyDescent="0.3">
      <c r="A7592" s="1333"/>
      <c r="B7592" s="146" t="s">
        <v>7348</v>
      </c>
      <c r="C7592" s="147" t="s">
        <v>95</v>
      </c>
      <c r="D7592" s="168">
        <v>474562</v>
      </c>
      <c r="E7592" s="151">
        <v>833</v>
      </c>
      <c r="F7592" s="913"/>
      <c r="G7592" s="1328"/>
    </row>
    <row r="7593" spans="1:7" ht="19.5" customHeight="1" thickBot="1" x14ac:dyDescent="0.3">
      <c r="A7593" s="1333"/>
      <c r="B7593" s="146" t="s">
        <v>7349</v>
      </c>
      <c r="C7593" s="147" t="s">
        <v>95</v>
      </c>
      <c r="D7593" s="168">
        <v>507268</v>
      </c>
      <c r="E7593" s="151">
        <v>833</v>
      </c>
      <c r="F7593" s="913"/>
      <c r="G7593" s="1328"/>
    </row>
    <row r="7594" spans="1:7" ht="19.5" customHeight="1" thickBot="1" x14ac:dyDescent="0.3">
      <c r="A7594" s="1333"/>
      <c r="B7594" s="146" t="s">
        <v>7350</v>
      </c>
      <c r="C7594" s="147" t="s">
        <v>95</v>
      </c>
      <c r="D7594" s="168">
        <v>542659</v>
      </c>
      <c r="E7594" s="151">
        <v>833</v>
      </c>
      <c r="F7594" s="913"/>
      <c r="G7594" s="1328"/>
    </row>
    <row r="7595" spans="1:7" ht="19.5" customHeight="1" thickBot="1" x14ac:dyDescent="0.3">
      <c r="A7595" s="1333"/>
      <c r="B7595" s="146" t="s">
        <v>7351</v>
      </c>
      <c r="C7595" s="147" t="s">
        <v>95</v>
      </c>
      <c r="D7595" s="168">
        <v>581110</v>
      </c>
      <c r="E7595" s="151">
        <v>833</v>
      </c>
      <c r="F7595" s="913"/>
      <c r="G7595" s="1328"/>
    </row>
    <row r="7596" spans="1:7" ht="19.5" customHeight="1" thickBot="1" x14ac:dyDescent="0.3">
      <c r="A7596" s="1333"/>
      <c r="B7596" s="146" t="s">
        <v>7352</v>
      </c>
      <c r="C7596" s="147" t="s">
        <v>95</v>
      </c>
      <c r="D7596" s="168">
        <v>623072</v>
      </c>
      <c r="E7596" s="151">
        <v>833</v>
      </c>
      <c r="F7596" s="913"/>
      <c r="G7596" s="1328"/>
    </row>
    <row r="7597" spans="1:7" ht="19.5" customHeight="1" thickBot="1" x14ac:dyDescent="0.3">
      <c r="A7597" s="1333"/>
      <c r="B7597" s="146" t="s">
        <v>7353</v>
      </c>
      <c r="C7597" s="147" t="s">
        <v>95</v>
      </c>
      <c r="D7597" s="168">
        <v>669023</v>
      </c>
      <c r="E7597" s="151">
        <v>833</v>
      </c>
      <c r="F7597" s="913"/>
      <c r="G7597" s="1328"/>
    </row>
    <row r="7598" spans="1:7" ht="19.5" customHeight="1" thickBot="1" x14ac:dyDescent="0.3">
      <c r="A7598" s="1333"/>
      <c r="B7598" s="146" t="s">
        <v>7354</v>
      </c>
      <c r="C7598" s="147" t="s">
        <v>95</v>
      </c>
      <c r="D7598" s="168">
        <v>719533</v>
      </c>
      <c r="E7598" s="151">
        <v>833</v>
      </c>
      <c r="F7598" s="913"/>
      <c r="G7598" s="1328"/>
    </row>
    <row r="7599" spans="1:7" ht="19.5" customHeight="1" thickBot="1" x14ac:dyDescent="0.3">
      <c r="A7599" s="1333"/>
      <c r="B7599" s="146" t="s">
        <v>7355</v>
      </c>
      <c r="C7599" s="147" t="s">
        <v>95</v>
      </c>
      <c r="D7599" s="168">
        <v>775248</v>
      </c>
      <c r="E7599" s="151">
        <v>833</v>
      </c>
      <c r="F7599" s="913"/>
      <c r="G7599" s="1328"/>
    </row>
    <row r="7600" spans="1:7" ht="19.5" customHeight="1" thickBot="1" x14ac:dyDescent="0.3">
      <c r="A7600" s="1333">
        <v>61</v>
      </c>
      <c r="B7600" s="146" t="s">
        <v>7356</v>
      </c>
      <c r="C7600" s="147" t="s">
        <v>95</v>
      </c>
      <c r="D7600" s="168">
        <v>78170</v>
      </c>
      <c r="E7600" s="151">
        <v>833</v>
      </c>
      <c r="F7600" s="913"/>
      <c r="G7600" s="1337" t="s">
        <v>6051</v>
      </c>
    </row>
    <row r="7601" spans="1:7" ht="19.5" customHeight="1" thickBot="1" x14ac:dyDescent="0.3">
      <c r="A7601" s="1333"/>
      <c r="B7601" s="146" t="s">
        <v>7357</v>
      </c>
      <c r="C7601" s="147" t="s">
        <v>95</v>
      </c>
      <c r="D7601" s="168">
        <v>102978</v>
      </c>
      <c r="E7601" s="151">
        <v>833</v>
      </c>
      <c r="F7601" s="913"/>
      <c r="G7601" s="1328"/>
    </row>
    <row r="7602" spans="1:7" ht="19.5" customHeight="1" thickBot="1" x14ac:dyDescent="0.3">
      <c r="A7602" s="1333"/>
      <c r="B7602" s="146" t="s">
        <v>7358</v>
      </c>
      <c r="C7602" s="147" t="s">
        <v>95</v>
      </c>
      <c r="D7602" s="168">
        <v>270948</v>
      </c>
      <c r="E7602" s="151">
        <v>833</v>
      </c>
      <c r="F7602" s="913"/>
      <c r="G7602" s="1328"/>
    </row>
    <row r="7603" spans="1:7" ht="19.5" customHeight="1" thickBot="1" x14ac:dyDescent="0.3">
      <c r="A7603" s="1333"/>
      <c r="B7603" s="146" t="s">
        <v>7359</v>
      </c>
      <c r="C7603" s="147" t="s">
        <v>95</v>
      </c>
      <c r="D7603" s="168">
        <v>364529</v>
      </c>
      <c r="E7603" s="151">
        <v>833</v>
      </c>
      <c r="F7603" s="913"/>
      <c r="G7603" s="1328"/>
    </row>
    <row r="7604" spans="1:7" ht="19.5" customHeight="1" thickBot="1" x14ac:dyDescent="0.3">
      <c r="A7604" s="1333"/>
      <c r="B7604" s="146" t="s">
        <v>7360</v>
      </c>
      <c r="C7604" s="147" t="s">
        <v>95</v>
      </c>
      <c r="D7604" s="168">
        <v>389433</v>
      </c>
      <c r="E7604" s="151">
        <v>833</v>
      </c>
      <c r="F7604" s="913"/>
      <c r="G7604" s="1328"/>
    </row>
    <row r="7605" spans="1:7" ht="19.5" customHeight="1" thickBot="1" x14ac:dyDescent="0.3">
      <c r="A7605" s="1333"/>
      <c r="B7605" s="146" t="s">
        <v>7361</v>
      </c>
      <c r="C7605" s="147" t="s">
        <v>95</v>
      </c>
      <c r="D7605" s="168">
        <v>415918</v>
      </c>
      <c r="E7605" s="151">
        <v>833</v>
      </c>
      <c r="F7605" s="913"/>
      <c r="G7605" s="1328"/>
    </row>
    <row r="7606" spans="1:7" ht="19.5" customHeight="1" thickBot="1" x14ac:dyDescent="0.3">
      <c r="A7606" s="1333"/>
      <c r="B7606" s="146" t="s">
        <v>7362</v>
      </c>
      <c r="C7606" s="147" t="s">
        <v>95</v>
      </c>
      <c r="D7606" s="168">
        <v>444210</v>
      </c>
      <c r="E7606" s="151">
        <v>833</v>
      </c>
      <c r="F7606" s="913"/>
      <c r="G7606" s="1328"/>
    </row>
    <row r="7607" spans="1:7" ht="19.5" customHeight="1" thickBot="1" x14ac:dyDescent="0.3">
      <c r="A7607" s="1333"/>
      <c r="B7607" s="146" t="s">
        <v>7363</v>
      </c>
      <c r="C7607" s="147" t="s">
        <v>95</v>
      </c>
      <c r="D7607" s="168">
        <v>474562</v>
      </c>
      <c r="E7607" s="151">
        <v>833</v>
      </c>
      <c r="F7607" s="913"/>
      <c r="G7607" s="1328"/>
    </row>
    <row r="7608" spans="1:7" ht="19.5" customHeight="1" thickBot="1" x14ac:dyDescent="0.3">
      <c r="A7608" s="1333"/>
      <c r="B7608" s="146" t="s">
        <v>7364</v>
      </c>
      <c r="C7608" s="147" t="s">
        <v>95</v>
      </c>
      <c r="D7608" s="168">
        <v>507268</v>
      </c>
      <c r="E7608" s="151">
        <v>833</v>
      </c>
      <c r="F7608" s="913"/>
      <c r="G7608" s="1328"/>
    </row>
    <row r="7609" spans="1:7" ht="19.5" customHeight="1" thickBot="1" x14ac:dyDescent="0.3">
      <c r="A7609" s="1333"/>
      <c r="B7609" s="146" t="s">
        <v>7365</v>
      </c>
      <c r="C7609" s="147" t="s">
        <v>95</v>
      </c>
      <c r="D7609" s="168">
        <v>542659</v>
      </c>
      <c r="E7609" s="151">
        <v>833</v>
      </c>
      <c r="F7609" s="913"/>
      <c r="G7609" s="1328"/>
    </row>
    <row r="7610" spans="1:7" ht="19.5" customHeight="1" thickBot="1" x14ac:dyDescent="0.3">
      <c r="A7610" s="1333"/>
      <c r="B7610" s="146" t="s">
        <v>7366</v>
      </c>
      <c r="C7610" s="147" t="s">
        <v>95</v>
      </c>
      <c r="D7610" s="168">
        <v>581110</v>
      </c>
      <c r="E7610" s="151">
        <v>833</v>
      </c>
      <c r="F7610" s="913"/>
      <c r="G7610" s="1328"/>
    </row>
    <row r="7611" spans="1:7" ht="19.5" customHeight="1" thickBot="1" x14ac:dyDescent="0.3">
      <c r="A7611" s="1333"/>
      <c r="B7611" s="146" t="s">
        <v>7367</v>
      </c>
      <c r="C7611" s="147" t="s">
        <v>95</v>
      </c>
      <c r="D7611" s="168">
        <v>623072</v>
      </c>
      <c r="E7611" s="151">
        <v>833</v>
      </c>
      <c r="F7611" s="913"/>
      <c r="G7611" s="1328"/>
    </row>
    <row r="7612" spans="1:7" ht="19.5" customHeight="1" thickBot="1" x14ac:dyDescent="0.3">
      <c r="A7612" s="1333"/>
      <c r="B7612" s="146" t="s">
        <v>7368</v>
      </c>
      <c r="C7612" s="147" t="s">
        <v>95</v>
      </c>
      <c r="D7612" s="168">
        <v>669023</v>
      </c>
      <c r="E7612" s="151">
        <v>833</v>
      </c>
      <c r="F7612" s="913"/>
      <c r="G7612" s="1328"/>
    </row>
    <row r="7613" spans="1:7" ht="19.5" customHeight="1" thickBot="1" x14ac:dyDescent="0.3">
      <c r="A7613" s="1333"/>
      <c r="B7613" s="146" t="s">
        <v>7369</v>
      </c>
      <c r="C7613" s="147" t="s">
        <v>95</v>
      </c>
      <c r="D7613" s="168">
        <v>719533</v>
      </c>
      <c r="E7613" s="151">
        <v>833</v>
      </c>
      <c r="F7613" s="913"/>
      <c r="G7613" s="1328"/>
    </row>
    <row r="7614" spans="1:7" ht="19.5" customHeight="1" thickBot="1" x14ac:dyDescent="0.3">
      <c r="A7614" s="1333"/>
      <c r="B7614" s="146" t="s">
        <v>7370</v>
      </c>
      <c r="C7614" s="147" t="s">
        <v>95</v>
      </c>
      <c r="D7614" s="168">
        <v>775248</v>
      </c>
      <c r="E7614" s="151">
        <v>833</v>
      </c>
      <c r="F7614" s="913"/>
      <c r="G7614" s="1328"/>
    </row>
    <row r="7615" spans="1:7" ht="19.5" customHeight="1" thickBot="1" x14ac:dyDescent="0.3">
      <c r="A7615" s="1333">
        <v>61</v>
      </c>
      <c r="B7615" s="146" t="s">
        <v>7371</v>
      </c>
      <c r="C7615" s="147" t="s">
        <v>95</v>
      </c>
      <c r="D7615" s="168">
        <v>78170</v>
      </c>
      <c r="E7615" s="151">
        <v>833</v>
      </c>
      <c r="F7615" s="913"/>
      <c r="G7615" s="1337" t="s">
        <v>6051</v>
      </c>
    </row>
    <row r="7616" spans="1:7" ht="19.5" customHeight="1" thickBot="1" x14ac:dyDescent="0.3">
      <c r="A7616" s="1333"/>
      <c r="B7616" s="146" t="s">
        <v>7372</v>
      </c>
      <c r="C7616" s="147" t="s">
        <v>95</v>
      </c>
      <c r="D7616" s="168">
        <v>102978</v>
      </c>
      <c r="E7616" s="151">
        <v>833</v>
      </c>
      <c r="F7616" s="913"/>
      <c r="G7616" s="1328"/>
    </row>
    <row r="7617" spans="1:7" ht="19.5" customHeight="1" thickBot="1" x14ac:dyDescent="0.3">
      <c r="A7617" s="1333"/>
      <c r="B7617" s="146" t="s">
        <v>7373</v>
      </c>
      <c r="C7617" s="147" t="s">
        <v>95</v>
      </c>
      <c r="D7617" s="168">
        <v>270948</v>
      </c>
      <c r="E7617" s="151">
        <v>833</v>
      </c>
      <c r="F7617" s="913"/>
      <c r="G7617" s="1328"/>
    </row>
    <row r="7618" spans="1:7" ht="19.5" customHeight="1" thickBot="1" x14ac:dyDescent="0.3">
      <c r="A7618" s="1333"/>
      <c r="B7618" s="146" t="s">
        <v>7374</v>
      </c>
      <c r="C7618" s="147" t="s">
        <v>95</v>
      </c>
      <c r="D7618" s="168">
        <v>364529</v>
      </c>
      <c r="E7618" s="151">
        <v>833</v>
      </c>
      <c r="F7618" s="913"/>
      <c r="G7618" s="1328"/>
    </row>
    <row r="7619" spans="1:7" ht="19.5" customHeight="1" thickBot="1" x14ac:dyDescent="0.3">
      <c r="A7619" s="1333"/>
      <c r="B7619" s="146" t="s">
        <v>7375</v>
      </c>
      <c r="C7619" s="147" t="s">
        <v>95</v>
      </c>
      <c r="D7619" s="168">
        <v>389433</v>
      </c>
      <c r="E7619" s="151">
        <v>833</v>
      </c>
      <c r="F7619" s="913"/>
      <c r="G7619" s="1328"/>
    </row>
    <row r="7620" spans="1:7" ht="19.5" customHeight="1" thickBot="1" x14ac:dyDescent="0.3">
      <c r="A7620" s="1333"/>
      <c r="B7620" s="146" t="s">
        <v>7376</v>
      </c>
      <c r="C7620" s="147" t="s">
        <v>95</v>
      </c>
      <c r="D7620" s="168">
        <v>415918</v>
      </c>
      <c r="E7620" s="151">
        <v>833</v>
      </c>
      <c r="F7620" s="913"/>
      <c r="G7620" s="1328"/>
    </row>
    <row r="7621" spans="1:7" ht="19.5" customHeight="1" thickBot="1" x14ac:dyDescent="0.3">
      <c r="A7621" s="1333"/>
      <c r="B7621" s="146" t="s">
        <v>7377</v>
      </c>
      <c r="C7621" s="147" t="s">
        <v>95</v>
      </c>
      <c r="D7621" s="168">
        <v>444210</v>
      </c>
      <c r="E7621" s="151">
        <v>833</v>
      </c>
      <c r="F7621" s="913"/>
      <c r="G7621" s="1328"/>
    </row>
    <row r="7622" spans="1:7" ht="19.5" customHeight="1" thickBot="1" x14ac:dyDescent="0.3">
      <c r="A7622" s="1333"/>
      <c r="B7622" s="146" t="s">
        <v>7378</v>
      </c>
      <c r="C7622" s="147" t="s">
        <v>95</v>
      </c>
      <c r="D7622" s="168">
        <v>474562</v>
      </c>
      <c r="E7622" s="151">
        <v>833</v>
      </c>
      <c r="F7622" s="913"/>
      <c r="G7622" s="1328"/>
    </row>
    <row r="7623" spans="1:7" ht="19.5" customHeight="1" thickBot="1" x14ac:dyDescent="0.3">
      <c r="A7623" s="1333"/>
      <c r="B7623" s="146" t="s">
        <v>7379</v>
      </c>
      <c r="C7623" s="147" t="s">
        <v>95</v>
      </c>
      <c r="D7623" s="168">
        <v>507268</v>
      </c>
      <c r="E7623" s="151">
        <v>833</v>
      </c>
      <c r="F7623" s="913"/>
      <c r="G7623" s="1328"/>
    </row>
    <row r="7624" spans="1:7" ht="19.5" customHeight="1" thickBot="1" x14ac:dyDescent="0.3">
      <c r="A7624" s="1333"/>
      <c r="B7624" s="146" t="s">
        <v>7380</v>
      </c>
      <c r="C7624" s="147" t="s">
        <v>95</v>
      </c>
      <c r="D7624" s="168">
        <v>542659</v>
      </c>
      <c r="E7624" s="151">
        <v>833</v>
      </c>
      <c r="F7624" s="913"/>
      <c r="G7624" s="1328"/>
    </row>
    <row r="7625" spans="1:7" ht="19.5" customHeight="1" thickBot="1" x14ac:dyDescent="0.3">
      <c r="A7625" s="1333"/>
      <c r="B7625" s="146" t="s">
        <v>7381</v>
      </c>
      <c r="C7625" s="147" t="s">
        <v>95</v>
      </c>
      <c r="D7625" s="168">
        <v>581110</v>
      </c>
      <c r="E7625" s="151">
        <v>833</v>
      </c>
      <c r="F7625" s="913"/>
      <c r="G7625" s="1328"/>
    </row>
    <row r="7626" spans="1:7" ht="19.5" customHeight="1" thickBot="1" x14ac:dyDescent="0.3">
      <c r="A7626" s="1333"/>
      <c r="B7626" s="146" t="s">
        <v>7382</v>
      </c>
      <c r="C7626" s="147" t="s">
        <v>95</v>
      </c>
      <c r="D7626" s="168">
        <v>623072</v>
      </c>
      <c r="E7626" s="151">
        <v>833</v>
      </c>
      <c r="F7626" s="913"/>
      <c r="G7626" s="1328"/>
    </row>
    <row r="7627" spans="1:7" ht="19.5" customHeight="1" thickBot="1" x14ac:dyDescent="0.3">
      <c r="A7627" s="1333"/>
      <c r="B7627" s="146" t="s">
        <v>7383</v>
      </c>
      <c r="C7627" s="147" t="s">
        <v>95</v>
      </c>
      <c r="D7627" s="168">
        <v>669023</v>
      </c>
      <c r="E7627" s="151">
        <v>833</v>
      </c>
      <c r="F7627" s="913"/>
      <c r="G7627" s="1328"/>
    </row>
    <row r="7628" spans="1:7" ht="19.5" customHeight="1" thickBot="1" x14ac:dyDescent="0.3">
      <c r="A7628" s="1333"/>
      <c r="B7628" s="146" t="s">
        <v>7384</v>
      </c>
      <c r="C7628" s="147" t="s">
        <v>95</v>
      </c>
      <c r="D7628" s="168">
        <v>719533</v>
      </c>
      <c r="E7628" s="151">
        <v>833</v>
      </c>
      <c r="F7628" s="913"/>
      <c r="G7628" s="1328"/>
    </row>
    <row r="7629" spans="1:7" ht="19.5" customHeight="1" thickBot="1" x14ac:dyDescent="0.3">
      <c r="A7629" s="1333"/>
      <c r="B7629" s="146" t="s">
        <v>7385</v>
      </c>
      <c r="C7629" s="147" t="s">
        <v>95</v>
      </c>
      <c r="D7629" s="168">
        <v>775248</v>
      </c>
      <c r="E7629" s="151">
        <v>833</v>
      </c>
      <c r="F7629" s="913"/>
      <c r="G7629" s="1328"/>
    </row>
    <row r="7630" spans="1:7" ht="19.5" customHeight="1" thickBot="1" x14ac:dyDescent="0.3">
      <c r="A7630" s="1333">
        <v>62</v>
      </c>
      <c r="B7630" s="146" t="s">
        <v>7386</v>
      </c>
      <c r="C7630" s="147" t="s">
        <v>95</v>
      </c>
      <c r="D7630" s="168">
        <v>78170</v>
      </c>
      <c r="E7630" s="151">
        <v>833</v>
      </c>
      <c r="F7630" s="913"/>
      <c r="G7630" s="1337" t="s">
        <v>6051</v>
      </c>
    </row>
    <row r="7631" spans="1:7" ht="19.5" customHeight="1" thickBot="1" x14ac:dyDescent="0.3">
      <c r="A7631" s="1333"/>
      <c r="B7631" s="146" t="s">
        <v>7387</v>
      </c>
      <c r="C7631" s="147" t="s">
        <v>95</v>
      </c>
      <c r="D7631" s="168">
        <v>102978</v>
      </c>
      <c r="E7631" s="151">
        <v>833</v>
      </c>
      <c r="F7631" s="913"/>
      <c r="G7631" s="1328"/>
    </row>
    <row r="7632" spans="1:7" ht="19.5" customHeight="1" thickBot="1" x14ac:dyDescent="0.3">
      <c r="A7632" s="1333"/>
      <c r="B7632" s="146" t="s">
        <v>7388</v>
      </c>
      <c r="C7632" s="147" t="s">
        <v>95</v>
      </c>
      <c r="D7632" s="168">
        <v>270948</v>
      </c>
      <c r="E7632" s="151">
        <v>833</v>
      </c>
      <c r="F7632" s="913"/>
      <c r="G7632" s="1328"/>
    </row>
    <row r="7633" spans="1:7" ht="19.5" customHeight="1" thickBot="1" x14ac:dyDescent="0.3">
      <c r="A7633" s="1333"/>
      <c r="B7633" s="146" t="s">
        <v>7389</v>
      </c>
      <c r="C7633" s="147" t="s">
        <v>95</v>
      </c>
      <c r="D7633" s="168">
        <v>364529</v>
      </c>
      <c r="E7633" s="151">
        <v>833</v>
      </c>
      <c r="F7633" s="913"/>
      <c r="G7633" s="1328"/>
    </row>
    <row r="7634" spans="1:7" ht="19.5" customHeight="1" thickBot="1" x14ac:dyDescent="0.3">
      <c r="A7634" s="1333"/>
      <c r="B7634" s="146" t="s">
        <v>7390</v>
      </c>
      <c r="C7634" s="147" t="s">
        <v>95</v>
      </c>
      <c r="D7634" s="168">
        <v>389433</v>
      </c>
      <c r="E7634" s="151">
        <v>833</v>
      </c>
      <c r="F7634" s="913"/>
      <c r="G7634" s="1328"/>
    </row>
    <row r="7635" spans="1:7" ht="19.5" customHeight="1" thickBot="1" x14ac:dyDescent="0.3">
      <c r="A7635" s="1333"/>
      <c r="B7635" s="146" t="s">
        <v>7391</v>
      </c>
      <c r="C7635" s="147" t="s">
        <v>95</v>
      </c>
      <c r="D7635" s="168">
        <v>415918</v>
      </c>
      <c r="E7635" s="151">
        <v>833</v>
      </c>
      <c r="F7635" s="913"/>
      <c r="G7635" s="1328"/>
    </row>
    <row r="7636" spans="1:7" ht="19.5" customHeight="1" thickBot="1" x14ac:dyDescent="0.3">
      <c r="A7636" s="1333"/>
      <c r="B7636" s="146" t="s">
        <v>7392</v>
      </c>
      <c r="C7636" s="147" t="s">
        <v>95</v>
      </c>
      <c r="D7636" s="168">
        <v>444210</v>
      </c>
      <c r="E7636" s="151">
        <v>833</v>
      </c>
      <c r="F7636" s="913"/>
      <c r="G7636" s="1328"/>
    </row>
    <row r="7637" spans="1:7" ht="19.5" customHeight="1" thickBot="1" x14ac:dyDescent="0.3">
      <c r="A7637" s="1333"/>
      <c r="B7637" s="146" t="s">
        <v>7393</v>
      </c>
      <c r="C7637" s="147" t="s">
        <v>95</v>
      </c>
      <c r="D7637" s="168">
        <v>474562</v>
      </c>
      <c r="E7637" s="151">
        <v>833</v>
      </c>
      <c r="F7637" s="913"/>
      <c r="G7637" s="1328"/>
    </row>
    <row r="7638" spans="1:7" ht="19.5" customHeight="1" thickBot="1" x14ac:dyDescent="0.3">
      <c r="A7638" s="1333"/>
      <c r="B7638" s="146" t="s">
        <v>7394</v>
      </c>
      <c r="C7638" s="147" t="s">
        <v>95</v>
      </c>
      <c r="D7638" s="168">
        <v>507268</v>
      </c>
      <c r="E7638" s="151">
        <v>833</v>
      </c>
      <c r="F7638" s="913"/>
      <c r="G7638" s="1328"/>
    </row>
    <row r="7639" spans="1:7" ht="19.5" customHeight="1" thickBot="1" x14ac:dyDescent="0.3">
      <c r="A7639" s="1333"/>
      <c r="B7639" s="146" t="s">
        <v>7395</v>
      </c>
      <c r="C7639" s="147" t="s">
        <v>95</v>
      </c>
      <c r="D7639" s="168">
        <v>542659</v>
      </c>
      <c r="E7639" s="151">
        <v>833</v>
      </c>
      <c r="F7639" s="913"/>
      <c r="G7639" s="1328"/>
    </row>
    <row r="7640" spans="1:7" ht="19.5" customHeight="1" thickBot="1" x14ac:dyDescent="0.3">
      <c r="A7640" s="1333"/>
      <c r="B7640" s="146" t="s">
        <v>7396</v>
      </c>
      <c r="C7640" s="147" t="s">
        <v>95</v>
      </c>
      <c r="D7640" s="168">
        <v>581110</v>
      </c>
      <c r="E7640" s="151">
        <v>833</v>
      </c>
      <c r="F7640" s="913"/>
      <c r="G7640" s="1328"/>
    </row>
    <row r="7641" spans="1:7" ht="19.5" customHeight="1" thickBot="1" x14ac:dyDescent="0.3">
      <c r="A7641" s="1333"/>
      <c r="B7641" s="146" t="s">
        <v>7397</v>
      </c>
      <c r="C7641" s="147" t="s">
        <v>95</v>
      </c>
      <c r="D7641" s="168">
        <v>623072</v>
      </c>
      <c r="E7641" s="151">
        <v>833</v>
      </c>
      <c r="F7641" s="913"/>
      <c r="G7641" s="1328"/>
    </row>
    <row r="7642" spans="1:7" ht="19.5" customHeight="1" thickBot="1" x14ac:dyDescent="0.3">
      <c r="A7642" s="1333"/>
      <c r="B7642" s="146" t="s">
        <v>7398</v>
      </c>
      <c r="C7642" s="147" t="s">
        <v>95</v>
      </c>
      <c r="D7642" s="168">
        <v>669023</v>
      </c>
      <c r="E7642" s="151">
        <v>833</v>
      </c>
      <c r="F7642" s="913"/>
      <c r="G7642" s="1328"/>
    </row>
    <row r="7643" spans="1:7" ht="19.5" customHeight="1" thickBot="1" x14ac:dyDescent="0.3">
      <c r="A7643" s="1333"/>
      <c r="B7643" s="146" t="s">
        <v>7399</v>
      </c>
      <c r="C7643" s="147" t="s">
        <v>95</v>
      </c>
      <c r="D7643" s="168">
        <v>719533</v>
      </c>
      <c r="E7643" s="151">
        <v>833</v>
      </c>
      <c r="F7643" s="913"/>
      <c r="G7643" s="1328"/>
    </row>
    <row r="7644" spans="1:7" ht="19.5" customHeight="1" thickBot="1" x14ac:dyDescent="0.3">
      <c r="A7644" s="1333"/>
      <c r="B7644" s="146" t="s">
        <v>7400</v>
      </c>
      <c r="C7644" s="147" t="s">
        <v>95</v>
      </c>
      <c r="D7644" s="168">
        <v>775248</v>
      </c>
      <c r="E7644" s="151">
        <v>833</v>
      </c>
      <c r="F7644" s="913"/>
      <c r="G7644" s="1328"/>
    </row>
    <row r="7645" spans="1:7" ht="19.5" customHeight="1" thickBot="1" x14ac:dyDescent="0.3">
      <c r="A7645" s="1333">
        <v>62</v>
      </c>
      <c r="B7645" s="146" t="s">
        <v>7401</v>
      </c>
      <c r="C7645" s="147" t="s">
        <v>95</v>
      </c>
      <c r="D7645" s="168">
        <v>78170</v>
      </c>
      <c r="E7645" s="151">
        <v>833</v>
      </c>
      <c r="F7645" s="913"/>
      <c r="G7645" s="1337" t="s">
        <v>6051</v>
      </c>
    </row>
    <row r="7646" spans="1:7" ht="19.5" customHeight="1" thickBot="1" x14ac:dyDescent="0.3">
      <c r="A7646" s="1333"/>
      <c r="B7646" s="146" t="s">
        <v>7402</v>
      </c>
      <c r="C7646" s="147" t="s">
        <v>95</v>
      </c>
      <c r="D7646" s="168">
        <v>102978</v>
      </c>
      <c r="E7646" s="151">
        <v>833</v>
      </c>
      <c r="F7646" s="913"/>
      <c r="G7646" s="1328"/>
    </row>
    <row r="7647" spans="1:7" ht="19.5" customHeight="1" thickBot="1" x14ac:dyDescent="0.3">
      <c r="A7647" s="1333"/>
      <c r="B7647" s="146" t="s">
        <v>7403</v>
      </c>
      <c r="C7647" s="147" t="s">
        <v>95</v>
      </c>
      <c r="D7647" s="168">
        <v>270948</v>
      </c>
      <c r="E7647" s="151">
        <v>833</v>
      </c>
      <c r="F7647" s="913"/>
      <c r="G7647" s="1328"/>
    </row>
    <row r="7648" spans="1:7" ht="19.5" customHeight="1" thickBot="1" x14ac:dyDescent="0.3">
      <c r="A7648" s="1333"/>
      <c r="B7648" s="146" t="s">
        <v>7404</v>
      </c>
      <c r="C7648" s="147" t="s">
        <v>95</v>
      </c>
      <c r="D7648" s="168">
        <v>364529</v>
      </c>
      <c r="E7648" s="151">
        <v>833</v>
      </c>
      <c r="F7648" s="913"/>
      <c r="G7648" s="1328"/>
    </row>
    <row r="7649" spans="1:7" ht="19.5" customHeight="1" thickBot="1" x14ac:dyDescent="0.3">
      <c r="A7649" s="1333"/>
      <c r="B7649" s="146" t="s">
        <v>7405</v>
      </c>
      <c r="C7649" s="147" t="s">
        <v>95</v>
      </c>
      <c r="D7649" s="168">
        <v>389433</v>
      </c>
      <c r="E7649" s="151">
        <v>833</v>
      </c>
      <c r="F7649" s="913"/>
      <c r="G7649" s="1328"/>
    </row>
    <row r="7650" spans="1:7" ht="19.5" customHeight="1" thickBot="1" x14ac:dyDescent="0.3">
      <c r="A7650" s="1333"/>
      <c r="B7650" s="146" t="s">
        <v>7406</v>
      </c>
      <c r="C7650" s="147" t="s">
        <v>95</v>
      </c>
      <c r="D7650" s="168">
        <v>415918</v>
      </c>
      <c r="E7650" s="151">
        <v>833</v>
      </c>
      <c r="F7650" s="913"/>
      <c r="G7650" s="1328"/>
    </row>
    <row r="7651" spans="1:7" ht="19.5" customHeight="1" thickBot="1" x14ac:dyDescent="0.3">
      <c r="A7651" s="1333"/>
      <c r="B7651" s="146" t="s">
        <v>7407</v>
      </c>
      <c r="C7651" s="147" t="s">
        <v>95</v>
      </c>
      <c r="D7651" s="168">
        <v>444210</v>
      </c>
      <c r="E7651" s="151">
        <v>833</v>
      </c>
      <c r="F7651" s="913"/>
      <c r="G7651" s="1328"/>
    </row>
    <row r="7652" spans="1:7" ht="19.5" customHeight="1" thickBot="1" x14ac:dyDescent="0.3">
      <c r="A7652" s="1333"/>
      <c r="B7652" s="146" t="s">
        <v>7408</v>
      </c>
      <c r="C7652" s="147" t="s">
        <v>95</v>
      </c>
      <c r="D7652" s="168">
        <v>474562</v>
      </c>
      <c r="E7652" s="151">
        <v>833</v>
      </c>
      <c r="F7652" s="913"/>
      <c r="G7652" s="1328"/>
    </row>
    <row r="7653" spans="1:7" ht="19.5" customHeight="1" thickBot="1" x14ac:dyDescent="0.3">
      <c r="A7653" s="1333"/>
      <c r="B7653" s="146" t="s">
        <v>7409</v>
      </c>
      <c r="C7653" s="147" t="s">
        <v>95</v>
      </c>
      <c r="D7653" s="168">
        <v>507268</v>
      </c>
      <c r="E7653" s="151">
        <v>833</v>
      </c>
      <c r="F7653" s="913"/>
      <c r="G7653" s="1328"/>
    </row>
    <row r="7654" spans="1:7" ht="19.5" customHeight="1" thickBot="1" x14ac:dyDescent="0.3">
      <c r="A7654" s="1333"/>
      <c r="B7654" s="146" t="s">
        <v>7410</v>
      </c>
      <c r="C7654" s="147" t="s">
        <v>95</v>
      </c>
      <c r="D7654" s="168">
        <v>542659</v>
      </c>
      <c r="E7654" s="151">
        <v>833</v>
      </c>
      <c r="F7654" s="913"/>
      <c r="G7654" s="1328"/>
    </row>
    <row r="7655" spans="1:7" ht="19.5" customHeight="1" thickBot="1" x14ac:dyDescent="0.3">
      <c r="A7655" s="1333"/>
      <c r="B7655" s="146" t="s">
        <v>7411</v>
      </c>
      <c r="C7655" s="147" t="s">
        <v>95</v>
      </c>
      <c r="D7655" s="168">
        <v>581110</v>
      </c>
      <c r="E7655" s="151">
        <v>833</v>
      </c>
      <c r="F7655" s="913"/>
      <c r="G7655" s="1328"/>
    </row>
    <row r="7656" spans="1:7" ht="19.5" customHeight="1" thickBot="1" x14ac:dyDescent="0.3">
      <c r="A7656" s="1333"/>
      <c r="B7656" s="146" t="s">
        <v>7412</v>
      </c>
      <c r="C7656" s="147" t="s">
        <v>95</v>
      </c>
      <c r="D7656" s="168">
        <v>623072</v>
      </c>
      <c r="E7656" s="151">
        <v>833</v>
      </c>
      <c r="F7656" s="913"/>
      <c r="G7656" s="1328"/>
    </row>
    <row r="7657" spans="1:7" ht="19.5" customHeight="1" thickBot="1" x14ac:dyDescent="0.3">
      <c r="A7657" s="1333"/>
      <c r="B7657" s="146" t="s">
        <v>7413</v>
      </c>
      <c r="C7657" s="147" t="s">
        <v>95</v>
      </c>
      <c r="D7657" s="168">
        <v>669023</v>
      </c>
      <c r="E7657" s="151">
        <v>833</v>
      </c>
      <c r="F7657" s="913"/>
      <c r="G7657" s="1328"/>
    </row>
    <row r="7658" spans="1:7" ht="19.5" customHeight="1" thickBot="1" x14ac:dyDescent="0.3">
      <c r="A7658" s="1333"/>
      <c r="B7658" s="146" t="s">
        <v>7414</v>
      </c>
      <c r="C7658" s="147" t="s">
        <v>95</v>
      </c>
      <c r="D7658" s="168">
        <v>719533</v>
      </c>
      <c r="E7658" s="151">
        <v>833</v>
      </c>
      <c r="F7658" s="913"/>
      <c r="G7658" s="1328"/>
    </row>
    <row r="7659" spans="1:7" ht="19.5" customHeight="1" thickBot="1" x14ac:dyDescent="0.3">
      <c r="A7659" s="1333"/>
      <c r="B7659" s="146" t="s">
        <v>7415</v>
      </c>
      <c r="C7659" s="147" t="s">
        <v>95</v>
      </c>
      <c r="D7659" s="168">
        <v>775248</v>
      </c>
      <c r="E7659" s="151">
        <v>833</v>
      </c>
      <c r="F7659" s="913"/>
      <c r="G7659" s="1328"/>
    </row>
    <row r="7660" spans="1:7" ht="19.5" customHeight="1" thickBot="1" x14ac:dyDescent="0.3">
      <c r="A7660" s="1333">
        <v>63</v>
      </c>
      <c r="B7660" s="146" t="s">
        <v>7416</v>
      </c>
      <c r="C7660" s="147" t="s">
        <v>95</v>
      </c>
      <c r="D7660" s="168">
        <v>78170</v>
      </c>
      <c r="E7660" s="151">
        <v>833</v>
      </c>
      <c r="F7660" s="913"/>
      <c r="G7660" s="1337" t="s">
        <v>6051</v>
      </c>
    </row>
    <row r="7661" spans="1:7" ht="19.5" customHeight="1" thickBot="1" x14ac:dyDescent="0.3">
      <c r="A7661" s="1333"/>
      <c r="B7661" s="146" t="s">
        <v>7417</v>
      </c>
      <c r="C7661" s="147" t="s">
        <v>95</v>
      </c>
      <c r="D7661" s="168">
        <v>102978</v>
      </c>
      <c r="E7661" s="151">
        <v>833</v>
      </c>
      <c r="F7661" s="913"/>
      <c r="G7661" s="1328"/>
    </row>
    <row r="7662" spans="1:7" ht="19.5" customHeight="1" thickBot="1" x14ac:dyDescent="0.3">
      <c r="A7662" s="1333"/>
      <c r="B7662" s="146" t="s">
        <v>7418</v>
      </c>
      <c r="C7662" s="147" t="s">
        <v>95</v>
      </c>
      <c r="D7662" s="168">
        <v>270948</v>
      </c>
      <c r="E7662" s="151">
        <v>833</v>
      </c>
      <c r="F7662" s="913"/>
      <c r="G7662" s="1328"/>
    </row>
    <row r="7663" spans="1:7" ht="19.5" customHeight="1" thickBot="1" x14ac:dyDescent="0.3">
      <c r="A7663" s="1333"/>
      <c r="B7663" s="146" t="s">
        <v>7419</v>
      </c>
      <c r="C7663" s="147" t="s">
        <v>95</v>
      </c>
      <c r="D7663" s="168">
        <v>364529</v>
      </c>
      <c r="E7663" s="151">
        <v>833</v>
      </c>
      <c r="F7663" s="913"/>
      <c r="G7663" s="1328"/>
    </row>
    <row r="7664" spans="1:7" ht="19.5" customHeight="1" thickBot="1" x14ac:dyDescent="0.3">
      <c r="A7664" s="1333"/>
      <c r="B7664" s="146" t="s">
        <v>7420</v>
      </c>
      <c r="C7664" s="147" t="s">
        <v>95</v>
      </c>
      <c r="D7664" s="168">
        <v>389433</v>
      </c>
      <c r="E7664" s="151">
        <v>833</v>
      </c>
      <c r="F7664" s="913"/>
      <c r="G7664" s="1328"/>
    </row>
    <row r="7665" spans="1:7" ht="19.5" customHeight="1" thickBot="1" x14ac:dyDescent="0.3">
      <c r="A7665" s="1333"/>
      <c r="B7665" s="146" t="s">
        <v>7421</v>
      </c>
      <c r="C7665" s="147" t="s">
        <v>95</v>
      </c>
      <c r="D7665" s="168">
        <v>415918</v>
      </c>
      <c r="E7665" s="151">
        <v>833</v>
      </c>
      <c r="F7665" s="913"/>
      <c r="G7665" s="1328"/>
    </row>
    <row r="7666" spans="1:7" ht="19.5" customHeight="1" thickBot="1" x14ac:dyDescent="0.3">
      <c r="A7666" s="1333"/>
      <c r="B7666" s="146" t="s">
        <v>7422</v>
      </c>
      <c r="C7666" s="147" t="s">
        <v>95</v>
      </c>
      <c r="D7666" s="168">
        <v>444210</v>
      </c>
      <c r="E7666" s="151">
        <v>833</v>
      </c>
      <c r="F7666" s="913"/>
      <c r="G7666" s="1328"/>
    </row>
    <row r="7667" spans="1:7" ht="19.5" customHeight="1" thickBot="1" x14ac:dyDescent="0.3">
      <c r="A7667" s="1333"/>
      <c r="B7667" s="146" t="s">
        <v>7423</v>
      </c>
      <c r="C7667" s="147" t="s">
        <v>95</v>
      </c>
      <c r="D7667" s="168">
        <v>474562</v>
      </c>
      <c r="E7667" s="151">
        <v>833</v>
      </c>
      <c r="F7667" s="913"/>
      <c r="G7667" s="1328"/>
    </row>
    <row r="7668" spans="1:7" ht="19.5" customHeight="1" thickBot="1" x14ac:dyDescent="0.3">
      <c r="A7668" s="1333"/>
      <c r="B7668" s="146" t="s">
        <v>7424</v>
      </c>
      <c r="C7668" s="147" t="s">
        <v>95</v>
      </c>
      <c r="D7668" s="168">
        <v>507268</v>
      </c>
      <c r="E7668" s="151">
        <v>833</v>
      </c>
      <c r="F7668" s="913"/>
      <c r="G7668" s="1328"/>
    </row>
    <row r="7669" spans="1:7" ht="19.5" customHeight="1" thickBot="1" x14ac:dyDescent="0.3">
      <c r="A7669" s="1333"/>
      <c r="B7669" s="146" t="s">
        <v>7425</v>
      </c>
      <c r="C7669" s="147" t="s">
        <v>95</v>
      </c>
      <c r="D7669" s="168">
        <v>542659</v>
      </c>
      <c r="E7669" s="151">
        <v>833</v>
      </c>
      <c r="F7669" s="913"/>
      <c r="G7669" s="1328"/>
    </row>
    <row r="7670" spans="1:7" ht="19.5" customHeight="1" thickBot="1" x14ac:dyDescent="0.3">
      <c r="A7670" s="1333"/>
      <c r="B7670" s="146" t="s">
        <v>7426</v>
      </c>
      <c r="C7670" s="147" t="s">
        <v>95</v>
      </c>
      <c r="D7670" s="168">
        <v>581110</v>
      </c>
      <c r="E7670" s="151">
        <v>833</v>
      </c>
      <c r="F7670" s="913"/>
      <c r="G7670" s="1328"/>
    </row>
    <row r="7671" spans="1:7" ht="19.5" customHeight="1" thickBot="1" x14ac:dyDescent="0.3">
      <c r="A7671" s="1333"/>
      <c r="B7671" s="146" t="s">
        <v>7427</v>
      </c>
      <c r="C7671" s="147" t="s">
        <v>95</v>
      </c>
      <c r="D7671" s="168">
        <v>623072</v>
      </c>
      <c r="E7671" s="151">
        <v>833</v>
      </c>
      <c r="F7671" s="913"/>
      <c r="G7671" s="1328"/>
    </row>
    <row r="7672" spans="1:7" ht="19.5" customHeight="1" thickBot="1" x14ac:dyDescent="0.3">
      <c r="A7672" s="1333"/>
      <c r="B7672" s="146" t="s">
        <v>7428</v>
      </c>
      <c r="C7672" s="147" t="s">
        <v>95</v>
      </c>
      <c r="D7672" s="168">
        <v>669023</v>
      </c>
      <c r="E7672" s="151">
        <v>833</v>
      </c>
      <c r="F7672" s="913"/>
      <c r="G7672" s="1328"/>
    </row>
    <row r="7673" spans="1:7" ht="19.5" customHeight="1" thickBot="1" x14ac:dyDescent="0.3">
      <c r="A7673" s="1333"/>
      <c r="B7673" s="146" t="s">
        <v>7429</v>
      </c>
      <c r="C7673" s="147" t="s">
        <v>95</v>
      </c>
      <c r="D7673" s="168">
        <v>719533</v>
      </c>
      <c r="E7673" s="151">
        <v>833</v>
      </c>
      <c r="F7673" s="913"/>
      <c r="G7673" s="1328"/>
    </row>
    <row r="7674" spans="1:7" ht="19.5" customHeight="1" thickBot="1" x14ac:dyDescent="0.3">
      <c r="A7674" s="1333"/>
      <c r="B7674" s="146" t="s">
        <v>7430</v>
      </c>
      <c r="C7674" s="147" t="s">
        <v>95</v>
      </c>
      <c r="D7674" s="168">
        <v>775248</v>
      </c>
      <c r="E7674" s="151">
        <v>833</v>
      </c>
      <c r="F7674" s="913"/>
      <c r="G7674" s="1328"/>
    </row>
    <row r="7675" spans="1:7" ht="19.5" customHeight="1" thickBot="1" x14ac:dyDescent="0.3">
      <c r="A7675" s="1333">
        <v>64</v>
      </c>
      <c r="B7675" s="146" t="s">
        <v>7431</v>
      </c>
      <c r="C7675" s="147" t="s">
        <v>95</v>
      </c>
      <c r="D7675" s="168">
        <v>78170</v>
      </c>
      <c r="E7675" s="151">
        <v>833</v>
      </c>
      <c r="F7675" s="913"/>
      <c r="G7675" s="1337" t="s">
        <v>6051</v>
      </c>
    </row>
    <row r="7676" spans="1:7" ht="19.5" customHeight="1" thickBot="1" x14ac:dyDescent="0.3">
      <c r="A7676" s="1333"/>
      <c r="B7676" s="146" t="s">
        <v>7432</v>
      </c>
      <c r="C7676" s="147" t="s">
        <v>95</v>
      </c>
      <c r="D7676" s="168">
        <v>102978</v>
      </c>
      <c r="E7676" s="151">
        <v>833</v>
      </c>
      <c r="F7676" s="913"/>
      <c r="G7676" s="1328"/>
    </row>
    <row r="7677" spans="1:7" ht="19.5" customHeight="1" thickBot="1" x14ac:dyDescent="0.3">
      <c r="A7677" s="1333"/>
      <c r="B7677" s="146" t="s">
        <v>7433</v>
      </c>
      <c r="C7677" s="147" t="s">
        <v>95</v>
      </c>
      <c r="D7677" s="168">
        <v>270948</v>
      </c>
      <c r="E7677" s="151">
        <v>833</v>
      </c>
      <c r="F7677" s="913"/>
      <c r="G7677" s="1328"/>
    </row>
    <row r="7678" spans="1:7" ht="19.5" customHeight="1" thickBot="1" x14ac:dyDescent="0.3">
      <c r="A7678" s="1333"/>
      <c r="B7678" s="146" t="s">
        <v>7434</v>
      </c>
      <c r="C7678" s="147" t="s">
        <v>95</v>
      </c>
      <c r="D7678" s="168">
        <v>364529</v>
      </c>
      <c r="E7678" s="151">
        <v>833</v>
      </c>
      <c r="F7678" s="913"/>
      <c r="G7678" s="1328"/>
    </row>
    <row r="7679" spans="1:7" ht="19.5" customHeight="1" thickBot="1" x14ac:dyDescent="0.3">
      <c r="A7679" s="1333"/>
      <c r="B7679" s="146" t="s">
        <v>7435</v>
      </c>
      <c r="C7679" s="147" t="s">
        <v>95</v>
      </c>
      <c r="D7679" s="168">
        <v>389433</v>
      </c>
      <c r="E7679" s="151">
        <v>833</v>
      </c>
      <c r="F7679" s="913"/>
      <c r="G7679" s="1328"/>
    </row>
    <row r="7680" spans="1:7" ht="19.5" customHeight="1" thickBot="1" x14ac:dyDescent="0.3">
      <c r="A7680" s="1333"/>
      <c r="B7680" s="146" t="s">
        <v>7436</v>
      </c>
      <c r="C7680" s="147" t="s">
        <v>95</v>
      </c>
      <c r="D7680" s="168">
        <v>415918</v>
      </c>
      <c r="E7680" s="151">
        <v>833</v>
      </c>
      <c r="F7680" s="913"/>
      <c r="G7680" s="1328"/>
    </row>
    <row r="7681" spans="1:7" ht="19.5" customHeight="1" thickBot="1" x14ac:dyDescent="0.3">
      <c r="A7681" s="1333"/>
      <c r="B7681" s="146" t="s">
        <v>7437</v>
      </c>
      <c r="C7681" s="147" t="s">
        <v>95</v>
      </c>
      <c r="D7681" s="168">
        <v>444210</v>
      </c>
      <c r="E7681" s="151">
        <v>833</v>
      </c>
      <c r="F7681" s="913"/>
      <c r="G7681" s="1328"/>
    </row>
    <row r="7682" spans="1:7" ht="19.5" customHeight="1" thickBot="1" x14ac:dyDescent="0.3">
      <c r="A7682" s="1333"/>
      <c r="B7682" s="146" t="s">
        <v>7438</v>
      </c>
      <c r="C7682" s="147" t="s">
        <v>95</v>
      </c>
      <c r="D7682" s="168">
        <v>474562</v>
      </c>
      <c r="E7682" s="151">
        <v>833</v>
      </c>
      <c r="F7682" s="913"/>
      <c r="G7682" s="1328"/>
    </row>
    <row r="7683" spans="1:7" ht="19.5" customHeight="1" thickBot="1" x14ac:dyDescent="0.3">
      <c r="A7683" s="1333"/>
      <c r="B7683" s="146" t="s">
        <v>7439</v>
      </c>
      <c r="C7683" s="147" t="s">
        <v>95</v>
      </c>
      <c r="D7683" s="168">
        <v>507268</v>
      </c>
      <c r="E7683" s="151">
        <v>833</v>
      </c>
      <c r="F7683" s="913"/>
      <c r="G7683" s="1328"/>
    </row>
    <row r="7684" spans="1:7" ht="19.5" customHeight="1" thickBot="1" x14ac:dyDescent="0.3">
      <c r="A7684" s="1333"/>
      <c r="B7684" s="146" t="s">
        <v>7440</v>
      </c>
      <c r="C7684" s="147" t="s">
        <v>95</v>
      </c>
      <c r="D7684" s="168">
        <v>542659</v>
      </c>
      <c r="E7684" s="151">
        <v>833</v>
      </c>
      <c r="F7684" s="913"/>
      <c r="G7684" s="1328"/>
    </row>
    <row r="7685" spans="1:7" ht="19.5" customHeight="1" thickBot="1" x14ac:dyDescent="0.3">
      <c r="A7685" s="1333"/>
      <c r="B7685" s="146" t="s">
        <v>7441</v>
      </c>
      <c r="C7685" s="147" t="s">
        <v>95</v>
      </c>
      <c r="D7685" s="168">
        <v>581110</v>
      </c>
      <c r="E7685" s="151">
        <v>833</v>
      </c>
      <c r="F7685" s="913"/>
      <c r="G7685" s="1328"/>
    </row>
    <row r="7686" spans="1:7" ht="19.5" customHeight="1" thickBot="1" x14ac:dyDescent="0.3">
      <c r="A7686" s="1333"/>
      <c r="B7686" s="146" t="s">
        <v>7442</v>
      </c>
      <c r="C7686" s="147" t="s">
        <v>95</v>
      </c>
      <c r="D7686" s="168">
        <v>623072</v>
      </c>
      <c r="E7686" s="151">
        <v>833</v>
      </c>
      <c r="F7686" s="913"/>
      <c r="G7686" s="1328"/>
    </row>
    <row r="7687" spans="1:7" ht="19.5" customHeight="1" thickBot="1" x14ac:dyDescent="0.3">
      <c r="A7687" s="1333"/>
      <c r="B7687" s="146" t="s">
        <v>7443</v>
      </c>
      <c r="C7687" s="147" t="s">
        <v>95</v>
      </c>
      <c r="D7687" s="168">
        <v>669023</v>
      </c>
      <c r="E7687" s="151">
        <v>833</v>
      </c>
      <c r="F7687" s="913"/>
      <c r="G7687" s="1328"/>
    </row>
    <row r="7688" spans="1:7" ht="19.5" customHeight="1" thickBot="1" x14ac:dyDescent="0.3">
      <c r="A7688" s="1333"/>
      <c r="B7688" s="146" t="s">
        <v>7444</v>
      </c>
      <c r="C7688" s="147" t="s">
        <v>95</v>
      </c>
      <c r="D7688" s="168">
        <v>719533</v>
      </c>
      <c r="E7688" s="151">
        <v>833</v>
      </c>
      <c r="F7688" s="913"/>
      <c r="G7688" s="1328"/>
    </row>
    <row r="7689" spans="1:7" ht="19.5" customHeight="1" thickBot="1" x14ac:dyDescent="0.3">
      <c r="A7689" s="1333"/>
      <c r="B7689" s="146" t="s">
        <v>7445</v>
      </c>
      <c r="C7689" s="147" t="s">
        <v>95</v>
      </c>
      <c r="D7689" s="168">
        <v>775248</v>
      </c>
      <c r="E7689" s="151">
        <v>833</v>
      </c>
      <c r="F7689" s="913"/>
      <c r="G7689" s="1328"/>
    </row>
    <row r="7690" spans="1:7" ht="19.5" customHeight="1" thickBot="1" x14ac:dyDescent="0.3">
      <c r="A7690" s="1333">
        <v>64</v>
      </c>
      <c r="B7690" s="146" t="s">
        <v>7446</v>
      </c>
      <c r="C7690" s="147" t="s">
        <v>95</v>
      </c>
      <c r="D7690" s="168">
        <v>78170</v>
      </c>
      <c r="E7690" s="151">
        <v>833</v>
      </c>
      <c r="F7690" s="913"/>
      <c r="G7690" s="1337" t="s">
        <v>6051</v>
      </c>
    </row>
    <row r="7691" spans="1:7" ht="19.5" customHeight="1" thickBot="1" x14ac:dyDescent="0.3">
      <c r="A7691" s="1333"/>
      <c r="B7691" s="146" t="s">
        <v>7447</v>
      </c>
      <c r="C7691" s="147" t="s">
        <v>95</v>
      </c>
      <c r="D7691" s="168">
        <v>102978</v>
      </c>
      <c r="E7691" s="151">
        <v>833</v>
      </c>
      <c r="F7691" s="913"/>
      <c r="G7691" s="1328"/>
    </row>
    <row r="7692" spans="1:7" ht="19.5" customHeight="1" thickBot="1" x14ac:dyDescent="0.3">
      <c r="A7692" s="1333"/>
      <c r="B7692" s="146" t="s">
        <v>7448</v>
      </c>
      <c r="C7692" s="147" t="s">
        <v>95</v>
      </c>
      <c r="D7692" s="168">
        <v>270948</v>
      </c>
      <c r="E7692" s="151">
        <v>833</v>
      </c>
      <c r="F7692" s="913"/>
      <c r="G7692" s="1328"/>
    </row>
    <row r="7693" spans="1:7" ht="19.5" customHeight="1" thickBot="1" x14ac:dyDescent="0.3">
      <c r="A7693" s="1333"/>
      <c r="B7693" s="146" t="s">
        <v>7449</v>
      </c>
      <c r="C7693" s="147" t="s">
        <v>95</v>
      </c>
      <c r="D7693" s="168">
        <v>364529</v>
      </c>
      <c r="E7693" s="151">
        <v>833</v>
      </c>
      <c r="F7693" s="913"/>
      <c r="G7693" s="1328"/>
    </row>
    <row r="7694" spans="1:7" ht="19.5" customHeight="1" thickBot="1" x14ac:dyDescent="0.3">
      <c r="A7694" s="1333"/>
      <c r="B7694" s="146" t="s">
        <v>7450</v>
      </c>
      <c r="C7694" s="147" t="s">
        <v>95</v>
      </c>
      <c r="D7694" s="168">
        <v>389433</v>
      </c>
      <c r="E7694" s="151">
        <v>833</v>
      </c>
      <c r="F7694" s="913"/>
      <c r="G7694" s="1328"/>
    </row>
    <row r="7695" spans="1:7" ht="19.5" customHeight="1" thickBot="1" x14ac:dyDescent="0.3">
      <c r="A7695" s="1333"/>
      <c r="B7695" s="146" t="s">
        <v>7451</v>
      </c>
      <c r="C7695" s="147" t="s">
        <v>95</v>
      </c>
      <c r="D7695" s="168">
        <v>415918</v>
      </c>
      <c r="E7695" s="151">
        <v>833</v>
      </c>
      <c r="F7695" s="913"/>
      <c r="G7695" s="1328"/>
    </row>
    <row r="7696" spans="1:7" ht="19.5" customHeight="1" thickBot="1" x14ac:dyDescent="0.3">
      <c r="A7696" s="1333"/>
      <c r="B7696" s="146" t="s">
        <v>7452</v>
      </c>
      <c r="C7696" s="147" t="s">
        <v>95</v>
      </c>
      <c r="D7696" s="168">
        <v>444210</v>
      </c>
      <c r="E7696" s="151">
        <v>833</v>
      </c>
      <c r="F7696" s="913"/>
      <c r="G7696" s="1328"/>
    </row>
    <row r="7697" spans="1:7" ht="19.5" customHeight="1" thickBot="1" x14ac:dyDescent="0.3">
      <c r="A7697" s="1333"/>
      <c r="B7697" s="146" t="s">
        <v>7453</v>
      </c>
      <c r="C7697" s="147" t="s">
        <v>95</v>
      </c>
      <c r="D7697" s="168">
        <v>474562</v>
      </c>
      <c r="E7697" s="151">
        <v>833</v>
      </c>
      <c r="F7697" s="913"/>
      <c r="G7697" s="1328"/>
    </row>
    <row r="7698" spans="1:7" ht="19.5" customHeight="1" thickBot="1" x14ac:dyDescent="0.3">
      <c r="A7698" s="1333"/>
      <c r="B7698" s="146" t="s">
        <v>7454</v>
      </c>
      <c r="C7698" s="147" t="s">
        <v>95</v>
      </c>
      <c r="D7698" s="168">
        <v>507268</v>
      </c>
      <c r="E7698" s="151">
        <v>833</v>
      </c>
      <c r="F7698" s="913"/>
      <c r="G7698" s="1328"/>
    </row>
    <row r="7699" spans="1:7" ht="19.5" customHeight="1" thickBot="1" x14ac:dyDescent="0.3">
      <c r="A7699" s="1333"/>
      <c r="B7699" s="146" t="s">
        <v>7455</v>
      </c>
      <c r="C7699" s="147" t="s">
        <v>95</v>
      </c>
      <c r="D7699" s="168">
        <v>542659</v>
      </c>
      <c r="E7699" s="151">
        <v>833</v>
      </c>
      <c r="F7699" s="913"/>
      <c r="G7699" s="1328"/>
    </row>
    <row r="7700" spans="1:7" ht="19.5" customHeight="1" thickBot="1" x14ac:dyDescent="0.3">
      <c r="A7700" s="1333"/>
      <c r="B7700" s="146" t="s">
        <v>7456</v>
      </c>
      <c r="C7700" s="147" t="s">
        <v>95</v>
      </c>
      <c r="D7700" s="168">
        <v>581110</v>
      </c>
      <c r="E7700" s="151">
        <v>833</v>
      </c>
      <c r="F7700" s="913"/>
      <c r="G7700" s="1328"/>
    </row>
    <row r="7701" spans="1:7" ht="19.5" customHeight="1" thickBot="1" x14ac:dyDescent="0.3">
      <c r="A7701" s="1333"/>
      <c r="B7701" s="146" t="s">
        <v>7457</v>
      </c>
      <c r="C7701" s="147" t="s">
        <v>95</v>
      </c>
      <c r="D7701" s="168">
        <v>623072</v>
      </c>
      <c r="E7701" s="151">
        <v>833</v>
      </c>
      <c r="F7701" s="913"/>
      <c r="G7701" s="1328"/>
    </row>
    <row r="7702" spans="1:7" ht="19.5" customHeight="1" thickBot="1" x14ac:dyDescent="0.3">
      <c r="A7702" s="1333"/>
      <c r="B7702" s="146" t="s">
        <v>7458</v>
      </c>
      <c r="C7702" s="147" t="s">
        <v>95</v>
      </c>
      <c r="D7702" s="168">
        <v>669023</v>
      </c>
      <c r="E7702" s="151">
        <v>833</v>
      </c>
      <c r="F7702" s="913"/>
      <c r="G7702" s="1328"/>
    </row>
    <row r="7703" spans="1:7" ht="19.5" customHeight="1" thickBot="1" x14ac:dyDescent="0.3">
      <c r="A7703" s="1333"/>
      <c r="B7703" s="146" t="s">
        <v>7459</v>
      </c>
      <c r="C7703" s="147" t="s">
        <v>95</v>
      </c>
      <c r="D7703" s="168">
        <v>719533</v>
      </c>
      <c r="E7703" s="151">
        <v>833</v>
      </c>
      <c r="F7703" s="913"/>
      <c r="G7703" s="1328"/>
    </row>
    <row r="7704" spans="1:7" ht="19.5" customHeight="1" thickBot="1" x14ac:dyDescent="0.3">
      <c r="A7704" s="1333"/>
      <c r="B7704" s="146" t="s">
        <v>7460</v>
      </c>
      <c r="C7704" s="147" t="s">
        <v>95</v>
      </c>
      <c r="D7704" s="168">
        <v>775248</v>
      </c>
      <c r="E7704" s="151">
        <v>833</v>
      </c>
      <c r="F7704" s="913"/>
      <c r="G7704" s="1328"/>
    </row>
    <row r="7705" spans="1:7" ht="19.5" customHeight="1" thickBot="1" x14ac:dyDescent="0.3">
      <c r="A7705" s="1333">
        <v>65</v>
      </c>
      <c r="B7705" s="146" t="s">
        <v>7461</v>
      </c>
      <c r="C7705" s="147" t="s">
        <v>95</v>
      </c>
      <c r="D7705" s="168">
        <v>78170</v>
      </c>
      <c r="E7705" s="151">
        <v>833</v>
      </c>
      <c r="F7705" s="913"/>
      <c r="G7705" s="1337" t="s">
        <v>6051</v>
      </c>
    </row>
    <row r="7706" spans="1:7" ht="19.5" customHeight="1" thickBot="1" x14ac:dyDescent="0.3">
      <c r="A7706" s="1333"/>
      <c r="B7706" s="146" t="s">
        <v>7462</v>
      </c>
      <c r="C7706" s="147" t="s">
        <v>95</v>
      </c>
      <c r="D7706" s="168">
        <v>102978</v>
      </c>
      <c r="E7706" s="151">
        <v>833</v>
      </c>
      <c r="F7706" s="913"/>
      <c r="G7706" s="1328"/>
    </row>
    <row r="7707" spans="1:7" ht="19.5" customHeight="1" thickBot="1" x14ac:dyDescent="0.3">
      <c r="A7707" s="1333"/>
      <c r="B7707" s="146" t="s">
        <v>7463</v>
      </c>
      <c r="C7707" s="147" t="s">
        <v>95</v>
      </c>
      <c r="D7707" s="168">
        <v>270948</v>
      </c>
      <c r="E7707" s="151">
        <v>833</v>
      </c>
      <c r="F7707" s="913"/>
      <c r="G7707" s="1328"/>
    </row>
    <row r="7708" spans="1:7" ht="19.5" customHeight="1" thickBot="1" x14ac:dyDescent="0.3">
      <c r="A7708" s="1333"/>
      <c r="B7708" s="146" t="s">
        <v>7464</v>
      </c>
      <c r="C7708" s="147" t="s">
        <v>95</v>
      </c>
      <c r="D7708" s="168">
        <v>364529</v>
      </c>
      <c r="E7708" s="151">
        <v>833</v>
      </c>
      <c r="F7708" s="913"/>
      <c r="G7708" s="1328"/>
    </row>
    <row r="7709" spans="1:7" ht="19.5" customHeight="1" thickBot="1" x14ac:dyDescent="0.3">
      <c r="A7709" s="1333"/>
      <c r="B7709" s="146" t="s">
        <v>7465</v>
      </c>
      <c r="C7709" s="147" t="s">
        <v>95</v>
      </c>
      <c r="D7709" s="168">
        <v>389433</v>
      </c>
      <c r="E7709" s="151">
        <v>833</v>
      </c>
      <c r="F7709" s="913"/>
      <c r="G7709" s="1328"/>
    </row>
    <row r="7710" spans="1:7" ht="19.5" customHeight="1" thickBot="1" x14ac:dyDescent="0.3">
      <c r="A7710" s="1333"/>
      <c r="B7710" s="146" t="s">
        <v>7466</v>
      </c>
      <c r="C7710" s="147" t="s">
        <v>95</v>
      </c>
      <c r="D7710" s="168">
        <v>415918</v>
      </c>
      <c r="E7710" s="151">
        <v>833</v>
      </c>
      <c r="F7710" s="913"/>
      <c r="G7710" s="1328"/>
    </row>
    <row r="7711" spans="1:7" ht="19.5" customHeight="1" thickBot="1" x14ac:dyDescent="0.3">
      <c r="A7711" s="1333"/>
      <c r="B7711" s="146" t="s">
        <v>7467</v>
      </c>
      <c r="C7711" s="147" t="s">
        <v>95</v>
      </c>
      <c r="D7711" s="168">
        <v>444210</v>
      </c>
      <c r="E7711" s="151">
        <v>833</v>
      </c>
      <c r="F7711" s="913"/>
      <c r="G7711" s="1328"/>
    </row>
    <row r="7712" spans="1:7" ht="19.5" customHeight="1" thickBot="1" x14ac:dyDescent="0.3">
      <c r="A7712" s="1333"/>
      <c r="B7712" s="146" t="s">
        <v>7468</v>
      </c>
      <c r="C7712" s="147" t="s">
        <v>95</v>
      </c>
      <c r="D7712" s="168">
        <v>474562</v>
      </c>
      <c r="E7712" s="151">
        <v>833</v>
      </c>
      <c r="F7712" s="913"/>
      <c r="G7712" s="1328"/>
    </row>
    <row r="7713" spans="1:7" ht="19.5" customHeight="1" thickBot="1" x14ac:dyDescent="0.3">
      <c r="A7713" s="1333"/>
      <c r="B7713" s="146" t="s">
        <v>7469</v>
      </c>
      <c r="C7713" s="147" t="s">
        <v>95</v>
      </c>
      <c r="D7713" s="168">
        <v>507268</v>
      </c>
      <c r="E7713" s="151">
        <v>833</v>
      </c>
      <c r="F7713" s="913"/>
      <c r="G7713" s="1328"/>
    </row>
    <row r="7714" spans="1:7" ht="19.5" customHeight="1" thickBot="1" x14ac:dyDescent="0.3">
      <c r="A7714" s="1333"/>
      <c r="B7714" s="146" t="s">
        <v>7470</v>
      </c>
      <c r="C7714" s="147" t="s">
        <v>95</v>
      </c>
      <c r="D7714" s="168">
        <v>542659</v>
      </c>
      <c r="E7714" s="151">
        <v>833</v>
      </c>
      <c r="F7714" s="913"/>
      <c r="G7714" s="1328"/>
    </row>
    <row r="7715" spans="1:7" ht="19.5" customHeight="1" thickBot="1" x14ac:dyDescent="0.3">
      <c r="A7715" s="1333"/>
      <c r="B7715" s="146" t="s">
        <v>7471</v>
      </c>
      <c r="C7715" s="147" t="s">
        <v>95</v>
      </c>
      <c r="D7715" s="168">
        <v>581110</v>
      </c>
      <c r="E7715" s="151">
        <v>833</v>
      </c>
      <c r="F7715" s="913"/>
      <c r="G7715" s="1328"/>
    </row>
    <row r="7716" spans="1:7" ht="19.5" customHeight="1" thickBot="1" x14ac:dyDescent="0.3">
      <c r="A7716" s="1333"/>
      <c r="B7716" s="146" t="s">
        <v>7472</v>
      </c>
      <c r="C7716" s="147" t="s">
        <v>95</v>
      </c>
      <c r="D7716" s="168">
        <v>623072</v>
      </c>
      <c r="E7716" s="151">
        <v>833</v>
      </c>
      <c r="F7716" s="913"/>
      <c r="G7716" s="1328"/>
    </row>
    <row r="7717" spans="1:7" ht="19.5" customHeight="1" thickBot="1" x14ac:dyDescent="0.3">
      <c r="A7717" s="1333"/>
      <c r="B7717" s="146" t="s">
        <v>7473</v>
      </c>
      <c r="C7717" s="147" t="s">
        <v>95</v>
      </c>
      <c r="D7717" s="168">
        <v>669023</v>
      </c>
      <c r="E7717" s="151">
        <v>833</v>
      </c>
      <c r="F7717" s="913"/>
      <c r="G7717" s="1328"/>
    </row>
    <row r="7718" spans="1:7" ht="19.5" customHeight="1" thickBot="1" x14ac:dyDescent="0.3">
      <c r="A7718" s="1333"/>
      <c r="B7718" s="146" t="s">
        <v>7474</v>
      </c>
      <c r="C7718" s="147" t="s">
        <v>95</v>
      </c>
      <c r="D7718" s="168">
        <v>719533</v>
      </c>
      <c r="E7718" s="151">
        <v>833</v>
      </c>
      <c r="F7718" s="913"/>
      <c r="G7718" s="1328"/>
    </row>
    <row r="7719" spans="1:7" ht="19.5" customHeight="1" thickBot="1" x14ac:dyDescent="0.3">
      <c r="A7719" s="1333"/>
      <c r="B7719" s="146" t="s">
        <v>7475</v>
      </c>
      <c r="C7719" s="147" t="s">
        <v>95</v>
      </c>
      <c r="D7719" s="168">
        <v>775248</v>
      </c>
      <c r="E7719" s="151">
        <v>833</v>
      </c>
      <c r="F7719" s="913"/>
      <c r="G7719" s="1328"/>
    </row>
    <row r="7720" spans="1:7" ht="19.5" customHeight="1" thickBot="1" x14ac:dyDescent="0.3">
      <c r="A7720" s="1333">
        <v>66</v>
      </c>
      <c r="B7720" s="146" t="s">
        <v>7476</v>
      </c>
      <c r="C7720" s="147" t="s">
        <v>95</v>
      </c>
      <c r="D7720" s="168">
        <v>78170</v>
      </c>
      <c r="E7720" s="151">
        <v>833</v>
      </c>
      <c r="F7720" s="913"/>
      <c r="G7720" s="1337" t="s">
        <v>6051</v>
      </c>
    </row>
    <row r="7721" spans="1:7" ht="19.5" customHeight="1" thickBot="1" x14ac:dyDescent="0.3">
      <c r="A7721" s="1333"/>
      <c r="B7721" s="146" t="s">
        <v>7477</v>
      </c>
      <c r="C7721" s="147" t="s">
        <v>95</v>
      </c>
      <c r="D7721" s="168">
        <v>102978</v>
      </c>
      <c r="E7721" s="151">
        <v>833</v>
      </c>
      <c r="F7721" s="913"/>
      <c r="G7721" s="1328"/>
    </row>
    <row r="7722" spans="1:7" ht="19.5" customHeight="1" thickBot="1" x14ac:dyDescent="0.3">
      <c r="A7722" s="1333"/>
      <c r="B7722" s="146" t="s">
        <v>7478</v>
      </c>
      <c r="C7722" s="147" t="s">
        <v>95</v>
      </c>
      <c r="D7722" s="168">
        <v>270948</v>
      </c>
      <c r="E7722" s="151">
        <v>833</v>
      </c>
      <c r="F7722" s="913"/>
      <c r="G7722" s="1328"/>
    </row>
    <row r="7723" spans="1:7" ht="19.5" customHeight="1" thickBot="1" x14ac:dyDescent="0.3">
      <c r="A7723" s="1333"/>
      <c r="B7723" s="146" t="s">
        <v>7479</v>
      </c>
      <c r="C7723" s="147" t="s">
        <v>95</v>
      </c>
      <c r="D7723" s="168">
        <v>364529</v>
      </c>
      <c r="E7723" s="151">
        <v>833</v>
      </c>
      <c r="F7723" s="913"/>
      <c r="G7723" s="1328"/>
    </row>
    <row r="7724" spans="1:7" ht="19.5" customHeight="1" thickBot="1" x14ac:dyDescent="0.3">
      <c r="A7724" s="1333"/>
      <c r="B7724" s="146" t="s">
        <v>7480</v>
      </c>
      <c r="C7724" s="147" t="s">
        <v>95</v>
      </c>
      <c r="D7724" s="168">
        <v>389433</v>
      </c>
      <c r="E7724" s="151">
        <v>833</v>
      </c>
      <c r="F7724" s="913"/>
      <c r="G7724" s="1328"/>
    </row>
    <row r="7725" spans="1:7" ht="19.5" customHeight="1" thickBot="1" x14ac:dyDescent="0.3">
      <c r="A7725" s="1333"/>
      <c r="B7725" s="146" t="s">
        <v>7481</v>
      </c>
      <c r="C7725" s="147" t="s">
        <v>95</v>
      </c>
      <c r="D7725" s="168">
        <v>415918</v>
      </c>
      <c r="E7725" s="151">
        <v>833</v>
      </c>
      <c r="F7725" s="913"/>
      <c r="G7725" s="1328"/>
    </row>
    <row r="7726" spans="1:7" ht="19.5" customHeight="1" thickBot="1" x14ac:dyDescent="0.3">
      <c r="A7726" s="1333"/>
      <c r="B7726" s="146" t="s">
        <v>7482</v>
      </c>
      <c r="C7726" s="147" t="s">
        <v>95</v>
      </c>
      <c r="D7726" s="168">
        <v>444210</v>
      </c>
      <c r="E7726" s="151">
        <v>833</v>
      </c>
      <c r="F7726" s="913"/>
      <c r="G7726" s="1328"/>
    </row>
    <row r="7727" spans="1:7" ht="19.5" customHeight="1" thickBot="1" x14ac:dyDescent="0.3">
      <c r="A7727" s="1333"/>
      <c r="B7727" s="146" t="s">
        <v>7483</v>
      </c>
      <c r="C7727" s="147" t="s">
        <v>95</v>
      </c>
      <c r="D7727" s="168">
        <v>474562</v>
      </c>
      <c r="E7727" s="151">
        <v>833</v>
      </c>
      <c r="F7727" s="913"/>
      <c r="G7727" s="1328"/>
    </row>
    <row r="7728" spans="1:7" ht="19.5" customHeight="1" thickBot="1" x14ac:dyDescent="0.3">
      <c r="A7728" s="1333"/>
      <c r="B7728" s="146" t="s">
        <v>7484</v>
      </c>
      <c r="C7728" s="147" t="s">
        <v>95</v>
      </c>
      <c r="D7728" s="168">
        <v>507268</v>
      </c>
      <c r="E7728" s="151">
        <v>833</v>
      </c>
      <c r="F7728" s="913"/>
      <c r="G7728" s="1328"/>
    </row>
    <row r="7729" spans="1:7" ht="19.5" customHeight="1" thickBot="1" x14ac:dyDescent="0.3">
      <c r="A7729" s="1333"/>
      <c r="B7729" s="146" t="s">
        <v>7485</v>
      </c>
      <c r="C7729" s="147" t="s">
        <v>95</v>
      </c>
      <c r="D7729" s="168">
        <v>542659</v>
      </c>
      <c r="E7729" s="151">
        <v>833</v>
      </c>
      <c r="F7729" s="913"/>
      <c r="G7729" s="1328"/>
    </row>
    <row r="7730" spans="1:7" ht="19.5" customHeight="1" thickBot="1" x14ac:dyDescent="0.3">
      <c r="A7730" s="1333"/>
      <c r="B7730" s="146" t="s">
        <v>7486</v>
      </c>
      <c r="C7730" s="147" t="s">
        <v>95</v>
      </c>
      <c r="D7730" s="168">
        <v>581110</v>
      </c>
      <c r="E7730" s="151">
        <v>833</v>
      </c>
      <c r="F7730" s="913"/>
      <c r="G7730" s="1328"/>
    </row>
    <row r="7731" spans="1:7" ht="19.5" customHeight="1" thickBot="1" x14ac:dyDescent="0.3">
      <c r="A7731" s="1333"/>
      <c r="B7731" s="146" t="s">
        <v>7487</v>
      </c>
      <c r="C7731" s="147" t="s">
        <v>95</v>
      </c>
      <c r="D7731" s="168">
        <v>623072</v>
      </c>
      <c r="E7731" s="151">
        <v>833</v>
      </c>
      <c r="F7731" s="913"/>
      <c r="G7731" s="1328"/>
    </row>
    <row r="7732" spans="1:7" ht="19.5" customHeight="1" thickBot="1" x14ac:dyDescent="0.3">
      <c r="A7732" s="1333"/>
      <c r="B7732" s="146" t="s">
        <v>7488</v>
      </c>
      <c r="C7732" s="147" t="s">
        <v>95</v>
      </c>
      <c r="D7732" s="168">
        <v>669023</v>
      </c>
      <c r="E7732" s="151">
        <v>833</v>
      </c>
      <c r="F7732" s="913"/>
      <c r="G7732" s="1328"/>
    </row>
    <row r="7733" spans="1:7" ht="19.5" customHeight="1" thickBot="1" x14ac:dyDescent="0.3">
      <c r="A7733" s="1333"/>
      <c r="B7733" s="146" t="s">
        <v>7489</v>
      </c>
      <c r="C7733" s="147" t="s">
        <v>95</v>
      </c>
      <c r="D7733" s="168">
        <v>719533</v>
      </c>
      <c r="E7733" s="151">
        <v>833</v>
      </c>
      <c r="F7733" s="913"/>
      <c r="G7733" s="1328"/>
    </row>
    <row r="7734" spans="1:7" ht="19.5" customHeight="1" thickBot="1" x14ac:dyDescent="0.3">
      <c r="A7734" s="1333"/>
      <c r="B7734" s="146" t="s">
        <v>7490</v>
      </c>
      <c r="C7734" s="147" t="s">
        <v>95</v>
      </c>
      <c r="D7734" s="168">
        <v>775248</v>
      </c>
      <c r="E7734" s="151">
        <v>833</v>
      </c>
      <c r="F7734" s="913"/>
      <c r="G7734" s="1328"/>
    </row>
    <row r="7735" spans="1:7" ht="19.5" customHeight="1" thickBot="1" x14ac:dyDescent="0.3">
      <c r="A7735" s="1333">
        <v>66</v>
      </c>
      <c r="B7735" s="146" t="s">
        <v>7491</v>
      </c>
      <c r="C7735" s="147" t="s">
        <v>95</v>
      </c>
      <c r="D7735" s="168">
        <v>78170</v>
      </c>
      <c r="E7735" s="151">
        <v>833</v>
      </c>
      <c r="F7735" s="913"/>
      <c r="G7735" s="1337" t="s">
        <v>6051</v>
      </c>
    </row>
    <row r="7736" spans="1:7" ht="19.5" customHeight="1" thickBot="1" x14ac:dyDescent="0.3">
      <c r="A7736" s="1333"/>
      <c r="B7736" s="146" t="s">
        <v>7492</v>
      </c>
      <c r="C7736" s="147" t="s">
        <v>95</v>
      </c>
      <c r="D7736" s="168">
        <v>102978</v>
      </c>
      <c r="E7736" s="151">
        <v>833</v>
      </c>
      <c r="F7736" s="913"/>
      <c r="G7736" s="1328"/>
    </row>
    <row r="7737" spans="1:7" ht="19.5" customHeight="1" thickBot="1" x14ac:dyDescent="0.3">
      <c r="A7737" s="1333"/>
      <c r="B7737" s="146" t="s">
        <v>7493</v>
      </c>
      <c r="C7737" s="147" t="s">
        <v>95</v>
      </c>
      <c r="D7737" s="168">
        <v>270948</v>
      </c>
      <c r="E7737" s="151">
        <v>833</v>
      </c>
      <c r="F7737" s="913"/>
      <c r="G7737" s="1328"/>
    </row>
    <row r="7738" spans="1:7" ht="19.5" customHeight="1" thickBot="1" x14ac:dyDescent="0.3">
      <c r="A7738" s="1333"/>
      <c r="B7738" s="146" t="s">
        <v>7494</v>
      </c>
      <c r="C7738" s="147" t="s">
        <v>95</v>
      </c>
      <c r="D7738" s="168">
        <v>364529</v>
      </c>
      <c r="E7738" s="151">
        <v>833</v>
      </c>
      <c r="F7738" s="913"/>
      <c r="G7738" s="1328"/>
    </row>
    <row r="7739" spans="1:7" ht="19.5" customHeight="1" thickBot="1" x14ac:dyDescent="0.3">
      <c r="A7739" s="1333"/>
      <c r="B7739" s="146" t="s">
        <v>7495</v>
      </c>
      <c r="C7739" s="147" t="s">
        <v>95</v>
      </c>
      <c r="D7739" s="168">
        <v>389433</v>
      </c>
      <c r="E7739" s="151">
        <v>833</v>
      </c>
      <c r="F7739" s="913"/>
      <c r="G7739" s="1328"/>
    </row>
    <row r="7740" spans="1:7" ht="19.5" customHeight="1" thickBot="1" x14ac:dyDescent="0.3">
      <c r="A7740" s="1333"/>
      <c r="B7740" s="146" t="s">
        <v>7496</v>
      </c>
      <c r="C7740" s="147" t="s">
        <v>95</v>
      </c>
      <c r="D7740" s="168">
        <v>415918</v>
      </c>
      <c r="E7740" s="151">
        <v>833</v>
      </c>
      <c r="F7740" s="913"/>
      <c r="G7740" s="1328"/>
    </row>
    <row r="7741" spans="1:7" ht="19.5" customHeight="1" thickBot="1" x14ac:dyDescent="0.3">
      <c r="A7741" s="1333"/>
      <c r="B7741" s="146" t="s">
        <v>7497</v>
      </c>
      <c r="C7741" s="147" t="s">
        <v>95</v>
      </c>
      <c r="D7741" s="168">
        <v>444210</v>
      </c>
      <c r="E7741" s="151">
        <v>833</v>
      </c>
      <c r="F7741" s="913"/>
      <c r="G7741" s="1328"/>
    </row>
    <row r="7742" spans="1:7" ht="19.5" customHeight="1" thickBot="1" x14ac:dyDescent="0.3">
      <c r="A7742" s="1333"/>
      <c r="B7742" s="146" t="s">
        <v>7498</v>
      </c>
      <c r="C7742" s="147" t="s">
        <v>95</v>
      </c>
      <c r="D7742" s="168">
        <v>474562</v>
      </c>
      <c r="E7742" s="151">
        <v>833</v>
      </c>
      <c r="F7742" s="913"/>
      <c r="G7742" s="1328"/>
    </row>
    <row r="7743" spans="1:7" ht="19.5" customHeight="1" thickBot="1" x14ac:dyDescent="0.3">
      <c r="A7743" s="1333"/>
      <c r="B7743" s="146" t="s">
        <v>7499</v>
      </c>
      <c r="C7743" s="147" t="s">
        <v>95</v>
      </c>
      <c r="D7743" s="168">
        <v>507268</v>
      </c>
      <c r="E7743" s="151">
        <v>833</v>
      </c>
      <c r="F7743" s="913"/>
      <c r="G7743" s="1328"/>
    </row>
    <row r="7744" spans="1:7" ht="19.5" customHeight="1" thickBot="1" x14ac:dyDescent="0.3">
      <c r="A7744" s="1333"/>
      <c r="B7744" s="146" t="s">
        <v>7500</v>
      </c>
      <c r="C7744" s="147" t="s">
        <v>95</v>
      </c>
      <c r="D7744" s="168">
        <v>542659</v>
      </c>
      <c r="E7744" s="151">
        <v>833</v>
      </c>
      <c r="F7744" s="913"/>
      <c r="G7744" s="1328"/>
    </row>
    <row r="7745" spans="1:7" ht="19.5" customHeight="1" thickBot="1" x14ac:dyDescent="0.3">
      <c r="A7745" s="1333"/>
      <c r="B7745" s="146" t="s">
        <v>7501</v>
      </c>
      <c r="C7745" s="147" t="s">
        <v>95</v>
      </c>
      <c r="D7745" s="168">
        <v>581110</v>
      </c>
      <c r="E7745" s="151">
        <v>833</v>
      </c>
      <c r="F7745" s="913"/>
      <c r="G7745" s="1328"/>
    </row>
    <row r="7746" spans="1:7" ht="19.5" customHeight="1" thickBot="1" x14ac:dyDescent="0.3">
      <c r="A7746" s="1333"/>
      <c r="B7746" s="146" t="s">
        <v>7502</v>
      </c>
      <c r="C7746" s="147" t="s">
        <v>95</v>
      </c>
      <c r="D7746" s="168">
        <v>623072</v>
      </c>
      <c r="E7746" s="151">
        <v>833</v>
      </c>
      <c r="F7746" s="913"/>
      <c r="G7746" s="1328"/>
    </row>
    <row r="7747" spans="1:7" ht="19.5" customHeight="1" thickBot="1" x14ac:dyDescent="0.3">
      <c r="A7747" s="1333"/>
      <c r="B7747" s="146" t="s">
        <v>7503</v>
      </c>
      <c r="C7747" s="147" t="s">
        <v>95</v>
      </c>
      <c r="D7747" s="168">
        <v>669023</v>
      </c>
      <c r="E7747" s="151">
        <v>833</v>
      </c>
      <c r="F7747" s="913"/>
      <c r="G7747" s="1328"/>
    </row>
    <row r="7748" spans="1:7" ht="19.5" customHeight="1" thickBot="1" x14ac:dyDescent="0.3">
      <c r="A7748" s="1333"/>
      <c r="B7748" s="146" t="s">
        <v>7504</v>
      </c>
      <c r="C7748" s="147" t="s">
        <v>95</v>
      </c>
      <c r="D7748" s="168">
        <v>719533</v>
      </c>
      <c r="E7748" s="151">
        <v>833</v>
      </c>
      <c r="F7748" s="913"/>
      <c r="G7748" s="1328"/>
    </row>
    <row r="7749" spans="1:7" ht="19.5" customHeight="1" thickBot="1" x14ac:dyDescent="0.3">
      <c r="A7749" s="1333"/>
      <c r="B7749" s="146" t="s">
        <v>7505</v>
      </c>
      <c r="C7749" s="147" t="s">
        <v>95</v>
      </c>
      <c r="D7749" s="168">
        <v>775248</v>
      </c>
      <c r="E7749" s="151">
        <v>833</v>
      </c>
      <c r="F7749" s="913"/>
      <c r="G7749" s="1328"/>
    </row>
    <row r="7750" spans="1:7" ht="19.5" customHeight="1" thickBot="1" x14ac:dyDescent="0.3">
      <c r="A7750" s="1333">
        <v>67</v>
      </c>
      <c r="B7750" s="146" t="s">
        <v>7506</v>
      </c>
      <c r="C7750" s="147" t="s">
        <v>95</v>
      </c>
      <c r="D7750" s="168">
        <v>78170</v>
      </c>
      <c r="E7750" s="151">
        <v>833</v>
      </c>
      <c r="F7750" s="913"/>
      <c r="G7750" s="1337" t="s">
        <v>6051</v>
      </c>
    </row>
    <row r="7751" spans="1:7" ht="19.5" customHeight="1" thickBot="1" x14ac:dyDescent="0.3">
      <c r="A7751" s="1333"/>
      <c r="B7751" s="146" t="s">
        <v>7507</v>
      </c>
      <c r="C7751" s="147" t="s">
        <v>95</v>
      </c>
      <c r="D7751" s="168">
        <v>102978</v>
      </c>
      <c r="E7751" s="151">
        <v>833</v>
      </c>
      <c r="F7751" s="913"/>
      <c r="G7751" s="1328"/>
    </row>
    <row r="7752" spans="1:7" ht="19.5" customHeight="1" thickBot="1" x14ac:dyDescent="0.3">
      <c r="A7752" s="1333"/>
      <c r="B7752" s="146" t="s">
        <v>7508</v>
      </c>
      <c r="C7752" s="147" t="s">
        <v>95</v>
      </c>
      <c r="D7752" s="168">
        <v>270948</v>
      </c>
      <c r="E7752" s="151">
        <v>833</v>
      </c>
      <c r="F7752" s="913"/>
      <c r="G7752" s="1328"/>
    </row>
    <row r="7753" spans="1:7" ht="19.5" customHeight="1" thickBot="1" x14ac:dyDescent="0.3">
      <c r="A7753" s="1333"/>
      <c r="B7753" s="146" t="s">
        <v>7509</v>
      </c>
      <c r="C7753" s="147" t="s">
        <v>95</v>
      </c>
      <c r="D7753" s="168">
        <v>364529</v>
      </c>
      <c r="E7753" s="151">
        <v>833</v>
      </c>
      <c r="F7753" s="913"/>
      <c r="G7753" s="1328"/>
    </row>
    <row r="7754" spans="1:7" ht="19.5" customHeight="1" thickBot="1" x14ac:dyDescent="0.3">
      <c r="A7754" s="1333"/>
      <c r="B7754" s="146" t="s">
        <v>7510</v>
      </c>
      <c r="C7754" s="147" t="s">
        <v>95</v>
      </c>
      <c r="D7754" s="168">
        <v>389433</v>
      </c>
      <c r="E7754" s="151">
        <v>833</v>
      </c>
      <c r="F7754" s="913"/>
      <c r="G7754" s="1328"/>
    </row>
    <row r="7755" spans="1:7" ht="19.5" customHeight="1" thickBot="1" x14ac:dyDescent="0.3">
      <c r="A7755" s="1333"/>
      <c r="B7755" s="146" t="s">
        <v>7511</v>
      </c>
      <c r="C7755" s="147" t="s">
        <v>95</v>
      </c>
      <c r="D7755" s="168">
        <v>415918</v>
      </c>
      <c r="E7755" s="151">
        <v>833</v>
      </c>
      <c r="F7755" s="913"/>
      <c r="G7755" s="1328"/>
    </row>
    <row r="7756" spans="1:7" ht="19.5" customHeight="1" thickBot="1" x14ac:dyDescent="0.3">
      <c r="A7756" s="1333"/>
      <c r="B7756" s="146" t="s">
        <v>7512</v>
      </c>
      <c r="C7756" s="147" t="s">
        <v>95</v>
      </c>
      <c r="D7756" s="168">
        <v>444210</v>
      </c>
      <c r="E7756" s="151">
        <v>833</v>
      </c>
      <c r="F7756" s="913"/>
      <c r="G7756" s="1328"/>
    </row>
    <row r="7757" spans="1:7" ht="19.5" customHeight="1" thickBot="1" x14ac:dyDescent="0.3">
      <c r="A7757" s="1333"/>
      <c r="B7757" s="146" t="s">
        <v>7513</v>
      </c>
      <c r="C7757" s="147" t="s">
        <v>95</v>
      </c>
      <c r="D7757" s="168">
        <v>474562</v>
      </c>
      <c r="E7757" s="151">
        <v>833</v>
      </c>
      <c r="F7757" s="913"/>
      <c r="G7757" s="1328"/>
    </row>
    <row r="7758" spans="1:7" ht="19.5" customHeight="1" thickBot="1" x14ac:dyDescent="0.3">
      <c r="A7758" s="1333"/>
      <c r="B7758" s="146" t="s">
        <v>7514</v>
      </c>
      <c r="C7758" s="147" t="s">
        <v>95</v>
      </c>
      <c r="D7758" s="168">
        <v>507268</v>
      </c>
      <c r="E7758" s="151">
        <v>833</v>
      </c>
      <c r="F7758" s="913"/>
      <c r="G7758" s="1328"/>
    </row>
    <row r="7759" spans="1:7" ht="19.5" customHeight="1" thickBot="1" x14ac:dyDescent="0.3">
      <c r="A7759" s="1333"/>
      <c r="B7759" s="146" t="s">
        <v>7515</v>
      </c>
      <c r="C7759" s="147" t="s">
        <v>95</v>
      </c>
      <c r="D7759" s="168">
        <v>542659</v>
      </c>
      <c r="E7759" s="151">
        <v>833</v>
      </c>
      <c r="F7759" s="913"/>
      <c r="G7759" s="1328"/>
    </row>
    <row r="7760" spans="1:7" ht="19.5" customHeight="1" thickBot="1" x14ac:dyDescent="0.3">
      <c r="A7760" s="1333"/>
      <c r="B7760" s="146" t="s">
        <v>7516</v>
      </c>
      <c r="C7760" s="147" t="s">
        <v>95</v>
      </c>
      <c r="D7760" s="168">
        <v>581110</v>
      </c>
      <c r="E7760" s="151">
        <v>833</v>
      </c>
      <c r="F7760" s="913"/>
      <c r="G7760" s="1328"/>
    </row>
    <row r="7761" spans="1:7" ht="19.5" customHeight="1" thickBot="1" x14ac:dyDescent="0.3">
      <c r="A7761" s="1333"/>
      <c r="B7761" s="146" t="s">
        <v>7517</v>
      </c>
      <c r="C7761" s="147" t="s">
        <v>95</v>
      </c>
      <c r="D7761" s="168">
        <v>623072</v>
      </c>
      <c r="E7761" s="151">
        <v>833</v>
      </c>
      <c r="F7761" s="913"/>
      <c r="G7761" s="1328"/>
    </row>
    <row r="7762" spans="1:7" ht="19.5" customHeight="1" thickBot="1" x14ac:dyDescent="0.3">
      <c r="A7762" s="1333"/>
      <c r="B7762" s="146" t="s">
        <v>7518</v>
      </c>
      <c r="C7762" s="147" t="s">
        <v>95</v>
      </c>
      <c r="D7762" s="168">
        <v>669023</v>
      </c>
      <c r="E7762" s="151">
        <v>833</v>
      </c>
      <c r="F7762" s="913"/>
      <c r="G7762" s="1328"/>
    </row>
    <row r="7763" spans="1:7" ht="19.5" customHeight="1" thickBot="1" x14ac:dyDescent="0.3">
      <c r="A7763" s="1333"/>
      <c r="B7763" s="146" t="s">
        <v>7519</v>
      </c>
      <c r="C7763" s="147" t="s">
        <v>95</v>
      </c>
      <c r="D7763" s="168">
        <v>719533</v>
      </c>
      <c r="E7763" s="151">
        <v>833</v>
      </c>
      <c r="F7763" s="913"/>
      <c r="G7763" s="1328"/>
    </row>
    <row r="7764" spans="1:7" ht="19.5" customHeight="1" thickBot="1" x14ac:dyDescent="0.3">
      <c r="A7764" s="1333"/>
      <c r="B7764" s="146" t="s">
        <v>7520</v>
      </c>
      <c r="C7764" s="147" t="s">
        <v>95</v>
      </c>
      <c r="D7764" s="168">
        <v>775248</v>
      </c>
      <c r="E7764" s="151">
        <v>833</v>
      </c>
      <c r="F7764" s="913"/>
      <c r="G7764" s="1328"/>
    </row>
    <row r="7765" spans="1:7" ht="19.5" customHeight="1" thickBot="1" x14ac:dyDescent="0.3">
      <c r="A7765" s="1333">
        <v>68</v>
      </c>
      <c r="B7765" s="146" t="s">
        <v>7521</v>
      </c>
      <c r="C7765" s="147" t="s">
        <v>95</v>
      </c>
      <c r="D7765" s="168">
        <v>78170</v>
      </c>
      <c r="E7765" s="151">
        <v>833</v>
      </c>
      <c r="F7765" s="913"/>
      <c r="G7765" s="1337" t="s">
        <v>6051</v>
      </c>
    </row>
    <row r="7766" spans="1:7" ht="19.5" customHeight="1" thickBot="1" x14ac:dyDescent="0.3">
      <c r="A7766" s="1333"/>
      <c r="B7766" s="146" t="s">
        <v>7522</v>
      </c>
      <c r="C7766" s="147" t="s">
        <v>95</v>
      </c>
      <c r="D7766" s="168">
        <v>102978</v>
      </c>
      <c r="E7766" s="151">
        <v>833</v>
      </c>
      <c r="F7766" s="913"/>
      <c r="G7766" s="1328"/>
    </row>
    <row r="7767" spans="1:7" ht="19.5" customHeight="1" thickBot="1" x14ac:dyDescent="0.3">
      <c r="A7767" s="1333"/>
      <c r="B7767" s="146" t="s">
        <v>7523</v>
      </c>
      <c r="C7767" s="147" t="s">
        <v>95</v>
      </c>
      <c r="D7767" s="168">
        <v>270948</v>
      </c>
      <c r="E7767" s="151">
        <v>833</v>
      </c>
      <c r="F7767" s="913"/>
      <c r="G7767" s="1328"/>
    </row>
    <row r="7768" spans="1:7" ht="19.5" customHeight="1" thickBot="1" x14ac:dyDescent="0.3">
      <c r="A7768" s="1333"/>
      <c r="B7768" s="146" t="s">
        <v>7524</v>
      </c>
      <c r="C7768" s="147" t="s">
        <v>95</v>
      </c>
      <c r="D7768" s="168">
        <v>364529</v>
      </c>
      <c r="E7768" s="151">
        <v>833</v>
      </c>
      <c r="F7768" s="913"/>
      <c r="G7768" s="1328"/>
    </row>
    <row r="7769" spans="1:7" ht="19.5" customHeight="1" thickBot="1" x14ac:dyDescent="0.3">
      <c r="A7769" s="1333"/>
      <c r="B7769" s="146" t="s">
        <v>7525</v>
      </c>
      <c r="C7769" s="147" t="s">
        <v>95</v>
      </c>
      <c r="D7769" s="168">
        <v>389433</v>
      </c>
      <c r="E7769" s="151">
        <v>833</v>
      </c>
      <c r="F7769" s="913"/>
      <c r="G7769" s="1328"/>
    </row>
    <row r="7770" spans="1:7" ht="19.5" customHeight="1" thickBot="1" x14ac:dyDescent="0.3">
      <c r="A7770" s="1333"/>
      <c r="B7770" s="146" t="s">
        <v>7526</v>
      </c>
      <c r="C7770" s="147" t="s">
        <v>95</v>
      </c>
      <c r="D7770" s="168">
        <v>415918</v>
      </c>
      <c r="E7770" s="151">
        <v>833</v>
      </c>
      <c r="F7770" s="913"/>
      <c r="G7770" s="1328"/>
    </row>
    <row r="7771" spans="1:7" ht="19.5" customHeight="1" thickBot="1" x14ac:dyDescent="0.3">
      <c r="A7771" s="1333"/>
      <c r="B7771" s="146" t="s">
        <v>7527</v>
      </c>
      <c r="C7771" s="147" t="s">
        <v>95</v>
      </c>
      <c r="D7771" s="168">
        <v>444210</v>
      </c>
      <c r="E7771" s="151">
        <v>833</v>
      </c>
      <c r="F7771" s="913"/>
      <c r="G7771" s="1328"/>
    </row>
    <row r="7772" spans="1:7" ht="19.5" customHeight="1" thickBot="1" x14ac:dyDescent="0.3">
      <c r="A7772" s="1333"/>
      <c r="B7772" s="146" t="s">
        <v>7528</v>
      </c>
      <c r="C7772" s="147" t="s">
        <v>95</v>
      </c>
      <c r="D7772" s="168">
        <v>474562</v>
      </c>
      <c r="E7772" s="151">
        <v>833</v>
      </c>
      <c r="F7772" s="913"/>
      <c r="G7772" s="1328"/>
    </row>
    <row r="7773" spans="1:7" ht="19.5" customHeight="1" thickBot="1" x14ac:dyDescent="0.3">
      <c r="A7773" s="1333"/>
      <c r="B7773" s="146" t="s">
        <v>7529</v>
      </c>
      <c r="C7773" s="147" t="s">
        <v>95</v>
      </c>
      <c r="D7773" s="168">
        <v>507268</v>
      </c>
      <c r="E7773" s="151">
        <v>833</v>
      </c>
      <c r="F7773" s="913"/>
      <c r="G7773" s="1328"/>
    </row>
    <row r="7774" spans="1:7" ht="19.5" customHeight="1" thickBot="1" x14ac:dyDescent="0.3">
      <c r="A7774" s="1333"/>
      <c r="B7774" s="146" t="s">
        <v>7530</v>
      </c>
      <c r="C7774" s="147" t="s">
        <v>95</v>
      </c>
      <c r="D7774" s="168">
        <v>542659</v>
      </c>
      <c r="E7774" s="151">
        <v>833</v>
      </c>
      <c r="F7774" s="913"/>
      <c r="G7774" s="1328"/>
    </row>
    <row r="7775" spans="1:7" ht="19.5" customHeight="1" thickBot="1" x14ac:dyDescent="0.3">
      <c r="A7775" s="1333"/>
      <c r="B7775" s="146" t="s">
        <v>7531</v>
      </c>
      <c r="C7775" s="147" t="s">
        <v>95</v>
      </c>
      <c r="D7775" s="168">
        <v>581110</v>
      </c>
      <c r="E7775" s="151">
        <v>833</v>
      </c>
      <c r="F7775" s="913"/>
      <c r="G7775" s="1328"/>
    </row>
    <row r="7776" spans="1:7" ht="19.5" customHeight="1" thickBot="1" x14ac:dyDescent="0.3">
      <c r="A7776" s="1333"/>
      <c r="B7776" s="146" t="s">
        <v>7532</v>
      </c>
      <c r="C7776" s="147" t="s">
        <v>95</v>
      </c>
      <c r="D7776" s="168">
        <v>623072</v>
      </c>
      <c r="E7776" s="151">
        <v>833</v>
      </c>
      <c r="F7776" s="913"/>
      <c r="G7776" s="1328"/>
    </row>
    <row r="7777" spans="1:7" ht="19.5" customHeight="1" thickBot="1" x14ac:dyDescent="0.3">
      <c r="A7777" s="1333"/>
      <c r="B7777" s="146" t="s">
        <v>7533</v>
      </c>
      <c r="C7777" s="147" t="s">
        <v>95</v>
      </c>
      <c r="D7777" s="168">
        <v>669023</v>
      </c>
      <c r="E7777" s="151">
        <v>833</v>
      </c>
      <c r="F7777" s="913"/>
      <c r="G7777" s="1328"/>
    </row>
    <row r="7778" spans="1:7" ht="19.5" customHeight="1" thickBot="1" x14ac:dyDescent="0.3">
      <c r="A7778" s="1333"/>
      <c r="B7778" s="146" t="s">
        <v>7534</v>
      </c>
      <c r="C7778" s="147" t="s">
        <v>95</v>
      </c>
      <c r="D7778" s="168">
        <v>719533</v>
      </c>
      <c r="E7778" s="151">
        <v>833</v>
      </c>
      <c r="F7778" s="913"/>
      <c r="G7778" s="1328"/>
    </row>
    <row r="7779" spans="1:7" ht="19.5" customHeight="1" thickBot="1" x14ac:dyDescent="0.3">
      <c r="A7779" s="1333"/>
      <c r="B7779" s="146" t="s">
        <v>7535</v>
      </c>
      <c r="C7779" s="147" t="s">
        <v>95</v>
      </c>
      <c r="D7779" s="168">
        <v>775248</v>
      </c>
      <c r="E7779" s="151">
        <v>833</v>
      </c>
      <c r="F7779" s="913"/>
      <c r="G7779" s="1328"/>
    </row>
    <row r="7780" spans="1:7" ht="19.5" customHeight="1" thickBot="1" x14ac:dyDescent="0.3">
      <c r="A7780" s="1333">
        <v>68</v>
      </c>
      <c r="B7780" s="146" t="s">
        <v>7521</v>
      </c>
      <c r="C7780" s="147" t="s">
        <v>95</v>
      </c>
      <c r="D7780" s="168">
        <v>78170</v>
      </c>
      <c r="E7780" s="151">
        <v>833</v>
      </c>
      <c r="F7780" s="913"/>
      <c r="G7780" s="1337" t="s">
        <v>6051</v>
      </c>
    </row>
    <row r="7781" spans="1:7" ht="19.5" customHeight="1" thickBot="1" x14ac:dyDescent="0.3">
      <c r="A7781" s="1333"/>
      <c r="B7781" s="146" t="s">
        <v>7522</v>
      </c>
      <c r="C7781" s="147" t="s">
        <v>95</v>
      </c>
      <c r="D7781" s="168">
        <v>102978</v>
      </c>
      <c r="E7781" s="151">
        <v>833</v>
      </c>
      <c r="F7781" s="913"/>
      <c r="G7781" s="1328"/>
    </row>
    <row r="7782" spans="1:7" ht="19.5" customHeight="1" thickBot="1" x14ac:dyDescent="0.3">
      <c r="A7782" s="1333"/>
      <c r="B7782" s="146" t="s">
        <v>7523</v>
      </c>
      <c r="C7782" s="147" t="s">
        <v>95</v>
      </c>
      <c r="D7782" s="168">
        <v>270948</v>
      </c>
      <c r="E7782" s="151">
        <v>833</v>
      </c>
      <c r="F7782" s="913"/>
      <c r="G7782" s="1328"/>
    </row>
    <row r="7783" spans="1:7" ht="19.5" customHeight="1" thickBot="1" x14ac:dyDescent="0.3">
      <c r="A7783" s="1333"/>
      <c r="B7783" s="146" t="s">
        <v>7524</v>
      </c>
      <c r="C7783" s="147" t="s">
        <v>95</v>
      </c>
      <c r="D7783" s="168">
        <v>364529</v>
      </c>
      <c r="E7783" s="151">
        <v>833</v>
      </c>
      <c r="F7783" s="913"/>
      <c r="G7783" s="1328"/>
    </row>
    <row r="7784" spans="1:7" ht="19.5" customHeight="1" thickBot="1" x14ac:dyDescent="0.3">
      <c r="A7784" s="1333"/>
      <c r="B7784" s="146" t="s">
        <v>7525</v>
      </c>
      <c r="C7784" s="147" t="s">
        <v>95</v>
      </c>
      <c r="D7784" s="168">
        <v>389433</v>
      </c>
      <c r="E7784" s="151">
        <v>833</v>
      </c>
      <c r="F7784" s="913"/>
      <c r="G7784" s="1328"/>
    </row>
    <row r="7785" spans="1:7" ht="19.5" customHeight="1" thickBot="1" x14ac:dyDescent="0.3">
      <c r="A7785" s="1333"/>
      <c r="B7785" s="146" t="s">
        <v>7526</v>
      </c>
      <c r="C7785" s="147" t="s">
        <v>95</v>
      </c>
      <c r="D7785" s="168">
        <v>415918</v>
      </c>
      <c r="E7785" s="151">
        <v>833</v>
      </c>
      <c r="F7785" s="913"/>
      <c r="G7785" s="1328"/>
    </row>
    <row r="7786" spans="1:7" ht="19.5" customHeight="1" thickBot="1" x14ac:dyDescent="0.3">
      <c r="A7786" s="1333"/>
      <c r="B7786" s="146" t="s">
        <v>7527</v>
      </c>
      <c r="C7786" s="147" t="s">
        <v>95</v>
      </c>
      <c r="D7786" s="168">
        <v>444210</v>
      </c>
      <c r="E7786" s="151">
        <v>833</v>
      </c>
      <c r="F7786" s="913"/>
      <c r="G7786" s="1328"/>
    </row>
    <row r="7787" spans="1:7" ht="19.5" customHeight="1" thickBot="1" x14ac:dyDescent="0.3">
      <c r="A7787" s="1333"/>
      <c r="B7787" s="146" t="s">
        <v>7528</v>
      </c>
      <c r="C7787" s="147" t="s">
        <v>95</v>
      </c>
      <c r="D7787" s="168">
        <v>474562</v>
      </c>
      <c r="E7787" s="151">
        <v>833</v>
      </c>
      <c r="F7787" s="913"/>
      <c r="G7787" s="1328"/>
    </row>
    <row r="7788" spans="1:7" ht="19.5" customHeight="1" thickBot="1" x14ac:dyDescent="0.3">
      <c r="A7788" s="1333"/>
      <c r="B7788" s="146" t="s">
        <v>7529</v>
      </c>
      <c r="C7788" s="147" t="s">
        <v>95</v>
      </c>
      <c r="D7788" s="168">
        <v>507268</v>
      </c>
      <c r="E7788" s="151">
        <v>833</v>
      </c>
      <c r="F7788" s="913"/>
      <c r="G7788" s="1328"/>
    </row>
    <row r="7789" spans="1:7" ht="19.5" customHeight="1" thickBot="1" x14ac:dyDescent="0.3">
      <c r="A7789" s="1333"/>
      <c r="B7789" s="146" t="s">
        <v>7530</v>
      </c>
      <c r="C7789" s="147" t="s">
        <v>95</v>
      </c>
      <c r="D7789" s="168">
        <v>542659</v>
      </c>
      <c r="E7789" s="151">
        <v>833</v>
      </c>
      <c r="F7789" s="913"/>
      <c r="G7789" s="1328"/>
    </row>
    <row r="7790" spans="1:7" ht="19.5" customHeight="1" thickBot="1" x14ac:dyDescent="0.3">
      <c r="A7790" s="1333"/>
      <c r="B7790" s="146" t="s">
        <v>7531</v>
      </c>
      <c r="C7790" s="147" t="s">
        <v>95</v>
      </c>
      <c r="D7790" s="168">
        <v>581110</v>
      </c>
      <c r="E7790" s="151">
        <v>833</v>
      </c>
      <c r="F7790" s="913"/>
      <c r="G7790" s="1328"/>
    </row>
    <row r="7791" spans="1:7" ht="19.5" customHeight="1" thickBot="1" x14ac:dyDescent="0.3">
      <c r="A7791" s="1333"/>
      <c r="B7791" s="146" t="s">
        <v>7532</v>
      </c>
      <c r="C7791" s="147" t="s">
        <v>95</v>
      </c>
      <c r="D7791" s="168">
        <v>623072</v>
      </c>
      <c r="E7791" s="151">
        <v>833</v>
      </c>
      <c r="F7791" s="913"/>
      <c r="G7791" s="1328"/>
    </row>
    <row r="7792" spans="1:7" ht="19.5" customHeight="1" thickBot="1" x14ac:dyDescent="0.3">
      <c r="A7792" s="1333"/>
      <c r="B7792" s="146" t="s">
        <v>7533</v>
      </c>
      <c r="C7792" s="147" t="s">
        <v>95</v>
      </c>
      <c r="D7792" s="168">
        <v>669023</v>
      </c>
      <c r="E7792" s="151">
        <v>833</v>
      </c>
      <c r="F7792" s="913"/>
      <c r="G7792" s="1328"/>
    </row>
    <row r="7793" spans="1:7" ht="19.5" customHeight="1" thickBot="1" x14ac:dyDescent="0.3">
      <c r="A7793" s="1333"/>
      <c r="B7793" s="146" t="s">
        <v>7534</v>
      </c>
      <c r="C7793" s="147" t="s">
        <v>95</v>
      </c>
      <c r="D7793" s="168">
        <v>719533</v>
      </c>
      <c r="E7793" s="151">
        <v>833</v>
      </c>
      <c r="F7793" s="913"/>
      <c r="G7793" s="1328"/>
    </row>
    <row r="7794" spans="1:7" ht="19.5" customHeight="1" thickBot="1" x14ac:dyDescent="0.3">
      <c r="A7794" s="1333"/>
      <c r="B7794" s="146" t="s">
        <v>7535</v>
      </c>
      <c r="C7794" s="147" t="s">
        <v>95</v>
      </c>
      <c r="D7794" s="168">
        <v>775248</v>
      </c>
      <c r="E7794" s="151">
        <v>833</v>
      </c>
      <c r="F7794" s="913"/>
      <c r="G7794" s="1328"/>
    </row>
    <row r="7795" spans="1:7" ht="19.5" customHeight="1" thickBot="1" x14ac:dyDescent="0.3">
      <c r="A7795" s="1333">
        <v>69</v>
      </c>
      <c r="B7795" s="146" t="s">
        <v>7536</v>
      </c>
      <c r="C7795" s="147" t="s">
        <v>95</v>
      </c>
      <c r="D7795" s="168">
        <v>78170</v>
      </c>
      <c r="E7795" s="151">
        <v>833</v>
      </c>
      <c r="F7795" s="913"/>
      <c r="G7795" s="1337" t="s">
        <v>6051</v>
      </c>
    </row>
    <row r="7796" spans="1:7" ht="19.5" customHeight="1" thickBot="1" x14ac:dyDescent="0.3">
      <c r="A7796" s="1333"/>
      <c r="B7796" s="146" t="s">
        <v>7537</v>
      </c>
      <c r="C7796" s="147" t="s">
        <v>95</v>
      </c>
      <c r="D7796" s="168">
        <v>102978</v>
      </c>
      <c r="E7796" s="151">
        <v>833</v>
      </c>
      <c r="F7796" s="913"/>
      <c r="G7796" s="1328"/>
    </row>
    <row r="7797" spans="1:7" ht="19.5" customHeight="1" thickBot="1" x14ac:dyDescent="0.3">
      <c r="A7797" s="1333"/>
      <c r="B7797" s="146" t="s">
        <v>7538</v>
      </c>
      <c r="C7797" s="147" t="s">
        <v>95</v>
      </c>
      <c r="D7797" s="168">
        <v>270948</v>
      </c>
      <c r="E7797" s="151">
        <v>833</v>
      </c>
      <c r="F7797" s="913"/>
      <c r="G7797" s="1328"/>
    </row>
    <row r="7798" spans="1:7" ht="19.5" customHeight="1" thickBot="1" x14ac:dyDescent="0.3">
      <c r="A7798" s="1333"/>
      <c r="B7798" s="146" t="s">
        <v>7539</v>
      </c>
      <c r="C7798" s="147" t="s">
        <v>95</v>
      </c>
      <c r="D7798" s="168">
        <v>364529</v>
      </c>
      <c r="E7798" s="151">
        <v>833</v>
      </c>
      <c r="F7798" s="913"/>
      <c r="G7798" s="1328"/>
    </row>
    <row r="7799" spans="1:7" ht="19.5" customHeight="1" thickBot="1" x14ac:dyDescent="0.3">
      <c r="A7799" s="1333"/>
      <c r="B7799" s="146" t="s">
        <v>7540</v>
      </c>
      <c r="C7799" s="147" t="s">
        <v>95</v>
      </c>
      <c r="D7799" s="168">
        <v>389433</v>
      </c>
      <c r="E7799" s="151">
        <v>833</v>
      </c>
      <c r="F7799" s="913"/>
      <c r="G7799" s="1328"/>
    </row>
    <row r="7800" spans="1:7" ht="19.5" customHeight="1" thickBot="1" x14ac:dyDescent="0.3">
      <c r="A7800" s="1333"/>
      <c r="B7800" s="146" t="s">
        <v>7541</v>
      </c>
      <c r="C7800" s="147" t="s">
        <v>95</v>
      </c>
      <c r="D7800" s="168">
        <v>415918</v>
      </c>
      <c r="E7800" s="151">
        <v>833</v>
      </c>
      <c r="F7800" s="913"/>
      <c r="G7800" s="1328"/>
    </row>
    <row r="7801" spans="1:7" ht="19.5" customHeight="1" thickBot="1" x14ac:dyDescent="0.3">
      <c r="A7801" s="1333"/>
      <c r="B7801" s="146" t="s">
        <v>7542</v>
      </c>
      <c r="C7801" s="147" t="s">
        <v>95</v>
      </c>
      <c r="D7801" s="168">
        <v>444210</v>
      </c>
      <c r="E7801" s="151">
        <v>833</v>
      </c>
      <c r="F7801" s="913"/>
      <c r="G7801" s="1328"/>
    </row>
    <row r="7802" spans="1:7" ht="19.5" customHeight="1" thickBot="1" x14ac:dyDescent="0.3">
      <c r="A7802" s="1333"/>
      <c r="B7802" s="146" t="s">
        <v>7543</v>
      </c>
      <c r="C7802" s="147" t="s">
        <v>95</v>
      </c>
      <c r="D7802" s="168">
        <v>474562</v>
      </c>
      <c r="E7802" s="151">
        <v>833</v>
      </c>
      <c r="F7802" s="913"/>
      <c r="G7802" s="1328"/>
    </row>
    <row r="7803" spans="1:7" ht="19.5" customHeight="1" thickBot="1" x14ac:dyDescent="0.3">
      <c r="A7803" s="1333"/>
      <c r="B7803" s="146" t="s">
        <v>7544</v>
      </c>
      <c r="C7803" s="147" t="s">
        <v>95</v>
      </c>
      <c r="D7803" s="168">
        <v>507268</v>
      </c>
      <c r="E7803" s="151">
        <v>833</v>
      </c>
      <c r="F7803" s="913"/>
      <c r="G7803" s="1328"/>
    </row>
    <row r="7804" spans="1:7" ht="19.5" customHeight="1" thickBot="1" x14ac:dyDescent="0.3">
      <c r="A7804" s="1333"/>
      <c r="B7804" s="146" t="s">
        <v>7545</v>
      </c>
      <c r="C7804" s="147" t="s">
        <v>95</v>
      </c>
      <c r="D7804" s="168">
        <v>542659</v>
      </c>
      <c r="E7804" s="151">
        <v>833</v>
      </c>
      <c r="F7804" s="913"/>
      <c r="G7804" s="1328"/>
    </row>
    <row r="7805" spans="1:7" ht="19.5" customHeight="1" thickBot="1" x14ac:dyDescent="0.3">
      <c r="A7805" s="1333"/>
      <c r="B7805" s="146" t="s">
        <v>7546</v>
      </c>
      <c r="C7805" s="147" t="s">
        <v>95</v>
      </c>
      <c r="D7805" s="168">
        <v>581110</v>
      </c>
      <c r="E7805" s="151">
        <v>833</v>
      </c>
      <c r="F7805" s="913"/>
      <c r="G7805" s="1328"/>
    </row>
    <row r="7806" spans="1:7" ht="19.5" customHeight="1" thickBot="1" x14ac:dyDescent="0.3">
      <c r="A7806" s="1333"/>
      <c r="B7806" s="146" t="s">
        <v>7547</v>
      </c>
      <c r="C7806" s="147" t="s">
        <v>95</v>
      </c>
      <c r="D7806" s="168">
        <v>623072</v>
      </c>
      <c r="E7806" s="151">
        <v>833</v>
      </c>
      <c r="F7806" s="913"/>
      <c r="G7806" s="1328"/>
    </row>
    <row r="7807" spans="1:7" ht="19.5" customHeight="1" thickBot="1" x14ac:dyDescent="0.3">
      <c r="A7807" s="1333"/>
      <c r="B7807" s="146" t="s">
        <v>7548</v>
      </c>
      <c r="C7807" s="147" t="s">
        <v>95</v>
      </c>
      <c r="D7807" s="168">
        <v>669023</v>
      </c>
      <c r="E7807" s="151">
        <v>833</v>
      </c>
      <c r="F7807" s="913"/>
      <c r="G7807" s="1328"/>
    </row>
    <row r="7808" spans="1:7" ht="19.5" customHeight="1" thickBot="1" x14ac:dyDescent="0.3">
      <c r="A7808" s="1333"/>
      <c r="B7808" s="146" t="s">
        <v>7549</v>
      </c>
      <c r="C7808" s="147" t="s">
        <v>95</v>
      </c>
      <c r="D7808" s="168">
        <v>719533</v>
      </c>
      <c r="E7808" s="151">
        <v>833</v>
      </c>
      <c r="F7808" s="913"/>
      <c r="G7808" s="1328"/>
    </row>
    <row r="7809" spans="1:7" ht="19.5" customHeight="1" thickBot="1" x14ac:dyDescent="0.3">
      <c r="A7809" s="1333"/>
      <c r="B7809" s="146" t="s">
        <v>7550</v>
      </c>
      <c r="C7809" s="147" t="s">
        <v>95</v>
      </c>
      <c r="D7809" s="168">
        <v>775248</v>
      </c>
      <c r="E7809" s="151">
        <v>833</v>
      </c>
      <c r="F7809" s="913"/>
      <c r="G7809" s="1328"/>
    </row>
    <row r="7810" spans="1:7" ht="19.5" customHeight="1" thickBot="1" x14ac:dyDescent="0.3">
      <c r="A7810" s="1333">
        <v>70</v>
      </c>
      <c r="B7810" s="146" t="s">
        <v>7551</v>
      </c>
      <c r="C7810" s="147" t="s">
        <v>95</v>
      </c>
      <c r="D7810" s="168">
        <v>78170</v>
      </c>
      <c r="E7810" s="151">
        <v>833</v>
      </c>
      <c r="F7810" s="913"/>
      <c r="G7810" s="1337" t="s">
        <v>6051</v>
      </c>
    </row>
    <row r="7811" spans="1:7" ht="19.5" customHeight="1" thickBot="1" x14ac:dyDescent="0.3">
      <c r="A7811" s="1333"/>
      <c r="B7811" s="146" t="s">
        <v>7552</v>
      </c>
      <c r="C7811" s="147" t="s">
        <v>95</v>
      </c>
      <c r="D7811" s="168">
        <v>102978</v>
      </c>
      <c r="E7811" s="151">
        <v>833</v>
      </c>
      <c r="F7811" s="913"/>
      <c r="G7811" s="1328"/>
    </row>
    <row r="7812" spans="1:7" ht="19.5" customHeight="1" thickBot="1" x14ac:dyDescent="0.3">
      <c r="A7812" s="1333"/>
      <c r="B7812" s="146" t="s">
        <v>7553</v>
      </c>
      <c r="C7812" s="147" t="s">
        <v>95</v>
      </c>
      <c r="D7812" s="168">
        <v>270948</v>
      </c>
      <c r="E7812" s="151">
        <v>833</v>
      </c>
      <c r="F7812" s="913"/>
      <c r="G7812" s="1328"/>
    </row>
    <row r="7813" spans="1:7" ht="19.5" customHeight="1" thickBot="1" x14ac:dyDescent="0.3">
      <c r="A7813" s="1333"/>
      <c r="B7813" s="146" t="s">
        <v>7554</v>
      </c>
      <c r="C7813" s="147" t="s">
        <v>95</v>
      </c>
      <c r="D7813" s="168">
        <v>364529</v>
      </c>
      <c r="E7813" s="151">
        <v>833</v>
      </c>
      <c r="F7813" s="913"/>
      <c r="G7813" s="1328"/>
    </row>
    <row r="7814" spans="1:7" ht="19.5" customHeight="1" thickBot="1" x14ac:dyDescent="0.3">
      <c r="A7814" s="1333"/>
      <c r="B7814" s="146" t="s">
        <v>7555</v>
      </c>
      <c r="C7814" s="147" t="s">
        <v>95</v>
      </c>
      <c r="D7814" s="168">
        <v>389433</v>
      </c>
      <c r="E7814" s="151">
        <v>833</v>
      </c>
      <c r="F7814" s="913"/>
      <c r="G7814" s="1328"/>
    </row>
    <row r="7815" spans="1:7" ht="19.5" customHeight="1" thickBot="1" x14ac:dyDescent="0.3">
      <c r="A7815" s="1333"/>
      <c r="B7815" s="146" t="s">
        <v>7556</v>
      </c>
      <c r="C7815" s="147" t="s">
        <v>95</v>
      </c>
      <c r="D7815" s="168">
        <v>415918</v>
      </c>
      <c r="E7815" s="151">
        <v>833</v>
      </c>
      <c r="F7815" s="913"/>
      <c r="G7815" s="1328"/>
    </row>
    <row r="7816" spans="1:7" ht="19.5" customHeight="1" thickBot="1" x14ac:dyDescent="0.3">
      <c r="A7816" s="1333"/>
      <c r="B7816" s="146" t="s">
        <v>7557</v>
      </c>
      <c r="C7816" s="147" t="s">
        <v>95</v>
      </c>
      <c r="D7816" s="168">
        <v>444210</v>
      </c>
      <c r="E7816" s="151">
        <v>833</v>
      </c>
      <c r="F7816" s="913"/>
      <c r="G7816" s="1328"/>
    </row>
    <row r="7817" spans="1:7" ht="19.5" customHeight="1" thickBot="1" x14ac:dyDescent="0.3">
      <c r="A7817" s="1333"/>
      <c r="B7817" s="146" t="s">
        <v>7558</v>
      </c>
      <c r="C7817" s="147" t="s">
        <v>95</v>
      </c>
      <c r="D7817" s="168">
        <v>474562</v>
      </c>
      <c r="E7817" s="151">
        <v>833</v>
      </c>
      <c r="F7817" s="913"/>
      <c r="G7817" s="1328"/>
    </row>
    <row r="7818" spans="1:7" ht="19.5" customHeight="1" thickBot="1" x14ac:dyDescent="0.3">
      <c r="A7818" s="1333"/>
      <c r="B7818" s="146" t="s">
        <v>7559</v>
      </c>
      <c r="C7818" s="147" t="s">
        <v>95</v>
      </c>
      <c r="D7818" s="168">
        <v>507268</v>
      </c>
      <c r="E7818" s="151">
        <v>833</v>
      </c>
      <c r="F7818" s="913"/>
      <c r="G7818" s="1328"/>
    </row>
    <row r="7819" spans="1:7" ht="19.5" customHeight="1" thickBot="1" x14ac:dyDescent="0.3">
      <c r="A7819" s="1333"/>
      <c r="B7819" s="146" t="s">
        <v>7560</v>
      </c>
      <c r="C7819" s="147" t="s">
        <v>95</v>
      </c>
      <c r="D7819" s="168">
        <v>542659</v>
      </c>
      <c r="E7819" s="151">
        <v>833</v>
      </c>
      <c r="F7819" s="913"/>
      <c r="G7819" s="1328"/>
    </row>
    <row r="7820" spans="1:7" ht="19.5" customHeight="1" thickBot="1" x14ac:dyDescent="0.3">
      <c r="A7820" s="1333"/>
      <c r="B7820" s="146" t="s">
        <v>7561</v>
      </c>
      <c r="C7820" s="147" t="s">
        <v>95</v>
      </c>
      <c r="D7820" s="168">
        <v>581110</v>
      </c>
      <c r="E7820" s="151">
        <v>833</v>
      </c>
      <c r="F7820" s="913"/>
      <c r="G7820" s="1328"/>
    </row>
    <row r="7821" spans="1:7" ht="19.5" customHeight="1" thickBot="1" x14ac:dyDescent="0.3">
      <c r="A7821" s="1333"/>
      <c r="B7821" s="146" t="s">
        <v>7562</v>
      </c>
      <c r="C7821" s="147" t="s">
        <v>95</v>
      </c>
      <c r="D7821" s="168">
        <v>623072</v>
      </c>
      <c r="E7821" s="151">
        <v>833</v>
      </c>
      <c r="F7821" s="913"/>
      <c r="G7821" s="1328"/>
    </row>
    <row r="7822" spans="1:7" ht="19.5" customHeight="1" thickBot="1" x14ac:dyDescent="0.3">
      <c r="A7822" s="1333"/>
      <c r="B7822" s="146" t="s">
        <v>7563</v>
      </c>
      <c r="C7822" s="147" t="s">
        <v>95</v>
      </c>
      <c r="D7822" s="168">
        <v>669023</v>
      </c>
      <c r="E7822" s="151">
        <v>833</v>
      </c>
      <c r="F7822" s="913"/>
      <c r="G7822" s="1328"/>
    </row>
    <row r="7823" spans="1:7" ht="19.5" customHeight="1" thickBot="1" x14ac:dyDescent="0.3">
      <c r="A7823" s="1333"/>
      <c r="B7823" s="146" t="s">
        <v>7564</v>
      </c>
      <c r="C7823" s="147" t="s">
        <v>95</v>
      </c>
      <c r="D7823" s="168">
        <v>719533</v>
      </c>
      <c r="E7823" s="151">
        <v>833</v>
      </c>
      <c r="F7823" s="913"/>
      <c r="G7823" s="1328"/>
    </row>
    <row r="7824" spans="1:7" ht="19.5" customHeight="1" thickBot="1" x14ac:dyDescent="0.3">
      <c r="A7824" s="1333"/>
      <c r="B7824" s="146" t="s">
        <v>7565</v>
      </c>
      <c r="C7824" s="147" t="s">
        <v>95</v>
      </c>
      <c r="D7824" s="168">
        <v>775248</v>
      </c>
      <c r="E7824" s="151">
        <v>833</v>
      </c>
      <c r="F7824" s="913"/>
      <c r="G7824" s="1328"/>
    </row>
    <row r="7825" spans="1:7" ht="19.5" customHeight="1" thickBot="1" x14ac:dyDescent="0.3">
      <c r="A7825" s="1333">
        <v>71</v>
      </c>
      <c r="B7825" s="146" t="s">
        <v>7566</v>
      </c>
      <c r="C7825" s="147" t="s">
        <v>95</v>
      </c>
      <c r="D7825" s="168">
        <v>78170</v>
      </c>
      <c r="E7825" s="151">
        <v>833</v>
      </c>
      <c r="F7825" s="913"/>
      <c r="G7825" s="1337" t="s">
        <v>6051</v>
      </c>
    </row>
    <row r="7826" spans="1:7" ht="19.5" customHeight="1" thickBot="1" x14ac:dyDescent="0.3">
      <c r="A7826" s="1333"/>
      <c r="B7826" s="146" t="s">
        <v>7567</v>
      </c>
      <c r="C7826" s="147" t="s">
        <v>95</v>
      </c>
      <c r="D7826" s="168">
        <v>102978</v>
      </c>
      <c r="E7826" s="151">
        <v>833</v>
      </c>
      <c r="F7826" s="913"/>
      <c r="G7826" s="1328"/>
    </row>
    <row r="7827" spans="1:7" ht="19.5" customHeight="1" thickBot="1" x14ac:dyDescent="0.3">
      <c r="A7827" s="1333"/>
      <c r="B7827" s="146" t="s">
        <v>7568</v>
      </c>
      <c r="C7827" s="147" t="s">
        <v>95</v>
      </c>
      <c r="D7827" s="168">
        <v>270948</v>
      </c>
      <c r="E7827" s="151">
        <v>833</v>
      </c>
      <c r="F7827" s="913"/>
      <c r="G7827" s="1328"/>
    </row>
    <row r="7828" spans="1:7" ht="19.5" customHeight="1" thickBot="1" x14ac:dyDescent="0.3">
      <c r="A7828" s="1333"/>
      <c r="B7828" s="146" t="s">
        <v>7569</v>
      </c>
      <c r="C7828" s="147" t="s">
        <v>95</v>
      </c>
      <c r="D7828" s="168">
        <v>364529</v>
      </c>
      <c r="E7828" s="151">
        <v>833</v>
      </c>
      <c r="F7828" s="913"/>
      <c r="G7828" s="1328"/>
    </row>
    <row r="7829" spans="1:7" ht="19.5" customHeight="1" thickBot="1" x14ac:dyDescent="0.3">
      <c r="A7829" s="1333"/>
      <c r="B7829" s="146" t="s">
        <v>7570</v>
      </c>
      <c r="C7829" s="147" t="s">
        <v>95</v>
      </c>
      <c r="D7829" s="168">
        <v>389433</v>
      </c>
      <c r="E7829" s="151">
        <v>833</v>
      </c>
      <c r="F7829" s="913"/>
      <c r="G7829" s="1328"/>
    </row>
    <row r="7830" spans="1:7" ht="19.5" customHeight="1" thickBot="1" x14ac:dyDescent="0.3">
      <c r="A7830" s="1333"/>
      <c r="B7830" s="146" t="s">
        <v>7571</v>
      </c>
      <c r="C7830" s="147" t="s">
        <v>95</v>
      </c>
      <c r="D7830" s="168">
        <v>415918</v>
      </c>
      <c r="E7830" s="151">
        <v>833</v>
      </c>
      <c r="F7830" s="913"/>
      <c r="G7830" s="1328"/>
    </row>
    <row r="7831" spans="1:7" ht="19.5" customHeight="1" thickBot="1" x14ac:dyDescent="0.3">
      <c r="A7831" s="1333"/>
      <c r="B7831" s="146" t="s">
        <v>7572</v>
      </c>
      <c r="C7831" s="147" t="s">
        <v>95</v>
      </c>
      <c r="D7831" s="168">
        <v>444210</v>
      </c>
      <c r="E7831" s="151">
        <v>833</v>
      </c>
      <c r="F7831" s="913"/>
      <c r="G7831" s="1328"/>
    </row>
    <row r="7832" spans="1:7" ht="19.5" customHeight="1" thickBot="1" x14ac:dyDescent="0.3">
      <c r="A7832" s="1333"/>
      <c r="B7832" s="146" t="s">
        <v>7573</v>
      </c>
      <c r="C7832" s="147" t="s">
        <v>95</v>
      </c>
      <c r="D7832" s="168">
        <v>474562</v>
      </c>
      <c r="E7832" s="151">
        <v>833</v>
      </c>
      <c r="F7832" s="913"/>
      <c r="G7832" s="1328"/>
    </row>
    <row r="7833" spans="1:7" ht="19.5" customHeight="1" thickBot="1" x14ac:dyDescent="0.3">
      <c r="A7833" s="1333"/>
      <c r="B7833" s="146" t="s">
        <v>7574</v>
      </c>
      <c r="C7833" s="147" t="s">
        <v>95</v>
      </c>
      <c r="D7833" s="168">
        <v>507268</v>
      </c>
      <c r="E7833" s="151">
        <v>833</v>
      </c>
      <c r="F7833" s="913"/>
      <c r="G7833" s="1328"/>
    </row>
    <row r="7834" spans="1:7" ht="19.5" customHeight="1" thickBot="1" x14ac:dyDescent="0.3">
      <c r="A7834" s="1333"/>
      <c r="B7834" s="146" t="s">
        <v>7575</v>
      </c>
      <c r="C7834" s="147" t="s">
        <v>95</v>
      </c>
      <c r="D7834" s="168">
        <v>542659</v>
      </c>
      <c r="E7834" s="151">
        <v>833</v>
      </c>
      <c r="F7834" s="913"/>
      <c r="G7834" s="1328"/>
    </row>
    <row r="7835" spans="1:7" ht="19.5" customHeight="1" thickBot="1" x14ac:dyDescent="0.3">
      <c r="A7835" s="1333"/>
      <c r="B7835" s="146" t="s">
        <v>7576</v>
      </c>
      <c r="C7835" s="147" t="s">
        <v>95</v>
      </c>
      <c r="D7835" s="168">
        <v>581110</v>
      </c>
      <c r="E7835" s="151">
        <v>833</v>
      </c>
      <c r="F7835" s="913"/>
      <c r="G7835" s="1328"/>
    </row>
    <row r="7836" spans="1:7" ht="19.5" customHeight="1" thickBot="1" x14ac:dyDescent="0.3">
      <c r="A7836" s="1333"/>
      <c r="B7836" s="146" t="s">
        <v>7577</v>
      </c>
      <c r="C7836" s="147" t="s">
        <v>95</v>
      </c>
      <c r="D7836" s="168">
        <v>623072</v>
      </c>
      <c r="E7836" s="151">
        <v>833</v>
      </c>
      <c r="F7836" s="913"/>
      <c r="G7836" s="1328"/>
    </row>
    <row r="7837" spans="1:7" ht="19.5" customHeight="1" thickBot="1" x14ac:dyDescent="0.3">
      <c r="A7837" s="1333"/>
      <c r="B7837" s="146" t="s">
        <v>7578</v>
      </c>
      <c r="C7837" s="147" t="s">
        <v>95</v>
      </c>
      <c r="D7837" s="168">
        <v>669023</v>
      </c>
      <c r="E7837" s="151">
        <v>833</v>
      </c>
      <c r="F7837" s="913"/>
      <c r="G7837" s="1328"/>
    </row>
    <row r="7838" spans="1:7" ht="19.5" customHeight="1" thickBot="1" x14ac:dyDescent="0.3">
      <c r="A7838" s="1333"/>
      <c r="B7838" s="146" t="s">
        <v>7579</v>
      </c>
      <c r="C7838" s="147" t="s">
        <v>95</v>
      </c>
      <c r="D7838" s="168">
        <v>719533</v>
      </c>
      <c r="E7838" s="151">
        <v>833</v>
      </c>
      <c r="F7838" s="913"/>
      <c r="G7838" s="1328"/>
    </row>
    <row r="7839" spans="1:7" ht="19.5" customHeight="1" thickBot="1" x14ac:dyDescent="0.3">
      <c r="A7839" s="1333"/>
      <c r="B7839" s="146" t="s">
        <v>7580</v>
      </c>
      <c r="C7839" s="147" t="s">
        <v>95</v>
      </c>
      <c r="D7839" s="168">
        <v>775248</v>
      </c>
      <c r="E7839" s="151">
        <v>833</v>
      </c>
      <c r="F7839" s="913"/>
      <c r="G7839" s="1328"/>
    </row>
    <row r="7840" spans="1:7" ht="19.5" customHeight="1" thickBot="1" x14ac:dyDescent="0.3">
      <c r="A7840" s="1333">
        <v>72</v>
      </c>
      <c r="B7840" s="146" t="s">
        <v>7581</v>
      </c>
      <c r="C7840" s="147" t="s">
        <v>95</v>
      </c>
      <c r="D7840" s="168">
        <v>78170</v>
      </c>
      <c r="E7840" s="151">
        <v>833</v>
      </c>
      <c r="F7840" s="913"/>
      <c r="G7840" s="1337" t="s">
        <v>6051</v>
      </c>
    </row>
    <row r="7841" spans="1:7" ht="19.5" customHeight="1" thickBot="1" x14ac:dyDescent="0.3">
      <c r="A7841" s="1333"/>
      <c r="B7841" s="146" t="s">
        <v>7582</v>
      </c>
      <c r="C7841" s="147" t="s">
        <v>95</v>
      </c>
      <c r="D7841" s="168">
        <v>102978</v>
      </c>
      <c r="E7841" s="151">
        <v>833</v>
      </c>
      <c r="F7841" s="913"/>
      <c r="G7841" s="1328"/>
    </row>
    <row r="7842" spans="1:7" ht="19.5" customHeight="1" thickBot="1" x14ac:dyDescent="0.3">
      <c r="A7842" s="1333"/>
      <c r="B7842" s="146" t="s">
        <v>7583</v>
      </c>
      <c r="C7842" s="147" t="s">
        <v>95</v>
      </c>
      <c r="D7842" s="168">
        <v>270948</v>
      </c>
      <c r="E7842" s="151">
        <v>833</v>
      </c>
      <c r="F7842" s="913"/>
      <c r="G7842" s="1328"/>
    </row>
    <row r="7843" spans="1:7" ht="19.5" customHeight="1" thickBot="1" x14ac:dyDescent="0.3">
      <c r="A7843" s="1333"/>
      <c r="B7843" s="146" t="s">
        <v>7584</v>
      </c>
      <c r="C7843" s="147" t="s">
        <v>95</v>
      </c>
      <c r="D7843" s="168">
        <v>364529</v>
      </c>
      <c r="E7843" s="151">
        <v>833</v>
      </c>
      <c r="F7843" s="913"/>
      <c r="G7843" s="1328"/>
    </row>
    <row r="7844" spans="1:7" ht="19.5" customHeight="1" thickBot="1" x14ac:dyDescent="0.3">
      <c r="A7844" s="1333"/>
      <c r="B7844" s="146" t="s">
        <v>7585</v>
      </c>
      <c r="C7844" s="147" t="s">
        <v>95</v>
      </c>
      <c r="D7844" s="168">
        <v>389433</v>
      </c>
      <c r="E7844" s="151">
        <v>833</v>
      </c>
      <c r="F7844" s="913"/>
      <c r="G7844" s="1328"/>
    </row>
    <row r="7845" spans="1:7" ht="19.5" customHeight="1" thickBot="1" x14ac:dyDescent="0.3">
      <c r="A7845" s="1333"/>
      <c r="B7845" s="146" t="s">
        <v>7586</v>
      </c>
      <c r="C7845" s="147" t="s">
        <v>95</v>
      </c>
      <c r="D7845" s="168">
        <v>415918</v>
      </c>
      <c r="E7845" s="151">
        <v>833</v>
      </c>
      <c r="F7845" s="913"/>
      <c r="G7845" s="1328"/>
    </row>
    <row r="7846" spans="1:7" ht="19.5" customHeight="1" thickBot="1" x14ac:dyDescent="0.3">
      <c r="A7846" s="1333"/>
      <c r="B7846" s="146" t="s">
        <v>7587</v>
      </c>
      <c r="C7846" s="147" t="s">
        <v>95</v>
      </c>
      <c r="D7846" s="168">
        <v>444210</v>
      </c>
      <c r="E7846" s="151">
        <v>833</v>
      </c>
      <c r="F7846" s="913"/>
      <c r="G7846" s="1328"/>
    </row>
    <row r="7847" spans="1:7" ht="19.5" customHeight="1" thickBot="1" x14ac:dyDescent="0.3">
      <c r="A7847" s="1333"/>
      <c r="B7847" s="146" t="s">
        <v>7588</v>
      </c>
      <c r="C7847" s="147" t="s">
        <v>95</v>
      </c>
      <c r="D7847" s="168">
        <v>474562</v>
      </c>
      <c r="E7847" s="151">
        <v>833</v>
      </c>
      <c r="F7847" s="913"/>
      <c r="G7847" s="1328"/>
    </row>
    <row r="7848" spans="1:7" ht="19.5" customHeight="1" thickBot="1" x14ac:dyDescent="0.3">
      <c r="A7848" s="1333"/>
      <c r="B7848" s="146" t="s">
        <v>7589</v>
      </c>
      <c r="C7848" s="147" t="s">
        <v>95</v>
      </c>
      <c r="D7848" s="168">
        <v>507268</v>
      </c>
      <c r="E7848" s="151">
        <v>833</v>
      </c>
      <c r="F7848" s="913"/>
      <c r="G7848" s="1328"/>
    </row>
    <row r="7849" spans="1:7" ht="19.5" customHeight="1" thickBot="1" x14ac:dyDescent="0.3">
      <c r="A7849" s="1333"/>
      <c r="B7849" s="146" t="s">
        <v>7590</v>
      </c>
      <c r="C7849" s="147" t="s">
        <v>95</v>
      </c>
      <c r="D7849" s="168">
        <v>542659</v>
      </c>
      <c r="E7849" s="151">
        <v>833</v>
      </c>
      <c r="F7849" s="913"/>
      <c r="G7849" s="1328"/>
    </row>
    <row r="7850" spans="1:7" ht="19.5" customHeight="1" thickBot="1" x14ac:dyDescent="0.3">
      <c r="A7850" s="1333"/>
      <c r="B7850" s="146" t="s">
        <v>7591</v>
      </c>
      <c r="C7850" s="147" t="s">
        <v>95</v>
      </c>
      <c r="D7850" s="168">
        <v>581110</v>
      </c>
      <c r="E7850" s="151">
        <v>833</v>
      </c>
      <c r="F7850" s="913"/>
      <c r="G7850" s="1328"/>
    </row>
    <row r="7851" spans="1:7" ht="19.5" customHeight="1" thickBot="1" x14ac:dyDescent="0.3">
      <c r="A7851" s="1333"/>
      <c r="B7851" s="146" t="s">
        <v>7592</v>
      </c>
      <c r="C7851" s="147" t="s">
        <v>95</v>
      </c>
      <c r="D7851" s="168">
        <v>623072</v>
      </c>
      <c r="E7851" s="151">
        <v>833</v>
      </c>
      <c r="F7851" s="913"/>
      <c r="G7851" s="1328"/>
    </row>
    <row r="7852" spans="1:7" ht="19.5" customHeight="1" thickBot="1" x14ac:dyDescent="0.3">
      <c r="A7852" s="1333"/>
      <c r="B7852" s="146" t="s">
        <v>7593</v>
      </c>
      <c r="C7852" s="147" t="s">
        <v>95</v>
      </c>
      <c r="D7852" s="168">
        <v>669023</v>
      </c>
      <c r="E7852" s="151">
        <v>833</v>
      </c>
      <c r="F7852" s="913"/>
      <c r="G7852" s="1328"/>
    </row>
    <row r="7853" spans="1:7" ht="19.5" customHeight="1" thickBot="1" x14ac:dyDescent="0.3">
      <c r="A7853" s="1333"/>
      <c r="B7853" s="146" t="s">
        <v>7594</v>
      </c>
      <c r="C7853" s="147" t="s">
        <v>95</v>
      </c>
      <c r="D7853" s="168">
        <v>719533</v>
      </c>
      <c r="E7853" s="151">
        <v>833</v>
      </c>
      <c r="F7853" s="913"/>
      <c r="G7853" s="1328"/>
    </row>
    <row r="7854" spans="1:7" ht="19.5" customHeight="1" thickBot="1" x14ac:dyDescent="0.3">
      <c r="A7854" s="1333"/>
      <c r="B7854" s="146" t="s">
        <v>7595</v>
      </c>
      <c r="C7854" s="147" t="s">
        <v>95</v>
      </c>
      <c r="D7854" s="168">
        <v>775248</v>
      </c>
      <c r="E7854" s="151">
        <v>833</v>
      </c>
      <c r="F7854" s="913"/>
      <c r="G7854" s="1328"/>
    </row>
    <row r="7855" spans="1:7" ht="19.5" customHeight="1" thickBot="1" x14ac:dyDescent="0.3">
      <c r="A7855" s="1333">
        <v>73</v>
      </c>
      <c r="B7855" s="146" t="s">
        <v>7596</v>
      </c>
      <c r="C7855" s="147" t="s">
        <v>95</v>
      </c>
      <c r="D7855" s="168">
        <v>78170</v>
      </c>
      <c r="E7855" s="151">
        <v>833</v>
      </c>
      <c r="F7855" s="913"/>
      <c r="G7855" s="1337" t="s">
        <v>6051</v>
      </c>
    </row>
    <row r="7856" spans="1:7" ht="19.5" customHeight="1" thickBot="1" x14ac:dyDescent="0.3">
      <c r="A7856" s="1333"/>
      <c r="B7856" s="146" t="s">
        <v>7597</v>
      </c>
      <c r="C7856" s="147" t="s">
        <v>95</v>
      </c>
      <c r="D7856" s="168">
        <v>102978</v>
      </c>
      <c r="E7856" s="151">
        <v>833</v>
      </c>
      <c r="F7856" s="913"/>
      <c r="G7856" s="1328"/>
    </row>
    <row r="7857" spans="1:7" ht="19.5" customHeight="1" thickBot="1" x14ac:dyDescent="0.3">
      <c r="A7857" s="1333"/>
      <c r="B7857" s="146" t="s">
        <v>7598</v>
      </c>
      <c r="C7857" s="147" t="s">
        <v>95</v>
      </c>
      <c r="D7857" s="168">
        <v>270948</v>
      </c>
      <c r="E7857" s="151">
        <v>833</v>
      </c>
      <c r="F7857" s="913"/>
      <c r="G7857" s="1328"/>
    </row>
    <row r="7858" spans="1:7" ht="19.5" customHeight="1" thickBot="1" x14ac:dyDescent="0.3">
      <c r="A7858" s="1333"/>
      <c r="B7858" s="146" t="s">
        <v>7599</v>
      </c>
      <c r="C7858" s="147" t="s">
        <v>95</v>
      </c>
      <c r="D7858" s="168">
        <v>364529</v>
      </c>
      <c r="E7858" s="151">
        <v>833</v>
      </c>
      <c r="F7858" s="913"/>
      <c r="G7858" s="1328"/>
    </row>
    <row r="7859" spans="1:7" ht="19.5" customHeight="1" thickBot="1" x14ac:dyDescent="0.3">
      <c r="A7859" s="1333"/>
      <c r="B7859" s="146" t="s">
        <v>7600</v>
      </c>
      <c r="C7859" s="147" t="s">
        <v>95</v>
      </c>
      <c r="D7859" s="168">
        <v>389433</v>
      </c>
      <c r="E7859" s="151">
        <v>833</v>
      </c>
      <c r="F7859" s="913"/>
      <c r="G7859" s="1328"/>
    </row>
    <row r="7860" spans="1:7" ht="19.5" customHeight="1" thickBot="1" x14ac:dyDescent="0.3">
      <c r="A7860" s="1333"/>
      <c r="B7860" s="146" t="s">
        <v>7601</v>
      </c>
      <c r="C7860" s="147" t="s">
        <v>95</v>
      </c>
      <c r="D7860" s="168">
        <v>415918</v>
      </c>
      <c r="E7860" s="151">
        <v>833</v>
      </c>
      <c r="F7860" s="913"/>
      <c r="G7860" s="1328"/>
    </row>
    <row r="7861" spans="1:7" ht="19.5" customHeight="1" thickBot="1" x14ac:dyDescent="0.3">
      <c r="A7861" s="1333"/>
      <c r="B7861" s="146" t="s">
        <v>7602</v>
      </c>
      <c r="C7861" s="147" t="s">
        <v>95</v>
      </c>
      <c r="D7861" s="168">
        <v>444210</v>
      </c>
      <c r="E7861" s="151">
        <v>833</v>
      </c>
      <c r="F7861" s="913"/>
      <c r="G7861" s="1328"/>
    </row>
    <row r="7862" spans="1:7" ht="19.5" customHeight="1" thickBot="1" x14ac:dyDescent="0.3">
      <c r="A7862" s="1333"/>
      <c r="B7862" s="146" t="s">
        <v>7603</v>
      </c>
      <c r="C7862" s="147" t="s">
        <v>95</v>
      </c>
      <c r="D7862" s="168">
        <v>474562</v>
      </c>
      <c r="E7862" s="151">
        <v>833</v>
      </c>
      <c r="F7862" s="913"/>
      <c r="G7862" s="1328"/>
    </row>
    <row r="7863" spans="1:7" ht="19.5" customHeight="1" thickBot="1" x14ac:dyDescent="0.3">
      <c r="A7863" s="1333"/>
      <c r="B7863" s="146" t="s">
        <v>7604</v>
      </c>
      <c r="C7863" s="147" t="s">
        <v>95</v>
      </c>
      <c r="D7863" s="168">
        <v>507268</v>
      </c>
      <c r="E7863" s="151">
        <v>833</v>
      </c>
      <c r="F7863" s="913"/>
      <c r="G7863" s="1328"/>
    </row>
    <row r="7864" spans="1:7" ht="19.5" customHeight="1" thickBot="1" x14ac:dyDescent="0.3">
      <c r="A7864" s="1333"/>
      <c r="B7864" s="146" t="s">
        <v>7605</v>
      </c>
      <c r="C7864" s="147" t="s">
        <v>95</v>
      </c>
      <c r="D7864" s="168">
        <v>542659</v>
      </c>
      <c r="E7864" s="151">
        <v>833</v>
      </c>
      <c r="F7864" s="913"/>
      <c r="G7864" s="1328"/>
    </row>
    <row r="7865" spans="1:7" ht="19.5" customHeight="1" thickBot="1" x14ac:dyDescent="0.3">
      <c r="A7865" s="1333"/>
      <c r="B7865" s="146" t="s">
        <v>7606</v>
      </c>
      <c r="C7865" s="147" t="s">
        <v>95</v>
      </c>
      <c r="D7865" s="168">
        <v>581110</v>
      </c>
      <c r="E7865" s="151">
        <v>833</v>
      </c>
      <c r="F7865" s="913"/>
      <c r="G7865" s="1328"/>
    </row>
    <row r="7866" spans="1:7" ht="19.5" customHeight="1" thickBot="1" x14ac:dyDescent="0.3">
      <c r="A7866" s="1333"/>
      <c r="B7866" s="146" t="s">
        <v>7607</v>
      </c>
      <c r="C7866" s="147" t="s">
        <v>95</v>
      </c>
      <c r="D7866" s="168">
        <v>623072</v>
      </c>
      <c r="E7866" s="151">
        <v>833</v>
      </c>
      <c r="F7866" s="913"/>
      <c r="G7866" s="1328"/>
    </row>
    <row r="7867" spans="1:7" ht="19.5" customHeight="1" thickBot="1" x14ac:dyDescent="0.3">
      <c r="A7867" s="1333"/>
      <c r="B7867" s="146" t="s">
        <v>7608</v>
      </c>
      <c r="C7867" s="147" t="s">
        <v>95</v>
      </c>
      <c r="D7867" s="168">
        <v>669023</v>
      </c>
      <c r="E7867" s="151">
        <v>833</v>
      </c>
      <c r="F7867" s="913"/>
      <c r="G7867" s="1328"/>
    </row>
    <row r="7868" spans="1:7" ht="19.5" customHeight="1" thickBot="1" x14ac:dyDescent="0.3">
      <c r="A7868" s="1333"/>
      <c r="B7868" s="146" t="s">
        <v>7609</v>
      </c>
      <c r="C7868" s="147" t="s">
        <v>95</v>
      </c>
      <c r="D7868" s="168">
        <v>719533</v>
      </c>
      <c r="E7868" s="151">
        <v>833</v>
      </c>
      <c r="F7868" s="913"/>
      <c r="G7868" s="1328"/>
    </row>
    <row r="7869" spans="1:7" ht="19.5" customHeight="1" thickBot="1" x14ac:dyDescent="0.3">
      <c r="A7869" s="1333"/>
      <c r="B7869" s="146" t="s">
        <v>7610</v>
      </c>
      <c r="C7869" s="147" t="s">
        <v>95</v>
      </c>
      <c r="D7869" s="168">
        <v>775248</v>
      </c>
      <c r="E7869" s="151">
        <v>833</v>
      </c>
      <c r="F7869" s="913"/>
      <c r="G7869" s="1328"/>
    </row>
    <row r="7870" spans="1:7" ht="19.5" customHeight="1" thickBot="1" x14ac:dyDescent="0.3">
      <c r="A7870" s="1333">
        <v>74</v>
      </c>
      <c r="B7870" s="146" t="s">
        <v>7611</v>
      </c>
      <c r="C7870" s="147" t="s">
        <v>95</v>
      </c>
      <c r="D7870" s="168">
        <v>78170</v>
      </c>
      <c r="E7870" s="151">
        <v>833</v>
      </c>
      <c r="F7870" s="913"/>
      <c r="G7870" s="1337" t="s">
        <v>6051</v>
      </c>
    </row>
    <row r="7871" spans="1:7" ht="19.5" customHeight="1" thickBot="1" x14ac:dyDescent="0.3">
      <c r="A7871" s="1333"/>
      <c r="B7871" s="146" t="s">
        <v>7612</v>
      </c>
      <c r="C7871" s="147" t="s">
        <v>95</v>
      </c>
      <c r="D7871" s="168">
        <v>102978</v>
      </c>
      <c r="E7871" s="151">
        <v>833</v>
      </c>
      <c r="F7871" s="913"/>
      <c r="G7871" s="1328"/>
    </row>
    <row r="7872" spans="1:7" ht="19.5" customHeight="1" thickBot="1" x14ac:dyDescent="0.3">
      <c r="A7872" s="1333"/>
      <c r="B7872" s="146" t="s">
        <v>7613</v>
      </c>
      <c r="C7872" s="147" t="s">
        <v>95</v>
      </c>
      <c r="D7872" s="168">
        <v>270948</v>
      </c>
      <c r="E7872" s="151">
        <v>833</v>
      </c>
      <c r="F7872" s="913"/>
      <c r="G7872" s="1328"/>
    </row>
    <row r="7873" spans="1:7" ht="19.5" customHeight="1" thickBot="1" x14ac:dyDescent="0.3">
      <c r="A7873" s="1333"/>
      <c r="B7873" s="146" t="s">
        <v>7614</v>
      </c>
      <c r="C7873" s="147" t="s">
        <v>95</v>
      </c>
      <c r="D7873" s="168">
        <v>364529</v>
      </c>
      <c r="E7873" s="151">
        <v>833</v>
      </c>
      <c r="F7873" s="913"/>
      <c r="G7873" s="1328"/>
    </row>
    <row r="7874" spans="1:7" ht="19.5" customHeight="1" thickBot="1" x14ac:dyDescent="0.3">
      <c r="A7874" s="1333"/>
      <c r="B7874" s="146" t="s">
        <v>7615</v>
      </c>
      <c r="C7874" s="147" t="s">
        <v>95</v>
      </c>
      <c r="D7874" s="168">
        <v>389433</v>
      </c>
      <c r="E7874" s="151">
        <v>833</v>
      </c>
      <c r="F7874" s="913"/>
      <c r="G7874" s="1328"/>
    </row>
    <row r="7875" spans="1:7" ht="19.5" customHeight="1" thickBot="1" x14ac:dyDescent="0.3">
      <c r="A7875" s="1333"/>
      <c r="B7875" s="146" t="s">
        <v>7616</v>
      </c>
      <c r="C7875" s="147" t="s">
        <v>95</v>
      </c>
      <c r="D7875" s="168">
        <v>415918</v>
      </c>
      <c r="E7875" s="151">
        <v>833</v>
      </c>
      <c r="F7875" s="913"/>
      <c r="G7875" s="1328"/>
    </row>
    <row r="7876" spans="1:7" ht="19.5" customHeight="1" thickBot="1" x14ac:dyDescent="0.3">
      <c r="A7876" s="1333"/>
      <c r="B7876" s="146" t="s">
        <v>7617</v>
      </c>
      <c r="C7876" s="147" t="s">
        <v>95</v>
      </c>
      <c r="D7876" s="168">
        <v>444210</v>
      </c>
      <c r="E7876" s="151">
        <v>833</v>
      </c>
      <c r="F7876" s="913"/>
      <c r="G7876" s="1328"/>
    </row>
    <row r="7877" spans="1:7" ht="19.5" customHeight="1" thickBot="1" x14ac:dyDescent="0.3">
      <c r="A7877" s="1333"/>
      <c r="B7877" s="146" t="s">
        <v>7618</v>
      </c>
      <c r="C7877" s="147" t="s">
        <v>95</v>
      </c>
      <c r="D7877" s="168">
        <v>474562</v>
      </c>
      <c r="E7877" s="151">
        <v>833</v>
      </c>
      <c r="F7877" s="913"/>
      <c r="G7877" s="1328"/>
    </row>
    <row r="7878" spans="1:7" ht="19.5" customHeight="1" thickBot="1" x14ac:dyDescent="0.3">
      <c r="A7878" s="1333"/>
      <c r="B7878" s="146" t="s">
        <v>7619</v>
      </c>
      <c r="C7878" s="147" t="s">
        <v>95</v>
      </c>
      <c r="D7878" s="168">
        <v>507268</v>
      </c>
      <c r="E7878" s="151">
        <v>833</v>
      </c>
      <c r="F7878" s="913"/>
      <c r="G7878" s="1328"/>
    </row>
    <row r="7879" spans="1:7" ht="19.5" customHeight="1" thickBot="1" x14ac:dyDescent="0.3">
      <c r="A7879" s="1333"/>
      <c r="B7879" s="146" t="s">
        <v>7620</v>
      </c>
      <c r="C7879" s="147" t="s">
        <v>95</v>
      </c>
      <c r="D7879" s="168">
        <v>542659</v>
      </c>
      <c r="E7879" s="151">
        <v>833</v>
      </c>
      <c r="F7879" s="913"/>
      <c r="G7879" s="1328"/>
    </row>
    <row r="7880" spans="1:7" ht="19.5" customHeight="1" thickBot="1" x14ac:dyDescent="0.3">
      <c r="A7880" s="1333"/>
      <c r="B7880" s="146" t="s">
        <v>7621</v>
      </c>
      <c r="C7880" s="147" t="s">
        <v>95</v>
      </c>
      <c r="D7880" s="168">
        <v>581110</v>
      </c>
      <c r="E7880" s="151">
        <v>833</v>
      </c>
      <c r="F7880" s="913"/>
      <c r="G7880" s="1328"/>
    </row>
    <row r="7881" spans="1:7" ht="19.5" customHeight="1" thickBot="1" x14ac:dyDescent="0.3">
      <c r="A7881" s="1333"/>
      <c r="B7881" s="146" t="s">
        <v>7622</v>
      </c>
      <c r="C7881" s="147" t="s">
        <v>95</v>
      </c>
      <c r="D7881" s="168">
        <v>623072</v>
      </c>
      <c r="E7881" s="151">
        <v>833</v>
      </c>
      <c r="F7881" s="913"/>
      <c r="G7881" s="1328"/>
    </row>
    <row r="7882" spans="1:7" ht="19.5" customHeight="1" thickBot="1" x14ac:dyDescent="0.3">
      <c r="A7882" s="1333"/>
      <c r="B7882" s="146" t="s">
        <v>7623</v>
      </c>
      <c r="C7882" s="147" t="s">
        <v>95</v>
      </c>
      <c r="D7882" s="168">
        <v>669023</v>
      </c>
      <c r="E7882" s="151">
        <v>833</v>
      </c>
      <c r="F7882" s="913"/>
      <c r="G7882" s="1328"/>
    </row>
    <row r="7883" spans="1:7" ht="19.5" customHeight="1" thickBot="1" x14ac:dyDescent="0.3">
      <c r="A7883" s="1333"/>
      <c r="B7883" s="146" t="s">
        <v>7624</v>
      </c>
      <c r="C7883" s="147" t="s">
        <v>95</v>
      </c>
      <c r="D7883" s="168">
        <v>719533</v>
      </c>
      <c r="E7883" s="151">
        <v>833</v>
      </c>
      <c r="F7883" s="913"/>
      <c r="G7883" s="1328"/>
    </row>
    <row r="7884" spans="1:7" ht="19.5" customHeight="1" thickBot="1" x14ac:dyDescent="0.3">
      <c r="A7884" s="1333"/>
      <c r="B7884" s="146" t="s">
        <v>7625</v>
      </c>
      <c r="C7884" s="147" t="s">
        <v>95</v>
      </c>
      <c r="D7884" s="168">
        <v>775248</v>
      </c>
      <c r="E7884" s="151">
        <v>833</v>
      </c>
      <c r="F7884" s="913"/>
      <c r="G7884" s="1328"/>
    </row>
    <row r="7885" spans="1:7" ht="19.5" customHeight="1" thickBot="1" x14ac:dyDescent="0.3">
      <c r="A7885" s="1333">
        <v>75</v>
      </c>
      <c r="B7885" s="146" t="s">
        <v>7626</v>
      </c>
      <c r="C7885" s="147" t="s">
        <v>95</v>
      </c>
      <c r="D7885" s="168">
        <v>78170</v>
      </c>
      <c r="E7885" s="151">
        <v>833</v>
      </c>
      <c r="F7885" s="913"/>
      <c r="G7885" s="1337" t="s">
        <v>6051</v>
      </c>
    </row>
    <row r="7886" spans="1:7" ht="19.5" customHeight="1" thickBot="1" x14ac:dyDescent="0.3">
      <c r="A7886" s="1333"/>
      <c r="B7886" s="146" t="s">
        <v>7627</v>
      </c>
      <c r="C7886" s="147" t="s">
        <v>95</v>
      </c>
      <c r="D7886" s="168">
        <v>102978</v>
      </c>
      <c r="E7886" s="151">
        <v>833</v>
      </c>
      <c r="F7886" s="913"/>
      <c r="G7886" s="1328"/>
    </row>
    <row r="7887" spans="1:7" ht="19.5" customHeight="1" thickBot="1" x14ac:dyDescent="0.3">
      <c r="A7887" s="1333"/>
      <c r="B7887" s="146" t="s">
        <v>7628</v>
      </c>
      <c r="C7887" s="147" t="s">
        <v>95</v>
      </c>
      <c r="D7887" s="168">
        <v>270948</v>
      </c>
      <c r="E7887" s="151">
        <v>833</v>
      </c>
      <c r="F7887" s="913"/>
      <c r="G7887" s="1328"/>
    </row>
    <row r="7888" spans="1:7" ht="19.5" customHeight="1" thickBot="1" x14ac:dyDescent="0.3">
      <c r="A7888" s="1333"/>
      <c r="B7888" s="146" t="s">
        <v>7629</v>
      </c>
      <c r="C7888" s="147" t="s">
        <v>95</v>
      </c>
      <c r="D7888" s="168">
        <v>364529</v>
      </c>
      <c r="E7888" s="151">
        <v>833</v>
      </c>
      <c r="F7888" s="913"/>
      <c r="G7888" s="1328"/>
    </row>
    <row r="7889" spans="1:7" ht="19.5" customHeight="1" thickBot="1" x14ac:dyDescent="0.3">
      <c r="A7889" s="1333"/>
      <c r="B7889" s="146" t="s">
        <v>7630</v>
      </c>
      <c r="C7889" s="147" t="s">
        <v>95</v>
      </c>
      <c r="D7889" s="168">
        <v>389433</v>
      </c>
      <c r="E7889" s="151">
        <v>833</v>
      </c>
      <c r="F7889" s="913"/>
      <c r="G7889" s="1328"/>
    </row>
    <row r="7890" spans="1:7" ht="19.5" customHeight="1" thickBot="1" x14ac:dyDescent="0.3">
      <c r="A7890" s="1333"/>
      <c r="B7890" s="146" t="s">
        <v>7631</v>
      </c>
      <c r="C7890" s="147" t="s">
        <v>95</v>
      </c>
      <c r="D7890" s="168">
        <v>415918</v>
      </c>
      <c r="E7890" s="151">
        <v>833</v>
      </c>
      <c r="F7890" s="913"/>
      <c r="G7890" s="1328"/>
    </row>
    <row r="7891" spans="1:7" ht="19.5" customHeight="1" thickBot="1" x14ac:dyDescent="0.3">
      <c r="A7891" s="1333"/>
      <c r="B7891" s="146" t="s">
        <v>7632</v>
      </c>
      <c r="C7891" s="147" t="s">
        <v>95</v>
      </c>
      <c r="D7891" s="168">
        <v>444210</v>
      </c>
      <c r="E7891" s="151">
        <v>833</v>
      </c>
      <c r="F7891" s="913"/>
      <c r="G7891" s="1328"/>
    </row>
    <row r="7892" spans="1:7" ht="19.5" customHeight="1" thickBot="1" x14ac:dyDescent="0.3">
      <c r="A7892" s="1333"/>
      <c r="B7892" s="146" t="s">
        <v>7633</v>
      </c>
      <c r="C7892" s="147" t="s">
        <v>95</v>
      </c>
      <c r="D7892" s="168">
        <v>474562</v>
      </c>
      <c r="E7892" s="151">
        <v>833</v>
      </c>
      <c r="F7892" s="913"/>
      <c r="G7892" s="1328"/>
    </row>
    <row r="7893" spans="1:7" ht="19.5" customHeight="1" thickBot="1" x14ac:dyDescent="0.3">
      <c r="A7893" s="1333"/>
      <c r="B7893" s="146" t="s">
        <v>7634</v>
      </c>
      <c r="C7893" s="147" t="s">
        <v>95</v>
      </c>
      <c r="D7893" s="168">
        <v>507268</v>
      </c>
      <c r="E7893" s="151">
        <v>833</v>
      </c>
      <c r="F7893" s="913"/>
      <c r="G7893" s="1328"/>
    </row>
    <row r="7894" spans="1:7" ht="19.5" customHeight="1" thickBot="1" x14ac:dyDescent="0.3">
      <c r="A7894" s="1333"/>
      <c r="B7894" s="146" t="s">
        <v>7635</v>
      </c>
      <c r="C7894" s="147" t="s">
        <v>95</v>
      </c>
      <c r="D7894" s="168">
        <v>542659</v>
      </c>
      <c r="E7894" s="151">
        <v>833</v>
      </c>
      <c r="F7894" s="913"/>
      <c r="G7894" s="1328"/>
    </row>
    <row r="7895" spans="1:7" ht="19.5" customHeight="1" thickBot="1" x14ac:dyDescent="0.3">
      <c r="A7895" s="1333"/>
      <c r="B7895" s="146" t="s">
        <v>7636</v>
      </c>
      <c r="C7895" s="147" t="s">
        <v>95</v>
      </c>
      <c r="D7895" s="168">
        <v>581110</v>
      </c>
      <c r="E7895" s="151">
        <v>833</v>
      </c>
      <c r="F7895" s="913"/>
      <c r="G7895" s="1328"/>
    </row>
    <row r="7896" spans="1:7" ht="19.5" customHeight="1" thickBot="1" x14ac:dyDescent="0.3">
      <c r="A7896" s="1333"/>
      <c r="B7896" s="146" t="s">
        <v>7637</v>
      </c>
      <c r="C7896" s="147" t="s">
        <v>95</v>
      </c>
      <c r="D7896" s="168">
        <v>623072</v>
      </c>
      <c r="E7896" s="151">
        <v>833</v>
      </c>
      <c r="F7896" s="913"/>
      <c r="G7896" s="1328"/>
    </row>
    <row r="7897" spans="1:7" ht="19.5" customHeight="1" thickBot="1" x14ac:dyDescent="0.3">
      <c r="A7897" s="1333"/>
      <c r="B7897" s="146" t="s">
        <v>7638</v>
      </c>
      <c r="C7897" s="147" t="s">
        <v>95</v>
      </c>
      <c r="D7897" s="168">
        <v>669023</v>
      </c>
      <c r="E7897" s="151">
        <v>833</v>
      </c>
      <c r="F7897" s="913"/>
      <c r="G7897" s="1328"/>
    </row>
    <row r="7898" spans="1:7" ht="19.5" customHeight="1" thickBot="1" x14ac:dyDescent="0.3">
      <c r="A7898" s="1333"/>
      <c r="B7898" s="146" t="s">
        <v>7639</v>
      </c>
      <c r="C7898" s="147" t="s">
        <v>95</v>
      </c>
      <c r="D7898" s="168">
        <v>719533</v>
      </c>
      <c r="E7898" s="151">
        <v>833</v>
      </c>
      <c r="F7898" s="913"/>
      <c r="G7898" s="1328"/>
    </row>
    <row r="7899" spans="1:7" ht="19.5" customHeight="1" thickBot="1" x14ac:dyDescent="0.3">
      <c r="A7899" s="1333"/>
      <c r="B7899" s="146" t="s">
        <v>7640</v>
      </c>
      <c r="C7899" s="147" t="s">
        <v>95</v>
      </c>
      <c r="D7899" s="168">
        <v>775248</v>
      </c>
      <c r="E7899" s="151">
        <v>833</v>
      </c>
      <c r="F7899" s="913"/>
      <c r="G7899" s="1328"/>
    </row>
    <row r="7900" spans="1:7" ht="19.5" customHeight="1" thickBot="1" x14ac:dyDescent="0.3">
      <c r="A7900" s="1333">
        <v>76</v>
      </c>
      <c r="B7900" s="146" t="s">
        <v>7641</v>
      </c>
      <c r="C7900" s="147" t="s">
        <v>95</v>
      </c>
      <c r="D7900" s="168">
        <v>78170</v>
      </c>
      <c r="E7900" s="151">
        <v>833</v>
      </c>
      <c r="F7900" s="913"/>
      <c r="G7900" s="1337" t="s">
        <v>6051</v>
      </c>
    </row>
    <row r="7901" spans="1:7" ht="19.5" customHeight="1" thickBot="1" x14ac:dyDescent="0.3">
      <c r="A7901" s="1333"/>
      <c r="B7901" s="146" t="s">
        <v>7642</v>
      </c>
      <c r="C7901" s="147" t="s">
        <v>95</v>
      </c>
      <c r="D7901" s="168">
        <v>102978</v>
      </c>
      <c r="E7901" s="151">
        <v>833</v>
      </c>
      <c r="F7901" s="913"/>
      <c r="G7901" s="1328"/>
    </row>
    <row r="7902" spans="1:7" ht="19.5" customHeight="1" thickBot="1" x14ac:dyDescent="0.3">
      <c r="A7902" s="1333"/>
      <c r="B7902" s="146" t="s">
        <v>7643</v>
      </c>
      <c r="C7902" s="147" t="s">
        <v>95</v>
      </c>
      <c r="D7902" s="168">
        <v>270948</v>
      </c>
      <c r="E7902" s="151">
        <v>833</v>
      </c>
      <c r="F7902" s="913"/>
      <c r="G7902" s="1328"/>
    </row>
    <row r="7903" spans="1:7" ht="19.5" customHeight="1" thickBot="1" x14ac:dyDescent="0.3">
      <c r="A7903" s="1333"/>
      <c r="B7903" s="146" t="s">
        <v>7644</v>
      </c>
      <c r="C7903" s="147" t="s">
        <v>95</v>
      </c>
      <c r="D7903" s="168">
        <v>364529</v>
      </c>
      <c r="E7903" s="151">
        <v>833</v>
      </c>
      <c r="F7903" s="913"/>
      <c r="G7903" s="1328"/>
    </row>
    <row r="7904" spans="1:7" ht="19.5" customHeight="1" thickBot="1" x14ac:dyDescent="0.3">
      <c r="A7904" s="1333"/>
      <c r="B7904" s="146" t="s">
        <v>7645</v>
      </c>
      <c r="C7904" s="147" t="s">
        <v>95</v>
      </c>
      <c r="D7904" s="168">
        <v>389433</v>
      </c>
      <c r="E7904" s="151">
        <v>833</v>
      </c>
      <c r="F7904" s="913"/>
      <c r="G7904" s="1328"/>
    </row>
    <row r="7905" spans="1:7" ht="19.5" customHeight="1" thickBot="1" x14ac:dyDescent="0.3">
      <c r="A7905" s="1333"/>
      <c r="B7905" s="146" t="s">
        <v>7646</v>
      </c>
      <c r="C7905" s="147" t="s">
        <v>95</v>
      </c>
      <c r="D7905" s="168">
        <v>415918</v>
      </c>
      <c r="E7905" s="151">
        <v>833</v>
      </c>
      <c r="F7905" s="913"/>
      <c r="G7905" s="1328"/>
    </row>
    <row r="7906" spans="1:7" ht="19.5" customHeight="1" thickBot="1" x14ac:dyDescent="0.3">
      <c r="A7906" s="1333"/>
      <c r="B7906" s="146" t="s">
        <v>7647</v>
      </c>
      <c r="C7906" s="147" t="s">
        <v>95</v>
      </c>
      <c r="D7906" s="168">
        <v>444210</v>
      </c>
      <c r="E7906" s="151">
        <v>833</v>
      </c>
      <c r="F7906" s="913"/>
      <c r="G7906" s="1328"/>
    </row>
    <row r="7907" spans="1:7" ht="19.5" customHeight="1" thickBot="1" x14ac:dyDescent="0.3">
      <c r="A7907" s="1333"/>
      <c r="B7907" s="146" t="s">
        <v>7648</v>
      </c>
      <c r="C7907" s="147" t="s">
        <v>95</v>
      </c>
      <c r="D7907" s="168">
        <v>474562</v>
      </c>
      <c r="E7907" s="151">
        <v>833</v>
      </c>
      <c r="F7907" s="913"/>
      <c r="G7907" s="1328"/>
    </row>
    <row r="7908" spans="1:7" ht="19.5" customHeight="1" thickBot="1" x14ac:dyDescent="0.3">
      <c r="A7908" s="1333"/>
      <c r="B7908" s="146" t="s">
        <v>7649</v>
      </c>
      <c r="C7908" s="147" t="s">
        <v>95</v>
      </c>
      <c r="D7908" s="168">
        <v>507268</v>
      </c>
      <c r="E7908" s="151">
        <v>833</v>
      </c>
      <c r="F7908" s="913"/>
      <c r="G7908" s="1328"/>
    </row>
    <row r="7909" spans="1:7" ht="19.5" customHeight="1" thickBot="1" x14ac:dyDescent="0.3">
      <c r="A7909" s="1333"/>
      <c r="B7909" s="146" t="s">
        <v>7650</v>
      </c>
      <c r="C7909" s="147" t="s">
        <v>95</v>
      </c>
      <c r="D7909" s="168">
        <v>542659</v>
      </c>
      <c r="E7909" s="151">
        <v>833</v>
      </c>
      <c r="F7909" s="913"/>
      <c r="G7909" s="1328"/>
    </row>
    <row r="7910" spans="1:7" ht="19.5" customHeight="1" thickBot="1" x14ac:dyDescent="0.3">
      <c r="A7910" s="1333"/>
      <c r="B7910" s="146" t="s">
        <v>7651</v>
      </c>
      <c r="C7910" s="147" t="s">
        <v>95</v>
      </c>
      <c r="D7910" s="168">
        <v>581110</v>
      </c>
      <c r="E7910" s="151">
        <v>833</v>
      </c>
      <c r="F7910" s="913"/>
      <c r="G7910" s="1328"/>
    </row>
    <row r="7911" spans="1:7" ht="19.5" customHeight="1" thickBot="1" x14ac:dyDescent="0.3">
      <c r="A7911" s="1333"/>
      <c r="B7911" s="146" t="s">
        <v>7652</v>
      </c>
      <c r="C7911" s="147" t="s">
        <v>95</v>
      </c>
      <c r="D7911" s="168">
        <v>623072</v>
      </c>
      <c r="E7911" s="151">
        <v>833</v>
      </c>
      <c r="F7911" s="913"/>
      <c r="G7911" s="1328"/>
    </row>
    <row r="7912" spans="1:7" ht="19.5" customHeight="1" thickBot="1" x14ac:dyDescent="0.3">
      <c r="A7912" s="1333"/>
      <c r="B7912" s="146" t="s">
        <v>7653</v>
      </c>
      <c r="C7912" s="147" t="s">
        <v>95</v>
      </c>
      <c r="D7912" s="168">
        <v>669023</v>
      </c>
      <c r="E7912" s="151">
        <v>833</v>
      </c>
      <c r="F7912" s="913"/>
      <c r="G7912" s="1328"/>
    </row>
    <row r="7913" spans="1:7" ht="19.5" customHeight="1" thickBot="1" x14ac:dyDescent="0.3">
      <c r="A7913" s="1333"/>
      <c r="B7913" s="146" t="s">
        <v>7654</v>
      </c>
      <c r="C7913" s="147" t="s">
        <v>95</v>
      </c>
      <c r="D7913" s="168">
        <v>719533</v>
      </c>
      <c r="E7913" s="151">
        <v>833</v>
      </c>
      <c r="F7913" s="913"/>
      <c r="G7913" s="1328"/>
    </row>
    <row r="7914" spans="1:7" ht="19.5" customHeight="1" thickBot="1" x14ac:dyDescent="0.3">
      <c r="A7914" s="1333"/>
      <c r="B7914" s="146" t="s">
        <v>7655</v>
      </c>
      <c r="C7914" s="147" t="s">
        <v>95</v>
      </c>
      <c r="D7914" s="168">
        <v>775248</v>
      </c>
      <c r="E7914" s="151">
        <v>833</v>
      </c>
      <c r="F7914" s="913"/>
      <c r="G7914" s="1328"/>
    </row>
    <row r="7915" spans="1:7" ht="19.5" customHeight="1" thickBot="1" x14ac:dyDescent="0.3">
      <c r="A7915" s="1333">
        <v>76</v>
      </c>
      <c r="B7915" s="146" t="s">
        <v>7656</v>
      </c>
      <c r="C7915" s="147" t="s">
        <v>95</v>
      </c>
      <c r="D7915" s="168">
        <v>78170</v>
      </c>
      <c r="E7915" s="151">
        <v>833</v>
      </c>
      <c r="F7915" s="913"/>
      <c r="G7915" s="1337" t="s">
        <v>6051</v>
      </c>
    </row>
    <row r="7916" spans="1:7" ht="19.5" customHeight="1" thickBot="1" x14ac:dyDescent="0.3">
      <c r="A7916" s="1333"/>
      <c r="B7916" s="146" t="s">
        <v>7657</v>
      </c>
      <c r="C7916" s="147" t="s">
        <v>95</v>
      </c>
      <c r="D7916" s="168">
        <v>102978</v>
      </c>
      <c r="E7916" s="151">
        <v>833</v>
      </c>
      <c r="F7916" s="913"/>
      <c r="G7916" s="1328"/>
    </row>
    <row r="7917" spans="1:7" ht="19.5" customHeight="1" thickBot="1" x14ac:dyDescent="0.3">
      <c r="A7917" s="1333"/>
      <c r="B7917" s="146" t="s">
        <v>7658</v>
      </c>
      <c r="C7917" s="147" t="s">
        <v>95</v>
      </c>
      <c r="D7917" s="168">
        <v>270948</v>
      </c>
      <c r="E7917" s="151">
        <v>833</v>
      </c>
      <c r="F7917" s="913"/>
      <c r="G7917" s="1328"/>
    </row>
    <row r="7918" spans="1:7" ht="19.5" customHeight="1" thickBot="1" x14ac:dyDescent="0.3">
      <c r="A7918" s="1333"/>
      <c r="B7918" s="146" t="s">
        <v>7659</v>
      </c>
      <c r="C7918" s="147" t="s">
        <v>95</v>
      </c>
      <c r="D7918" s="168">
        <v>364529</v>
      </c>
      <c r="E7918" s="151">
        <v>833</v>
      </c>
      <c r="F7918" s="913"/>
      <c r="G7918" s="1328"/>
    </row>
    <row r="7919" spans="1:7" ht="19.5" customHeight="1" thickBot="1" x14ac:dyDescent="0.3">
      <c r="A7919" s="1333"/>
      <c r="B7919" s="146" t="s">
        <v>7660</v>
      </c>
      <c r="C7919" s="147" t="s">
        <v>95</v>
      </c>
      <c r="D7919" s="168">
        <v>389433</v>
      </c>
      <c r="E7919" s="151">
        <v>833</v>
      </c>
      <c r="F7919" s="913"/>
      <c r="G7919" s="1328"/>
    </row>
    <row r="7920" spans="1:7" ht="19.5" customHeight="1" thickBot="1" x14ac:dyDescent="0.3">
      <c r="A7920" s="1333"/>
      <c r="B7920" s="146" t="s">
        <v>7661</v>
      </c>
      <c r="C7920" s="147" t="s">
        <v>95</v>
      </c>
      <c r="D7920" s="168">
        <v>415918</v>
      </c>
      <c r="E7920" s="151">
        <v>833</v>
      </c>
      <c r="F7920" s="913"/>
      <c r="G7920" s="1328"/>
    </row>
    <row r="7921" spans="1:7" ht="19.5" customHeight="1" thickBot="1" x14ac:dyDescent="0.3">
      <c r="A7921" s="1333"/>
      <c r="B7921" s="146" t="s">
        <v>7662</v>
      </c>
      <c r="C7921" s="147" t="s">
        <v>95</v>
      </c>
      <c r="D7921" s="168">
        <v>444210</v>
      </c>
      <c r="E7921" s="151">
        <v>833</v>
      </c>
      <c r="F7921" s="913"/>
      <c r="G7921" s="1328"/>
    </row>
    <row r="7922" spans="1:7" ht="19.5" customHeight="1" thickBot="1" x14ac:dyDescent="0.3">
      <c r="A7922" s="1333"/>
      <c r="B7922" s="146" t="s">
        <v>7663</v>
      </c>
      <c r="C7922" s="147" t="s">
        <v>95</v>
      </c>
      <c r="D7922" s="168">
        <v>474562</v>
      </c>
      <c r="E7922" s="151">
        <v>833</v>
      </c>
      <c r="F7922" s="913"/>
      <c r="G7922" s="1328"/>
    </row>
    <row r="7923" spans="1:7" ht="19.5" customHeight="1" thickBot="1" x14ac:dyDescent="0.3">
      <c r="A7923" s="1333"/>
      <c r="B7923" s="146" t="s">
        <v>7664</v>
      </c>
      <c r="C7923" s="147" t="s">
        <v>95</v>
      </c>
      <c r="D7923" s="168">
        <v>507268</v>
      </c>
      <c r="E7923" s="151">
        <v>833</v>
      </c>
      <c r="F7923" s="913"/>
      <c r="G7923" s="1328"/>
    </row>
    <row r="7924" spans="1:7" ht="19.5" customHeight="1" thickBot="1" x14ac:dyDescent="0.3">
      <c r="A7924" s="1333"/>
      <c r="B7924" s="146" t="s">
        <v>7665</v>
      </c>
      <c r="C7924" s="147" t="s">
        <v>95</v>
      </c>
      <c r="D7924" s="168">
        <v>542659</v>
      </c>
      <c r="E7924" s="151">
        <v>833</v>
      </c>
      <c r="F7924" s="913"/>
      <c r="G7924" s="1328"/>
    </row>
    <row r="7925" spans="1:7" ht="19.5" customHeight="1" thickBot="1" x14ac:dyDescent="0.3">
      <c r="A7925" s="1333"/>
      <c r="B7925" s="146" t="s">
        <v>7666</v>
      </c>
      <c r="C7925" s="147" t="s">
        <v>95</v>
      </c>
      <c r="D7925" s="168">
        <v>581110</v>
      </c>
      <c r="E7925" s="151">
        <v>833</v>
      </c>
      <c r="F7925" s="913"/>
      <c r="G7925" s="1328"/>
    </row>
    <row r="7926" spans="1:7" ht="19.5" customHeight="1" thickBot="1" x14ac:dyDescent="0.3">
      <c r="A7926" s="1333"/>
      <c r="B7926" s="146" t="s">
        <v>7667</v>
      </c>
      <c r="C7926" s="147" t="s">
        <v>95</v>
      </c>
      <c r="D7926" s="168">
        <v>623072</v>
      </c>
      <c r="E7926" s="151">
        <v>833</v>
      </c>
      <c r="F7926" s="913"/>
      <c r="G7926" s="1328"/>
    </row>
    <row r="7927" spans="1:7" ht="19.5" customHeight="1" thickBot="1" x14ac:dyDescent="0.3">
      <c r="A7927" s="1333"/>
      <c r="B7927" s="146" t="s">
        <v>7668</v>
      </c>
      <c r="C7927" s="147" t="s">
        <v>95</v>
      </c>
      <c r="D7927" s="168">
        <v>669023</v>
      </c>
      <c r="E7927" s="151">
        <v>833</v>
      </c>
      <c r="F7927" s="913"/>
      <c r="G7927" s="1328"/>
    </row>
    <row r="7928" spans="1:7" ht="19.5" customHeight="1" thickBot="1" x14ac:dyDescent="0.3">
      <c r="A7928" s="1333"/>
      <c r="B7928" s="146" t="s">
        <v>7669</v>
      </c>
      <c r="C7928" s="147" t="s">
        <v>95</v>
      </c>
      <c r="D7928" s="168">
        <v>719533</v>
      </c>
      <c r="E7928" s="151">
        <v>833</v>
      </c>
      <c r="F7928" s="913"/>
      <c r="G7928" s="1328"/>
    </row>
    <row r="7929" spans="1:7" ht="19.5" customHeight="1" thickBot="1" x14ac:dyDescent="0.3">
      <c r="A7929" s="1333"/>
      <c r="B7929" s="146" t="s">
        <v>7670</v>
      </c>
      <c r="C7929" s="147" t="s">
        <v>95</v>
      </c>
      <c r="D7929" s="168">
        <v>775248</v>
      </c>
      <c r="E7929" s="151">
        <v>833</v>
      </c>
      <c r="F7929" s="913"/>
      <c r="G7929" s="1328"/>
    </row>
    <row r="7930" spans="1:7" ht="19.5" customHeight="1" thickBot="1" x14ac:dyDescent="0.3">
      <c r="A7930" s="1333">
        <v>77</v>
      </c>
      <c r="B7930" s="146" t="s">
        <v>7671</v>
      </c>
      <c r="C7930" s="147" t="s">
        <v>95</v>
      </c>
      <c r="D7930" s="168">
        <v>78170</v>
      </c>
      <c r="E7930" s="151">
        <v>833</v>
      </c>
      <c r="F7930" s="913"/>
      <c r="G7930" s="1337" t="s">
        <v>6051</v>
      </c>
    </row>
    <row r="7931" spans="1:7" ht="19.5" customHeight="1" thickBot="1" x14ac:dyDescent="0.3">
      <c r="A7931" s="1333"/>
      <c r="B7931" s="146" t="s">
        <v>7672</v>
      </c>
      <c r="C7931" s="147" t="s">
        <v>95</v>
      </c>
      <c r="D7931" s="168">
        <v>102978</v>
      </c>
      <c r="E7931" s="151">
        <v>833</v>
      </c>
      <c r="F7931" s="913"/>
      <c r="G7931" s="1328"/>
    </row>
    <row r="7932" spans="1:7" ht="19.5" customHeight="1" thickBot="1" x14ac:dyDescent="0.3">
      <c r="A7932" s="1333"/>
      <c r="B7932" s="146" t="s">
        <v>7673</v>
      </c>
      <c r="C7932" s="147" t="s">
        <v>95</v>
      </c>
      <c r="D7932" s="168">
        <v>270948</v>
      </c>
      <c r="E7932" s="151">
        <v>833</v>
      </c>
      <c r="F7932" s="913"/>
      <c r="G7932" s="1328"/>
    </row>
    <row r="7933" spans="1:7" ht="19.5" customHeight="1" thickBot="1" x14ac:dyDescent="0.3">
      <c r="A7933" s="1333"/>
      <c r="B7933" s="146" t="s">
        <v>7674</v>
      </c>
      <c r="C7933" s="147" t="s">
        <v>95</v>
      </c>
      <c r="D7933" s="168">
        <v>364529</v>
      </c>
      <c r="E7933" s="151">
        <v>833</v>
      </c>
      <c r="F7933" s="913"/>
      <c r="G7933" s="1328"/>
    </row>
    <row r="7934" spans="1:7" ht="19.5" customHeight="1" thickBot="1" x14ac:dyDescent="0.3">
      <c r="A7934" s="1333"/>
      <c r="B7934" s="146" t="s">
        <v>7675</v>
      </c>
      <c r="C7934" s="147" t="s">
        <v>95</v>
      </c>
      <c r="D7934" s="168">
        <v>389433</v>
      </c>
      <c r="E7934" s="151">
        <v>833</v>
      </c>
      <c r="F7934" s="913"/>
      <c r="G7934" s="1328"/>
    </row>
    <row r="7935" spans="1:7" ht="19.5" customHeight="1" thickBot="1" x14ac:dyDescent="0.3">
      <c r="A7935" s="1333"/>
      <c r="B7935" s="146" t="s">
        <v>7676</v>
      </c>
      <c r="C7935" s="147" t="s">
        <v>95</v>
      </c>
      <c r="D7935" s="168">
        <v>415918</v>
      </c>
      <c r="E7935" s="151">
        <v>833</v>
      </c>
      <c r="F7935" s="913"/>
      <c r="G7935" s="1328"/>
    </row>
    <row r="7936" spans="1:7" ht="19.5" customHeight="1" thickBot="1" x14ac:dyDescent="0.3">
      <c r="A7936" s="1333"/>
      <c r="B7936" s="146" t="s">
        <v>7677</v>
      </c>
      <c r="C7936" s="147" t="s">
        <v>95</v>
      </c>
      <c r="D7936" s="168">
        <v>444210</v>
      </c>
      <c r="E7936" s="151">
        <v>833</v>
      </c>
      <c r="F7936" s="913"/>
      <c r="G7936" s="1328"/>
    </row>
    <row r="7937" spans="1:7" ht="19.5" customHeight="1" thickBot="1" x14ac:dyDescent="0.3">
      <c r="A7937" s="1333"/>
      <c r="B7937" s="146" t="s">
        <v>7678</v>
      </c>
      <c r="C7937" s="147" t="s">
        <v>95</v>
      </c>
      <c r="D7937" s="168">
        <v>474562</v>
      </c>
      <c r="E7937" s="151">
        <v>833</v>
      </c>
      <c r="F7937" s="913"/>
      <c r="G7937" s="1328"/>
    </row>
    <row r="7938" spans="1:7" ht="19.5" customHeight="1" thickBot="1" x14ac:dyDescent="0.3">
      <c r="A7938" s="1333"/>
      <c r="B7938" s="146" t="s">
        <v>7679</v>
      </c>
      <c r="C7938" s="147" t="s">
        <v>95</v>
      </c>
      <c r="D7938" s="168">
        <v>507268</v>
      </c>
      <c r="E7938" s="151">
        <v>833</v>
      </c>
      <c r="F7938" s="913"/>
      <c r="G7938" s="1328"/>
    </row>
    <row r="7939" spans="1:7" ht="19.5" customHeight="1" thickBot="1" x14ac:dyDescent="0.3">
      <c r="A7939" s="1333"/>
      <c r="B7939" s="146" t="s">
        <v>7680</v>
      </c>
      <c r="C7939" s="147" t="s">
        <v>95</v>
      </c>
      <c r="D7939" s="168">
        <v>542659</v>
      </c>
      <c r="E7939" s="151">
        <v>833</v>
      </c>
      <c r="F7939" s="913"/>
      <c r="G7939" s="1328"/>
    </row>
    <row r="7940" spans="1:7" ht="19.5" customHeight="1" thickBot="1" x14ac:dyDescent="0.3">
      <c r="A7940" s="1333"/>
      <c r="B7940" s="146" t="s">
        <v>7681</v>
      </c>
      <c r="C7940" s="147" t="s">
        <v>95</v>
      </c>
      <c r="D7940" s="168">
        <v>581110</v>
      </c>
      <c r="E7940" s="151">
        <v>833</v>
      </c>
      <c r="F7940" s="913"/>
      <c r="G7940" s="1328"/>
    </row>
    <row r="7941" spans="1:7" ht="19.5" customHeight="1" thickBot="1" x14ac:dyDescent="0.3">
      <c r="A7941" s="1333"/>
      <c r="B7941" s="146" t="s">
        <v>7682</v>
      </c>
      <c r="C7941" s="147" t="s">
        <v>95</v>
      </c>
      <c r="D7941" s="168">
        <v>623072</v>
      </c>
      <c r="E7941" s="151">
        <v>833</v>
      </c>
      <c r="F7941" s="913"/>
      <c r="G7941" s="1328"/>
    </row>
    <row r="7942" spans="1:7" ht="19.5" customHeight="1" thickBot="1" x14ac:dyDescent="0.3">
      <c r="A7942" s="1333"/>
      <c r="B7942" s="146" t="s">
        <v>7683</v>
      </c>
      <c r="C7942" s="147" t="s">
        <v>95</v>
      </c>
      <c r="D7942" s="168">
        <v>669023</v>
      </c>
      <c r="E7942" s="151">
        <v>833</v>
      </c>
      <c r="F7942" s="913"/>
      <c r="G7942" s="1328"/>
    </row>
    <row r="7943" spans="1:7" ht="19.5" customHeight="1" thickBot="1" x14ac:dyDescent="0.3">
      <c r="A7943" s="1333"/>
      <c r="B7943" s="146" t="s">
        <v>7684</v>
      </c>
      <c r="C7943" s="147" t="s">
        <v>95</v>
      </c>
      <c r="D7943" s="168">
        <v>719533</v>
      </c>
      <c r="E7943" s="151">
        <v>833</v>
      </c>
      <c r="F7943" s="913"/>
      <c r="G7943" s="1328"/>
    </row>
    <row r="7944" spans="1:7" ht="19.5" customHeight="1" thickBot="1" x14ac:dyDescent="0.3">
      <c r="A7944" s="1333"/>
      <c r="B7944" s="146" t="s">
        <v>7685</v>
      </c>
      <c r="C7944" s="147" t="s">
        <v>95</v>
      </c>
      <c r="D7944" s="168">
        <v>775248</v>
      </c>
      <c r="E7944" s="151">
        <v>833</v>
      </c>
      <c r="F7944" s="913"/>
      <c r="G7944" s="1328"/>
    </row>
    <row r="7945" spans="1:7" ht="19.5" customHeight="1" thickBot="1" x14ac:dyDescent="0.3">
      <c r="A7945" s="1333">
        <v>78</v>
      </c>
      <c r="B7945" s="146" t="s">
        <v>7686</v>
      </c>
      <c r="C7945" s="147" t="s">
        <v>95</v>
      </c>
      <c r="D7945" s="168">
        <v>78170</v>
      </c>
      <c r="E7945" s="151">
        <v>833</v>
      </c>
      <c r="F7945" s="913"/>
      <c r="G7945" s="1337" t="s">
        <v>6051</v>
      </c>
    </row>
    <row r="7946" spans="1:7" ht="19.5" customHeight="1" thickBot="1" x14ac:dyDescent="0.3">
      <c r="A7946" s="1333"/>
      <c r="B7946" s="146" t="s">
        <v>7687</v>
      </c>
      <c r="C7946" s="147" t="s">
        <v>95</v>
      </c>
      <c r="D7946" s="168">
        <v>102978</v>
      </c>
      <c r="E7946" s="151">
        <v>833</v>
      </c>
      <c r="F7946" s="913"/>
      <c r="G7946" s="1328"/>
    </row>
    <row r="7947" spans="1:7" ht="19.5" customHeight="1" thickBot="1" x14ac:dyDescent="0.3">
      <c r="A7947" s="1333"/>
      <c r="B7947" s="146" t="s">
        <v>7688</v>
      </c>
      <c r="C7947" s="147" t="s">
        <v>95</v>
      </c>
      <c r="D7947" s="168">
        <v>270948</v>
      </c>
      <c r="E7947" s="151">
        <v>833</v>
      </c>
      <c r="F7947" s="913"/>
      <c r="G7947" s="1328"/>
    </row>
    <row r="7948" spans="1:7" ht="19.5" customHeight="1" thickBot="1" x14ac:dyDescent="0.3">
      <c r="A7948" s="1333"/>
      <c r="B7948" s="146" t="s">
        <v>7689</v>
      </c>
      <c r="C7948" s="147" t="s">
        <v>95</v>
      </c>
      <c r="D7948" s="168">
        <v>364529</v>
      </c>
      <c r="E7948" s="151">
        <v>833</v>
      </c>
      <c r="F7948" s="913"/>
      <c r="G7948" s="1328"/>
    </row>
    <row r="7949" spans="1:7" ht="19.5" customHeight="1" thickBot="1" x14ac:dyDescent="0.3">
      <c r="A7949" s="1333"/>
      <c r="B7949" s="146" t="s">
        <v>7690</v>
      </c>
      <c r="C7949" s="147" t="s">
        <v>95</v>
      </c>
      <c r="D7949" s="168">
        <v>389433</v>
      </c>
      <c r="E7949" s="151">
        <v>833</v>
      </c>
      <c r="F7949" s="913"/>
      <c r="G7949" s="1328"/>
    </row>
    <row r="7950" spans="1:7" ht="19.5" customHeight="1" thickBot="1" x14ac:dyDescent="0.3">
      <c r="A7950" s="1333"/>
      <c r="B7950" s="146" t="s">
        <v>7691</v>
      </c>
      <c r="C7950" s="147" t="s">
        <v>95</v>
      </c>
      <c r="D7950" s="168">
        <v>415918</v>
      </c>
      <c r="E7950" s="151">
        <v>833</v>
      </c>
      <c r="F7950" s="913"/>
      <c r="G7950" s="1328"/>
    </row>
    <row r="7951" spans="1:7" ht="19.5" customHeight="1" thickBot="1" x14ac:dyDescent="0.3">
      <c r="A7951" s="1333"/>
      <c r="B7951" s="146" t="s">
        <v>7692</v>
      </c>
      <c r="C7951" s="147" t="s">
        <v>95</v>
      </c>
      <c r="D7951" s="168">
        <v>444210</v>
      </c>
      <c r="E7951" s="151">
        <v>833</v>
      </c>
      <c r="F7951" s="913"/>
      <c r="G7951" s="1328"/>
    </row>
    <row r="7952" spans="1:7" ht="19.5" customHeight="1" thickBot="1" x14ac:dyDescent="0.3">
      <c r="A7952" s="1333"/>
      <c r="B7952" s="146" t="s">
        <v>7693</v>
      </c>
      <c r="C7952" s="147" t="s">
        <v>95</v>
      </c>
      <c r="D7952" s="168">
        <v>474562</v>
      </c>
      <c r="E7952" s="151">
        <v>833</v>
      </c>
      <c r="F7952" s="913"/>
      <c r="G7952" s="1328"/>
    </row>
    <row r="7953" spans="1:7" ht="19.5" customHeight="1" thickBot="1" x14ac:dyDescent="0.3">
      <c r="A7953" s="1333"/>
      <c r="B7953" s="146" t="s">
        <v>7694</v>
      </c>
      <c r="C7953" s="147" t="s">
        <v>95</v>
      </c>
      <c r="D7953" s="168">
        <v>507268</v>
      </c>
      <c r="E7953" s="151">
        <v>833</v>
      </c>
      <c r="F7953" s="913"/>
      <c r="G7953" s="1328"/>
    </row>
    <row r="7954" spans="1:7" ht="19.5" customHeight="1" thickBot="1" x14ac:dyDescent="0.3">
      <c r="A7954" s="1333"/>
      <c r="B7954" s="146" t="s">
        <v>7695</v>
      </c>
      <c r="C7954" s="147" t="s">
        <v>95</v>
      </c>
      <c r="D7954" s="168">
        <v>542659</v>
      </c>
      <c r="E7954" s="151">
        <v>833</v>
      </c>
      <c r="F7954" s="913"/>
      <c r="G7954" s="1328"/>
    </row>
    <row r="7955" spans="1:7" ht="19.5" customHeight="1" thickBot="1" x14ac:dyDescent="0.3">
      <c r="A7955" s="1333"/>
      <c r="B7955" s="146" t="s">
        <v>7696</v>
      </c>
      <c r="C7955" s="147" t="s">
        <v>95</v>
      </c>
      <c r="D7955" s="168">
        <v>581110</v>
      </c>
      <c r="E7955" s="151">
        <v>833</v>
      </c>
      <c r="F7955" s="913"/>
      <c r="G7955" s="1328"/>
    </row>
    <row r="7956" spans="1:7" ht="19.5" customHeight="1" thickBot="1" x14ac:dyDescent="0.3">
      <c r="A7956" s="1333"/>
      <c r="B7956" s="146" t="s">
        <v>7697</v>
      </c>
      <c r="C7956" s="147" t="s">
        <v>95</v>
      </c>
      <c r="D7956" s="168">
        <v>623072</v>
      </c>
      <c r="E7956" s="151">
        <v>833</v>
      </c>
      <c r="F7956" s="913"/>
      <c r="G7956" s="1328"/>
    </row>
    <row r="7957" spans="1:7" ht="19.5" customHeight="1" thickBot="1" x14ac:dyDescent="0.3">
      <c r="A7957" s="1333"/>
      <c r="B7957" s="146" t="s">
        <v>7698</v>
      </c>
      <c r="C7957" s="147" t="s">
        <v>95</v>
      </c>
      <c r="D7957" s="168">
        <v>669023</v>
      </c>
      <c r="E7957" s="151">
        <v>833</v>
      </c>
      <c r="F7957" s="913"/>
      <c r="G7957" s="1328"/>
    </row>
    <row r="7958" spans="1:7" ht="19.5" customHeight="1" thickBot="1" x14ac:dyDescent="0.3">
      <c r="A7958" s="1333"/>
      <c r="B7958" s="146" t="s">
        <v>7699</v>
      </c>
      <c r="C7958" s="147" t="s">
        <v>95</v>
      </c>
      <c r="D7958" s="168">
        <v>719533</v>
      </c>
      <c r="E7958" s="151">
        <v>833</v>
      </c>
      <c r="F7958" s="913"/>
      <c r="G7958" s="1328"/>
    </row>
    <row r="7959" spans="1:7" ht="19.5" customHeight="1" thickBot="1" x14ac:dyDescent="0.3">
      <c r="A7959" s="1333"/>
      <c r="B7959" s="146" t="s">
        <v>7700</v>
      </c>
      <c r="C7959" s="147" t="s">
        <v>95</v>
      </c>
      <c r="D7959" s="168">
        <v>775248</v>
      </c>
      <c r="E7959" s="151">
        <v>833</v>
      </c>
      <c r="F7959" s="913"/>
      <c r="G7959" s="1328"/>
    </row>
    <row r="7960" spans="1:7" ht="19.5" customHeight="1" thickBot="1" x14ac:dyDescent="0.3">
      <c r="A7960" s="1333">
        <v>78</v>
      </c>
      <c r="B7960" s="146" t="s">
        <v>7701</v>
      </c>
      <c r="C7960" s="147" t="s">
        <v>95</v>
      </c>
      <c r="D7960" s="168">
        <v>78170</v>
      </c>
      <c r="E7960" s="151">
        <v>833</v>
      </c>
      <c r="F7960" s="913"/>
      <c r="G7960" s="1337" t="s">
        <v>6051</v>
      </c>
    </row>
    <row r="7961" spans="1:7" ht="19.5" customHeight="1" thickBot="1" x14ac:dyDescent="0.3">
      <c r="A7961" s="1333"/>
      <c r="B7961" s="146" t="s">
        <v>7702</v>
      </c>
      <c r="C7961" s="147" t="s">
        <v>95</v>
      </c>
      <c r="D7961" s="168">
        <v>102978</v>
      </c>
      <c r="E7961" s="151">
        <v>833</v>
      </c>
      <c r="F7961" s="913"/>
      <c r="G7961" s="1328"/>
    </row>
    <row r="7962" spans="1:7" ht="19.5" customHeight="1" thickBot="1" x14ac:dyDescent="0.3">
      <c r="A7962" s="1333"/>
      <c r="B7962" s="146" t="s">
        <v>7703</v>
      </c>
      <c r="C7962" s="147" t="s">
        <v>95</v>
      </c>
      <c r="D7962" s="168">
        <v>270948</v>
      </c>
      <c r="E7962" s="151">
        <v>833</v>
      </c>
      <c r="F7962" s="913"/>
      <c r="G7962" s="1328"/>
    </row>
    <row r="7963" spans="1:7" ht="19.5" customHeight="1" thickBot="1" x14ac:dyDescent="0.3">
      <c r="A7963" s="1333"/>
      <c r="B7963" s="146" t="s">
        <v>7704</v>
      </c>
      <c r="C7963" s="147" t="s">
        <v>95</v>
      </c>
      <c r="D7963" s="168">
        <v>364529</v>
      </c>
      <c r="E7963" s="151">
        <v>833</v>
      </c>
      <c r="F7963" s="913"/>
      <c r="G7963" s="1328"/>
    </row>
    <row r="7964" spans="1:7" ht="19.5" customHeight="1" thickBot="1" x14ac:dyDescent="0.3">
      <c r="A7964" s="1333"/>
      <c r="B7964" s="146" t="s">
        <v>7705</v>
      </c>
      <c r="C7964" s="147" t="s">
        <v>95</v>
      </c>
      <c r="D7964" s="168">
        <v>389433</v>
      </c>
      <c r="E7964" s="151">
        <v>833</v>
      </c>
      <c r="F7964" s="913"/>
      <c r="G7964" s="1328"/>
    </row>
    <row r="7965" spans="1:7" ht="19.5" customHeight="1" thickBot="1" x14ac:dyDescent="0.3">
      <c r="A7965" s="1333"/>
      <c r="B7965" s="146" t="s">
        <v>7706</v>
      </c>
      <c r="C7965" s="147" t="s">
        <v>95</v>
      </c>
      <c r="D7965" s="168">
        <v>415918</v>
      </c>
      <c r="E7965" s="151">
        <v>833</v>
      </c>
      <c r="F7965" s="913"/>
      <c r="G7965" s="1328"/>
    </row>
    <row r="7966" spans="1:7" ht="19.5" customHeight="1" thickBot="1" x14ac:dyDescent="0.3">
      <c r="A7966" s="1333"/>
      <c r="B7966" s="146" t="s">
        <v>7707</v>
      </c>
      <c r="C7966" s="147" t="s">
        <v>95</v>
      </c>
      <c r="D7966" s="168">
        <v>444210</v>
      </c>
      <c r="E7966" s="151">
        <v>833</v>
      </c>
      <c r="F7966" s="913"/>
      <c r="G7966" s="1328"/>
    </row>
    <row r="7967" spans="1:7" ht="19.5" customHeight="1" thickBot="1" x14ac:dyDescent="0.3">
      <c r="A7967" s="1333"/>
      <c r="B7967" s="146" t="s">
        <v>7708</v>
      </c>
      <c r="C7967" s="147" t="s">
        <v>95</v>
      </c>
      <c r="D7967" s="168">
        <v>474562</v>
      </c>
      <c r="E7967" s="151">
        <v>833</v>
      </c>
      <c r="F7967" s="913"/>
      <c r="G7967" s="1328"/>
    </row>
    <row r="7968" spans="1:7" ht="19.5" customHeight="1" thickBot="1" x14ac:dyDescent="0.3">
      <c r="A7968" s="1333"/>
      <c r="B7968" s="146" t="s">
        <v>7709</v>
      </c>
      <c r="C7968" s="147" t="s">
        <v>95</v>
      </c>
      <c r="D7968" s="168">
        <v>507268</v>
      </c>
      <c r="E7968" s="151">
        <v>833</v>
      </c>
      <c r="F7968" s="913"/>
      <c r="G7968" s="1328"/>
    </row>
    <row r="7969" spans="1:7" ht="19.5" customHeight="1" thickBot="1" x14ac:dyDescent="0.3">
      <c r="A7969" s="1333"/>
      <c r="B7969" s="146" t="s">
        <v>7710</v>
      </c>
      <c r="C7969" s="147" t="s">
        <v>95</v>
      </c>
      <c r="D7969" s="168">
        <v>542659</v>
      </c>
      <c r="E7969" s="151">
        <v>833</v>
      </c>
      <c r="F7969" s="913"/>
      <c r="G7969" s="1328"/>
    </row>
    <row r="7970" spans="1:7" ht="19.5" customHeight="1" thickBot="1" x14ac:dyDescent="0.3">
      <c r="A7970" s="1333"/>
      <c r="B7970" s="146" t="s">
        <v>7711</v>
      </c>
      <c r="C7970" s="147" t="s">
        <v>95</v>
      </c>
      <c r="D7970" s="168">
        <v>581110</v>
      </c>
      <c r="E7970" s="151">
        <v>833</v>
      </c>
      <c r="F7970" s="913"/>
      <c r="G7970" s="1328"/>
    </row>
    <row r="7971" spans="1:7" ht="19.5" customHeight="1" thickBot="1" x14ac:dyDescent="0.3">
      <c r="A7971" s="1333"/>
      <c r="B7971" s="146" t="s">
        <v>7712</v>
      </c>
      <c r="C7971" s="147" t="s">
        <v>95</v>
      </c>
      <c r="D7971" s="168">
        <v>623072</v>
      </c>
      <c r="E7971" s="151">
        <v>833</v>
      </c>
      <c r="F7971" s="913"/>
      <c r="G7971" s="1328"/>
    </row>
    <row r="7972" spans="1:7" ht="19.5" customHeight="1" thickBot="1" x14ac:dyDescent="0.3">
      <c r="A7972" s="1333"/>
      <c r="B7972" s="146" t="s">
        <v>7713</v>
      </c>
      <c r="C7972" s="147" t="s">
        <v>95</v>
      </c>
      <c r="D7972" s="168">
        <v>669023</v>
      </c>
      <c r="E7972" s="151">
        <v>833</v>
      </c>
      <c r="F7972" s="913"/>
      <c r="G7972" s="1328"/>
    </row>
    <row r="7973" spans="1:7" ht="19.5" customHeight="1" thickBot="1" x14ac:dyDescent="0.3">
      <c r="A7973" s="1333"/>
      <c r="B7973" s="146" t="s">
        <v>7714</v>
      </c>
      <c r="C7973" s="147" t="s">
        <v>95</v>
      </c>
      <c r="D7973" s="168">
        <v>719533</v>
      </c>
      <c r="E7973" s="151">
        <v>833</v>
      </c>
      <c r="F7973" s="913"/>
      <c r="G7973" s="1328"/>
    </row>
    <row r="7974" spans="1:7" ht="19.5" customHeight="1" thickBot="1" x14ac:dyDescent="0.3">
      <c r="A7974" s="1333"/>
      <c r="B7974" s="146" t="s">
        <v>7715</v>
      </c>
      <c r="C7974" s="147" t="s">
        <v>95</v>
      </c>
      <c r="D7974" s="168">
        <v>775248</v>
      </c>
      <c r="E7974" s="151">
        <v>833</v>
      </c>
      <c r="F7974" s="913"/>
      <c r="G7974" s="1328"/>
    </row>
    <row r="7975" spans="1:7" ht="19.5" customHeight="1" thickBot="1" x14ac:dyDescent="0.3">
      <c r="A7975" s="1333">
        <v>79</v>
      </c>
      <c r="B7975" s="146" t="s">
        <v>7716</v>
      </c>
      <c r="C7975" s="147" t="s">
        <v>95</v>
      </c>
      <c r="D7975" s="168">
        <v>78170</v>
      </c>
      <c r="E7975" s="151">
        <v>833</v>
      </c>
      <c r="F7975" s="913"/>
      <c r="G7975" s="1337" t="s">
        <v>6051</v>
      </c>
    </row>
    <row r="7976" spans="1:7" ht="19.5" customHeight="1" thickBot="1" x14ac:dyDescent="0.3">
      <c r="A7976" s="1333"/>
      <c r="B7976" s="146" t="s">
        <v>7717</v>
      </c>
      <c r="C7976" s="147" t="s">
        <v>95</v>
      </c>
      <c r="D7976" s="168">
        <v>102978</v>
      </c>
      <c r="E7976" s="151">
        <v>833</v>
      </c>
      <c r="F7976" s="913"/>
      <c r="G7976" s="1328"/>
    </row>
    <row r="7977" spans="1:7" ht="19.5" customHeight="1" thickBot="1" x14ac:dyDescent="0.3">
      <c r="A7977" s="1333"/>
      <c r="B7977" s="146" t="s">
        <v>7718</v>
      </c>
      <c r="C7977" s="147" t="s">
        <v>95</v>
      </c>
      <c r="D7977" s="168">
        <v>270948</v>
      </c>
      <c r="E7977" s="151">
        <v>833</v>
      </c>
      <c r="F7977" s="913"/>
      <c r="G7977" s="1328"/>
    </row>
    <row r="7978" spans="1:7" ht="19.5" customHeight="1" thickBot="1" x14ac:dyDescent="0.3">
      <c r="A7978" s="1333"/>
      <c r="B7978" s="146" t="s">
        <v>7719</v>
      </c>
      <c r="C7978" s="147" t="s">
        <v>95</v>
      </c>
      <c r="D7978" s="168">
        <v>364529</v>
      </c>
      <c r="E7978" s="151">
        <v>833</v>
      </c>
      <c r="F7978" s="913"/>
      <c r="G7978" s="1328"/>
    </row>
    <row r="7979" spans="1:7" ht="19.5" customHeight="1" thickBot="1" x14ac:dyDescent="0.3">
      <c r="A7979" s="1333"/>
      <c r="B7979" s="146" t="s">
        <v>7720</v>
      </c>
      <c r="C7979" s="147" t="s">
        <v>95</v>
      </c>
      <c r="D7979" s="168">
        <v>389433</v>
      </c>
      <c r="E7979" s="151">
        <v>833</v>
      </c>
      <c r="F7979" s="913"/>
      <c r="G7979" s="1328"/>
    </row>
    <row r="7980" spans="1:7" ht="19.5" customHeight="1" thickBot="1" x14ac:dyDescent="0.3">
      <c r="A7980" s="1333"/>
      <c r="B7980" s="146" t="s">
        <v>7721</v>
      </c>
      <c r="C7980" s="147" t="s">
        <v>95</v>
      </c>
      <c r="D7980" s="168">
        <v>415918</v>
      </c>
      <c r="E7980" s="151">
        <v>833</v>
      </c>
      <c r="F7980" s="913"/>
      <c r="G7980" s="1328"/>
    </row>
    <row r="7981" spans="1:7" ht="19.5" customHeight="1" thickBot="1" x14ac:dyDescent="0.3">
      <c r="A7981" s="1333"/>
      <c r="B7981" s="146" t="s">
        <v>7722</v>
      </c>
      <c r="C7981" s="147" t="s">
        <v>95</v>
      </c>
      <c r="D7981" s="168">
        <v>444210</v>
      </c>
      <c r="E7981" s="151">
        <v>833</v>
      </c>
      <c r="F7981" s="913"/>
      <c r="G7981" s="1328"/>
    </row>
    <row r="7982" spans="1:7" ht="19.5" customHeight="1" thickBot="1" x14ac:dyDescent="0.3">
      <c r="A7982" s="1333"/>
      <c r="B7982" s="146" t="s">
        <v>7723</v>
      </c>
      <c r="C7982" s="147" t="s">
        <v>95</v>
      </c>
      <c r="D7982" s="168">
        <v>474562</v>
      </c>
      <c r="E7982" s="151">
        <v>833</v>
      </c>
      <c r="F7982" s="913"/>
      <c r="G7982" s="1328"/>
    </row>
    <row r="7983" spans="1:7" ht="19.5" customHeight="1" thickBot="1" x14ac:dyDescent="0.3">
      <c r="A7983" s="1333"/>
      <c r="B7983" s="146" t="s">
        <v>7724</v>
      </c>
      <c r="C7983" s="147" t="s">
        <v>95</v>
      </c>
      <c r="D7983" s="168">
        <v>507268</v>
      </c>
      <c r="E7983" s="151">
        <v>833</v>
      </c>
      <c r="F7983" s="913"/>
      <c r="G7983" s="1328"/>
    </row>
    <row r="7984" spans="1:7" ht="19.5" customHeight="1" thickBot="1" x14ac:dyDescent="0.3">
      <c r="A7984" s="1333"/>
      <c r="B7984" s="146" t="s">
        <v>7725</v>
      </c>
      <c r="C7984" s="147" t="s">
        <v>95</v>
      </c>
      <c r="D7984" s="168">
        <v>542659</v>
      </c>
      <c r="E7984" s="151">
        <v>833</v>
      </c>
      <c r="F7984" s="913"/>
      <c r="G7984" s="1328"/>
    </row>
    <row r="7985" spans="1:7" ht="19.5" customHeight="1" thickBot="1" x14ac:dyDescent="0.3">
      <c r="A7985" s="1333"/>
      <c r="B7985" s="146" t="s">
        <v>7726</v>
      </c>
      <c r="C7985" s="147" t="s">
        <v>95</v>
      </c>
      <c r="D7985" s="168">
        <v>581110</v>
      </c>
      <c r="E7985" s="151">
        <v>833</v>
      </c>
      <c r="F7985" s="913"/>
      <c r="G7985" s="1328"/>
    </row>
    <row r="7986" spans="1:7" ht="19.5" customHeight="1" thickBot="1" x14ac:dyDescent="0.3">
      <c r="A7986" s="1333"/>
      <c r="B7986" s="146" t="s">
        <v>7727</v>
      </c>
      <c r="C7986" s="147" t="s">
        <v>95</v>
      </c>
      <c r="D7986" s="168">
        <v>623072</v>
      </c>
      <c r="E7986" s="151">
        <v>833</v>
      </c>
      <c r="F7986" s="913"/>
      <c r="G7986" s="1328"/>
    </row>
    <row r="7987" spans="1:7" ht="19.5" customHeight="1" thickBot="1" x14ac:dyDescent="0.3">
      <c r="A7987" s="1333"/>
      <c r="B7987" s="146" t="s">
        <v>7728</v>
      </c>
      <c r="C7987" s="147" t="s">
        <v>95</v>
      </c>
      <c r="D7987" s="168">
        <v>669023</v>
      </c>
      <c r="E7987" s="151">
        <v>833</v>
      </c>
      <c r="F7987" s="913"/>
      <c r="G7987" s="1328"/>
    </row>
    <row r="7988" spans="1:7" ht="19.5" customHeight="1" thickBot="1" x14ac:dyDescent="0.3">
      <c r="A7988" s="1333"/>
      <c r="B7988" s="146" t="s">
        <v>7729</v>
      </c>
      <c r="C7988" s="147" t="s">
        <v>95</v>
      </c>
      <c r="D7988" s="168">
        <v>719533</v>
      </c>
      <c r="E7988" s="151">
        <v>833</v>
      </c>
      <c r="F7988" s="913"/>
      <c r="G7988" s="1328"/>
    </row>
    <row r="7989" spans="1:7" ht="19.5" customHeight="1" thickBot="1" x14ac:dyDescent="0.3">
      <c r="A7989" s="1333"/>
      <c r="B7989" s="146" t="s">
        <v>7730</v>
      </c>
      <c r="C7989" s="147" t="s">
        <v>95</v>
      </c>
      <c r="D7989" s="168">
        <v>775248</v>
      </c>
      <c r="E7989" s="151">
        <v>833</v>
      </c>
      <c r="F7989" s="913"/>
      <c r="G7989" s="1328"/>
    </row>
    <row r="7990" spans="1:7" ht="19.5" customHeight="1" thickBot="1" x14ac:dyDescent="0.3">
      <c r="A7990" s="1333">
        <v>79</v>
      </c>
      <c r="B7990" s="146" t="s">
        <v>7701</v>
      </c>
      <c r="C7990" s="147" t="s">
        <v>95</v>
      </c>
      <c r="D7990" s="168">
        <v>78170</v>
      </c>
      <c r="E7990" s="151">
        <v>833</v>
      </c>
      <c r="F7990" s="913"/>
      <c r="G7990" s="1337" t="s">
        <v>6051</v>
      </c>
    </row>
    <row r="7991" spans="1:7" ht="19.5" customHeight="1" thickBot="1" x14ac:dyDescent="0.3">
      <c r="A7991" s="1333"/>
      <c r="B7991" s="146" t="s">
        <v>7702</v>
      </c>
      <c r="C7991" s="147" t="s">
        <v>95</v>
      </c>
      <c r="D7991" s="168">
        <v>102978</v>
      </c>
      <c r="E7991" s="151">
        <v>833</v>
      </c>
      <c r="F7991" s="913"/>
      <c r="G7991" s="1328"/>
    </row>
    <row r="7992" spans="1:7" ht="19.5" customHeight="1" thickBot="1" x14ac:dyDescent="0.3">
      <c r="A7992" s="1333"/>
      <c r="B7992" s="146" t="s">
        <v>7703</v>
      </c>
      <c r="C7992" s="147" t="s">
        <v>95</v>
      </c>
      <c r="D7992" s="168">
        <v>270948</v>
      </c>
      <c r="E7992" s="151">
        <v>833</v>
      </c>
      <c r="F7992" s="913"/>
      <c r="G7992" s="1328"/>
    </row>
    <row r="7993" spans="1:7" ht="19.5" customHeight="1" thickBot="1" x14ac:dyDescent="0.3">
      <c r="A7993" s="1333"/>
      <c r="B7993" s="146" t="s">
        <v>7704</v>
      </c>
      <c r="C7993" s="147" t="s">
        <v>95</v>
      </c>
      <c r="D7993" s="168">
        <v>364529</v>
      </c>
      <c r="E7993" s="151">
        <v>833</v>
      </c>
      <c r="F7993" s="913"/>
      <c r="G7993" s="1328"/>
    </row>
    <row r="7994" spans="1:7" ht="19.5" customHeight="1" thickBot="1" x14ac:dyDescent="0.3">
      <c r="A7994" s="1333"/>
      <c r="B7994" s="146" t="s">
        <v>7705</v>
      </c>
      <c r="C7994" s="147" t="s">
        <v>95</v>
      </c>
      <c r="D7994" s="168">
        <v>389433</v>
      </c>
      <c r="E7994" s="151">
        <v>833</v>
      </c>
      <c r="F7994" s="913"/>
      <c r="G7994" s="1328"/>
    </row>
    <row r="7995" spans="1:7" ht="19.5" customHeight="1" thickBot="1" x14ac:dyDescent="0.3">
      <c r="A7995" s="1333"/>
      <c r="B7995" s="146" t="s">
        <v>7706</v>
      </c>
      <c r="C7995" s="147" t="s">
        <v>95</v>
      </c>
      <c r="D7995" s="168">
        <v>415918</v>
      </c>
      <c r="E7995" s="151">
        <v>833</v>
      </c>
      <c r="F7995" s="913"/>
      <c r="G7995" s="1328"/>
    </row>
    <row r="7996" spans="1:7" ht="19.5" customHeight="1" thickBot="1" x14ac:dyDescent="0.3">
      <c r="A7996" s="1333"/>
      <c r="B7996" s="146" t="s">
        <v>7707</v>
      </c>
      <c r="C7996" s="147" t="s">
        <v>95</v>
      </c>
      <c r="D7996" s="168">
        <v>444210</v>
      </c>
      <c r="E7996" s="151">
        <v>833</v>
      </c>
      <c r="F7996" s="913"/>
      <c r="G7996" s="1328"/>
    </row>
    <row r="7997" spans="1:7" ht="19.5" customHeight="1" thickBot="1" x14ac:dyDescent="0.3">
      <c r="A7997" s="1333"/>
      <c r="B7997" s="146" t="s">
        <v>7708</v>
      </c>
      <c r="C7997" s="147" t="s">
        <v>95</v>
      </c>
      <c r="D7997" s="168">
        <v>474562</v>
      </c>
      <c r="E7997" s="151">
        <v>833</v>
      </c>
      <c r="F7997" s="913"/>
      <c r="G7997" s="1328"/>
    </row>
    <row r="7998" spans="1:7" ht="19.5" customHeight="1" thickBot="1" x14ac:dyDescent="0.3">
      <c r="A7998" s="1333"/>
      <c r="B7998" s="146" t="s">
        <v>7709</v>
      </c>
      <c r="C7998" s="147" t="s">
        <v>95</v>
      </c>
      <c r="D7998" s="168">
        <v>507268</v>
      </c>
      <c r="E7998" s="151">
        <v>833</v>
      </c>
      <c r="F7998" s="913"/>
      <c r="G7998" s="1328"/>
    </row>
    <row r="7999" spans="1:7" ht="19.5" customHeight="1" thickBot="1" x14ac:dyDescent="0.3">
      <c r="A7999" s="1333"/>
      <c r="B7999" s="146" t="s">
        <v>7710</v>
      </c>
      <c r="C7999" s="147" t="s">
        <v>95</v>
      </c>
      <c r="D7999" s="168">
        <v>542659</v>
      </c>
      <c r="E7999" s="151">
        <v>833</v>
      </c>
      <c r="F7999" s="913"/>
      <c r="G7999" s="1328"/>
    </row>
    <row r="8000" spans="1:7" ht="19.5" customHeight="1" thickBot="1" x14ac:dyDescent="0.3">
      <c r="A8000" s="1333"/>
      <c r="B8000" s="146" t="s">
        <v>7711</v>
      </c>
      <c r="C8000" s="147" t="s">
        <v>95</v>
      </c>
      <c r="D8000" s="168">
        <v>581110</v>
      </c>
      <c r="E8000" s="151">
        <v>833</v>
      </c>
      <c r="F8000" s="913"/>
      <c r="G8000" s="1328"/>
    </row>
    <row r="8001" spans="1:7" ht="19.5" customHeight="1" thickBot="1" x14ac:dyDescent="0.3">
      <c r="A8001" s="1333"/>
      <c r="B8001" s="146" t="s">
        <v>7712</v>
      </c>
      <c r="C8001" s="147" t="s">
        <v>95</v>
      </c>
      <c r="D8001" s="168">
        <v>623072</v>
      </c>
      <c r="E8001" s="151">
        <v>833</v>
      </c>
      <c r="F8001" s="913"/>
      <c r="G8001" s="1328"/>
    </row>
    <row r="8002" spans="1:7" ht="19.5" customHeight="1" thickBot="1" x14ac:dyDescent="0.3">
      <c r="A8002" s="1333"/>
      <c r="B8002" s="146" t="s">
        <v>7713</v>
      </c>
      <c r="C8002" s="147" t="s">
        <v>95</v>
      </c>
      <c r="D8002" s="168">
        <v>669023</v>
      </c>
      <c r="E8002" s="151">
        <v>833</v>
      </c>
      <c r="F8002" s="913"/>
      <c r="G8002" s="1328"/>
    </row>
    <row r="8003" spans="1:7" ht="19.5" customHeight="1" thickBot="1" x14ac:dyDescent="0.3">
      <c r="A8003" s="1333"/>
      <c r="B8003" s="146" t="s">
        <v>7714</v>
      </c>
      <c r="C8003" s="147" t="s">
        <v>95</v>
      </c>
      <c r="D8003" s="168">
        <v>719533</v>
      </c>
      <c r="E8003" s="151">
        <v>833</v>
      </c>
      <c r="F8003" s="913"/>
      <c r="G8003" s="1328"/>
    </row>
    <row r="8004" spans="1:7" ht="19.5" customHeight="1" thickBot="1" x14ac:dyDescent="0.3">
      <c r="A8004" s="1333"/>
      <c r="B8004" s="146" t="s">
        <v>7715</v>
      </c>
      <c r="C8004" s="147" t="s">
        <v>95</v>
      </c>
      <c r="D8004" s="168">
        <v>775248</v>
      </c>
      <c r="E8004" s="151">
        <v>833</v>
      </c>
      <c r="F8004" s="913"/>
      <c r="G8004" s="1328"/>
    </row>
    <row r="8005" spans="1:7" ht="19.5" customHeight="1" thickBot="1" x14ac:dyDescent="0.3">
      <c r="A8005" s="1333">
        <v>79</v>
      </c>
      <c r="B8005" s="146" t="s">
        <v>7731</v>
      </c>
      <c r="C8005" s="147" t="s">
        <v>95</v>
      </c>
      <c r="D8005" s="168">
        <v>78170</v>
      </c>
      <c r="E8005" s="151">
        <v>833</v>
      </c>
      <c r="F8005" s="913"/>
      <c r="G8005" s="1337" t="s">
        <v>6051</v>
      </c>
    </row>
    <row r="8006" spans="1:7" ht="19.5" customHeight="1" thickBot="1" x14ac:dyDescent="0.3">
      <c r="A8006" s="1333"/>
      <c r="B8006" s="146" t="s">
        <v>7732</v>
      </c>
      <c r="C8006" s="147" t="s">
        <v>95</v>
      </c>
      <c r="D8006" s="168">
        <v>102978</v>
      </c>
      <c r="E8006" s="151">
        <v>833</v>
      </c>
      <c r="F8006" s="913"/>
      <c r="G8006" s="1328"/>
    </row>
    <row r="8007" spans="1:7" ht="19.5" customHeight="1" thickBot="1" x14ac:dyDescent="0.3">
      <c r="A8007" s="1333"/>
      <c r="B8007" s="146" t="s">
        <v>7733</v>
      </c>
      <c r="C8007" s="147" t="s">
        <v>95</v>
      </c>
      <c r="D8007" s="168">
        <v>270948</v>
      </c>
      <c r="E8007" s="151">
        <v>833</v>
      </c>
      <c r="F8007" s="913"/>
      <c r="G8007" s="1328"/>
    </row>
    <row r="8008" spans="1:7" ht="19.5" customHeight="1" thickBot="1" x14ac:dyDescent="0.3">
      <c r="A8008" s="1333"/>
      <c r="B8008" s="146" t="s">
        <v>7734</v>
      </c>
      <c r="C8008" s="147" t="s">
        <v>95</v>
      </c>
      <c r="D8008" s="168">
        <v>364529</v>
      </c>
      <c r="E8008" s="151">
        <v>833</v>
      </c>
      <c r="F8008" s="913"/>
      <c r="G8008" s="1328"/>
    </row>
    <row r="8009" spans="1:7" ht="19.5" customHeight="1" thickBot="1" x14ac:dyDescent="0.3">
      <c r="A8009" s="1333"/>
      <c r="B8009" s="146" t="s">
        <v>7735</v>
      </c>
      <c r="C8009" s="147" t="s">
        <v>95</v>
      </c>
      <c r="D8009" s="168">
        <v>389433</v>
      </c>
      <c r="E8009" s="151">
        <v>833</v>
      </c>
      <c r="F8009" s="913"/>
      <c r="G8009" s="1328"/>
    </row>
    <row r="8010" spans="1:7" ht="19.5" customHeight="1" thickBot="1" x14ac:dyDescent="0.3">
      <c r="A8010" s="1333"/>
      <c r="B8010" s="146" t="s">
        <v>7736</v>
      </c>
      <c r="C8010" s="147" t="s">
        <v>95</v>
      </c>
      <c r="D8010" s="168">
        <v>415918</v>
      </c>
      <c r="E8010" s="151">
        <v>833</v>
      </c>
      <c r="F8010" s="913"/>
      <c r="G8010" s="1328"/>
    </row>
    <row r="8011" spans="1:7" ht="19.5" customHeight="1" thickBot="1" x14ac:dyDescent="0.3">
      <c r="A8011" s="1333"/>
      <c r="B8011" s="146" t="s">
        <v>7737</v>
      </c>
      <c r="C8011" s="147" t="s">
        <v>95</v>
      </c>
      <c r="D8011" s="168">
        <v>444210</v>
      </c>
      <c r="E8011" s="151">
        <v>833</v>
      </c>
      <c r="F8011" s="913"/>
      <c r="G8011" s="1328"/>
    </row>
    <row r="8012" spans="1:7" ht="19.5" customHeight="1" thickBot="1" x14ac:dyDescent="0.3">
      <c r="A8012" s="1333"/>
      <c r="B8012" s="146" t="s">
        <v>7738</v>
      </c>
      <c r="C8012" s="147" t="s">
        <v>95</v>
      </c>
      <c r="D8012" s="168">
        <v>474562</v>
      </c>
      <c r="E8012" s="151">
        <v>833</v>
      </c>
      <c r="F8012" s="913"/>
      <c r="G8012" s="1328"/>
    </row>
    <row r="8013" spans="1:7" ht="19.5" customHeight="1" thickBot="1" x14ac:dyDescent="0.3">
      <c r="A8013" s="1333"/>
      <c r="B8013" s="146" t="s">
        <v>7739</v>
      </c>
      <c r="C8013" s="147" t="s">
        <v>95</v>
      </c>
      <c r="D8013" s="168">
        <v>507268</v>
      </c>
      <c r="E8013" s="151">
        <v>833</v>
      </c>
      <c r="F8013" s="913"/>
      <c r="G8013" s="1328"/>
    </row>
    <row r="8014" spans="1:7" ht="19.5" customHeight="1" thickBot="1" x14ac:dyDescent="0.3">
      <c r="A8014" s="1333"/>
      <c r="B8014" s="146" t="s">
        <v>7740</v>
      </c>
      <c r="C8014" s="147" t="s">
        <v>95</v>
      </c>
      <c r="D8014" s="168">
        <v>542659</v>
      </c>
      <c r="E8014" s="151">
        <v>833</v>
      </c>
      <c r="F8014" s="913"/>
      <c r="G8014" s="1328"/>
    </row>
    <row r="8015" spans="1:7" ht="19.5" customHeight="1" thickBot="1" x14ac:dyDescent="0.3">
      <c r="A8015" s="1333"/>
      <c r="B8015" s="146" t="s">
        <v>7741</v>
      </c>
      <c r="C8015" s="147" t="s">
        <v>95</v>
      </c>
      <c r="D8015" s="168">
        <v>581110</v>
      </c>
      <c r="E8015" s="151">
        <v>833</v>
      </c>
      <c r="F8015" s="913"/>
      <c r="G8015" s="1328"/>
    </row>
    <row r="8016" spans="1:7" ht="19.5" customHeight="1" thickBot="1" x14ac:dyDescent="0.3">
      <c r="A8016" s="1333"/>
      <c r="B8016" s="146" t="s">
        <v>7742</v>
      </c>
      <c r="C8016" s="147" t="s">
        <v>95</v>
      </c>
      <c r="D8016" s="168">
        <v>623072</v>
      </c>
      <c r="E8016" s="151">
        <v>833</v>
      </c>
      <c r="F8016" s="913"/>
      <c r="G8016" s="1328"/>
    </row>
    <row r="8017" spans="1:7" ht="19.5" customHeight="1" thickBot="1" x14ac:dyDescent="0.3">
      <c r="A8017" s="1333"/>
      <c r="B8017" s="146" t="s">
        <v>7743</v>
      </c>
      <c r="C8017" s="147" t="s">
        <v>95</v>
      </c>
      <c r="D8017" s="168">
        <v>669023</v>
      </c>
      <c r="E8017" s="151">
        <v>833</v>
      </c>
      <c r="F8017" s="913"/>
      <c r="G8017" s="1328"/>
    </row>
    <row r="8018" spans="1:7" ht="19.5" customHeight="1" thickBot="1" x14ac:dyDescent="0.3">
      <c r="A8018" s="1333"/>
      <c r="B8018" s="146" t="s">
        <v>7744</v>
      </c>
      <c r="C8018" s="147" t="s">
        <v>95</v>
      </c>
      <c r="D8018" s="168">
        <v>719533</v>
      </c>
      <c r="E8018" s="151">
        <v>833</v>
      </c>
      <c r="F8018" s="913"/>
      <c r="G8018" s="1328"/>
    </row>
    <row r="8019" spans="1:7" ht="19.5" customHeight="1" thickBot="1" x14ac:dyDescent="0.3">
      <c r="A8019" s="1333"/>
      <c r="B8019" s="146" t="s">
        <v>7745</v>
      </c>
      <c r="C8019" s="147" t="s">
        <v>95</v>
      </c>
      <c r="D8019" s="168">
        <v>775248</v>
      </c>
      <c r="E8019" s="151">
        <v>833</v>
      </c>
      <c r="F8019" s="913"/>
      <c r="G8019" s="1328"/>
    </row>
    <row r="8020" spans="1:7" ht="19.5" customHeight="1" thickBot="1" x14ac:dyDescent="0.3">
      <c r="A8020" s="1333">
        <v>80</v>
      </c>
      <c r="B8020" s="146" t="s">
        <v>7746</v>
      </c>
      <c r="C8020" s="147" t="s">
        <v>95</v>
      </c>
      <c r="D8020" s="168">
        <v>78170</v>
      </c>
      <c r="E8020" s="151">
        <v>833</v>
      </c>
      <c r="F8020" s="913"/>
      <c r="G8020" s="1337" t="s">
        <v>6051</v>
      </c>
    </row>
    <row r="8021" spans="1:7" ht="19.5" customHeight="1" thickBot="1" x14ac:dyDescent="0.3">
      <c r="A8021" s="1333"/>
      <c r="B8021" s="146" t="s">
        <v>7747</v>
      </c>
      <c r="C8021" s="147" t="s">
        <v>95</v>
      </c>
      <c r="D8021" s="168">
        <v>102978</v>
      </c>
      <c r="E8021" s="151">
        <v>833</v>
      </c>
      <c r="F8021" s="913"/>
      <c r="G8021" s="1328"/>
    </row>
    <row r="8022" spans="1:7" ht="19.5" customHeight="1" thickBot="1" x14ac:dyDescent="0.3">
      <c r="A8022" s="1333"/>
      <c r="B8022" s="146" t="s">
        <v>7748</v>
      </c>
      <c r="C8022" s="147" t="s">
        <v>95</v>
      </c>
      <c r="D8022" s="168">
        <v>270948</v>
      </c>
      <c r="E8022" s="151">
        <v>833</v>
      </c>
      <c r="F8022" s="913"/>
      <c r="G8022" s="1328"/>
    </row>
    <row r="8023" spans="1:7" ht="19.5" customHeight="1" thickBot="1" x14ac:dyDescent="0.3">
      <c r="A8023" s="1333"/>
      <c r="B8023" s="146" t="s">
        <v>7749</v>
      </c>
      <c r="C8023" s="147" t="s">
        <v>95</v>
      </c>
      <c r="D8023" s="168">
        <v>364529</v>
      </c>
      <c r="E8023" s="151">
        <v>833</v>
      </c>
      <c r="F8023" s="913"/>
      <c r="G8023" s="1328"/>
    </row>
    <row r="8024" spans="1:7" ht="19.5" customHeight="1" thickBot="1" x14ac:dyDescent="0.3">
      <c r="A8024" s="1333"/>
      <c r="B8024" s="146" t="s">
        <v>7750</v>
      </c>
      <c r="C8024" s="147" t="s">
        <v>95</v>
      </c>
      <c r="D8024" s="168">
        <v>389433</v>
      </c>
      <c r="E8024" s="151">
        <v>833</v>
      </c>
      <c r="F8024" s="913"/>
      <c r="G8024" s="1328"/>
    </row>
    <row r="8025" spans="1:7" ht="19.5" customHeight="1" thickBot="1" x14ac:dyDescent="0.3">
      <c r="A8025" s="1333"/>
      <c r="B8025" s="146" t="s">
        <v>7751</v>
      </c>
      <c r="C8025" s="147" t="s">
        <v>95</v>
      </c>
      <c r="D8025" s="168">
        <v>415918</v>
      </c>
      <c r="E8025" s="151">
        <v>833</v>
      </c>
      <c r="F8025" s="913"/>
      <c r="G8025" s="1328"/>
    </row>
    <row r="8026" spans="1:7" ht="19.5" customHeight="1" thickBot="1" x14ac:dyDescent="0.3">
      <c r="A8026" s="1333"/>
      <c r="B8026" s="146" t="s">
        <v>7752</v>
      </c>
      <c r="C8026" s="147" t="s">
        <v>95</v>
      </c>
      <c r="D8026" s="168">
        <v>444210</v>
      </c>
      <c r="E8026" s="151">
        <v>833</v>
      </c>
      <c r="F8026" s="913"/>
      <c r="G8026" s="1328"/>
    </row>
    <row r="8027" spans="1:7" ht="19.5" customHeight="1" thickBot="1" x14ac:dyDescent="0.3">
      <c r="A8027" s="1333"/>
      <c r="B8027" s="146" t="s">
        <v>7753</v>
      </c>
      <c r="C8027" s="147" t="s">
        <v>95</v>
      </c>
      <c r="D8027" s="168">
        <v>474562</v>
      </c>
      <c r="E8027" s="151">
        <v>833</v>
      </c>
      <c r="F8027" s="913"/>
      <c r="G8027" s="1328"/>
    </row>
    <row r="8028" spans="1:7" ht="19.5" customHeight="1" thickBot="1" x14ac:dyDescent="0.3">
      <c r="A8028" s="1333"/>
      <c r="B8028" s="146" t="s">
        <v>7754</v>
      </c>
      <c r="C8028" s="147" t="s">
        <v>95</v>
      </c>
      <c r="D8028" s="168">
        <v>507268</v>
      </c>
      <c r="E8028" s="151">
        <v>833</v>
      </c>
      <c r="F8028" s="913"/>
      <c r="G8028" s="1328"/>
    </row>
    <row r="8029" spans="1:7" ht="19.5" customHeight="1" thickBot="1" x14ac:dyDescent="0.3">
      <c r="A8029" s="1333"/>
      <c r="B8029" s="146" t="s">
        <v>7755</v>
      </c>
      <c r="C8029" s="147" t="s">
        <v>95</v>
      </c>
      <c r="D8029" s="168">
        <v>542659</v>
      </c>
      <c r="E8029" s="151">
        <v>833</v>
      </c>
      <c r="F8029" s="913"/>
      <c r="G8029" s="1328"/>
    </row>
    <row r="8030" spans="1:7" ht="19.5" customHeight="1" thickBot="1" x14ac:dyDescent="0.3">
      <c r="A8030" s="1333"/>
      <c r="B8030" s="146" t="s">
        <v>7756</v>
      </c>
      <c r="C8030" s="147" t="s">
        <v>95</v>
      </c>
      <c r="D8030" s="168">
        <v>581110</v>
      </c>
      <c r="E8030" s="151">
        <v>833</v>
      </c>
      <c r="F8030" s="913"/>
      <c r="G8030" s="1328"/>
    </row>
    <row r="8031" spans="1:7" ht="19.5" customHeight="1" thickBot="1" x14ac:dyDescent="0.3">
      <c r="A8031" s="1333"/>
      <c r="B8031" s="146" t="s">
        <v>7757</v>
      </c>
      <c r="C8031" s="147" t="s">
        <v>95</v>
      </c>
      <c r="D8031" s="168">
        <v>623072</v>
      </c>
      <c r="E8031" s="151">
        <v>833</v>
      </c>
      <c r="F8031" s="913"/>
      <c r="G8031" s="1328"/>
    </row>
    <row r="8032" spans="1:7" ht="19.5" customHeight="1" thickBot="1" x14ac:dyDescent="0.3">
      <c r="A8032" s="1333"/>
      <c r="B8032" s="146" t="s">
        <v>7758</v>
      </c>
      <c r="C8032" s="147" t="s">
        <v>95</v>
      </c>
      <c r="D8032" s="168">
        <v>669023</v>
      </c>
      <c r="E8032" s="151">
        <v>833</v>
      </c>
      <c r="F8032" s="913"/>
      <c r="G8032" s="1328"/>
    </row>
    <row r="8033" spans="1:7" ht="19.5" customHeight="1" thickBot="1" x14ac:dyDescent="0.3">
      <c r="A8033" s="1333"/>
      <c r="B8033" s="146" t="s">
        <v>7759</v>
      </c>
      <c r="C8033" s="147" t="s">
        <v>95</v>
      </c>
      <c r="D8033" s="168">
        <v>719533</v>
      </c>
      <c r="E8033" s="151">
        <v>833</v>
      </c>
      <c r="F8033" s="913"/>
      <c r="G8033" s="1328"/>
    </row>
    <row r="8034" spans="1:7" ht="19.5" customHeight="1" thickBot="1" x14ac:dyDescent="0.3">
      <c r="A8034" s="1333"/>
      <c r="B8034" s="146" t="s">
        <v>7760</v>
      </c>
      <c r="C8034" s="147" t="s">
        <v>95</v>
      </c>
      <c r="D8034" s="168">
        <v>775248</v>
      </c>
      <c r="E8034" s="151">
        <v>833</v>
      </c>
      <c r="F8034" s="913"/>
      <c r="G8034" s="1328"/>
    </row>
    <row r="8035" spans="1:7" ht="19.5" customHeight="1" thickBot="1" x14ac:dyDescent="0.3">
      <c r="A8035" s="1333">
        <v>80</v>
      </c>
      <c r="B8035" s="146" t="s">
        <v>7761</v>
      </c>
      <c r="C8035" s="147" t="s">
        <v>95</v>
      </c>
      <c r="D8035" s="168">
        <v>78170</v>
      </c>
      <c r="E8035" s="151">
        <v>833</v>
      </c>
      <c r="F8035" s="913"/>
      <c r="G8035" s="1337" t="s">
        <v>6051</v>
      </c>
    </row>
    <row r="8036" spans="1:7" ht="19.5" customHeight="1" thickBot="1" x14ac:dyDescent="0.3">
      <c r="A8036" s="1333"/>
      <c r="B8036" s="146" t="s">
        <v>7762</v>
      </c>
      <c r="C8036" s="147" t="s">
        <v>95</v>
      </c>
      <c r="D8036" s="168">
        <v>102978</v>
      </c>
      <c r="E8036" s="151">
        <v>833</v>
      </c>
      <c r="F8036" s="913"/>
      <c r="G8036" s="1328"/>
    </row>
    <row r="8037" spans="1:7" ht="19.5" customHeight="1" thickBot="1" x14ac:dyDescent="0.3">
      <c r="A8037" s="1333"/>
      <c r="B8037" s="146" t="s">
        <v>7763</v>
      </c>
      <c r="C8037" s="147" t="s">
        <v>95</v>
      </c>
      <c r="D8037" s="168">
        <v>270948</v>
      </c>
      <c r="E8037" s="151">
        <v>833</v>
      </c>
      <c r="F8037" s="913"/>
      <c r="G8037" s="1328"/>
    </row>
    <row r="8038" spans="1:7" ht="19.5" customHeight="1" thickBot="1" x14ac:dyDescent="0.3">
      <c r="A8038" s="1333"/>
      <c r="B8038" s="146" t="s">
        <v>7764</v>
      </c>
      <c r="C8038" s="147" t="s">
        <v>95</v>
      </c>
      <c r="D8038" s="168">
        <v>364529</v>
      </c>
      <c r="E8038" s="151">
        <v>833</v>
      </c>
      <c r="F8038" s="913"/>
      <c r="G8038" s="1328"/>
    </row>
    <row r="8039" spans="1:7" ht="19.5" customHeight="1" thickBot="1" x14ac:dyDescent="0.3">
      <c r="A8039" s="1333"/>
      <c r="B8039" s="146" t="s">
        <v>7765</v>
      </c>
      <c r="C8039" s="147" t="s">
        <v>95</v>
      </c>
      <c r="D8039" s="168">
        <v>389433</v>
      </c>
      <c r="E8039" s="151">
        <v>833</v>
      </c>
      <c r="F8039" s="913"/>
      <c r="G8039" s="1328"/>
    </row>
    <row r="8040" spans="1:7" ht="19.5" customHeight="1" thickBot="1" x14ac:dyDescent="0.3">
      <c r="A8040" s="1333"/>
      <c r="B8040" s="146" t="s">
        <v>7766</v>
      </c>
      <c r="C8040" s="147" t="s">
        <v>95</v>
      </c>
      <c r="D8040" s="168">
        <v>415918</v>
      </c>
      <c r="E8040" s="151">
        <v>833</v>
      </c>
      <c r="F8040" s="913"/>
      <c r="G8040" s="1328"/>
    </row>
    <row r="8041" spans="1:7" ht="19.5" customHeight="1" thickBot="1" x14ac:dyDescent="0.3">
      <c r="A8041" s="1333"/>
      <c r="B8041" s="146" t="s">
        <v>7767</v>
      </c>
      <c r="C8041" s="147" t="s">
        <v>95</v>
      </c>
      <c r="D8041" s="168">
        <v>444210</v>
      </c>
      <c r="E8041" s="151">
        <v>833</v>
      </c>
      <c r="F8041" s="913"/>
      <c r="G8041" s="1328"/>
    </row>
    <row r="8042" spans="1:7" ht="19.5" customHeight="1" thickBot="1" x14ac:dyDescent="0.3">
      <c r="A8042" s="1333"/>
      <c r="B8042" s="146" t="s">
        <v>7768</v>
      </c>
      <c r="C8042" s="147" t="s">
        <v>95</v>
      </c>
      <c r="D8042" s="168">
        <v>474562</v>
      </c>
      <c r="E8042" s="151">
        <v>833</v>
      </c>
      <c r="F8042" s="913"/>
      <c r="G8042" s="1328"/>
    </row>
    <row r="8043" spans="1:7" ht="19.5" customHeight="1" thickBot="1" x14ac:dyDescent="0.3">
      <c r="A8043" s="1333"/>
      <c r="B8043" s="146" t="s">
        <v>7769</v>
      </c>
      <c r="C8043" s="147" t="s">
        <v>95</v>
      </c>
      <c r="D8043" s="168">
        <v>507268</v>
      </c>
      <c r="E8043" s="151">
        <v>833</v>
      </c>
      <c r="F8043" s="913"/>
      <c r="G8043" s="1328"/>
    </row>
    <row r="8044" spans="1:7" ht="19.5" customHeight="1" thickBot="1" x14ac:dyDescent="0.3">
      <c r="A8044" s="1333"/>
      <c r="B8044" s="146" t="s">
        <v>7770</v>
      </c>
      <c r="C8044" s="147" t="s">
        <v>95</v>
      </c>
      <c r="D8044" s="168">
        <v>542659</v>
      </c>
      <c r="E8044" s="151">
        <v>833</v>
      </c>
      <c r="F8044" s="913"/>
      <c r="G8044" s="1328"/>
    </row>
    <row r="8045" spans="1:7" ht="19.5" customHeight="1" thickBot="1" x14ac:dyDescent="0.3">
      <c r="A8045" s="1333"/>
      <c r="B8045" s="146" t="s">
        <v>7771</v>
      </c>
      <c r="C8045" s="147" t="s">
        <v>95</v>
      </c>
      <c r="D8045" s="168">
        <v>581110</v>
      </c>
      <c r="E8045" s="151">
        <v>833</v>
      </c>
      <c r="F8045" s="913"/>
      <c r="G8045" s="1328"/>
    </row>
    <row r="8046" spans="1:7" ht="19.5" customHeight="1" thickBot="1" x14ac:dyDescent="0.3">
      <c r="A8046" s="1333"/>
      <c r="B8046" s="146" t="s">
        <v>7772</v>
      </c>
      <c r="C8046" s="147" t="s">
        <v>95</v>
      </c>
      <c r="D8046" s="168">
        <v>623072</v>
      </c>
      <c r="E8046" s="151">
        <v>833</v>
      </c>
      <c r="F8046" s="913"/>
      <c r="G8046" s="1328"/>
    </row>
    <row r="8047" spans="1:7" ht="19.5" customHeight="1" thickBot="1" x14ac:dyDescent="0.3">
      <c r="A8047" s="1333"/>
      <c r="B8047" s="146" t="s">
        <v>7773</v>
      </c>
      <c r="C8047" s="147" t="s">
        <v>95</v>
      </c>
      <c r="D8047" s="168">
        <v>669023</v>
      </c>
      <c r="E8047" s="151">
        <v>833</v>
      </c>
      <c r="F8047" s="913"/>
      <c r="G8047" s="1328"/>
    </row>
    <row r="8048" spans="1:7" ht="19.5" customHeight="1" thickBot="1" x14ac:dyDescent="0.3">
      <c r="A8048" s="1333"/>
      <c r="B8048" s="146" t="s">
        <v>7774</v>
      </c>
      <c r="C8048" s="147" t="s">
        <v>95</v>
      </c>
      <c r="D8048" s="168">
        <v>719533</v>
      </c>
      <c r="E8048" s="151">
        <v>833</v>
      </c>
      <c r="F8048" s="913"/>
      <c r="G8048" s="1328"/>
    </row>
    <row r="8049" spans="1:7" ht="19.5" customHeight="1" thickBot="1" x14ac:dyDescent="0.3">
      <c r="A8049" s="1333"/>
      <c r="B8049" s="146" t="s">
        <v>7775</v>
      </c>
      <c r="C8049" s="147" t="s">
        <v>95</v>
      </c>
      <c r="D8049" s="168">
        <v>775248</v>
      </c>
      <c r="E8049" s="151">
        <v>833</v>
      </c>
      <c r="F8049" s="913"/>
      <c r="G8049" s="1328"/>
    </row>
    <row r="8050" spans="1:7" ht="19.5" customHeight="1" thickBot="1" x14ac:dyDescent="0.3">
      <c r="A8050" s="1333">
        <v>81</v>
      </c>
      <c r="B8050" s="146" t="s">
        <v>6351</v>
      </c>
      <c r="C8050" s="147" t="s">
        <v>95</v>
      </c>
      <c r="D8050" s="168">
        <v>78170</v>
      </c>
      <c r="E8050" s="151">
        <v>833</v>
      </c>
      <c r="F8050" s="913"/>
      <c r="G8050" s="1337" t="s">
        <v>6051</v>
      </c>
    </row>
    <row r="8051" spans="1:7" ht="19.5" customHeight="1" thickBot="1" x14ac:dyDescent="0.3">
      <c r="A8051" s="1333"/>
      <c r="B8051" s="146" t="s">
        <v>6352</v>
      </c>
      <c r="C8051" s="147" t="s">
        <v>95</v>
      </c>
      <c r="D8051" s="168">
        <v>102978</v>
      </c>
      <c r="E8051" s="151">
        <v>833</v>
      </c>
      <c r="F8051" s="913"/>
      <c r="G8051" s="1328"/>
    </row>
    <row r="8052" spans="1:7" ht="19.5" customHeight="1" thickBot="1" x14ac:dyDescent="0.3">
      <c r="A8052" s="1333"/>
      <c r="B8052" s="146" t="s">
        <v>6353</v>
      </c>
      <c r="C8052" s="147" t="s">
        <v>95</v>
      </c>
      <c r="D8052" s="168">
        <v>270948</v>
      </c>
      <c r="E8052" s="151">
        <v>833</v>
      </c>
      <c r="F8052" s="913"/>
      <c r="G8052" s="1328"/>
    </row>
    <row r="8053" spans="1:7" ht="19.5" customHeight="1" thickBot="1" x14ac:dyDescent="0.3">
      <c r="A8053" s="1333"/>
      <c r="B8053" s="146" t="s">
        <v>6354</v>
      </c>
      <c r="C8053" s="147" t="s">
        <v>95</v>
      </c>
      <c r="D8053" s="168">
        <v>364529</v>
      </c>
      <c r="E8053" s="151">
        <v>833</v>
      </c>
      <c r="F8053" s="913"/>
      <c r="G8053" s="1328"/>
    </row>
    <row r="8054" spans="1:7" ht="19.5" customHeight="1" thickBot="1" x14ac:dyDescent="0.3">
      <c r="A8054" s="1333"/>
      <c r="B8054" s="146" t="s">
        <v>6355</v>
      </c>
      <c r="C8054" s="147" t="s">
        <v>95</v>
      </c>
      <c r="D8054" s="168">
        <v>389433</v>
      </c>
      <c r="E8054" s="151">
        <v>833</v>
      </c>
      <c r="F8054" s="913"/>
      <c r="G8054" s="1328"/>
    </row>
    <row r="8055" spans="1:7" ht="19.5" customHeight="1" thickBot="1" x14ac:dyDescent="0.3">
      <c r="A8055" s="1333"/>
      <c r="B8055" s="146" t="s">
        <v>6356</v>
      </c>
      <c r="C8055" s="147" t="s">
        <v>95</v>
      </c>
      <c r="D8055" s="168">
        <v>415918</v>
      </c>
      <c r="E8055" s="151">
        <v>833</v>
      </c>
      <c r="F8055" s="913"/>
      <c r="G8055" s="1328"/>
    </row>
    <row r="8056" spans="1:7" ht="19.5" customHeight="1" thickBot="1" x14ac:dyDescent="0.3">
      <c r="A8056" s="1333"/>
      <c r="B8056" s="146" t="s">
        <v>6357</v>
      </c>
      <c r="C8056" s="147" t="s">
        <v>95</v>
      </c>
      <c r="D8056" s="168">
        <v>444210</v>
      </c>
      <c r="E8056" s="151">
        <v>833</v>
      </c>
      <c r="F8056" s="913"/>
      <c r="G8056" s="1328"/>
    </row>
    <row r="8057" spans="1:7" ht="19.5" customHeight="1" thickBot="1" x14ac:dyDescent="0.3">
      <c r="A8057" s="1333"/>
      <c r="B8057" s="146" t="s">
        <v>6358</v>
      </c>
      <c r="C8057" s="147" t="s">
        <v>95</v>
      </c>
      <c r="D8057" s="168">
        <v>474562</v>
      </c>
      <c r="E8057" s="151">
        <v>833</v>
      </c>
      <c r="F8057" s="913"/>
      <c r="G8057" s="1328"/>
    </row>
    <row r="8058" spans="1:7" ht="19.5" customHeight="1" thickBot="1" x14ac:dyDescent="0.3">
      <c r="A8058" s="1333"/>
      <c r="B8058" s="146" t="s">
        <v>6359</v>
      </c>
      <c r="C8058" s="147" t="s">
        <v>95</v>
      </c>
      <c r="D8058" s="168">
        <v>507268</v>
      </c>
      <c r="E8058" s="151">
        <v>833</v>
      </c>
      <c r="F8058" s="913"/>
      <c r="G8058" s="1328"/>
    </row>
    <row r="8059" spans="1:7" ht="19.5" customHeight="1" thickBot="1" x14ac:dyDescent="0.3">
      <c r="A8059" s="1333"/>
      <c r="B8059" s="146" t="s">
        <v>6360</v>
      </c>
      <c r="C8059" s="147" t="s">
        <v>95</v>
      </c>
      <c r="D8059" s="168">
        <v>542659</v>
      </c>
      <c r="E8059" s="151">
        <v>833</v>
      </c>
      <c r="F8059" s="913"/>
      <c r="G8059" s="1328"/>
    </row>
    <row r="8060" spans="1:7" ht="19.5" customHeight="1" thickBot="1" x14ac:dyDescent="0.3">
      <c r="A8060" s="1333"/>
      <c r="B8060" s="146" t="s">
        <v>6361</v>
      </c>
      <c r="C8060" s="147" t="s">
        <v>95</v>
      </c>
      <c r="D8060" s="168">
        <v>581110</v>
      </c>
      <c r="E8060" s="151">
        <v>833</v>
      </c>
      <c r="F8060" s="913"/>
      <c r="G8060" s="1328"/>
    </row>
    <row r="8061" spans="1:7" ht="19.5" customHeight="1" thickBot="1" x14ac:dyDescent="0.3">
      <c r="A8061" s="1333"/>
      <c r="B8061" s="146" t="s">
        <v>6362</v>
      </c>
      <c r="C8061" s="147" t="s">
        <v>95</v>
      </c>
      <c r="D8061" s="168">
        <v>623072</v>
      </c>
      <c r="E8061" s="151">
        <v>833</v>
      </c>
      <c r="F8061" s="913"/>
      <c r="G8061" s="1328"/>
    </row>
    <row r="8062" spans="1:7" ht="19.5" customHeight="1" thickBot="1" x14ac:dyDescent="0.3">
      <c r="A8062" s="1333"/>
      <c r="B8062" s="146" t="s">
        <v>6363</v>
      </c>
      <c r="C8062" s="147" t="s">
        <v>95</v>
      </c>
      <c r="D8062" s="168">
        <v>669023</v>
      </c>
      <c r="E8062" s="151">
        <v>833</v>
      </c>
      <c r="F8062" s="913"/>
      <c r="G8062" s="1328"/>
    </row>
    <row r="8063" spans="1:7" ht="19.5" customHeight="1" thickBot="1" x14ac:dyDescent="0.3">
      <c r="A8063" s="1333"/>
      <c r="B8063" s="146" t="s">
        <v>6364</v>
      </c>
      <c r="C8063" s="147" t="s">
        <v>95</v>
      </c>
      <c r="D8063" s="168">
        <v>719533</v>
      </c>
      <c r="E8063" s="151">
        <v>833</v>
      </c>
      <c r="F8063" s="913"/>
      <c r="G8063" s="1328"/>
    </row>
    <row r="8064" spans="1:7" ht="19.5" customHeight="1" thickBot="1" x14ac:dyDescent="0.3">
      <c r="A8064" s="1333"/>
      <c r="B8064" s="146" t="s">
        <v>6365</v>
      </c>
      <c r="C8064" s="147" t="s">
        <v>95</v>
      </c>
      <c r="D8064" s="168">
        <v>775248</v>
      </c>
      <c r="E8064" s="151">
        <v>833</v>
      </c>
      <c r="F8064" s="913"/>
      <c r="G8064" s="1328"/>
    </row>
    <row r="8065" spans="1:7" ht="19.5" customHeight="1" thickBot="1" x14ac:dyDescent="0.3">
      <c r="A8065" s="1333">
        <v>82</v>
      </c>
      <c r="B8065" s="146" t="s">
        <v>7776</v>
      </c>
      <c r="C8065" s="147" t="s">
        <v>95</v>
      </c>
      <c r="D8065" s="168">
        <v>78170</v>
      </c>
      <c r="E8065" s="151">
        <v>833</v>
      </c>
      <c r="F8065" s="913"/>
      <c r="G8065" s="1337" t="s">
        <v>6051</v>
      </c>
    </row>
    <row r="8066" spans="1:7" ht="19.5" customHeight="1" thickBot="1" x14ac:dyDescent="0.3">
      <c r="A8066" s="1333"/>
      <c r="B8066" s="146" t="s">
        <v>7777</v>
      </c>
      <c r="C8066" s="147" t="s">
        <v>95</v>
      </c>
      <c r="D8066" s="168">
        <v>102978</v>
      </c>
      <c r="E8066" s="151">
        <v>833</v>
      </c>
      <c r="F8066" s="913"/>
      <c r="G8066" s="1328"/>
    </row>
    <row r="8067" spans="1:7" ht="19.5" customHeight="1" thickBot="1" x14ac:dyDescent="0.3">
      <c r="A8067" s="1333"/>
      <c r="B8067" s="146" t="s">
        <v>7778</v>
      </c>
      <c r="C8067" s="147" t="s">
        <v>95</v>
      </c>
      <c r="D8067" s="168">
        <v>270948</v>
      </c>
      <c r="E8067" s="151">
        <v>833</v>
      </c>
      <c r="F8067" s="913"/>
      <c r="G8067" s="1328"/>
    </row>
    <row r="8068" spans="1:7" ht="19.5" customHeight="1" thickBot="1" x14ac:dyDescent="0.3">
      <c r="A8068" s="1333"/>
      <c r="B8068" s="146" t="s">
        <v>7779</v>
      </c>
      <c r="C8068" s="147" t="s">
        <v>95</v>
      </c>
      <c r="D8068" s="168">
        <v>364529</v>
      </c>
      <c r="E8068" s="151">
        <v>833</v>
      </c>
      <c r="F8068" s="913"/>
      <c r="G8068" s="1328"/>
    </row>
    <row r="8069" spans="1:7" ht="19.5" customHeight="1" thickBot="1" x14ac:dyDescent="0.3">
      <c r="A8069" s="1333"/>
      <c r="B8069" s="146" t="s">
        <v>7780</v>
      </c>
      <c r="C8069" s="147" t="s">
        <v>95</v>
      </c>
      <c r="D8069" s="168">
        <v>389433</v>
      </c>
      <c r="E8069" s="151">
        <v>833</v>
      </c>
      <c r="F8069" s="913"/>
      <c r="G8069" s="1328"/>
    </row>
    <row r="8070" spans="1:7" ht="19.5" customHeight="1" thickBot="1" x14ac:dyDescent="0.3">
      <c r="A8070" s="1333"/>
      <c r="B8070" s="146" t="s">
        <v>7781</v>
      </c>
      <c r="C8070" s="147" t="s">
        <v>95</v>
      </c>
      <c r="D8070" s="168">
        <v>415918</v>
      </c>
      <c r="E8070" s="151">
        <v>833</v>
      </c>
      <c r="F8070" s="913"/>
      <c r="G8070" s="1328"/>
    </row>
    <row r="8071" spans="1:7" ht="19.5" customHeight="1" thickBot="1" x14ac:dyDescent="0.3">
      <c r="A8071" s="1333"/>
      <c r="B8071" s="146" t="s">
        <v>7782</v>
      </c>
      <c r="C8071" s="147" t="s">
        <v>95</v>
      </c>
      <c r="D8071" s="168">
        <v>444210</v>
      </c>
      <c r="E8071" s="151">
        <v>833</v>
      </c>
      <c r="F8071" s="913"/>
      <c r="G8071" s="1328"/>
    </row>
    <row r="8072" spans="1:7" ht="19.5" customHeight="1" thickBot="1" x14ac:dyDescent="0.3">
      <c r="A8072" s="1333"/>
      <c r="B8072" s="146" t="s">
        <v>7783</v>
      </c>
      <c r="C8072" s="147" t="s">
        <v>95</v>
      </c>
      <c r="D8072" s="168">
        <v>474562</v>
      </c>
      <c r="E8072" s="151">
        <v>833</v>
      </c>
      <c r="F8072" s="913"/>
      <c r="G8072" s="1328"/>
    </row>
    <row r="8073" spans="1:7" ht="19.5" customHeight="1" thickBot="1" x14ac:dyDescent="0.3">
      <c r="A8073" s="1333"/>
      <c r="B8073" s="146" t="s">
        <v>7784</v>
      </c>
      <c r="C8073" s="147" t="s">
        <v>95</v>
      </c>
      <c r="D8073" s="168">
        <v>507268</v>
      </c>
      <c r="E8073" s="151">
        <v>833</v>
      </c>
      <c r="F8073" s="913"/>
      <c r="G8073" s="1328"/>
    </row>
    <row r="8074" spans="1:7" ht="19.5" customHeight="1" thickBot="1" x14ac:dyDescent="0.3">
      <c r="A8074" s="1333"/>
      <c r="B8074" s="146" t="s">
        <v>7785</v>
      </c>
      <c r="C8074" s="147" t="s">
        <v>95</v>
      </c>
      <c r="D8074" s="168">
        <v>542659</v>
      </c>
      <c r="E8074" s="151">
        <v>833</v>
      </c>
      <c r="F8074" s="913"/>
      <c r="G8074" s="1328"/>
    </row>
    <row r="8075" spans="1:7" ht="19.5" customHeight="1" thickBot="1" x14ac:dyDescent="0.3">
      <c r="A8075" s="1333"/>
      <c r="B8075" s="146" t="s">
        <v>7786</v>
      </c>
      <c r="C8075" s="147" t="s">
        <v>95</v>
      </c>
      <c r="D8075" s="168">
        <v>581110</v>
      </c>
      <c r="E8075" s="151">
        <v>833</v>
      </c>
      <c r="F8075" s="913"/>
      <c r="G8075" s="1328"/>
    </row>
    <row r="8076" spans="1:7" ht="19.5" customHeight="1" thickBot="1" x14ac:dyDescent="0.3">
      <c r="A8076" s="1333"/>
      <c r="B8076" s="146" t="s">
        <v>7787</v>
      </c>
      <c r="C8076" s="147" t="s">
        <v>95</v>
      </c>
      <c r="D8076" s="168">
        <v>623072</v>
      </c>
      <c r="E8076" s="151">
        <v>833</v>
      </c>
      <c r="F8076" s="913"/>
      <c r="G8076" s="1328"/>
    </row>
    <row r="8077" spans="1:7" ht="19.5" customHeight="1" thickBot="1" x14ac:dyDescent="0.3">
      <c r="A8077" s="1333"/>
      <c r="B8077" s="146" t="s">
        <v>7788</v>
      </c>
      <c r="C8077" s="147" t="s">
        <v>95</v>
      </c>
      <c r="D8077" s="168">
        <v>669023</v>
      </c>
      <c r="E8077" s="151">
        <v>833</v>
      </c>
      <c r="F8077" s="913"/>
      <c r="G8077" s="1328"/>
    </row>
    <row r="8078" spans="1:7" ht="19.5" customHeight="1" thickBot="1" x14ac:dyDescent="0.3">
      <c r="A8078" s="1333"/>
      <c r="B8078" s="146" t="s">
        <v>7789</v>
      </c>
      <c r="C8078" s="147" t="s">
        <v>95</v>
      </c>
      <c r="D8078" s="168">
        <v>719533</v>
      </c>
      <c r="E8078" s="151">
        <v>833</v>
      </c>
      <c r="F8078" s="913"/>
      <c r="G8078" s="1328"/>
    </row>
    <row r="8079" spans="1:7" ht="19.5" customHeight="1" thickBot="1" x14ac:dyDescent="0.3">
      <c r="A8079" s="1333"/>
      <c r="B8079" s="146" t="s">
        <v>7790</v>
      </c>
      <c r="C8079" s="147" t="s">
        <v>95</v>
      </c>
      <c r="D8079" s="168">
        <v>775248</v>
      </c>
      <c r="E8079" s="151">
        <v>833</v>
      </c>
      <c r="F8079" s="913"/>
      <c r="G8079" s="1328"/>
    </row>
    <row r="8080" spans="1:7" ht="19.5" customHeight="1" thickBot="1" x14ac:dyDescent="0.3">
      <c r="A8080" s="1333">
        <v>83</v>
      </c>
      <c r="B8080" s="146" t="s">
        <v>3993</v>
      </c>
      <c r="C8080" s="147" t="s">
        <v>95</v>
      </c>
      <c r="D8080" s="168">
        <v>78170</v>
      </c>
      <c r="E8080" s="151">
        <v>833</v>
      </c>
      <c r="F8080" s="913"/>
      <c r="G8080" s="1337" t="s">
        <v>6051</v>
      </c>
    </row>
    <row r="8081" spans="1:7" ht="19.5" customHeight="1" thickBot="1" x14ac:dyDescent="0.3">
      <c r="A8081" s="1333"/>
      <c r="B8081" s="146" t="s">
        <v>3994</v>
      </c>
      <c r="C8081" s="147" t="s">
        <v>95</v>
      </c>
      <c r="D8081" s="168">
        <v>102978</v>
      </c>
      <c r="E8081" s="151">
        <v>833</v>
      </c>
      <c r="F8081" s="913"/>
      <c r="G8081" s="1328"/>
    </row>
    <row r="8082" spans="1:7" ht="19.5" customHeight="1" thickBot="1" x14ac:dyDescent="0.3">
      <c r="A8082" s="1333"/>
      <c r="B8082" s="146" t="s">
        <v>3995</v>
      </c>
      <c r="C8082" s="147" t="s">
        <v>95</v>
      </c>
      <c r="D8082" s="168">
        <v>270948</v>
      </c>
      <c r="E8082" s="151">
        <v>833</v>
      </c>
      <c r="F8082" s="913"/>
      <c r="G8082" s="1328"/>
    </row>
    <row r="8083" spans="1:7" ht="19.5" customHeight="1" thickBot="1" x14ac:dyDescent="0.3">
      <c r="A8083" s="1333"/>
      <c r="B8083" s="146" t="s">
        <v>3996</v>
      </c>
      <c r="C8083" s="147" t="s">
        <v>95</v>
      </c>
      <c r="D8083" s="168">
        <v>364529</v>
      </c>
      <c r="E8083" s="151">
        <v>833</v>
      </c>
      <c r="F8083" s="913"/>
      <c r="G8083" s="1328"/>
    </row>
    <row r="8084" spans="1:7" ht="19.5" customHeight="1" thickBot="1" x14ac:dyDescent="0.3">
      <c r="A8084" s="1333"/>
      <c r="B8084" s="146" t="s">
        <v>3997</v>
      </c>
      <c r="C8084" s="147" t="s">
        <v>95</v>
      </c>
      <c r="D8084" s="168">
        <v>389433</v>
      </c>
      <c r="E8084" s="151">
        <v>833</v>
      </c>
      <c r="F8084" s="913"/>
      <c r="G8084" s="1328"/>
    </row>
    <row r="8085" spans="1:7" ht="19.5" customHeight="1" thickBot="1" x14ac:dyDescent="0.3">
      <c r="A8085" s="1333"/>
      <c r="B8085" s="146" t="s">
        <v>3998</v>
      </c>
      <c r="C8085" s="147" t="s">
        <v>95</v>
      </c>
      <c r="D8085" s="168">
        <v>415918</v>
      </c>
      <c r="E8085" s="151">
        <v>833</v>
      </c>
      <c r="F8085" s="913"/>
      <c r="G8085" s="1328"/>
    </row>
    <row r="8086" spans="1:7" ht="19.5" customHeight="1" thickBot="1" x14ac:dyDescent="0.3">
      <c r="A8086" s="1333"/>
      <c r="B8086" s="146" t="s">
        <v>3999</v>
      </c>
      <c r="C8086" s="147" t="s">
        <v>95</v>
      </c>
      <c r="D8086" s="168">
        <v>444210</v>
      </c>
      <c r="E8086" s="151">
        <v>833</v>
      </c>
      <c r="F8086" s="913"/>
      <c r="G8086" s="1328"/>
    </row>
    <row r="8087" spans="1:7" ht="19.5" customHeight="1" thickBot="1" x14ac:dyDescent="0.3">
      <c r="A8087" s="1333"/>
      <c r="B8087" s="146" t="s">
        <v>4000</v>
      </c>
      <c r="C8087" s="147" t="s">
        <v>95</v>
      </c>
      <c r="D8087" s="168">
        <v>474562</v>
      </c>
      <c r="E8087" s="151">
        <v>833</v>
      </c>
      <c r="F8087" s="913"/>
      <c r="G8087" s="1328"/>
    </row>
    <row r="8088" spans="1:7" ht="19.5" customHeight="1" thickBot="1" x14ac:dyDescent="0.3">
      <c r="A8088" s="1333"/>
      <c r="B8088" s="146" t="s">
        <v>4001</v>
      </c>
      <c r="C8088" s="147" t="s">
        <v>95</v>
      </c>
      <c r="D8088" s="168">
        <v>507268</v>
      </c>
      <c r="E8088" s="151">
        <v>833</v>
      </c>
      <c r="F8088" s="913"/>
      <c r="G8088" s="1328"/>
    </row>
    <row r="8089" spans="1:7" ht="19.5" customHeight="1" thickBot="1" x14ac:dyDescent="0.3">
      <c r="A8089" s="1333"/>
      <c r="B8089" s="146" t="s">
        <v>4002</v>
      </c>
      <c r="C8089" s="147" t="s">
        <v>95</v>
      </c>
      <c r="D8089" s="168">
        <v>542659</v>
      </c>
      <c r="E8089" s="151">
        <v>833</v>
      </c>
      <c r="F8089" s="913"/>
      <c r="G8089" s="1328"/>
    </row>
    <row r="8090" spans="1:7" ht="19.5" customHeight="1" thickBot="1" x14ac:dyDescent="0.3">
      <c r="A8090" s="1333"/>
      <c r="B8090" s="146" t="s">
        <v>4003</v>
      </c>
      <c r="C8090" s="147" t="s">
        <v>95</v>
      </c>
      <c r="D8090" s="168">
        <v>581110</v>
      </c>
      <c r="E8090" s="151">
        <v>833</v>
      </c>
      <c r="F8090" s="913"/>
      <c r="G8090" s="1328"/>
    </row>
    <row r="8091" spans="1:7" ht="19.5" customHeight="1" thickBot="1" x14ac:dyDescent="0.3">
      <c r="A8091" s="1333"/>
      <c r="B8091" s="146" t="s">
        <v>4004</v>
      </c>
      <c r="C8091" s="147" t="s">
        <v>95</v>
      </c>
      <c r="D8091" s="168">
        <v>623072</v>
      </c>
      <c r="E8091" s="151">
        <v>833</v>
      </c>
      <c r="F8091" s="913"/>
      <c r="G8091" s="1328"/>
    </row>
    <row r="8092" spans="1:7" ht="19.5" customHeight="1" thickBot="1" x14ac:dyDescent="0.3">
      <c r="A8092" s="1333"/>
      <c r="B8092" s="146" t="s">
        <v>4005</v>
      </c>
      <c r="C8092" s="147" t="s">
        <v>95</v>
      </c>
      <c r="D8092" s="168">
        <v>669023</v>
      </c>
      <c r="E8092" s="151">
        <v>833</v>
      </c>
      <c r="F8092" s="913"/>
      <c r="G8092" s="1328"/>
    </row>
    <row r="8093" spans="1:7" ht="19.5" customHeight="1" thickBot="1" x14ac:dyDescent="0.3">
      <c r="A8093" s="1333"/>
      <c r="B8093" s="146" t="s">
        <v>4006</v>
      </c>
      <c r="C8093" s="147" t="s">
        <v>95</v>
      </c>
      <c r="D8093" s="168">
        <v>719533</v>
      </c>
      <c r="E8093" s="151">
        <v>833</v>
      </c>
      <c r="F8093" s="913"/>
      <c r="G8093" s="1328"/>
    </row>
    <row r="8094" spans="1:7" ht="19.5" customHeight="1" thickBot="1" x14ac:dyDescent="0.3">
      <c r="A8094" s="1333"/>
      <c r="B8094" s="146" t="s">
        <v>4007</v>
      </c>
      <c r="C8094" s="147" t="s">
        <v>95</v>
      </c>
      <c r="D8094" s="168">
        <v>775248</v>
      </c>
      <c r="E8094" s="151">
        <v>833</v>
      </c>
      <c r="F8094" s="913"/>
      <c r="G8094" s="1328"/>
    </row>
    <row r="8095" spans="1:7" ht="19.5" customHeight="1" thickBot="1" x14ac:dyDescent="0.3">
      <c r="A8095" s="1333">
        <v>84</v>
      </c>
      <c r="B8095" s="146" t="s">
        <v>7791</v>
      </c>
      <c r="C8095" s="147" t="s">
        <v>95</v>
      </c>
      <c r="D8095" s="168">
        <v>78170</v>
      </c>
      <c r="E8095" s="151">
        <v>833</v>
      </c>
      <c r="F8095" s="913"/>
      <c r="G8095" s="1337" t="s">
        <v>6051</v>
      </c>
    </row>
    <row r="8096" spans="1:7" ht="19.5" customHeight="1" thickBot="1" x14ac:dyDescent="0.3">
      <c r="A8096" s="1333"/>
      <c r="B8096" s="146" t="s">
        <v>7792</v>
      </c>
      <c r="C8096" s="147" t="s">
        <v>95</v>
      </c>
      <c r="D8096" s="168">
        <v>102978</v>
      </c>
      <c r="E8096" s="151">
        <v>833</v>
      </c>
      <c r="F8096" s="913"/>
      <c r="G8096" s="1328"/>
    </row>
    <row r="8097" spans="1:7" ht="19.5" customHeight="1" thickBot="1" x14ac:dyDescent="0.3">
      <c r="A8097" s="1333"/>
      <c r="B8097" s="146" t="s">
        <v>7793</v>
      </c>
      <c r="C8097" s="147" t="s">
        <v>95</v>
      </c>
      <c r="D8097" s="168">
        <v>270948</v>
      </c>
      <c r="E8097" s="151">
        <v>833</v>
      </c>
      <c r="F8097" s="913"/>
      <c r="G8097" s="1328"/>
    </row>
    <row r="8098" spans="1:7" ht="19.5" customHeight="1" thickBot="1" x14ac:dyDescent="0.3">
      <c r="A8098" s="1333"/>
      <c r="B8098" s="146" t="s">
        <v>7794</v>
      </c>
      <c r="C8098" s="147" t="s">
        <v>95</v>
      </c>
      <c r="D8098" s="168">
        <v>364529</v>
      </c>
      <c r="E8098" s="151">
        <v>833</v>
      </c>
      <c r="F8098" s="913"/>
      <c r="G8098" s="1328"/>
    </row>
    <row r="8099" spans="1:7" ht="19.5" customHeight="1" thickBot="1" x14ac:dyDescent="0.3">
      <c r="A8099" s="1333"/>
      <c r="B8099" s="146" t="s">
        <v>7795</v>
      </c>
      <c r="C8099" s="147" t="s">
        <v>95</v>
      </c>
      <c r="D8099" s="168">
        <v>389433</v>
      </c>
      <c r="E8099" s="151">
        <v>833</v>
      </c>
      <c r="F8099" s="913"/>
      <c r="G8099" s="1328"/>
    </row>
    <row r="8100" spans="1:7" ht="19.5" customHeight="1" thickBot="1" x14ac:dyDescent="0.3">
      <c r="A8100" s="1333"/>
      <c r="B8100" s="146" t="s">
        <v>7796</v>
      </c>
      <c r="C8100" s="147" t="s">
        <v>95</v>
      </c>
      <c r="D8100" s="168">
        <v>415918</v>
      </c>
      <c r="E8100" s="151">
        <v>833</v>
      </c>
      <c r="F8100" s="913"/>
      <c r="G8100" s="1328"/>
    </row>
    <row r="8101" spans="1:7" ht="19.5" customHeight="1" thickBot="1" x14ac:dyDescent="0.3">
      <c r="A8101" s="1333"/>
      <c r="B8101" s="146" t="s">
        <v>7797</v>
      </c>
      <c r="C8101" s="147" t="s">
        <v>95</v>
      </c>
      <c r="D8101" s="168">
        <v>444210</v>
      </c>
      <c r="E8101" s="151">
        <v>833</v>
      </c>
      <c r="F8101" s="913"/>
      <c r="G8101" s="1328"/>
    </row>
    <row r="8102" spans="1:7" ht="19.5" customHeight="1" thickBot="1" x14ac:dyDescent="0.3">
      <c r="A8102" s="1333"/>
      <c r="B8102" s="146" t="s">
        <v>7798</v>
      </c>
      <c r="C8102" s="147" t="s">
        <v>95</v>
      </c>
      <c r="D8102" s="168">
        <v>474562</v>
      </c>
      <c r="E8102" s="151">
        <v>833</v>
      </c>
      <c r="F8102" s="913"/>
      <c r="G8102" s="1328"/>
    </row>
    <row r="8103" spans="1:7" ht="19.5" customHeight="1" thickBot="1" x14ac:dyDescent="0.3">
      <c r="A8103" s="1333"/>
      <c r="B8103" s="146" t="s">
        <v>7799</v>
      </c>
      <c r="C8103" s="147" t="s">
        <v>95</v>
      </c>
      <c r="D8103" s="168">
        <v>507268</v>
      </c>
      <c r="E8103" s="151">
        <v>833</v>
      </c>
      <c r="F8103" s="913"/>
      <c r="G8103" s="1328"/>
    </row>
    <row r="8104" spans="1:7" ht="19.5" customHeight="1" thickBot="1" x14ac:dyDescent="0.3">
      <c r="A8104" s="1333"/>
      <c r="B8104" s="146" t="s">
        <v>7800</v>
      </c>
      <c r="C8104" s="147" t="s">
        <v>95</v>
      </c>
      <c r="D8104" s="168">
        <v>542659</v>
      </c>
      <c r="E8104" s="151">
        <v>833</v>
      </c>
      <c r="F8104" s="913"/>
      <c r="G8104" s="1328"/>
    </row>
    <row r="8105" spans="1:7" ht="19.5" customHeight="1" thickBot="1" x14ac:dyDescent="0.3">
      <c r="A8105" s="1333"/>
      <c r="B8105" s="146" t="s">
        <v>7801</v>
      </c>
      <c r="C8105" s="147" t="s">
        <v>95</v>
      </c>
      <c r="D8105" s="168">
        <v>581110</v>
      </c>
      <c r="E8105" s="151">
        <v>833</v>
      </c>
      <c r="F8105" s="913"/>
      <c r="G8105" s="1328"/>
    </row>
    <row r="8106" spans="1:7" ht="19.5" customHeight="1" thickBot="1" x14ac:dyDescent="0.3">
      <c r="A8106" s="1333"/>
      <c r="B8106" s="146" t="s">
        <v>7802</v>
      </c>
      <c r="C8106" s="147" t="s">
        <v>95</v>
      </c>
      <c r="D8106" s="168">
        <v>623072</v>
      </c>
      <c r="E8106" s="151">
        <v>833</v>
      </c>
      <c r="F8106" s="913"/>
      <c r="G8106" s="1328"/>
    </row>
    <row r="8107" spans="1:7" ht="19.5" customHeight="1" thickBot="1" x14ac:dyDescent="0.3">
      <c r="A8107" s="1333"/>
      <c r="B8107" s="146" t="s">
        <v>7803</v>
      </c>
      <c r="C8107" s="147" t="s">
        <v>95</v>
      </c>
      <c r="D8107" s="168">
        <v>669023</v>
      </c>
      <c r="E8107" s="151">
        <v>833</v>
      </c>
      <c r="F8107" s="913"/>
      <c r="G8107" s="1328"/>
    </row>
    <row r="8108" spans="1:7" ht="19.5" customHeight="1" thickBot="1" x14ac:dyDescent="0.3">
      <c r="A8108" s="1333"/>
      <c r="B8108" s="146" t="s">
        <v>7804</v>
      </c>
      <c r="C8108" s="147" t="s">
        <v>95</v>
      </c>
      <c r="D8108" s="168">
        <v>719533</v>
      </c>
      <c r="E8108" s="151">
        <v>833</v>
      </c>
      <c r="F8108" s="913"/>
      <c r="G8108" s="1328"/>
    </row>
    <row r="8109" spans="1:7" ht="19.5" customHeight="1" thickBot="1" x14ac:dyDescent="0.3">
      <c r="A8109" s="1333"/>
      <c r="B8109" s="146" t="s">
        <v>7805</v>
      </c>
      <c r="C8109" s="147" t="s">
        <v>95</v>
      </c>
      <c r="D8109" s="168">
        <v>775248</v>
      </c>
      <c r="E8109" s="151">
        <v>833</v>
      </c>
      <c r="F8109" s="913"/>
      <c r="G8109" s="1328"/>
    </row>
    <row r="8110" spans="1:7" ht="19.5" customHeight="1" thickBot="1" x14ac:dyDescent="0.3">
      <c r="A8110" s="1333">
        <v>84</v>
      </c>
      <c r="B8110" s="146" t="s">
        <v>7806</v>
      </c>
      <c r="C8110" s="147" t="s">
        <v>95</v>
      </c>
      <c r="D8110" s="168">
        <v>78170</v>
      </c>
      <c r="E8110" s="151">
        <v>833</v>
      </c>
      <c r="F8110" s="913"/>
      <c r="G8110" s="1337" t="s">
        <v>6051</v>
      </c>
    </row>
    <row r="8111" spans="1:7" ht="19.5" customHeight="1" thickBot="1" x14ac:dyDescent="0.3">
      <c r="A8111" s="1333"/>
      <c r="B8111" s="146" t="s">
        <v>7807</v>
      </c>
      <c r="C8111" s="147" t="s">
        <v>95</v>
      </c>
      <c r="D8111" s="168">
        <v>102978</v>
      </c>
      <c r="E8111" s="151">
        <v>833</v>
      </c>
      <c r="F8111" s="913"/>
      <c r="G8111" s="1328"/>
    </row>
    <row r="8112" spans="1:7" ht="19.5" customHeight="1" thickBot="1" x14ac:dyDescent="0.3">
      <c r="A8112" s="1333"/>
      <c r="B8112" s="146" t="s">
        <v>7808</v>
      </c>
      <c r="C8112" s="147" t="s">
        <v>95</v>
      </c>
      <c r="D8112" s="168">
        <v>270948</v>
      </c>
      <c r="E8112" s="151">
        <v>833</v>
      </c>
      <c r="F8112" s="913"/>
      <c r="G8112" s="1328"/>
    </row>
    <row r="8113" spans="1:7" ht="19.5" customHeight="1" thickBot="1" x14ac:dyDescent="0.3">
      <c r="A8113" s="1333"/>
      <c r="B8113" s="146" t="s">
        <v>7809</v>
      </c>
      <c r="C8113" s="147" t="s">
        <v>95</v>
      </c>
      <c r="D8113" s="168">
        <v>364529</v>
      </c>
      <c r="E8113" s="151">
        <v>833</v>
      </c>
      <c r="F8113" s="913"/>
      <c r="G8113" s="1328"/>
    </row>
    <row r="8114" spans="1:7" ht="19.5" customHeight="1" thickBot="1" x14ac:dyDescent="0.3">
      <c r="A8114" s="1333"/>
      <c r="B8114" s="146" t="s">
        <v>7810</v>
      </c>
      <c r="C8114" s="147" t="s">
        <v>95</v>
      </c>
      <c r="D8114" s="168">
        <v>389433</v>
      </c>
      <c r="E8114" s="151">
        <v>833</v>
      </c>
      <c r="F8114" s="913"/>
      <c r="G8114" s="1328"/>
    </row>
    <row r="8115" spans="1:7" ht="19.5" customHeight="1" thickBot="1" x14ac:dyDescent="0.3">
      <c r="A8115" s="1333"/>
      <c r="B8115" s="146" t="s">
        <v>7811</v>
      </c>
      <c r="C8115" s="147" t="s">
        <v>95</v>
      </c>
      <c r="D8115" s="168">
        <v>415918</v>
      </c>
      <c r="E8115" s="151">
        <v>833</v>
      </c>
      <c r="F8115" s="913"/>
      <c r="G8115" s="1328"/>
    </row>
    <row r="8116" spans="1:7" ht="19.5" customHeight="1" thickBot="1" x14ac:dyDescent="0.3">
      <c r="A8116" s="1333"/>
      <c r="B8116" s="146" t="s">
        <v>7812</v>
      </c>
      <c r="C8116" s="147" t="s">
        <v>95</v>
      </c>
      <c r="D8116" s="168">
        <v>444210</v>
      </c>
      <c r="E8116" s="151">
        <v>833</v>
      </c>
      <c r="F8116" s="913"/>
      <c r="G8116" s="1328"/>
    </row>
    <row r="8117" spans="1:7" ht="19.5" customHeight="1" thickBot="1" x14ac:dyDescent="0.3">
      <c r="A8117" s="1333"/>
      <c r="B8117" s="146" t="s">
        <v>7813</v>
      </c>
      <c r="C8117" s="147" t="s">
        <v>95</v>
      </c>
      <c r="D8117" s="168">
        <v>474562</v>
      </c>
      <c r="E8117" s="151">
        <v>833</v>
      </c>
      <c r="F8117" s="913"/>
      <c r="G8117" s="1328"/>
    </row>
    <row r="8118" spans="1:7" ht="19.5" customHeight="1" thickBot="1" x14ac:dyDescent="0.3">
      <c r="A8118" s="1333"/>
      <c r="B8118" s="146" t="s">
        <v>7814</v>
      </c>
      <c r="C8118" s="147" t="s">
        <v>95</v>
      </c>
      <c r="D8118" s="168">
        <v>507268</v>
      </c>
      <c r="E8118" s="151">
        <v>833</v>
      </c>
      <c r="F8118" s="913"/>
      <c r="G8118" s="1328"/>
    </row>
    <row r="8119" spans="1:7" ht="19.5" customHeight="1" thickBot="1" x14ac:dyDescent="0.3">
      <c r="A8119" s="1333"/>
      <c r="B8119" s="146" t="s">
        <v>7815</v>
      </c>
      <c r="C8119" s="147" t="s">
        <v>95</v>
      </c>
      <c r="D8119" s="168">
        <v>542659</v>
      </c>
      <c r="E8119" s="151">
        <v>833</v>
      </c>
      <c r="F8119" s="913"/>
      <c r="G8119" s="1328"/>
    </row>
    <row r="8120" spans="1:7" ht="19.5" customHeight="1" thickBot="1" x14ac:dyDescent="0.3">
      <c r="A8120" s="1333"/>
      <c r="B8120" s="146" t="s">
        <v>7816</v>
      </c>
      <c r="C8120" s="147" t="s">
        <v>95</v>
      </c>
      <c r="D8120" s="168">
        <v>581110</v>
      </c>
      <c r="E8120" s="151">
        <v>833</v>
      </c>
      <c r="F8120" s="913"/>
      <c r="G8120" s="1328"/>
    </row>
    <row r="8121" spans="1:7" ht="19.5" customHeight="1" thickBot="1" x14ac:dyDescent="0.3">
      <c r="A8121" s="1333"/>
      <c r="B8121" s="146" t="s">
        <v>7817</v>
      </c>
      <c r="C8121" s="147" t="s">
        <v>95</v>
      </c>
      <c r="D8121" s="168">
        <v>623072</v>
      </c>
      <c r="E8121" s="151">
        <v>833</v>
      </c>
      <c r="F8121" s="913"/>
      <c r="G8121" s="1328"/>
    </row>
    <row r="8122" spans="1:7" ht="19.5" customHeight="1" thickBot="1" x14ac:dyDescent="0.3">
      <c r="A8122" s="1333"/>
      <c r="B8122" s="146" t="s">
        <v>7818</v>
      </c>
      <c r="C8122" s="147" t="s">
        <v>95</v>
      </c>
      <c r="D8122" s="168">
        <v>669023</v>
      </c>
      <c r="E8122" s="151">
        <v>833</v>
      </c>
      <c r="F8122" s="913"/>
      <c r="G8122" s="1328"/>
    </row>
    <row r="8123" spans="1:7" ht="19.5" customHeight="1" thickBot="1" x14ac:dyDescent="0.3">
      <c r="A8123" s="1333"/>
      <c r="B8123" s="146" t="s">
        <v>7819</v>
      </c>
      <c r="C8123" s="147" t="s">
        <v>95</v>
      </c>
      <c r="D8123" s="168">
        <v>719533</v>
      </c>
      <c r="E8123" s="151">
        <v>833</v>
      </c>
      <c r="F8123" s="913"/>
      <c r="G8123" s="1328"/>
    </row>
    <row r="8124" spans="1:7" ht="19.5" customHeight="1" thickBot="1" x14ac:dyDescent="0.3">
      <c r="A8124" s="1333"/>
      <c r="B8124" s="146" t="s">
        <v>7820</v>
      </c>
      <c r="C8124" s="147" t="s">
        <v>95</v>
      </c>
      <c r="D8124" s="168">
        <v>775248</v>
      </c>
      <c r="E8124" s="151">
        <v>833</v>
      </c>
      <c r="F8124" s="913"/>
      <c r="G8124" s="1328"/>
    </row>
    <row r="8125" spans="1:7" ht="19.5" customHeight="1" thickBot="1" x14ac:dyDescent="0.3">
      <c r="A8125" s="1333">
        <v>85</v>
      </c>
      <c r="B8125" s="146" t="s">
        <v>7821</v>
      </c>
      <c r="C8125" s="147" t="s">
        <v>95</v>
      </c>
      <c r="D8125" s="168">
        <v>78170</v>
      </c>
      <c r="E8125" s="151">
        <v>833</v>
      </c>
      <c r="F8125" s="913"/>
      <c r="G8125" s="1337" t="s">
        <v>6051</v>
      </c>
    </row>
    <row r="8126" spans="1:7" ht="19.5" customHeight="1" thickBot="1" x14ac:dyDescent="0.3">
      <c r="A8126" s="1333"/>
      <c r="B8126" s="146" t="s">
        <v>7822</v>
      </c>
      <c r="C8126" s="147" t="s">
        <v>95</v>
      </c>
      <c r="D8126" s="168">
        <v>102978</v>
      </c>
      <c r="E8126" s="151">
        <v>833</v>
      </c>
      <c r="F8126" s="913"/>
      <c r="G8126" s="1328"/>
    </row>
    <row r="8127" spans="1:7" ht="19.5" customHeight="1" thickBot="1" x14ac:dyDescent="0.3">
      <c r="A8127" s="1333"/>
      <c r="B8127" s="146" t="s">
        <v>7823</v>
      </c>
      <c r="C8127" s="147" t="s">
        <v>95</v>
      </c>
      <c r="D8127" s="168">
        <v>270948</v>
      </c>
      <c r="E8127" s="151">
        <v>833</v>
      </c>
      <c r="F8127" s="913"/>
      <c r="G8127" s="1328"/>
    </row>
    <row r="8128" spans="1:7" ht="19.5" customHeight="1" thickBot="1" x14ac:dyDescent="0.3">
      <c r="A8128" s="1333"/>
      <c r="B8128" s="146" t="s">
        <v>7824</v>
      </c>
      <c r="C8128" s="147" t="s">
        <v>95</v>
      </c>
      <c r="D8128" s="168">
        <v>364529</v>
      </c>
      <c r="E8128" s="151">
        <v>833</v>
      </c>
      <c r="F8128" s="913"/>
      <c r="G8128" s="1328"/>
    </row>
    <row r="8129" spans="1:7" ht="19.5" customHeight="1" thickBot="1" x14ac:dyDescent="0.3">
      <c r="A8129" s="1333"/>
      <c r="B8129" s="146" t="s">
        <v>7825</v>
      </c>
      <c r="C8129" s="147" t="s">
        <v>95</v>
      </c>
      <c r="D8129" s="168">
        <v>389433</v>
      </c>
      <c r="E8129" s="151">
        <v>833</v>
      </c>
      <c r="F8129" s="913"/>
      <c r="G8129" s="1328"/>
    </row>
    <row r="8130" spans="1:7" ht="19.5" customHeight="1" thickBot="1" x14ac:dyDescent="0.3">
      <c r="A8130" s="1333"/>
      <c r="B8130" s="146" t="s">
        <v>7826</v>
      </c>
      <c r="C8130" s="147" t="s">
        <v>95</v>
      </c>
      <c r="D8130" s="168">
        <v>415918</v>
      </c>
      <c r="E8130" s="151">
        <v>833</v>
      </c>
      <c r="F8130" s="913"/>
      <c r="G8130" s="1328"/>
    </row>
    <row r="8131" spans="1:7" ht="19.5" customHeight="1" thickBot="1" x14ac:dyDescent="0.3">
      <c r="A8131" s="1333"/>
      <c r="B8131" s="146" t="s">
        <v>7827</v>
      </c>
      <c r="C8131" s="147" t="s">
        <v>95</v>
      </c>
      <c r="D8131" s="168">
        <v>444210</v>
      </c>
      <c r="E8131" s="151">
        <v>833</v>
      </c>
      <c r="F8131" s="913"/>
      <c r="G8131" s="1328"/>
    </row>
    <row r="8132" spans="1:7" ht="19.5" customHeight="1" thickBot="1" x14ac:dyDescent="0.3">
      <c r="A8132" s="1333"/>
      <c r="B8132" s="146" t="s">
        <v>7828</v>
      </c>
      <c r="C8132" s="147" t="s">
        <v>95</v>
      </c>
      <c r="D8132" s="168">
        <v>474562</v>
      </c>
      <c r="E8132" s="151">
        <v>833</v>
      </c>
      <c r="F8132" s="913"/>
      <c r="G8132" s="1328"/>
    </row>
    <row r="8133" spans="1:7" ht="19.5" customHeight="1" thickBot="1" x14ac:dyDescent="0.3">
      <c r="A8133" s="1333"/>
      <c r="B8133" s="146" t="s">
        <v>7829</v>
      </c>
      <c r="C8133" s="147" t="s">
        <v>95</v>
      </c>
      <c r="D8133" s="168">
        <v>507268</v>
      </c>
      <c r="E8133" s="151">
        <v>833</v>
      </c>
      <c r="F8133" s="913"/>
      <c r="G8133" s="1328"/>
    </row>
    <row r="8134" spans="1:7" ht="19.5" customHeight="1" thickBot="1" x14ac:dyDescent="0.3">
      <c r="A8134" s="1333"/>
      <c r="B8134" s="146" t="s">
        <v>7830</v>
      </c>
      <c r="C8134" s="147" t="s">
        <v>95</v>
      </c>
      <c r="D8134" s="168">
        <v>542659</v>
      </c>
      <c r="E8134" s="151">
        <v>833</v>
      </c>
      <c r="F8134" s="913"/>
      <c r="G8134" s="1328"/>
    </row>
    <row r="8135" spans="1:7" ht="19.5" customHeight="1" thickBot="1" x14ac:dyDescent="0.3">
      <c r="A8135" s="1333"/>
      <c r="B8135" s="146" t="s">
        <v>7831</v>
      </c>
      <c r="C8135" s="147" t="s">
        <v>95</v>
      </c>
      <c r="D8135" s="168">
        <v>581110</v>
      </c>
      <c r="E8135" s="151">
        <v>833</v>
      </c>
      <c r="F8135" s="913"/>
      <c r="G8135" s="1328"/>
    </row>
    <row r="8136" spans="1:7" ht="19.5" customHeight="1" thickBot="1" x14ac:dyDescent="0.3">
      <c r="A8136" s="1333"/>
      <c r="B8136" s="146" t="s">
        <v>7832</v>
      </c>
      <c r="C8136" s="147" t="s">
        <v>95</v>
      </c>
      <c r="D8136" s="168">
        <v>623072</v>
      </c>
      <c r="E8136" s="151">
        <v>833</v>
      </c>
      <c r="F8136" s="913"/>
      <c r="G8136" s="1328"/>
    </row>
    <row r="8137" spans="1:7" ht="19.5" customHeight="1" thickBot="1" x14ac:dyDescent="0.3">
      <c r="A8137" s="1333"/>
      <c r="B8137" s="146" t="s">
        <v>7833</v>
      </c>
      <c r="C8137" s="147" t="s">
        <v>95</v>
      </c>
      <c r="D8137" s="168">
        <v>669023</v>
      </c>
      <c r="E8137" s="151">
        <v>833</v>
      </c>
      <c r="F8137" s="913"/>
      <c r="G8137" s="1328"/>
    </row>
    <row r="8138" spans="1:7" ht="19.5" customHeight="1" thickBot="1" x14ac:dyDescent="0.3">
      <c r="A8138" s="1333"/>
      <c r="B8138" s="146" t="s">
        <v>7834</v>
      </c>
      <c r="C8138" s="147" t="s">
        <v>95</v>
      </c>
      <c r="D8138" s="168">
        <v>719533</v>
      </c>
      <c r="E8138" s="151">
        <v>833</v>
      </c>
      <c r="F8138" s="913"/>
      <c r="G8138" s="1328"/>
    </row>
    <row r="8139" spans="1:7" ht="19.5" customHeight="1" thickBot="1" x14ac:dyDescent="0.3">
      <c r="A8139" s="1333"/>
      <c r="B8139" s="146" t="s">
        <v>7835</v>
      </c>
      <c r="C8139" s="147" t="s">
        <v>95</v>
      </c>
      <c r="D8139" s="168">
        <v>775248</v>
      </c>
      <c r="E8139" s="151">
        <v>833</v>
      </c>
      <c r="F8139" s="913"/>
      <c r="G8139" s="1328"/>
    </row>
    <row r="8140" spans="1:7" ht="19.5" customHeight="1" thickBot="1" x14ac:dyDescent="0.3">
      <c r="A8140" s="1333">
        <v>85</v>
      </c>
      <c r="B8140" s="146" t="s">
        <v>7836</v>
      </c>
      <c r="C8140" s="147" t="s">
        <v>95</v>
      </c>
      <c r="D8140" s="168">
        <v>78170</v>
      </c>
      <c r="E8140" s="151">
        <v>833</v>
      </c>
      <c r="F8140" s="913"/>
      <c r="G8140" s="1337" t="s">
        <v>6051</v>
      </c>
    </row>
    <row r="8141" spans="1:7" ht="19.5" customHeight="1" thickBot="1" x14ac:dyDescent="0.3">
      <c r="A8141" s="1333"/>
      <c r="B8141" s="146" t="s">
        <v>7837</v>
      </c>
      <c r="C8141" s="147" t="s">
        <v>95</v>
      </c>
      <c r="D8141" s="168">
        <v>102978</v>
      </c>
      <c r="E8141" s="151">
        <v>833</v>
      </c>
      <c r="F8141" s="913"/>
      <c r="G8141" s="1328"/>
    </row>
    <row r="8142" spans="1:7" ht="19.5" customHeight="1" thickBot="1" x14ac:dyDescent="0.3">
      <c r="A8142" s="1333"/>
      <c r="B8142" s="146" t="s">
        <v>7838</v>
      </c>
      <c r="C8142" s="147" t="s">
        <v>95</v>
      </c>
      <c r="D8142" s="168">
        <v>270948</v>
      </c>
      <c r="E8142" s="151">
        <v>833</v>
      </c>
      <c r="F8142" s="913"/>
      <c r="G8142" s="1328"/>
    </row>
    <row r="8143" spans="1:7" ht="19.5" customHeight="1" thickBot="1" x14ac:dyDescent="0.3">
      <c r="A8143" s="1333"/>
      <c r="B8143" s="146" t="s">
        <v>7839</v>
      </c>
      <c r="C8143" s="147" t="s">
        <v>95</v>
      </c>
      <c r="D8143" s="168">
        <v>364529</v>
      </c>
      <c r="E8143" s="151">
        <v>833</v>
      </c>
      <c r="F8143" s="913"/>
      <c r="G8143" s="1328"/>
    </row>
    <row r="8144" spans="1:7" ht="19.5" customHeight="1" thickBot="1" x14ac:dyDescent="0.3">
      <c r="A8144" s="1333"/>
      <c r="B8144" s="146" t="s">
        <v>7840</v>
      </c>
      <c r="C8144" s="147" t="s">
        <v>95</v>
      </c>
      <c r="D8144" s="168">
        <v>389433</v>
      </c>
      <c r="E8144" s="151">
        <v>833</v>
      </c>
      <c r="F8144" s="913"/>
      <c r="G8144" s="1328"/>
    </row>
    <row r="8145" spans="1:7" ht="19.5" customHeight="1" thickBot="1" x14ac:dyDescent="0.3">
      <c r="A8145" s="1333"/>
      <c r="B8145" s="146" t="s">
        <v>7841</v>
      </c>
      <c r="C8145" s="147" t="s">
        <v>95</v>
      </c>
      <c r="D8145" s="168">
        <v>415918</v>
      </c>
      <c r="E8145" s="151">
        <v>833</v>
      </c>
      <c r="F8145" s="913"/>
      <c r="G8145" s="1328"/>
    </row>
    <row r="8146" spans="1:7" ht="19.5" customHeight="1" thickBot="1" x14ac:dyDescent="0.3">
      <c r="A8146" s="1333"/>
      <c r="B8146" s="146" t="s">
        <v>7842</v>
      </c>
      <c r="C8146" s="147" t="s">
        <v>95</v>
      </c>
      <c r="D8146" s="168">
        <v>444210</v>
      </c>
      <c r="E8146" s="151">
        <v>833</v>
      </c>
      <c r="F8146" s="913"/>
      <c r="G8146" s="1328"/>
    </row>
    <row r="8147" spans="1:7" ht="19.5" customHeight="1" thickBot="1" x14ac:dyDescent="0.3">
      <c r="A8147" s="1333"/>
      <c r="B8147" s="146" t="s">
        <v>7843</v>
      </c>
      <c r="C8147" s="147" t="s">
        <v>95</v>
      </c>
      <c r="D8147" s="168">
        <v>474562</v>
      </c>
      <c r="E8147" s="151">
        <v>833</v>
      </c>
      <c r="F8147" s="913"/>
      <c r="G8147" s="1328"/>
    </row>
    <row r="8148" spans="1:7" ht="19.5" customHeight="1" thickBot="1" x14ac:dyDescent="0.3">
      <c r="A8148" s="1333"/>
      <c r="B8148" s="146" t="s">
        <v>7844</v>
      </c>
      <c r="C8148" s="147" t="s">
        <v>95</v>
      </c>
      <c r="D8148" s="168">
        <v>507268</v>
      </c>
      <c r="E8148" s="151">
        <v>833</v>
      </c>
      <c r="F8148" s="913"/>
      <c r="G8148" s="1328"/>
    </row>
    <row r="8149" spans="1:7" ht="19.5" customHeight="1" thickBot="1" x14ac:dyDescent="0.3">
      <c r="A8149" s="1333"/>
      <c r="B8149" s="146" t="s">
        <v>7845</v>
      </c>
      <c r="C8149" s="147" t="s">
        <v>95</v>
      </c>
      <c r="D8149" s="168">
        <v>542659</v>
      </c>
      <c r="E8149" s="151">
        <v>833</v>
      </c>
      <c r="F8149" s="913"/>
      <c r="G8149" s="1328"/>
    </row>
    <row r="8150" spans="1:7" ht="19.5" customHeight="1" thickBot="1" x14ac:dyDescent="0.3">
      <c r="A8150" s="1333"/>
      <c r="B8150" s="146" t="s">
        <v>7846</v>
      </c>
      <c r="C8150" s="147" t="s">
        <v>95</v>
      </c>
      <c r="D8150" s="168">
        <v>581110</v>
      </c>
      <c r="E8150" s="151">
        <v>833</v>
      </c>
      <c r="F8150" s="913"/>
      <c r="G8150" s="1328"/>
    </row>
    <row r="8151" spans="1:7" ht="19.5" customHeight="1" thickBot="1" x14ac:dyDescent="0.3">
      <c r="A8151" s="1333"/>
      <c r="B8151" s="146" t="s">
        <v>7847</v>
      </c>
      <c r="C8151" s="147" t="s">
        <v>95</v>
      </c>
      <c r="D8151" s="168">
        <v>623072</v>
      </c>
      <c r="E8151" s="151">
        <v>833</v>
      </c>
      <c r="F8151" s="913"/>
      <c r="G8151" s="1328"/>
    </row>
    <row r="8152" spans="1:7" ht="19.5" customHeight="1" thickBot="1" x14ac:dyDescent="0.3">
      <c r="A8152" s="1333"/>
      <c r="B8152" s="146" t="s">
        <v>7848</v>
      </c>
      <c r="C8152" s="147" t="s">
        <v>95</v>
      </c>
      <c r="D8152" s="168">
        <v>669023</v>
      </c>
      <c r="E8152" s="151">
        <v>833</v>
      </c>
      <c r="F8152" s="913"/>
      <c r="G8152" s="1328"/>
    </row>
    <row r="8153" spans="1:7" ht="19.5" customHeight="1" thickBot="1" x14ac:dyDescent="0.3">
      <c r="A8153" s="1333"/>
      <c r="B8153" s="146" t="s">
        <v>7849</v>
      </c>
      <c r="C8153" s="147" t="s">
        <v>95</v>
      </c>
      <c r="D8153" s="168">
        <v>719533</v>
      </c>
      <c r="E8153" s="151">
        <v>833</v>
      </c>
      <c r="F8153" s="913"/>
      <c r="G8153" s="1328"/>
    </row>
    <row r="8154" spans="1:7" ht="19.5" customHeight="1" thickBot="1" x14ac:dyDescent="0.3">
      <c r="A8154" s="1333"/>
      <c r="B8154" s="146" t="s">
        <v>7850</v>
      </c>
      <c r="C8154" s="147" t="s">
        <v>95</v>
      </c>
      <c r="D8154" s="168">
        <v>775248</v>
      </c>
      <c r="E8154" s="151">
        <v>833</v>
      </c>
      <c r="F8154" s="913"/>
      <c r="G8154" s="1328"/>
    </row>
    <row r="8155" spans="1:7" ht="19.5" customHeight="1" thickBot="1" x14ac:dyDescent="0.3">
      <c r="A8155" s="1333">
        <v>86</v>
      </c>
      <c r="B8155" s="146" t="s">
        <v>7851</v>
      </c>
      <c r="C8155" s="147" t="s">
        <v>95</v>
      </c>
      <c r="D8155" s="168">
        <v>78170</v>
      </c>
      <c r="E8155" s="151">
        <v>833</v>
      </c>
      <c r="F8155" s="913"/>
      <c r="G8155" s="1337" t="s">
        <v>6051</v>
      </c>
    </row>
    <row r="8156" spans="1:7" ht="19.5" customHeight="1" thickBot="1" x14ac:dyDescent="0.3">
      <c r="A8156" s="1333"/>
      <c r="B8156" s="146" t="s">
        <v>7852</v>
      </c>
      <c r="C8156" s="147" t="s">
        <v>95</v>
      </c>
      <c r="D8156" s="168">
        <v>102978</v>
      </c>
      <c r="E8156" s="151">
        <v>833</v>
      </c>
      <c r="F8156" s="913"/>
      <c r="G8156" s="1328"/>
    </row>
    <row r="8157" spans="1:7" ht="19.5" customHeight="1" thickBot="1" x14ac:dyDescent="0.3">
      <c r="A8157" s="1333"/>
      <c r="B8157" s="146" t="s">
        <v>7853</v>
      </c>
      <c r="C8157" s="147" t="s">
        <v>95</v>
      </c>
      <c r="D8157" s="168">
        <v>270948</v>
      </c>
      <c r="E8157" s="151">
        <v>833</v>
      </c>
      <c r="F8157" s="913"/>
      <c r="G8157" s="1328"/>
    </row>
    <row r="8158" spans="1:7" ht="19.5" customHeight="1" thickBot="1" x14ac:dyDescent="0.3">
      <c r="A8158" s="1333"/>
      <c r="B8158" s="146" t="s">
        <v>7854</v>
      </c>
      <c r="C8158" s="147" t="s">
        <v>95</v>
      </c>
      <c r="D8158" s="168">
        <v>364529</v>
      </c>
      <c r="E8158" s="151">
        <v>833</v>
      </c>
      <c r="F8158" s="913"/>
      <c r="G8158" s="1328"/>
    </row>
    <row r="8159" spans="1:7" ht="19.5" customHeight="1" thickBot="1" x14ac:dyDescent="0.3">
      <c r="A8159" s="1333"/>
      <c r="B8159" s="146" t="s">
        <v>7855</v>
      </c>
      <c r="C8159" s="147" t="s">
        <v>95</v>
      </c>
      <c r="D8159" s="168">
        <v>389433</v>
      </c>
      <c r="E8159" s="151">
        <v>833</v>
      </c>
      <c r="F8159" s="913"/>
      <c r="G8159" s="1328"/>
    </row>
    <row r="8160" spans="1:7" ht="19.5" customHeight="1" thickBot="1" x14ac:dyDescent="0.3">
      <c r="A8160" s="1333"/>
      <c r="B8160" s="146" t="s">
        <v>7856</v>
      </c>
      <c r="C8160" s="147" t="s">
        <v>95</v>
      </c>
      <c r="D8160" s="168">
        <v>415918</v>
      </c>
      <c r="E8160" s="151">
        <v>833</v>
      </c>
      <c r="F8160" s="913"/>
      <c r="G8160" s="1328"/>
    </row>
    <row r="8161" spans="1:7" ht="19.5" customHeight="1" thickBot="1" x14ac:dyDescent="0.3">
      <c r="A8161" s="1333"/>
      <c r="B8161" s="146" t="s">
        <v>7857</v>
      </c>
      <c r="C8161" s="147" t="s">
        <v>95</v>
      </c>
      <c r="D8161" s="168">
        <v>444210</v>
      </c>
      <c r="E8161" s="151">
        <v>833</v>
      </c>
      <c r="F8161" s="913"/>
      <c r="G8161" s="1328"/>
    </row>
    <row r="8162" spans="1:7" ht="19.5" customHeight="1" thickBot="1" x14ac:dyDescent="0.3">
      <c r="A8162" s="1333"/>
      <c r="B8162" s="146" t="s">
        <v>7858</v>
      </c>
      <c r="C8162" s="147" t="s">
        <v>95</v>
      </c>
      <c r="D8162" s="168">
        <v>474562</v>
      </c>
      <c r="E8162" s="151">
        <v>833</v>
      </c>
      <c r="F8162" s="913"/>
      <c r="G8162" s="1328"/>
    </row>
    <row r="8163" spans="1:7" ht="19.5" customHeight="1" thickBot="1" x14ac:dyDescent="0.3">
      <c r="A8163" s="1333"/>
      <c r="B8163" s="146" t="s">
        <v>7859</v>
      </c>
      <c r="C8163" s="147" t="s">
        <v>95</v>
      </c>
      <c r="D8163" s="168">
        <v>507268</v>
      </c>
      <c r="E8163" s="151">
        <v>833</v>
      </c>
      <c r="F8163" s="913"/>
      <c r="G8163" s="1328"/>
    </row>
    <row r="8164" spans="1:7" ht="19.5" customHeight="1" thickBot="1" x14ac:dyDescent="0.3">
      <c r="A8164" s="1333"/>
      <c r="B8164" s="146" t="s">
        <v>7860</v>
      </c>
      <c r="C8164" s="147" t="s">
        <v>95</v>
      </c>
      <c r="D8164" s="168">
        <v>542659</v>
      </c>
      <c r="E8164" s="151">
        <v>833</v>
      </c>
      <c r="F8164" s="913"/>
      <c r="G8164" s="1328"/>
    </row>
    <row r="8165" spans="1:7" ht="19.5" customHeight="1" thickBot="1" x14ac:dyDescent="0.3">
      <c r="A8165" s="1333"/>
      <c r="B8165" s="146" t="s">
        <v>7861</v>
      </c>
      <c r="C8165" s="147" t="s">
        <v>95</v>
      </c>
      <c r="D8165" s="168">
        <v>581110</v>
      </c>
      <c r="E8165" s="151">
        <v>833</v>
      </c>
      <c r="F8165" s="913"/>
      <c r="G8165" s="1328"/>
    </row>
    <row r="8166" spans="1:7" ht="19.5" customHeight="1" thickBot="1" x14ac:dyDescent="0.3">
      <c r="A8166" s="1333"/>
      <c r="B8166" s="146" t="s">
        <v>7862</v>
      </c>
      <c r="C8166" s="147" t="s">
        <v>95</v>
      </c>
      <c r="D8166" s="168">
        <v>623072</v>
      </c>
      <c r="E8166" s="151">
        <v>833</v>
      </c>
      <c r="F8166" s="913"/>
      <c r="G8166" s="1328"/>
    </row>
    <row r="8167" spans="1:7" ht="19.5" customHeight="1" thickBot="1" x14ac:dyDescent="0.3">
      <c r="A8167" s="1333"/>
      <c r="B8167" s="146" t="s">
        <v>7863</v>
      </c>
      <c r="C8167" s="147" t="s">
        <v>95</v>
      </c>
      <c r="D8167" s="168">
        <v>669023</v>
      </c>
      <c r="E8167" s="151">
        <v>833</v>
      </c>
      <c r="F8167" s="913"/>
      <c r="G8167" s="1328"/>
    </row>
    <row r="8168" spans="1:7" ht="19.5" customHeight="1" thickBot="1" x14ac:dyDescent="0.3">
      <c r="A8168" s="1333"/>
      <c r="B8168" s="146" t="s">
        <v>7864</v>
      </c>
      <c r="C8168" s="147" t="s">
        <v>95</v>
      </c>
      <c r="D8168" s="168">
        <v>719533</v>
      </c>
      <c r="E8168" s="151">
        <v>833</v>
      </c>
      <c r="F8168" s="913"/>
      <c r="G8168" s="1328"/>
    </row>
    <row r="8169" spans="1:7" ht="19.5" customHeight="1" thickBot="1" x14ac:dyDescent="0.3">
      <c r="A8169" s="1333"/>
      <c r="B8169" s="146" t="s">
        <v>7865</v>
      </c>
      <c r="C8169" s="147" t="s">
        <v>95</v>
      </c>
      <c r="D8169" s="168">
        <v>775248</v>
      </c>
      <c r="E8169" s="151">
        <v>833</v>
      </c>
      <c r="F8169" s="913"/>
      <c r="G8169" s="1328"/>
    </row>
    <row r="8170" spans="1:7" ht="19.5" customHeight="1" thickBot="1" x14ac:dyDescent="0.3">
      <c r="A8170" s="1333">
        <v>87</v>
      </c>
      <c r="B8170" s="146" t="s">
        <v>7866</v>
      </c>
      <c r="C8170" s="147" t="s">
        <v>95</v>
      </c>
      <c r="D8170" s="168">
        <v>78170</v>
      </c>
      <c r="E8170" s="151">
        <v>833</v>
      </c>
      <c r="F8170" s="913"/>
      <c r="G8170" s="1337" t="s">
        <v>6051</v>
      </c>
    </row>
    <row r="8171" spans="1:7" ht="19.5" customHeight="1" thickBot="1" x14ac:dyDescent="0.3">
      <c r="A8171" s="1333"/>
      <c r="B8171" s="146" t="s">
        <v>7867</v>
      </c>
      <c r="C8171" s="147" t="s">
        <v>95</v>
      </c>
      <c r="D8171" s="168">
        <v>102978</v>
      </c>
      <c r="E8171" s="151">
        <v>833</v>
      </c>
      <c r="F8171" s="913"/>
      <c r="G8171" s="1328"/>
    </row>
    <row r="8172" spans="1:7" ht="19.5" customHeight="1" thickBot="1" x14ac:dyDescent="0.3">
      <c r="A8172" s="1333"/>
      <c r="B8172" s="146" t="s">
        <v>7868</v>
      </c>
      <c r="C8172" s="147" t="s">
        <v>95</v>
      </c>
      <c r="D8172" s="168">
        <v>270948</v>
      </c>
      <c r="E8172" s="151">
        <v>833</v>
      </c>
      <c r="F8172" s="913"/>
      <c r="G8172" s="1328"/>
    </row>
    <row r="8173" spans="1:7" ht="19.5" customHeight="1" thickBot="1" x14ac:dyDescent="0.3">
      <c r="A8173" s="1333"/>
      <c r="B8173" s="146" t="s">
        <v>7869</v>
      </c>
      <c r="C8173" s="147" t="s">
        <v>95</v>
      </c>
      <c r="D8173" s="168">
        <v>364529</v>
      </c>
      <c r="E8173" s="151">
        <v>833</v>
      </c>
      <c r="F8173" s="913"/>
      <c r="G8173" s="1328"/>
    </row>
    <row r="8174" spans="1:7" ht="19.5" customHeight="1" thickBot="1" x14ac:dyDescent="0.3">
      <c r="A8174" s="1333"/>
      <c r="B8174" s="146" t="s">
        <v>7870</v>
      </c>
      <c r="C8174" s="147" t="s">
        <v>95</v>
      </c>
      <c r="D8174" s="168">
        <v>389433</v>
      </c>
      <c r="E8174" s="151">
        <v>833</v>
      </c>
      <c r="F8174" s="913"/>
      <c r="G8174" s="1328"/>
    </row>
    <row r="8175" spans="1:7" ht="19.5" customHeight="1" thickBot="1" x14ac:dyDescent="0.3">
      <c r="A8175" s="1333"/>
      <c r="B8175" s="146" t="s">
        <v>7871</v>
      </c>
      <c r="C8175" s="147" t="s">
        <v>95</v>
      </c>
      <c r="D8175" s="168">
        <v>415918</v>
      </c>
      <c r="E8175" s="151">
        <v>833</v>
      </c>
      <c r="F8175" s="913"/>
      <c r="G8175" s="1328"/>
    </row>
    <row r="8176" spans="1:7" ht="19.5" customHeight="1" thickBot="1" x14ac:dyDescent="0.3">
      <c r="A8176" s="1333"/>
      <c r="B8176" s="146" t="s">
        <v>7872</v>
      </c>
      <c r="C8176" s="147" t="s">
        <v>95</v>
      </c>
      <c r="D8176" s="168">
        <v>444210</v>
      </c>
      <c r="E8176" s="151">
        <v>833</v>
      </c>
      <c r="F8176" s="913"/>
      <c r="G8176" s="1328"/>
    </row>
    <row r="8177" spans="1:7" ht="19.5" customHeight="1" thickBot="1" x14ac:dyDescent="0.3">
      <c r="A8177" s="1333"/>
      <c r="B8177" s="146" t="s">
        <v>7873</v>
      </c>
      <c r="C8177" s="147" t="s">
        <v>95</v>
      </c>
      <c r="D8177" s="168">
        <v>474562</v>
      </c>
      <c r="E8177" s="151">
        <v>833</v>
      </c>
      <c r="F8177" s="913"/>
      <c r="G8177" s="1328"/>
    </row>
    <row r="8178" spans="1:7" ht="19.5" customHeight="1" thickBot="1" x14ac:dyDescent="0.3">
      <c r="A8178" s="1333"/>
      <c r="B8178" s="146" t="s">
        <v>7874</v>
      </c>
      <c r="C8178" s="147" t="s">
        <v>95</v>
      </c>
      <c r="D8178" s="168">
        <v>507268</v>
      </c>
      <c r="E8178" s="151">
        <v>833</v>
      </c>
      <c r="F8178" s="913"/>
      <c r="G8178" s="1328"/>
    </row>
    <row r="8179" spans="1:7" ht="19.5" customHeight="1" thickBot="1" x14ac:dyDescent="0.3">
      <c r="A8179" s="1333"/>
      <c r="B8179" s="146" t="s">
        <v>7875</v>
      </c>
      <c r="C8179" s="147" t="s">
        <v>95</v>
      </c>
      <c r="D8179" s="168">
        <v>542659</v>
      </c>
      <c r="E8179" s="151">
        <v>833</v>
      </c>
      <c r="F8179" s="913"/>
      <c r="G8179" s="1328"/>
    </row>
    <row r="8180" spans="1:7" ht="19.5" customHeight="1" thickBot="1" x14ac:dyDescent="0.3">
      <c r="A8180" s="1333"/>
      <c r="B8180" s="146" t="s">
        <v>7876</v>
      </c>
      <c r="C8180" s="147" t="s">
        <v>95</v>
      </c>
      <c r="D8180" s="168">
        <v>581110</v>
      </c>
      <c r="E8180" s="151">
        <v>833</v>
      </c>
      <c r="F8180" s="913"/>
      <c r="G8180" s="1328"/>
    </row>
    <row r="8181" spans="1:7" ht="19.5" customHeight="1" thickBot="1" x14ac:dyDescent="0.3">
      <c r="A8181" s="1333"/>
      <c r="B8181" s="146" t="s">
        <v>7877</v>
      </c>
      <c r="C8181" s="147" t="s">
        <v>95</v>
      </c>
      <c r="D8181" s="168">
        <v>623072</v>
      </c>
      <c r="E8181" s="151">
        <v>833</v>
      </c>
      <c r="F8181" s="913"/>
      <c r="G8181" s="1328"/>
    </row>
    <row r="8182" spans="1:7" ht="19.5" customHeight="1" thickBot="1" x14ac:dyDescent="0.3">
      <c r="A8182" s="1333"/>
      <c r="B8182" s="146" t="s">
        <v>7878</v>
      </c>
      <c r="C8182" s="147" t="s">
        <v>95</v>
      </c>
      <c r="D8182" s="168">
        <v>669023</v>
      </c>
      <c r="E8182" s="151">
        <v>833</v>
      </c>
      <c r="F8182" s="913"/>
      <c r="G8182" s="1328"/>
    </row>
    <row r="8183" spans="1:7" ht="19.5" customHeight="1" thickBot="1" x14ac:dyDescent="0.3">
      <c r="A8183" s="1333"/>
      <c r="B8183" s="146" t="s">
        <v>7879</v>
      </c>
      <c r="C8183" s="147" t="s">
        <v>95</v>
      </c>
      <c r="D8183" s="168">
        <v>719533</v>
      </c>
      <c r="E8183" s="151">
        <v>833</v>
      </c>
      <c r="F8183" s="913"/>
      <c r="G8183" s="1328"/>
    </row>
    <row r="8184" spans="1:7" ht="19.5" customHeight="1" thickBot="1" x14ac:dyDescent="0.3">
      <c r="A8184" s="1333"/>
      <c r="B8184" s="146" t="s">
        <v>7880</v>
      </c>
      <c r="C8184" s="147" t="s">
        <v>95</v>
      </c>
      <c r="D8184" s="168">
        <v>775248</v>
      </c>
      <c r="E8184" s="151">
        <v>833</v>
      </c>
      <c r="F8184" s="913"/>
      <c r="G8184" s="1328"/>
    </row>
    <row r="8185" spans="1:7" ht="19.5" customHeight="1" thickBot="1" x14ac:dyDescent="0.3">
      <c r="A8185" s="1333">
        <v>87</v>
      </c>
      <c r="B8185" s="146" t="s">
        <v>6336</v>
      </c>
      <c r="C8185" s="147" t="s">
        <v>95</v>
      </c>
      <c r="D8185" s="168">
        <v>78170</v>
      </c>
      <c r="E8185" s="151">
        <v>833</v>
      </c>
      <c r="F8185" s="913"/>
      <c r="G8185" s="1337" t="s">
        <v>6051</v>
      </c>
    </row>
    <row r="8186" spans="1:7" ht="19.5" customHeight="1" thickBot="1" x14ac:dyDescent="0.3">
      <c r="A8186" s="1333"/>
      <c r="B8186" s="146" t="s">
        <v>6337</v>
      </c>
      <c r="C8186" s="147" t="s">
        <v>95</v>
      </c>
      <c r="D8186" s="168">
        <v>102978</v>
      </c>
      <c r="E8186" s="151">
        <v>833</v>
      </c>
      <c r="F8186" s="913"/>
      <c r="G8186" s="1328"/>
    </row>
    <row r="8187" spans="1:7" ht="19.5" customHeight="1" thickBot="1" x14ac:dyDescent="0.3">
      <c r="A8187" s="1333"/>
      <c r="B8187" s="146" t="s">
        <v>6338</v>
      </c>
      <c r="C8187" s="147" t="s">
        <v>95</v>
      </c>
      <c r="D8187" s="168">
        <v>270948</v>
      </c>
      <c r="E8187" s="151">
        <v>833</v>
      </c>
      <c r="F8187" s="913"/>
      <c r="G8187" s="1328"/>
    </row>
    <row r="8188" spans="1:7" ht="19.5" customHeight="1" thickBot="1" x14ac:dyDescent="0.3">
      <c r="A8188" s="1333"/>
      <c r="B8188" s="146" t="s">
        <v>6339</v>
      </c>
      <c r="C8188" s="147" t="s">
        <v>95</v>
      </c>
      <c r="D8188" s="168">
        <v>364529</v>
      </c>
      <c r="E8188" s="151">
        <v>833</v>
      </c>
      <c r="F8188" s="913"/>
      <c r="G8188" s="1328"/>
    </row>
    <row r="8189" spans="1:7" ht="19.5" customHeight="1" thickBot="1" x14ac:dyDescent="0.3">
      <c r="A8189" s="1333"/>
      <c r="B8189" s="146" t="s">
        <v>6340</v>
      </c>
      <c r="C8189" s="147" t="s">
        <v>95</v>
      </c>
      <c r="D8189" s="168">
        <v>389433</v>
      </c>
      <c r="E8189" s="151">
        <v>833</v>
      </c>
      <c r="F8189" s="913"/>
      <c r="G8189" s="1328"/>
    </row>
    <row r="8190" spans="1:7" ht="19.5" customHeight="1" thickBot="1" x14ac:dyDescent="0.3">
      <c r="A8190" s="1333"/>
      <c r="B8190" s="146" t="s">
        <v>6341</v>
      </c>
      <c r="C8190" s="147" t="s">
        <v>95</v>
      </c>
      <c r="D8190" s="168">
        <v>415918</v>
      </c>
      <c r="E8190" s="151">
        <v>833</v>
      </c>
      <c r="F8190" s="913"/>
      <c r="G8190" s="1328"/>
    </row>
    <row r="8191" spans="1:7" ht="19.5" customHeight="1" thickBot="1" x14ac:dyDescent="0.3">
      <c r="A8191" s="1333"/>
      <c r="B8191" s="146" t="s">
        <v>6342</v>
      </c>
      <c r="C8191" s="147" t="s">
        <v>95</v>
      </c>
      <c r="D8191" s="168">
        <v>444210</v>
      </c>
      <c r="E8191" s="151">
        <v>833</v>
      </c>
      <c r="F8191" s="913"/>
      <c r="G8191" s="1328"/>
    </row>
    <row r="8192" spans="1:7" ht="19.5" customHeight="1" thickBot="1" x14ac:dyDescent="0.3">
      <c r="A8192" s="1333"/>
      <c r="B8192" s="146" t="s">
        <v>6343</v>
      </c>
      <c r="C8192" s="147" t="s">
        <v>95</v>
      </c>
      <c r="D8192" s="168">
        <v>474562</v>
      </c>
      <c r="E8192" s="151">
        <v>833</v>
      </c>
      <c r="F8192" s="913"/>
      <c r="G8192" s="1328"/>
    </row>
    <row r="8193" spans="1:7" ht="19.5" customHeight="1" thickBot="1" x14ac:dyDescent="0.3">
      <c r="A8193" s="1333"/>
      <c r="B8193" s="146" t="s">
        <v>6344</v>
      </c>
      <c r="C8193" s="147" t="s">
        <v>95</v>
      </c>
      <c r="D8193" s="168">
        <v>507268</v>
      </c>
      <c r="E8193" s="151">
        <v>833</v>
      </c>
      <c r="F8193" s="913"/>
      <c r="G8193" s="1328"/>
    </row>
    <row r="8194" spans="1:7" ht="19.5" customHeight="1" thickBot="1" x14ac:dyDescent="0.3">
      <c r="A8194" s="1333"/>
      <c r="B8194" s="146" t="s">
        <v>6345</v>
      </c>
      <c r="C8194" s="147" t="s">
        <v>95</v>
      </c>
      <c r="D8194" s="168">
        <v>542659</v>
      </c>
      <c r="E8194" s="151">
        <v>833</v>
      </c>
      <c r="F8194" s="913"/>
      <c r="G8194" s="1328"/>
    </row>
    <row r="8195" spans="1:7" ht="19.5" customHeight="1" thickBot="1" x14ac:dyDescent="0.3">
      <c r="A8195" s="1333"/>
      <c r="B8195" s="146" t="s">
        <v>6346</v>
      </c>
      <c r="C8195" s="147" t="s">
        <v>95</v>
      </c>
      <c r="D8195" s="168">
        <v>581110</v>
      </c>
      <c r="E8195" s="151">
        <v>833</v>
      </c>
      <c r="F8195" s="913"/>
      <c r="G8195" s="1328"/>
    </row>
    <row r="8196" spans="1:7" ht="19.5" customHeight="1" thickBot="1" x14ac:dyDescent="0.3">
      <c r="A8196" s="1333"/>
      <c r="B8196" s="146" t="s">
        <v>6347</v>
      </c>
      <c r="C8196" s="147" t="s">
        <v>95</v>
      </c>
      <c r="D8196" s="168">
        <v>623072</v>
      </c>
      <c r="E8196" s="151">
        <v>833</v>
      </c>
      <c r="F8196" s="913"/>
      <c r="G8196" s="1328"/>
    </row>
    <row r="8197" spans="1:7" ht="19.5" customHeight="1" thickBot="1" x14ac:dyDescent="0.3">
      <c r="A8197" s="1333"/>
      <c r="B8197" s="146" t="s">
        <v>6348</v>
      </c>
      <c r="C8197" s="147" t="s">
        <v>95</v>
      </c>
      <c r="D8197" s="168">
        <v>669023</v>
      </c>
      <c r="E8197" s="151">
        <v>833</v>
      </c>
      <c r="F8197" s="913"/>
      <c r="G8197" s="1328"/>
    </row>
    <row r="8198" spans="1:7" ht="19.5" customHeight="1" thickBot="1" x14ac:dyDescent="0.3">
      <c r="A8198" s="1333"/>
      <c r="B8198" s="146" t="s">
        <v>6349</v>
      </c>
      <c r="C8198" s="147" t="s">
        <v>95</v>
      </c>
      <c r="D8198" s="168">
        <v>719533</v>
      </c>
      <c r="E8198" s="151">
        <v>833</v>
      </c>
      <c r="F8198" s="913"/>
      <c r="G8198" s="1328"/>
    </row>
    <row r="8199" spans="1:7" ht="19.5" customHeight="1" thickBot="1" x14ac:dyDescent="0.3">
      <c r="A8199" s="1333"/>
      <c r="B8199" s="146" t="s">
        <v>6350</v>
      </c>
      <c r="C8199" s="147" t="s">
        <v>95</v>
      </c>
      <c r="D8199" s="168">
        <v>775248</v>
      </c>
      <c r="E8199" s="151">
        <v>833</v>
      </c>
      <c r="F8199" s="913"/>
      <c r="G8199" s="1328"/>
    </row>
    <row r="8200" spans="1:7" ht="19.5" customHeight="1" thickBot="1" x14ac:dyDescent="0.3">
      <c r="A8200" s="1333">
        <v>88</v>
      </c>
      <c r="B8200" s="146" t="s">
        <v>7881</v>
      </c>
      <c r="C8200" s="147" t="s">
        <v>95</v>
      </c>
      <c r="D8200" s="168">
        <v>78170</v>
      </c>
      <c r="E8200" s="151">
        <v>833</v>
      </c>
      <c r="F8200" s="913"/>
      <c r="G8200" s="1337" t="s">
        <v>6051</v>
      </c>
    </row>
    <row r="8201" spans="1:7" ht="19.5" customHeight="1" thickBot="1" x14ac:dyDescent="0.3">
      <c r="A8201" s="1333"/>
      <c r="B8201" s="146" t="s">
        <v>7882</v>
      </c>
      <c r="C8201" s="147" t="s">
        <v>95</v>
      </c>
      <c r="D8201" s="168">
        <v>102978</v>
      </c>
      <c r="E8201" s="151">
        <v>833</v>
      </c>
      <c r="F8201" s="913"/>
      <c r="G8201" s="1328"/>
    </row>
    <row r="8202" spans="1:7" ht="19.5" customHeight="1" thickBot="1" x14ac:dyDescent="0.3">
      <c r="A8202" s="1333"/>
      <c r="B8202" s="146" t="s">
        <v>7883</v>
      </c>
      <c r="C8202" s="147" t="s">
        <v>95</v>
      </c>
      <c r="D8202" s="168">
        <v>270948</v>
      </c>
      <c r="E8202" s="151">
        <v>833</v>
      </c>
      <c r="F8202" s="913"/>
      <c r="G8202" s="1328"/>
    </row>
    <row r="8203" spans="1:7" ht="19.5" customHeight="1" thickBot="1" x14ac:dyDescent="0.3">
      <c r="A8203" s="1333"/>
      <c r="B8203" s="146" t="s">
        <v>7884</v>
      </c>
      <c r="C8203" s="147" t="s">
        <v>95</v>
      </c>
      <c r="D8203" s="168">
        <v>364529</v>
      </c>
      <c r="E8203" s="151">
        <v>833</v>
      </c>
      <c r="F8203" s="913"/>
      <c r="G8203" s="1328"/>
    </row>
    <row r="8204" spans="1:7" ht="19.5" customHeight="1" thickBot="1" x14ac:dyDescent="0.3">
      <c r="A8204" s="1333"/>
      <c r="B8204" s="146" t="s">
        <v>7885</v>
      </c>
      <c r="C8204" s="147" t="s">
        <v>95</v>
      </c>
      <c r="D8204" s="168">
        <v>389433</v>
      </c>
      <c r="E8204" s="151">
        <v>833</v>
      </c>
      <c r="F8204" s="913"/>
      <c r="G8204" s="1328"/>
    </row>
    <row r="8205" spans="1:7" ht="19.5" customHeight="1" thickBot="1" x14ac:dyDescent="0.3">
      <c r="A8205" s="1333"/>
      <c r="B8205" s="146" t="s">
        <v>7886</v>
      </c>
      <c r="C8205" s="147" t="s">
        <v>95</v>
      </c>
      <c r="D8205" s="168">
        <v>415918</v>
      </c>
      <c r="E8205" s="151">
        <v>833</v>
      </c>
      <c r="F8205" s="913"/>
      <c r="G8205" s="1328"/>
    </row>
    <row r="8206" spans="1:7" ht="19.5" customHeight="1" thickBot="1" x14ac:dyDescent="0.3">
      <c r="A8206" s="1333"/>
      <c r="B8206" s="146" t="s">
        <v>7887</v>
      </c>
      <c r="C8206" s="147" t="s">
        <v>95</v>
      </c>
      <c r="D8206" s="168">
        <v>444210</v>
      </c>
      <c r="E8206" s="151">
        <v>833</v>
      </c>
      <c r="F8206" s="913"/>
      <c r="G8206" s="1328"/>
    </row>
    <row r="8207" spans="1:7" ht="19.5" customHeight="1" thickBot="1" x14ac:dyDescent="0.3">
      <c r="A8207" s="1333"/>
      <c r="B8207" s="146" t="s">
        <v>7888</v>
      </c>
      <c r="C8207" s="147" t="s">
        <v>95</v>
      </c>
      <c r="D8207" s="168">
        <v>474562</v>
      </c>
      <c r="E8207" s="151">
        <v>833</v>
      </c>
      <c r="F8207" s="913"/>
      <c r="G8207" s="1328"/>
    </row>
    <row r="8208" spans="1:7" ht="19.5" customHeight="1" thickBot="1" x14ac:dyDescent="0.3">
      <c r="A8208" s="1333"/>
      <c r="B8208" s="146" t="s">
        <v>7889</v>
      </c>
      <c r="C8208" s="147" t="s">
        <v>95</v>
      </c>
      <c r="D8208" s="168">
        <v>507268</v>
      </c>
      <c r="E8208" s="151">
        <v>833</v>
      </c>
      <c r="F8208" s="913"/>
      <c r="G8208" s="1328"/>
    </row>
    <row r="8209" spans="1:7" ht="19.5" customHeight="1" thickBot="1" x14ac:dyDescent="0.3">
      <c r="A8209" s="1333"/>
      <c r="B8209" s="146" t="s">
        <v>7890</v>
      </c>
      <c r="C8209" s="147" t="s">
        <v>95</v>
      </c>
      <c r="D8209" s="168">
        <v>542659</v>
      </c>
      <c r="E8209" s="151">
        <v>833</v>
      </c>
      <c r="F8209" s="913"/>
      <c r="G8209" s="1328"/>
    </row>
    <row r="8210" spans="1:7" ht="19.5" customHeight="1" thickBot="1" x14ac:dyDescent="0.3">
      <c r="A8210" s="1333"/>
      <c r="B8210" s="146" t="s">
        <v>7891</v>
      </c>
      <c r="C8210" s="147" t="s">
        <v>95</v>
      </c>
      <c r="D8210" s="168">
        <v>581110</v>
      </c>
      <c r="E8210" s="151">
        <v>833</v>
      </c>
      <c r="F8210" s="913"/>
      <c r="G8210" s="1328"/>
    </row>
    <row r="8211" spans="1:7" ht="19.5" customHeight="1" thickBot="1" x14ac:dyDescent="0.3">
      <c r="A8211" s="1333"/>
      <c r="B8211" s="146" t="s">
        <v>7892</v>
      </c>
      <c r="C8211" s="147" t="s">
        <v>95</v>
      </c>
      <c r="D8211" s="168">
        <v>623072</v>
      </c>
      <c r="E8211" s="151">
        <v>833</v>
      </c>
      <c r="F8211" s="913"/>
      <c r="G8211" s="1328"/>
    </row>
    <row r="8212" spans="1:7" ht="19.5" customHeight="1" thickBot="1" x14ac:dyDescent="0.3">
      <c r="A8212" s="1333"/>
      <c r="B8212" s="146" t="s">
        <v>7893</v>
      </c>
      <c r="C8212" s="147" t="s">
        <v>95</v>
      </c>
      <c r="D8212" s="168">
        <v>669023</v>
      </c>
      <c r="E8212" s="151">
        <v>833</v>
      </c>
      <c r="F8212" s="913"/>
      <c r="G8212" s="1328"/>
    </row>
    <row r="8213" spans="1:7" ht="19.5" customHeight="1" thickBot="1" x14ac:dyDescent="0.3">
      <c r="A8213" s="1333"/>
      <c r="B8213" s="146" t="s">
        <v>7894</v>
      </c>
      <c r="C8213" s="147" t="s">
        <v>95</v>
      </c>
      <c r="D8213" s="168">
        <v>719533</v>
      </c>
      <c r="E8213" s="151">
        <v>833</v>
      </c>
      <c r="F8213" s="913"/>
      <c r="G8213" s="1328"/>
    </row>
    <row r="8214" spans="1:7" ht="19.5" customHeight="1" thickBot="1" x14ac:dyDescent="0.3">
      <c r="A8214" s="1333"/>
      <c r="B8214" s="146" t="s">
        <v>7895</v>
      </c>
      <c r="C8214" s="147" t="s">
        <v>95</v>
      </c>
      <c r="D8214" s="168">
        <v>775248</v>
      </c>
      <c r="E8214" s="151">
        <v>833</v>
      </c>
      <c r="F8214" s="913"/>
      <c r="G8214" s="1328"/>
    </row>
    <row r="8215" spans="1:7" ht="19.5" customHeight="1" thickBot="1" x14ac:dyDescent="0.3">
      <c r="A8215" s="1333">
        <v>88</v>
      </c>
      <c r="B8215" s="146" t="s">
        <v>7896</v>
      </c>
      <c r="C8215" s="147" t="s">
        <v>95</v>
      </c>
      <c r="D8215" s="168">
        <v>78170</v>
      </c>
      <c r="E8215" s="151">
        <v>833</v>
      </c>
      <c r="F8215" s="913"/>
      <c r="G8215" s="1337" t="s">
        <v>6051</v>
      </c>
    </row>
    <row r="8216" spans="1:7" ht="19.5" customHeight="1" thickBot="1" x14ac:dyDescent="0.3">
      <c r="A8216" s="1333"/>
      <c r="B8216" s="146" t="s">
        <v>7897</v>
      </c>
      <c r="C8216" s="147" t="s">
        <v>95</v>
      </c>
      <c r="D8216" s="168">
        <v>102978</v>
      </c>
      <c r="E8216" s="151">
        <v>833</v>
      </c>
      <c r="F8216" s="913"/>
      <c r="G8216" s="1328"/>
    </row>
    <row r="8217" spans="1:7" ht="19.5" customHeight="1" thickBot="1" x14ac:dyDescent="0.3">
      <c r="A8217" s="1333"/>
      <c r="B8217" s="146" t="s">
        <v>7898</v>
      </c>
      <c r="C8217" s="147" t="s">
        <v>95</v>
      </c>
      <c r="D8217" s="168">
        <v>270948</v>
      </c>
      <c r="E8217" s="151">
        <v>833</v>
      </c>
      <c r="F8217" s="913"/>
      <c r="G8217" s="1328"/>
    </row>
    <row r="8218" spans="1:7" ht="19.5" customHeight="1" thickBot="1" x14ac:dyDescent="0.3">
      <c r="A8218" s="1333"/>
      <c r="B8218" s="146" t="s">
        <v>7899</v>
      </c>
      <c r="C8218" s="147" t="s">
        <v>95</v>
      </c>
      <c r="D8218" s="168">
        <v>364529</v>
      </c>
      <c r="E8218" s="151">
        <v>833</v>
      </c>
      <c r="F8218" s="913"/>
      <c r="G8218" s="1328"/>
    </row>
    <row r="8219" spans="1:7" ht="19.5" customHeight="1" thickBot="1" x14ac:dyDescent="0.3">
      <c r="A8219" s="1333"/>
      <c r="B8219" s="146" t="s">
        <v>7900</v>
      </c>
      <c r="C8219" s="147" t="s">
        <v>95</v>
      </c>
      <c r="D8219" s="168">
        <v>389433</v>
      </c>
      <c r="E8219" s="151">
        <v>833</v>
      </c>
      <c r="F8219" s="913"/>
      <c r="G8219" s="1328"/>
    </row>
    <row r="8220" spans="1:7" ht="19.5" customHeight="1" thickBot="1" x14ac:dyDescent="0.3">
      <c r="A8220" s="1333"/>
      <c r="B8220" s="146" t="s">
        <v>7901</v>
      </c>
      <c r="C8220" s="147" t="s">
        <v>95</v>
      </c>
      <c r="D8220" s="168">
        <v>415918</v>
      </c>
      <c r="E8220" s="151">
        <v>833</v>
      </c>
      <c r="F8220" s="913"/>
      <c r="G8220" s="1328"/>
    </row>
    <row r="8221" spans="1:7" ht="19.5" customHeight="1" thickBot="1" x14ac:dyDescent="0.3">
      <c r="A8221" s="1333"/>
      <c r="B8221" s="146" t="s">
        <v>7902</v>
      </c>
      <c r="C8221" s="147" t="s">
        <v>95</v>
      </c>
      <c r="D8221" s="168">
        <v>444210</v>
      </c>
      <c r="E8221" s="151">
        <v>833</v>
      </c>
      <c r="F8221" s="913"/>
      <c r="G8221" s="1328"/>
    </row>
    <row r="8222" spans="1:7" ht="19.5" customHeight="1" thickBot="1" x14ac:dyDescent="0.3">
      <c r="A8222" s="1333"/>
      <c r="B8222" s="146" t="s">
        <v>7903</v>
      </c>
      <c r="C8222" s="147" t="s">
        <v>95</v>
      </c>
      <c r="D8222" s="168">
        <v>474562</v>
      </c>
      <c r="E8222" s="151">
        <v>833</v>
      </c>
      <c r="F8222" s="913"/>
      <c r="G8222" s="1328"/>
    </row>
    <row r="8223" spans="1:7" ht="19.5" customHeight="1" thickBot="1" x14ac:dyDescent="0.3">
      <c r="A8223" s="1333"/>
      <c r="B8223" s="146" t="s">
        <v>7904</v>
      </c>
      <c r="C8223" s="147" t="s">
        <v>95</v>
      </c>
      <c r="D8223" s="168">
        <v>507268</v>
      </c>
      <c r="E8223" s="151">
        <v>833</v>
      </c>
      <c r="F8223" s="913"/>
      <c r="G8223" s="1328"/>
    </row>
    <row r="8224" spans="1:7" ht="19.5" customHeight="1" thickBot="1" x14ac:dyDescent="0.3">
      <c r="A8224" s="1333"/>
      <c r="B8224" s="146" t="s">
        <v>7905</v>
      </c>
      <c r="C8224" s="147" t="s">
        <v>95</v>
      </c>
      <c r="D8224" s="168">
        <v>542659</v>
      </c>
      <c r="E8224" s="151">
        <v>833</v>
      </c>
      <c r="F8224" s="913"/>
      <c r="G8224" s="1328"/>
    </row>
    <row r="8225" spans="1:7" ht="19.5" customHeight="1" thickBot="1" x14ac:dyDescent="0.3">
      <c r="A8225" s="1333"/>
      <c r="B8225" s="146" t="s">
        <v>7906</v>
      </c>
      <c r="C8225" s="147" t="s">
        <v>95</v>
      </c>
      <c r="D8225" s="168">
        <v>581110</v>
      </c>
      <c r="E8225" s="151">
        <v>833</v>
      </c>
      <c r="F8225" s="913"/>
      <c r="G8225" s="1328"/>
    </row>
    <row r="8226" spans="1:7" ht="19.5" customHeight="1" thickBot="1" x14ac:dyDescent="0.3">
      <c r="A8226" s="1333"/>
      <c r="B8226" s="146" t="s">
        <v>7907</v>
      </c>
      <c r="C8226" s="147" t="s">
        <v>95</v>
      </c>
      <c r="D8226" s="168">
        <v>623072</v>
      </c>
      <c r="E8226" s="151">
        <v>833</v>
      </c>
      <c r="F8226" s="913"/>
      <c r="G8226" s="1328"/>
    </row>
    <row r="8227" spans="1:7" ht="19.5" customHeight="1" thickBot="1" x14ac:dyDescent="0.3">
      <c r="A8227" s="1333"/>
      <c r="B8227" s="146" t="s">
        <v>7908</v>
      </c>
      <c r="C8227" s="147" t="s">
        <v>95</v>
      </c>
      <c r="D8227" s="168">
        <v>669023</v>
      </c>
      <c r="E8227" s="151">
        <v>833</v>
      </c>
      <c r="F8227" s="913"/>
      <c r="G8227" s="1328"/>
    </row>
    <row r="8228" spans="1:7" ht="19.5" customHeight="1" thickBot="1" x14ac:dyDescent="0.3">
      <c r="A8228" s="1333"/>
      <c r="B8228" s="146" t="s">
        <v>7909</v>
      </c>
      <c r="C8228" s="147" t="s">
        <v>95</v>
      </c>
      <c r="D8228" s="168">
        <v>719533</v>
      </c>
      <c r="E8228" s="151">
        <v>833</v>
      </c>
      <c r="F8228" s="913"/>
      <c r="G8228" s="1328"/>
    </row>
    <row r="8229" spans="1:7" ht="19.5" customHeight="1" thickBot="1" x14ac:dyDescent="0.3">
      <c r="A8229" s="1333"/>
      <c r="B8229" s="146" t="s">
        <v>7910</v>
      </c>
      <c r="C8229" s="147" t="s">
        <v>95</v>
      </c>
      <c r="D8229" s="168">
        <v>775248</v>
      </c>
      <c r="E8229" s="151">
        <v>833</v>
      </c>
      <c r="F8229" s="913"/>
      <c r="G8229" s="1328"/>
    </row>
    <row r="8230" spans="1:7" ht="19.5" customHeight="1" thickBot="1" x14ac:dyDescent="0.3">
      <c r="A8230" s="1333">
        <v>90</v>
      </c>
      <c r="B8230" s="146" t="s">
        <v>7911</v>
      </c>
      <c r="C8230" s="147" t="s">
        <v>95</v>
      </c>
      <c r="D8230" s="168">
        <v>78170</v>
      </c>
      <c r="E8230" s="151">
        <v>833</v>
      </c>
      <c r="F8230" s="913"/>
      <c r="G8230" s="1337" t="s">
        <v>6051</v>
      </c>
    </row>
    <row r="8231" spans="1:7" ht="19.5" customHeight="1" thickBot="1" x14ac:dyDescent="0.3">
      <c r="A8231" s="1333"/>
      <c r="B8231" s="146" t="s">
        <v>7912</v>
      </c>
      <c r="C8231" s="147" t="s">
        <v>95</v>
      </c>
      <c r="D8231" s="168">
        <v>102978</v>
      </c>
      <c r="E8231" s="151">
        <v>833</v>
      </c>
      <c r="F8231" s="913"/>
      <c r="G8231" s="1328"/>
    </row>
    <row r="8232" spans="1:7" ht="19.5" customHeight="1" thickBot="1" x14ac:dyDescent="0.3">
      <c r="A8232" s="1333"/>
      <c r="B8232" s="146" t="s">
        <v>7913</v>
      </c>
      <c r="C8232" s="147" t="s">
        <v>95</v>
      </c>
      <c r="D8232" s="168">
        <v>270948</v>
      </c>
      <c r="E8232" s="151">
        <v>833</v>
      </c>
      <c r="F8232" s="913"/>
      <c r="G8232" s="1328"/>
    </row>
    <row r="8233" spans="1:7" ht="19.5" customHeight="1" thickBot="1" x14ac:dyDescent="0.3">
      <c r="A8233" s="1333"/>
      <c r="B8233" s="146" t="s">
        <v>7914</v>
      </c>
      <c r="C8233" s="147" t="s">
        <v>95</v>
      </c>
      <c r="D8233" s="168">
        <v>364529</v>
      </c>
      <c r="E8233" s="151">
        <v>833</v>
      </c>
      <c r="F8233" s="913"/>
      <c r="G8233" s="1328"/>
    </row>
    <row r="8234" spans="1:7" ht="19.5" customHeight="1" thickBot="1" x14ac:dyDescent="0.3">
      <c r="A8234" s="1333"/>
      <c r="B8234" s="146" t="s">
        <v>7915</v>
      </c>
      <c r="C8234" s="147" t="s">
        <v>95</v>
      </c>
      <c r="D8234" s="168">
        <v>389433</v>
      </c>
      <c r="E8234" s="151">
        <v>833</v>
      </c>
      <c r="F8234" s="913"/>
      <c r="G8234" s="1328"/>
    </row>
    <row r="8235" spans="1:7" ht="19.5" customHeight="1" thickBot="1" x14ac:dyDescent="0.3">
      <c r="A8235" s="1333"/>
      <c r="B8235" s="146" t="s">
        <v>7916</v>
      </c>
      <c r="C8235" s="147" t="s">
        <v>95</v>
      </c>
      <c r="D8235" s="168">
        <v>415918</v>
      </c>
      <c r="E8235" s="151">
        <v>833</v>
      </c>
      <c r="F8235" s="913"/>
      <c r="G8235" s="1328"/>
    </row>
    <row r="8236" spans="1:7" ht="19.5" customHeight="1" thickBot="1" x14ac:dyDescent="0.3">
      <c r="A8236" s="1333"/>
      <c r="B8236" s="146" t="s">
        <v>7917</v>
      </c>
      <c r="C8236" s="147" t="s">
        <v>95</v>
      </c>
      <c r="D8236" s="168">
        <v>444210</v>
      </c>
      <c r="E8236" s="151">
        <v>833</v>
      </c>
      <c r="F8236" s="913"/>
      <c r="G8236" s="1328"/>
    </row>
    <row r="8237" spans="1:7" ht="19.5" customHeight="1" thickBot="1" x14ac:dyDescent="0.3">
      <c r="A8237" s="1333"/>
      <c r="B8237" s="146" t="s">
        <v>7918</v>
      </c>
      <c r="C8237" s="147" t="s">
        <v>95</v>
      </c>
      <c r="D8237" s="168">
        <v>474562</v>
      </c>
      <c r="E8237" s="151">
        <v>833</v>
      </c>
      <c r="F8237" s="913"/>
      <c r="G8237" s="1328"/>
    </row>
    <row r="8238" spans="1:7" ht="19.5" customHeight="1" thickBot="1" x14ac:dyDescent="0.3">
      <c r="A8238" s="1333"/>
      <c r="B8238" s="146" t="s">
        <v>7919</v>
      </c>
      <c r="C8238" s="147" t="s">
        <v>95</v>
      </c>
      <c r="D8238" s="168">
        <v>507268</v>
      </c>
      <c r="E8238" s="151">
        <v>833</v>
      </c>
      <c r="F8238" s="913"/>
      <c r="G8238" s="1328"/>
    </row>
    <row r="8239" spans="1:7" ht="19.5" customHeight="1" thickBot="1" x14ac:dyDescent="0.3">
      <c r="A8239" s="1333"/>
      <c r="B8239" s="146" t="s">
        <v>7920</v>
      </c>
      <c r="C8239" s="147" t="s">
        <v>95</v>
      </c>
      <c r="D8239" s="168">
        <v>542659</v>
      </c>
      <c r="E8239" s="151">
        <v>833</v>
      </c>
      <c r="F8239" s="913"/>
      <c r="G8239" s="1328"/>
    </row>
    <row r="8240" spans="1:7" ht="19.5" customHeight="1" thickBot="1" x14ac:dyDescent="0.3">
      <c r="A8240" s="1333"/>
      <c r="B8240" s="146" t="s">
        <v>7921</v>
      </c>
      <c r="C8240" s="147" t="s">
        <v>95</v>
      </c>
      <c r="D8240" s="168">
        <v>581110</v>
      </c>
      <c r="E8240" s="151">
        <v>833</v>
      </c>
      <c r="F8240" s="913"/>
      <c r="G8240" s="1328"/>
    </row>
    <row r="8241" spans="1:7" ht="19.5" customHeight="1" thickBot="1" x14ac:dyDescent="0.3">
      <c r="A8241" s="1333"/>
      <c r="B8241" s="146" t="s">
        <v>7922</v>
      </c>
      <c r="C8241" s="147" t="s">
        <v>95</v>
      </c>
      <c r="D8241" s="168">
        <v>623072</v>
      </c>
      <c r="E8241" s="151">
        <v>833</v>
      </c>
      <c r="F8241" s="913"/>
      <c r="G8241" s="1328"/>
    </row>
    <row r="8242" spans="1:7" ht="19.5" customHeight="1" thickBot="1" x14ac:dyDescent="0.3">
      <c r="A8242" s="1333"/>
      <c r="B8242" s="146" t="s">
        <v>7923</v>
      </c>
      <c r="C8242" s="147" t="s">
        <v>95</v>
      </c>
      <c r="D8242" s="168">
        <v>669023</v>
      </c>
      <c r="E8242" s="151">
        <v>833</v>
      </c>
      <c r="F8242" s="913"/>
      <c r="G8242" s="1328"/>
    </row>
    <row r="8243" spans="1:7" ht="19.5" customHeight="1" thickBot="1" x14ac:dyDescent="0.3">
      <c r="A8243" s="1333"/>
      <c r="B8243" s="146" t="s">
        <v>7924</v>
      </c>
      <c r="C8243" s="147" t="s">
        <v>95</v>
      </c>
      <c r="D8243" s="168">
        <v>719533</v>
      </c>
      <c r="E8243" s="151">
        <v>833</v>
      </c>
      <c r="F8243" s="913"/>
      <c r="G8243" s="1328"/>
    </row>
    <row r="8244" spans="1:7" ht="19.5" customHeight="1" thickBot="1" x14ac:dyDescent="0.3">
      <c r="A8244" s="1333"/>
      <c r="B8244" s="146" t="s">
        <v>7925</v>
      </c>
      <c r="C8244" s="147" t="s">
        <v>95</v>
      </c>
      <c r="D8244" s="168">
        <v>775248</v>
      </c>
      <c r="E8244" s="151">
        <v>833</v>
      </c>
      <c r="F8244" s="913"/>
      <c r="G8244" s="1328"/>
    </row>
    <row r="8245" spans="1:7" ht="19.5" customHeight="1" thickBot="1" x14ac:dyDescent="0.3">
      <c r="A8245" s="1333">
        <v>91</v>
      </c>
      <c r="B8245" s="146" t="s">
        <v>7926</v>
      </c>
      <c r="C8245" s="147" t="s">
        <v>95</v>
      </c>
      <c r="D8245" s="168">
        <v>78170</v>
      </c>
      <c r="E8245" s="151">
        <v>833</v>
      </c>
      <c r="F8245" s="913"/>
      <c r="G8245" s="1337" t="s">
        <v>6051</v>
      </c>
    </row>
    <row r="8246" spans="1:7" ht="19.5" customHeight="1" thickBot="1" x14ac:dyDescent="0.3">
      <c r="A8246" s="1333"/>
      <c r="B8246" s="146" t="s">
        <v>7927</v>
      </c>
      <c r="C8246" s="147" t="s">
        <v>95</v>
      </c>
      <c r="D8246" s="168">
        <v>102978</v>
      </c>
      <c r="E8246" s="151">
        <v>833</v>
      </c>
      <c r="F8246" s="913"/>
      <c r="G8246" s="1328"/>
    </row>
    <row r="8247" spans="1:7" ht="19.5" customHeight="1" thickBot="1" x14ac:dyDescent="0.3">
      <c r="A8247" s="1333"/>
      <c r="B8247" s="146" t="s">
        <v>7928</v>
      </c>
      <c r="C8247" s="147" t="s">
        <v>95</v>
      </c>
      <c r="D8247" s="168">
        <v>270948</v>
      </c>
      <c r="E8247" s="151">
        <v>833</v>
      </c>
      <c r="F8247" s="913"/>
      <c r="G8247" s="1328"/>
    </row>
    <row r="8248" spans="1:7" ht="19.5" customHeight="1" thickBot="1" x14ac:dyDescent="0.3">
      <c r="A8248" s="1333"/>
      <c r="B8248" s="146" t="s">
        <v>7929</v>
      </c>
      <c r="C8248" s="147" t="s">
        <v>95</v>
      </c>
      <c r="D8248" s="168">
        <v>364529</v>
      </c>
      <c r="E8248" s="151">
        <v>833</v>
      </c>
      <c r="F8248" s="913"/>
      <c r="G8248" s="1328"/>
    </row>
    <row r="8249" spans="1:7" ht="19.5" customHeight="1" thickBot="1" x14ac:dyDescent="0.3">
      <c r="A8249" s="1333"/>
      <c r="B8249" s="146" t="s">
        <v>7930</v>
      </c>
      <c r="C8249" s="147" t="s">
        <v>95</v>
      </c>
      <c r="D8249" s="168">
        <v>389433</v>
      </c>
      <c r="E8249" s="151">
        <v>833</v>
      </c>
      <c r="F8249" s="913"/>
      <c r="G8249" s="1328"/>
    </row>
    <row r="8250" spans="1:7" ht="19.5" customHeight="1" thickBot="1" x14ac:dyDescent="0.3">
      <c r="A8250" s="1333"/>
      <c r="B8250" s="146" t="s">
        <v>7931</v>
      </c>
      <c r="C8250" s="147" t="s">
        <v>95</v>
      </c>
      <c r="D8250" s="168">
        <v>415918</v>
      </c>
      <c r="E8250" s="151">
        <v>833</v>
      </c>
      <c r="F8250" s="913"/>
      <c r="G8250" s="1328"/>
    </row>
    <row r="8251" spans="1:7" ht="19.5" customHeight="1" thickBot="1" x14ac:dyDescent="0.3">
      <c r="A8251" s="1333"/>
      <c r="B8251" s="146" t="s">
        <v>7932</v>
      </c>
      <c r="C8251" s="147" t="s">
        <v>95</v>
      </c>
      <c r="D8251" s="168">
        <v>444210</v>
      </c>
      <c r="E8251" s="151">
        <v>833</v>
      </c>
      <c r="F8251" s="913"/>
      <c r="G8251" s="1328"/>
    </row>
    <row r="8252" spans="1:7" ht="19.5" customHeight="1" thickBot="1" x14ac:dyDescent="0.3">
      <c r="A8252" s="1333"/>
      <c r="B8252" s="146" t="s">
        <v>7933</v>
      </c>
      <c r="C8252" s="147" t="s">
        <v>95</v>
      </c>
      <c r="D8252" s="168">
        <v>474562</v>
      </c>
      <c r="E8252" s="151">
        <v>833</v>
      </c>
      <c r="F8252" s="913"/>
      <c r="G8252" s="1328"/>
    </row>
    <row r="8253" spans="1:7" ht="19.5" customHeight="1" thickBot="1" x14ac:dyDescent="0.3">
      <c r="A8253" s="1333"/>
      <c r="B8253" s="146" t="s">
        <v>7934</v>
      </c>
      <c r="C8253" s="147" t="s">
        <v>95</v>
      </c>
      <c r="D8253" s="168">
        <v>507268</v>
      </c>
      <c r="E8253" s="151">
        <v>833</v>
      </c>
      <c r="F8253" s="913"/>
      <c r="G8253" s="1328"/>
    </row>
    <row r="8254" spans="1:7" ht="19.5" customHeight="1" thickBot="1" x14ac:dyDescent="0.3">
      <c r="A8254" s="1333"/>
      <c r="B8254" s="146" t="s">
        <v>7935</v>
      </c>
      <c r="C8254" s="147" t="s">
        <v>95</v>
      </c>
      <c r="D8254" s="168">
        <v>542659</v>
      </c>
      <c r="E8254" s="151">
        <v>833</v>
      </c>
      <c r="F8254" s="913"/>
      <c r="G8254" s="1328"/>
    </row>
    <row r="8255" spans="1:7" ht="19.5" customHeight="1" thickBot="1" x14ac:dyDescent="0.3">
      <c r="A8255" s="1333"/>
      <c r="B8255" s="146" t="s">
        <v>7936</v>
      </c>
      <c r="C8255" s="147" t="s">
        <v>95</v>
      </c>
      <c r="D8255" s="168">
        <v>581110</v>
      </c>
      <c r="E8255" s="151">
        <v>833</v>
      </c>
      <c r="F8255" s="913"/>
      <c r="G8255" s="1328"/>
    </row>
    <row r="8256" spans="1:7" ht="19.5" customHeight="1" thickBot="1" x14ac:dyDescent="0.3">
      <c r="A8256" s="1333"/>
      <c r="B8256" s="146" t="s">
        <v>7937</v>
      </c>
      <c r="C8256" s="147" t="s">
        <v>95</v>
      </c>
      <c r="D8256" s="168">
        <v>623072</v>
      </c>
      <c r="E8256" s="151">
        <v>833</v>
      </c>
      <c r="F8256" s="913"/>
      <c r="G8256" s="1328"/>
    </row>
    <row r="8257" spans="1:7" ht="19.5" customHeight="1" thickBot="1" x14ac:dyDescent="0.3">
      <c r="A8257" s="1333"/>
      <c r="B8257" s="146" t="s">
        <v>7938</v>
      </c>
      <c r="C8257" s="147" t="s">
        <v>95</v>
      </c>
      <c r="D8257" s="168">
        <v>669023</v>
      </c>
      <c r="E8257" s="151">
        <v>833</v>
      </c>
      <c r="F8257" s="913"/>
      <c r="G8257" s="1328"/>
    </row>
    <row r="8258" spans="1:7" ht="19.5" customHeight="1" thickBot="1" x14ac:dyDescent="0.3">
      <c r="A8258" s="1333"/>
      <c r="B8258" s="146" t="s">
        <v>7939</v>
      </c>
      <c r="C8258" s="147" t="s">
        <v>95</v>
      </c>
      <c r="D8258" s="168">
        <v>719533</v>
      </c>
      <c r="E8258" s="151">
        <v>833</v>
      </c>
      <c r="F8258" s="913"/>
      <c r="G8258" s="1328"/>
    </row>
    <row r="8259" spans="1:7" ht="19.5" customHeight="1" x14ac:dyDescent="0.25">
      <c r="A8259" s="1329"/>
      <c r="B8259" s="169" t="s">
        <v>7940</v>
      </c>
      <c r="C8259" s="170" t="s">
        <v>95</v>
      </c>
      <c r="D8259" s="171">
        <v>775248</v>
      </c>
      <c r="E8259" s="151">
        <v>833</v>
      </c>
      <c r="F8259" s="913"/>
      <c r="G8259" s="1326"/>
    </row>
    <row r="8260" spans="1:7" ht="19.5" customHeight="1" thickBot="1" x14ac:dyDescent="0.3">
      <c r="A8260" s="1333">
        <v>91</v>
      </c>
      <c r="B8260" s="146" t="s">
        <v>7941</v>
      </c>
      <c r="C8260" s="147" t="s">
        <v>95</v>
      </c>
      <c r="D8260" s="168">
        <v>78170</v>
      </c>
      <c r="E8260" s="151">
        <v>833</v>
      </c>
      <c r="F8260" s="913"/>
      <c r="G8260" s="1337" t="s">
        <v>6051</v>
      </c>
    </row>
    <row r="8261" spans="1:7" ht="19.5" customHeight="1" thickBot="1" x14ac:dyDescent="0.3">
      <c r="A8261" s="1333"/>
      <c r="B8261" s="146" t="s">
        <v>7942</v>
      </c>
      <c r="C8261" s="147" t="s">
        <v>95</v>
      </c>
      <c r="D8261" s="168">
        <v>102978</v>
      </c>
      <c r="E8261" s="151">
        <v>833</v>
      </c>
      <c r="F8261" s="913"/>
      <c r="G8261" s="1328"/>
    </row>
    <row r="8262" spans="1:7" ht="19.5" customHeight="1" thickBot="1" x14ac:dyDescent="0.3">
      <c r="A8262" s="1333"/>
      <c r="B8262" s="146" t="s">
        <v>7943</v>
      </c>
      <c r="C8262" s="147" t="s">
        <v>95</v>
      </c>
      <c r="D8262" s="168">
        <v>270948</v>
      </c>
      <c r="E8262" s="151">
        <v>833</v>
      </c>
      <c r="F8262" s="913"/>
      <c r="G8262" s="1328"/>
    </row>
    <row r="8263" spans="1:7" ht="19.5" customHeight="1" thickBot="1" x14ac:dyDescent="0.3">
      <c r="A8263" s="1333"/>
      <c r="B8263" s="146" t="s">
        <v>7944</v>
      </c>
      <c r="C8263" s="147" t="s">
        <v>95</v>
      </c>
      <c r="D8263" s="168">
        <v>364529</v>
      </c>
      <c r="E8263" s="151">
        <v>833</v>
      </c>
      <c r="F8263" s="913"/>
      <c r="G8263" s="1328"/>
    </row>
    <row r="8264" spans="1:7" ht="19.5" customHeight="1" thickBot="1" x14ac:dyDescent="0.3">
      <c r="A8264" s="1333"/>
      <c r="B8264" s="146" t="s">
        <v>7945</v>
      </c>
      <c r="C8264" s="147" t="s">
        <v>95</v>
      </c>
      <c r="D8264" s="168">
        <v>389433</v>
      </c>
      <c r="E8264" s="151">
        <v>833</v>
      </c>
      <c r="F8264" s="913"/>
      <c r="G8264" s="1328"/>
    </row>
    <row r="8265" spans="1:7" ht="19.5" customHeight="1" thickBot="1" x14ac:dyDescent="0.3">
      <c r="A8265" s="1333"/>
      <c r="B8265" s="146" t="s">
        <v>7946</v>
      </c>
      <c r="C8265" s="147" t="s">
        <v>95</v>
      </c>
      <c r="D8265" s="168">
        <v>415918</v>
      </c>
      <c r="E8265" s="151">
        <v>833</v>
      </c>
      <c r="F8265" s="913"/>
      <c r="G8265" s="1328"/>
    </row>
    <row r="8266" spans="1:7" ht="19.5" customHeight="1" thickBot="1" x14ac:dyDescent="0.3">
      <c r="A8266" s="1333"/>
      <c r="B8266" s="146" t="s">
        <v>7947</v>
      </c>
      <c r="C8266" s="147" t="s">
        <v>95</v>
      </c>
      <c r="D8266" s="168">
        <v>444210</v>
      </c>
      <c r="E8266" s="151">
        <v>833</v>
      </c>
      <c r="F8266" s="913"/>
      <c r="G8266" s="1328"/>
    </row>
    <row r="8267" spans="1:7" ht="19.5" customHeight="1" thickBot="1" x14ac:dyDescent="0.3">
      <c r="A8267" s="1333"/>
      <c r="B8267" s="146" t="s">
        <v>7948</v>
      </c>
      <c r="C8267" s="147" t="s">
        <v>95</v>
      </c>
      <c r="D8267" s="168">
        <v>474562</v>
      </c>
      <c r="E8267" s="151">
        <v>833</v>
      </c>
      <c r="F8267" s="913"/>
      <c r="G8267" s="1328"/>
    </row>
    <row r="8268" spans="1:7" ht="19.5" customHeight="1" thickBot="1" x14ac:dyDescent="0.3">
      <c r="A8268" s="1333"/>
      <c r="B8268" s="146" t="s">
        <v>7949</v>
      </c>
      <c r="C8268" s="147" t="s">
        <v>95</v>
      </c>
      <c r="D8268" s="168">
        <v>507268</v>
      </c>
      <c r="E8268" s="151">
        <v>833</v>
      </c>
      <c r="F8268" s="913"/>
      <c r="G8268" s="1328"/>
    </row>
    <row r="8269" spans="1:7" ht="19.5" customHeight="1" thickBot="1" x14ac:dyDescent="0.3">
      <c r="A8269" s="1333"/>
      <c r="B8269" s="146" t="s">
        <v>7950</v>
      </c>
      <c r="C8269" s="147" t="s">
        <v>95</v>
      </c>
      <c r="D8269" s="168">
        <v>542659</v>
      </c>
      <c r="E8269" s="151">
        <v>833</v>
      </c>
      <c r="F8269" s="913"/>
      <c r="G8269" s="1328"/>
    </row>
    <row r="8270" spans="1:7" ht="19.5" customHeight="1" thickBot="1" x14ac:dyDescent="0.3">
      <c r="A8270" s="1333"/>
      <c r="B8270" s="146" t="s">
        <v>7951</v>
      </c>
      <c r="C8270" s="147" t="s">
        <v>95</v>
      </c>
      <c r="D8270" s="168">
        <v>581110</v>
      </c>
      <c r="E8270" s="151">
        <v>833</v>
      </c>
      <c r="F8270" s="913"/>
      <c r="G8270" s="1328"/>
    </row>
    <row r="8271" spans="1:7" ht="19.5" customHeight="1" thickBot="1" x14ac:dyDescent="0.3">
      <c r="A8271" s="1333"/>
      <c r="B8271" s="146" t="s">
        <v>7952</v>
      </c>
      <c r="C8271" s="147" t="s">
        <v>95</v>
      </c>
      <c r="D8271" s="168">
        <v>623072</v>
      </c>
      <c r="E8271" s="151">
        <v>833</v>
      </c>
      <c r="F8271" s="913"/>
      <c r="G8271" s="1328"/>
    </row>
    <row r="8272" spans="1:7" ht="19.5" customHeight="1" thickBot="1" x14ac:dyDescent="0.3">
      <c r="A8272" s="1333"/>
      <c r="B8272" s="146" t="s">
        <v>7953</v>
      </c>
      <c r="C8272" s="147" t="s">
        <v>95</v>
      </c>
      <c r="D8272" s="168">
        <v>669023</v>
      </c>
      <c r="E8272" s="151">
        <v>833</v>
      </c>
      <c r="F8272" s="913"/>
      <c r="G8272" s="1328"/>
    </row>
    <row r="8273" spans="1:7" ht="19.5" customHeight="1" thickBot="1" x14ac:dyDescent="0.3">
      <c r="A8273" s="1333"/>
      <c r="B8273" s="146" t="s">
        <v>7954</v>
      </c>
      <c r="C8273" s="147" t="s">
        <v>95</v>
      </c>
      <c r="D8273" s="168">
        <v>719533</v>
      </c>
      <c r="E8273" s="151">
        <v>833</v>
      </c>
      <c r="F8273" s="913"/>
      <c r="G8273" s="1328"/>
    </row>
    <row r="8274" spans="1:7" ht="19.5" customHeight="1" x14ac:dyDescent="0.25">
      <c r="A8274" s="1329"/>
      <c r="B8274" s="169" t="s">
        <v>7955</v>
      </c>
      <c r="C8274" s="170" t="s">
        <v>95</v>
      </c>
      <c r="D8274" s="171">
        <v>775248</v>
      </c>
      <c r="E8274" s="151">
        <v>833</v>
      </c>
      <c r="F8274" s="913"/>
      <c r="G8274" s="1326"/>
    </row>
    <row r="8275" spans="1:7" ht="18.75" customHeight="1" x14ac:dyDescent="0.25">
      <c r="A8275" s="1333">
        <v>1</v>
      </c>
      <c r="B8275" s="146" t="s">
        <v>7956</v>
      </c>
      <c r="C8275" s="170" t="s">
        <v>95</v>
      </c>
      <c r="D8275" s="164">
        <v>65142</v>
      </c>
      <c r="E8275" s="151">
        <v>833</v>
      </c>
      <c r="F8275" s="164"/>
      <c r="G8275" s="1337" t="s">
        <v>7957</v>
      </c>
    </row>
    <row r="8276" spans="1:7" ht="18.75" customHeight="1" x14ac:dyDescent="0.25">
      <c r="A8276" s="1333"/>
      <c r="B8276" s="146" t="s">
        <v>7958</v>
      </c>
      <c r="C8276" s="170" t="s">
        <v>95</v>
      </c>
      <c r="D8276" s="164">
        <v>85815</v>
      </c>
      <c r="E8276" s="151">
        <v>833</v>
      </c>
      <c r="F8276" s="164"/>
      <c r="G8276" s="1328"/>
    </row>
    <row r="8277" spans="1:7" ht="18.75" customHeight="1" x14ac:dyDescent="0.25">
      <c r="A8277" s="1333"/>
      <c r="B8277" s="146" t="s">
        <v>7959</v>
      </c>
      <c r="C8277" s="170" t="s">
        <v>95</v>
      </c>
      <c r="D8277" s="164">
        <v>225790</v>
      </c>
      <c r="E8277" s="151">
        <v>833</v>
      </c>
      <c r="F8277" s="164"/>
      <c r="G8277" s="1328"/>
    </row>
    <row r="8278" spans="1:7" ht="18.75" customHeight="1" x14ac:dyDescent="0.25">
      <c r="A8278" s="1333"/>
      <c r="B8278" s="146" t="s">
        <v>7960</v>
      </c>
      <c r="C8278" s="170" t="s">
        <v>95</v>
      </c>
      <c r="D8278" s="164">
        <v>303775</v>
      </c>
      <c r="E8278" s="151">
        <v>833</v>
      </c>
      <c r="F8278" s="164"/>
      <c r="G8278" s="1328"/>
    </row>
    <row r="8279" spans="1:7" ht="18.75" customHeight="1" x14ac:dyDescent="0.25">
      <c r="A8279" s="1333"/>
      <c r="B8279" s="146" t="s">
        <v>7961</v>
      </c>
      <c r="C8279" s="170" t="s">
        <v>95</v>
      </c>
      <c r="D8279" s="164">
        <v>324528</v>
      </c>
      <c r="E8279" s="151">
        <v>833</v>
      </c>
      <c r="F8279" s="164"/>
      <c r="G8279" s="1328"/>
    </row>
    <row r="8280" spans="1:7" ht="18.75" customHeight="1" x14ac:dyDescent="0.25">
      <c r="A8280" s="1333"/>
      <c r="B8280" s="146" t="s">
        <v>7962</v>
      </c>
      <c r="C8280" s="170" t="s">
        <v>95</v>
      </c>
      <c r="D8280" s="164">
        <v>346599</v>
      </c>
      <c r="E8280" s="151">
        <v>833</v>
      </c>
      <c r="F8280" s="164"/>
      <c r="G8280" s="1328"/>
    </row>
    <row r="8281" spans="1:7" ht="18.75" customHeight="1" x14ac:dyDescent="0.25">
      <c r="A8281" s="1333"/>
      <c r="B8281" s="146" t="s">
        <v>7963</v>
      </c>
      <c r="C8281" s="170" t="s">
        <v>95</v>
      </c>
      <c r="D8281" s="164">
        <v>370175</v>
      </c>
      <c r="E8281" s="151">
        <v>833</v>
      </c>
      <c r="F8281" s="164"/>
      <c r="G8281" s="1328"/>
    </row>
    <row r="8282" spans="1:7" ht="18.75" customHeight="1" x14ac:dyDescent="0.25">
      <c r="A8282" s="1333"/>
      <c r="B8282" s="146" t="s">
        <v>7964</v>
      </c>
      <c r="C8282" s="170" t="s">
        <v>95</v>
      </c>
      <c r="D8282" s="164">
        <v>395469</v>
      </c>
      <c r="E8282" s="151">
        <v>833</v>
      </c>
      <c r="F8282" s="164"/>
      <c r="G8282" s="1328"/>
    </row>
    <row r="8283" spans="1:7" ht="18.75" customHeight="1" x14ac:dyDescent="0.25">
      <c r="A8283" s="1333"/>
      <c r="B8283" s="146" t="s">
        <v>7965</v>
      </c>
      <c r="C8283" s="170" t="s">
        <v>95</v>
      </c>
      <c r="D8283" s="164">
        <v>422723</v>
      </c>
      <c r="E8283" s="151">
        <v>833</v>
      </c>
      <c r="F8283" s="164"/>
      <c r="G8283" s="1328"/>
    </row>
    <row r="8284" spans="1:7" ht="18.75" customHeight="1" x14ac:dyDescent="0.25">
      <c r="A8284" s="1333"/>
      <c r="B8284" s="146" t="s">
        <v>7966</v>
      </c>
      <c r="C8284" s="170" t="s">
        <v>95</v>
      </c>
      <c r="D8284" s="164">
        <v>452216</v>
      </c>
      <c r="E8284" s="151">
        <v>833</v>
      </c>
      <c r="F8284" s="164"/>
      <c r="G8284" s="1328"/>
    </row>
    <row r="8285" spans="1:7" ht="18.75" customHeight="1" x14ac:dyDescent="0.25">
      <c r="A8285" s="1333"/>
      <c r="B8285" s="146" t="s">
        <v>7967</v>
      </c>
      <c r="C8285" s="170" t="s">
        <v>95</v>
      </c>
      <c r="D8285" s="164">
        <v>484259</v>
      </c>
      <c r="E8285" s="151">
        <v>833</v>
      </c>
      <c r="F8285" s="164"/>
      <c r="G8285" s="1328"/>
    </row>
    <row r="8286" spans="1:7" ht="18.75" customHeight="1" x14ac:dyDescent="0.25">
      <c r="A8286" s="1333"/>
      <c r="B8286" s="146" t="s">
        <v>7968</v>
      </c>
      <c r="C8286" s="170" t="s">
        <v>95</v>
      </c>
      <c r="D8286" s="164">
        <v>519226</v>
      </c>
      <c r="E8286" s="151">
        <v>833</v>
      </c>
      <c r="F8286" s="164"/>
      <c r="G8286" s="1328"/>
    </row>
    <row r="8287" spans="1:7" ht="18.75" customHeight="1" x14ac:dyDescent="0.25">
      <c r="A8287" s="1333"/>
      <c r="B8287" s="146" t="s">
        <v>7969</v>
      </c>
      <c r="C8287" s="170" t="s">
        <v>95</v>
      </c>
      <c r="D8287" s="164">
        <v>557519</v>
      </c>
      <c r="E8287" s="151">
        <v>833</v>
      </c>
      <c r="F8287" s="164"/>
      <c r="G8287" s="1328"/>
    </row>
    <row r="8288" spans="1:7" ht="18.75" customHeight="1" x14ac:dyDescent="0.25">
      <c r="A8288" s="1333"/>
      <c r="B8288" s="146" t="s">
        <v>7970</v>
      </c>
      <c r="C8288" s="170" t="s">
        <v>95</v>
      </c>
      <c r="D8288" s="164">
        <v>599611</v>
      </c>
      <c r="E8288" s="151">
        <v>833</v>
      </c>
      <c r="F8288" s="164"/>
      <c r="G8288" s="1328"/>
    </row>
    <row r="8289" spans="1:7" ht="18.75" customHeight="1" x14ac:dyDescent="0.25">
      <c r="A8289" s="1333"/>
      <c r="B8289" s="146" t="s">
        <v>7971</v>
      </c>
      <c r="C8289" s="170" t="s">
        <v>95</v>
      </c>
      <c r="D8289" s="164">
        <v>646040</v>
      </c>
      <c r="E8289" s="151">
        <v>833</v>
      </c>
      <c r="F8289" s="164"/>
      <c r="G8289" s="1328"/>
    </row>
    <row r="8290" spans="1:7" ht="18.75" customHeight="1" x14ac:dyDescent="0.25">
      <c r="A8290" s="1333">
        <v>1</v>
      </c>
      <c r="B8290" s="146" t="s">
        <v>7791</v>
      </c>
      <c r="C8290" s="170" t="s">
        <v>95</v>
      </c>
      <c r="D8290" s="164">
        <v>65142</v>
      </c>
      <c r="E8290" s="151">
        <v>833</v>
      </c>
      <c r="F8290" s="164"/>
      <c r="G8290" s="1337" t="s">
        <v>7957</v>
      </c>
    </row>
    <row r="8291" spans="1:7" ht="18.75" customHeight="1" x14ac:dyDescent="0.25">
      <c r="A8291" s="1333"/>
      <c r="B8291" s="146" t="s">
        <v>7792</v>
      </c>
      <c r="C8291" s="170" t="s">
        <v>95</v>
      </c>
      <c r="D8291" s="164">
        <v>85815</v>
      </c>
      <c r="E8291" s="151">
        <v>833</v>
      </c>
      <c r="F8291" s="164"/>
      <c r="G8291" s="1328"/>
    </row>
    <row r="8292" spans="1:7" ht="18.75" customHeight="1" x14ac:dyDescent="0.25">
      <c r="A8292" s="1333"/>
      <c r="B8292" s="146" t="s">
        <v>7793</v>
      </c>
      <c r="C8292" s="170" t="s">
        <v>95</v>
      </c>
      <c r="D8292" s="164">
        <v>225790</v>
      </c>
      <c r="E8292" s="151">
        <v>833</v>
      </c>
      <c r="F8292" s="164"/>
      <c r="G8292" s="1328"/>
    </row>
    <row r="8293" spans="1:7" ht="18.75" customHeight="1" x14ac:dyDescent="0.25">
      <c r="A8293" s="1333"/>
      <c r="B8293" s="146" t="s">
        <v>7794</v>
      </c>
      <c r="C8293" s="170" t="s">
        <v>95</v>
      </c>
      <c r="D8293" s="164">
        <v>303775</v>
      </c>
      <c r="E8293" s="151">
        <v>833</v>
      </c>
      <c r="F8293" s="164"/>
      <c r="G8293" s="1328"/>
    </row>
    <row r="8294" spans="1:7" ht="18.75" customHeight="1" x14ac:dyDescent="0.25">
      <c r="A8294" s="1333"/>
      <c r="B8294" s="146" t="s">
        <v>7795</v>
      </c>
      <c r="C8294" s="170" t="s">
        <v>95</v>
      </c>
      <c r="D8294" s="164">
        <v>324528</v>
      </c>
      <c r="E8294" s="151">
        <v>833</v>
      </c>
      <c r="F8294" s="164"/>
      <c r="G8294" s="1328"/>
    </row>
    <row r="8295" spans="1:7" ht="18.75" customHeight="1" x14ac:dyDescent="0.25">
      <c r="A8295" s="1333"/>
      <c r="B8295" s="146" t="s">
        <v>7796</v>
      </c>
      <c r="C8295" s="170" t="s">
        <v>95</v>
      </c>
      <c r="D8295" s="164">
        <v>346599</v>
      </c>
      <c r="E8295" s="151">
        <v>833</v>
      </c>
      <c r="F8295" s="164"/>
      <c r="G8295" s="1328"/>
    </row>
    <row r="8296" spans="1:7" ht="18.75" customHeight="1" x14ac:dyDescent="0.25">
      <c r="A8296" s="1333"/>
      <c r="B8296" s="146" t="s">
        <v>7797</v>
      </c>
      <c r="C8296" s="170" t="s">
        <v>95</v>
      </c>
      <c r="D8296" s="164">
        <v>370175</v>
      </c>
      <c r="E8296" s="151">
        <v>833</v>
      </c>
      <c r="F8296" s="164"/>
      <c r="G8296" s="1328"/>
    </row>
    <row r="8297" spans="1:7" ht="18.75" customHeight="1" x14ac:dyDescent="0.25">
      <c r="A8297" s="1333"/>
      <c r="B8297" s="146" t="s">
        <v>7798</v>
      </c>
      <c r="C8297" s="170" t="s">
        <v>95</v>
      </c>
      <c r="D8297" s="164">
        <v>395469</v>
      </c>
      <c r="E8297" s="151">
        <v>833</v>
      </c>
      <c r="F8297" s="164"/>
      <c r="G8297" s="1328"/>
    </row>
    <row r="8298" spans="1:7" ht="18.75" customHeight="1" x14ac:dyDescent="0.25">
      <c r="A8298" s="1333"/>
      <c r="B8298" s="146" t="s">
        <v>7799</v>
      </c>
      <c r="C8298" s="170" t="s">
        <v>95</v>
      </c>
      <c r="D8298" s="164">
        <v>422723</v>
      </c>
      <c r="E8298" s="151">
        <v>833</v>
      </c>
      <c r="F8298" s="164"/>
      <c r="G8298" s="1328"/>
    </row>
    <row r="8299" spans="1:7" ht="18.75" customHeight="1" x14ac:dyDescent="0.25">
      <c r="A8299" s="1333"/>
      <c r="B8299" s="146" t="s">
        <v>7800</v>
      </c>
      <c r="C8299" s="170" t="s">
        <v>95</v>
      </c>
      <c r="D8299" s="164">
        <v>452216</v>
      </c>
      <c r="E8299" s="151">
        <v>833</v>
      </c>
      <c r="F8299" s="164"/>
      <c r="G8299" s="1328"/>
    </row>
    <row r="8300" spans="1:7" ht="18.75" customHeight="1" x14ac:dyDescent="0.25">
      <c r="A8300" s="1333"/>
      <c r="B8300" s="146" t="s">
        <v>7801</v>
      </c>
      <c r="C8300" s="170" t="s">
        <v>95</v>
      </c>
      <c r="D8300" s="164">
        <v>484259</v>
      </c>
      <c r="E8300" s="151">
        <v>833</v>
      </c>
      <c r="F8300" s="164"/>
      <c r="G8300" s="1328"/>
    </row>
    <row r="8301" spans="1:7" ht="18.75" customHeight="1" x14ac:dyDescent="0.25">
      <c r="A8301" s="1333"/>
      <c r="B8301" s="146" t="s">
        <v>7802</v>
      </c>
      <c r="C8301" s="170" t="s">
        <v>95</v>
      </c>
      <c r="D8301" s="164">
        <v>519226</v>
      </c>
      <c r="E8301" s="151">
        <v>833</v>
      </c>
      <c r="F8301" s="164"/>
      <c r="G8301" s="1328"/>
    </row>
    <row r="8302" spans="1:7" ht="18.75" customHeight="1" x14ac:dyDescent="0.25">
      <c r="A8302" s="1333"/>
      <c r="B8302" s="146" t="s">
        <v>7803</v>
      </c>
      <c r="C8302" s="170" t="s">
        <v>95</v>
      </c>
      <c r="D8302" s="164">
        <v>557519</v>
      </c>
      <c r="E8302" s="151">
        <v>833</v>
      </c>
      <c r="F8302" s="164"/>
      <c r="G8302" s="1328"/>
    </row>
    <row r="8303" spans="1:7" ht="18.75" customHeight="1" x14ac:dyDescent="0.25">
      <c r="A8303" s="1333"/>
      <c r="B8303" s="146" t="s">
        <v>7804</v>
      </c>
      <c r="C8303" s="170" t="s">
        <v>95</v>
      </c>
      <c r="D8303" s="164">
        <v>599611</v>
      </c>
      <c r="E8303" s="151">
        <v>833</v>
      </c>
      <c r="F8303" s="164"/>
      <c r="G8303" s="1328"/>
    </row>
    <row r="8304" spans="1:7" ht="18.75" customHeight="1" x14ac:dyDescent="0.25">
      <c r="A8304" s="1333"/>
      <c r="B8304" s="146" t="s">
        <v>7805</v>
      </c>
      <c r="C8304" s="170" t="s">
        <v>95</v>
      </c>
      <c r="D8304" s="164">
        <v>646040</v>
      </c>
      <c r="E8304" s="151">
        <v>833</v>
      </c>
      <c r="F8304" s="164"/>
      <c r="G8304" s="1328"/>
    </row>
    <row r="8305" spans="1:7" ht="18.75" customHeight="1" x14ac:dyDescent="0.25">
      <c r="A8305" s="1333">
        <v>2</v>
      </c>
      <c r="B8305" s="146" t="s">
        <v>7972</v>
      </c>
      <c r="C8305" s="170" t="s">
        <v>95</v>
      </c>
      <c r="D8305" s="164">
        <v>65142</v>
      </c>
      <c r="E8305" s="151">
        <v>833</v>
      </c>
      <c r="F8305" s="164"/>
      <c r="G8305" s="1337" t="s">
        <v>7957</v>
      </c>
    </row>
    <row r="8306" spans="1:7" ht="18.75" customHeight="1" x14ac:dyDescent="0.25">
      <c r="A8306" s="1333"/>
      <c r="B8306" s="146" t="s">
        <v>7973</v>
      </c>
      <c r="C8306" s="170" t="s">
        <v>95</v>
      </c>
      <c r="D8306" s="164">
        <v>85815</v>
      </c>
      <c r="E8306" s="151">
        <v>833</v>
      </c>
      <c r="F8306" s="164"/>
      <c r="G8306" s="1328"/>
    </row>
    <row r="8307" spans="1:7" ht="18.75" customHeight="1" x14ac:dyDescent="0.25">
      <c r="A8307" s="1333"/>
      <c r="B8307" s="146" t="s">
        <v>7974</v>
      </c>
      <c r="C8307" s="170" t="s">
        <v>95</v>
      </c>
      <c r="D8307" s="164">
        <v>225790</v>
      </c>
      <c r="E8307" s="151">
        <v>833</v>
      </c>
      <c r="F8307" s="164"/>
      <c r="G8307" s="1328"/>
    </row>
    <row r="8308" spans="1:7" ht="18.75" customHeight="1" x14ac:dyDescent="0.25">
      <c r="A8308" s="1333"/>
      <c r="B8308" s="146" t="s">
        <v>7975</v>
      </c>
      <c r="C8308" s="170" t="s">
        <v>95</v>
      </c>
      <c r="D8308" s="164">
        <v>303775</v>
      </c>
      <c r="E8308" s="151">
        <v>833</v>
      </c>
      <c r="F8308" s="164"/>
      <c r="G8308" s="1328"/>
    </row>
    <row r="8309" spans="1:7" ht="18.75" customHeight="1" x14ac:dyDescent="0.25">
      <c r="A8309" s="1333"/>
      <c r="B8309" s="146" t="s">
        <v>7976</v>
      </c>
      <c r="C8309" s="170" t="s">
        <v>95</v>
      </c>
      <c r="D8309" s="164">
        <v>324528</v>
      </c>
      <c r="E8309" s="151">
        <v>833</v>
      </c>
      <c r="F8309" s="164"/>
      <c r="G8309" s="1328"/>
    </row>
    <row r="8310" spans="1:7" ht="18.75" customHeight="1" x14ac:dyDescent="0.25">
      <c r="A8310" s="1333"/>
      <c r="B8310" s="146" t="s">
        <v>7977</v>
      </c>
      <c r="C8310" s="170" t="s">
        <v>95</v>
      </c>
      <c r="D8310" s="164">
        <v>346599</v>
      </c>
      <c r="E8310" s="151">
        <v>833</v>
      </c>
      <c r="F8310" s="164"/>
      <c r="G8310" s="1328"/>
    </row>
    <row r="8311" spans="1:7" ht="18.75" customHeight="1" x14ac:dyDescent="0.25">
      <c r="A8311" s="1333"/>
      <c r="B8311" s="146" t="s">
        <v>7978</v>
      </c>
      <c r="C8311" s="170" t="s">
        <v>95</v>
      </c>
      <c r="D8311" s="164">
        <v>370175</v>
      </c>
      <c r="E8311" s="151">
        <v>833</v>
      </c>
      <c r="F8311" s="164"/>
      <c r="G8311" s="1328"/>
    </row>
    <row r="8312" spans="1:7" ht="18.75" customHeight="1" x14ac:dyDescent="0.25">
      <c r="A8312" s="1333"/>
      <c r="B8312" s="146" t="s">
        <v>7979</v>
      </c>
      <c r="C8312" s="170" t="s">
        <v>95</v>
      </c>
      <c r="D8312" s="164">
        <v>395469</v>
      </c>
      <c r="E8312" s="151">
        <v>833</v>
      </c>
      <c r="F8312" s="164"/>
      <c r="G8312" s="1328"/>
    </row>
    <row r="8313" spans="1:7" ht="18.75" customHeight="1" x14ac:dyDescent="0.25">
      <c r="A8313" s="1333"/>
      <c r="B8313" s="146" t="s">
        <v>7980</v>
      </c>
      <c r="C8313" s="170" t="s">
        <v>95</v>
      </c>
      <c r="D8313" s="164">
        <v>422723</v>
      </c>
      <c r="E8313" s="151">
        <v>833</v>
      </c>
      <c r="F8313" s="164"/>
      <c r="G8313" s="1328"/>
    </row>
    <row r="8314" spans="1:7" ht="18.75" customHeight="1" x14ac:dyDescent="0.25">
      <c r="A8314" s="1333"/>
      <c r="B8314" s="146" t="s">
        <v>7981</v>
      </c>
      <c r="C8314" s="170" t="s">
        <v>95</v>
      </c>
      <c r="D8314" s="164">
        <v>452216</v>
      </c>
      <c r="E8314" s="151">
        <v>833</v>
      </c>
      <c r="F8314" s="164"/>
      <c r="G8314" s="1328"/>
    </row>
    <row r="8315" spans="1:7" ht="18.75" customHeight="1" x14ac:dyDescent="0.25">
      <c r="A8315" s="1333"/>
      <c r="B8315" s="146" t="s">
        <v>7982</v>
      </c>
      <c r="C8315" s="170" t="s">
        <v>95</v>
      </c>
      <c r="D8315" s="164">
        <v>484259</v>
      </c>
      <c r="E8315" s="151">
        <v>833</v>
      </c>
      <c r="F8315" s="164"/>
      <c r="G8315" s="1328"/>
    </row>
    <row r="8316" spans="1:7" ht="18.75" customHeight="1" x14ac:dyDescent="0.25">
      <c r="A8316" s="1333"/>
      <c r="B8316" s="146" t="s">
        <v>7983</v>
      </c>
      <c r="C8316" s="170" t="s">
        <v>95</v>
      </c>
      <c r="D8316" s="164">
        <v>519226</v>
      </c>
      <c r="E8316" s="151">
        <v>833</v>
      </c>
      <c r="F8316" s="164"/>
      <c r="G8316" s="1328"/>
    </row>
    <row r="8317" spans="1:7" ht="18.75" customHeight="1" x14ac:dyDescent="0.25">
      <c r="A8317" s="1333"/>
      <c r="B8317" s="146" t="s">
        <v>7984</v>
      </c>
      <c r="C8317" s="170" t="s">
        <v>95</v>
      </c>
      <c r="D8317" s="164">
        <v>557519</v>
      </c>
      <c r="E8317" s="151">
        <v>833</v>
      </c>
      <c r="F8317" s="164"/>
      <c r="G8317" s="1328"/>
    </row>
    <row r="8318" spans="1:7" ht="18.75" customHeight="1" x14ac:dyDescent="0.25">
      <c r="A8318" s="1333"/>
      <c r="B8318" s="146" t="s">
        <v>7985</v>
      </c>
      <c r="C8318" s="170" t="s">
        <v>95</v>
      </c>
      <c r="D8318" s="164">
        <v>599611</v>
      </c>
      <c r="E8318" s="151">
        <v>833</v>
      </c>
      <c r="F8318" s="164"/>
      <c r="G8318" s="1328"/>
    </row>
    <row r="8319" spans="1:7" ht="18.75" customHeight="1" x14ac:dyDescent="0.25">
      <c r="A8319" s="1333"/>
      <c r="B8319" s="146" t="s">
        <v>7986</v>
      </c>
      <c r="C8319" s="170" t="s">
        <v>95</v>
      </c>
      <c r="D8319" s="164">
        <v>646040</v>
      </c>
      <c r="E8319" s="151">
        <v>833</v>
      </c>
      <c r="F8319" s="164"/>
      <c r="G8319" s="1328"/>
    </row>
    <row r="8320" spans="1:7" ht="18.75" customHeight="1" x14ac:dyDescent="0.25">
      <c r="A8320" s="1333">
        <v>3</v>
      </c>
      <c r="B8320" s="146" t="s">
        <v>7987</v>
      </c>
      <c r="C8320" s="170" t="s">
        <v>95</v>
      </c>
      <c r="D8320" s="164">
        <v>65142</v>
      </c>
      <c r="E8320" s="151">
        <v>833</v>
      </c>
      <c r="F8320" s="164"/>
      <c r="G8320" s="1337" t="s">
        <v>7957</v>
      </c>
    </row>
    <row r="8321" spans="1:7" ht="18.75" customHeight="1" x14ac:dyDescent="0.25">
      <c r="A8321" s="1333"/>
      <c r="B8321" s="146" t="s">
        <v>7988</v>
      </c>
      <c r="C8321" s="170" t="s">
        <v>95</v>
      </c>
      <c r="D8321" s="164">
        <v>85815</v>
      </c>
      <c r="E8321" s="151">
        <v>833</v>
      </c>
      <c r="F8321" s="164"/>
      <c r="G8321" s="1328"/>
    </row>
    <row r="8322" spans="1:7" ht="18.75" customHeight="1" x14ac:dyDescent="0.25">
      <c r="A8322" s="1333"/>
      <c r="B8322" s="146" t="s">
        <v>7989</v>
      </c>
      <c r="C8322" s="170" t="s">
        <v>95</v>
      </c>
      <c r="D8322" s="164">
        <v>225790</v>
      </c>
      <c r="E8322" s="151">
        <v>833</v>
      </c>
      <c r="F8322" s="164"/>
      <c r="G8322" s="1328"/>
    </row>
    <row r="8323" spans="1:7" ht="18.75" customHeight="1" x14ac:dyDescent="0.25">
      <c r="A8323" s="1333"/>
      <c r="B8323" s="146" t="s">
        <v>7990</v>
      </c>
      <c r="C8323" s="170" t="s">
        <v>95</v>
      </c>
      <c r="D8323" s="164">
        <v>303775</v>
      </c>
      <c r="E8323" s="151">
        <v>833</v>
      </c>
      <c r="F8323" s="164"/>
      <c r="G8323" s="1328"/>
    </row>
    <row r="8324" spans="1:7" ht="18.75" customHeight="1" x14ac:dyDescent="0.25">
      <c r="A8324" s="1333"/>
      <c r="B8324" s="146" t="s">
        <v>7991</v>
      </c>
      <c r="C8324" s="170" t="s">
        <v>95</v>
      </c>
      <c r="D8324" s="164">
        <v>324528</v>
      </c>
      <c r="E8324" s="151">
        <v>833</v>
      </c>
      <c r="F8324" s="164"/>
      <c r="G8324" s="1328"/>
    </row>
    <row r="8325" spans="1:7" ht="18.75" customHeight="1" x14ac:dyDescent="0.25">
      <c r="A8325" s="1333"/>
      <c r="B8325" s="146" t="s">
        <v>7992</v>
      </c>
      <c r="C8325" s="170" t="s">
        <v>95</v>
      </c>
      <c r="D8325" s="164">
        <v>346599</v>
      </c>
      <c r="E8325" s="151">
        <v>833</v>
      </c>
      <c r="F8325" s="164"/>
      <c r="G8325" s="1328"/>
    </row>
    <row r="8326" spans="1:7" ht="18.75" customHeight="1" x14ac:dyDescent="0.25">
      <c r="A8326" s="1333"/>
      <c r="B8326" s="146" t="s">
        <v>7993</v>
      </c>
      <c r="C8326" s="170" t="s">
        <v>95</v>
      </c>
      <c r="D8326" s="164">
        <v>370175</v>
      </c>
      <c r="E8326" s="151">
        <v>833</v>
      </c>
      <c r="F8326" s="164"/>
      <c r="G8326" s="1328"/>
    </row>
    <row r="8327" spans="1:7" ht="18.75" customHeight="1" x14ac:dyDescent="0.25">
      <c r="A8327" s="1333"/>
      <c r="B8327" s="146" t="s">
        <v>7994</v>
      </c>
      <c r="C8327" s="170" t="s">
        <v>95</v>
      </c>
      <c r="D8327" s="164">
        <v>395469</v>
      </c>
      <c r="E8327" s="151">
        <v>833</v>
      </c>
      <c r="F8327" s="164"/>
      <c r="G8327" s="1328"/>
    </row>
    <row r="8328" spans="1:7" ht="18.75" customHeight="1" x14ac:dyDescent="0.25">
      <c r="A8328" s="1333"/>
      <c r="B8328" s="146" t="s">
        <v>7995</v>
      </c>
      <c r="C8328" s="170" t="s">
        <v>95</v>
      </c>
      <c r="D8328" s="164">
        <v>422723</v>
      </c>
      <c r="E8328" s="151">
        <v>833</v>
      </c>
      <c r="F8328" s="164"/>
      <c r="G8328" s="1328"/>
    </row>
    <row r="8329" spans="1:7" ht="18.75" customHeight="1" x14ac:dyDescent="0.25">
      <c r="A8329" s="1333"/>
      <c r="B8329" s="146" t="s">
        <v>7996</v>
      </c>
      <c r="C8329" s="170" t="s">
        <v>95</v>
      </c>
      <c r="D8329" s="164">
        <v>452216</v>
      </c>
      <c r="E8329" s="151">
        <v>833</v>
      </c>
      <c r="F8329" s="164"/>
      <c r="G8329" s="1328"/>
    </row>
    <row r="8330" spans="1:7" ht="18.75" customHeight="1" x14ac:dyDescent="0.25">
      <c r="A8330" s="1333"/>
      <c r="B8330" s="146" t="s">
        <v>7997</v>
      </c>
      <c r="C8330" s="170" t="s">
        <v>95</v>
      </c>
      <c r="D8330" s="164">
        <v>484259</v>
      </c>
      <c r="E8330" s="151">
        <v>833</v>
      </c>
      <c r="F8330" s="164"/>
      <c r="G8330" s="1328"/>
    </row>
    <row r="8331" spans="1:7" ht="18.75" customHeight="1" x14ac:dyDescent="0.25">
      <c r="A8331" s="1333"/>
      <c r="B8331" s="146" t="s">
        <v>7998</v>
      </c>
      <c r="C8331" s="170" t="s">
        <v>95</v>
      </c>
      <c r="D8331" s="164">
        <v>519226</v>
      </c>
      <c r="E8331" s="151">
        <v>833</v>
      </c>
      <c r="F8331" s="164"/>
      <c r="G8331" s="1328"/>
    </row>
    <row r="8332" spans="1:7" ht="18.75" customHeight="1" x14ac:dyDescent="0.25">
      <c r="A8332" s="1333"/>
      <c r="B8332" s="146" t="s">
        <v>7999</v>
      </c>
      <c r="C8332" s="170" t="s">
        <v>95</v>
      </c>
      <c r="D8332" s="164">
        <v>557519</v>
      </c>
      <c r="E8332" s="151">
        <v>833</v>
      </c>
      <c r="F8332" s="164"/>
      <c r="G8332" s="1328"/>
    </row>
    <row r="8333" spans="1:7" ht="18.75" customHeight="1" x14ac:dyDescent="0.25">
      <c r="A8333" s="1333"/>
      <c r="B8333" s="146" t="s">
        <v>8000</v>
      </c>
      <c r="C8333" s="170" t="s">
        <v>95</v>
      </c>
      <c r="D8333" s="164">
        <v>599611</v>
      </c>
      <c r="E8333" s="151">
        <v>833</v>
      </c>
      <c r="F8333" s="164"/>
      <c r="G8333" s="1328"/>
    </row>
    <row r="8334" spans="1:7" ht="18.75" customHeight="1" x14ac:dyDescent="0.25">
      <c r="A8334" s="1333"/>
      <c r="B8334" s="146" t="s">
        <v>8001</v>
      </c>
      <c r="C8334" s="170" t="s">
        <v>95</v>
      </c>
      <c r="D8334" s="164">
        <v>646040</v>
      </c>
      <c r="E8334" s="151">
        <v>833</v>
      </c>
      <c r="F8334" s="164"/>
      <c r="G8334" s="1328"/>
    </row>
    <row r="8335" spans="1:7" ht="18.75" customHeight="1" x14ac:dyDescent="0.25">
      <c r="A8335" s="1333">
        <v>4</v>
      </c>
      <c r="B8335" s="146" t="s">
        <v>8002</v>
      </c>
      <c r="C8335" s="170" t="s">
        <v>95</v>
      </c>
      <c r="D8335" s="164">
        <v>65142</v>
      </c>
      <c r="E8335" s="151">
        <v>833</v>
      </c>
      <c r="F8335" s="164"/>
      <c r="G8335" s="1337" t="s">
        <v>7957</v>
      </c>
    </row>
    <row r="8336" spans="1:7" ht="18.75" customHeight="1" x14ac:dyDescent="0.25">
      <c r="A8336" s="1333"/>
      <c r="B8336" s="146" t="s">
        <v>8003</v>
      </c>
      <c r="C8336" s="170" t="s">
        <v>95</v>
      </c>
      <c r="D8336" s="164">
        <v>85815</v>
      </c>
      <c r="E8336" s="151">
        <v>833</v>
      </c>
      <c r="F8336" s="164"/>
      <c r="G8336" s="1328"/>
    </row>
    <row r="8337" spans="1:7" ht="18.75" customHeight="1" x14ac:dyDescent="0.25">
      <c r="A8337" s="1333"/>
      <c r="B8337" s="146" t="s">
        <v>8004</v>
      </c>
      <c r="C8337" s="170" t="s">
        <v>95</v>
      </c>
      <c r="D8337" s="164">
        <v>225790</v>
      </c>
      <c r="E8337" s="151">
        <v>833</v>
      </c>
      <c r="F8337" s="164"/>
      <c r="G8337" s="1328"/>
    </row>
    <row r="8338" spans="1:7" ht="18.75" customHeight="1" x14ac:dyDescent="0.25">
      <c r="A8338" s="1333"/>
      <c r="B8338" s="146" t="s">
        <v>8005</v>
      </c>
      <c r="C8338" s="170" t="s">
        <v>95</v>
      </c>
      <c r="D8338" s="164">
        <v>303775</v>
      </c>
      <c r="E8338" s="151">
        <v>833</v>
      </c>
      <c r="F8338" s="164"/>
      <c r="G8338" s="1328"/>
    </row>
    <row r="8339" spans="1:7" ht="18.75" customHeight="1" x14ac:dyDescent="0.25">
      <c r="A8339" s="1333"/>
      <c r="B8339" s="146" t="s">
        <v>8006</v>
      </c>
      <c r="C8339" s="170" t="s">
        <v>95</v>
      </c>
      <c r="D8339" s="164">
        <v>324528</v>
      </c>
      <c r="E8339" s="151">
        <v>833</v>
      </c>
      <c r="F8339" s="164"/>
      <c r="G8339" s="1328"/>
    </row>
    <row r="8340" spans="1:7" ht="18.75" customHeight="1" x14ac:dyDescent="0.25">
      <c r="A8340" s="1333"/>
      <c r="B8340" s="146" t="s">
        <v>8007</v>
      </c>
      <c r="C8340" s="170" t="s">
        <v>95</v>
      </c>
      <c r="D8340" s="164">
        <v>346599</v>
      </c>
      <c r="E8340" s="151">
        <v>833</v>
      </c>
      <c r="F8340" s="164"/>
      <c r="G8340" s="1328"/>
    </row>
    <row r="8341" spans="1:7" ht="18.75" customHeight="1" x14ac:dyDescent="0.25">
      <c r="A8341" s="1333"/>
      <c r="B8341" s="146" t="s">
        <v>8008</v>
      </c>
      <c r="C8341" s="170" t="s">
        <v>95</v>
      </c>
      <c r="D8341" s="164">
        <v>370175</v>
      </c>
      <c r="E8341" s="151">
        <v>833</v>
      </c>
      <c r="F8341" s="164"/>
      <c r="G8341" s="1328"/>
    </row>
    <row r="8342" spans="1:7" ht="18.75" customHeight="1" x14ac:dyDescent="0.25">
      <c r="A8342" s="1333"/>
      <c r="B8342" s="146" t="s">
        <v>8009</v>
      </c>
      <c r="C8342" s="170" t="s">
        <v>95</v>
      </c>
      <c r="D8342" s="164">
        <v>395469</v>
      </c>
      <c r="E8342" s="151">
        <v>833</v>
      </c>
      <c r="F8342" s="164"/>
      <c r="G8342" s="1328"/>
    </row>
    <row r="8343" spans="1:7" ht="18.75" customHeight="1" x14ac:dyDescent="0.25">
      <c r="A8343" s="1333"/>
      <c r="B8343" s="146" t="s">
        <v>8010</v>
      </c>
      <c r="C8343" s="170" t="s">
        <v>95</v>
      </c>
      <c r="D8343" s="164">
        <v>422723</v>
      </c>
      <c r="E8343" s="151">
        <v>833</v>
      </c>
      <c r="F8343" s="164"/>
      <c r="G8343" s="1328"/>
    </row>
    <row r="8344" spans="1:7" ht="18.75" customHeight="1" x14ac:dyDescent="0.25">
      <c r="A8344" s="1333"/>
      <c r="B8344" s="146" t="s">
        <v>8011</v>
      </c>
      <c r="C8344" s="170" t="s">
        <v>95</v>
      </c>
      <c r="D8344" s="164">
        <v>452216</v>
      </c>
      <c r="E8344" s="151">
        <v>833</v>
      </c>
      <c r="F8344" s="164"/>
      <c r="G8344" s="1328"/>
    </row>
    <row r="8345" spans="1:7" ht="18.75" customHeight="1" x14ac:dyDescent="0.25">
      <c r="A8345" s="1333"/>
      <c r="B8345" s="146" t="s">
        <v>8012</v>
      </c>
      <c r="C8345" s="170" t="s">
        <v>95</v>
      </c>
      <c r="D8345" s="164">
        <v>484259</v>
      </c>
      <c r="E8345" s="151">
        <v>833</v>
      </c>
      <c r="F8345" s="164"/>
      <c r="G8345" s="1328"/>
    </row>
    <row r="8346" spans="1:7" ht="18.75" customHeight="1" x14ac:dyDescent="0.25">
      <c r="A8346" s="1333"/>
      <c r="B8346" s="146" t="s">
        <v>8013</v>
      </c>
      <c r="C8346" s="170" t="s">
        <v>95</v>
      </c>
      <c r="D8346" s="164">
        <v>519226</v>
      </c>
      <c r="E8346" s="151">
        <v>833</v>
      </c>
      <c r="F8346" s="164"/>
      <c r="G8346" s="1328"/>
    </row>
    <row r="8347" spans="1:7" ht="18.75" customHeight="1" x14ac:dyDescent="0.25">
      <c r="A8347" s="1333"/>
      <c r="B8347" s="146" t="s">
        <v>8014</v>
      </c>
      <c r="C8347" s="170" t="s">
        <v>95</v>
      </c>
      <c r="D8347" s="164">
        <v>557519</v>
      </c>
      <c r="E8347" s="151">
        <v>833</v>
      </c>
      <c r="F8347" s="164"/>
      <c r="G8347" s="1328"/>
    </row>
    <row r="8348" spans="1:7" ht="18.75" customHeight="1" x14ac:dyDescent="0.25">
      <c r="A8348" s="1333"/>
      <c r="B8348" s="146" t="s">
        <v>8015</v>
      </c>
      <c r="C8348" s="170" t="s">
        <v>95</v>
      </c>
      <c r="D8348" s="164">
        <v>599611</v>
      </c>
      <c r="E8348" s="151">
        <v>833</v>
      </c>
      <c r="F8348" s="164"/>
      <c r="G8348" s="1328"/>
    </row>
    <row r="8349" spans="1:7" ht="18.75" customHeight="1" x14ac:dyDescent="0.25">
      <c r="A8349" s="1333"/>
      <c r="B8349" s="146" t="s">
        <v>8016</v>
      </c>
      <c r="C8349" s="170" t="s">
        <v>95</v>
      </c>
      <c r="D8349" s="164">
        <v>646040</v>
      </c>
      <c r="E8349" s="151">
        <v>833</v>
      </c>
      <c r="F8349" s="164"/>
      <c r="G8349" s="1328"/>
    </row>
    <row r="8350" spans="1:7" ht="18.75" customHeight="1" x14ac:dyDescent="0.25">
      <c r="A8350" s="1333">
        <v>5</v>
      </c>
      <c r="B8350" s="146" t="s">
        <v>8017</v>
      </c>
      <c r="C8350" s="170" t="s">
        <v>95</v>
      </c>
      <c r="D8350" s="164">
        <v>65142</v>
      </c>
      <c r="E8350" s="151">
        <v>833</v>
      </c>
      <c r="F8350" s="164"/>
      <c r="G8350" s="1337" t="s">
        <v>7957</v>
      </c>
    </row>
    <row r="8351" spans="1:7" ht="18.75" customHeight="1" x14ac:dyDescent="0.25">
      <c r="A8351" s="1333"/>
      <c r="B8351" s="146" t="s">
        <v>8018</v>
      </c>
      <c r="C8351" s="170" t="s">
        <v>95</v>
      </c>
      <c r="D8351" s="164">
        <v>85815</v>
      </c>
      <c r="E8351" s="151">
        <v>833</v>
      </c>
      <c r="F8351" s="164"/>
      <c r="G8351" s="1328"/>
    </row>
    <row r="8352" spans="1:7" ht="18.75" customHeight="1" x14ac:dyDescent="0.25">
      <c r="A8352" s="1333"/>
      <c r="B8352" s="146" t="s">
        <v>8019</v>
      </c>
      <c r="C8352" s="170" t="s">
        <v>95</v>
      </c>
      <c r="D8352" s="164">
        <v>225790</v>
      </c>
      <c r="E8352" s="151">
        <v>833</v>
      </c>
      <c r="F8352" s="164"/>
      <c r="G8352" s="1328"/>
    </row>
    <row r="8353" spans="1:7" ht="18.75" customHeight="1" x14ac:dyDescent="0.25">
      <c r="A8353" s="1333"/>
      <c r="B8353" s="146" t="s">
        <v>8020</v>
      </c>
      <c r="C8353" s="170" t="s">
        <v>95</v>
      </c>
      <c r="D8353" s="164">
        <v>303775</v>
      </c>
      <c r="E8353" s="151">
        <v>833</v>
      </c>
      <c r="F8353" s="164"/>
      <c r="G8353" s="1328"/>
    </row>
    <row r="8354" spans="1:7" ht="18.75" customHeight="1" x14ac:dyDescent="0.25">
      <c r="A8354" s="1333"/>
      <c r="B8354" s="146" t="s">
        <v>8021</v>
      </c>
      <c r="C8354" s="170" t="s">
        <v>95</v>
      </c>
      <c r="D8354" s="164">
        <v>324528</v>
      </c>
      <c r="E8354" s="151">
        <v>833</v>
      </c>
      <c r="F8354" s="164"/>
      <c r="G8354" s="1328"/>
    </row>
    <row r="8355" spans="1:7" ht="18.75" customHeight="1" x14ac:dyDescent="0.25">
      <c r="A8355" s="1333"/>
      <c r="B8355" s="146" t="s">
        <v>8022</v>
      </c>
      <c r="C8355" s="170" t="s">
        <v>95</v>
      </c>
      <c r="D8355" s="164">
        <v>346599</v>
      </c>
      <c r="E8355" s="151">
        <v>833</v>
      </c>
      <c r="F8355" s="164"/>
      <c r="G8355" s="1328"/>
    </row>
    <row r="8356" spans="1:7" ht="18.75" customHeight="1" x14ac:dyDescent="0.25">
      <c r="A8356" s="1333"/>
      <c r="B8356" s="146" t="s">
        <v>8023</v>
      </c>
      <c r="C8356" s="170" t="s">
        <v>95</v>
      </c>
      <c r="D8356" s="164">
        <v>370175</v>
      </c>
      <c r="E8356" s="151">
        <v>833</v>
      </c>
      <c r="F8356" s="164"/>
      <c r="G8356" s="1328"/>
    </row>
    <row r="8357" spans="1:7" ht="18.75" customHeight="1" x14ac:dyDescent="0.25">
      <c r="A8357" s="1333"/>
      <c r="B8357" s="146" t="s">
        <v>8024</v>
      </c>
      <c r="C8357" s="170" t="s">
        <v>95</v>
      </c>
      <c r="D8357" s="164">
        <v>395469</v>
      </c>
      <c r="E8357" s="151">
        <v>833</v>
      </c>
      <c r="F8357" s="164"/>
      <c r="G8357" s="1328"/>
    </row>
    <row r="8358" spans="1:7" ht="18.75" customHeight="1" x14ac:dyDescent="0.25">
      <c r="A8358" s="1333"/>
      <c r="B8358" s="146" t="s">
        <v>8025</v>
      </c>
      <c r="C8358" s="170" t="s">
        <v>95</v>
      </c>
      <c r="D8358" s="164">
        <v>422723</v>
      </c>
      <c r="E8358" s="151">
        <v>833</v>
      </c>
      <c r="F8358" s="164"/>
      <c r="G8358" s="1328"/>
    </row>
    <row r="8359" spans="1:7" ht="18.75" customHeight="1" x14ac:dyDescent="0.25">
      <c r="A8359" s="1333"/>
      <c r="B8359" s="146" t="s">
        <v>8026</v>
      </c>
      <c r="C8359" s="170" t="s">
        <v>95</v>
      </c>
      <c r="D8359" s="164">
        <v>452216</v>
      </c>
      <c r="E8359" s="151">
        <v>833</v>
      </c>
      <c r="F8359" s="164"/>
      <c r="G8359" s="1328"/>
    </row>
    <row r="8360" spans="1:7" ht="18.75" customHeight="1" x14ac:dyDescent="0.25">
      <c r="A8360" s="1333"/>
      <c r="B8360" s="146" t="s">
        <v>8027</v>
      </c>
      <c r="C8360" s="170" t="s">
        <v>95</v>
      </c>
      <c r="D8360" s="164">
        <v>484259</v>
      </c>
      <c r="E8360" s="151">
        <v>833</v>
      </c>
      <c r="F8360" s="164"/>
      <c r="G8360" s="1328"/>
    </row>
    <row r="8361" spans="1:7" ht="18.75" customHeight="1" x14ac:dyDescent="0.25">
      <c r="A8361" s="1333"/>
      <c r="B8361" s="146" t="s">
        <v>8028</v>
      </c>
      <c r="C8361" s="170" t="s">
        <v>95</v>
      </c>
      <c r="D8361" s="164">
        <v>519226</v>
      </c>
      <c r="E8361" s="151">
        <v>833</v>
      </c>
      <c r="F8361" s="164"/>
      <c r="G8361" s="1328"/>
    </row>
    <row r="8362" spans="1:7" ht="18.75" customHeight="1" x14ac:dyDescent="0.25">
      <c r="A8362" s="1333"/>
      <c r="B8362" s="146" t="s">
        <v>8029</v>
      </c>
      <c r="C8362" s="170" t="s">
        <v>95</v>
      </c>
      <c r="D8362" s="164">
        <v>557519</v>
      </c>
      <c r="E8362" s="151">
        <v>833</v>
      </c>
      <c r="F8362" s="164"/>
      <c r="G8362" s="1328"/>
    </row>
    <row r="8363" spans="1:7" ht="18.75" customHeight="1" x14ac:dyDescent="0.25">
      <c r="A8363" s="1333"/>
      <c r="B8363" s="146" t="s">
        <v>8030</v>
      </c>
      <c r="C8363" s="170" t="s">
        <v>95</v>
      </c>
      <c r="D8363" s="164">
        <v>599611</v>
      </c>
      <c r="E8363" s="151">
        <v>833</v>
      </c>
      <c r="F8363" s="164"/>
      <c r="G8363" s="1328"/>
    </row>
    <row r="8364" spans="1:7" ht="18.75" customHeight="1" x14ac:dyDescent="0.25">
      <c r="A8364" s="1333"/>
      <c r="B8364" s="146" t="s">
        <v>8031</v>
      </c>
      <c r="C8364" s="170" t="s">
        <v>95</v>
      </c>
      <c r="D8364" s="164">
        <v>646040</v>
      </c>
      <c r="E8364" s="151">
        <v>833</v>
      </c>
      <c r="F8364" s="164"/>
      <c r="G8364" s="1328"/>
    </row>
    <row r="8365" spans="1:7" ht="18.75" customHeight="1" x14ac:dyDescent="0.25">
      <c r="A8365" s="1333">
        <v>5</v>
      </c>
      <c r="B8365" s="146" t="s">
        <v>8032</v>
      </c>
      <c r="C8365" s="170" t="s">
        <v>95</v>
      </c>
      <c r="D8365" s="164">
        <v>65142</v>
      </c>
      <c r="E8365" s="151">
        <v>833</v>
      </c>
      <c r="F8365" s="164"/>
      <c r="G8365" s="1337" t="s">
        <v>7957</v>
      </c>
    </row>
    <row r="8366" spans="1:7" ht="18.75" customHeight="1" x14ac:dyDescent="0.25">
      <c r="A8366" s="1333"/>
      <c r="B8366" s="146" t="s">
        <v>8033</v>
      </c>
      <c r="C8366" s="170" t="s">
        <v>95</v>
      </c>
      <c r="D8366" s="164">
        <v>85815</v>
      </c>
      <c r="E8366" s="151">
        <v>833</v>
      </c>
      <c r="F8366" s="164"/>
      <c r="G8366" s="1328"/>
    </row>
    <row r="8367" spans="1:7" ht="18.75" customHeight="1" x14ac:dyDescent="0.25">
      <c r="A8367" s="1333"/>
      <c r="B8367" s="146" t="s">
        <v>8034</v>
      </c>
      <c r="C8367" s="170" t="s">
        <v>95</v>
      </c>
      <c r="D8367" s="164">
        <v>225790</v>
      </c>
      <c r="E8367" s="151">
        <v>833</v>
      </c>
      <c r="F8367" s="164"/>
      <c r="G8367" s="1328"/>
    </row>
    <row r="8368" spans="1:7" ht="18.75" customHeight="1" x14ac:dyDescent="0.25">
      <c r="A8368" s="1333"/>
      <c r="B8368" s="146" t="s">
        <v>8035</v>
      </c>
      <c r="C8368" s="170" t="s">
        <v>95</v>
      </c>
      <c r="D8368" s="164">
        <v>303775</v>
      </c>
      <c r="E8368" s="151">
        <v>833</v>
      </c>
      <c r="F8368" s="164"/>
      <c r="G8368" s="1328"/>
    </row>
    <row r="8369" spans="1:7" ht="18.75" customHeight="1" x14ac:dyDescent="0.25">
      <c r="A8369" s="1333"/>
      <c r="B8369" s="146" t="s">
        <v>8036</v>
      </c>
      <c r="C8369" s="170" t="s">
        <v>95</v>
      </c>
      <c r="D8369" s="164">
        <v>324528</v>
      </c>
      <c r="E8369" s="151">
        <v>833</v>
      </c>
      <c r="F8369" s="164"/>
      <c r="G8369" s="1328"/>
    </row>
    <row r="8370" spans="1:7" ht="18.75" customHeight="1" x14ac:dyDescent="0.25">
      <c r="A8370" s="1333"/>
      <c r="B8370" s="146" t="s">
        <v>8037</v>
      </c>
      <c r="C8370" s="170" t="s">
        <v>95</v>
      </c>
      <c r="D8370" s="164">
        <v>346599</v>
      </c>
      <c r="E8370" s="151">
        <v>833</v>
      </c>
      <c r="F8370" s="164"/>
      <c r="G8370" s="1328"/>
    </row>
    <row r="8371" spans="1:7" ht="18.75" customHeight="1" x14ac:dyDescent="0.25">
      <c r="A8371" s="1333"/>
      <c r="B8371" s="146" t="s">
        <v>8038</v>
      </c>
      <c r="C8371" s="170" t="s">
        <v>95</v>
      </c>
      <c r="D8371" s="164">
        <v>370175</v>
      </c>
      <c r="E8371" s="151">
        <v>833</v>
      </c>
      <c r="F8371" s="164"/>
      <c r="G8371" s="1328"/>
    </row>
    <row r="8372" spans="1:7" ht="18.75" customHeight="1" x14ac:dyDescent="0.25">
      <c r="A8372" s="1333"/>
      <c r="B8372" s="146" t="s">
        <v>8039</v>
      </c>
      <c r="C8372" s="170" t="s">
        <v>95</v>
      </c>
      <c r="D8372" s="164">
        <v>395469</v>
      </c>
      <c r="E8372" s="151">
        <v>833</v>
      </c>
      <c r="F8372" s="164"/>
      <c r="G8372" s="1328"/>
    </row>
    <row r="8373" spans="1:7" ht="18.75" customHeight="1" x14ac:dyDescent="0.25">
      <c r="A8373" s="1333"/>
      <c r="B8373" s="146" t="s">
        <v>8040</v>
      </c>
      <c r="C8373" s="170" t="s">
        <v>95</v>
      </c>
      <c r="D8373" s="164">
        <v>422723</v>
      </c>
      <c r="E8373" s="151">
        <v>833</v>
      </c>
      <c r="F8373" s="164"/>
      <c r="G8373" s="1328"/>
    </row>
    <row r="8374" spans="1:7" ht="18.75" customHeight="1" x14ac:dyDescent="0.25">
      <c r="A8374" s="1333"/>
      <c r="B8374" s="146" t="s">
        <v>8041</v>
      </c>
      <c r="C8374" s="170" t="s">
        <v>95</v>
      </c>
      <c r="D8374" s="164">
        <v>452216</v>
      </c>
      <c r="E8374" s="151">
        <v>833</v>
      </c>
      <c r="F8374" s="164"/>
      <c r="G8374" s="1328"/>
    </row>
    <row r="8375" spans="1:7" ht="18.75" customHeight="1" x14ac:dyDescent="0.25">
      <c r="A8375" s="1333"/>
      <c r="B8375" s="146" t="s">
        <v>8042</v>
      </c>
      <c r="C8375" s="170" t="s">
        <v>95</v>
      </c>
      <c r="D8375" s="164">
        <v>484259</v>
      </c>
      <c r="E8375" s="151">
        <v>833</v>
      </c>
      <c r="F8375" s="164"/>
      <c r="G8375" s="1328"/>
    </row>
    <row r="8376" spans="1:7" ht="18.75" customHeight="1" x14ac:dyDescent="0.25">
      <c r="A8376" s="1333"/>
      <c r="B8376" s="146" t="s">
        <v>8043</v>
      </c>
      <c r="C8376" s="170" t="s">
        <v>95</v>
      </c>
      <c r="D8376" s="164">
        <v>519226</v>
      </c>
      <c r="E8376" s="151">
        <v>833</v>
      </c>
      <c r="F8376" s="164"/>
      <c r="G8376" s="1328"/>
    </row>
    <row r="8377" spans="1:7" ht="18.75" customHeight="1" x14ac:dyDescent="0.25">
      <c r="A8377" s="1333"/>
      <c r="B8377" s="146" t="s">
        <v>8044</v>
      </c>
      <c r="C8377" s="170" t="s">
        <v>95</v>
      </c>
      <c r="D8377" s="164">
        <v>557519</v>
      </c>
      <c r="E8377" s="151">
        <v>833</v>
      </c>
      <c r="F8377" s="164"/>
      <c r="G8377" s="1328"/>
    </row>
    <row r="8378" spans="1:7" ht="18.75" customHeight="1" x14ac:dyDescent="0.25">
      <c r="A8378" s="1333"/>
      <c r="B8378" s="146" t="s">
        <v>8045</v>
      </c>
      <c r="C8378" s="170" t="s">
        <v>95</v>
      </c>
      <c r="D8378" s="164">
        <v>599611</v>
      </c>
      <c r="E8378" s="151">
        <v>833</v>
      </c>
      <c r="F8378" s="164"/>
      <c r="G8378" s="1328"/>
    </row>
    <row r="8379" spans="1:7" ht="18.75" customHeight="1" x14ac:dyDescent="0.25">
      <c r="A8379" s="1333"/>
      <c r="B8379" s="146" t="s">
        <v>8046</v>
      </c>
      <c r="C8379" s="170" t="s">
        <v>95</v>
      </c>
      <c r="D8379" s="164">
        <v>646040</v>
      </c>
      <c r="E8379" s="151">
        <v>833</v>
      </c>
      <c r="F8379" s="164"/>
      <c r="G8379" s="1328"/>
    </row>
    <row r="8380" spans="1:7" ht="18.75" customHeight="1" x14ac:dyDescent="0.25">
      <c r="A8380" s="1333">
        <v>6</v>
      </c>
      <c r="B8380" s="146" t="s">
        <v>8047</v>
      </c>
      <c r="C8380" s="170" t="s">
        <v>95</v>
      </c>
      <c r="D8380" s="164">
        <v>65142</v>
      </c>
      <c r="E8380" s="151">
        <v>833</v>
      </c>
      <c r="F8380" s="164"/>
      <c r="G8380" s="1337" t="s">
        <v>7957</v>
      </c>
    </row>
    <row r="8381" spans="1:7" ht="18.75" customHeight="1" x14ac:dyDescent="0.25">
      <c r="A8381" s="1333"/>
      <c r="B8381" s="146" t="s">
        <v>8048</v>
      </c>
      <c r="C8381" s="170" t="s">
        <v>95</v>
      </c>
      <c r="D8381" s="164">
        <v>85815</v>
      </c>
      <c r="E8381" s="151">
        <v>833</v>
      </c>
      <c r="F8381" s="164"/>
      <c r="G8381" s="1328"/>
    </row>
    <row r="8382" spans="1:7" ht="18.75" customHeight="1" x14ac:dyDescent="0.25">
      <c r="A8382" s="1333"/>
      <c r="B8382" s="146" t="s">
        <v>8049</v>
      </c>
      <c r="C8382" s="170" t="s">
        <v>95</v>
      </c>
      <c r="D8382" s="164">
        <v>225790</v>
      </c>
      <c r="E8382" s="151">
        <v>833</v>
      </c>
      <c r="F8382" s="164"/>
      <c r="G8382" s="1328"/>
    </row>
    <row r="8383" spans="1:7" ht="18.75" customHeight="1" x14ac:dyDescent="0.25">
      <c r="A8383" s="1333"/>
      <c r="B8383" s="146" t="s">
        <v>8050</v>
      </c>
      <c r="C8383" s="170" t="s">
        <v>95</v>
      </c>
      <c r="D8383" s="164">
        <v>303775</v>
      </c>
      <c r="E8383" s="151">
        <v>833</v>
      </c>
      <c r="F8383" s="164"/>
      <c r="G8383" s="1328"/>
    </row>
    <row r="8384" spans="1:7" ht="18.75" customHeight="1" x14ac:dyDescent="0.25">
      <c r="A8384" s="1333"/>
      <c r="B8384" s="146" t="s">
        <v>8051</v>
      </c>
      <c r="C8384" s="170" t="s">
        <v>95</v>
      </c>
      <c r="D8384" s="164">
        <v>324528</v>
      </c>
      <c r="E8384" s="151">
        <v>833</v>
      </c>
      <c r="F8384" s="164"/>
      <c r="G8384" s="1328"/>
    </row>
    <row r="8385" spans="1:7" ht="18.75" customHeight="1" x14ac:dyDescent="0.25">
      <c r="A8385" s="1333"/>
      <c r="B8385" s="146" t="s">
        <v>8052</v>
      </c>
      <c r="C8385" s="170" t="s">
        <v>95</v>
      </c>
      <c r="D8385" s="164">
        <v>346599</v>
      </c>
      <c r="E8385" s="151">
        <v>833</v>
      </c>
      <c r="F8385" s="164"/>
      <c r="G8385" s="1328"/>
    </row>
    <row r="8386" spans="1:7" ht="18.75" customHeight="1" x14ac:dyDescent="0.25">
      <c r="A8386" s="1333"/>
      <c r="B8386" s="146" t="s">
        <v>8053</v>
      </c>
      <c r="C8386" s="170" t="s">
        <v>95</v>
      </c>
      <c r="D8386" s="164">
        <v>370175</v>
      </c>
      <c r="E8386" s="151">
        <v>833</v>
      </c>
      <c r="F8386" s="164"/>
      <c r="G8386" s="1328"/>
    </row>
    <row r="8387" spans="1:7" ht="18.75" customHeight="1" x14ac:dyDescent="0.25">
      <c r="A8387" s="1333"/>
      <c r="B8387" s="146" t="s">
        <v>8054</v>
      </c>
      <c r="C8387" s="170" t="s">
        <v>95</v>
      </c>
      <c r="D8387" s="164">
        <v>395469</v>
      </c>
      <c r="E8387" s="151">
        <v>833</v>
      </c>
      <c r="F8387" s="164"/>
      <c r="G8387" s="1328"/>
    </row>
    <row r="8388" spans="1:7" ht="18.75" customHeight="1" x14ac:dyDescent="0.25">
      <c r="A8388" s="1333"/>
      <c r="B8388" s="146" t="s">
        <v>8055</v>
      </c>
      <c r="C8388" s="170" t="s">
        <v>95</v>
      </c>
      <c r="D8388" s="164">
        <v>422723</v>
      </c>
      <c r="E8388" s="151">
        <v>833</v>
      </c>
      <c r="F8388" s="164"/>
      <c r="G8388" s="1328"/>
    </row>
    <row r="8389" spans="1:7" ht="18.75" customHeight="1" x14ac:dyDescent="0.25">
      <c r="A8389" s="1333"/>
      <c r="B8389" s="146" t="s">
        <v>8056</v>
      </c>
      <c r="C8389" s="170" t="s">
        <v>95</v>
      </c>
      <c r="D8389" s="164">
        <v>452216</v>
      </c>
      <c r="E8389" s="151">
        <v>833</v>
      </c>
      <c r="F8389" s="164"/>
      <c r="G8389" s="1328"/>
    </row>
    <row r="8390" spans="1:7" ht="18.75" customHeight="1" x14ac:dyDescent="0.25">
      <c r="A8390" s="1333"/>
      <c r="B8390" s="146" t="s">
        <v>8057</v>
      </c>
      <c r="C8390" s="170" t="s">
        <v>95</v>
      </c>
      <c r="D8390" s="164">
        <v>484259</v>
      </c>
      <c r="E8390" s="151">
        <v>833</v>
      </c>
      <c r="F8390" s="164"/>
      <c r="G8390" s="1328"/>
    </row>
    <row r="8391" spans="1:7" ht="18.75" customHeight="1" x14ac:dyDescent="0.25">
      <c r="A8391" s="1333"/>
      <c r="B8391" s="146" t="s">
        <v>8058</v>
      </c>
      <c r="C8391" s="170" t="s">
        <v>95</v>
      </c>
      <c r="D8391" s="164">
        <v>519226</v>
      </c>
      <c r="E8391" s="151">
        <v>833</v>
      </c>
      <c r="F8391" s="164"/>
      <c r="G8391" s="1328"/>
    </row>
    <row r="8392" spans="1:7" ht="18.75" customHeight="1" x14ac:dyDescent="0.25">
      <c r="A8392" s="1333"/>
      <c r="B8392" s="146" t="s">
        <v>8059</v>
      </c>
      <c r="C8392" s="170" t="s">
        <v>95</v>
      </c>
      <c r="D8392" s="164">
        <v>557519</v>
      </c>
      <c r="E8392" s="151">
        <v>833</v>
      </c>
      <c r="F8392" s="164"/>
      <c r="G8392" s="1328"/>
    </row>
    <row r="8393" spans="1:7" ht="18.75" customHeight="1" x14ac:dyDescent="0.25">
      <c r="A8393" s="1333"/>
      <c r="B8393" s="146" t="s">
        <v>8060</v>
      </c>
      <c r="C8393" s="170" t="s">
        <v>95</v>
      </c>
      <c r="D8393" s="164">
        <v>599611</v>
      </c>
      <c r="E8393" s="151">
        <v>833</v>
      </c>
      <c r="F8393" s="164"/>
      <c r="G8393" s="1328"/>
    </row>
    <row r="8394" spans="1:7" ht="18.75" customHeight="1" x14ac:dyDescent="0.25">
      <c r="A8394" s="1333"/>
      <c r="B8394" s="146" t="s">
        <v>8061</v>
      </c>
      <c r="C8394" s="170" t="s">
        <v>95</v>
      </c>
      <c r="D8394" s="164">
        <v>646040</v>
      </c>
      <c r="E8394" s="151">
        <v>833</v>
      </c>
      <c r="F8394" s="164"/>
      <c r="G8394" s="1328"/>
    </row>
    <row r="8395" spans="1:7" ht="18.75" customHeight="1" x14ac:dyDescent="0.25">
      <c r="A8395" s="1333">
        <v>6</v>
      </c>
      <c r="B8395" s="146" t="s">
        <v>8062</v>
      </c>
      <c r="C8395" s="170" t="s">
        <v>95</v>
      </c>
      <c r="D8395" s="164">
        <v>65142</v>
      </c>
      <c r="E8395" s="151">
        <v>833</v>
      </c>
      <c r="F8395" s="164"/>
      <c r="G8395" s="1337" t="s">
        <v>7957</v>
      </c>
    </row>
    <row r="8396" spans="1:7" ht="18.75" customHeight="1" x14ac:dyDescent="0.25">
      <c r="A8396" s="1333"/>
      <c r="B8396" s="146" t="s">
        <v>8063</v>
      </c>
      <c r="C8396" s="170" t="s">
        <v>95</v>
      </c>
      <c r="D8396" s="164">
        <v>85815</v>
      </c>
      <c r="E8396" s="151">
        <v>833</v>
      </c>
      <c r="F8396" s="164"/>
      <c r="G8396" s="1328"/>
    </row>
    <row r="8397" spans="1:7" ht="18.75" customHeight="1" x14ac:dyDescent="0.25">
      <c r="A8397" s="1333"/>
      <c r="B8397" s="146" t="s">
        <v>8064</v>
      </c>
      <c r="C8397" s="170" t="s">
        <v>95</v>
      </c>
      <c r="D8397" s="164">
        <v>225790</v>
      </c>
      <c r="E8397" s="151">
        <v>833</v>
      </c>
      <c r="F8397" s="164"/>
      <c r="G8397" s="1328"/>
    </row>
    <row r="8398" spans="1:7" ht="18.75" customHeight="1" x14ac:dyDescent="0.25">
      <c r="A8398" s="1333"/>
      <c r="B8398" s="146" t="s">
        <v>8065</v>
      </c>
      <c r="C8398" s="170" t="s">
        <v>95</v>
      </c>
      <c r="D8398" s="164">
        <v>303775</v>
      </c>
      <c r="E8398" s="151">
        <v>833</v>
      </c>
      <c r="F8398" s="164"/>
      <c r="G8398" s="1328"/>
    </row>
    <row r="8399" spans="1:7" ht="18.75" customHeight="1" x14ac:dyDescent="0.25">
      <c r="A8399" s="1333"/>
      <c r="B8399" s="146" t="s">
        <v>8066</v>
      </c>
      <c r="C8399" s="170" t="s">
        <v>95</v>
      </c>
      <c r="D8399" s="164">
        <v>324528</v>
      </c>
      <c r="E8399" s="151">
        <v>833</v>
      </c>
      <c r="F8399" s="164"/>
      <c r="G8399" s="1328"/>
    </row>
    <row r="8400" spans="1:7" ht="18.75" customHeight="1" x14ac:dyDescent="0.25">
      <c r="A8400" s="1333"/>
      <c r="B8400" s="146" t="s">
        <v>8067</v>
      </c>
      <c r="C8400" s="170" t="s">
        <v>95</v>
      </c>
      <c r="D8400" s="164">
        <v>346599</v>
      </c>
      <c r="E8400" s="151">
        <v>833</v>
      </c>
      <c r="F8400" s="164"/>
      <c r="G8400" s="1328"/>
    </row>
    <row r="8401" spans="1:7" ht="18.75" customHeight="1" x14ac:dyDescent="0.25">
      <c r="A8401" s="1333"/>
      <c r="B8401" s="146" t="s">
        <v>8068</v>
      </c>
      <c r="C8401" s="170" t="s">
        <v>95</v>
      </c>
      <c r="D8401" s="164">
        <v>370175</v>
      </c>
      <c r="E8401" s="151">
        <v>833</v>
      </c>
      <c r="F8401" s="164"/>
      <c r="G8401" s="1328"/>
    </row>
    <row r="8402" spans="1:7" ht="18.75" customHeight="1" x14ac:dyDescent="0.25">
      <c r="A8402" s="1333"/>
      <c r="B8402" s="146" t="s">
        <v>8069</v>
      </c>
      <c r="C8402" s="170" t="s">
        <v>95</v>
      </c>
      <c r="D8402" s="164">
        <v>395469</v>
      </c>
      <c r="E8402" s="151">
        <v>833</v>
      </c>
      <c r="F8402" s="164"/>
      <c r="G8402" s="1328"/>
    </row>
    <row r="8403" spans="1:7" ht="18.75" customHeight="1" x14ac:dyDescent="0.25">
      <c r="A8403" s="1333"/>
      <c r="B8403" s="146" t="s">
        <v>8070</v>
      </c>
      <c r="C8403" s="170" t="s">
        <v>95</v>
      </c>
      <c r="D8403" s="164">
        <v>422723</v>
      </c>
      <c r="E8403" s="151">
        <v>833</v>
      </c>
      <c r="F8403" s="164"/>
      <c r="G8403" s="1328"/>
    </row>
    <row r="8404" spans="1:7" ht="18.75" customHeight="1" x14ac:dyDescent="0.25">
      <c r="A8404" s="1333"/>
      <c r="B8404" s="146" t="s">
        <v>8071</v>
      </c>
      <c r="C8404" s="170" t="s">
        <v>95</v>
      </c>
      <c r="D8404" s="164">
        <v>452216</v>
      </c>
      <c r="E8404" s="151">
        <v>833</v>
      </c>
      <c r="F8404" s="164"/>
      <c r="G8404" s="1328"/>
    </row>
    <row r="8405" spans="1:7" ht="18.75" customHeight="1" x14ac:dyDescent="0.25">
      <c r="A8405" s="1333"/>
      <c r="B8405" s="146" t="s">
        <v>8072</v>
      </c>
      <c r="C8405" s="170" t="s">
        <v>95</v>
      </c>
      <c r="D8405" s="164">
        <v>484259</v>
      </c>
      <c r="E8405" s="151">
        <v>833</v>
      </c>
      <c r="F8405" s="164"/>
      <c r="G8405" s="1328"/>
    </row>
    <row r="8406" spans="1:7" ht="18.75" customHeight="1" x14ac:dyDescent="0.25">
      <c r="A8406" s="1333"/>
      <c r="B8406" s="146" t="s">
        <v>8073</v>
      </c>
      <c r="C8406" s="170" t="s">
        <v>95</v>
      </c>
      <c r="D8406" s="164">
        <v>519226</v>
      </c>
      <c r="E8406" s="151">
        <v>833</v>
      </c>
      <c r="F8406" s="164"/>
      <c r="G8406" s="1328"/>
    </row>
    <row r="8407" spans="1:7" ht="18.75" customHeight="1" x14ac:dyDescent="0.25">
      <c r="A8407" s="1333"/>
      <c r="B8407" s="146" t="s">
        <v>8074</v>
      </c>
      <c r="C8407" s="170" t="s">
        <v>95</v>
      </c>
      <c r="D8407" s="164">
        <v>557519</v>
      </c>
      <c r="E8407" s="151">
        <v>833</v>
      </c>
      <c r="F8407" s="164"/>
      <c r="G8407" s="1328"/>
    </row>
    <row r="8408" spans="1:7" ht="18.75" customHeight="1" x14ac:dyDescent="0.25">
      <c r="A8408" s="1333"/>
      <c r="B8408" s="146" t="s">
        <v>8075</v>
      </c>
      <c r="C8408" s="170" t="s">
        <v>95</v>
      </c>
      <c r="D8408" s="164">
        <v>599611</v>
      </c>
      <c r="E8408" s="151">
        <v>833</v>
      </c>
      <c r="F8408" s="164"/>
      <c r="G8408" s="1328"/>
    </row>
    <row r="8409" spans="1:7" ht="18.75" customHeight="1" x14ac:dyDescent="0.25">
      <c r="A8409" s="1333"/>
      <c r="B8409" s="146" t="s">
        <v>8076</v>
      </c>
      <c r="C8409" s="170" t="s">
        <v>95</v>
      </c>
      <c r="D8409" s="164">
        <v>646040</v>
      </c>
      <c r="E8409" s="151">
        <v>833</v>
      </c>
      <c r="F8409" s="164"/>
      <c r="G8409" s="1328"/>
    </row>
    <row r="8410" spans="1:7" ht="18.75" customHeight="1" x14ac:dyDescent="0.25">
      <c r="A8410" s="1333">
        <v>7</v>
      </c>
      <c r="B8410" s="146" t="s">
        <v>8077</v>
      </c>
      <c r="C8410" s="170" t="s">
        <v>95</v>
      </c>
      <c r="D8410" s="164">
        <v>65142</v>
      </c>
      <c r="E8410" s="151">
        <v>833</v>
      </c>
      <c r="F8410" s="164"/>
      <c r="G8410" s="1337" t="s">
        <v>7957</v>
      </c>
    </row>
    <row r="8411" spans="1:7" ht="18.75" customHeight="1" x14ac:dyDescent="0.25">
      <c r="A8411" s="1333"/>
      <c r="B8411" s="146" t="s">
        <v>8078</v>
      </c>
      <c r="C8411" s="170" t="s">
        <v>95</v>
      </c>
      <c r="D8411" s="164">
        <v>85815</v>
      </c>
      <c r="E8411" s="151">
        <v>833</v>
      </c>
      <c r="F8411" s="164"/>
      <c r="G8411" s="1328"/>
    </row>
    <row r="8412" spans="1:7" ht="18.75" customHeight="1" x14ac:dyDescent="0.25">
      <c r="A8412" s="1333"/>
      <c r="B8412" s="146" t="s">
        <v>8079</v>
      </c>
      <c r="C8412" s="170" t="s">
        <v>95</v>
      </c>
      <c r="D8412" s="164">
        <v>225790</v>
      </c>
      <c r="E8412" s="151">
        <v>833</v>
      </c>
      <c r="F8412" s="164"/>
      <c r="G8412" s="1328"/>
    </row>
    <row r="8413" spans="1:7" ht="18.75" customHeight="1" x14ac:dyDescent="0.25">
      <c r="A8413" s="1333"/>
      <c r="B8413" s="146" t="s">
        <v>8080</v>
      </c>
      <c r="C8413" s="170" t="s">
        <v>95</v>
      </c>
      <c r="D8413" s="164">
        <v>303775</v>
      </c>
      <c r="E8413" s="151">
        <v>833</v>
      </c>
      <c r="F8413" s="164"/>
      <c r="G8413" s="1328"/>
    </row>
    <row r="8414" spans="1:7" ht="18.75" customHeight="1" x14ac:dyDescent="0.25">
      <c r="A8414" s="1333"/>
      <c r="B8414" s="146" t="s">
        <v>8081</v>
      </c>
      <c r="C8414" s="170" t="s">
        <v>95</v>
      </c>
      <c r="D8414" s="164">
        <v>324528</v>
      </c>
      <c r="E8414" s="151">
        <v>833</v>
      </c>
      <c r="F8414" s="164"/>
      <c r="G8414" s="1328"/>
    </row>
    <row r="8415" spans="1:7" ht="18.75" customHeight="1" x14ac:dyDescent="0.25">
      <c r="A8415" s="1333"/>
      <c r="B8415" s="146" t="s">
        <v>8082</v>
      </c>
      <c r="C8415" s="170" t="s">
        <v>95</v>
      </c>
      <c r="D8415" s="164">
        <v>346599</v>
      </c>
      <c r="E8415" s="151">
        <v>833</v>
      </c>
      <c r="F8415" s="164"/>
      <c r="G8415" s="1328"/>
    </row>
    <row r="8416" spans="1:7" ht="18.75" customHeight="1" x14ac:dyDescent="0.25">
      <c r="A8416" s="1333"/>
      <c r="B8416" s="146" t="s">
        <v>8083</v>
      </c>
      <c r="C8416" s="170" t="s">
        <v>95</v>
      </c>
      <c r="D8416" s="164">
        <v>370175</v>
      </c>
      <c r="E8416" s="151">
        <v>833</v>
      </c>
      <c r="F8416" s="164"/>
      <c r="G8416" s="1328"/>
    </row>
    <row r="8417" spans="1:7" ht="18.75" customHeight="1" x14ac:dyDescent="0.25">
      <c r="A8417" s="1333"/>
      <c r="B8417" s="146" t="s">
        <v>8084</v>
      </c>
      <c r="C8417" s="170" t="s">
        <v>95</v>
      </c>
      <c r="D8417" s="164">
        <v>395469</v>
      </c>
      <c r="E8417" s="151">
        <v>833</v>
      </c>
      <c r="F8417" s="164"/>
      <c r="G8417" s="1328"/>
    </row>
    <row r="8418" spans="1:7" ht="18.75" customHeight="1" x14ac:dyDescent="0.25">
      <c r="A8418" s="1333"/>
      <c r="B8418" s="146" t="s">
        <v>8085</v>
      </c>
      <c r="C8418" s="170" t="s">
        <v>95</v>
      </c>
      <c r="D8418" s="164">
        <v>422723</v>
      </c>
      <c r="E8418" s="151">
        <v>833</v>
      </c>
      <c r="F8418" s="164"/>
      <c r="G8418" s="1328"/>
    </row>
    <row r="8419" spans="1:7" ht="18.75" customHeight="1" x14ac:dyDescent="0.25">
      <c r="A8419" s="1333"/>
      <c r="B8419" s="146" t="s">
        <v>8086</v>
      </c>
      <c r="C8419" s="170" t="s">
        <v>95</v>
      </c>
      <c r="D8419" s="164">
        <v>452216</v>
      </c>
      <c r="E8419" s="151">
        <v>833</v>
      </c>
      <c r="F8419" s="164"/>
      <c r="G8419" s="1328"/>
    </row>
    <row r="8420" spans="1:7" ht="18.75" customHeight="1" x14ac:dyDescent="0.25">
      <c r="A8420" s="1333"/>
      <c r="B8420" s="146" t="s">
        <v>8087</v>
      </c>
      <c r="C8420" s="170" t="s">
        <v>95</v>
      </c>
      <c r="D8420" s="164">
        <v>484259</v>
      </c>
      <c r="E8420" s="151">
        <v>833</v>
      </c>
      <c r="F8420" s="164"/>
      <c r="G8420" s="1328"/>
    </row>
    <row r="8421" spans="1:7" ht="18.75" customHeight="1" x14ac:dyDescent="0.25">
      <c r="A8421" s="1333"/>
      <c r="B8421" s="146" t="s">
        <v>8088</v>
      </c>
      <c r="C8421" s="170" t="s">
        <v>95</v>
      </c>
      <c r="D8421" s="164">
        <v>519226</v>
      </c>
      <c r="E8421" s="151">
        <v>833</v>
      </c>
      <c r="F8421" s="164"/>
      <c r="G8421" s="1328"/>
    </row>
    <row r="8422" spans="1:7" ht="18.75" customHeight="1" x14ac:dyDescent="0.25">
      <c r="A8422" s="1333"/>
      <c r="B8422" s="146" t="s">
        <v>8089</v>
      </c>
      <c r="C8422" s="170" t="s">
        <v>95</v>
      </c>
      <c r="D8422" s="164">
        <v>557519</v>
      </c>
      <c r="E8422" s="151">
        <v>833</v>
      </c>
      <c r="F8422" s="164"/>
      <c r="G8422" s="1328"/>
    </row>
    <row r="8423" spans="1:7" ht="18.75" customHeight="1" x14ac:dyDescent="0.25">
      <c r="A8423" s="1333"/>
      <c r="B8423" s="146" t="s">
        <v>8090</v>
      </c>
      <c r="C8423" s="170" t="s">
        <v>95</v>
      </c>
      <c r="D8423" s="164">
        <v>599611</v>
      </c>
      <c r="E8423" s="151">
        <v>833</v>
      </c>
      <c r="F8423" s="164"/>
      <c r="G8423" s="1328"/>
    </row>
    <row r="8424" spans="1:7" ht="18.75" customHeight="1" x14ac:dyDescent="0.25">
      <c r="A8424" s="1333"/>
      <c r="B8424" s="146" t="s">
        <v>8091</v>
      </c>
      <c r="C8424" s="170" t="s">
        <v>95</v>
      </c>
      <c r="D8424" s="164">
        <v>646040</v>
      </c>
      <c r="E8424" s="151">
        <v>833</v>
      </c>
      <c r="F8424" s="164"/>
      <c r="G8424" s="1328"/>
    </row>
    <row r="8425" spans="1:7" ht="18.75" customHeight="1" x14ac:dyDescent="0.25">
      <c r="A8425" s="1333">
        <v>8</v>
      </c>
      <c r="B8425" s="146" t="s">
        <v>8092</v>
      </c>
      <c r="C8425" s="170" t="s">
        <v>95</v>
      </c>
      <c r="D8425" s="164">
        <v>65142</v>
      </c>
      <c r="E8425" s="151">
        <v>833</v>
      </c>
      <c r="F8425" s="164"/>
      <c r="G8425" s="1337" t="s">
        <v>7957</v>
      </c>
    </row>
    <row r="8426" spans="1:7" ht="18.75" customHeight="1" x14ac:dyDescent="0.25">
      <c r="A8426" s="1333"/>
      <c r="B8426" s="146" t="s">
        <v>8093</v>
      </c>
      <c r="C8426" s="170" t="s">
        <v>95</v>
      </c>
      <c r="D8426" s="164">
        <v>85815</v>
      </c>
      <c r="E8426" s="151">
        <v>833</v>
      </c>
      <c r="F8426" s="164"/>
      <c r="G8426" s="1328"/>
    </row>
    <row r="8427" spans="1:7" ht="18.75" customHeight="1" x14ac:dyDescent="0.25">
      <c r="A8427" s="1333"/>
      <c r="B8427" s="146" t="s">
        <v>8094</v>
      </c>
      <c r="C8427" s="170" t="s">
        <v>95</v>
      </c>
      <c r="D8427" s="164">
        <v>225790</v>
      </c>
      <c r="E8427" s="151">
        <v>833</v>
      </c>
      <c r="F8427" s="164"/>
      <c r="G8427" s="1328"/>
    </row>
    <row r="8428" spans="1:7" ht="18.75" customHeight="1" x14ac:dyDescent="0.25">
      <c r="A8428" s="1333"/>
      <c r="B8428" s="146" t="s">
        <v>8095</v>
      </c>
      <c r="C8428" s="170" t="s">
        <v>95</v>
      </c>
      <c r="D8428" s="164">
        <v>303775</v>
      </c>
      <c r="E8428" s="151">
        <v>833</v>
      </c>
      <c r="F8428" s="164"/>
      <c r="G8428" s="1328"/>
    </row>
    <row r="8429" spans="1:7" ht="18.75" customHeight="1" x14ac:dyDescent="0.25">
      <c r="A8429" s="1333"/>
      <c r="B8429" s="146" t="s">
        <v>8096</v>
      </c>
      <c r="C8429" s="170" t="s">
        <v>95</v>
      </c>
      <c r="D8429" s="164">
        <v>324528</v>
      </c>
      <c r="E8429" s="151">
        <v>833</v>
      </c>
      <c r="F8429" s="164"/>
      <c r="G8429" s="1328"/>
    </row>
    <row r="8430" spans="1:7" ht="18.75" customHeight="1" x14ac:dyDescent="0.25">
      <c r="A8430" s="1333"/>
      <c r="B8430" s="146" t="s">
        <v>8097</v>
      </c>
      <c r="C8430" s="170" t="s">
        <v>95</v>
      </c>
      <c r="D8430" s="164">
        <v>346599</v>
      </c>
      <c r="E8430" s="151">
        <v>833</v>
      </c>
      <c r="F8430" s="164"/>
      <c r="G8430" s="1328"/>
    </row>
    <row r="8431" spans="1:7" ht="18.75" customHeight="1" x14ac:dyDescent="0.25">
      <c r="A8431" s="1333"/>
      <c r="B8431" s="146" t="s">
        <v>8098</v>
      </c>
      <c r="C8431" s="170" t="s">
        <v>95</v>
      </c>
      <c r="D8431" s="164">
        <v>370175</v>
      </c>
      <c r="E8431" s="151">
        <v>833</v>
      </c>
      <c r="F8431" s="164"/>
      <c r="G8431" s="1328"/>
    </row>
    <row r="8432" spans="1:7" ht="18.75" customHeight="1" x14ac:dyDescent="0.25">
      <c r="A8432" s="1333"/>
      <c r="B8432" s="146" t="s">
        <v>8099</v>
      </c>
      <c r="C8432" s="170" t="s">
        <v>95</v>
      </c>
      <c r="D8432" s="164">
        <v>395469</v>
      </c>
      <c r="E8432" s="151">
        <v>833</v>
      </c>
      <c r="F8432" s="164"/>
      <c r="G8432" s="1328"/>
    </row>
    <row r="8433" spans="1:7" ht="18.75" customHeight="1" x14ac:dyDescent="0.25">
      <c r="A8433" s="1333"/>
      <c r="B8433" s="146" t="s">
        <v>8100</v>
      </c>
      <c r="C8433" s="170" t="s">
        <v>95</v>
      </c>
      <c r="D8433" s="164">
        <v>422723</v>
      </c>
      <c r="E8433" s="151">
        <v>833</v>
      </c>
      <c r="F8433" s="164"/>
      <c r="G8433" s="1328"/>
    </row>
    <row r="8434" spans="1:7" ht="18.75" customHeight="1" x14ac:dyDescent="0.25">
      <c r="A8434" s="1333"/>
      <c r="B8434" s="146" t="s">
        <v>8101</v>
      </c>
      <c r="C8434" s="170" t="s">
        <v>95</v>
      </c>
      <c r="D8434" s="164">
        <v>452216</v>
      </c>
      <c r="E8434" s="151">
        <v>833</v>
      </c>
      <c r="F8434" s="164"/>
      <c r="G8434" s="1328"/>
    </row>
    <row r="8435" spans="1:7" ht="18.75" customHeight="1" x14ac:dyDescent="0.25">
      <c r="A8435" s="1333"/>
      <c r="B8435" s="146" t="s">
        <v>8102</v>
      </c>
      <c r="C8435" s="170" t="s">
        <v>95</v>
      </c>
      <c r="D8435" s="164">
        <v>484259</v>
      </c>
      <c r="E8435" s="151">
        <v>833</v>
      </c>
      <c r="F8435" s="164"/>
      <c r="G8435" s="1328"/>
    </row>
    <row r="8436" spans="1:7" ht="18.75" customHeight="1" x14ac:dyDescent="0.25">
      <c r="A8436" s="1333"/>
      <c r="B8436" s="146" t="s">
        <v>8103</v>
      </c>
      <c r="C8436" s="170" t="s">
        <v>95</v>
      </c>
      <c r="D8436" s="164">
        <v>519226</v>
      </c>
      <c r="E8436" s="151">
        <v>833</v>
      </c>
      <c r="F8436" s="164"/>
      <c r="G8436" s="1328"/>
    </row>
    <row r="8437" spans="1:7" ht="18.75" customHeight="1" x14ac:dyDescent="0.25">
      <c r="A8437" s="1333"/>
      <c r="B8437" s="146" t="s">
        <v>8104</v>
      </c>
      <c r="C8437" s="170" t="s">
        <v>95</v>
      </c>
      <c r="D8437" s="164">
        <v>557519</v>
      </c>
      <c r="E8437" s="151">
        <v>833</v>
      </c>
      <c r="F8437" s="164"/>
      <c r="G8437" s="1328"/>
    </row>
    <row r="8438" spans="1:7" ht="18.75" customHeight="1" x14ac:dyDescent="0.25">
      <c r="A8438" s="1333"/>
      <c r="B8438" s="146" t="s">
        <v>8105</v>
      </c>
      <c r="C8438" s="170" t="s">
        <v>95</v>
      </c>
      <c r="D8438" s="164">
        <v>599611</v>
      </c>
      <c r="E8438" s="151">
        <v>833</v>
      </c>
      <c r="F8438" s="164"/>
      <c r="G8438" s="1328"/>
    </row>
    <row r="8439" spans="1:7" ht="18.75" customHeight="1" x14ac:dyDescent="0.25">
      <c r="A8439" s="1333"/>
      <c r="B8439" s="146" t="s">
        <v>8106</v>
      </c>
      <c r="C8439" s="170" t="s">
        <v>95</v>
      </c>
      <c r="D8439" s="164">
        <v>646040</v>
      </c>
      <c r="E8439" s="151">
        <v>833</v>
      </c>
      <c r="F8439" s="164"/>
      <c r="G8439" s="1328"/>
    </row>
    <row r="8440" spans="1:7" ht="18.75" customHeight="1" x14ac:dyDescent="0.25">
      <c r="A8440" s="1333">
        <v>8</v>
      </c>
      <c r="B8440" s="146" t="s">
        <v>8107</v>
      </c>
      <c r="C8440" s="170" t="s">
        <v>95</v>
      </c>
      <c r="D8440" s="164">
        <v>65142</v>
      </c>
      <c r="E8440" s="151">
        <v>833</v>
      </c>
      <c r="F8440" s="164"/>
      <c r="G8440" s="1337" t="s">
        <v>7957</v>
      </c>
    </row>
    <row r="8441" spans="1:7" ht="18.75" customHeight="1" x14ac:dyDescent="0.25">
      <c r="A8441" s="1333"/>
      <c r="B8441" s="146" t="s">
        <v>8108</v>
      </c>
      <c r="C8441" s="170" t="s">
        <v>95</v>
      </c>
      <c r="D8441" s="164">
        <v>85815</v>
      </c>
      <c r="E8441" s="151">
        <v>833</v>
      </c>
      <c r="F8441" s="164"/>
      <c r="G8441" s="1328"/>
    </row>
    <row r="8442" spans="1:7" ht="18.75" customHeight="1" x14ac:dyDescent="0.25">
      <c r="A8442" s="1333"/>
      <c r="B8442" s="146" t="s">
        <v>8109</v>
      </c>
      <c r="C8442" s="170" t="s">
        <v>95</v>
      </c>
      <c r="D8442" s="164">
        <v>225790</v>
      </c>
      <c r="E8442" s="151">
        <v>833</v>
      </c>
      <c r="F8442" s="164"/>
      <c r="G8442" s="1328"/>
    </row>
    <row r="8443" spans="1:7" ht="18.75" customHeight="1" x14ac:dyDescent="0.25">
      <c r="A8443" s="1333"/>
      <c r="B8443" s="146" t="s">
        <v>8110</v>
      </c>
      <c r="C8443" s="170" t="s">
        <v>95</v>
      </c>
      <c r="D8443" s="164">
        <v>303775</v>
      </c>
      <c r="E8443" s="151">
        <v>833</v>
      </c>
      <c r="F8443" s="164"/>
      <c r="G8443" s="1328"/>
    </row>
    <row r="8444" spans="1:7" ht="18.75" customHeight="1" x14ac:dyDescent="0.25">
      <c r="A8444" s="1333"/>
      <c r="B8444" s="146" t="s">
        <v>8111</v>
      </c>
      <c r="C8444" s="170" t="s">
        <v>95</v>
      </c>
      <c r="D8444" s="164">
        <v>324528</v>
      </c>
      <c r="E8444" s="151">
        <v>833</v>
      </c>
      <c r="F8444" s="164"/>
      <c r="G8444" s="1328"/>
    </row>
    <row r="8445" spans="1:7" ht="18.75" customHeight="1" x14ac:dyDescent="0.25">
      <c r="A8445" s="1333"/>
      <c r="B8445" s="146" t="s">
        <v>8112</v>
      </c>
      <c r="C8445" s="170" t="s">
        <v>95</v>
      </c>
      <c r="D8445" s="164">
        <v>346599</v>
      </c>
      <c r="E8445" s="151">
        <v>833</v>
      </c>
      <c r="F8445" s="164"/>
      <c r="G8445" s="1328"/>
    </row>
    <row r="8446" spans="1:7" ht="18.75" customHeight="1" x14ac:dyDescent="0.25">
      <c r="A8446" s="1333"/>
      <c r="B8446" s="146" t="s">
        <v>8113</v>
      </c>
      <c r="C8446" s="170" t="s">
        <v>95</v>
      </c>
      <c r="D8446" s="164">
        <v>370175</v>
      </c>
      <c r="E8446" s="151">
        <v>833</v>
      </c>
      <c r="F8446" s="164"/>
      <c r="G8446" s="1328"/>
    </row>
    <row r="8447" spans="1:7" ht="18.75" customHeight="1" x14ac:dyDescent="0.25">
      <c r="A8447" s="1333"/>
      <c r="B8447" s="146" t="s">
        <v>8114</v>
      </c>
      <c r="C8447" s="170" t="s">
        <v>95</v>
      </c>
      <c r="D8447" s="164">
        <v>395469</v>
      </c>
      <c r="E8447" s="151">
        <v>833</v>
      </c>
      <c r="F8447" s="164"/>
      <c r="G8447" s="1328"/>
    </row>
    <row r="8448" spans="1:7" ht="18.75" customHeight="1" x14ac:dyDescent="0.25">
      <c r="A8448" s="1333"/>
      <c r="B8448" s="146" t="s">
        <v>8115</v>
      </c>
      <c r="C8448" s="170" t="s">
        <v>95</v>
      </c>
      <c r="D8448" s="164">
        <v>422723</v>
      </c>
      <c r="E8448" s="151">
        <v>833</v>
      </c>
      <c r="F8448" s="164"/>
      <c r="G8448" s="1328"/>
    </row>
    <row r="8449" spans="1:7" ht="18.75" customHeight="1" x14ac:dyDescent="0.25">
      <c r="A8449" s="1333"/>
      <c r="B8449" s="146" t="s">
        <v>8116</v>
      </c>
      <c r="C8449" s="170" t="s">
        <v>95</v>
      </c>
      <c r="D8449" s="164">
        <v>452216</v>
      </c>
      <c r="E8449" s="151">
        <v>833</v>
      </c>
      <c r="F8449" s="164"/>
      <c r="G8449" s="1328"/>
    </row>
    <row r="8450" spans="1:7" ht="18.75" customHeight="1" x14ac:dyDescent="0.25">
      <c r="A8450" s="1333"/>
      <c r="B8450" s="146" t="s">
        <v>8117</v>
      </c>
      <c r="C8450" s="170" t="s">
        <v>95</v>
      </c>
      <c r="D8450" s="164">
        <v>484259</v>
      </c>
      <c r="E8450" s="151">
        <v>833</v>
      </c>
      <c r="F8450" s="164"/>
      <c r="G8450" s="1328"/>
    </row>
    <row r="8451" spans="1:7" ht="18.75" customHeight="1" x14ac:dyDescent="0.25">
      <c r="A8451" s="1333"/>
      <c r="B8451" s="146" t="s">
        <v>8118</v>
      </c>
      <c r="C8451" s="170" t="s">
        <v>95</v>
      </c>
      <c r="D8451" s="164">
        <v>519226</v>
      </c>
      <c r="E8451" s="151">
        <v>833</v>
      </c>
      <c r="F8451" s="164"/>
      <c r="G8451" s="1328"/>
    </row>
    <row r="8452" spans="1:7" ht="18.75" customHeight="1" x14ac:dyDescent="0.25">
      <c r="A8452" s="1333"/>
      <c r="B8452" s="146" t="s">
        <v>8119</v>
      </c>
      <c r="C8452" s="170" t="s">
        <v>95</v>
      </c>
      <c r="D8452" s="164">
        <v>557519</v>
      </c>
      <c r="E8452" s="151">
        <v>833</v>
      </c>
      <c r="F8452" s="164"/>
      <c r="G8452" s="1328"/>
    </row>
    <row r="8453" spans="1:7" ht="18.75" customHeight="1" x14ac:dyDescent="0.25">
      <c r="A8453" s="1333"/>
      <c r="B8453" s="146" t="s">
        <v>8120</v>
      </c>
      <c r="C8453" s="170" t="s">
        <v>95</v>
      </c>
      <c r="D8453" s="164">
        <v>599611</v>
      </c>
      <c r="E8453" s="151">
        <v>833</v>
      </c>
      <c r="F8453" s="164"/>
      <c r="G8453" s="1328"/>
    </row>
    <row r="8454" spans="1:7" ht="18.75" customHeight="1" x14ac:dyDescent="0.25">
      <c r="A8454" s="1333"/>
      <c r="B8454" s="146" t="s">
        <v>8121</v>
      </c>
      <c r="C8454" s="170" t="s">
        <v>95</v>
      </c>
      <c r="D8454" s="164">
        <v>646040</v>
      </c>
      <c r="E8454" s="151">
        <v>833</v>
      </c>
      <c r="F8454" s="164"/>
      <c r="G8454" s="1328"/>
    </row>
    <row r="8455" spans="1:7" ht="18.75" customHeight="1" x14ac:dyDescent="0.25">
      <c r="A8455" s="1333">
        <v>9</v>
      </c>
      <c r="B8455" s="146" t="s">
        <v>8122</v>
      </c>
      <c r="C8455" s="170" t="s">
        <v>95</v>
      </c>
      <c r="D8455" s="164">
        <v>65142</v>
      </c>
      <c r="E8455" s="151">
        <v>833</v>
      </c>
      <c r="F8455" s="164"/>
      <c r="G8455" s="1337" t="s">
        <v>7957</v>
      </c>
    </row>
    <row r="8456" spans="1:7" ht="18.75" customHeight="1" x14ac:dyDescent="0.25">
      <c r="A8456" s="1333"/>
      <c r="B8456" s="146" t="s">
        <v>8123</v>
      </c>
      <c r="C8456" s="170" t="s">
        <v>95</v>
      </c>
      <c r="D8456" s="164">
        <v>85815</v>
      </c>
      <c r="E8456" s="151">
        <v>833</v>
      </c>
      <c r="F8456" s="164"/>
      <c r="G8456" s="1328"/>
    </row>
    <row r="8457" spans="1:7" ht="18.75" customHeight="1" x14ac:dyDescent="0.25">
      <c r="A8457" s="1333"/>
      <c r="B8457" s="146" t="s">
        <v>8124</v>
      </c>
      <c r="C8457" s="170" t="s">
        <v>95</v>
      </c>
      <c r="D8457" s="164">
        <v>225790</v>
      </c>
      <c r="E8457" s="151">
        <v>833</v>
      </c>
      <c r="F8457" s="164"/>
      <c r="G8457" s="1328"/>
    </row>
    <row r="8458" spans="1:7" ht="18.75" customHeight="1" x14ac:dyDescent="0.25">
      <c r="A8458" s="1333"/>
      <c r="B8458" s="146" t="s">
        <v>8125</v>
      </c>
      <c r="C8458" s="170" t="s">
        <v>95</v>
      </c>
      <c r="D8458" s="164">
        <v>303775</v>
      </c>
      <c r="E8458" s="151">
        <v>833</v>
      </c>
      <c r="F8458" s="164"/>
      <c r="G8458" s="1328"/>
    </row>
    <row r="8459" spans="1:7" ht="18.75" customHeight="1" x14ac:dyDescent="0.25">
      <c r="A8459" s="1333"/>
      <c r="B8459" s="146" t="s">
        <v>8126</v>
      </c>
      <c r="C8459" s="170" t="s">
        <v>95</v>
      </c>
      <c r="D8459" s="164">
        <v>324528</v>
      </c>
      <c r="E8459" s="151">
        <v>833</v>
      </c>
      <c r="F8459" s="164"/>
      <c r="G8459" s="1328"/>
    </row>
    <row r="8460" spans="1:7" ht="18.75" customHeight="1" x14ac:dyDescent="0.25">
      <c r="A8460" s="1333"/>
      <c r="B8460" s="146" t="s">
        <v>8127</v>
      </c>
      <c r="C8460" s="170" t="s">
        <v>95</v>
      </c>
      <c r="D8460" s="164">
        <v>346599</v>
      </c>
      <c r="E8460" s="151">
        <v>833</v>
      </c>
      <c r="F8460" s="164"/>
      <c r="G8460" s="1328"/>
    </row>
    <row r="8461" spans="1:7" ht="18.75" customHeight="1" x14ac:dyDescent="0.25">
      <c r="A8461" s="1333"/>
      <c r="B8461" s="146" t="s">
        <v>8128</v>
      </c>
      <c r="C8461" s="170" t="s">
        <v>95</v>
      </c>
      <c r="D8461" s="164">
        <v>370175</v>
      </c>
      <c r="E8461" s="151">
        <v>833</v>
      </c>
      <c r="F8461" s="164"/>
      <c r="G8461" s="1328"/>
    </row>
    <row r="8462" spans="1:7" ht="18.75" customHeight="1" x14ac:dyDescent="0.25">
      <c r="A8462" s="1333"/>
      <c r="B8462" s="146" t="s">
        <v>8129</v>
      </c>
      <c r="C8462" s="170" t="s">
        <v>95</v>
      </c>
      <c r="D8462" s="164">
        <v>395469</v>
      </c>
      <c r="E8462" s="151">
        <v>833</v>
      </c>
      <c r="F8462" s="164"/>
      <c r="G8462" s="1328"/>
    </row>
    <row r="8463" spans="1:7" ht="18.75" customHeight="1" x14ac:dyDescent="0.25">
      <c r="A8463" s="1333"/>
      <c r="B8463" s="146" t="s">
        <v>8130</v>
      </c>
      <c r="C8463" s="170" t="s">
        <v>95</v>
      </c>
      <c r="D8463" s="164">
        <v>422723</v>
      </c>
      <c r="E8463" s="151">
        <v>833</v>
      </c>
      <c r="F8463" s="164"/>
      <c r="G8463" s="1328"/>
    </row>
    <row r="8464" spans="1:7" ht="18.75" customHeight="1" x14ac:dyDescent="0.25">
      <c r="A8464" s="1333"/>
      <c r="B8464" s="146" t="s">
        <v>8131</v>
      </c>
      <c r="C8464" s="170" t="s">
        <v>95</v>
      </c>
      <c r="D8464" s="164">
        <v>452216</v>
      </c>
      <c r="E8464" s="151">
        <v>833</v>
      </c>
      <c r="F8464" s="164"/>
      <c r="G8464" s="1328"/>
    </row>
    <row r="8465" spans="1:7" ht="18.75" customHeight="1" x14ac:dyDescent="0.25">
      <c r="A8465" s="1333"/>
      <c r="B8465" s="146" t="s">
        <v>8132</v>
      </c>
      <c r="C8465" s="170" t="s">
        <v>95</v>
      </c>
      <c r="D8465" s="164">
        <v>484259</v>
      </c>
      <c r="E8465" s="151">
        <v>833</v>
      </c>
      <c r="F8465" s="164"/>
      <c r="G8465" s="1328"/>
    </row>
    <row r="8466" spans="1:7" ht="18.75" customHeight="1" x14ac:dyDescent="0.25">
      <c r="A8466" s="1333"/>
      <c r="B8466" s="146" t="s">
        <v>8133</v>
      </c>
      <c r="C8466" s="170" t="s">
        <v>95</v>
      </c>
      <c r="D8466" s="164">
        <v>519226</v>
      </c>
      <c r="E8466" s="151">
        <v>833</v>
      </c>
      <c r="F8466" s="164"/>
      <c r="G8466" s="1328"/>
    </row>
    <row r="8467" spans="1:7" ht="18.75" customHeight="1" x14ac:dyDescent="0.25">
      <c r="A8467" s="1333"/>
      <c r="B8467" s="146" t="s">
        <v>8134</v>
      </c>
      <c r="C8467" s="170" t="s">
        <v>95</v>
      </c>
      <c r="D8467" s="164">
        <v>557519</v>
      </c>
      <c r="E8467" s="151">
        <v>833</v>
      </c>
      <c r="F8467" s="164"/>
      <c r="G8467" s="1328"/>
    </row>
    <row r="8468" spans="1:7" ht="18.75" customHeight="1" x14ac:dyDescent="0.25">
      <c r="A8468" s="1333"/>
      <c r="B8468" s="146" t="s">
        <v>8135</v>
      </c>
      <c r="C8468" s="170" t="s">
        <v>95</v>
      </c>
      <c r="D8468" s="164">
        <v>599611</v>
      </c>
      <c r="E8468" s="151">
        <v>833</v>
      </c>
      <c r="F8468" s="164"/>
      <c r="G8468" s="1328"/>
    </row>
    <row r="8469" spans="1:7" ht="18.75" customHeight="1" x14ac:dyDescent="0.25">
      <c r="A8469" s="1333"/>
      <c r="B8469" s="146" t="s">
        <v>8136</v>
      </c>
      <c r="C8469" s="170" t="s">
        <v>95</v>
      </c>
      <c r="D8469" s="164">
        <v>646040</v>
      </c>
      <c r="E8469" s="151">
        <v>833</v>
      </c>
      <c r="F8469" s="164"/>
      <c r="G8469" s="1328"/>
    </row>
    <row r="8470" spans="1:7" ht="18.75" customHeight="1" x14ac:dyDescent="0.25">
      <c r="A8470" s="1333">
        <v>10</v>
      </c>
      <c r="B8470" s="146" t="s">
        <v>8137</v>
      </c>
      <c r="C8470" s="170" t="s">
        <v>95</v>
      </c>
      <c r="D8470" s="164">
        <v>65142</v>
      </c>
      <c r="E8470" s="151">
        <v>833</v>
      </c>
      <c r="F8470" s="164"/>
      <c r="G8470" s="1337" t="s">
        <v>7957</v>
      </c>
    </row>
    <row r="8471" spans="1:7" ht="18.75" customHeight="1" x14ac:dyDescent="0.25">
      <c r="A8471" s="1333"/>
      <c r="B8471" s="146" t="s">
        <v>8138</v>
      </c>
      <c r="C8471" s="170" t="s">
        <v>95</v>
      </c>
      <c r="D8471" s="164">
        <v>85815</v>
      </c>
      <c r="E8471" s="151">
        <v>833</v>
      </c>
      <c r="F8471" s="164"/>
      <c r="G8471" s="1328"/>
    </row>
    <row r="8472" spans="1:7" ht="18.75" customHeight="1" x14ac:dyDescent="0.25">
      <c r="A8472" s="1333"/>
      <c r="B8472" s="146" t="s">
        <v>8139</v>
      </c>
      <c r="C8472" s="170" t="s">
        <v>95</v>
      </c>
      <c r="D8472" s="164">
        <v>225790</v>
      </c>
      <c r="E8472" s="151">
        <v>833</v>
      </c>
      <c r="F8472" s="164"/>
      <c r="G8472" s="1328"/>
    </row>
    <row r="8473" spans="1:7" ht="18.75" customHeight="1" x14ac:dyDescent="0.25">
      <c r="A8473" s="1333"/>
      <c r="B8473" s="146" t="s">
        <v>8140</v>
      </c>
      <c r="C8473" s="170" t="s">
        <v>95</v>
      </c>
      <c r="D8473" s="164">
        <v>303775</v>
      </c>
      <c r="E8473" s="151">
        <v>833</v>
      </c>
      <c r="F8473" s="164"/>
      <c r="G8473" s="1328"/>
    </row>
    <row r="8474" spans="1:7" ht="18.75" customHeight="1" x14ac:dyDescent="0.25">
      <c r="A8474" s="1333"/>
      <c r="B8474" s="146" t="s">
        <v>8141</v>
      </c>
      <c r="C8474" s="170" t="s">
        <v>95</v>
      </c>
      <c r="D8474" s="164">
        <v>324528</v>
      </c>
      <c r="E8474" s="151">
        <v>833</v>
      </c>
      <c r="F8474" s="164"/>
      <c r="G8474" s="1328"/>
    </row>
    <row r="8475" spans="1:7" ht="18.75" customHeight="1" x14ac:dyDescent="0.25">
      <c r="A8475" s="1333"/>
      <c r="B8475" s="146" t="s">
        <v>8142</v>
      </c>
      <c r="C8475" s="170" t="s">
        <v>95</v>
      </c>
      <c r="D8475" s="164">
        <v>346599</v>
      </c>
      <c r="E8475" s="151">
        <v>833</v>
      </c>
      <c r="F8475" s="164"/>
      <c r="G8475" s="1328"/>
    </row>
    <row r="8476" spans="1:7" ht="18.75" customHeight="1" x14ac:dyDescent="0.25">
      <c r="A8476" s="1333"/>
      <c r="B8476" s="146" t="s">
        <v>8143</v>
      </c>
      <c r="C8476" s="170" t="s">
        <v>95</v>
      </c>
      <c r="D8476" s="164">
        <v>370175</v>
      </c>
      <c r="E8476" s="151">
        <v>833</v>
      </c>
      <c r="F8476" s="164"/>
      <c r="G8476" s="1328"/>
    </row>
    <row r="8477" spans="1:7" ht="18.75" customHeight="1" x14ac:dyDescent="0.25">
      <c r="A8477" s="1333"/>
      <c r="B8477" s="146" t="s">
        <v>8144</v>
      </c>
      <c r="C8477" s="170" t="s">
        <v>95</v>
      </c>
      <c r="D8477" s="164">
        <v>395469</v>
      </c>
      <c r="E8477" s="151">
        <v>833</v>
      </c>
      <c r="F8477" s="164"/>
      <c r="G8477" s="1328"/>
    </row>
    <row r="8478" spans="1:7" ht="18.75" customHeight="1" x14ac:dyDescent="0.25">
      <c r="A8478" s="1333"/>
      <c r="B8478" s="146" t="s">
        <v>8145</v>
      </c>
      <c r="C8478" s="170" t="s">
        <v>95</v>
      </c>
      <c r="D8478" s="164">
        <v>422723</v>
      </c>
      <c r="E8478" s="151">
        <v>833</v>
      </c>
      <c r="F8478" s="164"/>
      <c r="G8478" s="1328"/>
    </row>
    <row r="8479" spans="1:7" ht="18.75" customHeight="1" x14ac:dyDescent="0.25">
      <c r="A8479" s="1333"/>
      <c r="B8479" s="146" t="s">
        <v>8146</v>
      </c>
      <c r="C8479" s="170" t="s">
        <v>95</v>
      </c>
      <c r="D8479" s="164">
        <v>452216</v>
      </c>
      <c r="E8479" s="151">
        <v>833</v>
      </c>
      <c r="F8479" s="164"/>
      <c r="G8479" s="1328"/>
    </row>
    <row r="8480" spans="1:7" ht="18.75" customHeight="1" x14ac:dyDescent="0.25">
      <c r="A8480" s="1333"/>
      <c r="B8480" s="146" t="s">
        <v>8147</v>
      </c>
      <c r="C8480" s="170" t="s">
        <v>95</v>
      </c>
      <c r="D8480" s="164">
        <v>484259</v>
      </c>
      <c r="E8480" s="151">
        <v>833</v>
      </c>
      <c r="F8480" s="164"/>
      <c r="G8480" s="1328"/>
    </row>
    <row r="8481" spans="1:7" ht="18.75" customHeight="1" x14ac:dyDescent="0.25">
      <c r="A8481" s="1333"/>
      <c r="B8481" s="146" t="s">
        <v>8148</v>
      </c>
      <c r="C8481" s="170" t="s">
        <v>95</v>
      </c>
      <c r="D8481" s="164">
        <v>519226</v>
      </c>
      <c r="E8481" s="151">
        <v>833</v>
      </c>
      <c r="F8481" s="164"/>
      <c r="G8481" s="1328"/>
    </row>
    <row r="8482" spans="1:7" ht="18.75" customHeight="1" x14ac:dyDescent="0.25">
      <c r="A8482" s="1333"/>
      <c r="B8482" s="146" t="s">
        <v>8149</v>
      </c>
      <c r="C8482" s="170" t="s">
        <v>95</v>
      </c>
      <c r="D8482" s="164">
        <v>557519</v>
      </c>
      <c r="E8482" s="151">
        <v>833</v>
      </c>
      <c r="F8482" s="164"/>
      <c r="G8482" s="1328"/>
    </row>
    <row r="8483" spans="1:7" ht="18.75" customHeight="1" x14ac:dyDescent="0.25">
      <c r="A8483" s="1333"/>
      <c r="B8483" s="146" t="s">
        <v>8150</v>
      </c>
      <c r="C8483" s="170" t="s">
        <v>95</v>
      </c>
      <c r="D8483" s="164">
        <v>599611</v>
      </c>
      <c r="E8483" s="151">
        <v>833</v>
      </c>
      <c r="F8483" s="164"/>
      <c r="G8483" s="1328"/>
    </row>
    <row r="8484" spans="1:7" ht="18.75" customHeight="1" x14ac:dyDescent="0.25">
      <c r="A8484" s="1333"/>
      <c r="B8484" s="146" t="s">
        <v>8151</v>
      </c>
      <c r="C8484" s="170" t="s">
        <v>95</v>
      </c>
      <c r="D8484" s="164">
        <v>646040</v>
      </c>
      <c r="E8484" s="151">
        <v>833</v>
      </c>
      <c r="F8484" s="164"/>
      <c r="G8484" s="1328"/>
    </row>
    <row r="8485" spans="1:7" ht="18.75" customHeight="1" x14ac:dyDescent="0.25">
      <c r="A8485" s="1333">
        <v>11</v>
      </c>
      <c r="B8485" s="146" t="s">
        <v>8152</v>
      </c>
      <c r="C8485" s="170" t="s">
        <v>95</v>
      </c>
      <c r="D8485" s="164">
        <v>65142</v>
      </c>
      <c r="E8485" s="151">
        <v>833</v>
      </c>
      <c r="F8485" s="164"/>
      <c r="G8485" s="1337" t="s">
        <v>7957</v>
      </c>
    </row>
    <row r="8486" spans="1:7" ht="18.75" customHeight="1" x14ac:dyDescent="0.25">
      <c r="A8486" s="1333"/>
      <c r="B8486" s="146" t="s">
        <v>8153</v>
      </c>
      <c r="C8486" s="170" t="s">
        <v>95</v>
      </c>
      <c r="D8486" s="164">
        <v>85815</v>
      </c>
      <c r="E8486" s="151">
        <v>833</v>
      </c>
      <c r="F8486" s="164"/>
      <c r="G8486" s="1328"/>
    </row>
    <row r="8487" spans="1:7" ht="18.75" customHeight="1" x14ac:dyDescent="0.25">
      <c r="A8487" s="1333"/>
      <c r="B8487" s="146" t="s">
        <v>8154</v>
      </c>
      <c r="C8487" s="170" t="s">
        <v>95</v>
      </c>
      <c r="D8487" s="164">
        <v>225790</v>
      </c>
      <c r="E8487" s="151">
        <v>833</v>
      </c>
      <c r="F8487" s="164"/>
      <c r="G8487" s="1328"/>
    </row>
    <row r="8488" spans="1:7" ht="18.75" customHeight="1" x14ac:dyDescent="0.25">
      <c r="A8488" s="1333"/>
      <c r="B8488" s="146" t="s">
        <v>8155</v>
      </c>
      <c r="C8488" s="170" t="s">
        <v>95</v>
      </c>
      <c r="D8488" s="164">
        <v>303775</v>
      </c>
      <c r="E8488" s="151">
        <v>833</v>
      </c>
      <c r="F8488" s="164"/>
      <c r="G8488" s="1328"/>
    </row>
    <row r="8489" spans="1:7" ht="18.75" customHeight="1" x14ac:dyDescent="0.25">
      <c r="A8489" s="1333"/>
      <c r="B8489" s="146" t="s">
        <v>8156</v>
      </c>
      <c r="C8489" s="170" t="s">
        <v>95</v>
      </c>
      <c r="D8489" s="164">
        <v>324528</v>
      </c>
      <c r="E8489" s="151">
        <v>833</v>
      </c>
      <c r="F8489" s="164"/>
      <c r="G8489" s="1328"/>
    </row>
    <row r="8490" spans="1:7" ht="18.75" customHeight="1" x14ac:dyDescent="0.25">
      <c r="A8490" s="1333"/>
      <c r="B8490" s="146" t="s">
        <v>8157</v>
      </c>
      <c r="C8490" s="170" t="s">
        <v>95</v>
      </c>
      <c r="D8490" s="164">
        <v>346599</v>
      </c>
      <c r="E8490" s="151">
        <v>833</v>
      </c>
      <c r="F8490" s="164"/>
      <c r="G8490" s="1328"/>
    </row>
    <row r="8491" spans="1:7" ht="18.75" customHeight="1" x14ac:dyDescent="0.25">
      <c r="A8491" s="1333"/>
      <c r="B8491" s="146" t="s">
        <v>8158</v>
      </c>
      <c r="C8491" s="170" t="s">
        <v>95</v>
      </c>
      <c r="D8491" s="164">
        <v>370175</v>
      </c>
      <c r="E8491" s="151">
        <v>833</v>
      </c>
      <c r="F8491" s="164"/>
      <c r="G8491" s="1328"/>
    </row>
    <row r="8492" spans="1:7" ht="18.75" customHeight="1" x14ac:dyDescent="0.25">
      <c r="A8492" s="1333"/>
      <c r="B8492" s="146" t="s">
        <v>8159</v>
      </c>
      <c r="C8492" s="170" t="s">
        <v>95</v>
      </c>
      <c r="D8492" s="164">
        <v>395469</v>
      </c>
      <c r="E8492" s="151">
        <v>833</v>
      </c>
      <c r="F8492" s="164"/>
      <c r="G8492" s="1328"/>
    </row>
    <row r="8493" spans="1:7" ht="18.75" customHeight="1" x14ac:dyDescent="0.25">
      <c r="A8493" s="1333"/>
      <c r="B8493" s="146" t="s">
        <v>8160</v>
      </c>
      <c r="C8493" s="170" t="s">
        <v>95</v>
      </c>
      <c r="D8493" s="164">
        <v>422723</v>
      </c>
      <c r="E8493" s="151">
        <v>833</v>
      </c>
      <c r="F8493" s="164"/>
      <c r="G8493" s="1328"/>
    </row>
    <row r="8494" spans="1:7" ht="18.75" customHeight="1" x14ac:dyDescent="0.25">
      <c r="A8494" s="1333"/>
      <c r="B8494" s="146" t="s">
        <v>8161</v>
      </c>
      <c r="C8494" s="170" t="s">
        <v>95</v>
      </c>
      <c r="D8494" s="164">
        <v>452216</v>
      </c>
      <c r="E8494" s="151">
        <v>833</v>
      </c>
      <c r="F8494" s="164"/>
      <c r="G8494" s="1328"/>
    </row>
    <row r="8495" spans="1:7" ht="18.75" customHeight="1" x14ac:dyDescent="0.25">
      <c r="A8495" s="1333"/>
      <c r="B8495" s="146" t="s">
        <v>8162</v>
      </c>
      <c r="C8495" s="170" t="s">
        <v>95</v>
      </c>
      <c r="D8495" s="164">
        <v>484259</v>
      </c>
      <c r="E8495" s="151">
        <v>833</v>
      </c>
      <c r="F8495" s="164"/>
      <c r="G8495" s="1328"/>
    </row>
    <row r="8496" spans="1:7" ht="18.75" customHeight="1" x14ac:dyDescent="0.25">
      <c r="A8496" s="1333"/>
      <c r="B8496" s="146" t="s">
        <v>8163</v>
      </c>
      <c r="C8496" s="170" t="s">
        <v>95</v>
      </c>
      <c r="D8496" s="164">
        <v>519226</v>
      </c>
      <c r="E8496" s="151">
        <v>833</v>
      </c>
      <c r="F8496" s="164"/>
      <c r="G8496" s="1328"/>
    </row>
    <row r="8497" spans="1:7" ht="18.75" customHeight="1" x14ac:dyDescent="0.25">
      <c r="A8497" s="1333"/>
      <c r="B8497" s="146" t="s">
        <v>8164</v>
      </c>
      <c r="C8497" s="170" t="s">
        <v>95</v>
      </c>
      <c r="D8497" s="164">
        <v>557519</v>
      </c>
      <c r="E8497" s="151">
        <v>833</v>
      </c>
      <c r="F8497" s="164"/>
      <c r="G8497" s="1328"/>
    </row>
    <row r="8498" spans="1:7" ht="18.75" customHeight="1" x14ac:dyDescent="0.25">
      <c r="A8498" s="1333"/>
      <c r="B8498" s="146" t="s">
        <v>8165</v>
      </c>
      <c r="C8498" s="170" t="s">
        <v>95</v>
      </c>
      <c r="D8498" s="164">
        <v>599611</v>
      </c>
      <c r="E8498" s="151">
        <v>833</v>
      </c>
      <c r="F8498" s="164"/>
      <c r="G8498" s="1328"/>
    </row>
    <row r="8499" spans="1:7" ht="18.75" customHeight="1" x14ac:dyDescent="0.25">
      <c r="A8499" s="1333"/>
      <c r="B8499" s="146" t="s">
        <v>8166</v>
      </c>
      <c r="C8499" s="170" t="s">
        <v>95</v>
      </c>
      <c r="D8499" s="164">
        <v>646040</v>
      </c>
      <c r="E8499" s="151">
        <v>833</v>
      </c>
      <c r="F8499" s="164"/>
      <c r="G8499" s="1328"/>
    </row>
    <row r="8500" spans="1:7" ht="18.75" customHeight="1" x14ac:dyDescent="0.25">
      <c r="A8500" s="1333">
        <v>12</v>
      </c>
      <c r="B8500" s="146" t="s">
        <v>8167</v>
      </c>
      <c r="C8500" s="170" t="s">
        <v>95</v>
      </c>
      <c r="D8500" s="164">
        <v>65142</v>
      </c>
      <c r="E8500" s="151">
        <v>833</v>
      </c>
      <c r="F8500" s="164"/>
      <c r="G8500" s="1337" t="s">
        <v>7957</v>
      </c>
    </row>
    <row r="8501" spans="1:7" ht="18.75" customHeight="1" x14ac:dyDescent="0.25">
      <c r="A8501" s="1333"/>
      <c r="B8501" s="146" t="s">
        <v>8168</v>
      </c>
      <c r="C8501" s="170" t="s">
        <v>95</v>
      </c>
      <c r="D8501" s="164">
        <v>85815</v>
      </c>
      <c r="E8501" s="151">
        <v>833</v>
      </c>
      <c r="F8501" s="164"/>
      <c r="G8501" s="1328"/>
    </row>
    <row r="8502" spans="1:7" ht="18.75" customHeight="1" x14ac:dyDescent="0.25">
      <c r="A8502" s="1333"/>
      <c r="B8502" s="146" t="s">
        <v>8169</v>
      </c>
      <c r="C8502" s="170" t="s">
        <v>95</v>
      </c>
      <c r="D8502" s="164">
        <v>225790</v>
      </c>
      <c r="E8502" s="151">
        <v>833</v>
      </c>
      <c r="F8502" s="164"/>
      <c r="G8502" s="1328"/>
    </row>
    <row r="8503" spans="1:7" ht="18.75" customHeight="1" x14ac:dyDescent="0.25">
      <c r="A8503" s="1333"/>
      <c r="B8503" s="146" t="s">
        <v>8170</v>
      </c>
      <c r="C8503" s="170" t="s">
        <v>95</v>
      </c>
      <c r="D8503" s="164">
        <v>303775</v>
      </c>
      <c r="E8503" s="151">
        <v>833</v>
      </c>
      <c r="F8503" s="164"/>
      <c r="G8503" s="1328"/>
    </row>
    <row r="8504" spans="1:7" ht="18.75" customHeight="1" x14ac:dyDescent="0.25">
      <c r="A8504" s="1333"/>
      <c r="B8504" s="146" t="s">
        <v>8171</v>
      </c>
      <c r="C8504" s="170" t="s">
        <v>95</v>
      </c>
      <c r="D8504" s="164">
        <v>324528</v>
      </c>
      <c r="E8504" s="151">
        <v>833</v>
      </c>
      <c r="F8504" s="164"/>
      <c r="G8504" s="1328"/>
    </row>
    <row r="8505" spans="1:7" ht="18.75" customHeight="1" x14ac:dyDescent="0.25">
      <c r="A8505" s="1333"/>
      <c r="B8505" s="146" t="s">
        <v>8172</v>
      </c>
      <c r="C8505" s="170" t="s">
        <v>95</v>
      </c>
      <c r="D8505" s="164">
        <v>346599</v>
      </c>
      <c r="E8505" s="151">
        <v>833</v>
      </c>
      <c r="F8505" s="164"/>
      <c r="G8505" s="1328"/>
    </row>
    <row r="8506" spans="1:7" ht="18.75" customHeight="1" x14ac:dyDescent="0.25">
      <c r="A8506" s="1333"/>
      <c r="B8506" s="146" t="s">
        <v>8173</v>
      </c>
      <c r="C8506" s="170" t="s">
        <v>95</v>
      </c>
      <c r="D8506" s="164">
        <v>370175</v>
      </c>
      <c r="E8506" s="151">
        <v>833</v>
      </c>
      <c r="F8506" s="164"/>
      <c r="G8506" s="1328"/>
    </row>
    <row r="8507" spans="1:7" ht="18.75" customHeight="1" x14ac:dyDescent="0.25">
      <c r="A8507" s="1333"/>
      <c r="B8507" s="146" t="s">
        <v>8174</v>
      </c>
      <c r="C8507" s="170" t="s">
        <v>95</v>
      </c>
      <c r="D8507" s="164">
        <v>395469</v>
      </c>
      <c r="E8507" s="151">
        <v>833</v>
      </c>
      <c r="F8507" s="164"/>
      <c r="G8507" s="1328"/>
    </row>
    <row r="8508" spans="1:7" ht="18.75" customHeight="1" x14ac:dyDescent="0.25">
      <c r="A8508" s="1333"/>
      <c r="B8508" s="146" t="s">
        <v>8175</v>
      </c>
      <c r="C8508" s="170" t="s">
        <v>95</v>
      </c>
      <c r="D8508" s="164">
        <v>422723</v>
      </c>
      <c r="E8508" s="151">
        <v>833</v>
      </c>
      <c r="F8508" s="164"/>
      <c r="G8508" s="1328"/>
    </row>
    <row r="8509" spans="1:7" ht="18.75" customHeight="1" x14ac:dyDescent="0.25">
      <c r="A8509" s="1333"/>
      <c r="B8509" s="146" t="s">
        <v>8176</v>
      </c>
      <c r="C8509" s="170" t="s">
        <v>95</v>
      </c>
      <c r="D8509" s="164">
        <v>452216</v>
      </c>
      <c r="E8509" s="151">
        <v>833</v>
      </c>
      <c r="F8509" s="164"/>
      <c r="G8509" s="1328"/>
    </row>
    <row r="8510" spans="1:7" ht="18.75" customHeight="1" x14ac:dyDescent="0.25">
      <c r="A8510" s="1333"/>
      <c r="B8510" s="146" t="s">
        <v>8177</v>
      </c>
      <c r="C8510" s="170" t="s">
        <v>95</v>
      </c>
      <c r="D8510" s="164">
        <v>484259</v>
      </c>
      <c r="E8510" s="151">
        <v>833</v>
      </c>
      <c r="F8510" s="164"/>
      <c r="G8510" s="1328"/>
    </row>
    <row r="8511" spans="1:7" ht="18.75" customHeight="1" x14ac:dyDescent="0.25">
      <c r="A8511" s="1333"/>
      <c r="B8511" s="146" t="s">
        <v>8178</v>
      </c>
      <c r="C8511" s="170" t="s">
        <v>95</v>
      </c>
      <c r="D8511" s="164">
        <v>519226</v>
      </c>
      <c r="E8511" s="151">
        <v>833</v>
      </c>
      <c r="F8511" s="164"/>
      <c r="G8511" s="1328"/>
    </row>
    <row r="8512" spans="1:7" ht="18.75" customHeight="1" x14ac:dyDescent="0.25">
      <c r="A8512" s="1333"/>
      <c r="B8512" s="146" t="s">
        <v>8179</v>
      </c>
      <c r="C8512" s="170" t="s">
        <v>95</v>
      </c>
      <c r="D8512" s="164">
        <v>557519</v>
      </c>
      <c r="E8512" s="151">
        <v>833</v>
      </c>
      <c r="F8512" s="164"/>
      <c r="G8512" s="1328"/>
    </row>
    <row r="8513" spans="1:7" ht="18.75" customHeight="1" x14ac:dyDescent="0.25">
      <c r="A8513" s="1333"/>
      <c r="B8513" s="146" t="s">
        <v>8180</v>
      </c>
      <c r="C8513" s="170" t="s">
        <v>95</v>
      </c>
      <c r="D8513" s="164">
        <v>599611</v>
      </c>
      <c r="E8513" s="151">
        <v>833</v>
      </c>
      <c r="F8513" s="164"/>
      <c r="G8513" s="1328"/>
    </row>
    <row r="8514" spans="1:7" ht="18.75" customHeight="1" x14ac:dyDescent="0.25">
      <c r="A8514" s="1333"/>
      <c r="B8514" s="146" t="s">
        <v>8181</v>
      </c>
      <c r="C8514" s="170" t="s">
        <v>95</v>
      </c>
      <c r="D8514" s="164">
        <v>646040</v>
      </c>
      <c r="E8514" s="151">
        <v>833</v>
      </c>
      <c r="F8514" s="164"/>
      <c r="G8514" s="1328"/>
    </row>
    <row r="8515" spans="1:7" ht="18.75" customHeight="1" x14ac:dyDescent="0.25">
      <c r="A8515" s="1333">
        <v>13</v>
      </c>
      <c r="B8515" s="146" t="s">
        <v>8182</v>
      </c>
      <c r="C8515" s="170" t="s">
        <v>95</v>
      </c>
      <c r="D8515" s="164">
        <v>65142</v>
      </c>
      <c r="E8515" s="151">
        <v>833</v>
      </c>
      <c r="F8515" s="164"/>
      <c r="G8515" s="1337" t="s">
        <v>7957</v>
      </c>
    </row>
    <row r="8516" spans="1:7" ht="18.75" customHeight="1" x14ac:dyDescent="0.25">
      <c r="A8516" s="1333"/>
      <c r="B8516" s="146" t="s">
        <v>8183</v>
      </c>
      <c r="C8516" s="170" t="s">
        <v>95</v>
      </c>
      <c r="D8516" s="164">
        <v>85815</v>
      </c>
      <c r="E8516" s="151">
        <v>833</v>
      </c>
      <c r="F8516" s="164"/>
      <c r="G8516" s="1328"/>
    </row>
    <row r="8517" spans="1:7" ht="18.75" customHeight="1" x14ac:dyDescent="0.25">
      <c r="A8517" s="1333"/>
      <c r="B8517" s="146" t="s">
        <v>8184</v>
      </c>
      <c r="C8517" s="170" t="s">
        <v>95</v>
      </c>
      <c r="D8517" s="164">
        <v>225790</v>
      </c>
      <c r="E8517" s="151">
        <v>833</v>
      </c>
      <c r="F8517" s="164"/>
      <c r="G8517" s="1328"/>
    </row>
    <row r="8518" spans="1:7" ht="18.75" customHeight="1" x14ac:dyDescent="0.25">
      <c r="A8518" s="1333"/>
      <c r="B8518" s="146" t="s">
        <v>8185</v>
      </c>
      <c r="C8518" s="170" t="s">
        <v>95</v>
      </c>
      <c r="D8518" s="164">
        <v>303775</v>
      </c>
      <c r="E8518" s="151">
        <v>833</v>
      </c>
      <c r="F8518" s="164"/>
      <c r="G8518" s="1328"/>
    </row>
    <row r="8519" spans="1:7" ht="18.75" customHeight="1" x14ac:dyDescent="0.25">
      <c r="A8519" s="1333"/>
      <c r="B8519" s="146" t="s">
        <v>8186</v>
      </c>
      <c r="C8519" s="170" t="s">
        <v>95</v>
      </c>
      <c r="D8519" s="164">
        <v>324528</v>
      </c>
      <c r="E8519" s="151">
        <v>833</v>
      </c>
      <c r="F8519" s="164"/>
      <c r="G8519" s="1328"/>
    </row>
    <row r="8520" spans="1:7" ht="18.75" customHeight="1" x14ac:dyDescent="0.25">
      <c r="A8520" s="1333"/>
      <c r="B8520" s="146" t="s">
        <v>8187</v>
      </c>
      <c r="C8520" s="170" t="s">
        <v>95</v>
      </c>
      <c r="D8520" s="164">
        <v>346599</v>
      </c>
      <c r="E8520" s="151">
        <v>833</v>
      </c>
      <c r="F8520" s="164"/>
      <c r="G8520" s="1328"/>
    </row>
    <row r="8521" spans="1:7" ht="18.75" customHeight="1" x14ac:dyDescent="0.25">
      <c r="A8521" s="1333"/>
      <c r="B8521" s="146" t="s">
        <v>8188</v>
      </c>
      <c r="C8521" s="170" t="s">
        <v>95</v>
      </c>
      <c r="D8521" s="164">
        <v>370175</v>
      </c>
      <c r="E8521" s="151">
        <v>833</v>
      </c>
      <c r="F8521" s="164"/>
      <c r="G8521" s="1328"/>
    </row>
    <row r="8522" spans="1:7" ht="18.75" customHeight="1" x14ac:dyDescent="0.25">
      <c r="A8522" s="1333"/>
      <c r="B8522" s="146" t="s">
        <v>8189</v>
      </c>
      <c r="C8522" s="170" t="s">
        <v>95</v>
      </c>
      <c r="D8522" s="164">
        <v>395469</v>
      </c>
      <c r="E8522" s="151">
        <v>833</v>
      </c>
      <c r="F8522" s="164"/>
      <c r="G8522" s="1328"/>
    </row>
    <row r="8523" spans="1:7" ht="18.75" customHeight="1" x14ac:dyDescent="0.25">
      <c r="A8523" s="1333"/>
      <c r="B8523" s="146" t="s">
        <v>8190</v>
      </c>
      <c r="C8523" s="170" t="s">
        <v>95</v>
      </c>
      <c r="D8523" s="164">
        <v>422723</v>
      </c>
      <c r="E8523" s="151">
        <v>833</v>
      </c>
      <c r="F8523" s="164"/>
      <c r="G8523" s="1328"/>
    </row>
    <row r="8524" spans="1:7" ht="18.75" customHeight="1" x14ac:dyDescent="0.25">
      <c r="A8524" s="1333"/>
      <c r="B8524" s="146" t="s">
        <v>8191</v>
      </c>
      <c r="C8524" s="170" t="s">
        <v>95</v>
      </c>
      <c r="D8524" s="164">
        <v>452216</v>
      </c>
      <c r="E8524" s="151">
        <v>833</v>
      </c>
      <c r="F8524" s="164"/>
      <c r="G8524" s="1328"/>
    </row>
    <row r="8525" spans="1:7" ht="18.75" customHeight="1" x14ac:dyDescent="0.25">
      <c r="A8525" s="1333"/>
      <c r="B8525" s="146" t="s">
        <v>8192</v>
      </c>
      <c r="C8525" s="170" t="s">
        <v>95</v>
      </c>
      <c r="D8525" s="164">
        <v>484259</v>
      </c>
      <c r="E8525" s="151">
        <v>833</v>
      </c>
      <c r="F8525" s="164"/>
      <c r="G8525" s="1328"/>
    </row>
    <row r="8526" spans="1:7" ht="18.75" customHeight="1" x14ac:dyDescent="0.25">
      <c r="A8526" s="1333"/>
      <c r="B8526" s="146" t="s">
        <v>8193</v>
      </c>
      <c r="C8526" s="170" t="s">
        <v>95</v>
      </c>
      <c r="D8526" s="164">
        <v>519226</v>
      </c>
      <c r="E8526" s="151">
        <v>833</v>
      </c>
      <c r="F8526" s="164"/>
      <c r="G8526" s="1328"/>
    </row>
    <row r="8527" spans="1:7" ht="18.75" customHeight="1" x14ac:dyDescent="0.25">
      <c r="A8527" s="1333"/>
      <c r="B8527" s="146" t="s">
        <v>8194</v>
      </c>
      <c r="C8527" s="170" t="s">
        <v>95</v>
      </c>
      <c r="D8527" s="164">
        <v>557519</v>
      </c>
      <c r="E8527" s="151">
        <v>833</v>
      </c>
      <c r="F8527" s="164"/>
      <c r="G8527" s="1328"/>
    </row>
    <row r="8528" spans="1:7" ht="18.75" customHeight="1" x14ac:dyDescent="0.25">
      <c r="A8528" s="1333"/>
      <c r="B8528" s="146" t="s">
        <v>8195</v>
      </c>
      <c r="C8528" s="170" t="s">
        <v>95</v>
      </c>
      <c r="D8528" s="164">
        <v>599611</v>
      </c>
      <c r="E8528" s="151">
        <v>833</v>
      </c>
      <c r="F8528" s="164"/>
      <c r="G8528" s="1328"/>
    </row>
    <row r="8529" spans="1:7" ht="18.75" customHeight="1" x14ac:dyDescent="0.25">
      <c r="A8529" s="1333"/>
      <c r="B8529" s="146" t="s">
        <v>8196</v>
      </c>
      <c r="C8529" s="170" t="s">
        <v>95</v>
      </c>
      <c r="D8529" s="164">
        <v>646040</v>
      </c>
      <c r="E8529" s="151">
        <v>833</v>
      </c>
      <c r="F8529" s="164"/>
      <c r="G8529" s="1328"/>
    </row>
    <row r="8530" spans="1:7" ht="18.75" customHeight="1" x14ac:dyDescent="0.25">
      <c r="A8530" s="1333">
        <v>13</v>
      </c>
      <c r="B8530" s="146" t="s">
        <v>8197</v>
      </c>
      <c r="C8530" s="170" t="s">
        <v>95</v>
      </c>
      <c r="D8530" s="164">
        <v>65142</v>
      </c>
      <c r="E8530" s="151">
        <v>833</v>
      </c>
      <c r="F8530" s="164"/>
      <c r="G8530" s="1337" t="s">
        <v>7957</v>
      </c>
    </row>
    <row r="8531" spans="1:7" ht="18.75" customHeight="1" x14ac:dyDescent="0.25">
      <c r="A8531" s="1333"/>
      <c r="B8531" s="146" t="s">
        <v>8198</v>
      </c>
      <c r="C8531" s="170" t="s">
        <v>95</v>
      </c>
      <c r="D8531" s="164">
        <v>85815</v>
      </c>
      <c r="E8531" s="151">
        <v>833</v>
      </c>
      <c r="F8531" s="164"/>
      <c r="G8531" s="1328"/>
    </row>
    <row r="8532" spans="1:7" ht="18.75" customHeight="1" x14ac:dyDescent="0.25">
      <c r="A8532" s="1333"/>
      <c r="B8532" s="146" t="s">
        <v>8199</v>
      </c>
      <c r="C8532" s="170" t="s">
        <v>95</v>
      </c>
      <c r="D8532" s="164">
        <v>225790</v>
      </c>
      <c r="E8532" s="151">
        <v>833</v>
      </c>
      <c r="F8532" s="164"/>
      <c r="G8532" s="1328"/>
    </row>
    <row r="8533" spans="1:7" ht="18.75" customHeight="1" x14ac:dyDescent="0.25">
      <c r="A8533" s="1333"/>
      <c r="B8533" s="146" t="s">
        <v>8200</v>
      </c>
      <c r="C8533" s="170" t="s">
        <v>95</v>
      </c>
      <c r="D8533" s="164">
        <v>303775</v>
      </c>
      <c r="E8533" s="151">
        <v>833</v>
      </c>
      <c r="F8533" s="164"/>
      <c r="G8533" s="1328"/>
    </row>
    <row r="8534" spans="1:7" ht="18.75" customHeight="1" x14ac:dyDescent="0.25">
      <c r="A8534" s="1333"/>
      <c r="B8534" s="146" t="s">
        <v>8201</v>
      </c>
      <c r="C8534" s="170" t="s">
        <v>95</v>
      </c>
      <c r="D8534" s="164">
        <v>324528</v>
      </c>
      <c r="E8534" s="151">
        <v>833</v>
      </c>
      <c r="F8534" s="164"/>
      <c r="G8534" s="1328"/>
    </row>
    <row r="8535" spans="1:7" ht="18.75" customHeight="1" x14ac:dyDescent="0.25">
      <c r="A8535" s="1333"/>
      <c r="B8535" s="146" t="s">
        <v>8202</v>
      </c>
      <c r="C8535" s="170" t="s">
        <v>95</v>
      </c>
      <c r="D8535" s="164">
        <v>346599</v>
      </c>
      <c r="E8535" s="151">
        <v>833</v>
      </c>
      <c r="F8535" s="164"/>
      <c r="G8535" s="1328"/>
    </row>
    <row r="8536" spans="1:7" ht="18.75" customHeight="1" x14ac:dyDescent="0.25">
      <c r="A8536" s="1333"/>
      <c r="B8536" s="146" t="s">
        <v>8203</v>
      </c>
      <c r="C8536" s="170" t="s">
        <v>95</v>
      </c>
      <c r="D8536" s="164">
        <v>370175</v>
      </c>
      <c r="E8536" s="151">
        <v>833</v>
      </c>
      <c r="F8536" s="164"/>
      <c r="G8536" s="1328"/>
    </row>
    <row r="8537" spans="1:7" ht="18.75" customHeight="1" x14ac:dyDescent="0.25">
      <c r="A8537" s="1333"/>
      <c r="B8537" s="146" t="s">
        <v>8204</v>
      </c>
      <c r="C8537" s="170" t="s">
        <v>95</v>
      </c>
      <c r="D8537" s="164">
        <v>395469</v>
      </c>
      <c r="E8537" s="151">
        <v>833</v>
      </c>
      <c r="F8537" s="164"/>
      <c r="G8537" s="1328"/>
    </row>
    <row r="8538" spans="1:7" ht="18.75" customHeight="1" x14ac:dyDescent="0.25">
      <c r="A8538" s="1333"/>
      <c r="B8538" s="146" t="s">
        <v>8205</v>
      </c>
      <c r="C8538" s="170" t="s">
        <v>95</v>
      </c>
      <c r="D8538" s="164">
        <v>422723</v>
      </c>
      <c r="E8538" s="151">
        <v>833</v>
      </c>
      <c r="F8538" s="164"/>
      <c r="G8538" s="1328"/>
    </row>
    <row r="8539" spans="1:7" ht="18.75" customHeight="1" x14ac:dyDescent="0.25">
      <c r="A8539" s="1333"/>
      <c r="B8539" s="146" t="s">
        <v>8206</v>
      </c>
      <c r="C8539" s="170" t="s">
        <v>95</v>
      </c>
      <c r="D8539" s="164">
        <v>452216</v>
      </c>
      <c r="E8539" s="151">
        <v>833</v>
      </c>
      <c r="F8539" s="164"/>
      <c r="G8539" s="1328"/>
    </row>
    <row r="8540" spans="1:7" ht="18.75" customHeight="1" x14ac:dyDescent="0.25">
      <c r="A8540" s="1333"/>
      <c r="B8540" s="146" t="s">
        <v>8207</v>
      </c>
      <c r="C8540" s="170" t="s">
        <v>95</v>
      </c>
      <c r="D8540" s="164">
        <v>484259</v>
      </c>
      <c r="E8540" s="151">
        <v>833</v>
      </c>
      <c r="F8540" s="164"/>
      <c r="G8540" s="1328"/>
    </row>
    <row r="8541" spans="1:7" ht="18.75" customHeight="1" x14ac:dyDescent="0.25">
      <c r="A8541" s="1333"/>
      <c r="B8541" s="146" t="s">
        <v>8208</v>
      </c>
      <c r="C8541" s="170" t="s">
        <v>95</v>
      </c>
      <c r="D8541" s="164">
        <v>519226</v>
      </c>
      <c r="E8541" s="151">
        <v>833</v>
      </c>
      <c r="F8541" s="164"/>
      <c r="G8541" s="1328"/>
    </row>
    <row r="8542" spans="1:7" ht="18.75" customHeight="1" x14ac:dyDescent="0.25">
      <c r="A8542" s="1333"/>
      <c r="B8542" s="146" t="s">
        <v>8209</v>
      </c>
      <c r="C8542" s="170" t="s">
        <v>95</v>
      </c>
      <c r="D8542" s="164">
        <v>557519</v>
      </c>
      <c r="E8542" s="151">
        <v>833</v>
      </c>
      <c r="F8542" s="164"/>
      <c r="G8542" s="1328"/>
    </row>
    <row r="8543" spans="1:7" ht="18.75" customHeight="1" x14ac:dyDescent="0.25">
      <c r="A8543" s="1333"/>
      <c r="B8543" s="146" t="s">
        <v>8210</v>
      </c>
      <c r="C8543" s="170" t="s">
        <v>95</v>
      </c>
      <c r="D8543" s="164">
        <v>599611</v>
      </c>
      <c r="E8543" s="151">
        <v>833</v>
      </c>
      <c r="F8543" s="164"/>
      <c r="G8543" s="1328"/>
    </row>
    <row r="8544" spans="1:7" ht="18.75" customHeight="1" x14ac:dyDescent="0.25">
      <c r="A8544" s="1333"/>
      <c r="B8544" s="146" t="s">
        <v>8211</v>
      </c>
      <c r="C8544" s="170" t="s">
        <v>95</v>
      </c>
      <c r="D8544" s="164">
        <v>646040</v>
      </c>
      <c r="E8544" s="151">
        <v>833</v>
      </c>
      <c r="F8544" s="164"/>
      <c r="G8544" s="1328"/>
    </row>
    <row r="8545" spans="1:7" ht="18.75" customHeight="1" x14ac:dyDescent="0.25">
      <c r="A8545" s="1333">
        <v>14</v>
      </c>
      <c r="B8545" s="146" t="s">
        <v>7056</v>
      </c>
      <c r="C8545" s="170" t="s">
        <v>95</v>
      </c>
      <c r="D8545" s="164">
        <v>65142</v>
      </c>
      <c r="E8545" s="151">
        <v>833</v>
      </c>
      <c r="F8545" s="164"/>
      <c r="G8545" s="1337" t="s">
        <v>7957</v>
      </c>
    </row>
    <row r="8546" spans="1:7" ht="18.75" customHeight="1" x14ac:dyDescent="0.25">
      <c r="A8546" s="1333"/>
      <c r="B8546" s="146" t="s">
        <v>7057</v>
      </c>
      <c r="C8546" s="170" t="s">
        <v>95</v>
      </c>
      <c r="D8546" s="164">
        <v>85815</v>
      </c>
      <c r="E8546" s="151">
        <v>833</v>
      </c>
      <c r="F8546" s="164"/>
      <c r="G8546" s="1328"/>
    </row>
    <row r="8547" spans="1:7" ht="18.75" customHeight="1" x14ac:dyDescent="0.25">
      <c r="A8547" s="1333"/>
      <c r="B8547" s="146" t="s">
        <v>7058</v>
      </c>
      <c r="C8547" s="170" t="s">
        <v>95</v>
      </c>
      <c r="D8547" s="164">
        <v>225790</v>
      </c>
      <c r="E8547" s="151">
        <v>833</v>
      </c>
      <c r="F8547" s="164"/>
      <c r="G8547" s="1328"/>
    </row>
    <row r="8548" spans="1:7" ht="18.75" customHeight="1" x14ac:dyDescent="0.25">
      <c r="A8548" s="1333"/>
      <c r="B8548" s="146" t="s">
        <v>7059</v>
      </c>
      <c r="C8548" s="170" t="s">
        <v>95</v>
      </c>
      <c r="D8548" s="164">
        <v>303775</v>
      </c>
      <c r="E8548" s="151">
        <v>833</v>
      </c>
      <c r="F8548" s="164"/>
      <c r="G8548" s="1328"/>
    </row>
    <row r="8549" spans="1:7" ht="18.75" customHeight="1" x14ac:dyDescent="0.25">
      <c r="A8549" s="1333"/>
      <c r="B8549" s="146" t="s">
        <v>7060</v>
      </c>
      <c r="C8549" s="170" t="s">
        <v>95</v>
      </c>
      <c r="D8549" s="164">
        <v>324528</v>
      </c>
      <c r="E8549" s="151">
        <v>833</v>
      </c>
      <c r="F8549" s="164"/>
      <c r="G8549" s="1328"/>
    </row>
    <row r="8550" spans="1:7" ht="18.75" customHeight="1" x14ac:dyDescent="0.25">
      <c r="A8550" s="1333"/>
      <c r="B8550" s="146" t="s">
        <v>7061</v>
      </c>
      <c r="C8550" s="170" t="s">
        <v>95</v>
      </c>
      <c r="D8550" s="164">
        <v>346599</v>
      </c>
      <c r="E8550" s="151">
        <v>833</v>
      </c>
      <c r="F8550" s="164"/>
      <c r="G8550" s="1328"/>
    </row>
    <row r="8551" spans="1:7" ht="18.75" customHeight="1" x14ac:dyDescent="0.25">
      <c r="A8551" s="1333"/>
      <c r="B8551" s="146" t="s">
        <v>7062</v>
      </c>
      <c r="C8551" s="170" t="s">
        <v>95</v>
      </c>
      <c r="D8551" s="164">
        <v>370175</v>
      </c>
      <c r="E8551" s="151">
        <v>833</v>
      </c>
      <c r="F8551" s="164"/>
      <c r="G8551" s="1328"/>
    </row>
    <row r="8552" spans="1:7" ht="18.75" customHeight="1" x14ac:dyDescent="0.25">
      <c r="A8552" s="1333"/>
      <c r="B8552" s="146" t="s">
        <v>7063</v>
      </c>
      <c r="C8552" s="170" t="s">
        <v>95</v>
      </c>
      <c r="D8552" s="164">
        <v>395469</v>
      </c>
      <c r="E8552" s="151">
        <v>833</v>
      </c>
      <c r="F8552" s="164"/>
      <c r="G8552" s="1328"/>
    </row>
    <row r="8553" spans="1:7" ht="18.75" customHeight="1" x14ac:dyDescent="0.25">
      <c r="A8553" s="1333"/>
      <c r="B8553" s="146" t="s">
        <v>7064</v>
      </c>
      <c r="C8553" s="170" t="s">
        <v>95</v>
      </c>
      <c r="D8553" s="164">
        <v>422723</v>
      </c>
      <c r="E8553" s="151">
        <v>833</v>
      </c>
      <c r="F8553" s="164"/>
      <c r="G8553" s="1328"/>
    </row>
    <row r="8554" spans="1:7" ht="18.75" customHeight="1" x14ac:dyDescent="0.25">
      <c r="A8554" s="1333"/>
      <c r="B8554" s="146" t="s">
        <v>7065</v>
      </c>
      <c r="C8554" s="170" t="s">
        <v>95</v>
      </c>
      <c r="D8554" s="164">
        <v>452216</v>
      </c>
      <c r="E8554" s="151">
        <v>833</v>
      </c>
      <c r="F8554" s="164"/>
      <c r="G8554" s="1328"/>
    </row>
    <row r="8555" spans="1:7" ht="18.75" customHeight="1" x14ac:dyDescent="0.25">
      <c r="A8555" s="1333"/>
      <c r="B8555" s="146" t="s">
        <v>7066</v>
      </c>
      <c r="C8555" s="170" t="s">
        <v>95</v>
      </c>
      <c r="D8555" s="164">
        <v>484259</v>
      </c>
      <c r="E8555" s="151">
        <v>833</v>
      </c>
      <c r="F8555" s="164"/>
      <c r="G8555" s="1328"/>
    </row>
    <row r="8556" spans="1:7" ht="18.75" customHeight="1" x14ac:dyDescent="0.25">
      <c r="A8556" s="1333"/>
      <c r="B8556" s="146" t="s">
        <v>7067</v>
      </c>
      <c r="C8556" s="170" t="s">
        <v>95</v>
      </c>
      <c r="D8556" s="164">
        <v>519226</v>
      </c>
      <c r="E8556" s="151">
        <v>833</v>
      </c>
      <c r="F8556" s="164"/>
      <c r="G8556" s="1328"/>
    </row>
    <row r="8557" spans="1:7" ht="18.75" customHeight="1" x14ac:dyDescent="0.25">
      <c r="A8557" s="1333"/>
      <c r="B8557" s="146" t="s">
        <v>7068</v>
      </c>
      <c r="C8557" s="170" t="s">
        <v>95</v>
      </c>
      <c r="D8557" s="164">
        <v>557519</v>
      </c>
      <c r="E8557" s="151">
        <v>833</v>
      </c>
      <c r="F8557" s="164"/>
      <c r="G8557" s="1328"/>
    </row>
    <row r="8558" spans="1:7" ht="18.75" customHeight="1" x14ac:dyDescent="0.25">
      <c r="A8558" s="1333"/>
      <c r="B8558" s="146" t="s">
        <v>7069</v>
      </c>
      <c r="C8558" s="170" t="s">
        <v>95</v>
      </c>
      <c r="D8558" s="164">
        <v>599611</v>
      </c>
      <c r="E8558" s="151">
        <v>833</v>
      </c>
      <c r="F8558" s="164"/>
      <c r="G8558" s="1328"/>
    </row>
    <row r="8559" spans="1:7" ht="18.75" customHeight="1" x14ac:dyDescent="0.25">
      <c r="A8559" s="1333"/>
      <c r="B8559" s="146" t="s">
        <v>7070</v>
      </c>
      <c r="C8559" s="170" t="s">
        <v>95</v>
      </c>
      <c r="D8559" s="164">
        <v>646040</v>
      </c>
      <c r="E8559" s="151">
        <v>833</v>
      </c>
      <c r="F8559" s="164"/>
      <c r="G8559" s="1328"/>
    </row>
    <row r="8560" spans="1:7" ht="18.75" customHeight="1" x14ac:dyDescent="0.25">
      <c r="A8560" s="1333">
        <v>14</v>
      </c>
      <c r="B8560" s="146" t="s">
        <v>8212</v>
      </c>
      <c r="C8560" s="170" t="s">
        <v>95</v>
      </c>
      <c r="D8560" s="164">
        <v>65142</v>
      </c>
      <c r="E8560" s="151">
        <v>833</v>
      </c>
      <c r="F8560" s="164"/>
      <c r="G8560" s="1337" t="s">
        <v>7957</v>
      </c>
    </row>
    <row r="8561" spans="1:7" ht="18.75" customHeight="1" x14ac:dyDescent="0.25">
      <c r="A8561" s="1333"/>
      <c r="B8561" s="146" t="s">
        <v>8213</v>
      </c>
      <c r="C8561" s="170" t="s">
        <v>95</v>
      </c>
      <c r="D8561" s="164">
        <v>85815</v>
      </c>
      <c r="E8561" s="151">
        <v>833</v>
      </c>
      <c r="F8561" s="164"/>
      <c r="G8561" s="1328"/>
    </row>
    <row r="8562" spans="1:7" ht="18.75" customHeight="1" x14ac:dyDescent="0.25">
      <c r="A8562" s="1333"/>
      <c r="B8562" s="146" t="s">
        <v>8214</v>
      </c>
      <c r="C8562" s="170" t="s">
        <v>95</v>
      </c>
      <c r="D8562" s="164">
        <v>225790</v>
      </c>
      <c r="E8562" s="151">
        <v>833</v>
      </c>
      <c r="F8562" s="164"/>
      <c r="G8562" s="1328"/>
    </row>
    <row r="8563" spans="1:7" ht="18.75" customHeight="1" x14ac:dyDescent="0.25">
      <c r="A8563" s="1333"/>
      <c r="B8563" s="146" t="s">
        <v>8215</v>
      </c>
      <c r="C8563" s="170" t="s">
        <v>95</v>
      </c>
      <c r="D8563" s="164">
        <v>303775</v>
      </c>
      <c r="E8563" s="151">
        <v>833</v>
      </c>
      <c r="F8563" s="164"/>
      <c r="G8563" s="1328"/>
    </row>
    <row r="8564" spans="1:7" ht="18.75" customHeight="1" x14ac:dyDescent="0.25">
      <c r="A8564" s="1333"/>
      <c r="B8564" s="146" t="s">
        <v>8216</v>
      </c>
      <c r="C8564" s="170" t="s">
        <v>95</v>
      </c>
      <c r="D8564" s="164">
        <v>324528</v>
      </c>
      <c r="E8564" s="151">
        <v>833</v>
      </c>
      <c r="F8564" s="164"/>
      <c r="G8564" s="1328"/>
    </row>
    <row r="8565" spans="1:7" ht="18.75" customHeight="1" x14ac:dyDescent="0.25">
      <c r="A8565" s="1333"/>
      <c r="B8565" s="146" t="s">
        <v>8217</v>
      </c>
      <c r="C8565" s="170" t="s">
        <v>95</v>
      </c>
      <c r="D8565" s="164">
        <v>346599</v>
      </c>
      <c r="E8565" s="151">
        <v>833</v>
      </c>
      <c r="F8565" s="164"/>
      <c r="G8565" s="1328"/>
    </row>
    <row r="8566" spans="1:7" ht="18.75" customHeight="1" x14ac:dyDescent="0.25">
      <c r="A8566" s="1333"/>
      <c r="B8566" s="146" t="s">
        <v>8218</v>
      </c>
      <c r="C8566" s="170" t="s">
        <v>95</v>
      </c>
      <c r="D8566" s="164">
        <v>370175</v>
      </c>
      <c r="E8566" s="151">
        <v>833</v>
      </c>
      <c r="F8566" s="164"/>
      <c r="G8566" s="1328"/>
    </row>
    <row r="8567" spans="1:7" ht="18.75" customHeight="1" x14ac:dyDescent="0.25">
      <c r="A8567" s="1333"/>
      <c r="B8567" s="146" t="s">
        <v>8219</v>
      </c>
      <c r="C8567" s="170" t="s">
        <v>95</v>
      </c>
      <c r="D8567" s="164">
        <v>395469</v>
      </c>
      <c r="E8567" s="151">
        <v>833</v>
      </c>
      <c r="F8567" s="164"/>
      <c r="G8567" s="1328"/>
    </row>
    <row r="8568" spans="1:7" ht="18.75" customHeight="1" x14ac:dyDescent="0.25">
      <c r="A8568" s="1333"/>
      <c r="B8568" s="146" t="s">
        <v>8220</v>
      </c>
      <c r="C8568" s="170" t="s">
        <v>95</v>
      </c>
      <c r="D8568" s="164">
        <v>422723</v>
      </c>
      <c r="E8568" s="151">
        <v>833</v>
      </c>
      <c r="F8568" s="164"/>
      <c r="G8568" s="1328"/>
    </row>
    <row r="8569" spans="1:7" ht="18.75" customHeight="1" x14ac:dyDescent="0.25">
      <c r="A8569" s="1333"/>
      <c r="B8569" s="146" t="s">
        <v>8221</v>
      </c>
      <c r="C8569" s="170" t="s">
        <v>95</v>
      </c>
      <c r="D8569" s="164">
        <v>452216</v>
      </c>
      <c r="E8569" s="151">
        <v>833</v>
      </c>
      <c r="F8569" s="164"/>
      <c r="G8569" s="1328"/>
    </row>
    <row r="8570" spans="1:7" ht="18.75" customHeight="1" x14ac:dyDescent="0.25">
      <c r="A8570" s="1333"/>
      <c r="B8570" s="146" t="s">
        <v>8222</v>
      </c>
      <c r="C8570" s="170" t="s">
        <v>95</v>
      </c>
      <c r="D8570" s="164">
        <v>484259</v>
      </c>
      <c r="E8570" s="151">
        <v>833</v>
      </c>
      <c r="F8570" s="164"/>
      <c r="G8570" s="1328"/>
    </row>
    <row r="8571" spans="1:7" ht="18.75" customHeight="1" x14ac:dyDescent="0.25">
      <c r="A8571" s="1333"/>
      <c r="B8571" s="146" t="s">
        <v>8223</v>
      </c>
      <c r="C8571" s="170" t="s">
        <v>95</v>
      </c>
      <c r="D8571" s="164">
        <v>519226</v>
      </c>
      <c r="E8571" s="151">
        <v>833</v>
      </c>
      <c r="F8571" s="164"/>
      <c r="G8571" s="1328"/>
    </row>
    <row r="8572" spans="1:7" ht="18.75" customHeight="1" x14ac:dyDescent="0.25">
      <c r="A8572" s="1333"/>
      <c r="B8572" s="146" t="s">
        <v>8224</v>
      </c>
      <c r="C8572" s="170" t="s">
        <v>95</v>
      </c>
      <c r="D8572" s="164">
        <v>557519</v>
      </c>
      <c r="E8572" s="151">
        <v>833</v>
      </c>
      <c r="F8572" s="164"/>
      <c r="G8572" s="1328"/>
    </row>
    <row r="8573" spans="1:7" ht="18.75" customHeight="1" x14ac:dyDescent="0.25">
      <c r="A8573" s="1333"/>
      <c r="B8573" s="146" t="s">
        <v>8225</v>
      </c>
      <c r="C8573" s="170" t="s">
        <v>95</v>
      </c>
      <c r="D8573" s="164">
        <v>599611</v>
      </c>
      <c r="E8573" s="151">
        <v>833</v>
      </c>
      <c r="F8573" s="164"/>
      <c r="G8573" s="1328"/>
    </row>
    <row r="8574" spans="1:7" ht="18.75" customHeight="1" x14ac:dyDescent="0.25">
      <c r="A8574" s="1333"/>
      <c r="B8574" s="146" t="s">
        <v>8226</v>
      </c>
      <c r="C8574" s="170" t="s">
        <v>95</v>
      </c>
      <c r="D8574" s="164">
        <v>646040</v>
      </c>
      <c r="E8574" s="151">
        <v>833</v>
      </c>
      <c r="F8574" s="164"/>
      <c r="G8574" s="1328"/>
    </row>
    <row r="8575" spans="1:7" ht="18.75" customHeight="1" x14ac:dyDescent="0.25">
      <c r="A8575" s="1333">
        <v>15</v>
      </c>
      <c r="B8575" s="146" t="s">
        <v>8227</v>
      </c>
      <c r="C8575" s="170" t="s">
        <v>95</v>
      </c>
      <c r="D8575" s="164">
        <v>65142</v>
      </c>
      <c r="E8575" s="151">
        <v>833</v>
      </c>
      <c r="F8575" s="164"/>
      <c r="G8575" s="1337" t="s">
        <v>7957</v>
      </c>
    </row>
    <row r="8576" spans="1:7" ht="18.75" customHeight="1" x14ac:dyDescent="0.25">
      <c r="A8576" s="1333"/>
      <c r="B8576" s="146" t="s">
        <v>8228</v>
      </c>
      <c r="C8576" s="170" t="s">
        <v>95</v>
      </c>
      <c r="D8576" s="164">
        <v>85815</v>
      </c>
      <c r="E8576" s="151">
        <v>833</v>
      </c>
      <c r="F8576" s="164"/>
      <c r="G8576" s="1328"/>
    </row>
    <row r="8577" spans="1:7" ht="18.75" customHeight="1" x14ac:dyDescent="0.25">
      <c r="A8577" s="1333"/>
      <c r="B8577" s="146" t="s">
        <v>8229</v>
      </c>
      <c r="C8577" s="170" t="s">
        <v>95</v>
      </c>
      <c r="D8577" s="164">
        <v>225790</v>
      </c>
      <c r="E8577" s="151">
        <v>833</v>
      </c>
      <c r="F8577" s="164"/>
      <c r="G8577" s="1328"/>
    </row>
    <row r="8578" spans="1:7" ht="18.75" customHeight="1" x14ac:dyDescent="0.25">
      <c r="A8578" s="1333"/>
      <c r="B8578" s="146" t="s">
        <v>8230</v>
      </c>
      <c r="C8578" s="170" t="s">
        <v>95</v>
      </c>
      <c r="D8578" s="164">
        <v>303775</v>
      </c>
      <c r="E8578" s="151">
        <v>833</v>
      </c>
      <c r="F8578" s="164"/>
      <c r="G8578" s="1328"/>
    </row>
    <row r="8579" spans="1:7" ht="18.75" customHeight="1" x14ac:dyDescent="0.25">
      <c r="A8579" s="1333"/>
      <c r="B8579" s="146" t="s">
        <v>8231</v>
      </c>
      <c r="C8579" s="170" t="s">
        <v>95</v>
      </c>
      <c r="D8579" s="164">
        <v>324528</v>
      </c>
      <c r="E8579" s="151">
        <v>833</v>
      </c>
      <c r="F8579" s="164"/>
      <c r="G8579" s="1328"/>
    </row>
    <row r="8580" spans="1:7" ht="18.75" customHeight="1" x14ac:dyDescent="0.25">
      <c r="A8580" s="1333"/>
      <c r="B8580" s="146" t="s">
        <v>8232</v>
      </c>
      <c r="C8580" s="170" t="s">
        <v>95</v>
      </c>
      <c r="D8580" s="164">
        <v>346599</v>
      </c>
      <c r="E8580" s="151">
        <v>833</v>
      </c>
      <c r="F8580" s="164"/>
      <c r="G8580" s="1328"/>
    </row>
    <row r="8581" spans="1:7" ht="18.75" customHeight="1" x14ac:dyDescent="0.25">
      <c r="A8581" s="1333"/>
      <c r="B8581" s="146" t="s">
        <v>8233</v>
      </c>
      <c r="C8581" s="170" t="s">
        <v>95</v>
      </c>
      <c r="D8581" s="164">
        <v>370175</v>
      </c>
      <c r="E8581" s="151">
        <v>833</v>
      </c>
      <c r="F8581" s="164"/>
      <c r="G8581" s="1328"/>
    </row>
    <row r="8582" spans="1:7" ht="18.75" customHeight="1" x14ac:dyDescent="0.25">
      <c r="A8582" s="1333"/>
      <c r="B8582" s="146" t="s">
        <v>8234</v>
      </c>
      <c r="C8582" s="170" t="s">
        <v>95</v>
      </c>
      <c r="D8582" s="164">
        <v>395469</v>
      </c>
      <c r="E8582" s="151">
        <v>833</v>
      </c>
      <c r="F8582" s="164"/>
      <c r="G8582" s="1328"/>
    </row>
    <row r="8583" spans="1:7" ht="18.75" customHeight="1" x14ac:dyDescent="0.25">
      <c r="A8583" s="1333"/>
      <c r="B8583" s="146" t="s">
        <v>8235</v>
      </c>
      <c r="C8583" s="170" t="s">
        <v>95</v>
      </c>
      <c r="D8583" s="164">
        <v>422723</v>
      </c>
      <c r="E8583" s="151">
        <v>833</v>
      </c>
      <c r="F8583" s="164"/>
      <c r="G8583" s="1328"/>
    </row>
    <row r="8584" spans="1:7" ht="18.75" customHeight="1" x14ac:dyDescent="0.25">
      <c r="A8584" s="1333"/>
      <c r="B8584" s="146" t="s">
        <v>8236</v>
      </c>
      <c r="C8584" s="170" t="s">
        <v>95</v>
      </c>
      <c r="D8584" s="164">
        <v>452216</v>
      </c>
      <c r="E8584" s="151">
        <v>833</v>
      </c>
      <c r="F8584" s="164"/>
      <c r="G8584" s="1328"/>
    </row>
    <row r="8585" spans="1:7" ht="18.75" customHeight="1" x14ac:dyDescent="0.25">
      <c r="A8585" s="1333"/>
      <c r="B8585" s="146" t="s">
        <v>8237</v>
      </c>
      <c r="C8585" s="170" t="s">
        <v>95</v>
      </c>
      <c r="D8585" s="164">
        <v>484259</v>
      </c>
      <c r="E8585" s="151">
        <v>833</v>
      </c>
      <c r="F8585" s="164"/>
      <c r="G8585" s="1328"/>
    </row>
    <row r="8586" spans="1:7" ht="18.75" customHeight="1" x14ac:dyDescent="0.25">
      <c r="A8586" s="1333"/>
      <c r="B8586" s="146" t="s">
        <v>8238</v>
      </c>
      <c r="C8586" s="170" t="s">
        <v>95</v>
      </c>
      <c r="D8586" s="164">
        <v>519226</v>
      </c>
      <c r="E8586" s="151">
        <v>833</v>
      </c>
      <c r="F8586" s="164"/>
      <c r="G8586" s="1328"/>
    </row>
    <row r="8587" spans="1:7" ht="18.75" customHeight="1" x14ac:dyDescent="0.25">
      <c r="A8587" s="1333"/>
      <c r="B8587" s="146" t="s">
        <v>8239</v>
      </c>
      <c r="C8587" s="170" t="s">
        <v>95</v>
      </c>
      <c r="D8587" s="164">
        <v>557519</v>
      </c>
      <c r="E8587" s="151">
        <v>833</v>
      </c>
      <c r="F8587" s="164"/>
      <c r="G8587" s="1328"/>
    </row>
    <row r="8588" spans="1:7" ht="18.75" customHeight="1" x14ac:dyDescent="0.25">
      <c r="A8588" s="1333"/>
      <c r="B8588" s="146" t="s">
        <v>8240</v>
      </c>
      <c r="C8588" s="170" t="s">
        <v>95</v>
      </c>
      <c r="D8588" s="164">
        <v>599611</v>
      </c>
      <c r="E8588" s="151">
        <v>833</v>
      </c>
      <c r="F8588" s="164"/>
      <c r="G8588" s="1328"/>
    </row>
    <row r="8589" spans="1:7" ht="18.75" customHeight="1" x14ac:dyDescent="0.25">
      <c r="A8589" s="1333"/>
      <c r="B8589" s="146" t="s">
        <v>8241</v>
      </c>
      <c r="C8589" s="170" t="s">
        <v>95</v>
      </c>
      <c r="D8589" s="164">
        <v>646040</v>
      </c>
      <c r="E8589" s="151">
        <v>833</v>
      </c>
      <c r="F8589" s="164"/>
      <c r="G8589" s="1328"/>
    </row>
    <row r="8590" spans="1:7" ht="18.75" customHeight="1" x14ac:dyDescent="0.25">
      <c r="A8590" s="1333">
        <v>15</v>
      </c>
      <c r="B8590" s="146" t="s">
        <v>8242</v>
      </c>
      <c r="C8590" s="170" t="s">
        <v>95</v>
      </c>
      <c r="D8590" s="164">
        <v>65142</v>
      </c>
      <c r="E8590" s="151">
        <v>833</v>
      </c>
      <c r="F8590" s="164"/>
      <c r="G8590" s="1337" t="s">
        <v>7957</v>
      </c>
    </row>
    <row r="8591" spans="1:7" ht="18.75" customHeight="1" x14ac:dyDescent="0.25">
      <c r="A8591" s="1333"/>
      <c r="B8591" s="146" t="s">
        <v>8243</v>
      </c>
      <c r="C8591" s="170" t="s">
        <v>95</v>
      </c>
      <c r="D8591" s="164">
        <v>85815</v>
      </c>
      <c r="E8591" s="151">
        <v>833</v>
      </c>
      <c r="F8591" s="164"/>
      <c r="G8591" s="1328"/>
    </row>
    <row r="8592" spans="1:7" ht="18.75" customHeight="1" x14ac:dyDescent="0.25">
      <c r="A8592" s="1333"/>
      <c r="B8592" s="146" t="s">
        <v>8244</v>
      </c>
      <c r="C8592" s="170" t="s">
        <v>95</v>
      </c>
      <c r="D8592" s="164">
        <v>225790</v>
      </c>
      <c r="E8592" s="151">
        <v>833</v>
      </c>
      <c r="F8592" s="164"/>
      <c r="G8592" s="1328"/>
    </row>
    <row r="8593" spans="1:7" ht="18.75" customHeight="1" x14ac:dyDescent="0.25">
      <c r="A8593" s="1333"/>
      <c r="B8593" s="146" t="s">
        <v>8245</v>
      </c>
      <c r="C8593" s="170" t="s">
        <v>95</v>
      </c>
      <c r="D8593" s="164">
        <v>303775</v>
      </c>
      <c r="E8593" s="151">
        <v>833</v>
      </c>
      <c r="F8593" s="164"/>
      <c r="G8593" s="1328"/>
    </row>
    <row r="8594" spans="1:7" ht="18.75" customHeight="1" x14ac:dyDescent="0.25">
      <c r="A8594" s="1333"/>
      <c r="B8594" s="146" t="s">
        <v>8246</v>
      </c>
      <c r="C8594" s="170" t="s">
        <v>95</v>
      </c>
      <c r="D8594" s="164">
        <v>324528</v>
      </c>
      <c r="E8594" s="151">
        <v>833</v>
      </c>
      <c r="F8594" s="164"/>
      <c r="G8594" s="1328"/>
    </row>
    <row r="8595" spans="1:7" ht="18.75" customHeight="1" x14ac:dyDescent="0.25">
      <c r="A8595" s="1333"/>
      <c r="B8595" s="146" t="s">
        <v>8247</v>
      </c>
      <c r="C8595" s="170" t="s">
        <v>95</v>
      </c>
      <c r="D8595" s="164">
        <v>346599</v>
      </c>
      <c r="E8595" s="151">
        <v>833</v>
      </c>
      <c r="F8595" s="164"/>
      <c r="G8595" s="1328"/>
    </row>
    <row r="8596" spans="1:7" ht="18.75" customHeight="1" x14ac:dyDescent="0.25">
      <c r="A8596" s="1333"/>
      <c r="B8596" s="146" t="s">
        <v>8248</v>
      </c>
      <c r="C8596" s="170" t="s">
        <v>95</v>
      </c>
      <c r="D8596" s="164">
        <v>370175</v>
      </c>
      <c r="E8596" s="151">
        <v>833</v>
      </c>
      <c r="F8596" s="164"/>
      <c r="G8596" s="1328"/>
    </row>
    <row r="8597" spans="1:7" ht="18.75" customHeight="1" x14ac:dyDescent="0.25">
      <c r="A8597" s="1333"/>
      <c r="B8597" s="146" t="s">
        <v>8249</v>
      </c>
      <c r="C8597" s="170" t="s">
        <v>95</v>
      </c>
      <c r="D8597" s="164">
        <v>395469</v>
      </c>
      <c r="E8597" s="151">
        <v>833</v>
      </c>
      <c r="F8597" s="164"/>
      <c r="G8597" s="1328"/>
    </row>
    <row r="8598" spans="1:7" ht="18.75" customHeight="1" x14ac:dyDescent="0.25">
      <c r="A8598" s="1333"/>
      <c r="B8598" s="146" t="s">
        <v>8250</v>
      </c>
      <c r="C8598" s="170" t="s">
        <v>95</v>
      </c>
      <c r="D8598" s="164">
        <v>422723</v>
      </c>
      <c r="E8598" s="151">
        <v>833</v>
      </c>
      <c r="F8598" s="164"/>
      <c r="G8598" s="1328"/>
    </row>
    <row r="8599" spans="1:7" ht="18.75" customHeight="1" x14ac:dyDescent="0.25">
      <c r="A8599" s="1333"/>
      <c r="B8599" s="146" t="s">
        <v>8251</v>
      </c>
      <c r="C8599" s="170" t="s">
        <v>95</v>
      </c>
      <c r="D8599" s="164">
        <v>452216</v>
      </c>
      <c r="E8599" s="151">
        <v>833</v>
      </c>
      <c r="F8599" s="164"/>
      <c r="G8599" s="1328"/>
    </row>
    <row r="8600" spans="1:7" ht="18.75" customHeight="1" x14ac:dyDescent="0.25">
      <c r="A8600" s="1333"/>
      <c r="B8600" s="146" t="s">
        <v>8252</v>
      </c>
      <c r="C8600" s="170" t="s">
        <v>95</v>
      </c>
      <c r="D8600" s="164">
        <v>484259</v>
      </c>
      <c r="E8600" s="151">
        <v>833</v>
      </c>
      <c r="F8600" s="164"/>
      <c r="G8600" s="1328"/>
    </row>
    <row r="8601" spans="1:7" ht="18.75" customHeight="1" x14ac:dyDescent="0.25">
      <c r="A8601" s="1333"/>
      <c r="B8601" s="146" t="s">
        <v>8253</v>
      </c>
      <c r="C8601" s="170" t="s">
        <v>95</v>
      </c>
      <c r="D8601" s="164">
        <v>519226</v>
      </c>
      <c r="E8601" s="151">
        <v>833</v>
      </c>
      <c r="F8601" s="164"/>
      <c r="G8601" s="1328"/>
    </row>
    <row r="8602" spans="1:7" ht="18.75" customHeight="1" x14ac:dyDescent="0.25">
      <c r="A8602" s="1333"/>
      <c r="B8602" s="146" t="s">
        <v>8254</v>
      </c>
      <c r="C8602" s="170" t="s">
        <v>95</v>
      </c>
      <c r="D8602" s="164">
        <v>557519</v>
      </c>
      <c r="E8602" s="151">
        <v>833</v>
      </c>
      <c r="F8602" s="164"/>
      <c r="G8602" s="1328"/>
    </row>
    <row r="8603" spans="1:7" ht="18.75" customHeight="1" x14ac:dyDescent="0.25">
      <c r="A8603" s="1333"/>
      <c r="B8603" s="146" t="s">
        <v>8255</v>
      </c>
      <c r="C8603" s="170" t="s">
        <v>95</v>
      </c>
      <c r="D8603" s="164">
        <v>599611</v>
      </c>
      <c r="E8603" s="151">
        <v>833</v>
      </c>
      <c r="F8603" s="164"/>
      <c r="G8603" s="1328"/>
    </row>
    <row r="8604" spans="1:7" ht="18.75" customHeight="1" x14ac:dyDescent="0.25">
      <c r="A8604" s="1333"/>
      <c r="B8604" s="146" t="s">
        <v>8256</v>
      </c>
      <c r="C8604" s="170" t="s">
        <v>95</v>
      </c>
      <c r="D8604" s="164">
        <v>646040</v>
      </c>
      <c r="E8604" s="151">
        <v>833</v>
      </c>
      <c r="F8604" s="164"/>
      <c r="G8604" s="1328"/>
    </row>
    <row r="8605" spans="1:7" ht="18.75" customHeight="1" x14ac:dyDescent="0.25">
      <c r="A8605" s="1333">
        <v>16</v>
      </c>
      <c r="B8605" s="146" t="s">
        <v>8257</v>
      </c>
      <c r="C8605" s="170" t="s">
        <v>95</v>
      </c>
      <c r="D8605" s="164">
        <v>65142</v>
      </c>
      <c r="E8605" s="151">
        <v>833</v>
      </c>
      <c r="F8605" s="164"/>
      <c r="G8605" s="1337" t="s">
        <v>7957</v>
      </c>
    </row>
    <row r="8606" spans="1:7" ht="18.75" customHeight="1" x14ac:dyDescent="0.25">
      <c r="A8606" s="1333"/>
      <c r="B8606" s="146" t="s">
        <v>8258</v>
      </c>
      <c r="C8606" s="170" t="s">
        <v>95</v>
      </c>
      <c r="D8606" s="164">
        <v>85815</v>
      </c>
      <c r="E8606" s="151">
        <v>833</v>
      </c>
      <c r="F8606" s="164"/>
      <c r="G8606" s="1328"/>
    </row>
    <row r="8607" spans="1:7" ht="18.75" customHeight="1" x14ac:dyDescent="0.25">
      <c r="A8607" s="1333"/>
      <c r="B8607" s="146" t="s">
        <v>8259</v>
      </c>
      <c r="C8607" s="170" t="s">
        <v>95</v>
      </c>
      <c r="D8607" s="164">
        <v>225790</v>
      </c>
      <c r="E8607" s="151">
        <v>833</v>
      </c>
      <c r="F8607" s="164"/>
      <c r="G8607" s="1328"/>
    </row>
    <row r="8608" spans="1:7" ht="18.75" customHeight="1" x14ac:dyDescent="0.25">
      <c r="A8608" s="1333"/>
      <c r="B8608" s="146" t="s">
        <v>8260</v>
      </c>
      <c r="C8608" s="170" t="s">
        <v>95</v>
      </c>
      <c r="D8608" s="164">
        <v>303775</v>
      </c>
      <c r="E8608" s="151">
        <v>833</v>
      </c>
      <c r="F8608" s="164"/>
      <c r="G8608" s="1328"/>
    </row>
    <row r="8609" spans="1:7" ht="18.75" customHeight="1" x14ac:dyDescent="0.25">
      <c r="A8609" s="1333"/>
      <c r="B8609" s="146" t="s">
        <v>8261</v>
      </c>
      <c r="C8609" s="170" t="s">
        <v>95</v>
      </c>
      <c r="D8609" s="164">
        <v>324528</v>
      </c>
      <c r="E8609" s="151">
        <v>833</v>
      </c>
      <c r="F8609" s="164"/>
      <c r="G8609" s="1328"/>
    </row>
    <row r="8610" spans="1:7" ht="18.75" customHeight="1" x14ac:dyDescent="0.25">
      <c r="A8610" s="1333"/>
      <c r="B8610" s="146" t="s">
        <v>8262</v>
      </c>
      <c r="C8610" s="170" t="s">
        <v>95</v>
      </c>
      <c r="D8610" s="164">
        <v>346599</v>
      </c>
      <c r="E8610" s="151">
        <v>833</v>
      </c>
      <c r="F8610" s="164"/>
      <c r="G8610" s="1328"/>
    </row>
    <row r="8611" spans="1:7" ht="18.75" customHeight="1" x14ac:dyDescent="0.25">
      <c r="A8611" s="1333"/>
      <c r="B8611" s="146" t="s">
        <v>8263</v>
      </c>
      <c r="C8611" s="170" t="s">
        <v>95</v>
      </c>
      <c r="D8611" s="164">
        <v>370175</v>
      </c>
      <c r="E8611" s="151">
        <v>833</v>
      </c>
      <c r="F8611" s="164"/>
      <c r="G8611" s="1328"/>
    </row>
    <row r="8612" spans="1:7" ht="18.75" customHeight="1" x14ac:dyDescent="0.25">
      <c r="A8612" s="1333"/>
      <c r="B8612" s="146" t="s">
        <v>8264</v>
      </c>
      <c r="C8612" s="170" t="s">
        <v>95</v>
      </c>
      <c r="D8612" s="164">
        <v>395469</v>
      </c>
      <c r="E8612" s="151">
        <v>833</v>
      </c>
      <c r="F8612" s="164"/>
      <c r="G8612" s="1328"/>
    </row>
    <row r="8613" spans="1:7" ht="18.75" customHeight="1" x14ac:dyDescent="0.25">
      <c r="A8613" s="1333"/>
      <c r="B8613" s="146" t="s">
        <v>8265</v>
      </c>
      <c r="C8613" s="170" t="s">
        <v>95</v>
      </c>
      <c r="D8613" s="164">
        <v>422723</v>
      </c>
      <c r="E8613" s="151">
        <v>833</v>
      </c>
      <c r="F8613" s="164"/>
      <c r="G8613" s="1328"/>
    </row>
    <row r="8614" spans="1:7" ht="18.75" customHeight="1" x14ac:dyDescent="0.25">
      <c r="A8614" s="1333"/>
      <c r="B8614" s="146" t="s">
        <v>8266</v>
      </c>
      <c r="C8614" s="170" t="s">
        <v>95</v>
      </c>
      <c r="D8614" s="164">
        <v>452216</v>
      </c>
      <c r="E8614" s="151">
        <v>833</v>
      </c>
      <c r="F8614" s="164"/>
      <c r="G8614" s="1328"/>
    </row>
    <row r="8615" spans="1:7" ht="18.75" customHeight="1" x14ac:dyDescent="0.25">
      <c r="A8615" s="1333"/>
      <c r="B8615" s="146" t="s">
        <v>8267</v>
      </c>
      <c r="C8615" s="170" t="s">
        <v>95</v>
      </c>
      <c r="D8615" s="164">
        <v>484259</v>
      </c>
      <c r="E8615" s="151">
        <v>833</v>
      </c>
      <c r="F8615" s="164"/>
      <c r="G8615" s="1328"/>
    </row>
    <row r="8616" spans="1:7" ht="18.75" customHeight="1" x14ac:dyDescent="0.25">
      <c r="A8616" s="1333"/>
      <c r="B8616" s="146" t="s">
        <v>8268</v>
      </c>
      <c r="C8616" s="170" t="s">
        <v>95</v>
      </c>
      <c r="D8616" s="164">
        <v>519226</v>
      </c>
      <c r="E8616" s="151">
        <v>833</v>
      </c>
      <c r="F8616" s="164"/>
      <c r="G8616" s="1328"/>
    </row>
    <row r="8617" spans="1:7" ht="18.75" customHeight="1" x14ac:dyDescent="0.25">
      <c r="A8617" s="1333"/>
      <c r="B8617" s="146" t="s">
        <v>8269</v>
      </c>
      <c r="C8617" s="170" t="s">
        <v>95</v>
      </c>
      <c r="D8617" s="164">
        <v>557519</v>
      </c>
      <c r="E8617" s="151">
        <v>833</v>
      </c>
      <c r="F8617" s="164"/>
      <c r="G8617" s="1328"/>
    </row>
    <row r="8618" spans="1:7" ht="18.75" customHeight="1" x14ac:dyDescent="0.25">
      <c r="A8618" s="1333"/>
      <c r="B8618" s="146" t="s">
        <v>8270</v>
      </c>
      <c r="C8618" s="170" t="s">
        <v>95</v>
      </c>
      <c r="D8618" s="164">
        <v>599611</v>
      </c>
      <c r="E8618" s="151">
        <v>833</v>
      </c>
      <c r="F8618" s="164"/>
      <c r="G8618" s="1328"/>
    </row>
    <row r="8619" spans="1:7" ht="18.75" customHeight="1" x14ac:dyDescent="0.25">
      <c r="A8619" s="1333"/>
      <c r="B8619" s="146" t="s">
        <v>8271</v>
      </c>
      <c r="C8619" s="170" t="s">
        <v>95</v>
      </c>
      <c r="D8619" s="164">
        <v>646040</v>
      </c>
      <c r="E8619" s="151">
        <v>833</v>
      </c>
      <c r="F8619" s="164"/>
      <c r="G8619" s="1328"/>
    </row>
    <row r="8620" spans="1:7" ht="18.75" customHeight="1" x14ac:dyDescent="0.25">
      <c r="A8620" s="1333">
        <v>16</v>
      </c>
      <c r="B8620" s="146" t="s">
        <v>8272</v>
      </c>
      <c r="C8620" s="170" t="s">
        <v>95</v>
      </c>
      <c r="D8620" s="164">
        <v>65142</v>
      </c>
      <c r="E8620" s="151">
        <v>833</v>
      </c>
      <c r="F8620" s="164"/>
      <c r="G8620" s="1337" t="s">
        <v>7957</v>
      </c>
    </row>
    <row r="8621" spans="1:7" ht="18.75" customHeight="1" x14ac:dyDescent="0.25">
      <c r="A8621" s="1333"/>
      <c r="B8621" s="146" t="s">
        <v>8273</v>
      </c>
      <c r="C8621" s="170" t="s">
        <v>95</v>
      </c>
      <c r="D8621" s="164">
        <v>85815</v>
      </c>
      <c r="E8621" s="151">
        <v>833</v>
      </c>
      <c r="F8621" s="164"/>
      <c r="G8621" s="1328"/>
    </row>
    <row r="8622" spans="1:7" ht="18.75" customHeight="1" x14ac:dyDescent="0.25">
      <c r="A8622" s="1333"/>
      <c r="B8622" s="146" t="s">
        <v>8274</v>
      </c>
      <c r="C8622" s="170" t="s">
        <v>95</v>
      </c>
      <c r="D8622" s="164">
        <v>225790</v>
      </c>
      <c r="E8622" s="151">
        <v>833</v>
      </c>
      <c r="F8622" s="164"/>
      <c r="G8622" s="1328"/>
    </row>
    <row r="8623" spans="1:7" ht="18.75" customHeight="1" x14ac:dyDescent="0.25">
      <c r="A8623" s="1333"/>
      <c r="B8623" s="146" t="s">
        <v>8275</v>
      </c>
      <c r="C8623" s="170" t="s">
        <v>95</v>
      </c>
      <c r="D8623" s="164">
        <v>303775</v>
      </c>
      <c r="E8623" s="151">
        <v>833</v>
      </c>
      <c r="F8623" s="164"/>
      <c r="G8623" s="1328"/>
    </row>
    <row r="8624" spans="1:7" ht="18.75" customHeight="1" x14ac:dyDescent="0.25">
      <c r="A8624" s="1333"/>
      <c r="B8624" s="146" t="s">
        <v>8276</v>
      </c>
      <c r="C8624" s="170" t="s">
        <v>95</v>
      </c>
      <c r="D8624" s="164">
        <v>324528</v>
      </c>
      <c r="E8624" s="151">
        <v>833</v>
      </c>
      <c r="F8624" s="164"/>
      <c r="G8624" s="1328"/>
    </row>
    <row r="8625" spans="1:7" ht="18.75" customHeight="1" x14ac:dyDescent="0.25">
      <c r="A8625" s="1333"/>
      <c r="B8625" s="146" t="s">
        <v>8277</v>
      </c>
      <c r="C8625" s="170" t="s">
        <v>95</v>
      </c>
      <c r="D8625" s="164">
        <v>346599</v>
      </c>
      <c r="E8625" s="151">
        <v>833</v>
      </c>
      <c r="F8625" s="164"/>
      <c r="G8625" s="1328"/>
    </row>
    <row r="8626" spans="1:7" ht="18.75" customHeight="1" x14ac:dyDescent="0.25">
      <c r="A8626" s="1333"/>
      <c r="B8626" s="146" t="s">
        <v>8278</v>
      </c>
      <c r="C8626" s="170" t="s">
        <v>95</v>
      </c>
      <c r="D8626" s="164">
        <v>370175</v>
      </c>
      <c r="E8626" s="151">
        <v>833</v>
      </c>
      <c r="F8626" s="164"/>
      <c r="G8626" s="1328"/>
    </row>
    <row r="8627" spans="1:7" ht="18.75" customHeight="1" x14ac:dyDescent="0.25">
      <c r="A8627" s="1333"/>
      <c r="B8627" s="146" t="s">
        <v>8279</v>
      </c>
      <c r="C8627" s="170" t="s">
        <v>95</v>
      </c>
      <c r="D8627" s="164">
        <v>395469</v>
      </c>
      <c r="E8627" s="151">
        <v>833</v>
      </c>
      <c r="F8627" s="164"/>
      <c r="G8627" s="1328"/>
    </row>
    <row r="8628" spans="1:7" ht="18.75" customHeight="1" x14ac:dyDescent="0.25">
      <c r="A8628" s="1333"/>
      <c r="B8628" s="146" t="s">
        <v>8280</v>
      </c>
      <c r="C8628" s="170" t="s">
        <v>95</v>
      </c>
      <c r="D8628" s="164">
        <v>422723</v>
      </c>
      <c r="E8628" s="151">
        <v>833</v>
      </c>
      <c r="F8628" s="164"/>
      <c r="G8628" s="1328"/>
    </row>
    <row r="8629" spans="1:7" ht="18.75" customHeight="1" x14ac:dyDescent="0.25">
      <c r="A8629" s="1333"/>
      <c r="B8629" s="146" t="s">
        <v>8281</v>
      </c>
      <c r="C8629" s="170" t="s">
        <v>95</v>
      </c>
      <c r="D8629" s="164">
        <v>452216</v>
      </c>
      <c r="E8629" s="151">
        <v>833</v>
      </c>
      <c r="F8629" s="164"/>
      <c r="G8629" s="1328"/>
    </row>
    <row r="8630" spans="1:7" ht="18.75" customHeight="1" x14ac:dyDescent="0.25">
      <c r="A8630" s="1333"/>
      <c r="B8630" s="146" t="s">
        <v>8282</v>
      </c>
      <c r="C8630" s="170" t="s">
        <v>95</v>
      </c>
      <c r="D8630" s="164">
        <v>484259</v>
      </c>
      <c r="E8630" s="151">
        <v>833</v>
      </c>
      <c r="F8630" s="164"/>
      <c r="G8630" s="1328"/>
    </row>
    <row r="8631" spans="1:7" ht="18.75" customHeight="1" x14ac:dyDescent="0.25">
      <c r="A8631" s="1333"/>
      <c r="B8631" s="146" t="s">
        <v>8283</v>
      </c>
      <c r="C8631" s="170" t="s">
        <v>95</v>
      </c>
      <c r="D8631" s="164">
        <v>519226</v>
      </c>
      <c r="E8631" s="151">
        <v>833</v>
      </c>
      <c r="F8631" s="164"/>
      <c r="G8631" s="1328"/>
    </row>
    <row r="8632" spans="1:7" ht="18.75" customHeight="1" x14ac:dyDescent="0.25">
      <c r="A8632" s="1333"/>
      <c r="B8632" s="146" t="s">
        <v>8284</v>
      </c>
      <c r="C8632" s="170" t="s">
        <v>95</v>
      </c>
      <c r="D8632" s="164">
        <v>557519</v>
      </c>
      <c r="E8632" s="151">
        <v>833</v>
      </c>
      <c r="F8632" s="164"/>
      <c r="G8632" s="1328"/>
    </row>
    <row r="8633" spans="1:7" ht="18.75" customHeight="1" x14ac:dyDescent="0.25">
      <c r="A8633" s="1333"/>
      <c r="B8633" s="146" t="s">
        <v>8285</v>
      </c>
      <c r="C8633" s="170" t="s">
        <v>95</v>
      </c>
      <c r="D8633" s="164">
        <v>599611</v>
      </c>
      <c r="E8633" s="151">
        <v>833</v>
      </c>
      <c r="F8633" s="164"/>
      <c r="G8633" s="1328"/>
    </row>
    <row r="8634" spans="1:7" ht="18.75" customHeight="1" x14ac:dyDescent="0.25">
      <c r="A8634" s="1333"/>
      <c r="B8634" s="146" t="s">
        <v>8286</v>
      </c>
      <c r="C8634" s="170" t="s">
        <v>95</v>
      </c>
      <c r="D8634" s="164">
        <v>646040</v>
      </c>
      <c r="E8634" s="151">
        <v>833</v>
      </c>
      <c r="F8634" s="164"/>
      <c r="G8634" s="1328"/>
    </row>
    <row r="8635" spans="1:7" ht="18.75" customHeight="1" x14ac:dyDescent="0.25">
      <c r="A8635" s="1333">
        <v>17</v>
      </c>
      <c r="B8635" s="146" t="s">
        <v>8287</v>
      </c>
      <c r="C8635" s="170" t="s">
        <v>95</v>
      </c>
      <c r="D8635" s="164">
        <v>65142</v>
      </c>
      <c r="E8635" s="151">
        <v>833</v>
      </c>
      <c r="F8635" s="164"/>
      <c r="G8635" s="1337" t="s">
        <v>7957</v>
      </c>
    </row>
    <row r="8636" spans="1:7" ht="18.75" customHeight="1" x14ac:dyDescent="0.25">
      <c r="A8636" s="1333"/>
      <c r="B8636" s="146" t="s">
        <v>8288</v>
      </c>
      <c r="C8636" s="170" t="s">
        <v>95</v>
      </c>
      <c r="D8636" s="164">
        <v>85815</v>
      </c>
      <c r="E8636" s="151">
        <v>833</v>
      </c>
      <c r="F8636" s="164"/>
      <c r="G8636" s="1328"/>
    </row>
    <row r="8637" spans="1:7" ht="18.75" customHeight="1" x14ac:dyDescent="0.25">
      <c r="A8637" s="1333"/>
      <c r="B8637" s="146" t="s">
        <v>8289</v>
      </c>
      <c r="C8637" s="170" t="s">
        <v>95</v>
      </c>
      <c r="D8637" s="164">
        <v>225790</v>
      </c>
      <c r="E8637" s="151">
        <v>833</v>
      </c>
      <c r="F8637" s="164"/>
      <c r="G8637" s="1328"/>
    </row>
    <row r="8638" spans="1:7" ht="18.75" customHeight="1" x14ac:dyDescent="0.25">
      <c r="A8638" s="1333"/>
      <c r="B8638" s="146" t="s">
        <v>8290</v>
      </c>
      <c r="C8638" s="170" t="s">
        <v>95</v>
      </c>
      <c r="D8638" s="164">
        <v>303775</v>
      </c>
      <c r="E8638" s="151">
        <v>833</v>
      </c>
      <c r="F8638" s="164"/>
      <c r="G8638" s="1328"/>
    </row>
    <row r="8639" spans="1:7" ht="18.75" customHeight="1" x14ac:dyDescent="0.25">
      <c r="A8639" s="1333"/>
      <c r="B8639" s="146" t="s">
        <v>8291</v>
      </c>
      <c r="C8639" s="170" t="s">
        <v>95</v>
      </c>
      <c r="D8639" s="164">
        <v>324528</v>
      </c>
      <c r="E8639" s="151">
        <v>833</v>
      </c>
      <c r="F8639" s="164"/>
      <c r="G8639" s="1328"/>
    </row>
    <row r="8640" spans="1:7" ht="18.75" customHeight="1" x14ac:dyDescent="0.25">
      <c r="A8640" s="1333"/>
      <c r="B8640" s="146" t="s">
        <v>8292</v>
      </c>
      <c r="C8640" s="170" t="s">
        <v>95</v>
      </c>
      <c r="D8640" s="164">
        <v>346599</v>
      </c>
      <c r="E8640" s="151">
        <v>833</v>
      </c>
      <c r="F8640" s="164"/>
      <c r="G8640" s="1328"/>
    </row>
    <row r="8641" spans="1:7" ht="18.75" customHeight="1" x14ac:dyDescent="0.25">
      <c r="A8641" s="1333"/>
      <c r="B8641" s="146" t="s">
        <v>8293</v>
      </c>
      <c r="C8641" s="170" t="s">
        <v>95</v>
      </c>
      <c r="D8641" s="164">
        <v>370175</v>
      </c>
      <c r="E8641" s="151">
        <v>833</v>
      </c>
      <c r="F8641" s="164"/>
      <c r="G8641" s="1328"/>
    </row>
    <row r="8642" spans="1:7" ht="18.75" customHeight="1" x14ac:dyDescent="0.25">
      <c r="A8642" s="1333"/>
      <c r="B8642" s="146" t="s">
        <v>8294</v>
      </c>
      <c r="C8642" s="170" t="s">
        <v>95</v>
      </c>
      <c r="D8642" s="164">
        <v>395469</v>
      </c>
      <c r="E8642" s="151">
        <v>833</v>
      </c>
      <c r="F8642" s="164"/>
      <c r="G8642" s="1328"/>
    </row>
    <row r="8643" spans="1:7" ht="18.75" customHeight="1" x14ac:dyDescent="0.25">
      <c r="A8643" s="1333"/>
      <c r="B8643" s="146" t="s">
        <v>8295</v>
      </c>
      <c r="C8643" s="170" t="s">
        <v>95</v>
      </c>
      <c r="D8643" s="164">
        <v>422723</v>
      </c>
      <c r="E8643" s="151">
        <v>833</v>
      </c>
      <c r="F8643" s="164"/>
      <c r="G8643" s="1328"/>
    </row>
    <row r="8644" spans="1:7" ht="18.75" customHeight="1" x14ac:dyDescent="0.25">
      <c r="A8644" s="1333"/>
      <c r="B8644" s="146" t="s">
        <v>8296</v>
      </c>
      <c r="C8644" s="170" t="s">
        <v>95</v>
      </c>
      <c r="D8644" s="164">
        <v>452216</v>
      </c>
      <c r="E8644" s="151">
        <v>833</v>
      </c>
      <c r="F8644" s="164"/>
      <c r="G8644" s="1328"/>
    </row>
    <row r="8645" spans="1:7" ht="18.75" customHeight="1" x14ac:dyDescent="0.25">
      <c r="A8645" s="1333"/>
      <c r="B8645" s="146" t="s">
        <v>8297</v>
      </c>
      <c r="C8645" s="170" t="s">
        <v>95</v>
      </c>
      <c r="D8645" s="164">
        <v>484259</v>
      </c>
      <c r="E8645" s="151">
        <v>833</v>
      </c>
      <c r="F8645" s="164"/>
      <c r="G8645" s="1328"/>
    </row>
    <row r="8646" spans="1:7" ht="18.75" customHeight="1" x14ac:dyDescent="0.25">
      <c r="A8646" s="1333"/>
      <c r="B8646" s="146" t="s">
        <v>8298</v>
      </c>
      <c r="C8646" s="170" t="s">
        <v>95</v>
      </c>
      <c r="D8646" s="164">
        <v>519226</v>
      </c>
      <c r="E8646" s="151">
        <v>833</v>
      </c>
      <c r="F8646" s="164"/>
      <c r="G8646" s="1328"/>
    </row>
    <row r="8647" spans="1:7" ht="18.75" customHeight="1" x14ac:dyDescent="0.25">
      <c r="A8647" s="1333"/>
      <c r="B8647" s="146" t="s">
        <v>8299</v>
      </c>
      <c r="C8647" s="170" t="s">
        <v>95</v>
      </c>
      <c r="D8647" s="164">
        <v>557519</v>
      </c>
      <c r="E8647" s="151">
        <v>833</v>
      </c>
      <c r="F8647" s="164"/>
      <c r="G8647" s="1328"/>
    </row>
    <row r="8648" spans="1:7" ht="18.75" customHeight="1" x14ac:dyDescent="0.25">
      <c r="A8648" s="1333"/>
      <c r="B8648" s="146" t="s">
        <v>8300</v>
      </c>
      <c r="C8648" s="170" t="s">
        <v>95</v>
      </c>
      <c r="D8648" s="164">
        <v>599611</v>
      </c>
      <c r="E8648" s="151">
        <v>833</v>
      </c>
      <c r="F8648" s="164"/>
      <c r="G8648" s="1328"/>
    </row>
    <row r="8649" spans="1:7" ht="18.75" customHeight="1" x14ac:dyDescent="0.25">
      <c r="A8649" s="1333"/>
      <c r="B8649" s="146" t="s">
        <v>8301</v>
      </c>
      <c r="C8649" s="170" t="s">
        <v>95</v>
      </c>
      <c r="D8649" s="164">
        <v>646040</v>
      </c>
      <c r="E8649" s="151">
        <v>833</v>
      </c>
      <c r="F8649" s="164"/>
      <c r="G8649" s="1328"/>
    </row>
    <row r="8650" spans="1:7" ht="18.75" customHeight="1" x14ac:dyDescent="0.25">
      <c r="A8650" s="1333">
        <v>17</v>
      </c>
      <c r="B8650" s="146" t="s">
        <v>8302</v>
      </c>
      <c r="C8650" s="170" t="s">
        <v>95</v>
      </c>
      <c r="D8650" s="164">
        <v>65142</v>
      </c>
      <c r="E8650" s="151">
        <v>833</v>
      </c>
      <c r="F8650" s="164"/>
      <c r="G8650" s="1337" t="s">
        <v>7957</v>
      </c>
    </row>
    <row r="8651" spans="1:7" ht="18.75" customHeight="1" x14ac:dyDescent="0.25">
      <c r="A8651" s="1333"/>
      <c r="B8651" s="146" t="s">
        <v>8303</v>
      </c>
      <c r="C8651" s="170" t="s">
        <v>95</v>
      </c>
      <c r="D8651" s="164">
        <v>85815</v>
      </c>
      <c r="E8651" s="151">
        <v>833</v>
      </c>
      <c r="F8651" s="164"/>
      <c r="G8651" s="1328"/>
    </row>
    <row r="8652" spans="1:7" ht="18.75" customHeight="1" x14ac:dyDescent="0.25">
      <c r="A8652" s="1333"/>
      <c r="B8652" s="146" t="s">
        <v>8304</v>
      </c>
      <c r="C8652" s="170" t="s">
        <v>95</v>
      </c>
      <c r="D8652" s="164">
        <v>225790</v>
      </c>
      <c r="E8652" s="151">
        <v>833</v>
      </c>
      <c r="F8652" s="164"/>
      <c r="G8652" s="1328"/>
    </row>
    <row r="8653" spans="1:7" ht="18.75" customHeight="1" x14ac:dyDescent="0.25">
      <c r="A8653" s="1333"/>
      <c r="B8653" s="146" t="s">
        <v>8305</v>
      </c>
      <c r="C8653" s="170" t="s">
        <v>95</v>
      </c>
      <c r="D8653" s="164">
        <v>303775</v>
      </c>
      <c r="E8653" s="151">
        <v>833</v>
      </c>
      <c r="F8653" s="164"/>
      <c r="G8653" s="1328"/>
    </row>
    <row r="8654" spans="1:7" ht="18.75" customHeight="1" x14ac:dyDescent="0.25">
      <c r="A8654" s="1333"/>
      <c r="B8654" s="146" t="s">
        <v>8306</v>
      </c>
      <c r="C8654" s="170" t="s">
        <v>95</v>
      </c>
      <c r="D8654" s="164">
        <v>324528</v>
      </c>
      <c r="E8654" s="151">
        <v>833</v>
      </c>
      <c r="F8654" s="164"/>
      <c r="G8654" s="1328"/>
    </row>
    <row r="8655" spans="1:7" ht="18.75" customHeight="1" x14ac:dyDescent="0.25">
      <c r="A8655" s="1333"/>
      <c r="B8655" s="146" t="s">
        <v>8307</v>
      </c>
      <c r="C8655" s="170" t="s">
        <v>95</v>
      </c>
      <c r="D8655" s="164">
        <v>346599</v>
      </c>
      <c r="E8655" s="151">
        <v>833</v>
      </c>
      <c r="F8655" s="164"/>
      <c r="G8655" s="1328"/>
    </row>
    <row r="8656" spans="1:7" ht="18.75" customHeight="1" x14ac:dyDescent="0.25">
      <c r="A8656" s="1333"/>
      <c r="B8656" s="146" t="s">
        <v>8308</v>
      </c>
      <c r="C8656" s="170" t="s">
        <v>95</v>
      </c>
      <c r="D8656" s="164">
        <v>370175</v>
      </c>
      <c r="E8656" s="151">
        <v>833</v>
      </c>
      <c r="F8656" s="164"/>
      <c r="G8656" s="1328"/>
    </row>
    <row r="8657" spans="1:7" ht="18.75" customHeight="1" x14ac:dyDescent="0.25">
      <c r="A8657" s="1333"/>
      <c r="B8657" s="146" t="s">
        <v>8309</v>
      </c>
      <c r="C8657" s="170" t="s">
        <v>95</v>
      </c>
      <c r="D8657" s="164">
        <v>395469</v>
      </c>
      <c r="E8657" s="151">
        <v>833</v>
      </c>
      <c r="F8657" s="164"/>
      <c r="G8657" s="1328"/>
    </row>
    <row r="8658" spans="1:7" ht="18.75" customHeight="1" x14ac:dyDescent="0.25">
      <c r="A8658" s="1333"/>
      <c r="B8658" s="146" t="s">
        <v>8310</v>
      </c>
      <c r="C8658" s="170" t="s">
        <v>95</v>
      </c>
      <c r="D8658" s="164">
        <v>422723</v>
      </c>
      <c r="E8658" s="151">
        <v>833</v>
      </c>
      <c r="F8658" s="164"/>
      <c r="G8658" s="1328"/>
    </row>
    <row r="8659" spans="1:7" ht="18.75" customHeight="1" x14ac:dyDescent="0.25">
      <c r="A8659" s="1333"/>
      <c r="B8659" s="146" t="s">
        <v>8311</v>
      </c>
      <c r="C8659" s="170" t="s">
        <v>95</v>
      </c>
      <c r="D8659" s="164">
        <v>452216</v>
      </c>
      <c r="E8659" s="151">
        <v>833</v>
      </c>
      <c r="F8659" s="164"/>
      <c r="G8659" s="1328"/>
    </row>
    <row r="8660" spans="1:7" ht="18.75" customHeight="1" x14ac:dyDescent="0.25">
      <c r="A8660" s="1333"/>
      <c r="B8660" s="146" t="s">
        <v>8312</v>
      </c>
      <c r="C8660" s="170" t="s">
        <v>95</v>
      </c>
      <c r="D8660" s="164">
        <v>484259</v>
      </c>
      <c r="E8660" s="151">
        <v>833</v>
      </c>
      <c r="F8660" s="164"/>
      <c r="G8660" s="1328"/>
    </row>
    <row r="8661" spans="1:7" ht="18.75" customHeight="1" x14ac:dyDescent="0.25">
      <c r="A8661" s="1333"/>
      <c r="B8661" s="146" t="s">
        <v>8313</v>
      </c>
      <c r="C8661" s="170" t="s">
        <v>95</v>
      </c>
      <c r="D8661" s="164">
        <v>519226</v>
      </c>
      <c r="E8661" s="151">
        <v>833</v>
      </c>
      <c r="F8661" s="164"/>
      <c r="G8661" s="1328"/>
    </row>
    <row r="8662" spans="1:7" ht="18.75" customHeight="1" x14ac:dyDescent="0.25">
      <c r="A8662" s="1333"/>
      <c r="B8662" s="146" t="s">
        <v>8314</v>
      </c>
      <c r="C8662" s="170" t="s">
        <v>95</v>
      </c>
      <c r="D8662" s="164">
        <v>557519</v>
      </c>
      <c r="E8662" s="151">
        <v>833</v>
      </c>
      <c r="F8662" s="164"/>
      <c r="G8662" s="1328"/>
    </row>
    <row r="8663" spans="1:7" ht="18.75" customHeight="1" x14ac:dyDescent="0.25">
      <c r="A8663" s="1333"/>
      <c r="B8663" s="146" t="s">
        <v>8315</v>
      </c>
      <c r="C8663" s="170" t="s">
        <v>95</v>
      </c>
      <c r="D8663" s="164">
        <v>599611</v>
      </c>
      <c r="E8663" s="151">
        <v>833</v>
      </c>
      <c r="F8663" s="164"/>
      <c r="G8663" s="1328"/>
    </row>
    <row r="8664" spans="1:7" ht="18.75" customHeight="1" x14ac:dyDescent="0.25">
      <c r="A8664" s="1333"/>
      <c r="B8664" s="146" t="s">
        <v>8316</v>
      </c>
      <c r="C8664" s="170" t="s">
        <v>95</v>
      </c>
      <c r="D8664" s="164">
        <v>646040</v>
      </c>
      <c r="E8664" s="151">
        <v>833</v>
      </c>
      <c r="F8664" s="164"/>
      <c r="G8664" s="1328"/>
    </row>
    <row r="8665" spans="1:7" ht="18.75" customHeight="1" x14ac:dyDescent="0.25">
      <c r="A8665" s="1333">
        <v>18</v>
      </c>
      <c r="B8665" s="146" t="s">
        <v>8317</v>
      </c>
      <c r="C8665" s="170" t="s">
        <v>95</v>
      </c>
      <c r="D8665" s="164">
        <v>65142</v>
      </c>
      <c r="E8665" s="151">
        <v>833</v>
      </c>
      <c r="F8665" s="164"/>
      <c r="G8665" s="1337" t="s">
        <v>7957</v>
      </c>
    </row>
    <row r="8666" spans="1:7" ht="18.75" customHeight="1" x14ac:dyDescent="0.25">
      <c r="A8666" s="1333"/>
      <c r="B8666" s="146" t="s">
        <v>8318</v>
      </c>
      <c r="C8666" s="170" t="s">
        <v>95</v>
      </c>
      <c r="D8666" s="164">
        <v>85815</v>
      </c>
      <c r="E8666" s="151">
        <v>833</v>
      </c>
      <c r="F8666" s="164"/>
      <c r="G8666" s="1328"/>
    </row>
    <row r="8667" spans="1:7" ht="18.75" customHeight="1" x14ac:dyDescent="0.25">
      <c r="A8667" s="1333"/>
      <c r="B8667" s="146" t="s">
        <v>8319</v>
      </c>
      <c r="C8667" s="170" t="s">
        <v>95</v>
      </c>
      <c r="D8667" s="164">
        <v>225790</v>
      </c>
      <c r="E8667" s="151">
        <v>833</v>
      </c>
      <c r="F8667" s="164"/>
      <c r="G8667" s="1328"/>
    </row>
    <row r="8668" spans="1:7" ht="18.75" customHeight="1" x14ac:dyDescent="0.25">
      <c r="A8668" s="1333"/>
      <c r="B8668" s="146" t="s">
        <v>8320</v>
      </c>
      <c r="C8668" s="170" t="s">
        <v>95</v>
      </c>
      <c r="D8668" s="164">
        <v>303775</v>
      </c>
      <c r="E8668" s="151">
        <v>833</v>
      </c>
      <c r="F8668" s="164"/>
      <c r="G8668" s="1328"/>
    </row>
    <row r="8669" spans="1:7" ht="18.75" customHeight="1" x14ac:dyDescent="0.25">
      <c r="A8669" s="1333"/>
      <c r="B8669" s="146" t="s">
        <v>8321</v>
      </c>
      <c r="C8669" s="170" t="s">
        <v>95</v>
      </c>
      <c r="D8669" s="164">
        <v>324528</v>
      </c>
      <c r="E8669" s="151">
        <v>833</v>
      </c>
      <c r="F8669" s="164"/>
      <c r="G8669" s="1328"/>
    </row>
    <row r="8670" spans="1:7" ht="18.75" customHeight="1" x14ac:dyDescent="0.25">
      <c r="A8670" s="1333"/>
      <c r="B8670" s="146" t="s">
        <v>8322</v>
      </c>
      <c r="C8670" s="170" t="s">
        <v>95</v>
      </c>
      <c r="D8670" s="164">
        <v>346599</v>
      </c>
      <c r="E8670" s="151">
        <v>833</v>
      </c>
      <c r="F8670" s="164"/>
      <c r="G8670" s="1328"/>
    </row>
    <row r="8671" spans="1:7" ht="18.75" customHeight="1" x14ac:dyDescent="0.25">
      <c r="A8671" s="1333"/>
      <c r="B8671" s="146" t="s">
        <v>8323</v>
      </c>
      <c r="C8671" s="170" t="s">
        <v>95</v>
      </c>
      <c r="D8671" s="164">
        <v>370175</v>
      </c>
      <c r="E8671" s="151">
        <v>833</v>
      </c>
      <c r="F8671" s="164"/>
      <c r="G8671" s="1328"/>
    </row>
    <row r="8672" spans="1:7" ht="18.75" customHeight="1" x14ac:dyDescent="0.25">
      <c r="A8672" s="1333"/>
      <c r="B8672" s="146" t="s">
        <v>8324</v>
      </c>
      <c r="C8672" s="170" t="s">
        <v>95</v>
      </c>
      <c r="D8672" s="164">
        <v>395469</v>
      </c>
      <c r="E8672" s="151">
        <v>833</v>
      </c>
      <c r="F8672" s="164"/>
      <c r="G8672" s="1328"/>
    </row>
    <row r="8673" spans="1:7" ht="18.75" customHeight="1" x14ac:dyDescent="0.25">
      <c r="A8673" s="1333"/>
      <c r="B8673" s="146" t="s">
        <v>8325</v>
      </c>
      <c r="C8673" s="170" t="s">
        <v>95</v>
      </c>
      <c r="D8673" s="164">
        <v>422723</v>
      </c>
      <c r="E8673" s="151">
        <v>833</v>
      </c>
      <c r="F8673" s="164"/>
      <c r="G8673" s="1328"/>
    </row>
    <row r="8674" spans="1:7" ht="18.75" customHeight="1" x14ac:dyDescent="0.25">
      <c r="A8674" s="1333"/>
      <c r="B8674" s="146" t="s">
        <v>8326</v>
      </c>
      <c r="C8674" s="170" t="s">
        <v>95</v>
      </c>
      <c r="D8674" s="164">
        <v>452216</v>
      </c>
      <c r="E8674" s="151">
        <v>833</v>
      </c>
      <c r="F8674" s="164"/>
      <c r="G8674" s="1328"/>
    </row>
    <row r="8675" spans="1:7" ht="18.75" customHeight="1" x14ac:dyDescent="0.25">
      <c r="A8675" s="1333"/>
      <c r="B8675" s="146" t="s">
        <v>8327</v>
      </c>
      <c r="C8675" s="170" t="s">
        <v>95</v>
      </c>
      <c r="D8675" s="164">
        <v>484259</v>
      </c>
      <c r="E8675" s="151">
        <v>833</v>
      </c>
      <c r="F8675" s="164"/>
      <c r="G8675" s="1328"/>
    </row>
    <row r="8676" spans="1:7" ht="18.75" customHeight="1" x14ac:dyDescent="0.25">
      <c r="A8676" s="1333"/>
      <c r="B8676" s="146" t="s">
        <v>8328</v>
      </c>
      <c r="C8676" s="170" t="s">
        <v>95</v>
      </c>
      <c r="D8676" s="164">
        <v>519226</v>
      </c>
      <c r="E8676" s="151">
        <v>833</v>
      </c>
      <c r="F8676" s="164"/>
      <c r="G8676" s="1328"/>
    </row>
    <row r="8677" spans="1:7" ht="18.75" customHeight="1" x14ac:dyDescent="0.25">
      <c r="A8677" s="1333"/>
      <c r="B8677" s="146" t="s">
        <v>8329</v>
      </c>
      <c r="C8677" s="170" t="s">
        <v>95</v>
      </c>
      <c r="D8677" s="164">
        <v>557519</v>
      </c>
      <c r="E8677" s="151">
        <v>833</v>
      </c>
      <c r="F8677" s="164"/>
      <c r="G8677" s="1328"/>
    </row>
    <row r="8678" spans="1:7" ht="18.75" customHeight="1" x14ac:dyDescent="0.25">
      <c r="A8678" s="1333"/>
      <c r="B8678" s="146" t="s">
        <v>8330</v>
      </c>
      <c r="C8678" s="170" t="s">
        <v>95</v>
      </c>
      <c r="D8678" s="164">
        <v>599611</v>
      </c>
      <c r="E8678" s="151">
        <v>833</v>
      </c>
      <c r="F8678" s="164"/>
      <c r="G8678" s="1328"/>
    </row>
    <row r="8679" spans="1:7" ht="18.75" customHeight="1" x14ac:dyDescent="0.25">
      <c r="A8679" s="1333"/>
      <c r="B8679" s="146" t="s">
        <v>8331</v>
      </c>
      <c r="C8679" s="170" t="s">
        <v>95</v>
      </c>
      <c r="D8679" s="164">
        <v>646040</v>
      </c>
      <c r="E8679" s="151">
        <v>833</v>
      </c>
      <c r="F8679" s="164"/>
      <c r="G8679" s="1328"/>
    </row>
    <row r="8680" spans="1:7" ht="18.75" customHeight="1" x14ac:dyDescent="0.25">
      <c r="A8680" s="1333">
        <v>19</v>
      </c>
      <c r="B8680" s="146" t="s">
        <v>8332</v>
      </c>
      <c r="C8680" s="170" t="s">
        <v>95</v>
      </c>
      <c r="D8680" s="164">
        <v>65142</v>
      </c>
      <c r="E8680" s="151">
        <v>833</v>
      </c>
      <c r="F8680" s="164"/>
      <c r="G8680" s="1337" t="s">
        <v>7957</v>
      </c>
    </row>
    <row r="8681" spans="1:7" ht="18.75" customHeight="1" x14ac:dyDescent="0.25">
      <c r="A8681" s="1333"/>
      <c r="B8681" s="146" t="s">
        <v>8333</v>
      </c>
      <c r="C8681" s="170" t="s">
        <v>95</v>
      </c>
      <c r="D8681" s="164">
        <v>85815</v>
      </c>
      <c r="E8681" s="151">
        <v>833</v>
      </c>
      <c r="F8681" s="164"/>
      <c r="G8681" s="1328"/>
    </row>
    <row r="8682" spans="1:7" ht="18.75" customHeight="1" x14ac:dyDescent="0.25">
      <c r="A8682" s="1333"/>
      <c r="B8682" s="146" t="s">
        <v>8334</v>
      </c>
      <c r="C8682" s="170" t="s">
        <v>95</v>
      </c>
      <c r="D8682" s="164">
        <v>225790</v>
      </c>
      <c r="E8682" s="151">
        <v>833</v>
      </c>
      <c r="F8682" s="164"/>
      <c r="G8682" s="1328"/>
    </row>
    <row r="8683" spans="1:7" ht="18.75" customHeight="1" x14ac:dyDescent="0.25">
      <c r="A8683" s="1333"/>
      <c r="B8683" s="146" t="s">
        <v>8335</v>
      </c>
      <c r="C8683" s="170" t="s">
        <v>95</v>
      </c>
      <c r="D8683" s="164">
        <v>303775</v>
      </c>
      <c r="E8683" s="151">
        <v>833</v>
      </c>
      <c r="F8683" s="164"/>
      <c r="G8683" s="1328"/>
    </row>
    <row r="8684" spans="1:7" ht="18.75" customHeight="1" x14ac:dyDescent="0.25">
      <c r="A8684" s="1333"/>
      <c r="B8684" s="146" t="s">
        <v>8336</v>
      </c>
      <c r="C8684" s="170" t="s">
        <v>95</v>
      </c>
      <c r="D8684" s="164">
        <v>324528</v>
      </c>
      <c r="E8684" s="151">
        <v>833</v>
      </c>
      <c r="F8684" s="164"/>
      <c r="G8684" s="1328"/>
    </row>
    <row r="8685" spans="1:7" ht="18.75" customHeight="1" x14ac:dyDescent="0.25">
      <c r="A8685" s="1333"/>
      <c r="B8685" s="146" t="s">
        <v>8337</v>
      </c>
      <c r="C8685" s="170" t="s">
        <v>95</v>
      </c>
      <c r="D8685" s="164">
        <v>346599</v>
      </c>
      <c r="E8685" s="151">
        <v>833</v>
      </c>
      <c r="F8685" s="164"/>
      <c r="G8685" s="1328"/>
    </row>
    <row r="8686" spans="1:7" ht="18.75" customHeight="1" x14ac:dyDescent="0.25">
      <c r="A8686" s="1333"/>
      <c r="B8686" s="146" t="s">
        <v>8338</v>
      </c>
      <c r="C8686" s="170" t="s">
        <v>95</v>
      </c>
      <c r="D8686" s="164">
        <v>370175</v>
      </c>
      <c r="E8686" s="151">
        <v>833</v>
      </c>
      <c r="F8686" s="164"/>
      <c r="G8686" s="1328"/>
    </row>
    <row r="8687" spans="1:7" ht="18.75" customHeight="1" x14ac:dyDescent="0.25">
      <c r="A8687" s="1333"/>
      <c r="B8687" s="146" t="s">
        <v>8339</v>
      </c>
      <c r="C8687" s="170" t="s">
        <v>95</v>
      </c>
      <c r="D8687" s="164">
        <v>395469</v>
      </c>
      <c r="E8687" s="151">
        <v>833</v>
      </c>
      <c r="F8687" s="164"/>
      <c r="G8687" s="1328"/>
    </row>
    <row r="8688" spans="1:7" ht="18.75" customHeight="1" x14ac:dyDescent="0.25">
      <c r="A8688" s="1333"/>
      <c r="B8688" s="146" t="s">
        <v>8340</v>
      </c>
      <c r="C8688" s="170" t="s">
        <v>95</v>
      </c>
      <c r="D8688" s="164">
        <v>422723</v>
      </c>
      <c r="E8688" s="151">
        <v>833</v>
      </c>
      <c r="F8688" s="164"/>
      <c r="G8688" s="1328"/>
    </row>
    <row r="8689" spans="1:7" ht="18.75" customHeight="1" x14ac:dyDescent="0.25">
      <c r="A8689" s="1333"/>
      <c r="B8689" s="146" t="s">
        <v>8341</v>
      </c>
      <c r="C8689" s="170" t="s">
        <v>95</v>
      </c>
      <c r="D8689" s="164">
        <v>452216</v>
      </c>
      <c r="E8689" s="151">
        <v>833</v>
      </c>
      <c r="F8689" s="164"/>
      <c r="G8689" s="1328"/>
    </row>
    <row r="8690" spans="1:7" ht="18.75" customHeight="1" x14ac:dyDescent="0.25">
      <c r="A8690" s="1333"/>
      <c r="B8690" s="146" t="s">
        <v>8342</v>
      </c>
      <c r="C8690" s="170" t="s">
        <v>95</v>
      </c>
      <c r="D8690" s="164">
        <v>484259</v>
      </c>
      <c r="E8690" s="151">
        <v>833</v>
      </c>
      <c r="F8690" s="164"/>
      <c r="G8690" s="1328"/>
    </row>
    <row r="8691" spans="1:7" ht="18.75" customHeight="1" x14ac:dyDescent="0.25">
      <c r="A8691" s="1333"/>
      <c r="B8691" s="146" t="s">
        <v>8343</v>
      </c>
      <c r="C8691" s="170" t="s">
        <v>95</v>
      </c>
      <c r="D8691" s="164">
        <v>519226</v>
      </c>
      <c r="E8691" s="151">
        <v>833</v>
      </c>
      <c r="F8691" s="164"/>
      <c r="G8691" s="1328"/>
    </row>
    <row r="8692" spans="1:7" ht="18.75" customHeight="1" x14ac:dyDescent="0.25">
      <c r="A8692" s="1333"/>
      <c r="B8692" s="146" t="s">
        <v>8344</v>
      </c>
      <c r="C8692" s="170" t="s">
        <v>95</v>
      </c>
      <c r="D8692" s="164">
        <v>557519</v>
      </c>
      <c r="E8692" s="151">
        <v>833</v>
      </c>
      <c r="F8692" s="164"/>
      <c r="G8692" s="1328"/>
    </row>
    <row r="8693" spans="1:7" ht="18.75" customHeight="1" x14ac:dyDescent="0.25">
      <c r="A8693" s="1333"/>
      <c r="B8693" s="146" t="s">
        <v>8345</v>
      </c>
      <c r="C8693" s="170" t="s">
        <v>95</v>
      </c>
      <c r="D8693" s="164">
        <v>599611</v>
      </c>
      <c r="E8693" s="151">
        <v>833</v>
      </c>
      <c r="F8693" s="164"/>
      <c r="G8693" s="1328"/>
    </row>
    <row r="8694" spans="1:7" ht="18.75" customHeight="1" x14ac:dyDescent="0.25">
      <c r="A8694" s="1333"/>
      <c r="B8694" s="146" t="s">
        <v>8346</v>
      </c>
      <c r="C8694" s="170" t="s">
        <v>95</v>
      </c>
      <c r="D8694" s="164">
        <v>646040</v>
      </c>
      <c r="E8694" s="151">
        <v>833</v>
      </c>
      <c r="F8694" s="164"/>
      <c r="G8694" s="1328"/>
    </row>
    <row r="8695" spans="1:7" ht="18.75" customHeight="1" x14ac:dyDescent="0.25">
      <c r="A8695" s="1333">
        <v>20</v>
      </c>
      <c r="B8695" s="146" t="s">
        <v>8347</v>
      </c>
      <c r="C8695" s="170" t="s">
        <v>95</v>
      </c>
      <c r="D8695" s="164">
        <v>65142</v>
      </c>
      <c r="E8695" s="151">
        <v>833</v>
      </c>
      <c r="F8695" s="164"/>
      <c r="G8695" s="1337" t="s">
        <v>7957</v>
      </c>
    </row>
    <row r="8696" spans="1:7" ht="18.75" customHeight="1" x14ac:dyDescent="0.25">
      <c r="A8696" s="1333"/>
      <c r="B8696" s="146" t="s">
        <v>8348</v>
      </c>
      <c r="C8696" s="170" t="s">
        <v>95</v>
      </c>
      <c r="D8696" s="164">
        <v>85815</v>
      </c>
      <c r="E8696" s="151">
        <v>833</v>
      </c>
      <c r="F8696" s="164"/>
      <c r="G8696" s="1328"/>
    </row>
    <row r="8697" spans="1:7" ht="18.75" customHeight="1" x14ac:dyDescent="0.25">
      <c r="A8697" s="1333"/>
      <c r="B8697" s="146" t="s">
        <v>8349</v>
      </c>
      <c r="C8697" s="170" t="s">
        <v>95</v>
      </c>
      <c r="D8697" s="164">
        <v>225790</v>
      </c>
      <c r="E8697" s="151">
        <v>833</v>
      </c>
      <c r="F8697" s="164"/>
      <c r="G8697" s="1328"/>
    </row>
    <row r="8698" spans="1:7" ht="18.75" customHeight="1" x14ac:dyDescent="0.25">
      <c r="A8698" s="1333"/>
      <c r="B8698" s="146" t="s">
        <v>8350</v>
      </c>
      <c r="C8698" s="170" t="s">
        <v>95</v>
      </c>
      <c r="D8698" s="164">
        <v>303775</v>
      </c>
      <c r="E8698" s="151">
        <v>833</v>
      </c>
      <c r="F8698" s="164"/>
      <c r="G8698" s="1328"/>
    </row>
    <row r="8699" spans="1:7" ht="18.75" customHeight="1" x14ac:dyDescent="0.25">
      <c r="A8699" s="1333"/>
      <c r="B8699" s="146" t="s">
        <v>8351</v>
      </c>
      <c r="C8699" s="170" t="s">
        <v>95</v>
      </c>
      <c r="D8699" s="164">
        <v>324528</v>
      </c>
      <c r="E8699" s="151">
        <v>833</v>
      </c>
      <c r="F8699" s="164"/>
      <c r="G8699" s="1328"/>
    </row>
    <row r="8700" spans="1:7" ht="18.75" customHeight="1" x14ac:dyDescent="0.25">
      <c r="A8700" s="1333"/>
      <c r="B8700" s="146" t="s">
        <v>8352</v>
      </c>
      <c r="C8700" s="170" t="s">
        <v>95</v>
      </c>
      <c r="D8700" s="164">
        <v>346599</v>
      </c>
      <c r="E8700" s="151">
        <v>833</v>
      </c>
      <c r="F8700" s="164"/>
      <c r="G8700" s="1328"/>
    </row>
    <row r="8701" spans="1:7" ht="18.75" customHeight="1" x14ac:dyDescent="0.25">
      <c r="A8701" s="1333"/>
      <c r="B8701" s="146" t="s">
        <v>8353</v>
      </c>
      <c r="C8701" s="170" t="s">
        <v>95</v>
      </c>
      <c r="D8701" s="164">
        <v>370175</v>
      </c>
      <c r="E8701" s="151">
        <v>833</v>
      </c>
      <c r="F8701" s="164"/>
      <c r="G8701" s="1328"/>
    </row>
    <row r="8702" spans="1:7" ht="18.75" customHeight="1" x14ac:dyDescent="0.25">
      <c r="A8702" s="1333"/>
      <c r="B8702" s="146" t="s">
        <v>8354</v>
      </c>
      <c r="C8702" s="170" t="s">
        <v>95</v>
      </c>
      <c r="D8702" s="164">
        <v>395469</v>
      </c>
      <c r="E8702" s="151">
        <v>833</v>
      </c>
      <c r="F8702" s="164"/>
      <c r="G8702" s="1328"/>
    </row>
    <row r="8703" spans="1:7" ht="18.75" customHeight="1" x14ac:dyDescent="0.25">
      <c r="A8703" s="1333"/>
      <c r="B8703" s="146" t="s">
        <v>8355</v>
      </c>
      <c r="C8703" s="170" t="s">
        <v>95</v>
      </c>
      <c r="D8703" s="164">
        <v>422723</v>
      </c>
      <c r="E8703" s="151">
        <v>833</v>
      </c>
      <c r="F8703" s="164"/>
      <c r="G8703" s="1328"/>
    </row>
    <row r="8704" spans="1:7" ht="18.75" customHeight="1" x14ac:dyDescent="0.25">
      <c r="A8704" s="1333"/>
      <c r="B8704" s="146" t="s">
        <v>8356</v>
      </c>
      <c r="C8704" s="170" t="s">
        <v>95</v>
      </c>
      <c r="D8704" s="164">
        <v>452216</v>
      </c>
      <c r="E8704" s="151">
        <v>833</v>
      </c>
      <c r="F8704" s="164"/>
      <c r="G8704" s="1328"/>
    </row>
    <row r="8705" spans="1:7" ht="18.75" customHeight="1" x14ac:dyDescent="0.25">
      <c r="A8705" s="1333"/>
      <c r="B8705" s="146" t="s">
        <v>8357</v>
      </c>
      <c r="C8705" s="170" t="s">
        <v>95</v>
      </c>
      <c r="D8705" s="164">
        <v>484259</v>
      </c>
      <c r="E8705" s="151">
        <v>833</v>
      </c>
      <c r="F8705" s="164"/>
      <c r="G8705" s="1328"/>
    </row>
    <row r="8706" spans="1:7" ht="18.75" customHeight="1" x14ac:dyDescent="0.25">
      <c r="A8706" s="1333"/>
      <c r="B8706" s="146" t="s">
        <v>8358</v>
      </c>
      <c r="C8706" s="170" t="s">
        <v>95</v>
      </c>
      <c r="D8706" s="164">
        <v>519226</v>
      </c>
      <c r="E8706" s="151">
        <v>833</v>
      </c>
      <c r="F8706" s="164"/>
      <c r="G8706" s="1328"/>
    </row>
    <row r="8707" spans="1:7" ht="18.75" customHeight="1" x14ac:dyDescent="0.25">
      <c r="A8707" s="1333"/>
      <c r="B8707" s="146" t="s">
        <v>8359</v>
      </c>
      <c r="C8707" s="170" t="s">
        <v>95</v>
      </c>
      <c r="D8707" s="164">
        <v>557519</v>
      </c>
      <c r="E8707" s="151">
        <v>833</v>
      </c>
      <c r="F8707" s="164"/>
      <c r="G8707" s="1328"/>
    </row>
    <row r="8708" spans="1:7" ht="18.75" customHeight="1" x14ac:dyDescent="0.25">
      <c r="A8708" s="1333"/>
      <c r="B8708" s="146" t="s">
        <v>8360</v>
      </c>
      <c r="C8708" s="170" t="s">
        <v>95</v>
      </c>
      <c r="D8708" s="164">
        <v>599611</v>
      </c>
      <c r="E8708" s="151">
        <v>833</v>
      </c>
      <c r="F8708" s="164"/>
      <c r="G8708" s="1328"/>
    </row>
    <row r="8709" spans="1:7" ht="18.75" customHeight="1" x14ac:dyDescent="0.25">
      <c r="A8709" s="1333"/>
      <c r="B8709" s="146" t="s">
        <v>8361</v>
      </c>
      <c r="C8709" s="170" t="s">
        <v>95</v>
      </c>
      <c r="D8709" s="164">
        <v>646040</v>
      </c>
      <c r="E8709" s="151">
        <v>833</v>
      </c>
      <c r="F8709" s="164"/>
      <c r="G8709" s="1328"/>
    </row>
    <row r="8710" spans="1:7" ht="18.75" customHeight="1" x14ac:dyDescent="0.25">
      <c r="A8710" s="1333">
        <v>20</v>
      </c>
      <c r="B8710" s="146" t="s">
        <v>8362</v>
      </c>
      <c r="C8710" s="170" t="s">
        <v>95</v>
      </c>
      <c r="D8710" s="164">
        <v>65142</v>
      </c>
      <c r="E8710" s="151">
        <v>833</v>
      </c>
      <c r="F8710" s="164"/>
      <c r="G8710" s="1337" t="s">
        <v>7957</v>
      </c>
    </row>
    <row r="8711" spans="1:7" ht="18.75" customHeight="1" x14ac:dyDescent="0.25">
      <c r="A8711" s="1333"/>
      <c r="B8711" s="146" t="s">
        <v>8363</v>
      </c>
      <c r="C8711" s="170" t="s">
        <v>95</v>
      </c>
      <c r="D8711" s="164">
        <v>85815</v>
      </c>
      <c r="E8711" s="151">
        <v>833</v>
      </c>
      <c r="F8711" s="164"/>
      <c r="G8711" s="1328"/>
    </row>
    <row r="8712" spans="1:7" s="175" customFormat="1" ht="18.75" customHeight="1" x14ac:dyDescent="0.25">
      <c r="A8712" s="1333"/>
      <c r="B8712" s="172" t="s">
        <v>8364</v>
      </c>
      <c r="C8712" s="173" t="s">
        <v>95</v>
      </c>
      <c r="D8712" s="174">
        <v>85815</v>
      </c>
      <c r="E8712" s="151">
        <v>833</v>
      </c>
      <c r="F8712" s="174"/>
      <c r="G8712" s="1328"/>
    </row>
    <row r="8713" spans="1:7" ht="18.75" customHeight="1" x14ac:dyDescent="0.25">
      <c r="A8713" s="1333"/>
      <c r="B8713" s="146" t="s">
        <v>8365</v>
      </c>
      <c r="C8713" s="170" t="s">
        <v>95</v>
      </c>
      <c r="D8713" s="164">
        <v>225790</v>
      </c>
      <c r="E8713" s="151">
        <v>833</v>
      </c>
      <c r="F8713" s="164"/>
      <c r="G8713" s="1328"/>
    </row>
    <row r="8714" spans="1:7" ht="18.75" customHeight="1" x14ac:dyDescent="0.25">
      <c r="A8714" s="1333"/>
      <c r="B8714" s="146" t="s">
        <v>8366</v>
      </c>
      <c r="C8714" s="170" t="s">
        <v>95</v>
      </c>
      <c r="D8714" s="164">
        <v>303775</v>
      </c>
      <c r="E8714" s="151">
        <v>833</v>
      </c>
      <c r="F8714" s="164"/>
      <c r="G8714" s="1328"/>
    </row>
    <row r="8715" spans="1:7" ht="18.75" customHeight="1" x14ac:dyDescent="0.25">
      <c r="A8715" s="1333"/>
      <c r="B8715" s="146" t="s">
        <v>8367</v>
      </c>
      <c r="C8715" s="170" t="s">
        <v>95</v>
      </c>
      <c r="D8715" s="164">
        <v>324528</v>
      </c>
      <c r="E8715" s="151">
        <v>833</v>
      </c>
      <c r="F8715" s="164"/>
      <c r="G8715" s="1328"/>
    </row>
    <row r="8716" spans="1:7" ht="18.75" customHeight="1" x14ac:dyDescent="0.25">
      <c r="A8716" s="1333"/>
      <c r="B8716" s="146" t="s">
        <v>8368</v>
      </c>
      <c r="C8716" s="170" t="s">
        <v>95</v>
      </c>
      <c r="D8716" s="164">
        <v>346599</v>
      </c>
      <c r="E8716" s="151">
        <v>833</v>
      </c>
      <c r="F8716" s="164"/>
      <c r="G8716" s="1328"/>
    </row>
    <row r="8717" spans="1:7" ht="18.75" customHeight="1" x14ac:dyDescent="0.25">
      <c r="A8717" s="1333"/>
      <c r="B8717" s="146" t="s">
        <v>8369</v>
      </c>
      <c r="C8717" s="170" t="s">
        <v>95</v>
      </c>
      <c r="D8717" s="164">
        <v>370175</v>
      </c>
      <c r="E8717" s="151">
        <v>833</v>
      </c>
      <c r="F8717" s="164"/>
      <c r="G8717" s="1328"/>
    </row>
    <row r="8718" spans="1:7" ht="18.75" customHeight="1" x14ac:dyDescent="0.25">
      <c r="A8718" s="1333"/>
      <c r="B8718" s="146" t="s">
        <v>8370</v>
      </c>
      <c r="C8718" s="170" t="s">
        <v>95</v>
      </c>
      <c r="D8718" s="164">
        <v>395469</v>
      </c>
      <c r="E8718" s="151">
        <v>833</v>
      </c>
      <c r="F8718" s="164"/>
      <c r="G8718" s="1328"/>
    </row>
    <row r="8719" spans="1:7" ht="18.75" customHeight="1" x14ac:dyDescent="0.25">
      <c r="A8719" s="1333"/>
      <c r="B8719" s="146" t="s">
        <v>8371</v>
      </c>
      <c r="C8719" s="170" t="s">
        <v>95</v>
      </c>
      <c r="D8719" s="164">
        <v>422723</v>
      </c>
      <c r="E8719" s="151">
        <v>833</v>
      </c>
      <c r="F8719" s="164"/>
      <c r="G8719" s="1328"/>
    </row>
    <row r="8720" spans="1:7" ht="18.75" customHeight="1" x14ac:dyDescent="0.25">
      <c r="A8720" s="1333"/>
      <c r="B8720" s="146" t="s">
        <v>8372</v>
      </c>
      <c r="C8720" s="170" t="s">
        <v>95</v>
      </c>
      <c r="D8720" s="164">
        <v>452216</v>
      </c>
      <c r="E8720" s="151">
        <v>833</v>
      </c>
      <c r="F8720" s="164"/>
      <c r="G8720" s="1328"/>
    </row>
    <row r="8721" spans="1:7" ht="18.75" customHeight="1" x14ac:dyDescent="0.25">
      <c r="A8721" s="1333"/>
      <c r="B8721" s="146" t="s">
        <v>8373</v>
      </c>
      <c r="C8721" s="170" t="s">
        <v>95</v>
      </c>
      <c r="D8721" s="164">
        <v>484259</v>
      </c>
      <c r="E8721" s="151">
        <v>833</v>
      </c>
      <c r="F8721" s="164"/>
      <c r="G8721" s="1328"/>
    </row>
    <row r="8722" spans="1:7" ht="18.75" customHeight="1" x14ac:dyDescent="0.25">
      <c r="A8722" s="1333"/>
      <c r="B8722" s="146" t="s">
        <v>8374</v>
      </c>
      <c r="C8722" s="170" t="s">
        <v>95</v>
      </c>
      <c r="D8722" s="164">
        <v>519226</v>
      </c>
      <c r="E8722" s="151">
        <v>833</v>
      </c>
      <c r="F8722" s="164"/>
      <c r="G8722" s="1328"/>
    </row>
    <row r="8723" spans="1:7" ht="18.75" customHeight="1" x14ac:dyDescent="0.25">
      <c r="A8723" s="1333"/>
      <c r="B8723" s="146" t="s">
        <v>8375</v>
      </c>
      <c r="C8723" s="170" t="s">
        <v>95</v>
      </c>
      <c r="D8723" s="164">
        <v>557519</v>
      </c>
      <c r="E8723" s="151">
        <v>833</v>
      </c>
      <c r="F8723" s="164"/>
      <c r="G8723" s="1328"/>
    </row>
    <row r="8724" spans="1:7" ht="18.75" customHeight="1" x14ac:dyDescent="0.25">
      <c r="A8724" s="1333"/>
      <c r="B8724" s="146" t="s">
        <v>8376</v>
      </c>
      <c r="C8724" s="170" t="s">
        <v>95</v>
      </c>
      <c r="D8724" s="164">
        <v>599611</v>
      </c>
      <c r="E8724" s="151">
        <v>833</v>
      </c>
      <c r="F8724" s="164"/>
      <c r="G8724" s="1328"/>
    </row>
    <row r="8725" spans="1:7" ht="18.75" customHeight="1" x14ac:dyDescent="0.25">
      <c r="A8725" s="1333"/>
      <c r="B8725" s="146" t="s">
        <v>8377</v>
      </c>
      <c r="C8725" s="170" t="s">
        <v>95</v>
      </c>
      <c r="D8725" s="164">
        <v>646040</v>
      </c>
      <c r="E8725" s="151">
        <v>833</v>
      </c>
      <c r="F8725" s="164"/>
      <c r="G8725" s="1328"/>
    </row>
    <row r="8726" spans="1:7" ht="18.75" customHeight="1" x14ac:dyDescent="0.25">
      <c r="A8726" s="1333">
        <v>20</v>
      </c>
      <c r="B8726" s="146" t="s">
        <v>8378</v>
      </c>
      <c r="C8726" s="170" t="s">
        <v>95</v>
      </c>
      <c r="D8726" s="164">
        <v>65142</v>
      </c>
      <c r="E8726" s="151">
        <v>833</v>
      </c>
      <c r="F8726" s="164"/>
      <c r="G8726" s="1337" t="s">
        <v>7957</v>
      </c>
    </row>
    <row r="8727" spans="1:7" ht="18.75" customHeight="1" x14ac:dyDescent="0.25">
      <c r="A8727" s="1333"/>
      <c r="B8727" s="146" t="s">
        <v>8379</v>
      </c>
      <c r="C8727" s="170" t="s">
        <v>95</v>
      </c>
      <c r="D8727" s="164">
        <v>85815</v>
      </c>
      <c r="E8727" s="151">
        <v>833</v>
      </c>
      <c r="F8727" s="164"/>
      <c r="G8727" s="1328"/>
    </row>
    <row r="8728" spans="1:7" ht="18.75" customHeight="1" x14ac:dyDescent="0.25">
      <c r="A8728" s="1333"/>
      <c r="B8728" s="146" t="s">
        <v>8380</v>
      </c>
      <c r="C8728" s="170" t="s">
        <v>95</v>
      </c>
      <c r="D8728" s="164">
        <v>225790</v>
      </c>
      <c r="E8728" s="151">
        <v>833</v>
      </c>
      <c r="F8728" s="164"/>
      <c r="G8728" s="1328"/>
    </row>
    <row r="8729" spans="1:7" ht="18.75" customHeight="1" x14ac:dyDescent="0.25">
      <c r="A8729" s="1333"/>
      <c r="B8729" s="146" t="s">
        <v>8381</v>
      </c>
      <c r="C8729" s="170" t="s">
        <v>95</v>
      </c>
      <c r="D8729" s="164">
        <v>303775</v>
      </c>
      <c r="E8729" s="151">
        <v>833</v>
      </c>
      <c r="F8729" s="164"/>
      <c r="G8729" s="1328"/>
    </row>
    <row r="8730" spans="1:7" ht="18.75" customHeight="1" x14ac:dyDescent="0.25">
      <c r="A8730" s="1333"/>
      <c r="B8730" s="146" t="s">
        <v>8382</v>
      </c>
      <c r="C8730" s="170" t="s">
        <v>95</v>
      </c>
      <c r="D8730" s="164">
        <v>324528</v>
      </c>
      <c r="E8730" s="151">
        <v>833</v>
      </c>
      <c r="F8730" s="164"/>
      <c r="G8730" s="1328"/>
    </row>
    <row r="8731" spans="1:7" ht="18.75" customHeight="1" x14ac:dyDescent="0.25">
      <c r="A8731" s="1333"/>
      <c r="B8731" s="146" t="s">
        <v>8383</v>
      </c>
      <c r="C8731" s="170" t="s">
        <v>95</v>
      </c>
      <c r="D8731" s="164">
        <v>346599</v>
      </c>
      <c r="E8731" s="151">
        <v>833</v>
      </c>
      <c r="F8731" s="164"/>
      <c r="G8731" s="1328"/>
    </row>
    <row r="8732" spans="1:7" ht="18.75" customHeight="1" x14ac:dyDescent="0.25">
      <c r="A8732" s="1333"/>
      <c r="B8732" s="146" t="s">
        <v>8384</v>
      </c>
      <c r="C8732" s="170" t="s">
        <v>95</v>
      </c>
      <c r="D8732" s="164">
        <v>370175</v>
      </c>
      <c r="E8732" s="151">
        <v>833</v>
      </c>
      <c r="F8732" s="164"/>
      <c r="G8732" s="1328"/>
    </row>
    <row r="8733" spans="1:7" ht="18.75" customHeight="1" x14ac:dyDescent="0.25">
      <c r="A8733" s="1333"/>
      <c r="B8733" s="146" t="s">
        <v>8385</v>
      </c>
      <c r="C8733" s="170" t="s">
        <v>95</v>
      </c>
      <c r="D8733" s="164">
        <v>395469</v>
      </c>
      <c r="E8733" s="151">
        <v>833</v>
      </c>
      <c r="F8733" s="164"/>
      <c r="G8733" s="1328"/>
    </row>
    <row r="8734" spans="1:7" ht="18.75" customHeight="1" x14ac:dyDescent="0.25">
      <c r="A8734" s="1333"/>
      <c r="B8734" s="146" t="s">
        <v>8386</v>
      </c>
      <c r="C8734" s="170" t="s">
        <v>95</v>
      </c>
      <c r="D8734" s="164">
        <v>422723</v>
      </c>
      <c r="E8734" s="151">
        <v>833</v>
      </c>
      <c r="F8734" s="164"/>
      <c r="G8734" s="1328"/>
    </row>
    <row r="8735" spans="1:7" ht="18.75" customHeight="1" x14ac:dyDescent="0.25">
      <c r="A8735" s="1333"/>
      <c r="B8735" s="146" t="s">
        <v>8387</v>
      </c>
      <c r="C8735" s="170" t="s">
        <v>95</v>
      </c>
      <c r="D8735" s="164">
        <v>452216</v>
      </c>
      <c r="E8735" s="151">
        <v>833</v>
      </c>
      <c r="F8735" s="164"/>
      <c r="G8735" s="1328"/>
    </row>
    <row r="8736" spans="1:7" ht="18.75" customHeight="1" x14ac:dyDescent="0.25">
      <c r="A8736" s="1333"/>
      <c r="B8736" s="146" t="s">
        <v>8388</v>
      </c>
      <c r="C8736" s="170" t="s">
        <v>95</v>
      </c>
      <c r="D8736" s="164">
        <v>484259</v>
      </c>
      <c r="E8736" s="151">
        <v>833</v>
      </c>
      <c r="F8736" s="164"/>
      <c r="G8736" s="1328"/>
    </row>
    <row r="8737" spans="1:7" ht="18.75" customHeight="1" x14ac:dyDescent="0.25">
      <c r="A8737" s="1333"/>
      <c r="B8737" s="146" t="s">
        <v>8389</v>
      </c>
      <c r="C8737" s="170" t="s">
        <v>95</v>
      </c>
      <c r="D8737" s="164">
        <v>519226</v>
      </c>
      <c r="E8737" s="151">
        <v>833</v>
      </c>
      <c r="F8737" s="164"/>
      <c r="G8737" s="1328"/>
    </row>
    <row r="8738" spans="1:7" ht="18.75" customHeight="1" x14ac:dyDescent="0.25">
      <c r="A8738" s="1333"/>
      <c r="B8738" s="146" t="s">
        <v>8390</v>
      </c>
      <c r="C8738" s="170" t="s">
        <v>95</v>
      </c>
      <c r="D8738" s="164">
        <v>557519</v>
      </c>
      <c r="E8738" s="151">
        <v>833</v>
      </c>
      <c r="F8738" s="164"/>
      <c r="G8738" s="1328"/>
    </row>
    <row r="8739" spans="1:7" ht="18.75" customHeight="1" x14ac:dyDescent="0.25">
      <c r="A8739" s="1333"/>
      <c r="B8739" s="146" t="s">
        <v>8391</v>
      </c>
      <c r="C8739" s="170" t="s">
        <v>95</v>
      </c>
      <c r="D8739" s="164">
        <v>599611</v>
      </c>
      <c r="E8739" s="151">
        <v>833</v>
      </c>
      <c r="F8739" s="164"/>
      <c r="G8739" s="1328"/>
    </row>
    <row r="8740" spans="1:7" ht="18.75" customHeight="1" x14ac:dyDescent="0.25">
      <c r="A8740" s="1333"/>
      <c r="B8740" s="146" t="s">
        <v>8392</v>
      </c>
      <c r="C8740" s="170" t="s">
        <v>95</v>
      </c>
      <c r="D8740" s="164">
        <v>646040</v>
      </c>
      <c r="E8740" s="151">
        <v>833</v>
      </c>
      <c r="F8740" s="164"/>
      <c r="G8740" s="1328"/>
    </row>
    <row r="8741" spans="1:7" ht="18.75" customHeight="1" x14ac:dyDescent="0.25">
      <c r="A8741" s="1333">
        <v>21</v>
      </c>
      <c r="B8741" s="146" t="s">
        <v>8393</v>
      </c>
      <c r="C8741" s="170" t="s">
        <v>95</v>
      </c>
      <c r="D8741" s="164">
        <v>65142</v>
      </c>
      <c r="E8741" s="151">
        <v>833</v>
      </c>
      <c r="F8741" s="164"/>
      <c r="G8741" s="1337" t="s">
        <v>7957</v>
      </c>
    </row>
    <row r="8742" spans="1:7" ht="18.75" customHeight="1" x14ac:dyDescent="0.25">
      <c r="A8742" s="1333"/>
      <c r="B8742" s="146" t="s">
        <v>8394</v>
      </c>
      <c r="C8742" s="170" t="s">
        <v>95</v>
      </c>
      <c r="D8742" s="164">
        <v>85815</v>
      </c>
      <c r="E8742" s="151">
        <v>833</v>
      </c>
      <c r="F8742" s="164"/>
      <c r="G8742" s="1328"/>
    </row>
    <row r="8743" spans="1:7" ht="18.75" customHeight="1" x14ac:dyDescent="0.25">
      <c r="A8743" s="1333"/>
      <c r="B8743" s="146" t="s">
        <v>8395</v>
      </c>
      <c r="C8743" s="170" t="s">
        <v>95</v>
      </c>
      <c r="D8743" s="164">
        <v>225790</v>
      </c>
      <c r="E8743" s="151">
        <v>833</v>
      </c>
      <c r="F8743" s="164"/>
      <c r="G8743" s="1328"/>
    </row>
    <row r="8744" spans="1:7" ht="18.75" customHeight="1" x14ac:dyDescent="0.25">
      <c r="A8744" s="1333"/>
      <c r="B8744" s="146" t="s">
        <v>8396</v>
      </c>
      <c r="C8744" s="170" t="s">
        <v>95</v>
      </c>
      <c r="D8744" s="164">
        <v>303775</v>
      </c>
      <c r="E8744" s="151">
        <v>833</v>
      </c>
      <c r="F8744" s="164"/>
      <c r="G8744" s="1328"/>
    </row>
    <row r="8745" spans="1:7" ht="18.75" customHeight="1" x14ac:dyDescent="0.25">
      <c r="A8745" s="1333"/>
      <c r="B8745" s="146" t="s">
        <v>8397</v>
      </c>
      <c r="C8745" s="170" t="s">
        <v>95</v>
      </c>
      <c r="D8745" s="164">
        <v>324528</v>
      </c>
      <c r="E8745" s="151">
        <v>833</v>
      </c>
      <c r="F8745" s="164"/>
      <c r="G8745" s="1328"/>
    </row>
    <row r="8746" spans="1:7" ht="18.75" customHeight="1" x14ac:dyDescent="0.25">
      <c r="A8746" s="1333"/>
      <c r="B8746" s="146" t="s">
        <v>8398</v>
      </c>
      <c r="C8746" s="170" t="s">
        <v>95</v>
      </c>
      <c r="D8746" s="164">
        <v>346599</v>
      </c>
      <c r="E8746" s="151">
        <v>833</v>
      </c>
      <c r="F8746" s="164"/>
      <c r="G8746" s="1328"/>
    </row>
    <row r="8747" spans="1:7" ht="18.75" customHeight="1" x14ac:dyDescent="0.25">
      <c r="A8747" s="1333"/>
      <c r="B8747" s="146" t="s">
        <v>8399</v>
      </c>
      <c r="C8747" s="170" t="s">
        <v>95</v>
      </c>
      <c r="D8747" s="164">
        <v>370175</v>
      </c>
      <c r="E8747" s="151">
        <v>833</v>
      </c>
      <c r="F8747" s="164"/>
      <c r="G8747" s="1328"/>
    </row>
    <row r="8748" spans="1:7" ht="18.75" customHeight="1" x14ac:dyDescent="0.25">
      <c r="A8748" s="1333"/>
      <c r="B8748" s="146" t="s">
        <v>8400</v>
      </c>
      <c r="C8748" s="170" t="s">
        <v>95</v>
      </c>
      <c r="D8748" s="164">
        <v>395469</v>
      </c>
      <c r="E8748" s="151">
        <v>833</v>
      </c>
      <c r="F8748" s="164"/>
      <c r="G8748" s="1328"/>
    </row>
    <row r="8749" spans="1:7" ht="18.75" customHeight="1" x14ac:dyDescent="0.25">
      <c r="A8749" s="1333"/>
      <c r="B8749" s="146" t="s">
        <v>8401</v>
      </c>
      <c r="C8749" s="170" t="s">
        <v>95</v>
      </c>
      <c r="D8749" s="164">
        <v>422723</v>
      </c>
      <c r="E8749" s="151">
        <v>833</v>
      </c>
      <c r="F8749" s="164"/>
      <c r="G8749" s="1328"/>
    </row>
    <row r="8750" spans="1:7" ht="18.75" customHeight="1" x14ac:dyDescent="0.25">
      <c r="A8750" s="1333"/>
      <c r="B8750" s="146" t="s">
        <v>8402</v>
      </c>
      <c r="C8750" s="170" t="s">
        <v>95</v>
      </c>
      <c r="D8750" s="164">
        <v>452216</v>
      </c>
      <c r="E8750" s="151">
        <v>833</v>
      </c>
      <c r="F8750" s="164"/>
      <c r="G8750" s="1328"/>
    </row>
    <row r="8751" spans="1:7" ht="18.75" customHeight="1" x14ac:dyDescent="0.25">
      <c r="A8751" s="1333"/>
      <c r="B8751" s="146" t="s">
        <v>8403</v>
      </c>
      <c r="C8751" s="170" t="s">
        <v>95</v>
      </c>
      <c r="D8751" s="164">
        <v>484259</v>
      </c>
      <c r="E8751" s="151">
        <v>833</v>
      </c>
      <c r="F8751" s="164"/>
      <c r="G8751" s="1328"/>
    </row>
    <row r="8752" spans="1:7" ht="18.75" customHeight="1" x14ac:dyDescent="0.25">
      <c r="A8752" s="1333"/>
      <c r="B8752" s="146" t="s">
        <v>8404</v>
      </c>
      <c r="C8752" s="170" t="s">
        <v>95</v>
      </c>
      <c r="D8752" s="164">
        <v>519226</v>
      </c>
      <c r="E8752" s="151">
        <v>833</v>
      </c>
      <c r="F8752" s="164"/>
      <c r="G8752" s="1328"/>
    </row>
    <row r="8753" spans="1:7" ht="18.75" customHeight="1" x14ac:dyDescent="0.25">
      <c r="A8753" s="1333"/>
      <c r="B8753" s="146" t="s">
        <v>8405</v>
      </c>
      <c r="C8753" s="170" t="s">
        <v>95</v>
      </c>
      <c r="D8753" s="164">
        <v>557519</v>
      </c>
      <c r="E8753" s="151">
        <v>833</v>
      </c>
      <c r="F8753" s="164"/>
      <c r="G8753" s="1328"/>
    </row>
    <row r="8754" spans="1:7" ht="18.75" customHeight="1" x14ac:dyDescent="0.25">
      <c r="A8754" s="1333"/>
      <c r="B8754" s="146" t="s">
        <v>8406</v>
      </c>
      <c r="C8754" s="170" t="s">
        <v>95</v>
      </c>
      <c r="D8754" s="164">
        <v>599611</v>
      </c>
      <c r="E8754" s="151">
        <v>833</v>
      </c>
      <c r="F8754" s="164"/>
      <c r="G8754" s="1328"/>
    </row>
    <row r="8755" spans="1:7" ht="18.75" customHeight="1" x14ac:dyDescent="0.25">
      <c r="A8755" s="1333"/>
      <c r="B8755" s="146" t="s">
        <v>8407</v>
      </c>
      <c r="C8755" s="170" t="s">
        <v>95</v>
      </c>
      <c r="D8755" s="164">
        <v>646040</v>
      </c>
      <c r="E8755" s="151">
        <v>833</v>
      </c>
      <c r="F8755" s="164"/>
      <c r="G8755" s="1328"/>
    </row>
    <row r="8756" spans="1:7" ht="18.75" customHeight="1" x14ac:dyDescent="0.25">
      <c r="A8756" s="1333">
        <v>22</v>
      </c>
      <c r="B8756" s="146" t="s">
        <v>8408</v>
      </c>
      <c r="C8756" s="170" t="s">
        <v>95</v>
      </c>
      <c r="D8756" s="164">
        <v>65142</v>
      </c>
      <c r="E8756" s="151">
        <v>833</v>
      </c>
      <c r="F8756" s="164"/>
      <c r="G8756" s="1337" t="s">
        <v>7957</v>
      </c>
    </row>
    <row r="8757" spans="1:7" ht="18.75" customHeight="1" x14ac:dyDescent="0.25">
      <c r="A8757" s="1333"/>
      <c r="B8757" s="146" t="s">
        <v>8409</v>
      </c>
      <c r="C8757" s="170" t="s">
        <v>95</v>
      </c>
      <c r="D8757" s="164">
        <v>85815</v>
      </c>
      <c r="E8757" s="151">
        <v>833</v>
      </c>
      <c r="F8757" s="164"/>
      <c r="G8757" s="1328"/>
    </row>
    <row r="8758" spans="1:7" ht="18.75" customHeight="1" x14ac:dyDescent="0.25">
      <c r="A8758" s="1333"/>
      <c r="B8758" s="146" t="s">
        <v>8410</v>
      </c>
      <c r="C8758" s="170" t="s">
        <v>95</v>
      </c>
      <c r="D8758" s="164">
        <v>225790</v>
      </c>
      <c r="E8758" s="151">
        <v>833</v>
      </c>
      <c r="F8758" s="164"/>
      <c r="G8758" s="1328"/>
    </row>
    <row r="8759" spans="1:7" ht="18.75" customHeight="1" x14ac:dyDescent="0.25">
      <c r="A8759" s="1333"/>
      <c r="B8759" s="146" t="s">
        <v>8411</v>
      </c>
      <c r="C8759" s="170" t="s">
        <v>95</v>
      </c>
      <c r="D8759" s="164">
        <v>303775</v>
      </c>
      <c r="E8759" s="151">
        <v>833</v>
      </c>
      <c r="F8759" s="164"/>
      <c r="G8759" s="1328"/>
    </row>
    <row r="8760" spans="1:7" ht="18.75" customHeight="1" x14ac:dyDescent="0.25">
      <c r="A8760" s="1333"/>
      <c r="B8760" s="146" t="s">
        <v>8412</v>
      </c>
      <c r="C8760" s="170" t="s">
        <v>95</v>
      </c>
      <c r="D8760" s="164">
        <v>324528</v>
      </c>
      <c r="E8760" s="151">
        <v>833</v>
      </c>
      <c r="F8760" s="164"/>
      <c r="G8760" s="1328"/>
    </row>
    <row r="8761" spans="1:7" ht="18.75" customHeight="1" x14ac:dyDescent="0.25">
      <c r="A8761" s="1333"/>
      <c r="B8761" s="146" t="s">
        <v>8413</v>
      </c>
      <c r="C8761" s="170" t="s">
        <v>95</v>
      </c>
      <c r="D8761" s="164">
        <v>346599</v>
      </c>
      <c r="E8761" s="151">
        <v>833</v>
      </c>
      <c r="F8761" s="164"/>
      <c r="G8761" s="1328"/>
    </row>
    <row r="8762" spans="1:7" ht="18.75" customHeight="1" x14ac:dyDescent="0.25">
      <c r="A8762" s="1333"/>
      <c r="B8762" s="146" t="s">
        <v>8414</v>
      </c>
      <c r="C8762" s="170" t="s">
        <v>95</v>
      </c>
      <c r="D8762" s="164">
        <v>370175</v>
      </c>
      <c r="E8762" s="151">
        <v>833</v>
      </c>
      <c r="F8762" s="164"/>
      <c r="G8762" s="1328"/>
    </row>
    <row r="8763" spans="1:7" ht="18.75" customHeight="1" x14ac:dyDescent="0.25">
      <c r="A8763" s="1333"/>
      <c r="B8763" s="146" t="s">
        <v>8415</v>
      </c>
      <c r="C8763" s="170" t="s">
        <v>95</v>
      </c>
      <c r="D8763" s="164">
        <v>395469</v>
      </c>
      <c r="E8763" s="151">
        <v>833</v>
      </c>
      <c r="F8763" s="164"/>
      <c r="G8763" s="1328"/>
    </row>
    <row r="8764" spans="1:7" ht="18.75" customHeight="1" x14ac:dyDescent="0.25">
      <c r="A8764" s="1333"/>
      <c r="B8764" s="146" t="s">
        <v>8416</v>
      </c>
      <c r="C8764" s="170" t="s">
        <v>95</v>
      </c>
      <c r="D8764" s="164">
        <v>422723</v>
      </c>
      <c r="E8764" s="151">
        <v>833</v>
      </c>
      <c r="F8764" s="164"/>
      <c r="G8764" s="1328"/>
    </row>
    <row r="8765" spans="1:7" ht="18.75" customHeight="1" x14ac:dyDescent="0.25">
      <c r="A8765" s="1333"/>
      <c r="B8765" s="146" t="s">
        <v>8417</v>
      </c>
      <c r="C8765" s="170" t="s">
        <v>95</v>
      </c>
      <c r="D8765" s="164">
        <v>452216</v>
      </c>
      <c r="E8765" s="151">
        <v>833</v>
      </c>
      <c r="F8765" s="164"/>
      <c r="G8765" s="1328"/>
    </row>
    <row r="8766" spans="1:7" ht="18.75" customHeight="1" x14ac:dyDescent="0.25">
      <c r="A8766" s="1333"/>
      <c r="B8766" s="146" t="s">
        <v>8418</v>
      </c>
      <c r="C8766" s="170" t="s">
        <v>95</v>
      </c>
      <c r="D8766" s="164">
        <v>484259</v>
      </c>
      <c r="E8766" s="151">
        <v>833</v>
      </c>
      <c r="F8766" s="164"/>
      <c r="G8766" s="1328"/>
    </row>
    <row r="8767" spans="1:7" ht="18.75" customHeight="1" x14ac:dyDescent="0.25">
      <c r="A8767" s="1333"/>
      <c r="B8767" s="146" t="s">
        <v>8419</v>
      </c>
      <c r="C8767" s="170" t="s">
        <v>95</v>
      </c>
      <c r="D8767" s="164">
        <v>519226</v>
      </c>
      <c r="E8767" s="151">
        <v>833</v>
      </c>
      <c r="F8767" s="164"/>
      <c r="G8767" s="1328"/>
    </row>
    <row r="8768" spans="1:7" ht="18.75" customHeight="1" x14ac:dyDescent="0.25">
      <c r="A8768" s="1333"/>
      <c r="B8768" s="146" t="s">
        <v>8420</v>
      </c>
      <c r="C8768" s="170" t="s">
        <v>95</v>
      </c>
      <c r="D8768" s="164">
        <v>557519</v>
      </c>
      <c r="E8768" s="151">
        <v>833</v>
      </c>
      <c r="F8768" s="164"/>
      <c r="G8768" s="1328"/>
    </row>
    <row r="8769" spans="1:7" ht="18.75" customHeight="1" x14ac:dyDescent="0.25">
      <c r="A8769" s="1333"/>
      <c r="B8769" s="146" t="s">
        <v>8421</v>
      </c>
      <c r="C8769" s="170" t="s">
        <v>95</v>
      </c>
      <c r="D8769" s="164">
        <v>599611</v>
      </c>
      <c r="E8769" s="151">
        <v>833</v>
      </c>
      <c r="F8769" s="164"/>
      <c r="G8769" s="1328"/>
    </row>
    <row r="8770" spans="1:7" ht="18.75" customHeight="1" x14ac:dyDescent="0.25">
      <c r="A8770" s="1333"/>
      <c r="B8770" s="146" t="s">
        <v>8422</v>
      </c>
      <c r="C8770" s="170" t="s">
        <v>95</v>
      </c>
      <c r="D8770" s="164">
        <v>646040</v>
      </c>
      <c r="E8770" s="151">
        <v>833</v>
      </c>
      <c r="F8770" s="164"/>
      <c r="G8770" s="1328"/>
    </row>
    <row r="8771" spans="1:7" ht="18.75" customHeight="1" x14ac:dyDescent="0.25">
      <c r="A8771" s="1333">
        <v>23</v>
      </c>
      <c r="B8771" s="146" t="s">
        <v>8423</v>
      </c>
      <c r="C8771" s="170" t="s">
        <v>95</v>
      </c>
      <c r="D8771" s="164">
        <v>65142</v>
      </c>
      <c r="E8771" s="151">
        <v>833</v>
      </c>
      <c r="F8771" s="164"/>
      <c r="G8771" s="1337" t="s">
        <v>7957</v>
      </c>
    </row>
    <row r="8772" spans="1:7" ht="18.75" customHeight="1" x14ac:dyDescent="0.25">
      <c r="A8772" s="1333"/>
      <c r="B8772" s="146" t="s">
        <v>8424</v>
      </c>
      <c r="C8772" s="170" t="s">
        <v>95</v>
      </c>
      <c r="D8772" s="164">
        <v>85815</v>
      </c>
      <c r="E8772" s="151">
        <v>833</v>
      </c>
      <c r="F8772" s="164"/>
      <c r="G8772" s="1328"/>
    </row>
    <row r="8773" spans="1:7" ht="18.75" customHeight="1" x14ac:dyDescent="0.25">
      <c r="A8773" s="1333"/>
      <c r="B8773" s="146" t="s">
        <v>8425</v>
      </c>
      <c r="C8773" s="170" t="s">
        <v>95</v>
      </c>
      <c r="D8773" s="164">
        <v>225790</v>
      </c>
      <c r="E8773" s="151">
        <v>833</v>
      </c>
      <c r="F8773" s="164"/>
      <c r="G8773" s="1328"/>
    </row>
    <row r="8774" spans="1:7" ht="18.75" customHeight="1" x14ac:dyDescent="0.25">
      <c r="A8774" s="1333"/>
      <c r="B8774" s="146" t="s">
        <v>8426</v>
      </c>
      <c r="C8774" s="170" t="s">
        <v>95</v>
      </c>
      <c r="D8774" s="164">
        <v>303775</v>
      </c>
      <c r="E8774" s="151">
        <v>833</v>
      </c>
      <c r="F8774" s="164"/>
      <c r="G8774" s="1328"/>
    </row>
    <row r="8775" spans="1:7" ht="18.75" customHeight="1" x14ac:dyDescent="0.25">
      <c r="A8775" s="1333"/>
      <c r="B8775" s="146" t="s">
        <v>8427</v>
      </c>
      <c r="C8775" s="170" t="s">
        <v>95</v>
      </c>
      <c r="D8775" s="164">
        <v>324528</v>
      </c>
      <c r="E8775" s="151">
        <v>833</v>
      </c>
      <c r="F8775" s="164"/>
      <c r="G8775" s="1328"/>
    </row>
    <row r="8776" spans="1:7" ht="18.75" customHeight="1" x14ac:dyDescent="0.25">
      <c r="A8776" s="1333"/>
      <c r="B8776" s="146" t="s">
        <v>8428</v>
      </c>
      <c r="C8776" s="170" t="s">
        <v>95</v>
      </c>
      <c r="D8776" s="164">
        <v>346599</v>
      </c>
      <c r="E8776" s="151">
        <v>833</v>
      </c>
      <c r="F8776" s="164"/>
      <c r="G8776" s="1328"/>
    </row>
    <row r="8777" spans="1:7" ht="18.75" customHeight="1" x14ac:dyDescent="0.25">
      <c r="A8777" s="1333"/>
      <c r="B8777" s="146" t="s">
        <v>8429</v>
      </c>
      <c r="C8777" s="170" t="s">
        <v>95</v>
      </c>
      <c r="D8777" s="164">
        <v>370175</v>
      </c>
      <c r="E8777" s="151">
        <v>833</v>
      </c>
      <c r="F8777" s="164"/>
      <c r="G8777" s="1328"/>
    </row>
    <row r="8778" spans="1:7" ht="18.75" customHeight="1" x14ac:dyDescent="0.25">
      <c r="A8778" s="1333"/>
      <c r="B8778" s="146" t="s">
        <v>8430</v>
      </c>
      <c r="C8778" s="170" t="s">
        <v>95</v>
      </c>
      <c r="D8778" s="164">
        <v>395469</v>
      </c>
      <c r="E8778" s="151">
        <v>833</v>
      </c>
      <c r="F8778" s="164"/>
      <c r="G8778" s="1328"/>
    </row>
    <row r="8779" spans="1:7" ht="18.75" customHeight="1" x14ac:dyDescent="0.25">
      <c r="A8779" s="1333"/>
      <c r="B8779" s="146" t="s">
        <v>8431</v>
      </c>
      <c r="C8779" s="170" t="s">
        <v>95</v>
      </c>
      <c r="D8779" s="164">
        <v>422723</v>
      </c>
      <c r="E8779" s="151">
        <v>833</v>
      </c>
      <c r="F8779" s="164"/>
      <c r="G8779" s="1328"/>
    </row>
    <row r="8780" spans="1:7" ht="18.75" customHeight="1" x14ac:dyDescent="0.25">
      <c r="A8780" s="1333"/>
      <c r="B8780" s="146" t="s">
        <v>8432</v>
      </c>
      <c r="C8780" s="170" t="s">
        <v>95</v>
      </c>
      <c r="D8780" s="164">
        <v>452216</v>
      </c>
      <c r="E8780" s="151">
        <v>833</v>
      </c>
      <c r="F8780" s="164"/>
      <c r="G8780" s="1328"/>
    </row>
    <row r="8781" spans="1:7" ht="18.75" customHeight="1" x14ac:dyDescent="0.25">
      <c r="A8781" s="1333"/>
      <c r="B8781" s="146" t="s">
        <v>8433</v>
      </c>
      <c r="C8781" s="170" t="s">
        <v>95</v>
      </c>
      <c r="D8781" s="164">
        <v>484259</v>
      </c>
      <c r="E8781" s="151">
        <v>833</v>
      </c>
      <c r="F8781" s="164"/>
      <c r="G8781" s="1328"/>
    </row>
    <row r="8782" spans="1:7" ht="18.75" customHeight="1" x14ac:dyDescent="0.25">
      <c r="A8782" s="1333"/>
      <c r="B8782" s="146" t="s">
        <v>8434</v>
      </c>
      <c r="C8782" s="170" t="s">
        <v>95</v>
      </c>
      <c r="D8782" s="164">
        <v>519226</v>
      </c>
      <c r="E8782" s="151">
        <v>833</v>
      </c>
      <c r="F8782" s="164"/>
      <c r="G8782" s="1328"/>
    </row>
    <row r="8783" spans="1:7" ht="18.75" customHeight="1" x14ac:dyDescent="0.25">
      <c r="A8783" s="1333"/>
      <c r="B8783" s="146" t="s">
        <v>8435</v>
      </c>
      <c r="C8783" s="170" t="s">
        <v>95</v>
      </c>
      <c r="D8783" s="164">
        <v>557519</v>
      </c>
      <c r="E8783" s="151">
        <v>833</v>
      </c>
      <c r="F8783" s="164"/>
      <c r="G8783" s="1328"/>
    </row>
    <row r="8784" spans="1:7" ht="18.75" customHeight="1" x14ac:dyDescent="0.25">
      <c r="A8784" s="1333"/>
      <c r="B8784" s="146" t="s">
        <v>8436</v>
      </c>
      <c r="C8784" s="170" t="s">
        <v>95</v>
      </c>
      <c r="D8784" s="164">
        <v>599611</v>
      </c>
      <c r="E8784" s="151">
        <v>833</v>
      </c>
      <c r="F8784" s="164"/>
      <c r="G8784" s="1328"/>
    </row>
    <row r="8785" spans="1:7" ht="18.75" customHeight="1" x14ac:dyDescent="0.25">
      <c r="A8785" s="1333"/>
      <c r="B8785" s="146" t="s">
        <v>8437</v>
      </c>
      <c r="C8785" s="170" t="s">
        <v>95</v>
      </c>
      <c r="D8785" s="164">
        <v>646040</v>
      </c>
      <c r="E8785" s="151">
        <v>833</v>
      </c>
      <c r="F8785" s="164"/>
      <c r="G8785" s="1328"/>
    </row>
    <row r="8786" spans="1:7" ht="18.75" customHeight="1" x14ac:dyDescent="0.25">
      <c r="A8786" s="1333">
        <v>24</v>
      </c>
      <c r="B8786" s="146" t="s">
        <v>8438</v>
      </c>
      <c r="C8786" s="170" t="s">
        <v>95</v>
      </c>
      <c r="D8786" s="164">
        <v>65142</v>
      </c>
      <c r="E8786" s="151">
        <v>833</v>
      </c>
      <c r="F8786" s="164"/>
      <c r="G8786" s="1337" t="s">
        <v>7957</v>
      </c>
    </row>
    <row r="8787" spans="1:7" ht="18.75" customHeight="1" x14ac:dyDescent="0.25">
      <c r="A8787" s="1333"/>
      <c r="B8787" s="146" t="s">
        <v>8439</v>
      </c>
      <c r="C8787" s="170" t="s">
        <v>95</v>
      </c>
      <c r="D8787" s="164">
        <v>85815</v>
      </c>
      <c r="E8787" s="151">
        <v>833</v>
      </c>
      <c r="F8787" s="164"/>
      <c r="G8787" s="1328"/>
    </row>
    <row r="8788" spans="1:7" ht="18.75" customHeight="1" x14ac:dyDescent="0.25">
      <c r="A8788" s="1333"/>
      <c r="B8788" s="146" t="s">
        <v>8440</v>
      </c>
      <c r="C8788" s="170" t="s">
        <v>95</v>
      </c>
      <c r="D8788" s="164">
        <v>225790</v>
      </c>
      <c r="E8788" s="151">
        <v>833</v>
      </c>
      <c r="F8788" s="164"/>
      <c r="G8788" s="1328"/>
    </row>
    <row r="8789" spans="1:7" ht="18.75" customHeight="1" x14ac:dyDescent="0.25">
      <c r="A8789" s="1333"/>
      <c r="B8789" s="146" t="s">
        <v>8441</v>
      </c>
      <c r="C8789" s="170" t="s">
        <v>95</v>
      </c>
      <c r="D8789" s="164">
        <v>303775</v>
      </c>
      <c r="E8789" s="151">
        <v>833</v>
      </c>
      <c r="F8789" s="164"/>
      <c r="G8789" s="1328"/>
    </row>
    <row r="8790" spans="1:7" ht="18.75" customHeight="1" x14ac:dyDescent="0.25">
      <c r="A8790" s="1333"/>
      <c r="B8790" s="146" t="s">
        <v>8442</v>
      </c>
      <c r="C8790" s="170" t="s">
        <v>95</v>
      </c>
      <c r="D8790" s="164">
        <v>324528</v>
      </c>
      <c r="E8790" s="151">
        <v>833</v>
      </c>
      <c r="F8790" s="164"/>
      <c r="G8790" s="1328"/>
    </row>
    <row r="8791" spans="1:7" ht="18.75" customHeight="1" x14ac:dyDescent="0.25">
      <c r="A8791" s="1333"/>
      <c r="B8791" s="146" t="s">
        <v>8443</v>
      </c>
      <c r="C8791" s="170" t="s">
        <v>95</v>
      </c>
      <c r="D8791" s="164">
        <v>346599</v>
      </c>
      <c r="E8791" s="151">
        <v>833</v>
      </c>
      <c r="F8791" s="164"/>
      <c r="G8791" s="1328"/>
    </row>
    <row r="8792" spans="1:7" ht="18.75" customHeight="1" x14ac:dyDescent="0.25">
      <c r="A8792" s="1333"/>
      <c r="B8792" s="146" t="s">
        <v>8444</v>
      </c>
      <c r="C8792" s="170" t="s">
        <v>95</v>
      </c>
      <c r="D8792" s="164">
        <v>370175</v>
      </c>
      <c r="E8792" s="151">
        <v>833</v>
      </c>
      <c r="F8792" s="164"/>
      <c r="G8792" s="1328"/>
    </row>
    <row r="8793" spans="1:7" ht="18.75" customHeight="1" x14ac:dyDescent="0.25">
      <c r="A8793" s="1333"/>
      <c r="B8793" s="146" t="s">
        <v>8445</v>
      </c>
      <c r="C8793" s="170" t="s">
        <v>95</v>
      </c>
      <c r="D8793" s="164">
        <v>395469</v>
      </c>
      <c r="E8793" s="151">
        <v>833</v>
      </c>
      <c r="F8793" s="164"/>
      <c r="G8793" s="1328"/>
    </row>
    <row r="8794" spans="1:7" ht="18.75" customHeight="1" x14ac:dyDescent="0.25">
      <c r="A8794" s="1333"/>
      <c r="B8794" s="146" t="s">
        <v>8446</v>
      </c>
      <c r="C8794" s="170" t="s">
        <v>95</v>
      </c>
      <c r="D8794" s="164">
        <v>422723</v>
      </c>
      <c r="E8794" s="151">
        <v>833</v>
      </c>
      <c r="F8794" s="164"/>
      <c r="G8794" s="1328"/>
    </row>
    <row r="8795" spans="1:7" ht="18.75" customHeight="1" x14ac:dyDescent="0.25">
      <c r="A8795" s="1333"/>
      <c r="B8795" s="146" t="s">
        <v>8447</v>
      </c>
      <c r="C8795" s="170" t="s">
        <v>95</v>
      </c>
      <c r="D8795" s="164">
        <v>452216</v>
      </c>
      <c r="E8795" s="151">
        <v>833</v>
      </c>
      <c r="F8795" s="164"/>
      <c r="G8795" s="1328"/>
    </row>
    <row r="8796" spans="1:7" ht="18.75" customHeight="1" x14ac:dyDescent="0.25">
      <c r="A8796" s="1333"/>
      <c r="B8796" s="146" t="s">
        <v>8448</v>
      </c>
      <c r="C8796" s="170" t="s">
        <v>95</v>
      </c>
      <c r="D8796" s="164">
        <v>484259</v>
      </c>
      <c r="E8796" s="151">
        <v>833</v>
      </c>
      <c r="F8796" s="164"/>
      <c r="G8796" s="1328"/>
    </row>
    <row r="8797" spans="1:7" ht="18.75" customHeight="1" x14ac:dyDescent="0.25">
      <c r="A8797" s="1333"/>
      <c r="B8797" s="146" t="s">
        <v>8449</v>
      </c>
      <c r="C8797" s="170" t="s">
        <v>95</v>
      </c>
      <c r="D8797" s="164">
        <v>519226</v>
      </c>
      <c r="E8797" s="151">
        <v>833</v>
      </c>
      <c r="F8797" s="164"/>
      <c r="G8797" s="1328"/>
    </row>
    <row r="8798" spans="1:7" ht="18.75" customHeight="1" x14ac:dyDescent="0.25">
      <c r="A8798" s="1333"/>
      <c r="B8798" s="146" t="s">
        <v>8450</v>
      </c>
      <c r="C8798" s="170" t="s">
        <v>95</v>
      </c>
      <c r="D8798" s="164">
        <v>557519</v>
      </c>
      <c r="E8798" s="151">
        <v>833</v>
      </c>
      <c r="F8798" s="164"/>
      <c r="G8798" s="1328"/>
    </row>
    <row r="8799" spans="1:7" ht="18.75" customHeight="1" x14ac:dyDescent="0.25">
      <c r="A8799" s="1333"/>
      <c r="B8799" s="146" t="s">
        <v>8451</v>
      </c>
      <c r="C8799" s="170" t="s">
        <v>95</v>
      </c>
      <c r="D8799" s="164">
        <v>599611</v>
      </c>
      <c r="E8799" s="151">
        <v>833</v>
      </c>
      <c r="F8799" s="164"/>
      <c r="G8799" s="1328"/>
    </row>
    <row r="8800" spans="1:7" ht="18.75" customHeight="1" x14ac:dyDescent="0.25">
      <c r="A8800" s="1333"/>
      <c r="B8800" s="146" t="s">
        <v>8452</v>
      </c>
      <c r="C8800" s="170" t="s">
        <v>95</v>
      </c>
      <c r="D8800" s="164">
        <v>646040</v>
      </c>
      <c r="E8800" s="151">
        <v>833</v>
      </c>
      <c r="F8800" s="164"/>
      <c r="G8800" s="1328"/>
    </row>
    <row r="8801" spans="1:7" ht="18.75" customHeight="1" x14ac:dyDescent="0.25">
      <c r="A8801" s="1333">
        <v>25</v>
      </c>
      <c r="B8801" s="146" t="s">
        <v>8453</v>
      </c>
      <c r="C8801" s="170" t="s">
        <v>95</v>
      </c>
      <c r="D8801" s="164">
        <v>65142</v>
      </c>
      <c r="E8801" s="151">
        <v>833</v>
      </c>
      <c r="F8801" s="164"/>
      <c r="G8801" s="1337" t="s">
        <v>7957</v>
      </c>
    </row>
    <row r="8802" spans="1:7" ht="18.75" customHeight="1" x14ac:dyDescent="0.25">
      <c r="A8802" s="1333"/>
      <c r="B8802" s="146" t="s">
        <v>8454</v>
      </c>
      <c r="C8802" s="170" t="s">
        <v>95</v>
      </c>
      <c r="D8802" s="164">
        <v>85815</v>
      </c>
      <c r="E8802" s="151">
        <v>833</v>
      </c>
      <c r="F8802" s="164"/>
      <c r="G8802" s="1328"/>
    </row>
    <row r="8803" spans="1:7" ht="18.75" customHeight="1" x14ac:dyDescent="0.25">
      <c r="A8803" s="1333"/>
      <c r="B8803" s="146" t="s">
        <v>8455</v>
      </c>
      <c r="C8803" s="170" t="s">
        <v>95</v>
      </c>
      <c r="D8803" s="164">
        <v>225790</v>
      </c>
      <c r="E8803" s="151">
        <v>833</v>
      </c>
      <c r="F8803" s="164"/>
      <c r="G8803" s="1328"/>
    </row>
    <row r="8804" spans="1:7" ht="18.75" customHeight="1" x14ac:dyDescent="0.25">
      <c r="A8804" s="1333"/>
      <c r="B8804" s="146" t="s">
        <v>8456</v>
      </c>
      <c r="C8804" s="170" t="s">
        <v>95</v>
      </c>
      <c r="D8804" s="164">
        <v>303775</v>
      </c>
      <c r="E8804" s="151">
        <v>833</v>
      </c>
      <c r="F8804" s="164"/>
      <c r="G8804" s="1328"/>
    </row>
    <row r="8805" spans="1:7" ht="18.75" customHeight="1" x14ac:dyDescent="0.25">
      <c r="A8805" s="1333"/>
      <c r="B8805" s="146" t="s">
        <v>8457</v>
      </c>
      <c r="C8805" s="170" t="s">
        <v>95</v>
      </c>
      <c r="D8805" s="164">
        <v>324528</v>
      </c>
      <c r="E8805" s="151">
        <v>833</v>
      </c>
      <c r="F8805" s="164"/>
      <c r="G8805" s="1328"/>
    </row>
    <row r="8806" spans="1:7" ht="18.75" customHeight="1" x14ac:dyDescent="0.25">
      <c r="A8806" s="1333"/>
      <c r="B8806" s="146" t="s">
        <v>8458</v>
      </c>
      <c r="C8806" s="170" t="s">
        <v>95</v>
      </c>
      <c r="D8806" s="164">
        <v>346599</v>
      </c>
      <c r="E8806" s="151">
        <v>833</v>
      </c>
      <c r="F8806" s="164"/>
      <c r="G8806" s="1328"/>
    </row>
    <row r="8807" spans="1:7" ht="18.75" customHeight="1" x14ac:dyDescent="0.25">
      <c r="A8807" s="1333"/>
      <c r="B8807" s="146" t="s">
        <v>8459</v>
      </c>
      <c r="C8807" s="170" t="s">
        <v>95</v>
      </c>
      <c r="D8807" s="164">
        <v>370175</v>
      </c>
      <c r="E8807" s="151">
        <v>833</v>
      </c>
      <c r="F8807" s="164"/>
      <c r="G8807" s="1328"/>
    </row>
    <row r="8808" spans="1:7" ht="18.75" customHeight="1" x14ac:dyDescent="0.25">
      <c r="A8808" s="1333"/>
      <c r="B8808" s="146" t="s">
        <v>8460</v>
      </c>
      <c r="C8808" s="170" t="s">
        <v>95</v>
      </c>
      <c r="D8808" s="164">
        <v>395469</v>
      </c>
      <c r="E8808" s="151">
        <v>833</v>
      </c>
      <c r="F8808" s="164"/>
      <c r="G8808" s="1328"/>
    </row>
    <row r="8809" spans="1:7" ht="18.75" customHeight="1" x14ac:dyDescent="0.25">
      <c r="A8809" s="1333"/>
      <c r="B8809" s="146" t="s">
        <v>8461</v>
      </c>
      <c r="C8809" s="170" t="s">
        <v>95</v>
      </c>
      <c r="D8809" s="164">
        <v>422723</v>
      </c>
      <c r="E8809" s="151">
        <v>833</v>
      </c>
      <c r="F8809" s="164"/>
      <c r="G8809" s="1328"/>
    </row>
    <row r="8810" spans="1:7" ht="18.75" customHeight="1" x14ac:dyDescent="0.25">
      <c r="A8810" s="1333"/>
      <c r="B8810" s="146" t="s">
        <v>8462</v>
      </c>
      <c r="C8810" s="170" t="s">
        <v>95</v>
      </c>
      <c r="D8810" s="164">
        <v>452216</v>
      </c>
      <c r="E8810" s="151">
        <v>833</v>
      </c>
      <c r="F8810" s="164"/>
      <c r="G8810" s="1328"/>
    </row>
    <row r="8811" spans="1:7" ht="18.75" customHeight="1" x14ac:dyDescent="0.25">
      <c r="A8811" s="1333"/>
      <c r="B8811" s="146" t="s">
        <v>8463</v>
      </c>
      <c r="C8811" s="170" t="s">
        <v>95</v>
      </c>
      <c r="D8811" s="164">
        <v>484259</v>
      </c>
      <c r="E8811" s="151">
        <v>833</v>
      </c>
      <c r="F8811" s="164"/>
      <c r="G8811" s="1328"/>
    </row>
    <row r="8812" spans="1:7" ht="18.75" customHeight="1" x14ac:dyDescent="0.25">
      <c r="A8812" s="1333"/>
      <c r="B8812" s="146" t="s">
        <v>8464</v>
      </c>
      <c r="C8812" s="170" t="s">
        <v>95</v>
      </c>
      <c r="D8812" s="164">
        <v>519226</v>
      </c>
      <c r="E8812" s="151">
        <v>833</v>
      </c>
      <c r="F8812" s="164"/>
      <c r="G8812" s="1328"/>
    </row>
    <row r="8813" spans="1:7" ht="18.75" customHeight="1" x14ac:dyDescent="0.25">
      <c r="A8813" s="1333"/>
      <c r="B8813" s="146" t="s">
        <v>8465</v>
      </c>
      <c r="C8813" s="170" t="s">
        <v>95</v>
      </c>
      <c r="D8813" s="164">
        <v>557519</v>
      </c>
      <c r="E8813" s="151">
        <v>833</v>
      </c>
      <c r="F8813" s="164"/>
      <c r="G8813" s="1328"/>
    </row>
    <row r="8814" spans="1:7" ht="18.75" customHeight="1" x14ac:dyDescent="0.25">
      <c r="A8814" s="1333"/>
      <c r="B8814" s="146" t="s">
        <v>8466</v>
      </c>
      <c r="C8814" s="170" t="s">
        <v>95</v>
      </c>
      <c r="D8814" s="164">
        <v>599611</v>
      </c>
      <c r="E8814" s="151">
        <v>833</v>
      </c>
      <c r="F8814" s="164"/>
      <c r="G8814" s="1328"/>
    </row>
    <row r="8815" spans="1:7" ht="18.75" customHeight="1" x14ac:dyDescent="0.25">
      <c r="A8815" s="1333"/>
      <c r="B8815" s="146" t="s">
        <v>8467</v>
      </c>
      <c r="C8815" s="170" t="s">
        <v>95</v>
      </c>
      <c r="D8815" s="164">
        <v>646040</v>
      </c>
      <c r="E8815" s="151">
        <v>833</v>
      </c>
      <c r="F8815" s="164"/>
      <c r="G8815" s="1328"/>
    </row>
    <row r="8816" spans="1:7" ht="18.75" customHeight="1" x14ac:dyDescent="0.25">
      <c r="A8816" s="1333">
        <v>26</v>
      </c>
      <c r="B8816" s="146" t="s">
        <v>8468</v>
      </c>
      <c r="C8816" s="170" t="s">
        <v>95</v>
      </c>
      <c r="D8816" s="164">
        <v>65142</v>
      </c>
      <c r="E8816" s="151">
        <v>833</v>
      </c>
      <c r="F8816" s="164"/>
      <c r="G8816" s="1337" t="s">
        <v>7957</v>
      </c>
    </row>
    <row r="8817" spans="1:7" ht="18.75" customHeight="1" x14ac:dyDescent="0.25">
      <c r="A8817" s="1333"/>
      <c r="B8817" s="146" t="s">
        <v>8469</v>
      </c>
      <c r="C8817" s="170" t="s">
        <v>95</v>
      </c>
      <c r="D8817" s="164">
        <v>85815</v>
      </c>
      <c r="E8817" s="151">
        <v>833</v>
      </c>
      <c r="F8817" s="164"/>
      <c r="G8817" s="1328"/>
    </row>
    <row r="8818" spans="1:7" ht="18.75" customHeight="1" x14ac:dyDescent="0.25">
      <c r="A8818" s="1333"/>
      <c r="B8818" s="146" t="s">
        <v>8470</v>
      </c>
      <c r="C8818" s="170" t="s">
        <v>95</v>
      </c>
      <c r="D8818" s="164">
        <v>225790</v>
      </c>
      <c r="E8818" s="151">
        <v>833</v>
      </c>
      <c r="F8818" s="164"/>
      <c r="G8818" s="1328"/>
    </row>
    <row r="8819" spans="1:7" ht="18.75" customHeight="1" x14ac:dyDescent="0.25">
      <c r="A8819" s="1333"/>
      <c r="B8819" s="146" t="s">
        <v>8471</v>
      </c>
      <c r="C8819" s="170" t="s">
        <v>95</v>
      </c>
      <c r="D8819" s="164">
        <v>303775</v>
      </c>
      <c r="E8819" s="151">
        <v>833</v>
      </c>
      <c r="F8819" s="164"/>
      <c r="G8819" s="1328"/>
    </row>
    <row r="8820" spans="1:7" ht="18.75" customHeight="1" x14ac:dyDescent="0.25">
      <c r="A8820" s="1333"/>
      <c r="B8820" s="146" t="s">
        <v>8472</v>
      </c>
      <c r="C8820" s="170" t="s">
        <v>95</v>
      </c>
      <c r="D8820" s="164">
        <v>324528</v>
      </c>
      <c r="E8820" s="151">
        <v>833</v>
      </c>
      <c r="F8820" s="164"/>
      <c r="G8820" s="1328"/>
    </row>
    <row r="8821" spans="1:7" ht="18.75" customHeight="1" x14ac:dyDescent="0.25">
      <c r="A8821" s="1333"/>
      <c r="B8821" s="146" t="s">
        <v>8473</v>
      </c>
      <c r="C8821" s="170" t="s">
        <v>95</v>
      </c>
      <c r="D8821" s="164">
        <v>346599</v>
      </c>
      <c r="E8821" s="151">
        <v>833</v>
      </c>
      <c r="F8821" s="164"/>
      <c r="G8821" s="1328"/>
    </row>
    <row r="8822" spans="1:7" ht="18.75" customHeight="1" x14ac:dyDescent="0.25">
      <c r="A8822" s="1333"/>
      <c r="B8822" s="146" t="s">
        <v>8474</v>
      </c>
      <c r="C8822" s="170" t="s">
        <v>95</v>
      </c>
      <c r="D8822" s="164">
        <v>370175</v>
      </c>
      <c r="E8822" s="151">
        <v>833</v>
      </c>
      <c r="F8822" s="164"/>
      <c r="G8822" s="1328"/>
    </row>
    <row r="8823" spans="1:7" ht="18.75" customHeight="1" x14ac:dyDescent="0.25">
      <c r="A8823" s="1333"/>
      <c r="B8823" s="146" t="s">
        <v>8475</v>
      </c>
      <c r="C8823" s="170" t="s">
        <v>95</v>
      </c>
      <c r="D8823" s="164">
        <v>395469</v>
      </c>
      <c r="E8823" s="151">
        <v>833</v>
      </c>
      <c r="F8823" s="164"/>
      <c r="G8823" s="1328"/>
    </row>
    <row r="8824" spans="1:7" ht="18.75" customHeight="1" x14ac:dyDescent="0.25">
      <c r="A8824" s="1333"/>
      <c r="B8824" s="146" t="s">
        <v>8476</v>
      </c>
      <c r="C8824" s="170" t="s">
        <v>95</v>
      </c>
      <c r="D8824" s="164">
        <v>422723</v>
      </c>
      <c r="E8824" s="151">
        <v>833</v>
      </c>
      <c r="F8824" s="164"/>
      <c r="G8824" s="1328"/>
    </row>
    <row r="8825" spans="1:7" ht="18.75" customHeight="1" x14ac:dyDescent="0.25">
      <c r="A8825" s="1333"/>
      <c r="B8825" s="146" t="s">
        <v>8477</v>
      </c>
      <c r="C8825" s="170" t="s">
        <v>95</v>
      </c>
      <c r="D8825" s="164">
        <v>452216</v>
      </c>
      <c r="E8825" s="151">
        <v>833</v>
      </c>
      <c r="F8825" s="164"/>
      <c r="G8825" s="1328"/>
    </row>
    <row r="8826" spans="1:7" ht="18.75" customHeight="1" x14ac:dyDescent="0.25">
      <c r="A8826" s="1333"/>
      <c r="B8826" s="146" t="s">
        <v>8478</v>
      </c>
      <c r="C8826" s="170" t="s">
        <v>95</v>
      </c>
      <c r="D8826" s="164">
        <v>484259</v>
      </c>
      <c r="E8826" s="151">
        <v>833</v>
      </c>
      <c r="F8826" s="164"/>
      <c r="G8826" s="1328"/>
    </row>
    <row r="8827" spans="1:7" ht="18.75" customHeight="1" x14ac:dyDescent="0.25">
      <c r="A8827" s="1333"/>
      <c r="B8827" s="146" t="s">
        <v>8479</v>
      </c>
      <c r="C8827" s="170" t="s">
        <v>95</v>
      </c>
      <c r="D8827" s="164">
        <v>519226</v>
      </c>
      <c r="E8827" s="151">
        <v>833</v>
      </c>
      <c r="F8827" s="164"/>
      <c r="G8827" s="1328"/>
    </row>
    <row r="8828" spans="1:7" ht="18.75" customHeight="1" x14ac:dyDescent="0.25">
      <c r="A8828" s="1333"/>
      <c r="B8828" s="146" t="s">
        <v>8480</v>
      </c>
      <c r="C8828" s="170" t="s">
        <v>95</v>
      </c>
      <c r="D8828" s="164">
        <v>557519</v>
      </c>
      <c r="E8828" s="151">
        <v>833</v>
      </c>
      <c r="F8828" s="164"/>
      <c r="G8828" s="1328"/>
    </row>
    <row r="8829" spans="1:7" ht="18.75" customHeight="1" x14ac:dyDescent="0.25">
      <c r="A8829" s="1333"/>
      <c r="B8829" s="146" t="s">
        <v>8481</v>
      </c>
      <c r="C8829" s="170" t="s">
        <v>95</v>
      </c>
      <c r="D8829" s="164">
        <v>599611</v>
      </c>
      <c r="E8829" s="151">
        <v>833</v>
      </c>
      <c r="F8829" s="164"/>
      <c r="G8829" s="1328"/>
    </row>
    <row r="8830" spans="1:7" ht="18.75" customHeight="1" x14ac:dyDescent="0.25">
      <c r="A8830" s="1333"/>
      <c r="B8830" s="146" t="s">
        <v>8482</v>
      </c>
      <c r="C8830" s="170" t="s">
        <v>95</v>
      </c>
      <c r="D8830" s="164">
        <v>646040</v>
      </c>
      <c r="E8830" s="151">
        <v>833</v>
      </c>
      <c r="F8830" s="164"/>
      <c r="G8830" s="1328"/>
    </row>
    <row r="8831" spans="1:7" ht="18.75" customHeight="1" x14ac:dyDescent="0.25">
      <c r="A8831" s="1333">
        <v>27</v>
      </c>
      <c r="B8831" s="146" t="s">
        <v>8483</v>
      </c>
      <c r="C8831" s="170" t="s">
        <v>95</v>
      </c>
      <c r="D8831" s="164">
        <v>65142</v>
      </c>
      <c r="E8831" s="151">
        <v>833</v>
      </c>
      <c r="F8831" s="164"/>
      <c r="G8831" s="1337" t="s">
        <v>7957</v>
      </c>
    </row>
    <row r="8832" spans="1:7" ht="18.75" customHeight="1" x14ac:dyDescent="0.25">
      <c r="A8832" s="1333"/>
      <c r="B8832" s="146" t="s">
        <v>8484</v>
      </c>
      <c r="C8832" s="170" t="s">
        <v>95</v>
      </c>
      <c r="D8832" s="164">
        <v>85815</v>
      </c>
      <c r="E8832" s="151">
        <v>833</v>
      </c>
      <c r="F8832" s="164"/>
      <c r="G8832" s="1328"/>
    </row>
    <row r="8833" spans="1:7" ht="18.75" customHeight="1" x14ac:dyDescent="0.25">
      <c r="A8833" s="1333"/>
      <c r="B8833" s="146" t="s">
        <v>8485</v>
      </c>
      <c r="C8833" s="170" t="s">
        <v>95</v>
      </c>
      <c r="D8833" s="164">
        <v>225790</v>
      </c>
      <c r="E8833" s="151">
        <v>833</v>
      </c>
      <c r="F8833" s="164"/>
      <c r="G8833" s="1328"/>
    </row>
    <row r="8834" spans="1:7" ht="18.75" customHeight="1" x14ac:dyDescent="0.25">
      <c r="A8834" s="1333"/>
      <c r="B8834" s="146" t="s">
        <v>8486</v>
      </c>
      <c r="C8834" s="170" t="s">
        <v>95</v>
      </c>
      <c r="D8834" s="164">
        <v>303775</v>
      </c>
      <c r="E8834" s="151">
        <v>833</v>
      </c>
      <c r="F8834" s="164"/>
      <c r="G8834" s="1328"/>
    </row>
    <row r="8835" spans="1:7" ht="18.75" customHeight="1" x14ac:dyDescent="0.25">
      <c r="A8835" s="1333"/>
      <c r="B8835" s="146" t="s">
        <v>8487</v>
      </c>
      <c r="C8835" s="170" t="s">
        <v>95</v>
      </c>
      <c r="D8835" s="164">
        <v>324528</v>
      </c>
      <c r="E8835" s="151">
        <v>833</v>
      </c>
      <c r="F8835" s="164"/>
      <c r="G8835" s="1328"/>
    </row>
    <row r="8836" spans="1:7" ht="18.75" customHeight="1" x14ac:dyDescent="0.25">
      <c r="A8836" s="1333"/>
      <c r="B8836" s="146" t="s">
        <v>8488</v>
      </c>
      <c r="C8836" s="170" t="s">
        <v>95</v>
      </c>
      <c r="D8836" s="164">
        <v>346599</v>
      </c>
      <c r="E8836" s="151">
        <v>833</v>
      </c>
      <c r="F8836" s="164"/>
      <c r="G8836" s="1328"/>
    </row>
    <row r="8837" spans="1:7" ht="18.75" customHeight="1" x14ac:dyDescent="0.25">
      <c r="A8837" s="1333"/>
      <c r="B8837" s="146" t="s">
        <v>8489</v>
      </c>
      <c r="C8837" s="170" t="s">
        <v>95</v>
      </c>
      <c r="D8837" s="164">
        <v>370175</v>
      </c>
      <c r="E8837" s="151">
        <v>833</v>
      </c>
      <c r="F8837" s="164"/>
      <c r="G8837" s="1328"/>
    </row>
    <row r="8838" spans="1:7" ht="18.75" customHeight="1" x14ac:dyDescent="0.25">
      <c r="A8838" s="1333"/>
      <c r="B8838" s="146" t="s">
        <v>8490</v>
      </c>
      <c r="C8838" s="170" t="s">
        <v>95</v>
      </c>
      <c r="D8838" s="164">
        <v>395469</v>
      </c>
      <c r="E8838" s="151">
        <v>833</v>
      </c>
      <c r="F8838" s="164"/>
      <c r="G8838" s="1328"/>
    </row>
    <row r="8839" spans="1:7" ht="18.75" customHeight="1" x14ac:dyDescent="0.25">
      <c r="A8839" s="1333"/>
      <c r="B8839" s="146" t="s">
        <v>8491</v>
      </c>
      <c r="C8839" s="170" t="s">
        <v>95</v>
      </c>
      <c r="D8839" s="164">
        <v>422723</v>
      </c>
      <c r="E8839" s="151">
        <v>833</v>
      </c>
      <c r="F8839" s="164"/>
      <c r="G8839" s="1328"/>
    </row>
    <row r="8840" spans="1:7" ht="18.75" customHeight="1" x14ac:dyDescent="0.25">
      <c r="A8840" s="1333"/>
      <c r="B8840" s="146" t="s">
        <v>8492</v>
      </c>
      <c r="C8840" s="170" t="s">
        <v>95</v>
      </c>
      <c r="D8840" s="164">
        <v>452216</v>
      </c>
      <c r="E8840" s="151">
        <v>833</v>
      </c>
      <c r="F8840" s="164"/>
      <c r="G8840" s="1328"/>
    </row>
    <row r="8841" spans="1:7" ht="18.75" customHeight="1" x14ac:dyDescent="0.25">
      <c r="A8841" s="1333"/>
      <c r="B8841" s="146" t="s">
        <v>8493</v>
      </c>
      <c r="C8841" s="170" t="s">
        <v>95</v>
      </c>
      <c r="D8841" s="164">
        <v>484259</v>
      </c>
      <c r="E8841" s="151">
        <v>833</v>
      </c>
      <c r="F8841" s="164"/>
      <c r="G8841" s="1328"/>
    </row>
    <row r="8842" spans="1:7" ht="18.75" customHeight="1" x14ac:dyDescent="0.25">
      <c r="A8842" s="1333"/>
      <c r="B8842" s="146" t="s">
        <v>8494</v>
      </c>
      <c r="C8842" s="170" t="s">
        <v>95</v>
      </c>
      <c r="D8842" s="164">
        <v>519226</v>
      </c>
      <c r="E8842" s="151">
        <v>833</v>
      </c>
      <c r="F8842" s="164"/>
      <c r="G8842" s="1328"/>
    </row>
    <row r="8843" spans="1:7" ht="18.75" customHeight="1" x14ac:dyDescent="0.25">
      <c r="A8843" s="1333"/>
      <c r="B8843" s="146" t="s">
        <v>8495</v>
      </c>
      <c r="C8843" s="170" t="s">
        <v>95</v>
      </c>
      <c r="D8843" s="164">
        <v>557519</v>
      </c>
      <c r="E8843" s="151">
        <v>833</v>
      </c>
      <c r="F8843" s="164"/>
      <c r="G8843" s="1328"/>
    </row>
    <row r="8844" spans="1:7" ht="18.75" customHeight="1" x14ac:dyDescent="0.25">
      <c r="A8844" s="1333"/>
      <c r="B8844" s="146" t="s">
        <v>8496</v>
      </c>
      <c r="C8844" s="170" t="s">
        <v>95</v>
      </c>
      <c r="D8844" s="164">
        <v>599611</v>
      </c>
      <c r="E8844" s="151">
        <v>833</v>
      </c>
      <c r="F8844" s="164"/>
      <c r="G8844" s="1328"/>
    </row>
    <row r="8845" spans="1:7" ht="18.75" customHeight="1" x14ac:dyDescent="0.25">
      <c r="A8845" s="1333"/>
      <c r="B8845" s="146" t="s">
        <v>8497</v>
      </c>
      <c r="C8845" s="170" t="s">
        <v>95</v>
      </c>
      <c r="D8845" s="164">
        <v>646040</v>
      </c>
      <c r="E8845" s="151">
        <v>833</v>
      </c>
      <c r="F8845" s="164"/>
      <c r="G8845" s="1328"/>
    </row>
    <row r="8846" spans="1:7" ht="18.75" customHeight="1" x14ac:dyDescent="0.25">
      <c r="A8846" s="1333">
        <v>28</v>
      </c>
      <c r="B8846" s="146" t="s">
        <v>8498</v>
      </c>
      <c r="C8846" s="170" t="s">
        <v>95</v>
      </c>
      <c r="D8846" s="164">
        <v>65142</v>
      </c>
      <c r="E8846" s="151">
        <v>833</v>
      </c>
      <c r="F8846" s="164"/>
      <c r="G8846" s="1337" t="s">
        <v>7957</v>
      </c>
    </row>
    <row r="8847" spans="1:7" ht="18.75" customHeight="1" x14ac:dyDescent="0.25">
      <c r="A8847" s="1333"/>
      <c r="B8847" s="146" t="s">
        <v>8499</v>
      </c>
      <c r="C8847" s="170" t="s">
        <v>95</v>
      </c>
      <c r="D8847" s="164">
        <v>85815</v>
      </c>
      <c r="E8847" s="151">
        <v>833</v>
      </c>
      <c r="F8847" s="164"/>
      <c r="G8847" s="1328"/>
    </row>
    <row r="8848" spans="1:7" ht="18.75" customHeight="1" x14ac:dyDescent="0.25">
      <c r="A8848" s="1333"/>
      <c r="B8848" s="146" t="s">
        <v>8500</v>
      </c>
      <c r="C8848" s="170" t="s">
        <v>95</v>
      </c>
      <c r="D8848" s="164">
        <v>225790</v>
      </c>
      <c r="E8848" s="151">
        <v>833</v>
      </c>
      <c r="F8848" s="164"/>
      <c r="G8848" s="1328"/>
    </row>
    <row r="8849" spans="1:7" ht="18.75" customHeight="1" x14ac:dyDescent="0.25">
      <c r="A8849" s="1333"/>
      <c r="B8849" s="146" t="s">
        <v>8501</v>
      </c>
      <c r="C8849" s="170" t="s">
        <v>95</v>
      </c>
      <c r="D8849" s="164">
        <v>303775</v>
      </c>
      <c r="E8849" s="151">
        <v>833</v>
      </c>
      <c r="F8849" s="164"/>
      <c r="G8849" s="1328"/>
    </row>
    <row r="8850" spans="1:7" ht="18.75" customHeight="1" x14ac:dyDescent="0.25">
      <c r="A8850" s="1333"/>
      <c r="B8850" s="146" t="s">
        <v>8502</v>
      </c>
      <c r="C8850" s="170" t="s">
        <v>95</v>
      </c>
      <c r="D8850" s="164">
        <v>324528</v>
      </c>
      <c r="E8850" s="151">
        <v>833</v>
      </c>
      <c r="F8850" s="164"/>
      <c r="G8850" s="1328"/>
    </row>
    <row r="8851" spans="1:7" ht="18.75" customHeight="1" x14ac:dyDescent="0.25">
      <c r="A8851" s="1333"/>
      <c r="B8851" s="146" t="s">
        <v>8503</v>
      </c>
      <c r="C8851" s="170" t="s">
        <v>95</v>
      </c>
      <c r="D8851" s="164">
        <v>346599</v>
      </c>
      <c r="E8851" s="151">
        <v>833</v>
      </c>
      <c r="F8851" s="164"/>
      <c r="G8851" s="1328"/>
    </row>
    <row r="8852" spans="1:7" ht="18.75" customHeight="1" x14ac:dyDescent="0.25">
      <c r="A8852" s="1333"/>
      <c r="B8852" s="146" t="s">
        <v>8504</v>
      </c>
      <c r="C8852" s="170" t="s">
        <v>95</v>
      </c>
      <c r="D8852" s="164">
        <v>370175</v>
      </c>
      <c r="E8852" s="151">
        <v>833</v>
      </c>
      <c r="F8852" s="164"/>
      <c r="G8852" s="1328"/>
    </row>
    <row r="8853" spans="1:7" ht="18.75" customHeight="1" x14ac:dyDescent="0.25">
      <c r="A8853" s="1333"/>
      <c r="B8853" s="146" t="s">
        <v>8505</v>
      </c>
      <c r="C8853" s="170" t="s">
        <v>95</v>
      </c>
      <c r="D8853" s="164">
        <v>395469</v>
      </c>
      <c r="E8853" s="151">
        <v>833</v>
      </c>
      <c r="F8853" s="164"/>
      <c r="G8853" s="1328"/>
    </row>
    <row r="8854" spans="1:7" ht="18.75" customHeight="1" x14ac:dyDescent="0.25">
      <c r="A8854" s="1333"/>
      <c r="B8854" s="146" t="s">
        <v>8506</v>
      </c>
      <c r="C8854" s="170" t="s">
        <v>95</v>
      </c>
      <c r="D8854" s="164">
        <v>422723</v>
      </c>
      <c r="E8854" s="151">
        <v>833</v>
      </c>
      <c r="F8854" s="164"/>
      <c r="G8854" s="1328"/>
    </row>
    <row r="8855" spans="1:7" ht="18.75" customHeight="1" x14ac:dyDescent="0.25">
      <c r="A8855" s="1333"/>
      <c r="B8855" s="146" t="s">
        <v>8507</v>
      </c>
      <c r="C8855" s="170" t="s">
        <v>95</v>
      </c>
      <c r="D8855" s="164">
        <v>452216</v>
      </c>
      <c r="E8855" s="151">
        <v>833</v>
      </c>
      <c r="F8855" s="164"/>
      <c r="G8855" s="1328"/>
    </row>
    <row r="8856" spans="1:7" ht="18.75" customHeight="1" x14ac:dyDescent="0.25">
      <c r="A8856" s="1333"/>
      <c r="B8856" s="146" t="s">
        <v>8508</v>
      </c>
      <c r="C8856" s="170" t="s">
        <v>95</v>
      </c>
      <c r="D8856" s="164">
        <v>484259</v>
      </c>
      <c r="E8856" s="151">
        <v>833</v>
      </c>
      <c r="F8856" s="164"/>
      <c r="G8856" s="1328"/>
    </row>
    <row r="8857" spans="1:7" ht="18.75" customHeight="1" x14ac:dyDescent="0.25">
      <c r="A8857" s="1333"/>
      <c r="B8857" s="146" t="s">
        <v>8509</v>
      </c>
      <c r="C8857" s="170" t="s">
        <v>95</v>
      </c>
      <c r="D8857" s="164">
        <v>519226</v>
      </c>
      <c r="E8857" s="151">
        <v>833</v>
      </c>
      <c r="F8857" s="164"/>
      <c r="G8857" s="1328"/>
    </row>
    <row r="8858" spans="1:7" ht="18.75" customHeight="1" x14ac:dyDescent="0.25">
      <c r="A8858" s="1333"/>
      <c r="B8858" s="146" t="s">
        <v>8510</v>
      </c>
      <c r="C8858" s="170" t="s">
        <v>95</v>
      </c>
      <c r="D8858" s="164">
        <v>557519</v>
      </c>
      <c r="E8858" s="151">
        <v>833</v>
      </c>
      <c r="F8858" s="164"/>
      <c r="G8858" s="1328"/>
    </row>
    <row r="8859" spans="1:7" ht="18.75" customHeight="1" x14ac:dyDescent="0.25">
      <c r="A8859" s="1333"/>
      <c r="B8859" s="146" t="s">
        <v>8511</v>
      </c>
      <c r="C8859" s="170" t="s">
        <v>95</v>
      </c>
      <c r="D8859" s="164">
        <v>599611</v>
      </c>
      <c r="E8859" s="151">
        <v>833</v>
      </c>
      <c r="F8859" s="164"/>
      <c r="G8859" s="1328"/>
    </row>
    <row r="8860" spans="1:7" ht="18.75" customHeight="1" x14ac:dyDescent="0.25">
      <c r="A8860" s="1333"/>
      <c r="B8860" s="146" t="s">
        <v>8512</v>
      </c>
      <c r="C8860" s="170" t="s">
        <v>95</v>
      </c>
      <c r="D8860" s="164">
        <v>646040</v>
      </c>
      <c r="E8860" s="151">
        <v>833</v>
      </c>
      <c r="F8860" s="164"/>
      <c r="G8860" s="1328"/>
    </row>
    <row r="8861" spans="1:7" ht="18.75" customHeight="1" x14ac:dyDescent="0.25">
      <c r="A8861" s="1333">
        <v>29</v>
      </c>
      <c r="B8861" s="146" t="s">
        <v>8513</v>
      </c>
      <c r="C8861" s="170" t="s">
        <v>95</v>
      </c>
      <c r="D8861" s="164">
        <v>65142</v>
      </c>
      <c r="E8861" s="151">
        <v>833</v>
      </c>
      <c r="F8861" s="164"/>
      <c r="G8861" s="1337" t="s">
        <v>7957</v>
      </c>
    </row>
    <row r="8862" spans="1:7" ht="18.75" customHeight="1" x14ac:dyDescent="0.25">
      <c r="A8862" s="1333"/>
      <c r="B8862" s="146" t="s">
        <v>8514</v>
      </c>
      <c r="C8862" s="170" t="s">
        <v>95</v>
      </c>
      <c r="D8862" s="164">
        <v>85815</v>
      </c>
      <c r="E8862" s="151">
        <v>833</v>
      </c>
      <c r="F8862" s="164"/>
      <c r="G8862" s="1328"/>
    </row>
    <row r="8863" spans="1:7" ht="18.75" customHeight="1" x14ac:dyDescent="0.25">
      <c r="A8863" s="1333"/>
      <c r="B8863" s="146" t="s">
        <v>8515</v>
      </c>
      <c r="C8863" s="170" t="s">
        <v>95</v>
      </c>
      <c r="D8863" s="164">
        <v>225790</v>
      </c>
      <c r="E8863" s="151">
        <v>833</v>
      </c>
      <c r="F8863" s="164"/>
      <c r="G8863" s="1328"/>
    </row>
    <row r="8864" spans="1:7" ht="18.75" customHeight="1" x14ac:dyDescent="0.25">
      <c r="A8864" s="1333"/>
      <c r="B8864" s="146" t="s">
        <v>8516</v>
      </c>
      <c r="C8864" s="170" t="s">
        <v>95</v>
      </c>
      <c r="D8864" s="164">
        <v>303775</v>
      </c>
      <c r="E8864" s="151">
        <v>833</v>
      </c>
      <c r="F8864" s="164"/>
      <c r="G8864" s="1328"/>
    </row>
    <row r="8865" spans="1:7" ht="18.75" customHeight="1" x14ac:dyDescent="0.25">
      <c r="A8865" s="1333"/>
      <c r="B8865" s="146" t="s">
        <v>8517</v>
      </c>
      <c r="C8865" s="170" t="s">
        <v>95</v>
      </c>
      <c r="D8865" s="164">
        <v>324528</v>
      </c>
      <c r="E8865" s="151">
        <v>833</v>
      </c>
      <c r="F8865" s="164"/>
      <c r="G8865" s="1328"/>
    </row>
    <row r="8866" spans="1:7" ht="18.75" customHeight="1" x14ac:dyDescent="0.25">
      <c r="A8866" s="1333"/>
      <c r="B8866" s="146" t="s">
        <v>8518</v>
      </c>
      <c r="C8866" s="170" t="s">
        <v>95</v>
      </c>
      <c r="D8866" s="164">
        <v>346599</v>
      </c>
      <c r="E8866" s="151">
        <v>833</v>
      </c>
      <c r="F8866" s="164"/>
      <c r="G8866" s="1328"/>
    </row>
    <row r="8867" spans="1:7" ht="18.75" customHeight="1" x14ac:dyDescent="0.25">
      <c r="A8867" s="1333"/>
      <c r="B8867" s="146" t="s">
        <v>8519</v>
      </c>
      <c r="C8867" s="170" t="s">
        <v>95</v>
      </c>
      <c r="D8867" s="164">
        <v>370175</v>
      </c>
      <c r="E8867" s="151">
        <v>833</v>
      </c>
      <c r="F8867" s="164"/>
      <c r="G8867" s="1328"/>
    </row>
    <row r="8868" spans="1:7" ht="18.75" customHeight="1" x14ac:dyDescent="0.25">
      <c r="A8868" s="1333"/>
      <c r="B8868" s="146" t="s">
        <v>8520</v>
      </c>
      <c r="C8868" s="170" t="s">
        <v>95</v>
      </c>
      <c r="D8868" s="164">
        <v>395469</v>
      </c>
      <c r="E8868" s="151">
        <v>833</v>
      </c>
      <c r="F8868" s="164"/>
      <c r="G8868" s="1328"/>
    </row>
    <row r="8869" spans="1:7" ht="18.75" customHeight="1" x14ac:dyDescent="0.25">
      <c r="A8869" s="1333"/>
      <c r="B8869" s="146" t="s">
        <v>8521</v>
      </c>
      <c r="C8869" s="170" t="s">
        <v>95</v>
      </c>
      <c r="D8869" s="164">
        <v>422723</v>
      </c>
      <c r="E8869" s="151">
        <v>833</v>
      </c>
      <c r="F8869" s="164"/>
      <c r="G8869" s="1328"/>
    </row>
    <row r="8870" spans="1:7" ht="18.75" customHeight="1" x14ac:dyDescent="0.25">
      <c r="A8870" s="1333"/>
      <c r="B8870" s="146" t="s">
        <v>8522</v>
      </c>
      <c r="C8870" s="170" t="s">
        <v>95</v>
      </c>
      <c r="D8870" s="164">
        <v>452216</v>
      </c>
      <c r="E8870" s="151">
        <v>833</v>
      </c>
      <c r="F8870" s="164"/>
      <c r="G8870" s="1328"/>
    </row>
    <row r="8871" spans="1:7" ht="18.75" customHeight="1" x14ac:dyDescent="0.25">
      <c r="A8871" s="1333"/>
      <c r="B8871" s="146" t="s">
        <v>8523</v>
      </c>
      <c r="C8871" s="170" t="s">
        <v>95</v>
      </c>
      <c r="D8871" s="164">
        <v>484259</v>
      </c>
      <c r="E8871" s="151">
        <v>833</v>
      </c>
      <c r="F8871" s="164"/>
      <c r="G8871" s="1328"/>
    </row>
    <row r="8872" spans="1:7" ht="18.75" customHeight="1" x14ac:dyDescent="0.25">
      <c r="A8872" s="1333"/>
      <c r="B8872" s="146" t="s">
        <v>8524</v>
      </c>
      <c r="C8872" s="170" t="s">
        <v>95</v>
      </c>
      <c r="D8872" s="164">
        <v>519226</v>
      </c>
      <c r="E8872" s="151">
        <v>833</v>
      </c>
      <c r="F8872" s="164"/>
      <c r="G8872" s="1328"/>
    </row>
    <row r="8873" spans="1:7" ht="18.75" customHeight="1" x14ac:dyDescent="0.25">
      <c r="A8873" s="1333"/>
      <c r="B8873" s="146" t="s">
        <v>8525</v>
      </c>
      <c r="C8873" s="170" t="s">
        <v>95</v>
      </c>
      <c r="D8873" s="164">
        <v>557519</v>
      </c>
      <c r="E8873" s="151">
        <v>833</v>
      </c>
      <c r="F8873" s="164"/>
      <c r="G8873" s="1328"/>
    </row>
    <row r="8874" spans="1:7" ht="18.75" customHeight="1" x14ac:dyDescent="0.25">
      <c r="A8874" s="1333"/>
      <c r="B8874" s="146" t="s">
        <v>8526</v>
      </c>
      <c r="C8874" s="170" t="s">
        <v>95</v>
      </c>
      <c r="D8874" s="164">
        <v>599611</v>
      </c>
      <c r="E8874" s="151">
        <v>833</v>
      </c>
      <c r="F8874" s="164"/>
      <c r="G8874" s="1328"/>
    </row>
    <row r="8875" spans="1:7" ht="18.75" customHeight="1" x14ac:dyDescent="0.25">
      <c r="A8875" s="1333"/>
      <c r="B8875" s="146" t="s">
        <v>8527</v>
      </c>
      <c r="C8875" s="170" t="s">
        <v>95</v>
      </c>
      <c r="D8875" s="164">
        <v>646040</v>
      </c>
      <c r="E8875" s="151">
        <v>833</v>
      </c>
      <c r="F8875" s="164"/>
      <c r="G8875" s="1328"/>
    </row>
    <row r="8876" spans="1:7" ht="18.75" customHeight="1" x14ac:dyDescent="0.25">
      <c r="A8876" s="1333">
        <v>29</v>
      </c>
      <c r="B8876" s="146" t="s">
        <v>8528</v>
      </c>
      <c r="C8876" s="170" t="s">
        <v>95</v>
      </c>
      <c r="D8876" s="164">
        <v>65142</v>
      </c>
      <c r="E8876" s="151">
        <v>833</v>
      </c>
      <c r="F8876" s="164"/>
      <c r="G8876" s="1337" t="s">
        <v>7957</v>
      </c>
    </row>
    <row r="8877" spans="1:7" ht="18.75" customHeight="1" x14ac:dyDescent="0.25">
      <c r="A8877" s="1333"/>
      <c r="B8877" s="146" t="s">
        <v>8529</v>
      </c>
      <c r="C8877" s="170" t="s">
        <v>95</v>
      </c>
      <c r="D8877" s="164">
        <v>85815</v>
      </c>
      <c r="E8877" s="151">
        <v>833</v>
      </c>
      <c r="F8877" s="164"/>
      <c r="G8877" s="1328"/>
    </row>
    <row r="8878" spans="1:7" ht="18.75" customHeight="1" x14ac:dyDescent="0.25">
      <c r="A8878" s="1333"/>
      <c r="B8878" s="146" t="s">
        <v>8530</v>
      </c>
      <c r="C8878" s="170" t="s">
        <v>95</v>
      </c>
      <c r="D8878" s="164">
        <v>225790</v>
      </c>
      <c r="E8878" s="151">
        <v>833</v>
      </c>
      <c r="F8878" s="164"/>
      <c r="G8878" s="1328"/>
    </row>
    <row r="8879" spans="1:7" ht="18.75" customHeight="1" x14ac:dyDescent="0.25">
      <c r="A8879" s="1333"/>
      <c r="B8879" s="146" t="s">
        <v>8531</v>
      </c>
      <c r="C8879" s="170" t="s">
        <v>95</v>
      </c>
      <c r="D8879" s="164">
        <v>303775</v>
      </c>
      <c r="E8879" s="151">
        <v>833</v>
      </c>
      <c r="F8879" s="164"/>
      <c r="G8879" s="1328"/>
    </row>
    <row r="8880" spans="1:7" ht="18.75" customHeight="1" x14ac:dyDescent="0.25">
      <c r="A8880" s="1333"/>
      <c r="B8880" s="146" t="s">
        <v>8532</v>
      </c>
      <c r="C8880" s="170" t="s">
        <v>95</v>
      </c>
      <c r="D8880" s="164">
        <v>324528</v>
      </c>
      <c r="E8880" s="151">
        <v>833</v>
      </c>
      <c r="F8880" s="164"/>
      <c r="G8880" s="1328"/>
    </row>
    <row r="8881" spans="1:7" ht="18.75" customHeight="1" x14ac:dyDescent="0.25">
      <c r="A8881" s="1333"/>
      <c r="B8881" s="146" t="s">
        <v>8533</v>
      </c>
      <c r="C8881" s="170" t="s">
        <v>95</v>
      </c>
      <c r="D8881" s="164">
        <v>346599</v>
      </c>
      <c r="E8881" s="151">
        <v>833</v>
      </c>
      <c r="F8881" s="164"/>
      <c r="G8881" s="1328"/>
    </row>
    <row r="8882" spans="1:7" ht="18.75" customHeight="1" x14ac:dyDescent="0.25">
      <c r="A8882" s="1333"/>
      <c r="B8882" s="146" t="s">
        <v>8534</v>
      </c>
      <c r="C8882" s="170" t="s">
        <v>95</v>
      </c>
      <c r="D8882" s="164">
        <v>370175</v>
      </c>
      <c r="E8882" s="151">
        <v>833</v>
      </c>
      <c r="F8882" s="164"/>
      <c r="G8882" s="1328"/>
    </row>
    <row r="8883" spans="1:7" ht="18.75" customHeight="1" x14ac:dyDescent="0.25">
      <c r="A8883" s="1333"/>
      <c r="B8883" s="146" t="s">
        <v>8535</v>
      </c>
      <c r="C8883" s="170" t="s">
        <v>95</v>
      </c>
      <c r="D8883" s="164">
        <v>395469</v>
      </c>
      <c r="E8883" s="151">
        <v>833</v>
      </c>
      <c r="F8883" s="164"/>
      <c r="G8883" s="1328"/>
    </row>
    <row r="8884" spans="1:7" ht="18.75" customHeight="1" x14ac:dyDescent="0.25">
      <c r="A8884" s="1333"/>
      <c r="B8884" s="146" t="s">
        <v>8536</v>
      </c>
      <c r="C8884" s="170" t="s">
        <v>95</v>
      </c>
      <c r="D8884" s="164">
        <v>422723</v>
      </c>
      <c r="E8884" s="151">
        <v>833</v>
      </c>
      <c r="F8884" s="164"/>
      <c r="G8884" s="1328"/>
    </row>
    <row r="8885" spans="1:7" ht="18.75" customHeight="1" x14ac:dyDescent="0.25">
      <c r="A8885" s="1333"/>
      <c r="B8885" s="146" t="s">
        <v>8537</v>
      </c>
      <c r="C8885" s="170" t="s">
        <v>95</v>
      </c>
      <c r="D8885" s="164">
        <v>452216</v>
      </c>
      <c r="E8885" s="151">
        <v>833</v>
      </c>
      <c r="F8885" s="164"/>
      <c r="G8885" s="1328"/>
    </row>
    <row r="8886" spans="1:7" ht="18.75" customHeight="1" x14ac:dyDescent="0.25">
      <c r="A8886" s="1333"/>
      <c r="B8886" s="146" t="s">
        <v>8538</v>
      </c>
      <c r="C8886" s="170" t="s">
        <v>95</v>
      </c>
      <c r="D8886" s="164">
        <v>484259</v>
      </c>
      <c r="E8886" s="151">
        <v>833</v>
      </c>
      <c r="F8886" s="164"/>
      <c r="G8886" s="1328"/>
    </row>
    <row r="8887" spans="1:7" ht="18.75" customHeight="1" x14ac:dyDescent="0.25">
      <c r="A8887" s="1333"/>
      <c r="B8887" s="146" t="s">
        <v>8539</v>
      </c>
      <c r="C8887" s="170" t="s">
        <v>95</v>
      </c>
      <c r="D8887" s="164">
        <v>519226</v>
      </c>
      <c r="E8887" s="151">
        <v>833</v>
      </c>
      <c r="F8887" s="164"/>
      <c r="G8887" s="1328"/>
    </row>
    <row r="8888" spans="1:7" ht="18.75" customHeight="1" x14ac:dyDescent="0.25">
      <c r="A8888" s="1333"/>
      <c r="B8888" s="146" t="s">
        <v>8540</v>
      </c>
      <c r="C8888" s="170" t="s">
        <v>95</v>
      </c>
      <c r="D8888" s="164">
        <v>557519</v>
      </c>
      <c r="E8888" s="151">
        <v>833</v>
      </c>
      <c r="F8888" s="164"/>
      <c r="G8888" s="1328"/>
    </row>
    <row r="8889" spans="1:7" ht="18.75" customHeight="1" x14ac:dyDescent="0.25">
      <c r="A8889" s="1333"/>
      <c r="B8889" s="146" t="s">
        <v>8541</v>
      </c>
      <c r="C8889" s="170" t="s">
        <v>95</v>
      </c>
      <c r="D8889" s="164">
        <v>599611</v>
      </c>
      <c r="E8889" s="151">
        <v>833</v>
      </c>
      <c r="F8889" s="164"/>
      <c r="G8889" s="1328"/>
    </row>
    <row r="8890" spans="1:7" ht="18.75" customHeight="1" x14ac:dyDescent="0.25">
      <c r="A8890" s="1333"/>
      <c r="B8890" s="146" t="s">
        <v>8542</v>
      </c>
      <c r="C8890" s="170" t="s">
        <v>95</v>
      </c>
      <c r="D8890" s="164">
        <v>646040</v>
      </c>
      <c r="E8890" s="151">
        <v>833</v>
      </c>
      <c r="F8890" s="164"/>
      <c r="G8890" s="1328"/>
    </row>
    <row r="8891" spans="1:7" ht="18.75" customHeight="1" x14ac:dyDescent="0.25">
      <c r="A8891" s="1333">
        <v>30</v>
      </c>
      <c r="B8891" s="146" t="s">
        <v>8543</v>
      </c>
      <c r="C8891" s="170" t="s">
        <v>95</v>
      </c>
      <c r="D8891" s="164">
        <v>65142</v>
      </c>
      <c r="E8891" s="151">
        <v>833</v>
      </c>
      <c r="F8891" s="164"/>
      <c r="G8891" s="1337" t="s">
        <v>7957</v>
      </c>
    </row>
    <row r="8892" spans="1:7" ht="18.75" customHeight="1" x14ac:dyDescent="0.25">
      <c r="A8892" s="1333"/>
      <c r="B8892" s="146" t="s">
        <v>8544</v>
      </c>
      <c r="C8892" s="170" t="s">
        <v>95</v>
      </c>
      <c r="D8892" s="164">
        <v>85815</v>
      </c>
      <c r="E8892" s="151">
        <v>833</v>
      </c>
      <c r="F8892" s="164"/>
      <c r="G8892" s="1328"/>
    </row>
    <row r="8893" spans="1:7" ht="18.75" customHeight="1" x14ac:dyDescent="0.25">
      <c r="A8893" s="1333"/>
      <c r="B8893" s="146" t="s">
        <v>8545</v>
      </c>
      <c r="C8893" s="170" t="s">
        <v>95</v>
      </c>
      <c r="D8893" s="164">
        <v>225790</v>
      </c>
      <c r="E8893" s="151">
        <v>833</v>
      </c>
      <c r="F8893" s="164"/>
      <c r="G8893" s="1328"/>
    </row>
    <row r="8894" spans="1:7" ht="18.75" customHeight="1" x14ac:dyDescent="0.25">
      <c r="A8894" s="1333"/>
      <c r="B8894" s="146" t="s">
        <v>8546</v>
      </c>
      <c r="C8894" s="170" t="s">
        <v>95</v>
      </c>
      <c r="D8894" s="164">
        <v>303775</v>
      </c>
      <c r="E8894" s="151">
        <v>833</v>
      </c>
      <c r="F8894" s="164"/>
      <c r="G8894" s="1328"/>
    </row>
    <row r="8895" spans="1:7" ht="18.75" customHeight="1" x14ac:dyDescent="0.25">
      <c r="A8895" s="1333"/>
      <c r="B8895" s="146" t="s">
        <v>8547</v>
      </c>
      <c r="C8895" s="170" t="s">
        <v>95</v>
      </c>
      <c r="D8895" s="164">
        <v>324528</v>
      </c>
      <c r="E8895" s="151">
        <v>833</v>
      </c>
      <c r="F8895" s="164"/>
      <c r="G8895" s="1328"/>
    </row>
    <row r="8896" spans="1:7" ht="18.75" customHeight="1" x14ac:dyDescent="0.25">
      <c r="A8896" s="1333"/>
      <c r="B8896" s="146" t="s">
        <v>8548</v>
      </c>
      <c r="C8896" s="170" t="s">
        <v>95</v>
      </c>
      <c r="D8896" s="164">
        <v>346599</v>
      </c>
      <c r="E8896" s="151">
        <v>833</v>
      </c>
      <c r="F8896" s="164"/>
      <c r="G8896" s="1328"/>
    </row>
    <row r="8897" spans="1:7" ht="18.75" customHeight="1" x14ac:dyDescent="0.25">
      <c r="A8897" s="1333"/>
      <c r="B8897" s="146" t="s">
        <v>8549</v>
      </c>
      <c r="C8897" s="170" t="s">
        <v>95</v>
      </c>
      <c r="D8897" s="164">
        <v>370175</v>
      </c>
      <c r="E8897" s="151">
        <v>833</v>
      </c>
      <c r="F8897" s="164"/>
      <c r="G8897" s="1328"/>
    </row>
    <row r="8898" spans="1:7" ht="18.75" customHeight="1" x14ac:dyDescent="0.25">
      <c r="A8898" s="1333"/>
      <c r="B8898" s="146" t="s">
        <v>8550</v>
      </c>
      <c r="C8898" s="170" t="s">
        <v>95</v>
      </c>
      <c r="D8898" s="164">
        <v>395469</v>
      </c>
      <c r="E8898" s="151">
        <v>833</v>
      </c>
      <c r="F8898" s="164"/>
      <c r="G8898" s="1328"/>
    </row>
    <row r="8899" spans="1:7" ht="18.75" customHeight="1" x14ac:dyDescent="0.25">
      <c r="A8899" s="1333"/>
      <c r="B8899" s="146" t="s">
        <v>8551</v>
      </c>
      <c r="C8899" s="170" t="s">
        <v>95</v>
      </c>
      <c r="D8899" s="164">
        <v>422723</v>
      </c>
      <c r="E8899" s="151">
        <v>833</v>
      </c>
      <c r="F8899" s="164"/>
      <c r="G8899" s="1328"/>
    </row>
    <row r="8900" spans="1:7" ht="18.75" customHeight="1" x14ac:dyDescent="0.25">
      <c r="A8900" s="1333"/>
      <c r="B8900" s="146" t="s">
        <v>8552</v>
      </c>
      <c r="C8900" s="170" t="s">
        <v>95</v>
      </c>
      <c r="D8900" s="164">
        <v>452216</v>
      </c>
      <c r="E8900" s="151">
        <v>833</v>
      </c>
      <c r="F8900" s="164"/>
      <c r="G8900" s="1328"/>
    </row>
    <row r="8901" spans="1:7" ht="18.75" customHeight="1" x14ac:dyDescent="0.25">
      <c r="A8901" s="1333"/>
      <c r="B8901" s="146" t="s">
        <v>8553</v>
      </c>
      <c r="C8901" s="170" t="s">
        <v>95</v>
      </c>
      <c r="D8901" s="164">
        <v>484259</v>
      </c>
      <c r="E8901" s="151">
        <v>833</v>
      </c>
      <c r="F8901" s="164"/>
      <c r="G8901" s="1328"/>
    </row>
    <row r="8902" spans="1:7" ht="18.75" customHeight="1" x14ac:dyDescent="0.25">
      <c r="A8902" s="1333"/>
      <c r="B8902" s="146" t="s">
        <v>8554</v>
      </c>
      <c r="C8902" s="170" t="s">
        <v>95</v>
      </c>
      <c r="D8902" s="164">
        <v>519226</v>
      </c>
      <c r="E8902" s="151">
        <v>833</v>
      </c>
      <c r="F8902" s="164"/>
      <c r="G8902" s="1328"/>
    </row>
    <row r="8903" spans="1:7" ht="18.75" customHeight="1" x14ac:dyDescent="0.25">
      <c r="A8903" s="1333"/>
      <c r="B8903" s="146" t="s">
        <v>8555</v>
      </c>
      <c r="C8903" s="170" t="s">
        <v>95</v>
      </c>
      <c r="D8903" s="164">
        <v>557519</v>
      </c>
      <c r="E8903" s="151">
        <v>833</v>
      </c>
      <c r="F8903" s="164"/>
      <c r="G8903" s="1328"/>
    </row>
    <row r="8904" spans="1:7" ht="18.75" customHeight="1" x14ac:dyDescent="0.25">
      <c r="A8904" s="1333"/>
      <c r="B8904" s="146" t="s">
        <v>8556</v>
      </c>
      <c r="C8904" s="170" t="s">
        <v>95</v>
      </c>
      <c r="D8904" s="164">
        <v>599611</v>
      </c>
      <c r="E8904" s="151">
        <v>833</v>
      </c>
      <c r="F8904" s="164"/>
      <c r="G8904" s="1328"/>
    </row>
    <row r="8905" spans="1:7" ht="18.75" customHeight="1" x14ac:dyDescent="0.25">
      <c r="A8905" s="1333"/>
      <c r="B8905" s="146" t="s">
        <v>8557</v>
      </c>
      <c r="C8905" s="170" t="s">
        <v>95</v>
      </c>
      <c r="D8905" s="164">
        <v>646040</v>
      </c>
      <c r="E8905" s="151">
        <v>833</v>
      </c>
      <c r="F8905" s="164"/>
      <c r="G8905" s="1328"/>
    </row>
    <row r="8906" spans="1:7" ht="18.75" customHeight="1" x14ac:dyDescent="0.25">
      <c r="A8906" s="1333">
        <v>31</v>
      </c>
      <c r="B8906" s="146" t="s">
        <v>8558</v>
      </c>
      <c r="C8906" s="170" t="s">
        <v>95</v>
      </c>
      <c r="D8906" s="164">
        <v>65142</v>
      </c>
      <c r="E8906" s="151">
        <v>833</v>
      </c>
      <c r="F8906" s="164"/>
      <c r="G8906" s="1337" t="s">
        <v>7957</v>
      </c>
    </row>
    <row r="8907" spans="1:7" ht="18.75" customHeight="1" x14ac:dyDescent="0.25">
      <c r="A8907" s="1333"/>
      <c r="B8907" s="146" t="s">
        <v>8559</v>
      </c>
      <c r="C8907" s="170" t="s">
        <v>95</v>
      </c>
      <c r="D8907" s="164">
        <v>85815</v>
      </c>
      <c r="E8907" s="151">
        <v>833</v>
      </c>
      <c r="F8907" s="164"/>
      <c r="G8907" s="1328"/>
    </row>
    <row r="8908" spans="1:7" ht="18.75" customHeight="1" x14ac:dyDescent="0.25">
      <c r="A8908" s="1333"/>
      <c r="B8908" s="146" t="s">
        <v>8560</v>
      </c>
      <c r="C8908" s="170" t="s">
        <v>95</v>
      </c>
      <c r="D8908" s="164">
        <v>225790</v>
      </c>
      <c r="E8908" s="151">
        <v>833</v>
      </c>
      <c r="F8908" s="164"/>
      <c r="G8908" s="1328"/>
    </row>
    <row r="8909" spans="1:7" ht="18.75" customHeight="1" x14ac:dyDescent="0.25">
      <c r="A8909" s="1333"/>
      <c r="B8909" s="146" t="s">
        <v>8561</v>
      </c>
      <c r="C8909" s="170" t="s">
        <v>95</v>
      </c>
      <c r="D8909" s="164">
        <v>303775</v>
      </c>
      <c r="E8909" s="151">
        <v>833</v>
      </c>
      <c r="F8909" s="164"/>
      <c r="G8909" s="1328"/>
    </row>
    <row r="8910" spans="1:7" ht="18.75" customHeight="1" x14ac:dyDescent="0.25">
      <c r="A8910" s="1333"/>
      <c r="B8910" s="146" t="s">
        <v>8562</v>
      </c>
      <c r="C8910" s="170" t="s">
        <v>95</v>
      </c>
      <c r="D8910" s="164">
        <v>324528</v>
      </c>
      <c r="E8910" s="151">
        <v>833</v>
      </c>
      <c r="F8910" s="164"/>
      <c r="G8910" s="1328"/>
    </row>
    <row r="8911" spans="1:7" ht="18.75" customHeight="1" x14ac:dyDescent="0.25">
      <c r="A8911" s="1333"/>
      <c r="B8911" s="146" t="s">
        <v>8563</v>
      </c>
      <c r="C8911" s="170" t="s">
        <v>95</v>
      </c>
      <c r="D8911" s="164">
        <v>346599</v>
      </c>
      <c r="E8911" s="151">
        <v>833</v>
      </c>
      <c r="F8911" s="164"/>
      <c r="G8911" s="1328"/>
    </row>
    <row r="8912" spans="1:7" ht="18.75" customHeight="1" x14ac:dyDescent="0.25">
      <c r="A8912" s="1333"/>
      <c r="B8912" s="146" t="s">
        <v>8564</v>
      </c>
      <c r="C8912" s="170" t="s">
        <v>95</v>
      </c>
      <c r="D8912" s="164">
        <v>370175</v>
      </c>
      <c r="E8912" s="151">
        <v>833</v>
      </c>
      <c r="F8912" s="164"/>
      <c r="G8912" s="1328"/>
    </row>
    <row r="8913" spans="1:7" ht="18.75" customHeight="1" x14ac:dyDescent="0.25">
      <c r="A8913" s="1333"/>
      <c r="B8913" s="146" t="s">
        <v>8565</v>
      </c>
      <c r="C8913" s="170" t="s">
        <v>95</v>
      </c>
      <c r="D8913" s="164">
        <v>395469</v>
      </c>
      <c r="E8913" s="151">
        <v>833</v>
      </c>
      <c r="F8913" s="164"/>
      <c r="G8913" s="1328"/>
    </row>
    <row r="8914" spans="1:7" ht="18.75" customHeight="1" x14ac:dyDescent="0.25">
      <c r="A8914" s="1333"/>
      <c r="B8914" s="146" t="s">
        <v>8566</v>
      </c>
      <c r="C8914" s="170" t="s">
        <v>95</v>
      </c>
      <c r="D8914" s="164">
        <v>422723</v>
      </c>
      <c r="E8914" s="151">
        <v>833</v>
      </c>
      <c r="F8914" s="164"/>
      <c r="G8914" s="1328"/>
    </row>
    <row r="8915" spans="1:7" ht="18.75" customHeight="1" x14ac:dyDescent="0.25">
      <c r="A8915" s="1333"/>
      <c r="B8915" s="146" t="s">
        <v>8567</v>
      </c>
      <c r="C8915" s="170" t="s">
        <v>95</v>
      </c>
      <c r="D8915" s="164">
        <v>452216</v>
      </c>
      <c r="E8915" s="151">
        <v>833</v>
      </c>
      <c r="F8915" s="164"/>
      <c r="G8915" s="1328"/>
    </row>
    <row r="8916" spans="1:7" ht="18.75" customHeight="1" x14ac:dyDescent="0.25">
      <c r="A8916" s="1333"/>
      <c r="B8916" s="146" t="s">
        <v>8568</v>
      </c>
      <c r="C8916" s="170" t="s">
        <v>95</v>
      </c>
      <c r="D8916" s="164">
        <v>484259</v>
      </c>
      <c r="E8916" s="151">
        <v>833</v>
      </c>
      <c r="F8916" s="164"/>
      <c r="G8916" s="1328"/>
    </row>
    <row r="8917" spans="1:7" ht="18.75" customHeight="1" x14ac:dyDescent="0.25">
      <c r="A8917" s="1333"/>
      <c r="B8917" s="146" t="s">
        <v>8569</v>
      </c>
      <c r="C8917" s="170" t="s">
        <v>95</v>
      </c>
      <c r="D8917" s="164">
        <v>519226</v>
      </c>
      <c r="E8917" s="151">
        <v>833</v>
      </c>
      <c r="F8917" s="164"/>
      <c r="G8917" s="1328"/>
    </row>
    <row r="8918" spans="1:7" ht="18.75" customHeight="1" x14ac:dyDescent="0.25">
      <c r="A8918" s="1333"/>
      <c r="B8918" s="146" t="s">
        <v>8570</v>
      </c>
      <c r="C8918" s="170" t="s">
        <v>95</v>
      </c>
      <c r="D8918" s="164">
        <v>557519</v>
      </c>
      <c r="E8918" s="151">
        <v>833</v>
      </c>
      <c r="F8918" s="164"/>
      <c r="G8918" s="1328"/>
    </row>
    <row r="8919" spans="1:7" ht="18.75" customHeight="1" x14ac:dyDescent="0.25">
      <c r="A8919" s="1333"/>
      <c r="B8919" s="146" t="s">
        <v>8571</v>
      </c>
      <c r="C8919" s="170" t="s">
        <v>95</v>
      </c>
      <c r="D8919" s="164">
        <v>599611</v>
      </c>
      <c r="E8919" s="151">
        <v>833</v>
      </c>
      <c r="F8919" s="164"/>
      <c r="G8919" s="1328"/>
    </row>
    <row r="8920" spans="1:7" ht="18.75" customHeight="1" x14ac:dyDescent="0.25">
      <c r="A8920" s="1333"/>
      <c r="B8920" s="146" t="s">
        <v>8572</v>
      </c>
      <c r="C8920" s="170" t="s">
        <v>95</v>
      </c>
      <c r="D8920" s="164">
        <v>646040</v>
      </c>
      <c r="E8920" s="151">
        <v>833</v>
      </c>
      <c r="F8920" s="164"/>
      <c r="G8920" s="1328"/>
    </row>
    <row r="8921" spans="1:7" ht="18.75" customHeight="1" x14ac:dyDescent="0.25">
      <c r="A8921" s="1333">
        <v>31</v>
      </c>
      <c r="B8921" s="146" t="s">
        <v>8573</v>
      </c>
      <c r="C8921" s="170" t="s">
        <v>95</v>
      </c>
      <c r="D8921" s="164">
        <v>65142</v>
      </c>
      <c r="E8921" s="151">
        <v>833</v>
      </c>
      <c r="F8921" s="164"/>
      <c r="G8921" s="1337" t="s">
        <v>7957</v>
      </c>
    </row>
    <row r="8922" spans="1:7" ht="18.75" customHeight="1" x14ac:dyDescent="0.25">
      <c r="A8922" s="1333"/>
      <c r="B8922" s="146" t="s">
        <v>8574</v>
      </c>
      <c r="C8922" s="170" t="s">
        <v>95</v>
      </c>
      <c r="D8922" s="164">
        <v>85815</v>
      </c>
      <c r="E8922" s="151">
        <v>833</v>
      </c>
      <c r="F8922" s="164"/>
      <c r="G8922" s="1328"/>
    </row>
    <row r="8923" spans="1:7" ht="18.75" customHeight="1" x14ac:dyDescent="0.25">
      <c r="A8923" s="1333"/>
      <c r="B8923" s="146" t="s">
        <v>8575</v>
      </c>
      <c r="C8923" s="170" t="s">
        <v>95</v>
      </c>
      <c r="D8923" s="164">
        <v>225790</v>
      </c>
      <c r="E8923" s="151">
        <v>833</v>
      </c>
      <c r="F8923" s="164"/>
      <c r="G8923" s="1328"/>
    </row>
    <row r="8924" spans="1:7" ht="18.75" customHeight="1" x14ac:dyDescent="0.25">
      <c r="A8924" s="1333"/>
      <c r="B8924" s="146" t="s">
        <v>8576</v>
      </c>
      <c r="C8924" s="170" t="s">
        <v>95</v>
      </c>
      <c r="D8924" s="164">
        <v>303775</v>
      </c>
      <c r="E8924" s="151">
        <v>833</v>
      </c>
      <c r="F8924" s="164"/>
      <c r="G8924" s="1328"/>
    </row>
    <row r="8925" spans="1:7" ht="18.75" customHeight="1" x14ac:dyDescent="0.25">
      <c r="A8925" s="1333"/>
      <c r="B8925" s="146" t="s">
        <v>8577</v>
      </c>
      <c r="C8925" s="170" t="s">
        <v>95</v>
      </c>
      <c r="D8925" s="164">
        <v>324528</v>
      </c>
      <c r="E8925" s="151">
        <v>833</v>
      </c>
      <c r="F8925" s="164"/>
      <c r="G8925" s="1328"/>
    </row>
    <row r="8926" spans="1:7" ht="18.75" customHeight="1" x14ac:dyDescent="0.25">
      <c r="A8926" s="1333"/>
      <c r="B8926" s="146" t="s">
        <v>8578</v>
      </c>
      <c r="C8926" s="170" t="s">
        <v>95</v>
      </c>
      <c r="D8926" s="164">
        <v>346599</v>
      </c>
      <c r="E8926" s="151">
        <v>833</v>
      </c>
      <c r="F8926" s="164"/>
      <c r="G8926" s="1328"/>
    </row>
    <row r="8927" spans="1:7" ht="18.75" customHeight="1" x14ac:dyDescent="0.25">
      <c r="A8927" s="1333"/>
      <c r="B8927" s="146" t="s">
        <v>8579</v>
      </c>
      <c r="C8927" s="170" t="s">
        <v>95</v>
      </c>
      <c r="D8927" s="164">
        <v>370175</v>
      </c>
      <c r="E8927" s="151">
        <v>833</v>
      </c>
      <c r="F8927" s="164"/>
      <c r="G8927" s="1328"/>
    </row>
    <row r="8928" spans="1:7" ht="18.75" customHeight="1" x14ac:dyDescent="0.25">
      <c r="A8928" s="1333"/>
      <c r="B8928" s="146" t="s">
        <v>8580</v>
      </c>
      <c r="C8928" s="170" t="s">
        <v>95</v>
      </c>
      <c r="D8928" s="164">
        <v>395469</v>
      </c>
      <c r="E8928" s="151">
        <v>833</v>
      </c>
      <c r="F8928" s="164"/>
      <c r="G8928" s="1328"/>
    </row>
    <row r="8929" spans="1:7" ht="18.75" customHeight="1" x14ac:dyDescent="0.25">
      <c r="A8929" s="1333"/>
      <c r="B8929" s="146" t="s">
        <v>8581</v>
      </c>
      <c r="C8929" s="170" t="s">
        <v>95</v>
      </c>
      <c r="D8929" s="164">
        <v>422723</v>
      </c>
      <c r="E8929" s="151">
        <v>833</v>
      </c>
      <c r="F8929" s="164"/>
      <c r="G8929" s="1328"/>
    </row>
    <row r="8930" spans="1:7" ht="18.75" customHeight="1" x14ac:dyDescent="0.25">
      <c r="A8930" s="1333"/>
      <c r="B8930" s="146" t="s">
        <v>8582</v>
      </c>
      <c r="C8930" s="170" t="s">
        <v>95</v>
      </c>
      <c r="D8930" s="164">
        <v>452216</v>
      </c>
      <c r="E8930" s="151">
        <v>833</v>
      </c>
      <c r="F8930" s="164"/>
      <c r="G8930" s="1328"/>
    </row>
    <row r="8931" spans="1:7" ht="18.75" customHeight="1" x14ac:dyDescent="0.25">
      <c r="A8931" s="1333"/>
      <c r="B8931" s="146" t="s">
        <v>8583</v>
      </c>
      <c r="C8931" s="170" t="s">
        <v>95</v>
      </c>
      <c r="D8931" s="164">
        <v>484259</v>
      </c>
      <c r="E8931" s="151">
        <v>833</v>
      </c>
      <c r="F8931" s="164"/>
      <c r="G8931" s="1328"/>
    </row>
    <row r="8932" spans="1:7" ht="18.75" customHeight="1" x14ac:dyDescent="0.25">
      <c r="A8932" s="1333"/>
      <c r="B8932" s="146" t="s">
        <v>8584</v>
      </c>
      <c r="C8932" s="170" t="s">
        <v>95</v>
      </c>
      <c r="D8932" s="164">
        <v>519226</v>
      </c>
      <c r="E8932" s="151">
        <v>833</v>
      </c>
      <c r="F8932" s="164"/>
      <c r="G8932" s="1328"/>
    </row>
    <row r="8933" spans="1:7" ht="18.75" customHeight="1" x14ac:dyDescent="0.25">
      <c r="A8933" s="1333"/>
      <c r="B8933" s="146" t="s">
        <v>8585</v>
      </c>
      <c r="C8933" s="170" t="s">
        <v>95</v>
      </c>
      <c r="D8933" s="164">
        <v>557519</v>
      </c>
      <c r="E8933" s="151">
        <v>833</v>
      </c>
      <c r="F8933" s="164"/>
      <c r="G8933" s="1328"/>
    </row>
    <row r="8934" spans="1:7" ht="18.75" customHeight="1" x14ac:dyDescent="0.25">
      <c r="A8934" s="1333"/>
      <c r="B8934" s="146" t="s">
        <v>8586</v>
      </c>
      <c r="C8934" s="170" t="s">
        <v>95</v>
      </c>
      <c r="D8934" s="164">
        <v>599611</v>
      </c>
      <c r="E8934" s="151">
        <v>833</v>
      </c>
      <c r="F8934" s="164"/>
      <c r="G8934" s="1328"/>
    </row>
    <row r="8935" spans="1:7" ht="18.75" customHeight="1" x14ac:dyDescent="0.25">
      <c r="A8935" s="1333"/>
      <c r="B8935" s="146" t="s">
        <v>8587</v>
      </c>
      <c r="C8935" s="170" t="s">
        <v>95</v>
      </c>
      <c r="D8935" s="164">
        <v>646040</v>
      </c>
      <c r="E8935" s="151">
        <v>833</v>
      </c>
      <c r="F8935" s="164"/>
      <c r="G8935" s="1328"/>
    </row>
    <row r="8936" spans="1:7" ht="18.75" customHeight="1" x14ac:dyDescent="0.25">
      <c r="A8936" s="1333">
        <v>32</v>
      </c>
      <c r="B8936" s="146" t="s">
        <v>8588</v>
      </c>
      <c r="C8936" s="170" t="s">
        <v>95</v>
      </c>
      <c r="D8936" s="164">
        <v>65142</v>
      </c>
      <c r="E8936" s="151">
        <v>833</v>
      </c>
      <c r="F8936" s="164"/>
      <c r="G8936" s="1337" t="s">
        <v>7957</v>
      </c>
    </row>
    <row r="8937" spans="1:7" ht="18.75" customHeight="1" x14ac:dyDescent="0.25">
      <c r="A8937" s="1333"/>
      <c r="B8937" s="146" t="s">
        <v>8589</v>
      </c>
      <c r="C8937" s="170" t="s">
        <v>95</v>
      </c>
      <c r="D8937" s="164">
        <v>85815</v>
      </c>
      <c r="E8937" s="151">
        <v>833</v>
      </c>
      <c r="F8937" s="164"/>
      <c r="G8937" s="1328"/>
    </row>
    <row r="8938" spans="1:7" ht="18.75" customHeight="1" x14ac:dyDescent="0.25">
      <c r="A8938" s="1333"/>
      <c r="B8938" s="146" t="s">
        <v>8590</v>
      </c>
      <c r="C8938" s="170" t="s">
        <v>95</v>
      </c>
      <c r="D8938" s="164">
        <v>225790</v>
      </c>
      <c r="E8938" s="151">
        <v>833</v>
      </c>
      <c r="F8938" s="164"/>
      <c r="G8938" s="1328"/>
    </row>
    <row r="8939" spans="1:7" ht="18.75" customHeight="1" x14ac:dyDescent="0.25">
      <c r="A8939" s="1333"/>
      <c r="B8939" s="146" t="s">
        <v>8591</v>
      </c>
      <c r="C8939" s="170" t="s">
        <v>95</v>
      </c>
      <c r="D8939" s="164">
        <v>303775</v>
      </c>
      <c r="E8939" s="151">
        <v>833</v>
      </c>
      <c r="F8939" s="164"/>
      <c r="G8939" s="1328"/>
    </row>
    <row r="8940" spans="1:7" ht="18.75" customHeight="1" x14ac:dyDescent="0.25">
      <c r="A8940" s="1333"/>
      <c r="B8940" s="146" t="s">
        <v>8592</v>
      </c>
      <c r="C8940" s="170" t="s">
        <v>95</v>
      </c>
      <c r="D8940" s="164">
        <v>324528</v>
      </c>
      <c r="E8940" s="151">
        <v>833</v>
      </c>
      <c r="F8940" s="164"/>
      <c r="G8940" s="1328"/>
    </row>
    <row r="8941" spans="1:7" ht="18.75" customHeight="1" x14ac:dyDescent="0.25">
      <c r="A8941" s="1333"/>
      <c r="B8941" s="146" t="s">
        <v>8593</v>
      </c>
      <c r="C8941" s="170" t="s">
        <v>95</v>
      </c>
      <c r="D8941" s="164">
        <v>346599</v>
      </c>
      <c r="E8941" s="151">
        <v>833</v>
      </c>
      <c r="F8941" s="164"/>
      <c r="G8941" s="1328"/>
    </row>
    <row r="8942" spans="1:7" ht="18.75" customHeight="1" x14ac:dyDescent="0.25">
      <c r="A8942" s="1333"/>
      <c r="B8942" s="146" t="s">
        <v>8594</v>
      </c>
      <c r="C8942" s="170" t="s">
        <v>95</v>
      </c>
      <c r="D8942" s="164">
        <v>370175</v>
      </c>
      <c r="E8942" s="151">
        <v>833</v>
      </c>
      <c r="F8942" s="164"/>
      <c r="G8942" s="1328"/>
    </row>
    <row r="8943" spans="1:7" ht="18.75" customHeight="1" x14ac:dyDescent="0.25">
      <c r="A8943" s="1333"/>
      <c r="B8943" s="146" t="s">
        <v>8595</v>
      </c>
      <c r="C8943" s="170" t="s">
        <v>95</v>
      </c>
      <c r="D8943" s="164">
        <v>395469</v>
      </c>
      <c r="E8943" s="151">
        <v>833</v>
      </c>
      <c r="F8943" s="164"/>
      <c r="G8943" s="1328"/>
    </row>
    <row r="8944" spans="1:7" ht="18.75" customHeight="1" x14ac:dyDescent="0.25">
      <c r="A8944" s="1333"/>
      <c r="B8944" s="146" t="s">
        <v>8596</v>
      </c>
      <c r="C8944" s="170" t="s">
        <v>95</v>
      </c>
      <c r="D8944" s="164">
        <v>422723</v>
      </c>
      <c r="E8944" s="151">
        <v>833</v>
      </c>
      <c r="F8944" s="164"/>
      <c r="G8944" s="1328"/>
    </row>
    <row r="8945" spans="1:7" ht="18.75" customHeight="1" x14ac:dyDescent="0.25">
      <c r="A8945" s="1333"/>
      <c r="B8945" s="146" t="s">
        <v>8597</v>
      </c>
      <c r="C8945" s="170" t="s">
        <v>95</v>
      </c>
      <c r="D8945" s="164">
        <v>452216</v>
      </c>
      <c r="E8945" s="151">
        <v>833</v>
      </c>
      <c r="F8945" s="164"/>
      <c r="G8945" s="1328"/>
    </row>
    <row r="8946" spans="1:7" ht="18.75" customHeight="1" x14ac:dyDescent="0.25">
      <c r="A8946" s="1333"/>
      <c r="B8946" s="146" t="s">
        <v>8598</v>
      </c>
      <c r="C8946" s="170" t="s">
        <v>95</v>
      </c>
      <c r="D8946" s="164">
        <v>484259</v>
      </c>
      <c r="E8946" s="151">
        <v>833</v>
      </c>
      <c r="F8946" s="164"/>
      <c r="G8946" s="1328"/>
    </row>
    <row r="8947" spans="1:7" ht="18.75" customHeight="1" x14ac:dyDescent="0.25">
      <c r="A8947" s="1333"/>
      <c r="B8947" s="146" t="s">
        <v>8599</v>
      </c>
      <c r="C8947" s="170" t="s">
        <v>95</v>
      </c>
      <c r="D8947" s="164">
        <v>519226</v>
      </c>
      <c r="E8947" s="151">
        <v>833</v>
      </c>
      <c r="F8947" s="164"/>
      <c r="G8947" s="1328"/>
    </row>
    <row r="8948" spans="1:7" ht="18.75" customHeight="1" x14ac:dyDescent="0.25">
      <c r="A8948" s="1333"/>
      <c r="B8948" s="146" t="s">
        <v>8600</v>
      </c>
      <c r="C8948" s="170" t="s">
        <v>95</v>
      </c>
      <c r="D8948" s="164">
        <v>557519</v>
      </c>
      <c r="E8948" s="151">
        <v>833</v>
      </c>
      <c r="F8948" s="164"/>
      <c r="G8948" s="1328"/>
    </row>
    <row r="8949" spans="1:7" ht="18.75" customHeight="1" x14ac:dyDescent="0.25">
      <c r="A8949" s="1333"/>
      <c r="B8949" s="146" t="s">
        <v>8601</v>
      </c>
      <c r="C8949" s="170" t="s">
        <v>95</v>
      </c>
      <c r="D8949" s="164">
        <v>599611</v>
      </c>
      <c r="E8949" s="151">
        <v>833</v>
      </c>
      <c r="F8949" s="164"/>
      <c r="G8949" s="1328"/>
    </row>
    <row r="8950" spans="1:7" ht="18.75" customHeight="1" x14ac:dyDescent="0.25">
      <c r="A8950" s="1333"/>
      <c r="B8950" s="146" t="s">
        <v>8602</v>
      </c>
      <c r="C8950" s="170" t="s">
        <v>95</v>
      </c>
      <c r="D8950" s="164">
        <v>646040</v>
      </c>
      <c r="E8950" s="151">
        <v>833</v>
      </c>
      <c r="F8950" s="164"/>
      <c r="G8950" s="1328"/>
    </row>
    <row r="8951" spans="1:7" ht="18.75" customHeight="1" x14ac:dyDescent="0.25">
      <c r="A8951" s="1333">
        <v>33</v>
      </c>
      <c r="B8951" s="146" t="s">
        <v>8603</v>
      </c>
      <c r="C8951" s="170" t="s">
        <v>95</v>
      </c>
      <c r="D8951" s="164">
        <v>65142</v>
      </c>
      <c r="E8951" s="151">
        <v>833</v>
      </c>
      <c r="F8951" s="164"/>
      <c r="G8951" s="1337" t="s">
        <v>7957</v>
      </c>
    </row>
    <row r="8952" spans="1:7" ht="18.75" customHeight="1" x14ac:dyDescent="0.25">
      <c r="A8952" s="1333"/>
      <c r="B8952" s="146" t="s">
        <v>8604</v>
      </c>
      <c r="C8952" s="170" t="s">
        <v>95</v>
      </c>
      <c r="D8952" s="164">
        <v>85815</v>
      </c>
      <c r="E8952" s="151">
        <v>833</v>
      </c>
      <c r="F8952" s="164"/>
      <c r="G8952" s="1328"/>
    </row>
    <row r="8953" spans="1:7" ht="18.75" customHeight="1" x14ac:dyDescent="0.25">
      <c r="A8953" s="1333"/>
      <c r="B8953" s="146" t="s">
        <v>8605</v>
      </c>
      <c r="C8953" s="170" t="s">
        <v>95</v>
      </c>
      <c r="D8953" s="164">
        <v>225790</v>
      </c>
      <c r="E8953" s="151">
        <v>833</v>
      </c>
      <c r="F8953" s="164"/>
      <c r="G8953" s="1328"/>
    </row>
    <row r="8954" spans="1:7" ht="18.75" customHeight="1" x14ac:dyDescent="0.25">
      <c r="A8954" s="1333"/>
      <c r="B8954" s="146" t="s">
        <v>8606</v>
      </c>
      <c r="C8954" s="170" t="s">
        <v>95</v>
      </c>
      <c r="D8954" s="164">
        <v>303775</v>
      </c>
      <c r="E8954" s="151">
        <v>833</v>
      </c>
      <c r="F8954" s="164"/>
      <c r="G8954" s="1328"/>
    </row>
    <row r="8955" spans="1:7" ht="18.75" customHeight="1" x14ac:dyDescent="0.25">
      <c r="A8955" s="1333"/>
      <c r="B8955" s="146" t="s">
        <v>8607</v>
      </c>
      <c r="C8955" s="170" t="s">
        <v>95</v>
      </c>
      <c r="D8955" s="164">
        <v>324528</v>
      </c>
      <c r="E8955" s="151">
        <v>833</v>
      </c>
      <c r="F8955" s="164"/>
      <c r="G8955" s="1328"/>
    </row>
    <row r="8956" spans="1:7" ht="18.75" customHeight="1" x14ac:dyDescent="0.25">
      <c r="A8956" s="1333"/>
      <c r="B8956" s="146" t="s">
        <v>8608</v>
      </c>
      <c r="C8956" s="170" t="s">
        <v>95</v>
      </c>
      <c r="D8956" s="164">
        <v>346599</v>
      </c>
      <c r="E8956" s="151">
        <v>833</v>
      </c>
      <c r="F8956" s="164"/>
      <c r="G8956" s="1328"/>
    </row>
    <row r="8957" spans="1:7" ht="18.75" customHeight="1" x14ac:dyDescent="0.25">
      <c r="A8957" s="1333"/>
      <c r="B8957" s="146" t="s">
        <v>8609</v>
      </c>
      <c r="C8957" s="170" t="s">
        <v>95</v>
      </c>
      <c r="D8957" s="164">
        <v>370175</v>
      </c>
      <c r="E8957" s="151">
        <v>833</v>
      </c>
      <c r="F8957" s="164"/>
      <c r="G8957" s="1328"/>
    </row>
    <row r="8958" spans="1:7" ht="18.75" customHeight="1" x14ac:dyDescent="0.25">
      <c r="A8958" s="1333"/>
      <c r="B8958" s="146" t="s">
        <v>8610</v>
      </c>
      <c r="C8958" s="170" t="s">
        <v>95</v>
      </c>
      <c r="D8958" s="164">
        <v>395469</v>
      </c>
      <c r="E8958" s="151">
        <v>833</v>
      </c>
      <c r="F8958" s="164"/>
      <c r="G8958" s="1328"/>
    </row>
    <row r="8959" spans="1:7" ht="18.75" customHeight="1" x14ac:dyDescent="0.25">
      <c r="A8959" s="1333"/>
      <c r="B8959" s="146" t="s">
        <v>8611</v>
      </c>
      <c r="C8959" s="170" t="s">
        <v>95</v>
      </c>
      <c r="D8959" s="164">
        <v>422723</v>
      </c>
      <c r="E8959" s="151">
        <v>833</v>
      </c>
      <c r="F8959" s="164"/>
      <c r="G8959" s="1328"/>
    </row>
    <row r="8960" spans="1:7" ht="18.75" customHeight="1" x14ac:dyDescent="0.25">
      <c r="A8960" s="1333"/>
      <c r="B8960" s="146" t="s">
        <v>8612</v>
      </c>
      <c r="C8960" s="170" t="s">
        <v>95</v>
      </c>
      <c r="D8960" s="164">
        <v>452216</v>
      </c>
      <c r="E8960" s="151">
        <v>833</v>
      </c>
      <c r="F8960" s="164"/>
      <c r="G8960" s="1328"/>
    </row>
    <row r="8961" spans="1:7" ht="18.75" customHeight="1" x14ac:dyDescent="0.25">
      <c r="A8961" s="1333"/>
      <c r="B8961" s="146" t="s">
        <v>8613</v>
      </c>
      <c r="C8961" s="170" t="s">
        <v>95</v>
      </c>
      <c r="D8961" s="164">
        <v>484259</v>
      </c>
      <c r="E8961" s="151">
        <v>833</v>
      </c>
      <c r="F8961" s="164"/>
      <c r="G8961" s="1328"/>
    </row>
    <row r="8962" spans="1:7" ht="18.75" customHeight="1" x14ac:dyDescent="0.25">
      <c r="A8962" s="1333"/>
      <c r="B8962" s="146" t="s">
        <v>8614</v>
      </c>
      <c r="C8962" s="170" t="s">
        <v>95</v>
      </c>
      <c r="D8962" s="164">
        <v>519226</v>
      </c>
      <c r="E8962" s="151">
        <v>833</v>
      </c>
      <c r="F8962" s="164"/>
      <c r="G8962" s="1328"/>
    </row>
    <row r="8963" spans="1:7" ht="18.75" customHeight="1" x14ac:dyDescent="0.25">
      <c r="A8963" s="1333"/>
      <c r="B8963" s="146" t="s">
        <v>8615</v>
      </c>
      <c r="C8963" s="170" t="s">
        <v>95</v>
      </c>
      <c r="D8963" s="164">
        <v>557519</v>
      </c>
      <c r="E8963" s="151">
        <v>833</v>
      </c>
      <c r="F8963" s="164"/>
      <c r="G8963" s="1328"/>
    </row>
    <row r="8964" spans="1:7" ht="18.75" customHeight="1" x14ac:dyDescent="0.25">
      <c r="A8964" s="1333"/>
      <c r="B8964" s="146" t="s">
        <v>8616</v>
      </c>
      <c r="C8964" s="170" t="s">
        <v>95</v>
      </c>
      <c r="D8964" s="164">
        <v>599611</v>
      </c>
      <c r="E8964" s="151">
        <v>833</v>
      </c>
      <c r="F8964" s="164"/>
      <c r="G8964" s="1328"/>
    </row>
    <row r="8965" spans="1:7" ht="18.75" customHeight="1" x14ac:dyDescent="0.25">
      <c r="A8965" s="1333"/>
      <c r="B8965" s="146" t="s">
        <v>8617</v>
      </c>
      <c r="C8965" s="170" t="s">
        <v>95</v>
      </c>
      <c r="D8965" s="164">
        <v>646040</v>
      </c>
      <c r="E8965" s="151">
        <v>833</v>
      </c>
      <c r="F8965" s="164"/>
      <c r="G8965" s="1328"/>
    </row>
    <row r="8966" spans="1:7" ht="18.75" customHeight="1" x14ac:dyDescent="0.25">
      <c r="A8966" s="1333">
        <v>34</v>
      </c>
      <c r="B8966" s="146" t="s">
        <v>8618</v>
      </c>
      <c r="C8966" s="170" t="s">
        <v>95</v>
      </c>
      <c r="D8966" s="164">
        <v>65142</v>
      </c>
      <c r="E8966" s="151">
        <v>833</v>
      </c>
      <c r="F8966" s="164"/>
      <c r="G8966" s="1337" t="s">
        <v>7957</v>
      </c>
    </row>
    <row r="8967" spans="1:7" ht="18.75" customHeight="1" x14ac:dyDescent="0.25">
      <c r="A8967" s="1333"/>
      <c r="B8967" s="146" t="s">
        <v>8619</v>
      </c>
      <c r="C8967" s="170" t="s">
        <v>95</v>
      </c>
      <c r="D8967" s="164">
        <v>85815</v>
      </c>
      <c r="E8967" s="151">
        <v>833</v>
      </c>
      <c r="F8967" s="164"/>
      <c r="G8967" s="1328"/>
    </row>
    <row r="8968" spans="1:7" ht="18.75" customHeight="1" x14ac:dyDescent="0.25">
      <c r="A8968" s="1333"/>
      <c r="B8968" s="146" t="s">
        <v>8620</v>
      </c>
      <c r="C8968" s="170" t="s">
        <v>95</v>
      </c>
      <c r="D8968" s="164">
        <v>225790</v>
      </c>
      <c r="E8968" s="151">
        <v>833</v>
      </c>
      <c r="F8968" s="164"/>
      <c r="G8968" s="1328"/>
    </row>
    <row r="8969" spans="1:7" ht="18.75" customHeight="1" x14ac:dyDescent="0.25">
      <c r="A8969" s="1333"/>
      <c r="B8969" s="146" t="s">
        <v>8621</v>
      </c>
      <c r="C8969" s="170" t="s">
        <v>95</v>
      </c>
      <c r="D8969" s="164">
        <v>303775</v>
      </c>
      <c r="E8969" s="151">
        <v>833</v>
      </c>
      <c r="F8969" s="164"/>
      <c r="G8969" s="1328"/>
    </row>
    <row r="8970" spans="1:7" ht="18.75" customHeight="1" x14ac:dyDescent="0.25">
      <c r="A8970" s="1333"/>
      <c r="B8970" s="146" t="s">
        <v>8622</v>
      </c>
      <c r="C8970" s="170" t="s">
        <v>95</v>
      </c>
      <c r="D8970" s="164">
        <v>324528</v>
      </c>
      <c r="E8970" s="151">
        <v>833</v>
      </c>
      <c r="F8970" s="164"/>
      <c r="G8970" s="1328"/>
    </row>
    <row r="8971" spans="1:7" ht="18.75" customHeight="1" x14ac:dyDescent="0.25">
      <c r="A8971" s="1333"/>
      <c r="B8971" s="146" t="s">
        <v>8623</v>
      </c>
      <c r="C8971" s="170" t="s">
        <v>95</v>
      </c>
      <c r="D8971" s="164">
        <v>346599</v>
      </c>
      <c r="E8971" s="151">
        <v>833</v>
      </c>
      <c r="F8971" s="164"/>
      <c r="G8971" s="1328"/>
    </row>
    <row r="8972" spans="1:7" ht="18.75" customHeight="1" x14ac:dyDescent="0.25">
      <c r="A8972" s="1333"/>
      <c r="B8972" s="146" t="s">
        <v>8624</v>
      </c>
      <c r="C8972" s="170" t="s">
        <v>95</v>
      </c>
      <c r="D8972" s="164">
        <v>370175</v>
      </c>
      <c r="E8972" s="151">
        <v>833</v>
      </c>
      <c r="F8972" s="164"/>
      <c r="G8972" s="1328"/>
    </row>
    <row r="8973" spans="1:7" ht="18.75" customHeight="1" x14ac:dyDescent="0.25">
      <c r="A8973" s="1333"/>
      <c r="B8973" s="146" t="s">
        <v>8625</v>
      </c>
      <c r="C8973" s="170" t="s">
        <v>95</v>
      </c>
      <c r="D8973" s="164">
        <v>395469</v>
      </c>
      <c r="E8973" s="151">
        <v>833</v>
      </c>
      <c r="F8973" s="164"/>
      <c r="G8973" s="1328"/>
    </row>
    <row r="8974" spans="1:7" ht="18.75" customHeight="1" x14ac:dyDescent="0.25">
      <c r="A8974" s="1333"/>
      <c r="B8974" s="146" t="s">
        <v>8626</v>
      </c>
      <c r="C8974" s="170" t="s">
        <v>95</v>
      </c>
      <c r="D8974" s="164">
        <v>422723</v>
      </c>
      <c r="E8974" s="151">
        <v>833</v>
      </c>
      <c r="F8974" s="164"/>
      <c r="G8974" s="1328"/>
    </row>
    <row r="8975" spans="1:7" ht="18.75" customHeight="1" x14ac:dyDescent="0.25">
      <c r="A8975" s="1333"/>
      <c r="B8975" s="146" t="s">
        <v>8627</v>
      </c>
      <c r="C8975" s="170" t="s">
        <v>95</v>
      </c>
      <c r="D8975" s="164">
        <v>452216</v>
      </c>
      <c r="E8975" s="151">
        <v>833</v>
      </c>
      <c r="F8975" s="164"/>
      <c r="G8975" s="1328"/>
    </row>
    <row r="8976" spans="1:7" ht="18.75" customHeight="1" x14ac:dyDescent="0.25">
      <c r="A8976" s="1333"/>
      <c r="B8976" s="146" t="s">
        <v>8628</v>
      </c>
      <c r="C8976" s="170" t="s">
        <v>95</v>
      </c>
      <c r="D8976" s="164">
        <v>484259</v>
      </c>
      <c r="E8976" s="151">
        <v>833</v>
      </c>
      <c r="F8976" s="164"/>
      <c r="G8976" s="1328"/>
    </row>
    <row r="8977" spans="1:7" ht="18.75" customHeight="1" x14ac:dyDescent="0.25">
      <c r="A8977" s="1333"/>
      <c r="B8977" s="146" t="s">
        <v>8629</v>
      </c>
      <c r="C8977" s="170" t="s">
        <v>95</v>
      </c>
      <c r="D8977" s="164">
        <v>519226</v>
      </c>
      <c r="E8977" s="151">
        <v>833</v>
      </c>
      <c r="F8977" s="164"/>
      <c r="G8977" s="1328"/>
    </row>
    <row r="8978" spans="1:7" ht="18.75" customHeight="1" x14ac:dyDescent="0.25">
      <c r="A8978" s="1333"/>
      <c r="B8978" s="146" t="s">
        <v>8630</v>
      </c>
      <c r="C8978" s="170" t="s">
        <v>95</v>
      </c>
      <c r="D8978" s="164">
        <v>557519</v>
      </c>
      <c r="E8978" s="151">
        <v>833</v>
      </c>
      <c r="F8978" s="164"/>
      <c r="G8978" s="1328"/>
    </row>
    <row r="8979" spans="1:7" ht="18.75" customHeight="1" x14ac:dyDescent="0.25">
      <c r="A8979" s="1333"/>
      <c r="B8979" s="146" t="s">
        <v>8631</v>
      </c>
      <c r="C8979" s="170" t="s">
        <v>95</v>
      </c>
      <c r="D8979" s="164">
        <v>599611</v>
      </c>
      <c r="E8979" s="151">
        <v>833</v>
      </c>
      <c r="F8979" s="164"/>
      <c r="G8979" s="1328"/>
    </row>
    <row r="8980" spans="1:7" ht="18.75" customHeight="1" x14ac:dyDescent="0.25">
      <c r="A8980" s="1333"/>
      <c r="B8980" s="146" t="s">
        <v>8632</v>
      </c>
      <c r="C8980" s="170" t="s">
        <v>95</v>
      </c>
      <c r="D8980" s="164">
        <v>646040</v>
      </c>
      <c r="E8980" s="151">
        <v>833</v>
      </c>
      <c r="F8980" s="164"/>
      <c r="G8980" s="1328"/>
    </row>
    <row r="8981" spans="1:7" ht="18.75" customHeight="1" x14ac:dyDescent="0.25">
      <c r="A8981" s="1333">
        <v>35</v>
      </c>
      <c r="B8981" s="146" t="s">
        <v>8633</v>
      </c>
      <c r="C8981" s="170" t="s">
        <v>95</v>
      </c>
      <c r="D8981" s="164">
        <v>65142</v>
      </c>
      <c r="E8981" s="151">
        <v>833</v>
      </c>
      <c r="F8981" s="164"/>
      <c r="G8981" s="1337" t="s">
        <v>7957</v>
      </c>
    </row>
    <row r="8982" spans="1:7" ht="18.75" customHeight="1" x14ac:dyDescent="0.25">
      <c r="A8982" s="1333"/>
      <c r="B8982" s="146" t="s">
        <v>8634</v>
      </c>
      <c r="C8982" s="170" t="s">
        <v>95</v>
      </c>
      <c r="D8982" s="164">
        <v>85815</v>
      </c>
      <c r="E8982" s="151">
        <v>833</v>
      </c>
      <c r="F8982" s="164"/>
      <c r="G8982" s="1328"/>
    </row>
    <row r="8983" spans="1:7" ht="18.75" customHeight="1" x14ac:dyDescent="0.25">
      <c r="A8983" s="1333"/>
      <c r="B8983" s="146" t="s">
        <v>8635</v>
      </c>
      <c r="C8983" s="170" t="s">
        <v>95</v>
      </c>
      <c r="D8983" s="164">
        <v>225790</v>
      </c>
      <c r="E8983" s="151">
        <v>833</v>
      </c>
      <c r="F8983" s="164"/>
      <c r="G8983" s="1328"/>
    </row>
    <row r="8984" spans="1:7" ht="18.75" customHeight="1" x14ac:dyDescent="0.25">
      <c r="A8984" s="1333"/>
      <c r="B8984" s="146" t="s">
        <v>8636</v>
      </c>
      <c r="C8984" s="170" t="s">
        <v>95</v>
      </c>
      <c r="D8984" s="164">
        <v>303775</v>
      </c>
      <c r="E8984" s="151">
        <v>833</v>
      </c>
      <c r="F8984" s="164"/>
      <c r="G8984" s="1328"/>
    </row>
    <row r="8985" spans="1:7" ht="18.75" customHeight="1" x14ac:dyDescent="0.25">
      <c r="A8985" s="1333"/>
      <c r="B8985" s="146" t="s">
        <v>8637</v>
      </c>
      <c r="C8985" s="170" t="s">
        <v>95</v>
      </c>
      <c r="D8985" s="164">
        <v>324528</v>
      </c>
      <c r="E8985" s="151">
        <v>833</v>
      </c>
      <c r="F8985" s="164"/>
      <c r="G8985" s="1328"/>
    </row>
    <row r="8986" spans="1:7" ht="18.75" customHeight="1" x14ac:dyDescent="0.25">
      <c r="A8986" s="1333"/>
      <c r="B8986" s="146" t="s">
        <v>8638</v>
      </c>
      <c r="C8986" s="170" t="s">
        <v>95</v>
      </c>
      <c r="D8986" s="164">
        <v>346599</v>
      </c>
      <c r="E8986" s="151">
        <v>833</v>
      </c>
      <c r="F8986" s="164"/>
      <c r="G8986" s="1328"/>
    </row>
    <row r="8987" spans="1:7" ht="18.75" customHeight="1" x14ac:dyDescent="0.25">
      <c r="A8987" s="1333"/>
      <c r="B8987" s="146" t="s">
        <v>8639</v>
      </c>
      <c r="C8987" s="170" t="s">
        <v>95</v>
      </c>
      <c r="D8987" s="164">
        <v>370175</v>
      </c>
      <c r="E8987" s="151">
        <v>833</v>
      </c>
      <c r="F8987" s="164"/>
      <c r="G8987" s="1328"/>
    </row>
    <row r="8988" spans="1:7" ht="18.75" customHeight="1" x14ac:dyDescent="0.25">
      <c r="A8988" s="1333"/>
      <c r="B8988" s="146" t="s">
        <v>8640</v>
      </c>
      <c r="C8988" s="170" t="s">
        <v>95</v>
      </c>
      <c r="D8988" s="164">
        <v>395469</v>
      </c>
      <c r="E8988" s="151">
        <v>833</v>
      </c>
      <c r="F8988" s="164"/>
      <c r="G8988" s="1328"/>
    </row>
    <row r="8989" spans="1:7" ht="18.75" customHeight="1" x14ac:dyDescent="0.25">
      <c r="A8989" s="1333"/>
      <c r="B8989" s="146" t="s">
        <v>8641</v>
      </c>
      <c r="C8989" s="170" t="s">
        <v>95</v>
      </c>
      <c r="D8989" s="164">
        <v>422723</v>
      </c>
      <c r="E8989" s="151">
        <v>833</v>
      </c>
      <c r="F8989" s="164"/>
      <c r="G8989" s="1328"/>
    </row>
    <row r="8990" spans="1:7" ht="18.75" customHeight="1" x14ac:dyDescent="0.25">
      <c r="A8990" s="1333"/>
      <c r="B8990" s="146" t="s">
        <v>8642</v>
      </c>
      <c r="C8990" s="170" t="s">
        <v>95</v>
      </c>
      <c r="D8990" s="164">
        <v>452216</v>
      </c>
      <c r="E8990" s="151">
        <v>833</v>
      </c>
      <c r="F8990" s="164"/>
      <c r="G8990" s="1328"/>
    </row>
    <row r="8991" spans="1:7" ht="18.75" customHeight="1" x14ac:dyDescent="0.25">
      <c r="A8991" s="1333"/>
      <c r="B8991" s="146" t="s">
        <v>8643</v>
      </c>
      <c r="C8991" s="170" t="s">
        <v>95</v>
      </c>
      <c r="D8991" s="164">
        <v>484259</v>
      </c>
      <c r="E8991" s="151">
        <v>833</v>
      </c>
      <c r="F8991" s="164"/>
      <c r="G8991" s="1328"/>
    </row>
    <row r="8992" spans="1:7" ht="18.75" customHeight="1" x14ac:dyDescent="0.25">
      <c r="A8992" s="1333"/>
      <c r="B8992" s="146" t="s">
        <v>8644</v>
      </c>
      <c r="C8992" s="170" t="s">
        <v>95</v>
      </c>
      <c r="D8992" s="164">
        <v>519226</v>
      </c>
      <c r="E8992" s="151">
        <v>833</v>
      </c>
      <c r="F8992" s="164"/>
      <c r="G8992" s="1328"/>
    </row>
    <row r="8993" spans="1:7" ht="18.75" customHeight="1" x14ac:dyDescent="0.25">
      <c r="A8993" s="1333"/>
      <c r="B8993" s="146" t="s">
        <v>8645</v>
      </c>
      <c r="C8993" s="170" t="s">
        <v>95</v>
      </c>
      <c r="D8993" s="164">
        <v>557519</v>
      </c>
      <c r="E8993" s="151">
        <v>833</v>
      </c>
      <c r="F8993" s="164"/>
      <c r="G8993" s="1328"/>
    </row>
    <row r="8994" spans="1:7" ht="18.75" customHeight="1" x14ac:dyDescent="0.25">
      <c r="A8994" s="1333"/>
      <c r="B8994" s="146" t="s">
        <v>8646</v>
      </c>
      <c r="C8994" s="170" t="s">
        <v>95</v>
      </c>
      <c r="D8994" s="164">
        <v>599611</v>
      </c>
      <c r="E8994" s="151">
        <v>833</v>
      </c>
      <c r="F8994" s="164"/>
      <c r="G8994" s="1328"/>
    </row>
    <row r="8995" spans="1:7" ht="18.75" customHeight="1" x14ac:dyDescent="0.25">
      <c r="A8995" s="1333"/>
      <c r="B8995" s="146" t="s">
        <v>8647</v>
      </c>
      <c r="C8995" s="170" t="s">
        <v>95</v>
      </c>
      <c r="D8995" s="164">
        <v>646040</v>
      </c>
      <c r="E8995" s="151">
        <v>833</v>
      </c>
      <c r="F8995" s="164"/>
      <c r="G8995" s="1328"/>
    </row>
    <row r="8996" spans="1:7" ht="18.75" customHeight="1" x14ac:dyDescent="0.25">
      <c r="A8996" s="1333">
        <v>36</v>
      </c>
      <c r="B8996" s="146" t="s">
        <v>8648</v>
      </c>
      <c r="C8996" s="170" t="s">
        <v>95</v>
      </c>
      <c r="D8996" s="164">
        <v>65142</v>
      </c>
      <c r="E8996" s="151">
        <v>833</v>
      </c>
      <c r="F8996" s="164"/>
      <c r="G8996" s="1337" t="s">
        <v>7957</v>
      </c>
    </row>
    <row r="8997" spans="1:7" ht="18.75" customHeight="1" x14ac:dyDescent="0.25">
      <c r="A8997" s="1333"/>
      <c r="B8997" s="146" t="s">
        <v>8649</v>
      </c>
      <c r="C8997" s="170" t="s">
        <v>95</v>
      </c>
      <c r="D8997" s="164">
        <v>85815</v>
      </c>
      <c r="E8997" s="151">
        <v>833</v>
      </c>
      <c r="F8997" s="164"/>
      <c r="G8997" s="1328"/>
    </row>
    <row r="8998" spans="1:7" ht="18.75" customHeight="1" x14ac:dyDescent="0.25">
      <c r="A8998" s="1333"/>
      <c r="B8998" s="146" t="s">
        <v>8650</v>
      </c>
      <c r="C8998" s="170" t="s">
        <v>95</v>
      </c>
      <c r="D8998" s="164">
        <v>225790</v>
      </c>
      <c r="E8998" s="151">
        <v>833</v>
      </c>
      <c r="F8998" s="164"/>
      <c r="G8998" s="1328"/>
    </row>
    <row r="8999" spans="1:7" ht="18.75" customHeight="1" x14ac:dyDescent="0.25">
      <c r="A8999" s="1333"/>
      <c r="B8999" s="146" t="s">
        <v>8651</v>
      </c>
      <c r="C8999" s="170" t="s">
        <v>95</v>
      </c>
      <c r="D8999" s="164">
        <v>303775</v>
      </c>
      <c r="E8999" s="151">
        <v>833</v>
      </c>
      <c r="F8999" s="164"/>
      <c r="G8999" s="1328"/>
    </row>
    <row r="9000" spans="1:7" ht="18.75" customHeight="1" x14ac:dyDescent="0.25">
      <c r="A9000" s="1333"/>
      <c r="B9000" s="146" t="s">
        <v>8652</v>
      </c>
      <c r="C9000" s="170" t="s">
        <v>95</v>
      </c>
      <c r="D9000" s="164">
        <v>324528</v>
      </c>
      <c r="E9000" s="151">
        <v>833</v>
      </c>
      <c r="F9000" s="164"/>
      <c r="G9000" s="1328"/>
    </row>
    <row r="9001" spans="1:7" ht="18.75" customHeight="1" x14ac:dyDescent="0.25">
      <c r="A9001" s="1333"/>
      <c r="B9001" s="146" t="s">
        <v>8653</v>
      </c>
      <c r="C9001" s="170" t="s">
        <v>95</v>
      </c>
      <c r="D9001" s="164">
        <v>346599</v>
      </c>
      <c r="E9001" s="151">
        <v>833</v>
      </c>
      <c r="F9001" s="164"/>
      <c r="G9001" s="1328"/>
    </row>
    <row r="9002" spans="1:7" ht="18.75" customHeight="1" x14ac:dyDescent="0.25">
      <c r="A9002" s="1333"/>
      <c r="B9002" s="146" t="s">
        <v>8654</v>
      </c>
      <c r="C9002" s="170" t="s">
        <v>95</v>
      </c>
      <c r="D9002" s="164">
        <v>370175</v>
      </c>
      <c r="E9002" s="151">
        <v>833</v>
      </c>
      <c r="F9002" s="164"/>
      <c r="G9002" s="1328"/>
    </row>
    <row r="9003" spans="1:7" ht="18.75" customHeight="1" x14ac:dyDescent="0.25">
      <c r="A9003" s="1333"/>
      <c r="B9003" s="146" t="s">
        <v>8655</v>
      </c>
      <c r="C9003" s="170" t="s">
        <v>95</v>
      </c>
      <c r="D9003" s="164">
        <v>395469</v>
      </c>
      <c r="E9003" s="151">
        <v>833</v>
      </c>
      <c r="F9003" s="164"/>
      <c r="G9003" s="1328"/>
    </row>
    <row r="9004" spans="1:7" ht="18.75" customHeight="1" x14ac:dyDescent="0.25">
      <c r="A9004" s="1333"/>
      <c r="B9004" s="146" t="s">
        <v>8656</v>
      </c>
      <c r="C9004" s="170" t="s">
        <v>95</v>
      </c>
      <c r="D9004" s="164">
        <v>422723</v>
      </c>
      <c r="E9004" s="151">
        <v>833</v>
      </c>
      <c r="F9004" s="164"/>
      <c r="G9004" s="1328"/>
    </row>
    <row r="9005" spans="1:7" ht="18.75" customHeight="1" x14ac:dyDescent="0.25">
      <c r="A9005" s="1333"/>
      <c r="B9005" s="146" t="s">
        <v>8657</v>
      </c>
      <c r="C9005" s="170" t="s">
        <v>95</v>
      </c>
      <c r="D9005" s="164">
        <v>452216</v>
      </c>
      <c r="E9005" s="151">
        <v>833</v>
      </c>
      <c r="F9005" s="164"/>
      <c r="G9005" s="1328"/>
    </row>
    <row r="9006" spans="1:7" ht="18.75" customHeight="1" x14ac:dyDescent="0.25">
      <c r="A9006" s="1333"/>
      <c r="B9006" s="146" t="s">
        <v>8658</v>
      </c>
      <c r="C9006" s="170" t="s">
        <v>95</v>
      </c>
      <c r="D9006" s="164">
        <v>484259</v>
      </c>
      <c r="E9006" s="151">
        <v>833</v>
      </c>
      <c r="F9006" s="164"/>
      <c r="G9006" s="1328"/>
    </row>
    <row r="9007" spans="1:7" ht="18.75" customHeight="1" x14ac:dyDescent="0.25">
      <c r="A9007" s="1333"/>
      <c r="B9007" s="146" t="s">
        <v>8659</v>
      </c>
      <c r="C9007" s="170" t="s">
        <v>95</v>
      </c>
      <c r="D9007" s="164">
        <v>519226</v>
      </c>
      <c r="E9007" s="151">
        <v>833</v>
      </c>
      <c r="F9007" s="164"/>
      <c r="G9007" s="1328"/>
    </row>
    <row r="9008" spans="1:7" ht="18.75" customHeight="1" x14ac:dyDescent="0.25">
      <c r="A9008" s="1333"/>
      <c r="B9008" s="146" t="s">
        <v>8660</v>
      </c>
      <c r="C9008" s="170" t="s">
        <v>95</v>
      </c>
      <c r="D9008" s="164">
        <v>557519</v>
      </c>
      <c r="E9008" s="151">
        <v>833</v>
      </c>
      <c r="F9008" s="164"/>
      <c r="G9008" s="1328"/>
    </row>
    <row r="9009" spans="1:7" ht="18.75" customHeight="1" x14ac:dyDescent="0.25">
      <c r="A9009" s="1333"/>
      <c r="B9009" s="146" t="s">
        <v>8661</v>
      </c>
      <c r="C9009" s="170" t="s">
        <v>95</v>
      </c>
      <c r="D9009" s="164">
        <v>599611</v>
      </c>
      <c r="E9009" s="151">
        <v>833</v>
      </c>
      <c r="F9009" s="164"/>
      <c r="G9009" s="1328"/>
    </row>
    <row r="9010" spans="1:7" ht="18.75" customHeight="1" x14ac:dyDescent="0.25">
      <c r="A9010" s="1333"/>
      <c r="B9010" s="146" t="s">
        <v>8662</v>
      </c>
      <c r="C9010" s="170" t="s">
        <v>95</v>
      </c>
      <c r="D9010" s="164">
        <v>646040</v>
      </c>
      <c r="E9010" s="151">
        <v>833</v>
      </c>
      <c r="F9010" s="164"/>
      <c r="G9010" s="1328"/>
    </row>
    <row r="9011" spans="1:7" ht="18.75" customHeight="1" x14ac:dyDescent="0.25">
      <c r="A9011" s="1333">
        <v>37</v>
      </c>
      <c r="B9011" s="146" t="s">
        <v>8663</v>
      </c>
      <c r="C9011" s="170" t="s">
        <v>95</v>
      </c>
      <c r="D9011" s="164">
        <v>65142</v>
      </c>
      <c r="E9011" s="151">
        <v>833</v>
      </c>
      <c r="F9011" s="164"/>
      <c r="G9011" s="1337" t="s">
        <v>7957</v>
      </c>
    </row>
    <row r="9012" spans="1:7" ht="18.75" customHeight="1" x14ac:dyDescent="0.25">
      <c r="A9012" s="1333"/>
      <c r="B9012" s="146" t="s">
        <v>8664</v>
      </c>
      <c r="C9012" s="170" t="s">
        <v>95</v>
      </c>
      <c r="D9012" s="164">
        <v>85815</v>
      </c>
      <c r="E9012" s="151">
        <v>833</v>
      </c>
      <c r="F9012" s="164"/>
      <c r="G9012" s="1328"/>
    </row>
    <row r="9013" spans="1:7" ht="18.75" customHeight="1" x14ac:dyDescent="0.25">
      <c r="A9013" s="1333"/>
      <c r="B9013" s="146" t="s">
        <v>8665</v>
      </c>
      <c r="C9013" s="170" t="s">
        <v>95</v>
      </c>
      <c r="D9013" s="164">
        <v>225790</v>
      </c>
      <c r="E9013" s="151">
        <v>833</v>
      </c>
      <c r="F9013" s="164"/>
      <c r="G9013" s="1328"/>
    </row>
    <row r="9014" spans="1:7" ht="18.75" customHeight="1" x14ac:dyDescent="0.25">
      <c r="A9014" s="1333"/>
      <c r="B9014" s="146" t="s">
        <v>8666</v>
      </c>
      <c r="C9014" s="170" t="s">
        <v>95</v>
      </c>
      <c r="D9014" s="164">
        <v>303775</v>
      </c>
      <c r="E9014" s="151">
        <v>833</v>
      </c>
      <c r="F9014" s="164"/>
      <c r="G9014" s="1328"/>
    </row>
    <row r="9015" spans="1:7" ht="18.75" customHeight="1" x14ac:dyDescent="0.25">
      <c r="A9015" s="1333"/>
      <c r="B9015" s="146" t="s">
        <v>8667</v>
      </c>
      <c r="C9015" s="170" t="s">
        <v>95</v>
      </c>
      <c r="D9015" s="164">
        <v>324528</v>
      </c>
      <c r="E9015" s="151">
        <v>833</v>
      </c>
      <c r="F9015" s="164"/>
      <c r="G9015" s="1328"/>
    </row>
    <row r="9016" spans="1:7" ht="18.75" customHeight="1" x14ac:dyDescent="0.25">
      <c r="A9016" s="1333"/>
      <c r="B9016" s="146" t="s">
        <v>8668</v>
      </c>
      <c r="C9016" s="170" t="s">
        <v>95</v>
      </c>
      <c r="D9016" s="164">
        <v>346599</v>
      </c>
      <c r="E9016" s="151">
        <v>833</v>
      </c>
      <c r="F9016" s="164"/>
      <c r="G9016" s="1328"/>
    </row>
    <row r="9017" spans="1:7" ht="18.75" customHeight="1" x14ac:dyDescent="0.25">
      <c r="A9017" s="1333"/>
      <c r="B9017" s="146" t="s">
        <v>8669</v>
      </c>
      <c r="C9017" s="170" t="s">
        <v>95</v>
      </c>
      <c r="D9017" s="164">
        <v>370175</v>
      </c>
      <c r="E9017" s="151">
        <v>833</v>
      </c>
      <c r="F9017" s="164"/>
      <c r="G9017" s="1328"/>
    </row>
    <row r="9018" spans="1:7" ht="18.75" customHeight="1" x14ac:dyDescent="0.25">
      <c r="A9018" s="1333"/>
      <c r="B9018" s="146" t="s">
        <v>8670</v>
      </c>
      <c r="C9018" s="170" t="s">
        <v>95</v>
      </c>
      <c r="D9018" s="164">
        <v>395469</v>
      </c>
      <c r="E9018" s="151">
        <v>833</v>
      </c>
      <c r="F9018" s="164"/>
      <c r="G9018" s="1328"/>
    </row>
    <row r="9019" spans="1:7" ht="18.75" customHeight="1" x14ac:dyDescent="0.25">
      <c r="A9019" s="1333"/>
      <c r="B9019" s="146" t="s">
        <v>8671</v>
      </c>
      <c r="C9019" s="170" t="s">
        <v>95</v>
      </c>
      <c r="D9019" s="164">
        <v>422723</v>
      </c>
      <c r="E9019" s="151">
        <v>833</v>
      </c>
      <c r="F9019" s="164"/>
      <c r="G9019" s="1328"/>
    </row>
    <row r="9020" spans="1:7" ht="18.75" customHeight="1" x14ac:dyDescent="0.25">
      <c r="A9020" s="1333"/>
      <c r="B9020" s="146" t="s">
        <v>8672</v>
      </c>
      <c r="C9020" s="170" t="s">
        <v>95</v>
      </c>
      <c r="D9020" s="164">
        <v>452216</v>
      </c>
      <c r="E9020" s="151">
        <v>833</v>
      </c>
      <c r="F9020" s="164"/>
      <c r="G9020" s="1328"/>
    </row>
    <row r="9021" spans="1:7" ht="18.75" customHeight="1" x14ac:dyDescent="0.25">
      <c r="A9021" s="1333"/>
      <c r="B9021" s="146" t="s">
        <v>8673</v>
      </c>
      <c r="C9021" s="170" t="s">
        <v>95</v>
      </c>
      <c r="D9021" s="164">
        <v>484259</v>
      </c>
      <c r="E9021" s="151">
        <v>833</v>
      </c>
      <c r="F9021" s="164"/>
      <c r="G9021" s="1328"/>
    </row>
    <row r="9022" spans="1:7" ht="18.75" customHeight="1" x14ac:dyDescent="0.25">
      <c r="A9022" s="1333"/>
      <c r="B9022" s="146" t="s">
        <v>8674</v>
      </c>
      <c r="C9022" s="170" t="s">
        <v>95</v>
      </c>
      <c r="D9022" s="164">
        <v>519226</v>
      </c>
      <c r="E9022" s="151">
        <v>833</v>
      </c>
      <c r="F9022" s="164"/>
      <c r="G9022" s="1328"/>
    </row>
    <row r="9023" spans="1:7" ht="18.75" customHeight="1" x14ac:dyDescent="0.25">
      <c r="A9023" s="1333"/>
      <c r="B9023" s="146" t="s">
        <v>8675</v>
      </c>
      <c r="C9023" s="170" t="s">
        <v>95</v>
      </c>
      <c r="D9023" s="164">
        <v>557519</v>
      </c>
      <c r="E9023" s="151">
        <v>833</v>
      </c>
      <c r="F9023" s="164"/>
      <c r="G9023" s="1328"/>
    </row>
    <row r="9024" spans="1:7" ht="18.75" customHeight="1" x14ac:dyDescent="0.25">
      <c r="A9024" s="1333"/>
      <c r="B9024" s="146" t="s">
        <v>8676</v>
      </c>
      <c r="C9024" s="170" t="s">
        <v>95</v>
      </c>
      <c r="D9024" s="164">
        <v>599611</v>
      </c>
      <c r="E9024" s="151">
        <v>833</v>
      </c>
      <c r="F9024" s="164"/>
      <c r="G9024" s="1328"/>
    </row>
    <row r="9025" spans="1:7" ht="18.75" customHeight="1" x14ac:dyDescent="0.25">
      <c r="A9025" s="1333"/>
      <c r="B9025" s="146" t="s">
        <v>8677</v>
      </c>
      <c r="C9025" s="170" t="s">
        <v>95</v>
      </c>
      <c r="D9025" s="164">
        <v>646040</v>
      </c>
      <c r="E9025" s="151">
        <v>833</v>
      </c>
      <c r="F9025" s="164"/>
      <c r="G9025" s="1328"/>
    </row>
    <row r="9026" spans="1:7" ht="18.75" customHeight="1" x14ac:dyDescent="0.25">
      <c r="A9026" s="1333">
        <v>37</v>
      </c>
      <c r="B9026" s="146" t="s">
        <v>8678</v>
      </c>
      <c r="C9026" s="170" t="s">
        <v>95</v>
      </c>
      <c r="D9026" s="164">
        <v>65142</v>
      </c>
      <c r="E9026" s="151">
        <v>833</v>
      </c>
      <c r="F9026" s="164"/>
      <c r="G9026" s="1337" t="s">
        <v>7957</v>
      </c>
    </row>
    <row r="9027" spans="1:7" ht="18.75" customHeight="1" x14ac:dyDescent="0.25">
      <c r="A9027" s="1333"/>
      <c r="B9027" s="146" t="s">
        <v>8679</v>
      </c>
      <c r="C9027" s="170" t="s">
        <v>95</v>
      </c>
      <c r="D9027" s="164">
        <v>85815</v>
      </c>
      <c r="E9027" s="151">
        <v>833</v>
      </c>
      <c r="F9027" s="164"/>
      <c r="G9027" s="1328"/>
    </row>
    <row r="9028" spans="1:7" ht="18.75" customHeight="1" x14ac:dyDescent="0.25">
      <c r="A9028" s="1333"/>
      <c r="B9028" s="146" t="s">
        <v>8680</v>
      </c>
      <c r="C9028" s="170" t="s">
        <v>95</v>
      </c>
      <c r="D9028" s="164">
        <v>225790</v>
      </c>
      <c r="E9028" s="151">
        <v>833</v>
      </c>
      <c r="F9028" s="164"/>
      <c r="G9028" s="1328"/>
    </row>
    <row r="9029" spans="1:7" ht="18.75" customHeight="1" x14ac:dyDescent="0.25">
      <c r="A9029" s="1333"/>
      <c r="B9029" s="146" t="s">
        <v>8681</v>
      </c>
      <c r="C9029" s="170" t="s">
        <v>95</v>
      </c>
      <c r="D9029" s="164">
        <v>303775</v>
      </c>
      <c r="E9029" s="151">
        <v>833</v>
      </c>
      <c r="F9029" s="164"/>
      <c r="G9029" s="1328"/>
    </row>
    <row r="9030" spans="1:7" ht="18.75" customHeight="1" x14ac:dyDescent="0.25">
      <c r="A9030" s="1333"/>
      <c r="B9030" s="146" t="s">
        <v>8682</v>
      </c>
      <c r="C9030" s="170" t="s">
        <v>95</v>
      </c>
      <c r="D9030" s="164">
        <v>324528</v>
      </c>
      <c r="E9030" s="151">
        <v>833</v>
      </c>
      <c r="F9030" s="164"/>
      <c r="G9030" s="1328"/>
    </row>
    <row r="9031" spans="1:7" ht="18.75" customHeight="1" x14ac:dyDescent="0.25">
      <c r="A9031" s="1333"/>
      <c r="B9031" s="146" t="s">
        <v>8683</v>
      </c>
      <c r="C9031" s="170" t="s">
        <v>95</v>
      </c>
      <c r="D9031" s="164">
        <v>346599</v>
      </c>
      <c r="E9031" s="151">
        <v>833</v>
      </c>
      <c r="F9031" s="164"/>
      <c r="G9031" s="1328"/>
    </row>
    <row r="9032" spans="1:7" ht="18.75" customHeight="1" x14ac:dyDescent="0.25">
      <c r="A9032" s="1333"/>
      <c r="B9032" s="146" t="s">
        <v>8684</v>
      </c>
      <c r="C9032" s="170" t="s">
        <v>95</v>
      </c>
      <c r="D9032" s="164">
        <v>370175</v>
      </c>
      <c r="E9032" s="151">
        <v>833</v>
      </c>
      <c r="F9032" s="164"/>
      <c r="G9032" s="1328"/>
    </row>
    <row r="9033" spans="1:7" ht="18.75" customHeight="1" x14ac:dyDescent="0.25">
      <c r="A9033" s="1333"/>
      <c r="B9033" s="146" t="s">
        <v>8685</v>
      </c>
      <c r="C9033" s="170" t="s">
        <v>95</v>
      </c>
      <c r="D9033" s="164">
        <v>395469</v>
      </c>
      <c r="E9033" s="151">
        <v>833</v>
      </c>
      <c r="F9033" s="164"/>
      <c r="G9033" s="1328"/>
    </row>
    <row r="9034" spans="1:7" ht="18.75" customHeight="1" x14ac:dyDescent="0.25">
      <c r="A9034" s="1333"/>
      <c r="B9034" s="146" t="s">
        <v>8686</v>
      </c>
      <c r="C9034" s="170" t="s">
        <v>95</v>
      </c>
      <c r="D9034" s="164">
        <v>422723</v>
      </c>
      <c r="E9034" s="151">
        <v>833</v>
      </c>
      <c r="F9034" s="164"/>
      <c r="G9034" s="1328"/>
    </row>
    <row r="9035" spans="1:7" ht="18.75" customHeight="1" x14ac:dyDescent="0.25">
      <c r="A9035" s="1333"/>
      <c r="B9035" s="146" t="s">
        <v>8687</v>
      </c>
      <c r="C9035" s="170" t="s">
        <v>95</v>
      </c>
      <c r="D9035" s="164">
        <v>452216</v>
      </c>
      <c r="E9035" s="151">
        <v>833</v>
      </c>
      <c r="F9035" s="164"/>
      <c r="G9035" s="1328"/>
    </row>
    <row r="9036" spans="1:7" ht="18.75" customHeight="1" x14ac:dyDescent="0.25">
      <c r="A9036" s="1333"/>
      <c r="B9036" s="146" t="s">
        <v>8688</v>
      </c>
      <c r="C9036" s="170" t="s">
        <v>95</v>
      </c>
      <c r="D9036" s="164">
        <v>484259</v>
      </c>
      <c r="E9036" s="151">
        <v>833</v>
      </c>
      <c r="F9036" s="164"/>
      <c r="G9036" s="1328"/>
    </row>
    <row r="9037" spans="1:7" ht="18.75" customHeight="1" x14ac:dyDescent="0.25">
      <c r="A9037" s="1333"/>
      <c r="B9037" s="146" t="s">
        <v>8689</v>
      </c>
      <c r="C9037" s="170" t="s">
        <v>95</v>
      </c>
      <c r="D9037" s="164">
        <v>519226</v>
      </c>
      <c r="E9037" s="151">
        <v>833</v>
      </c>
      <c r="F9037" s="164"/>
      <c r="G9037" s="1328"/>
    </row>
    <row r="9038" spans="1:7" ht="18.75" customHeight="1" x14ac:dyDescent="0.25">
      <c r="A9038" s="1333"/>
      <c r="B9038" s="146" t="s">
        <v>8690</v>
      </c>
      <c r="C9038" s="170" t="s">
        <v>95</v>
      </c>
      <c r="D9038" s="164">
        <v>557519</v>
      </c>
      <c r="E9038" s="151">
        <v>833</v>
      </c>
      <c r="F9038" s="164"/>
      <c r="G9038" s="1328"/>
    </row>
    <row r="9039" spans="1:7" ht="18.75" customHeight="1" x14ac:dyDescent="0.25">
      <c r="A9039" s="1333"/>
      <c r="B9039" s="146" t="s">
        <v>8691</v>
      </c>
      <c r="C9039" s="170" t="s">
        <v>95</v>
      </c>
      <c r="D9039" s="164">
        <v>599611</v>
      </c>
      <c r="E9039" s="151">
        <v>833</v>
      </c>
      <c r="F9039" s="164"/>
      <c r="G9039" s="1328"/>
    </row>
    <row r="9040" spans="1:7" ht="18.75" customHeight="1" x14ac:dyDescent="0.25">
      <c r="A9040" s="1333"/>
      <c r="B9040" s="146" t="s">
        <v>8692</v>
      </c>
      <c r="C9040" s="170" t="s">
        <v>95</v>
      </c>
      <c r="D9040" s="164">
        <v>646040</v>
      </c>
      <c r="E9040" s="151">
        <v>833</v>
      </c>
      <c r="F9040" s="164"/>
      <c r="G9040" s="1328"/>
    </row>
    <row r="9041" spans="1:7" ht="18.75" customHeight="1" x14ac:dyDescent="0.25">
      <c r="A9041" s="1333">
        <v>37</v>
      </c>
      <c r="B9041" s="146" t="s">
        <v>8693</v>
      </c>
      <c r="C9041" s="170" t="s">
        <v>95</v>
      </c>
      <c r="D9041" s="164">
        <v>65142</v>
      </c>
      <c r="E9041" s="151">
        <v>833</v>
      </c>
      <c r="F9041" s="164"/>
      <c r="G9041" s="1337" t="s">
        <v>7957</v>
      </c>
    </row>
    <row r="9042" spans="1:7" ht="18.75" customHeight="1" x14ac:dyDescent="0.25">
      <c r="A9042" s="1333"/>
      <c r="B9042" s="146" t="s">
        <v>8694</v>
      </c>
      <c r="C9042" s="170" t="s">
        <v>95</v>
      </c>
      <c r="D9042" s="164">
        <v>85815</v>
      </c>
      <c r="E9042" s="151">
        <v>833</v>
      </c>
      <c r="F9042" s="164"/>
      <c r="G9042" s="1328"/>
    </row>
    <row r="9043" spans="1:7" ht="18.75" customHeight="1" x14ac:dyDescent="0.25">
      <c r="A9043" s="1333"/>
      <c r="B9043" s="146" t="s">
        <v>8695</v>
      </c>
      <c r="C9043" s="170" t="s">
        <v>95</v>
      </c>
      <c r="D9043" s="164">
        <v>225790</v>
      </c>
      <c r="E9043" s="151">
        <v>833</v>
      </c>
      <c r="F9043" s="164"/>
      <c r="G9043" s="1328"/>
    </row>
    <row r="9044" spans="1:7" ht="18.75" customHeight="1" x14ac:dyDescent="0.25">
      <c r="A9044" s="1333"/>
      <c r="B9044" s="146" t="s">
        <v>8696</v>
      </c>
      <c r="C9044" s="170" t="s">
        <v>95</v>
      </c>
      <c r="D9044" s="164">
        <v>303775</v>
      </c>
      <c r="E9044" s="151">
        <v>833</v>
      </c>
      <c r="F9044" s="164"/>
      <c r="G9044" s="1328"/>
    </row>
    <row r="9045" spans="1:7" ht="18.75" customHeight="1" x14ac:dyDescent="0.25">
      <c r="A9045" s="1333"/>
      <c r="B9045" s="146" t="s">
        <v>8697</v>
      </c>
      <c r="C9045" s="170" t="s">
        <v>95</v>
      </c>
      <c r="D9045" s="164">
        <v>324528</v>
      </c>
      <c r="E9045" s="151">
        <v>833</v>
      </c>
      <c r="F9045" s="164"/>
      <c r="G9045" s="1328"/>
    </row>
    <row r="9046" spans="1:7" ht="18.75" customHeight="1" x14ac:dyDescent="0.25">
      <c r="A9046" s="1333"/>
      <c r="B9046" s="146" t="s">
        <v>8698</v>
      </c>
      <c r="C9046" s="170" t="s">
        <v>95</v>
      </c>
      <c r="D9046" s="164">
        <v>346599</v>
      </c>
      <c r="E9046" s="151">
        <v>833</v>
      </c>
      <c r="F9046" s="164"/>
      <c r="G9046" s="1328"/>
    </row>
    <row r="9047" spans="1:7" ht="18.75" customHeight="1" x14ac:dyDescent="0.25">
      <c r="A9047" s="1333"/>
      <c r="B9047" s="146" t="s">
        <v>8699</v>
      </c>
      <c r="C9047" s="170" t="s">
        <v>95</v>
      </c>
      <c r="D9047" s="164">
        <v>370175</v>
      </c>
      <c r="E9047" s="151">
        <v>833</v>
      </c>
      <c r="F9047" s="164"/>
      <c r="G9047" s="1328"/>
    </row>
    <row r="9048" spans="1:7" ht="18.75" customHeight="1" x14ac:dyDescent="0.25">
      <c r="A9048" s="1333"/>
      <c r="B9048" s="146" t="s">
        <v>8700</v>
      </c>
      <c r="C9048" s="170" t="s">
        <v>95</v>
      </c>
      <c r="D9048" s="164">
        <v>395469</v>
      </c>
      <c r="E9048" s="151">
        <v>833</v>
      </c>
      <c r="F9048" s="164"/>
      <c r="G9048" s="1328"/>
    </row>
    <row r="9049" spans="1:7" ht="18.75" customHeight="1" x14ac:dyDescent="0.25">
      <c r="A9049" s="1333"/>
      <c r="B9049" s="146" t="s">
        <v>8701</v>
      </c>
      <c r="C9049" s="170" t="s">
        <v>95</v>
      </c>
      <c r="D9049" s="164">
        <v>422723</v>
      </c>
      <c r="E9049" s="151">
        <v>833</v>
      </c>
      <c r="F9049" s="164"/>
      <c r="G9049" s="1328"/>
    </row>
    <row r="9050" spans="1:7" ht="18.75" customHeight="1" x14ac:dyDescent="0.25">
      <c r="A9050" s="1333"/>
      <c r="B9050" s="146" t="s">
        <v>8702</v>
      </c>
      <c r="C9050" s="170" t="s">
        <v>95</v>
      </c>
      <c r="D9050" s="164">
        <v>452216</v>
      </c>
      <c r="E9050" s="151">
        <v>833</v>
      </c>
      <c r="F9050" s="164"/>
      <c r="G9050" s="1328"/>
    </row>
    <row r="9051" spans="1:7" ht="18.75" customHeight="1" x14ac:dyDescent="0.25">
      <c r="A9051" s="1333"/>
      <c r="B9051" s="146" t="s">
        <v>8703</v>
      </c>
      <c r="C9051" s="170" t="s">
        <v>95</v>
      </c>
      <c r="D9051" s="164">
        <v>484259</v>
      </c>
      <c r="E9051" s="151">
        <v>833</v>
      </c>
      <c r="F9051" s="164"/>
      <c r="G9051" s="1328"/>
    </row>
    <row r="9052" spans="1:7" ht="18.75" customHeight="1" x14ac:dyDescent="0.25">
      <c r="A9052" s="1333"/>
      <c r="B9052" s="146" t="s">
        <v>8704</v>
      </c>
      <c r="C9052" s="170" t="s">
        <v>95</v>
      </c>
      <c r="D9052" s="164">
        <v>519226</v>
      </c>
      <c r="E9052" s="151">
        <v>833</v>
      </c>
      <c r="F9052" s="164"/>
      <c r="G9052" s="1328"/>
    </row>
    <row r="9053" spans="1:7" ht="18.75" customHeight="1" x14ac:dyDescent="0.25">
      <c r="A9053" s="1333"/>
      <c r="B9053" s="146" t="s">
        <v>8705</v>
      </c>
      <c r="C9053" s="170" t="s">
        <v>95</v>
      </c>
      <c r="D9053" s="164">
        <v>557519</v>
      </c>
      <c r="E9053" s="151">
        <v>833</v>
      </c>
      <c r="F9053" s="164"/>
      <c r="G9053" s="1328"/>
    </row>
    <row r="9054" spans="1:7" ht="18.75" customHeight="1" x14ac:dyDescent="0.25">
      <c r="A9054" s="1333"/>
      <c r="B9054" s="146" t="s">
        <v>8706</v>
      </c>
      <c r="C9054" s="170" t="s">
        <v>95</v>
      </c>
      <c r="D9054" s="164">
        <v>599611</v>
      </c>
      <c r="E9054" s="151">
        <v>833</v>
      </c>
      <c r="F9054" s="164"/>
      <c r="G9054" s="1328"/>
    </row>
    <row r="9055" spans="1:7" ht="18.75" customHeight="1" x14ac:dyDescent="0.25">
      <c r="A9055" s="1333"/>
      <c r="B9055" s="146" t="s">
        <v>8707</v>
      </c>
      <c r="C9055" s="170" t="s">
        <v>95</v>
      </c>
      <c r="D9055" s="164">
        <v>646040</v>
      </c>
      <c r="E9055" s="151">
        <v>833</v>
      </c>
      <c r="F9055" s="164"/>
      <c r="G9055" s="1328"/>
    </row>
    <row r="9056" spans="1:7" ht="18.75" customHeight="1" x14ac:dyDescent="0.25">
      <c r="A9056" s="1333">
        <v>38</v>
      </c>
      <c r="B9056" s="146" t="s">
        <v>8708</v>
      </c>
      <c r="C9056" s="170" t="s">
        <v>95</v>
      </c>
      <c r="D9056" s="164">
        <v>65142</v>
      </c>
      <c r="E9056" s="151">
        <v>833</v>
      </c>
      <c r="F9056" s="164"/>
      <c r="G9056" s="1337" t="s">
        <v>7957</v>
      </c>
    </row>
    <row r="9057" spans="1:7" ht="18.75" customHeight="1" x14ac:dyDescent="0.25">
      <c r="A9057" s="1333"/>
      <c r="B9057" s="146" t="s">
        <v>8709</v>
      </c>
      <c r="C9057" s="170" t="s">
        <v>95</v>
      </c>
      <c r="D9057" s="164">
        <v>85815</v>
      </c>
      <c r="E9057" s="151">
        <v>833</v>
      </c>
      <c r="F9057" s="164"/>
      <c r="G9057" s="1328"/>
    </row>
    <row r="9058" spans="1:7" ht="18.75" customHeight="1" x14ac:dyDescent="0.25">
      <c r="A9058" s="1333"/>
      <c r="B9058" s="146" t="s">
        <v>8710</v>
      </c>
      <c r="C9058" s="170" t="s">
        <v>95</v>
      </c>
      <c r="D9058" s="164">
        <v>225790</v>
      </c>
      <c r="E9058" s="151">
        <v>833</v>
      </c>
      <c r="F9058" s="164"/>
      <c r="G9058" s="1328"/>
    </row>
    <row r="9059" spans="1:7" ht="18.75" customHeight="1" x14ac:dyDescent="0.25">
      <c r="A9059" s="1333"/>
      <c r="B9059" s="146" t="s">
        <v>8711</v>
      </c>
      <c r="C9059" s="170" t="s">
        <v>95</v>
      </c>
      <c r="D9059" s="164">
        <v>303775</v>
      </c>
      <c r="E9059" s="151">
        <v>833</v>
      </c>
      <c r="F9059" s="164"/>
      <c r="G9059" s="1328"/>
    </row>
    <row r="9060" spans="1:7" ht="18.75" customHeight="1" x14ac:dyDescent="0.25">
      <c r="A9060" s="1333"/>
      <c r="B9060" s="146" t="s">
        <v>8712</v>
      </c>
      <c r="C9060" s="170" t="s">
        <v>95</v>
      </c>
      <c r="D9060" s="164">
        <v>324528</v>
      </c>
      <c r="E9060" s="151">
        <v>833</v>
      </c>
      <c r="F9060" s="164"/>
      <c r="G9060" s="1328"/>
    </row>
    <row r="9061" spans="1:7" ht="18.75" customHeight="1" x14ac:dyDescent="0.25">
      <c r="A9061" s="1333"/>
      <c r="B9061" s="146" t="s">
        <v>8713</v>
      </c>
      <c r="C9061" s="170" t="s">
        <v>95</v>
      </c>
      <c r="D9061" s="164">
        <v>346599</v>
      </c>
      <c r="E9061" s="151">
        <v>833</v>
      </c>
      <c r="F9061" s="164"/>
      <c r="G9061" s="1328"/>
    </row>
    <row r="9062" spans="1:7" ht="18.75" customHeight="1" x14ac:dyDescent="0.25">
      <c r="A9062" s="1333"/>
      <c r="B9062" s="146" t="s">
        <v>8714</v>
      </c>
      <c r="C9062" s="170" t="s">
        <v>95</v>
      </c>
      <c r="D9062" s="164">
        <v>370175</v>
      </c>
      <c r="E9062" s="151">
        <v>833</v>
      </c>
      <c r="F9062" s="164"/>
      <c r="G9062" s="1328"/>
    </row>
    <row r="9063" spans="1:7" ht="18.75" customHeight="1" x14ac:dyDescent="0.25">
      <c r="A9063" s="1333"/>
      <c r="B9063" s="146" t="s">
        <v>8715</v>
      </c>
      <c r="C9063" s="170" t="s">
        <v>95</v>
      </c>
      <c r="D9063" s="164">
        <v>395469</v>
      </c>
      <c r="E9063" s="151">
        <v>833</v>
      </c>
      <c r="F9063" s="164"/>
      <c r="G9063" s="1328"/>
    </row>
    <row r="9064" spans="1:7" ht="18.75" customHeight="1" x14ac:dyDescent="0.25">
      <c r="A9064" s="1333"/>
      <c r="B9064" s="146" t="s">
        <v>8716</v>
      </c>
      <c r="C9064" s="170" t="s">
        <v>95</v>
      </c>
      <c r="D9064" s="164">
        <v>422723</v>
      </c>
      <c r="E9064" s="151">
        <v>833</v>
      </c>
      <c r="F9064" s="164"/>
      <c r="G9064" s="1328"/>
    </row>
    <row r="9065" spans="1:7" ht="18.75" customHeight="1" x14ac:dyDescent="0.25">
      <c r="A9065" s="1333"/>
      <c r="B9065" s="146" t="s">
        <v>8717</v>
      </c>
      <c r="C9065" s="170" t="s">
        <v>95</v>
      </c>
      <c r="D9065" s="164">
        <v>452216</v>
      </c>
      <c r="E9065" s="151">
        <v>833</v>
      </c>
      <c r="F9065" s="164"/>
      <c r="G9065" s="1328"/>
    </row>
    <row r="9066" spans="1:7" ht="18.75" customHeight="1" x14ac:dyDescent="0.25">
      <c r="A9066" s="1333"/>
      <c r="B9066" s="146" t="s">
        <v>8718</v>
      </c>
      <c r="C9066" s="170" t="s">
        <v>95</v>
      </c>
      <c r="D9066" s="164">
        <v>484259</v>
      </c>
      <c r="E9066" s="151">
        <v>833</v>
      </c>
      <c r="F9066" s="164"/>
      <c r="G9066" s="1328"/>
    </row>
    <row r="9067" spans="1:7" ht="18.75" customHeight="1" x14ac:dyDescent="0.25">
      <c r="A9067" s="1333"/>
      <c r="B9067" s="146" t="s">
        <v>8719</v>
      </c>
      <c r="C9067" s="170" t="s">
        <v>95</v>
      </c>
      <c r="D9067" s="164">
        <v>519226</v>
      </c>
      <c r="E9067" s="151">
        <v>833</v>
      </c>
      <c r="F9067" s="164"/>
      <c r="G9067" s="1328"/>
    </row>
    <row r="9068" spans="1:7" ht="18.75" customHeight="1" x14ac:dyDescent="0.25">
      <c r="A9068" s="1333"/>
      <c r="B9068" s="146" t="s">
        <v>8720</v>
      </c>
      <c r="C9068" s="170" t="s">
        <v>95</v>
      </c>
      <c r="D9068" s="164">
        <v>557519</v>
      </c>
      <c r="E9068" s="151">
        <v>833</v>
      </c>
      <c r="F9068" s="164"/>
      <c r="G9068" s="1328"/>
    </row>
    <row r="9069" spans="1:7" ht="18.75" customHeight="1" x14ac:dyDescent="0.25">
      <c r="A9069" s="1333"/>
      <c r="B9069" s="146" t="s">
        <v>8721</v>
      </c>
      <c r="C9069" s="170" t="s">
        <v>95</v>
      </c>
      <c r="D9069" s="164">
        <v>599611</v>
      </c>
      <c r="E9069" s="151">
        <v>833</v>
      </c>
      <c r="F9069" s="164"/>
      <c r="G9069" s="1328"/>
    </row>
    <row r="9070" spans="1:7" ht="18.75" customHeight="1" x14ac:dyDescent="0.25">
      <c r="A9070" s="1333"/>
      <c r="B9070" s="146" t="s">
        <v>8722</v>
      </c>
      <c r="C9070" s="170" t="s">
        <v>95</v>
      </c>
      <c r="D9070" s="164">
        <v>646040</v>
      </c>
      <c r="E9070" s="151">
        <v>833</v>
      </c>
      <c r="F9070" s="164"/>
      <c r="G9070" s="1328"/>
    </row>
    <row r="9071" spans="1:7" ht="18.75" customHeight="1" x14ac:dyDescent="0.25">
      <c r="A9071" s="1333">
        <v>38</v>
      </c>
      <c r="B9071" s="146" t="s">
        <v>8723</v>
      </c>
      <c r="C9071" s="170" t="s">
        <v>95</v>
      </c>
      <c r="D9071" s="164">
        <v>65142</v>
      </c>
      <c r="E9071" s="151">
        <v>833</v>
      </c>
      <c r="F9071" s="164"/>
      <c r="G9071" s="1337" t="s">
        <v>7957</v>
      </c>
    </row>
    <row r="9072" spans="1:7" ht="18.75" customHeight="1" x14ac:dyDescent="0.25">
      <c r="A9072" s="1333"/>
      <c r="B9072" s="146" t="s">
        <v>8724</v>
      </c>
      <c r="C9072" s="170" t="s">
        <v>95</v>
      </c>
      <c r="D9072" s="164">
        <v>85815</v>
      </c>
      <c r="E9072" s="151">
        <v>833</v>
      </c>
      <c r="F9072" s="164"/>
      <c r="G9072" s="1328"/>
    </row>
    <row r="9073" spans="1:7" ht="18.75" customHeight="1" x14ac:dyDescent="0.25">
      <c r="A9073" s="1333"/>
      <c r="B9073" s="146" t="s">
        <v>8725</v>
      </c>
      <c r="C9073" s="170" t="s">
        <v>95</v>
      </c>
      <c r="D9073" s="164">
        <v>225790</v>
      </c>
      <c r="E9073" s="151">
        <v>833</v>
      </c>
      <c r="F9073" s="164"/>
      <c r="G9073" s="1328"/>
    </row>
    <row r="9074" spans="1:7" ht="18.75" customHeight="1" x14ac:dyDescent="0.25">
      <c r="A9074" s="1333"/>
      <c r="B9074" s="146" t="s">
        <v>8726</v>
      </c>
      <c r="C9074" s="170" t="s">
        <v>95</v>
      </c>
      <c r="D9074" s="164">
        <v>303775</v>
      </c>
      <c r="E9074" s="151">
        <v>833</v>
      </c>
      <c r="F9074" s="164"/>
      <c r="G9074" s="1328"/>
    </row>
    <row r="9075" spans="1:7" ht="18.75" customHeight="1" x14ac:dyDescent="0.25">
      <c r="A9075" s="1333"/>
      <c r="B9075" s="146" t="s">
        <v>8727</v>
      </c>
      <c r="C9075" s="170" t="s">
        <v>95</v>
      </c>
      <c r="D9075" s="164">
        <v>324528</v>
      </c>
      <c r="E9075" s="151">
        <v>833</v>
      </c>
      <c r="F9075" s="164"/>
      <c r="G9075" s="1328"/>
    </row>
    <row r="9076" spans="1:7" ht="18.75" customHeight="1" x14ac:dyDescent="0.25">
      <c r="A9076" s="1333"/>
      <c r="B9076" s="146" t="s">
        <v>8728</v>
      </c>
      <c r="C9076" s="170" t="s">
        <v>95</v>
      </c>
      <c r="D9076" s="164">
        <v>346599</v>
      </c>
      <c r="E9076" s="151">
        <v>833</v>
      </c>
      <c r="F9076" s="164"/>
      <c r="G9076" s="1328"/>
    </row>
    <row r="9077" spans="1:7" ht="18.75" customHeight="1" x14ac:dyDescent="0.25">
      <c r="A9077" s="1333"/>
      <c r="B9077" s="146" t="s">
        <v>8729</v>
      </c>
      <c r="C9077" s="170" t="s">
        <v>95</v>
      </c>
      <c r="D9077" s="164">
        <v>370175</v>
      </c>
      <c r="E9077" s="151">
        <v>833</v>
      </c>
      <c r="F9077" s="164"/>
      <c r="G9077" s="1328"/>
    </row>
    <row r="9078" spans="1:7" ht="18.75" customHeight="1" x14ac:dyDescent="0.25">
      <c r="A9078" s="1333"/>
      <c r="B9078" s="146" t="s">
        <v>8730</v>
      </c>
      <c r="C9078" s="170" t="s">
        <v>95</v>
      </c>
      <c r="D9078" s="164">
        <v>395469</v>
      </c>
      <c r="E9078" s="151">
        <v>833</v>
      </c>
      <c r="F9078" s="164"/>
      <c r="G9078" s="1328"/>
    </row>
    <row r="9079" spans="1:7" ht="18.75" customHeight="1" x14ac:dyDescent="0.25">
      <c r="A9079" s="1333"/>
      <c r="B9079" s="146" t="s">
        <v>8731</v>
      </c>
      <c r="C9079" s="170" t="s">
        <v>95</v>
      </c>
      <c r="D9079" s="164">
        <v>422723</v>
      </c>
      <c r="E9079" s="151">
        <v>833</v>
      </c>
      <c r="F9079" s="164"/>
      <c r="G9079" s="1328"/>
    </row>
    <row r="9080" spans="1:7" ht="18.75" customHeight="1" x14ac:dyDescent="0.25">
      <c r="A9080" s="1333"/>
      <c r="B9080" s="146" t="s">
        <v>8732</v>
      </c>
      <c r="C9080" s="170" t="s">
        <v>95</v>
      </c>
      <c r="D9080" s="164">
        <v>452216</v>
      </c>
      <c r="E9080" s="151">
        <v>833</v>
      </c>
      <c r="F9080" s="164"/>
      <c r="G9080" s="1328"/>
    </row>
    <row r="9081" spans="1:7" ht="18.75" customHeight="1" x14ac:dyDescent="0.25">
      <c r="A9081" s="1333"/>
      <c r="B9081" s="146" t="s">
        <v>8733</v>
      </c>
      <c r="C9081" s="170" t="s">
        <v>95</v>
      </c>
      <c r="D9081" s="164">
        <v>484259</v>
      </c>
      <c r="E9081" s="151">
        <v>833</v>
      </c>
      <c r="F9081" s="164"/>
      <c r="G9081" s="1328"/>
    </row>
    <row r="9082" spans="1:7" ht="18.75" customHeight="1" x14ac:dyDescent="0.25">
      <c r="A9082" s="1333"/>
      <c r="B9082" s="146" t="s">
        <v>8734</v>
      </c>
      <c r="C9082" s="170" t="s">
        <v>95</v>
      </c>
      <c r="D9082" s="164">
        <v>519226</v>
      </c>
      <c r="E9082" s="151">
        <v>833</v>
      </c>
      <c r="F9082" s="164"/>
      <c r="G9082" s="1328"/>
    </row>
    <row r="9083" spans="1:7" ht="18.75" customHeight="1" x14ac:dyDescent="0.25">
      <c r="A9083" s="1333"/>
      <c r="B9083" s="146" t="s">
        <v>8735</v>
      </c>
      <c r="C9083" s="170" t="s">
        <v>95</v>
      </c>
      <c r="D9083" s="164">
        <v>557519</v>
      </c>
      <c r="E9083" s="151">
        <v>833</v>
      </c>
      <c r="F9083" s="164"/>
      <c r="G9083" s="1328"/>
    </row>
    <row r="9084" spans="1:7" ht="18.75" customHeight="1" x14ac:dyDescent="0.25">
      <c r="A9084" s="1333"/>
      <c r="B9084" s="146" t="s">
        <v>8736</v>
      </c>
      <c r="C9084" s="170" t="s">
        <v>95</v>
      </c>
      <c r="D9084" s="164">
        <v>599611</v>
      </c>
      <c r="E9084" s="151">
        <v>833</v>
      </c>
      <c r="F9084" s="164"/>
      <c r="G9084" s="1328"/>
    </row>
    <row r="9085" spans="1:7" ht="18.75" customHeight="1" x14ac:dyDescent="0.25">
      <c r="A9085" s="1333"/>
      <c r="B9085" s="146" t="s">
        <v>8737</v>
      </c>
      <c r="C9085" s="170" t="s">
        <v>95</v>
      </c>
      <c r="D9085" s="164">
        <v>646040</v>
      </c>
      <c r="E9085" s="151">
        <v>833</v>
      </c>
      <c r="F9085" s="164"/>
      <c r="G9085" s="1328"/>
    </row>
    <row r="9086" spans="1:7" ht="18.75" customHeight="1" x14ac:dyDescent="0.25">
      <c r="A9086" s="1333">
        <v>39</v>
      </c>
      <c r="B9086" s="146" t="s">
        <v>8738</v>
      </c>
      <c r="C9086" s="170" t="s">
        <v>95</v>
      </c>
      <c r="D9086" s="164">
        <v>65142</v>
      </c>
      <c r="E9086" s="151">
        <v>833</v>
      </c>
      <c r="F9086" s="164"/>
      <c r="G9086" s="1337" t="s">
        <v>7957</v>
      </c>
    </row>
    <row r="9087" spans="1:7" ht="18.75" customHeight="1" x14ac:dyDescent="0.25">
      <c r="A9087" s="1333"/>
      <c r="B9087" s="146" t="s">
        <v>8739</v>
      </c>
      <c r="C9087" s="170" t="s">
        <v>95</v>
      </c>
      <c r="D9087" s="164">
        <v>85815</v>
      </c>
      <c r="E9087" s="151">
        <v>833</v>
      </c>
      <c r="F9087" s="164"/>
      <c r="G9087" s="1328"/>
    </row>
    <row r="9088" spans="1:7" ht="18.75" customHeight="1" x14ac:dyDescent="0.25">
      <c r="A9088" s="1333"/>
      <c r="B9088" s="146" t="s">
        <v>8740</v>
      </c>
      <c r="C9088" s="170" t="s">
        <v>95</v>
      </c>
      <c r="D9088" s="164">
        <v>225790</v>
      </c>
      <c r="E9088" s="151">
        <v>833</v>
      </c>
      <c r="F9088" s="164"/>
      <c r="G9088" s="1328"/>
    </row>
    <row r="9089" spans="1:7" ht="18.75" customHeight="1" x14ac:dyDescent="0.25">
      <c r="A9089" s="1333"/>
      <c r="B9089" s="146" t="s">
        <v>8741</v>
      </c>
      <c r="C9089" s="170" t="s">
        <v>95</v>
      </c>
      <c r="D9089" s="164">
        <v>303775</v>
      </c>
      <c r="E9089" s="151">
        <v>833</v>
      </c>
      <c r="F9089" s="164"/>
      <c r="G9089" s="1328"/>
    </row>
    <row r="9090" spans="1:7" ht="18.75" customHeight="1" x14ac:dyDescent="0.25">
      <c r="A9090" s="1333"/>
      <c r="B9090" s="146" t="s">
        <v>8742</v>
      </c>
      <c r="C9090" s="170" t="s">
        <v>95</v>
      </c>
      <c r="D9090" s="164">
        <v>324528</v>
      </c>
      <c r="E9090" s="151">
        <v>833</v>
      </c>
      <c r="F9090" s="164"/>
      <c r="G9090" s="1328"/>
    </row>
    <row r="9091" spans="1:7" ht="18.75" customHeight="1" x14ac:dyDescent="0.25">
      <c r="A9091" s="1333"/>
      <c r="B9091" s="146" t="s">
        <v>8743</v>
      </c>
      <c r="C9091" s="170" t="s">
        <v>95</v>
      </c>
      <c r="D9091" s="164">
        <v>346599</v>
      </c>
      <c r="E9091" s="151">
        <v>833</v>
      </c>
      <c r="F9091" s="164"/>
      <c r="G9091" s="1328"/>
    </row>
    <row r="9092" spans="1:7" ht="18.75" customHeight="1" x14ac:dyDescent="0.25">
      <c r="A9092" s="1333"/>
      <c r="B9092" s="146" t="s">
        <v>8744</v>
      </c>
      <c r="C9092" s="170" t="s">
        <v>95</v>
      </c>
      <c r="D9092" s="164">
        <v>370175</v>
      </c>
      <c r="E9092" s="151">
        <v>833</v>
      </c>
      <c r="F9092" s="164"/>
      <c r="G9092" s="1328"/>
    </row>
    <row r="9093" spans="1:7" ht="18.75" customHeight="1" x14ac:dyDescent="0.25">
      <c r="A9093" s="1333"/>
      <c r="B9093" s="146" t="s">
        <v>8745</v>
      </c>
      <c r="C9093" s="170" t="s">
        <v>95</v>
      </c>
      <c r="D9093" s="164">
        <v>395469</v>
      </c>
      <c r="E9093" s="151">
        <v>833</v>
      </c>
      <c r="F9093" s="164"/>
      <c r="G9093" s="1328"/>
    </row>
    <row r="9094" spans="1:7" ht="18.75" customHeight="1" x14ac:dyDescent="0.25">
      <c r="A9094" s="1333"/>
      <c r="B9094" s="146" t="s">
        <v>8746</v>
      </c>
      <c r="C9094" s="170" t="s">
        <v>95</v>
      </c>
      <c r="D9094" s="164">
        <v>422723</v>
      </c>
      <c r="E9094" s="151">
        <v>833</v>
      </c>
      <c r="F9094" s="164"/>
      <c r="G9094" s="1328"/>
    </row>
    <row r="9095" spans="1:7" ht="18.75" customHeight="1" x14ac:dyDescent="0.25">
      <c r="A9095" s="1333"/>
      <c r="B9095" s="146" t="s">
        <v>8747</v>
      </c>
      <c r="C9095" s="170" t="s">
        <v>95</v>
      </c>
      <c r="D9095" s="164">
        <v>452216</v>
      </c>
      <c r="E9095" s="151">
        <v>833</v>
      </c>
      <c r="F9095" s="164"/>
      <c r="G9095" s="1328"/>
    </row>
    <row r="9096" spans="1:7" ht="18.75" customHeight="1" x14ac:dyDescent="0.25">
      <c r="A9096" s="1333"/>
      <c r="B9096" s="146" t="s">
        <v>8748</v>
      </c>
      <c r="C9096" s="170" t="s">
        <v>95</v>
      </c>
      <c r="D9096" s="164">
        <v>484259</v>
      </c>
      <c r="E9096" s="151">
        <v>833</v>
      </c>
      <c r="F9096" s="164"/>
      <c r="G9096" s="1328"/>
    </row>
    <row r="9097" spans="1:7" ht="18.75" customHeight="1" x14ac:dyDescent="0.25">
      <c r="A9097" s="1333"/>
      <c r="B9097" s="146" t="s">
        <v>8749</v>
      </c>
      <c r="C9097" s="170" t="s">
        <v>95</v>
      </c>
      <c r="D9097" s="164">
        <v>519226</v>
      </c>
      <c r="E9097" s="151">
        <v>833</v>
      </c>
      <c r="F9097" s="164"/>
      <c r="G9097" s="1328"/>
    </row>
    <row r="9098" spans="1:7" ht="18.75" customHeight="1" x14ac:dyDescent="0.25">
      <c r="A9098" s="1333"/>
      <c r="B9098" s="146" t="s">
        <v>8750</v>
      </c>
      <c r="C9098" s="170" t="s">
        <v>95</v>
      </c>
      <c r="D9098" s="164">
        <v>557519</v>
      </c>
      <c r="E9098" s="151">
        <v>833</v>
      </c>
      <c r="F9098" s="164"/>
      <c r="G9098" s="1328"/>
    </row>
    <row r="9099" spans="1:7" ht="18.75" customHeight="1" x14ac:dyDescent="0.25">
      <c r="A9099" s="1333"/>
      <c r="B9099" s="146" t="s">
        <v>8751</v>
      </c>
      <c r="C9099" s="170" t="s">
        <v>95</v>
      </c>
      <c r="D9099" s="164">
        <v>599611</v>
      </c>
      <c r="E9099" s="151">
        <v>833</v>
      </c>
      <c r="F9099" s="164"/>
      <c r="G9099" s="1328"/>
    </row>
    <row r="9100" spans="1:7" ht="18.75" customHeight="1" x14ac:dyDescent="0.25">
      <c r="A9100" s="1333"/>
      <c r="B9100" s="146" t="s">
        <v>8752</v>
      </c>
      <c r="C9100" s="170" t="s">
        <v>95</v>
      </c>
      <c r="D9100" s="164">
        <v>646040</v>
      </c>
      <c r="E9100" s="151">
        <v>833</v>
      </c>
      <c r="F9100" s="164"/>
      <c r="G9100" s="1328"/>
    </row>
    <row r="9101" spans="1:7" ht="18.75" customHeight="1" x14ac:dyDescent="0.25">
      <c r="A9101" s="1333">
        <v>39</v>
      </c>
      <c r="B9101" s="146" t="s">
        <v>8753</v>
      </c>
      <c r="C9101" s="170" t="s">
        <v>95</v>
      </c>
      <c r="D9101" s="164">
        <v>65142</v>
      </c>
      <c r="E9101" s="151">
        <v>833</v>
      </c>
      <c r="F9101" s="164"/>
      <c r="G9101" s="1337" t="s">
        <v>7957</v>
      </c>
    </row>
    <row r="9102" spans="1:7" ht="18.75" customHeight="1" x14ac:dyDescent="0.25">
      <c r="A9102" s="1333"/>
      <c r="B9102" s="146" t="s">
        <v>8754</v>
      </c>
      <c r="C9102" s="170" t="s">
        <v>95</v>
      </c>
      <c r="D9102" s="164">
        <v>85815</v>
      </c>
      <c r="E9102" s="151">
        <v>833</v>
      </c>
      <c r="F9102" s="164"/>
      <c r="G9102" s="1328"/>
    </row>
    <row r="9103" spans="1:7" ht="18.75" customHeight="1" x14ac:dyDescent="0.25">
      <c r="A9103" s="1333"/>
      <c r="B9103" s="146" t="s">
        <v>8755</v>
      </c>
      <c r="C9103" s="170" t="s">
        <v>95</v>
      </c>
      <c r="D9103" s="164">
        <v>225790</v>
      </c>
      <c r="E9103" s="151">
        <v>833</v>
      </c>
      <c r="F9103" s="164"/>
      <c r="G9103" s="1328"/>
    </row>
    <row r="9104" spans="1:7" ht="18.75" customHeight="1" x14ac:dyDescent="0.25">
      <c r="A9104" s="1333"/>
      <c r="B9104" s="146" t="s">
        <v>8756</v>
      </c>
      <c r="C9104" s="170" t="s">
        <v>95</v>
      </c>
      <c r="D9104" s="164">
        <v>303775</v>
      </c>
      <c r="E9104" s="151">
        <v>833</v>
      </c>
      <c r="F9104" s="164"/>
      <c r="G9104" s="1328"/>
    </row>
    <row r="9105" spans="1:7" ht="18.75" customHeight="1" x14ac:dyDescent="0.25">
      <c r="A9105" s="1333"/>
      <c r="B9105" s="146" t="s">
        <v>8757</v>
      </c>
      <c r="C9105" s="170" t="s">
        <v>95</v>
      </c>
      <c r="D9105" s="164">
        <v>324528</v>
      </c>
      <c r="E9105" s="151">
        <v>833</v>
      </c>
      <c r="F9105" s="164"/>
      <c r="G9105" s="1328"/>
    </row>
    <row r="9106" spans="1:7" ht="18.75" customHeight="1" x14ac:dyDescent="0.25">
      <c r="A9106" s="1333"/>
      <c r="B9106" s="146" t="s">
        <v>8758</v>
      </c>
      <c r="C9106" s="170" t="s">
        <v>95</v>
      </c>
      <c r="D9106" s="164">
        <v>346599</v>
      </c>
      <c r="E9106" s="151">
        <v>833</v>
      </c>
      <c r="F9106" s="164"/>
      <c r="G9106" s="1328"/>
    </row>
    <row r="9107" spans="1:7" ht="18.75" customHeight="1" x14ac:dyDescent="0.25">
      <c r="A9107" s="1333"/>
      <c r="B9107" s="146" t="s">
        <v>8759</v>
      </c>
      <c r="C9107" s="170" t="s">
        <v>95</v>
      </c>
      <c r="D9107" s="164">
        <v>370175</v>
      </c>
      <c r="E9107" s="151">
        <v>833</v>
      </c>
      <c r="F9107" s="164"/>
      <c r="G9107" s="1328"/>
    </row>
    <row r="9108" spans="1:7" ht="18.75" customHeight="1" x14ac:dyDescent="0.25">
      <c r="A9108" s="1333"/>
      <c r="B9108" s="146" t="s">
        <v>8760</v>
      </c>
      <c r="C9108" s="170" t="s">
        <v>95</v>
      </c>
      <c r="D9108" s="164">
        <v>395469</v>
      </c>
      <c r="E9108" s="151">
        <v>833</v>
      </c>
      <c r="F9108" s="164"/>
      <c r="G9108" s="1328"/>
    </row>
    <row r="9109" spans="1:7" ht="18.75" customHeight="1" x14ac:dyDescent="0.25">
      <c r="A9109" s="1333"/>
      <c r="B9109" s="146" t="s">
        <v>8761</v>
      </c>
      <c r="C9109" s="170" t="s">
        <v>95</v>
      </c>
      <c r="D9109" s="164">
        <v>422723</v>
      </c>
      <c r="E9109" s="151">
        <v>833</v>
      </c>
      <c r="F9109" s="164"/>
      <c r="G9109" s="1328"/>
    </row>
    <row r="9110" spans="1:7" ht="18.75" customHeight="1" x14ac:dyDescent="0.25">
      <c r="A9110" s="1333"/>
      <c r="B9110" s="146" t="s">
        <v>8762</v>
      </c>
      <c r="C9110" s="170" t="s">
        <v>95</v>
      </c>
      <c r="D9110" s="164">
        <v>452216</v>
      </c>
      <c r="E9110" s="151">
        <v>833</v>
      </c>
      <c r="F9110" s="164"/>
      <c r="G9110" s="1328"/>
    </row>
    <row r="9111" spans="1:7" ht="18.75" customHeight="1" x14ac:dyDescent="0.25">
      <c r="A9111" s="1333"/>
      <c r="B9111" s="146" t="s">
        <v>8763</v>
      </c>
      <c r="C9111" s="170" t="s">
        <v>95</v>
      </c>
      <c r="D9111" s="164">
        <v>484259</v>
      </c>
      <c r="E9111" s="151">
        <v>833</v>
      </c>
      <c r="F9111" s="164"/>
      <c r="G9111" s="1328"/>
    </row>
    <row r="9112" spans="1:7" ht="18.75" customHeight="1" x14ac:dyDescent="0.25">
      <c r="A9112" s="1333"/>
      <c r="B9112" s="146" t="s">
        <v>8764</v>
      </c>
      <c r="C9112" s="170" t="s">
        <v>95</v>
      </c>
      <c r="D9112" s="164">
        <v>519226</v>
      </c>
      <c r="E9112" s="151">
        <v>833</v>
      </c>
      <c r="F9112" s="164"/>
      <c r="G9112" s="1328"/>
    </row>
    <row r="9113" spans="1:7" ht="18.75" customHeight="1" x14ac:dyDescent="0.25">
      <c r="A9113" s="1333"/>
      <c r="B9113" s="146" t="s">
        <v>8765</v>
      </c>
      <c r="C9113" s="170" t="s">
        <v>95</v>
      </c>
      <c r="D9113" s="164">
        <v>557519</v>
      </c>
      <c r="E9113" s="151">
        <v>833</v>
      </c>
      <c r="F9113" s="164"/>
      <c r="G9113" s="1328"/>
    </row>
    <row r="9114" spans="1:7" ht="18.75" customHeight="1" x14ac:dyDescent="0.25">
      <c r="A9114" s="1333"/>
      <c r="B9114" s="146" t="s">
        <v>8766</v>
      </c>
      <c r="C9114" s="170" t="s">
        <v>95</v>
      </c>
      <c r="D9114" s="164">
        <v>599611</v>
      </c>
      <c r="E9114" s="151">
        <v>833</v>
      </c>
      <c r="F9114" s="164"/>
      <c r="G9114" s="1328"/>
    </row>
    <row r="9115" spans="1:7" ht="18.75" customHeight="1" x14ac:dyDescent="0.25">
      <c r="A9115" s="1333"/>
      <c r="B9115" s="146" t="s">
        <v>8767</v>
      </c>
      <c r="C9115" s="170" t="s">
        <v>95</v>
      </c>
      <c r="D9115" s="164">
        <v>646040</v>
      </c>
      <c r="E9115" s="151">
        <v>833</v>
      </c>
      <c r="F9115" s="164"/>
      <c r="G9115" s="1328"/>
    </row>
    <row r="9116" spans="1:7" ht="18.75" customHeight="1" x14ac:dyDescent="0.25">
      <c r="A9116" s="1333">
        <v>40</v>
      </c>
      <c r="B9116" s="146" t="s">
        <v>8768</v>
      </c>
      <c r="C9116" s="170" t="s">
        <v>95</v>
      </c>
      <c r="D9116" s="164">
        <v>65142</v>
      </c>
      <c r="E9116" s="151">
        <v>833</v>
      </c>
      <c r="F9116" s="164"/>
      <c r="G9116" s="1337" t="s">
        <v>7957</v>
      </c>
    </row>
    <row r="9117" spans="1:7" ht="18.75" customHeight="1" x14ac:dyDescent="0.25">
      <c r="A9117" s="1333"/>
      <c r="B9117" s="146" t="s">
        <v>8769</v>
      </c>
      <c r="C9117" s="170" t="s">
        <v>95</v>
      </c>
      <c r="D9117" s="164">
        <v>85815</v>
      </c>
      <c r="E9117" s="151">
        <v>833</v>
      </c>
      <c r="F9117" s="164"/>
      <c r="G9117" s="1328"/>
    </row>
    <row r="9118" spans="1:7" ht="18.75" customHeight="1" x14ac:dyDescent="0.25">
      <c r="A9118" s="1333"/>
      <c r="B9118" s="146" t="s">
        <v>8770</v>
      </c>
      <c r="C9118" s="170" t="s">
        <v>95</v>
      </c>
      <c r="D9118" s="164">
        <v>225790</v>
      </c>
      <c r="E9118" s="151">
        <v>833</v>
      </c>
      <c r="F9118" s="164"/>
      <c r="G9118" s="1328"/>
    </row>
    <row r="9119" spans="1:7" ht="18.75" customHeight="1" x14ac:dyDescent="0.25">
      <c r="A9119" s="1333"/>
      <c r="B9119" s="146" t="s">
        <v>8771</v>
      </c>
      <c r="C9119" s="170" t="s">
        <v>95</v>
      </c>
      <c r="D9119" s="164">
        <v>303775</v>
      </c>
      <c r="E9119" s="151">
        <v>833</v>
      </c>
      <c r="F9119" s="164"/>
      <c r="G9119" s="1328"/>
    </row>
    <row r="9120" spans="1:7" ht="18.75" customHeight="1" x14ac:dyDescent="0.25">
      <c r="A9120" s="1333"/>
      <c r="B9120" s="146" t="s">
        <v>8772</v>
      </c>
      <c r="C9120" s="170" t="s">
        <v>95</v>
      </c>
      <c r="D9120" s="164">
        <v>324528</v>
      </c>
      <c r="E9120" s="151">
        <v>833</v>
      </c>
      <c r="F9120" s="164"/>
      <c r="G9120" s="1328"/>
    </row>
    <row r="9121" spans="1:7" ht="18.75" customHeight="1" x14ac:dyDescent="0.25">
      <c r="A9121" s="1333"/>
      <c r="B9121" s="146" t="s">
        <v>8773</v>
      </c>
      <c r="C9121" s="170" t="s">
        <v>95</v>
      </c>
      <c r="D9121" s="164">
        <v>346599</v>
      </c>
      <c r="E9121" s="151">
        <v>833</v>
      </c>
      <c r="F9121" s="164"/>
      <c r="G9121" s="1328"/>
    </row>
    <row r="9122" spans="1:7" ht="18.75" customHeight="1" x14ac:dyDescent="0.25">
      <c r="A9122" s="1333"/>
      <c r="B9122" s="146" t="s">
        <v>8774</v>
      </c>
      <c r="C9122" s="170" t="s">
        <v>95</v>
      </c>
      <c r="D9122" s="164">
        <v>370175</v>
      </c>
      <c r="E9122" s="151">
        <v>833</v>
      </c>
      <c r="F9122" s="164"/>
      <c r="G9122" s="1328"/>
    </row>
    <row r="9123" spans="1:7" ht="18.75" customHeight="1" x14ac:dyDescent="0.25">
      <c r="A9123" s="1333"/>
      <c r="B9123" s="146" t="s">
        <v>8775</v>
      </c>
      <c r="C9123" s="170" t="s">
        <v>95</v>
      </c>
      <c r="D9123" s="164">
        <v>395469</v>
      </c>
      <c r="E9123" s="151">
        <v>833</v>
      </c>
      <c r="F9123" s="164"/>
      <c r="G9123" s="1328"/>
    </row>
    <row r="9124" spans="1:7" ht="18.75" customHeight="1" x14ac:dyDescent="0.25">
      <c r="A9124" s="1333"/>
      <c r="B9124" s="146" t="s">
        <v>8776</v>
      </c>
      <c r="C9124" s="170" t="s">
        <v>95</v>
      </c>
      <c r="D9124" s="164">
        <v>422723</v>
      </c>
      <c r="E9124" s="151">
        <v>833</v>
      </c>
      <c r="F9124" s="164"/>
      <c r="G9124" s="1328"/>
    </row>
    <row r="9125" spans="1:7" ht="18.75" customHeight="1" x14ac:dyDescent="0.25">
      <c r="A9125" s="1333"/>
      <c r="B9125" s="146" t="s">
        <v>8777</v>
      </c>
      <c r="C9125" s="170" t="s">
        <v>95</v>
      </c>
      <c r="D9125" s="164">
        <v>452216</v>
      </c>
      <c r="E9125" s="151">
        <v>833</v>
      </c>
      <c r="F9125" s="164"/>
      <c r="G9125" s="1328"/>
    </row>
    <row r="9126" spans="1:7" ht="18.75" customHeight="1" x14ac:dyDescent="0.25">
      <c r="A9126" s="1333"/>
      <c r="B9126" s="146" t="s">
        <v>8778</v>
      </c>
      <c r="C9126" s="170" t="s">
        <v>95</v>
      </c>
      <c r="D9126" s="164">
        <v>484259</v>
      </c>
      <c r="E9126" s="151">
        <v>833</v>
      </c>
      <c r="F9126" s="164"/>
      <c r="G9126" s="1328"/>
    </row>
    <row r="9127" spans="1:7" ht="18.75" customHeight="1" x14ac:dyDescent="0.25">
      <c r="A9127" s="1333"/>
      <c r="B9127" s="146" t="s">
        <v>8779</v>
      </c>
      <c r="C9127" s="170" t="s">
        <v>95</v>
      </c>
      <c r="D9127" s="164">
        <v>519226</v>
      </c>
      <c r="E9127" s="151">
        <v>833</v>
      </c>
      <c r="F9127" s="164"/>
      <c r="G9127" s="1328"/>
    </row>
    <row r="9128" spans="1:7" ht="18.75" customHeight="1" x14ac:dyDescent="0.25">
      <c r="A9128" s="1333"/>
      <c r="B9128" s="146" t="s">
        <v>8780</v>
      </c>
      <c r="C9128" s="170" t="s">
        <v>95</v>
      </c>
      <c r="D9128" s="164">
        <v>557519</v>
      </c>
      <c r="E9128" s="151">
        <v>833</v>
      </c>
      <c r="F9128" s="164"/>
      <c r="G9128" s="1328"/>
    </row>
    <row r="9129" spans="1:7" ht="18.75" customHeight="1" x14ac:dyDescent="0.25">
      <c r="A9129" s="1333"/>
      <c r="B9129" s="146" t="s">
        <v>8781</v>
      </c>
      <c r="C9129" s="170" t="s">
        <v>95</v>
      </c>
      <c r="D9129" s="164">
        <v>599611</v>
      </c>
      <c r="E9129" s="151">
        <v>833</v>
      </c>
      <c r="F9129" s="164"/>
      <c r="G9129" s="1328"/>
    </row>
    <row r="9130" spans="1:7" ht="18.75" customHeight="1" x14ac:dyDescent="0.25">
      <c r="A9130" s="1333"/>
      <c r="B9130" s="146" t="s">
        <v>8782</v>
      </c>
      <c r="C9130" s="170" t="s">
        <v>95</v>
      </c>
      <c r="D9130" s="164">
        <v>646040</v>
      </c>
      <c r="E9130" s="151">
        <v>833</v>
      </c>
      <c r="F9130" s="164"/>
      <c r="G9130" s="1328"/>
    </row>
    <row r="9131" spans="1:7" ht="18.75" customHeight="1" x14ac:dyDescent="0.25">
      <c r="A9131" s="1333">
        <v>40</v>
      </c>
      <c r="B9131" s="146" t="s">
        <v>8783</v>
      </c>
      <c r="C9131" s="170" t="s">
        <v>95</v>
      </c>
      <c r="D9131" s="164">
        <v>65142</v>
      </c>
      <c r="E9131" s="151">
        <v>833</v>
      </c>
      <c r="F9131" s="164"/>
      <c r="G9131" s="1337" t="s">
        <v>7957</v>
      </c>
    </row>
    <row r="9132" spans="1:7" ht="18.75" customHeight="1" x14ac:dyDescent="0.25">
      <c r="A9132" s="1333"/>
      <c r="B9132" s="146" t="s">
        <v>8784</v>
      </c>
      <c r="C9132" s="170" t="s">
        <v>95</v>
      </c>
      <c r="D9132" s="164">
        <v>85815</v>
      </c>
      <c r="E9132" s="151">
        <v>833</v>
      </c>
      <c r="F9132" s="164"/>
      <c r="G9132" s="1328"/>
    </row>
    <row r="9133" spans="1:7" ht="18.75" customHeight="1" x14ac:dyDescent="0.25">
      <c r="A9133" s="1333"/>
      <c r="B9133" s="146" t="s">
        <v>8785</v>
      </c>
      <c r="C9133" s="170" t="s">
        <v>95</v>
      </c>
      <c r="D9133" s="164">
        <v>225790</v>
      </c>
      <c r="E9133" s="151">
        <v>833</v>
      </c>
      <c r="F9133" s="164"/>
      <c r="G9133" s="1328"/>
    </row>
    <row r="9134" spans="1:7" ht="18.75" customHeight="1" x14ac:dyDescent="0.25">
      <c r="A9134" s="1333"/>
      <c r="B9134" s="146" t="s">
        <v>8786</v>
      </c>
      <c r="C9134" s="170" t="s">
        <v>95</v>
      </c>
      <c r="D9134" s="164">
        <v>303775</v>
      </c>
      <c r="E9134" s="151">
        <v>833</v>
      </c>
      <c r="F9134" s="164"/>
      <c r="G9134" s="1328"/>
    </row>
    <row r="9135" spans="1:7" ht="18.75" customHeight="1" x14ac:dyDescent="0.25">
      <c r="A9135" s="1333"/>
      <c r="B9135" s="146" t="s">
        <v>8787</v>
      </c>
      <c r="C9135" s="170" t="s">
        <v>95</v>
      </c>
      <c r="D9135" s="164">
        <v>324528</v>
      </c>
      <c r="E9135" s="151">
        <v>833</v>
      </c>
      <c r="F9135" s="164"/>
      <c r="G9135" s="1328"/>
    </row>
    <row r="9136" spans="1:7" ht="18.75" customHeight="1" x14ac:dyDescent="0.25">
      <c r="A9136" s="1333"/>
      <c r="B9136" s="146" t="s">
        <v>8788</v>
      </c>
      <c r="C9136" s="170" t="s">
        <v>95</v>
      </c>
      <c r="D9136" s="164">
        <v>346599</v>
      </c>
      <c r="E9136" s="151">
        <v>833</v>
      </c>
      <c r="F9136" s="164"/>
      <c r="G9136" s="1328"/>
    </row>
    <row r="9137" spans="1:7" ht="18.75" customHeight="1" x14ac:dyDescent="0.25">
      <c r="A9137" s="1333"/>
      <c r="B9137" s="146" t="s">
        <v>8789</v>
      </c>
      <c r="C9137" s="170" t="s">
        <v>95</v>
      </c>
      <c r="D9137" s="164">
        <v>370175</v>
      </c>
      <c r="E9137" s="151">
        <v>833</v>
      </c>
      <c r="F9137" s="164"/>
      <c r="G9137" s="1328"/>
    </row>
    <row r="9138" spans="1:7" ht="18.75" customHeight="1" x14ac:dyDescent="0.25">
      <c r="A9138" s="1333"/>
      <c r="B9138" s="146" t="s">
        <v>8790</v>
      </c>
      <c r="C9138" s="170" t="s">
        <v>95</v>
      </c>
      <c r="D9138" s="164">
        <v>395469</v>
      </c>
      <c r="E9138" s="151">
        <v>833</v>
      </c>
      <c r="F9138" s="164"/>
      <c r="G9138" s="1328"/>
    </row>
    <row r="9139" spans="1:7" ht="18.75" customHeight="1" x14ac:dyDescent="0.25">
      <c r="A9139" s="1333"/>
      <c r="B9139" s="146" t="s">
        <v>8791</v>
      </c>
      <c r="C9139" s="170" t="s">
        <v>95</v>
      </c>
      <c r="D9139" s="164">
        <v>422723</v>
      </c>
      <c r="E9139" s="151">
        <v>833</v>
      </c>
      <c r="F9139" s="164"/>
      <c r="G9139" s="1328"/>
    </row>
    <row r="9140" spans="1:7" ht="18.75" customHeight="1" x14ac:dyDescent="0.25">
      <c r="A9140" s="1333"/>
      <c r="B9140" s="146" t="s">
        <v>8792</v>
      </c>
      <c r="C9140" s="170" t="s">
        <v>95</v>
      </c>
      <c r="D9140" s="164">
        <v>452216</v>
      </c>
      <c r="E9140" s="151">
        <v>833</v>
      </c>
      <c r="F9140" s="164"/>
      <c r="G9140" s="1328"/>
    </row>
    <row r="9141" spans="1:7" ht="18.75" customHeight="1" x14ac:dyDescent="0.25">
      <c r="A9141" s="1333"/>
      <c r="B9141" s="146" t="s">
        <v>8793</v>
      </c>
      <c r="C9141" s="170" t="s">
        <v>95</v>
      </c>
      <c r="D9141" s="164">
        <v>484259</v>
      </c>
      <c r="E9141" s="151">
        <v>833</v>
      </c>
      <c r="F9141" s="164"/>
      <c r="G9141" s="1328"/>
    </row>
    <row r="9142" spans="1:7" ht="18.75" customHeight="1" x14ac:dyDescent="0.25">
      <c r="A9142" s="1333"/>
      <c r="B9142" s="146" t="s">
        <v>8794</v>
      </c>
      <c r="C9142" s="170" t="s">
        <v>95</v>
      </c>
      <c r="D9142" s="164">
        <v>519226</v>
      </c>
      <c r="E9142" s="151">
        <v>833</v>
      </c>
      <c r="F9142" s="164"/>
      <c r="G9142" s="1328"/>
    </row>
    <row r="9143" spans="1:7" ht="18.75" customHeight="1" x14ac:dyDescent="0.25">
      <c r="A9143" s="1333"/>
      <c r="B9143" s="146" t="s">
        <v>8795</v>
      </c>
      <c r="C9143" s="170" t="s">
        <v>95</v>
      </c>
      <c r="D9143" s="164">
        <v>557519</v>
      </c>
      <c r="E9143" s="151">
        <v>833</v>
      </c>
      <c r="F9143" s="164"/>
      <c r="G9143" s="1328"/>
    </row>
    <row r="9144" spans="1:7" ht="18.75" customHeight="1" x14ac:dyDescent="0.25">
      <c r="A9144" s="1333"/>
      <c r="B9144" s="146" t="s">
        <v>8796</v>
      </c>
      <c r="C9144" s="170" t="s">
        <v>95</v>
      </c>
      <c r="D9144" s="164">
        <v>599611</v>
      </c>
      <c r="E9144" s="151">
        <v>833</v>
      </c>
      <c r="F9144" s="164"/>
      <c r="G9144" s="1328"/>
    </row>
    <row r="9145" spans="1:7" ht="18.75" customHeight="1" x14ac:dyDescent="0.25">
      <c r="A9145" s="1333"/>
      <c r="B9145" s="146" t="s">
        <v>8797</v>
      </c>
      <c r="C9145" s="170" t="s">
        <v>95</v>
      </c>
      <c r="D9145" s="164">
        <v>646040</v>
      </c>
      <c r="E9145" s="151">
        <v>833</v>
      </c>
      <c r="F9145" s="164"/>
      <c r="G9145" s="1328"/>
    </row>
    <row r="9146" spans="1:7" ht="18.75" customHeight="1" x14ac:dyDescent="0.25">
      <c r="A9146" s="1333">
        <v>41</v>
      </c>
      <c r="B9146" s="146" t="s">
        <v>8798</v>
      </c>
      <c r="C9146" s="170" t="s">
        <v>95</v>
      </c>
      <c r="D9146" s="164">
        <v>65142</v>
      </c>
      <c r="E9146" s="151">
        <v>833</v>
      </c>
      <c r="F9146" s="164"/>
      <c r="G9146" s="1337" t="s">
        <v>7957</v>
      </c>
    </row>
    <row r="9147" spans="1:7" ht="18.75" customHeight="1" x14ac:dyDescent="0.25">
      <c r="A9147" s="1333"/>
      <c r="B9147" s="146" t="s">
        <v>8799</v>
      </c>
      <c r="C9147" s="170" t="s">
        <v>95</v>
      </c>
      <c r="D9147" s="164">
        <v>85815</v>
      </c>
      <c r="E9147" s="151">
        <v>833</v>
      </c>
      <c r="F9147" s="164"/>
      <c r="G9147" s="1328"/>
    </row>
    <row r="9148" spans="1:7" ht="18.75" customHeight="1" x14ac:dyDescent="0.25">
      <c r="A9148" s="1333"/>
      <c r="B9148" s="146" t="s">
        <v>8800</v>
      </c>
      <c r="C9148" s="170" t="s">
        <v>95</v>
      </c>
      <c r="D9148" s="164">
        <v>225790</v>
      </c>
      <c r="E9148" s="151">
        <v>833</v>
      </c>
      <c r="F9148" s="164"/>
      <c r="G9148" s="1328"/>
    </row>
    <row r="9149" spans="1:7" ht="18.75" customHeight="1" x14ac:dyDescent="0.25">
      <c r="A9149" s="1333"/>
      <c r="B9149" s="146" t="s">
        <v>8801</v>
      </c>
      <c r="C9149" s="170" t="s">
        <v>95</v>
      </c>
      <c r="D9149" s="164">
        <v>303775</v>
      </c>
      <c r="E9149" s="151">
        <v>833</v>
      </c>
      <c r="F9149" s="164"/>
      <c r="G9149" s="1328"/>
    </row>
    <row r="9150" spans="1:7" ht="18.75" customHeight="1" x14ac:dyDescent="0.25">
      <c r="A9150" s="1333"/>
      <c r="B9150" s="146" t="s">
        <v>8802</v>
      </c>
      <c r="C9150" s="170" t="s">
        <v>95</v>
      </c>
      <c r="D9150" s="164">
        <v>324528</v>
      </c>
      <c r="E9150" s="151">
        <v>833</v>
      </c>
      <c r="F9150" s="164"/>
      <c r="G9150" s="1328"/>
    </row>
    <row r="9151" spans="1:7" ht="18.75" customHeight="1" x14ac:dyDescent="0.25">
      <c r="A9151" s="1333"/>
      <c r="B9151" s="146" t="s">
        <v>8803</v>
      </c>
      <c r="C9151" s="170" t="s">
        <v>95</v>
      </c>
      <c r="D9151" s="164">
        <v>346599</v>
      </c>
      <c r="E9151" s="151">
        <v>833</v>
      </c>
      <c r="F9151" s="164"/>
      <c r="G9151" s="1328"/>
    </row>
    <row r="9152" spans="1:7" ht="18.75" customHeight="1" x14ac:dyDescent="0.25">
      <c r="A9152" s="1333"/>
      <c r="B9152" s="146" t="s">
        <v>8804</v>
      </c>
      <c r="C9152" s="170" t="s">
        <v>95</v>
      </c>
      <c r="D9152" s="164">
        <v>370175</v>
      </c>
      <c r="E9152" s="151">
        <v>833</v>
      </c>
      <c r="F9152" s="164"/>
      <c r="G9152" s="1328"/>
    </row>
    <row r="9153" spans="1:7" ht="18.75" customHeight="1" x14ac:dyDescent="0.25">
      <c r="A9153" s="1333"/>
      <c r="B9153" s="146" t="s">
        <v>8805</v>
      </c>
      <c r="C9153" s="170" t="s">
        <v>95</v>
      </c>
      <c r="D9153" s="164">
        <v>395469</v>
      </c>
      <c r="E9153" s="151">
        <v>833</v>
      </c>
      <c r="F9153" s="164"/>
      <c r="G9153" s="1328"/>
    </row>
    <row r="9154" spans="1:7" ht="18.75" customHeight="1" x14ac:dyDescent="0.25">
      <c r="A9154" s="1333"/>
      <c r="B9154" s="146" t="s">
        <v>8806</v>
      </c>
      <c r="C9154" s="170" t="s">
        <v>95</v>
      </c>
      <c r="D9154" s="164">
        <v>422723</v>
      </c>
      <c r="E9154" s="151">
        <v>833</v>
      </c>
      <c r="F9154" s="164"/>
      <c r="G9154" s="1328"/>
    </row>
    <row r="9155" spans="1:7" ht="18.75" customHeight="1" x14ac:dyDescent="0.25">
      <c r="A9155" s="1333"/>
      <c r="B9155" s="146" t="s">
        <v>8807</v>
      </c>
      <c r="C9155" s="170" t="s">
        <v>95</v>
      </c>
      <c r="D9155" s="164">
        <v>452216</v>
      </c>
      <c r="E9155" s="151">
        <v>833</v>
      </c>
      <c r="F9155" s="164"/>
      <c r="G9155" s="1328"/>
    </row>
    <row r="9156" spans="1:7" ht="18.75" customHeight="1" x14ac:dyDescent="0.25">
      <c r="A9156" s="1333"/>
      <c r="B9156" s="146" t="s">
        <v>8808</v>
      </c>
      <c r="C9156" s="170" t="s">
        <v>95</v>
      </c>
      <c r="D9156" s="164">
        <v>484259</v>
      </c>
      <c r="E9156" s="151">
        <v>833</v>
      </c>
      <c r="F9156" s="164"/>
      <c r="G9156" s="1328"/>
    </row>
    <row r="9157" spans="1:7" ht="18.75" customHeight="1" x14ac:dyDescent="0.25">
      <c r="A9157" s="1333"/>
      <c r="B9157" s="146" t="s">
        <v>8809</v>
      </c>
      <c r="C9157" s="170" t="s">
        <v>95</v>
      </c>
      <c r="D9157" s="164">
        <v>519226</v>
      </c>
      <c r="E9157" s="151">
        <v>833</v>
      </c>
      <c r="F9157" s="164"/>
      <c r="G9157" s="1328"/>
    </row>
    <row r="9158" spans="1:7" ht="18.75" customHeight="1" x14ac:dyDescent="0.25">
      <c r="A9158" s="1333"/>
      <c r="B9158" s="146" t="s">
        <v>8810</v>
      </c>
      <c r="C9158" s="170" t="s">
        <v>95</v>
      </c>
      <c r="D9158" s="164">
        <v>557519</v>
      </c>
      <c r="E9158" s="151">
        <v>833</v>
      </c>
      <c r="F9158" s="164"/>
      <c r="G9158" s="1328"/>
    </row>
    <row r="9159" spans="1:7" ht="18.75" customHeight="1" x14ac:dyDescent="0.25">
      <c r="A9159" s="1333"/>
      <c r="B9159" s="146" t="s">
        <v>8811</v>
      </c>
      <c r="C9159" s="170" t="s">
        <v>95</v>
      </c>
      <c r="D9159" s="164">
        <v>599611</v>
      </c>
      <c r="E9159" s="151">
        <v>833</v>
      </c>
      <c r="F9159" s="164"/>
      <c r="G9159" s="1328"/>
    </row>
    <row r="9160" spans="1:7" ht="18.75" customHeight="1" x14ac:dyDescent="0.25">
      <c r="A9160" s="1333"/>
      <c r="B9160" s="146" t="s">
        <v>8812</v>
      </c>
      <c r="C9160" s="170" t="s">
        <v>95</v>
      </c>
      <c r="D9160" s="164">
        <v>646040</v>
      </c>
      <c r="E9160" s="151">
        <v>833</v>
      </c>
      <c r="F9160" s="164"/>
      <c r="G9160" s="1328"/>
    </row>
    <row r="9161" spans="1:7" ht="18.75" customHeight="1" x14ac:dyDescent="0.25">
      <c r="A9161" s="1333">
        <v>42</v>
      </c>
      <c r="B9161" s="146" t="s">
        <v>8813</v>
      </c>
      <c r="C9161" s="170" t="s">
        <v>95</v>
      </c>
      <c r="D9161" s="164">
        <v>65142</v>
      </c>
      <c r="E9161" s="151">
        <v>833</v>
      </c>
      <c r="F9161" s="164"/>
      <c r="G9161" s="1337" t="s">
        <v>7957</v>
      </c>
    </row>
    <row r="9162" spans="1:7" ht="18.75" customHeight="1" x14ac:dyDescent="0.25">
      <c r="A9162" s="1333"/>
      <c r="B9162" s="146" t="s">
        <v>8814</v>
      </c>
      <c r="C9162" s="170" t="s">
        <v>95</v>
      </c>
      <c r="D9162" s="164">
        <v>85815</v>
      </c>
      <c r="E9162" s="151">
        <v>833</v>
      </c>
      <c r="F9162" s="164"/>
      <c r="G9162" s="1328"/>
    </row>
    <row r="9163" spans="1:7" ht="18.75" customHeight="1" x14ac:dyDescent="0.25">
      <c r="A9163" s="1333"/>
      <c r="B9163" s="146" t="s">
        <v>8815</v>
      </c>
      <c r="C9163" s="170" t="s">
        <v>95</v>
      </c>
      <c r="D9163" s="164">
        <v>225790</v>
      </c>
      <c r="E9163" s="151">
        <v>833</v>
      </c>
      <c r="F9163" s="164"/>
      <c r="G9163" s="1328"/>
    </row>
    <row r="9164" spans="1:7" ht="18.75" customHeight="1" x14ac:dyDescent="0.25">
      <c r="A9164" s="1333"/>
      <c r="B9164" s="146" t="s">
        <v>8816</v>
      </c>
      <c r="C9164" s="170" t="s">
        <v>95</v>
      </c>
      <c r="D9164" s="164">
        <v>303775</v>
      </c>
      <c r="E9164" s="151">
        <v>833</v>
      </c>
      <c r="F9164" s="164"/>
      <c r="G9164" s="1328"/>
    </row>
    <row r="9165" spans="1:7" ht="18.75" customHeight="1" x14ac:dyDescent="0.25">
      <c r="A9165" s="1333"/>
      <c r="B9165" s="146" t="s">
        <v>8817</v>
      </c>
      <c r="C9165" s="170" t="s">
        <v>95</v>
      </c>
      <c r="D9165" s="164">
        <v>324528</v>
      </c>
      <c r="E9165" s="151">
        <v>833</v>
      </c>
      <c r="F9165" s="164"/>
      <c r="G9165" s="1328"/>
    </row>
    <row r="9166" spans="1:7" ht="18.75" customHeight="1" x14ac:dyDescent="0.25">
      <c r="A9166" s="1333"/>
      <c r="B9166" s="146" t="s">
        <v>8818</v>
      </c>
      <c r="C9166" s="170" t="s">
        <v>95</v>
      </c>
      <c r="D9166" s="164">
        <v>346599</v>
      </c>
      <c r="E9166" s="151">
        <v>833</v>
      </c>
      <c r="F9166" s="164"/>
      <c r="G9166" s="1328"/>
    </row>
    <row r="9167" spans="1:7" ht="18.75" customHeight="1" x14ac:dyDescent="0.25">
      <c r="A9167" s="1333"/>
      <c r="B9167" s="146" t="s">
        <v>8819</v>
      </c>
      <c r="C9167" s="170" t="s">
        <v>95</v>
      </c>
      <c r="D9167" s="164">
        <v>370175</v>
      </c>
      <c r="E9167" s="151">
        <v>833</v>
      </c>
      <c r="F9167" s="164"/>
      <c r="G9167" s="1328"/>
    </row>
    <row r="9168" spans="1:7" ht="18.75" customHeight="1" x14ac:dyDescent="0.25">
      <c r="A9168" s="1333"/>
      <c r="B9168" s="146" t="s">
        <v>8820</v>
      </c>
      <c r="C9168" s="170" t="s">
        <v>95</v>
      </c>
      <c r="D9168" s="164">
        <v>395469</v>
      </c>
      <c r="E9168" s="151">
        <v>833</v>
      </c>
      <c r="F9168" s="164"/>
      <c r="G9168" s="1328"/>
    </row>
    <row r="9169" spans="1:7" ht="18.75" customHeight="1" x14ac:dyDescent="0.25">
      <c r="A9169" s="1333"/>
      <c r="B9169" s="146" t="s">
        <v>8821</v>
      </c>
      <c r="C9169" s="170" t="s">
        <v>95</v>
      </c>
      <c r="D9169" s="164">
        <v>422723</v>
      </c>
      <c r="E9169" s="151">
        <v>833</v>
      </c>
      <c r="F9169" s="164"/>
      <c r="G9169" s="1328"/>
    </row>
    <row r="9170" spans="1:7" ht="18.75" customHeight="1" x14ac:dyDescent="0.25">
      <c r="A9170" s="1333"/>
      <c r="B9170" s="146" t="s">
        <v>8822</v>
      </c>
      <c r="C9170" s="170" t="s">
        <v>95</v>
      </c>
      <c r="D9170" s="164">
        <v>452216</v>
      </c>
      <c r="E9170" s="151">
        <v>833</v>
      </c>
      <c r="F9170" s="164"/>
      <c r="G9170" s="1328"/>
    </row>
    <row r="9171" spans="1:7" ht="18.75" customHeight="1" x14ac:dyDescent="0.25">
      <c r="A9171" s="1333"/>
      <c r="B9171" s="146" t="s">
        <v>8823</v>
      </c>
      <c r="C9171" s="170" t="s">
        <v>95</v>
      </c>
      <c r="D9171" s="164">
        <v>484259</v>
      </c>
      <c r="E9171" s="151">
        <v>833</v>
      </c>
      <c r="F9171" s="164"/>
      <c r="G9171" s="1328"/>
    </row>
    <row r="9172" spans="1:7" ht="18.75" customHeight="1" x14ac:dyDescent="0.25">
      <c r="A9172" s="1333"/>
      <c r="B9172" s="146" t="s">
        <v>8824</v>
      </c>
      <c r="C9172" s="170" t="s">
        <v>95</v>
      </c>
      <c r="D9172" s="164">
        <v>519226</v>
      </c>
      <c r="E9172" s="151">
        <v>833</v>
      </c>
      <c r="F9172" s="164"/>
      <c r="G9172" s="1328"/>
    </row>
    <row r="9173" spans="1:7" ht="18.75" customHeight="1" x14ac:dyDescent="0.25">
      <c r="A9173" s="1333"/>
      <c r="B9173" s="146" t="s">
        <v>8825</v>
      </c>
      <c r="C9173" s="170" t="s">
        <v>95</v>
      </c>
      <c r="D9173" s="164">
        <v>557519</v>
      </c>
      <c r="E9173" s="151">
        <v>833</v>
      </c>
      <c r="F9173" s="164"/>
      <c r="G9173" s="1328"/>
    </row>
    <row r="9174" spans="1:7" ht="18.75" customHeight="1" x14ac:dyDescent="0.25">
      <c r="A9174" s="1333"/>
      <c r="B9174" s="146" t="s">
        <v>8826</v>
      </c>
      <c r="C9174" s="170" t="s">
        <v>95</v>
      </c>
      <c r="D9174" s="164">
        <v>599611</v>
      </c>
      <c r="E9174" s="151">
        <v>833</v>
      </c>
      <c r="F9174" s="164"/>
      <c r="G9174" s="1328"/>
    </row>
    <row r="9175" spans="1:7" ht="18.75" customHeight="1" x14ac:dyDescent="0.25">
      <c r="A9175" s="1333"/>
      <c r="B9175" s="146" t="s">
        <v>8827</v>
      </c>
      <c r="C9175" s="170" t="s">
        <v>95</v>
      </c>
      <c r="D9175" s="164">
        <v>646040</v>
      </c>
      <c r="E9175" s="151">
        <v>833</v>
      </c>
      <c r="F9175" s="164"/>
      <c r="G9175" s="1328"/>
    </row>
    <row r="9176" spans="1:7" ht="18.75" customHeight="1" x14ac:dyDescent="0.25">
      <c r="A9176" s="1333">
        <v>43</v>
      </c>
      <c r="B9176" s="146" t="s">
        <v>8828</v>
      </c>
      <c r="C9176" s="170" t="s">
        <v>95</v>
      </c>
      <c r="D9176" s="164">
        <v>65142</v>
      </c>
      <c r="E9176" s="151">
        <v>833</v>
      </c>
      <c r="F9176" s="164"/>
      <c r="G9176" s="1337" t="s">
        <v>7957</v>
      </c>
    </row>
    <row r="9177" spans="1:7" ht="18.75" customHeight="1" x14ac:dyDescent="0.25">
      <c r="A9177" s="1333"/>
      <c r="B9177" s="146" t="s">
        <v>8829</v>
      </c>
      <c r="C9177" s="170" t="s">
        <v>95</v>
      </c>
      <c r="D9177" s="164">
        <v>85815</v>
      </c>
      <c r="E9177" s="151">
        <v>833</v>
      </c>
      <c r="F9177" s="164"/>
      <c r="G9177" s="1328"/>
    </row>
    <row r="9178" spans="1:7" ht="18.75" customHeight="1" x14ac:dyDescent="0.25">
      <c r="A9178" s="1333"/>
      <c r="B9178" s="146" t="s">
        <v>8830</v>
      </c>
      <c r="C9178" s="170" t="s">
        <v>95</v>
      </c>
      <c r="D9178" s="164">
        <v>225790</v>
      </c>
      <c r="E9178" s="151">
        <v>833</v>
      </c>
      <c r="F9178" s="164"/>
      <c r="G9178" s="1328"/>
    </row>
    <row r="9179" spans="1:7" ht="18.75" customHeight="1" x14ac:dyDescent="0.25">
      <c r="A9179" s="1333"/>
      <c r="B9179" s="146" t="s">
        <v>8831</v>
      </c>
      <c r="C9179" s="170" t="s">
        <v>95</v>
      </c>
      <c r="D9179" s="164">
        <v>303775</v>
      </c>
      <c r="E9179" s="151">
        <v>833</v>
      </c>
      <c r="F9179" s="164"/>
      <c r="G9179" s="1328"/>
    </row>
    <row r="9180" spans="1:7" ht="18.75" customHeight="1" x14ac:dyDescent="0.25">
      <c r="A9180" s="1333"/>
      <c r="B9180" s="146" t="s">
        <v>8832</v>
      </c>
      <c r="C9180" s="170" t="s">
        <v>95</v>
      </c>
      <c r="D9180" s="164">
        <v>324528</v>
      </c>
      <c r="E9180" s="151">
        <v>833</v>
      </c>
      <c r="F9180" s="164"/>
      <c r="G9180" s="1328"/>
    </row>
    <row r="9181" spans="1:7" ht="18.75" customHeight="1" x14ac:dyDescent="0.25">
      <c r="A9181" s="1333"/>
      <c r="B9181" s="146" t="s">
        <v>8833</v>
      </c>
      <c r="C9181" s="170" t="s">
        <v>95</v>
      </c>
      <c r="D9181" s="164">
        <v>346599</v>
      </c>
      <c r="E9181" s="151">
        <v>833</v>
      </c>
      <c r="F9181" s="164"/>
      <c r="G9181" s="1328"/>
    </row>
    <row r="9182" spans="1:7" ht="18.75" customHeight="1" x14ac:dyDescent="0.25">
      <c r="A9182" s="1333"/>
      <c r="B9182" s="146" t="s">
        <v>8834</v>
      </c>
      <c r="C9182" s="170" t="s">
        <v>95</v>
      </c>
      <c r="D9182" s="164">
        <v>370175</v>
      </c>
      <c r="E9182" s="151">
        <v>833</v>
      </c>
      <c r="F9182" s="164"/>
      <c r="G9182" s="1328"/>
    </row>
    <row r="9183" spans="1:7" ht="18.75" customHeight="1" x14ac:dyDescent="0.25">
      <c r="A9183" s="1333"/>
      <c r="B9183" s="146" t="s">
        <v>8835</v>
      </c>
      <c r="C9183" s="170" t="s">
        <v>95</v>
      </c>
      <c r="D9183" s="164">
        <v>395469</v>
      </c>
      <c r="E9183" s="151">
        <v>833</v>
      </c>
      <c r="F9183" s="164"/>
      <c r="G9183" s="1328"/>
    </row>
    <row r="9184" spans="1:7" ht="18.75" customHeight="1" x14ac:dyDescent="0.25">
      <c r="A9184" s="1333"/>
      <c r="B9184" s="146" t="s">
        <v>8836</v>
      </c>
      <c r="C9184" s="170" t="s">
        <v>95</v>
      </c>
      <c r="D9184" s="164">
        <v>422723</v>
      </c>
      <c r="E9184" s="151">
        <v>833</v>
      </c>
      <c r="F9184" s="164"/>
      <c r="G9184" s="1328"/>
    </row>
    <row r="9185" spans="1:7" ht="18.75" customHeight="1" x14ac:dyDescent="0.25">
      <c r="A9185" s="1333"/>
      <c r="B9185" s="146" t="s">
        <v>8837</v>
      </c>
      <c r="C9185" s="170" t="s">
        <v>95</v>
      </c>
      <c r="D9185" s="164">
        <v>452216</v>
      </c>
      <c r="E9185" s="151">
        <v>833</v>
      </c>
      <c r="F9185" s="164"/>
      <c r="G9185" s="1328"/>
    </row>
    <row r="9186" spans="1:7" ht="18.75" customHeight="1" x14ac:dyDescent="0.25">
      <c r="A9186" s="1333"/>
      <c r="B9186" s="146" t="s">
        <v>8838</v>
      </c>
      <c r="C9186" s="170" t="s">
        <v>95</v>
      </c>
      <c r="D9186" s="164">
        <v>484259</v>
      </c>
      <c r="E9186" s="151">
        <v>833</v>
      </c>
      <c r="F9186" s="164"/>
      <c r="G9186" s="1328"/>
    </row>
    <row r="9187" spans="1:7" ht="18.75" customHeight="1" x14ac:dyDescent="0.25">
      <c r="A9187" s="1333"/>
      <c r="B9187" s="146" t="s">
        <v>8839</v>
      </c>
      <c r="C9187" s="170" t="s">
        <v>95</v>
      </c>
      <c r="D9187" s="164">
        <v>519226</v>
      </c>
      <c r="E9187" s="151">
        <v>833</v>
      </c>
      <c r="F9187" s="164"/>
      <c r="G9187" s="1328"/>
    </row>
    <row r="9188" spans="1:7" ht="18.75" customHeight="1" x14ac:dyDescent="0.25">
      <c r="A9188" s="1333"/>
      <c r="B9188" s="146" t="s">
        <v>8840</v>
      </c>
      <c r="C9188" s="170" t="s">
        <v>95</v>
      </c>
      <c r="D9188" s="164">
        <v>557519</v>
      </c>
      <c r="E9188" s="151">
        <v>833</v>
      </c>
      <c r="F9188" s="164"/>
      <c r="G9188" s="1328"/>
    </row>
    <row r="9189" spans="1:7" ht="18.75" customHeight="1" x14ac:dyDescent="0.25">
      <c r="A9189" s="1333"/>
      <c r="B9189" s="146" t="s">
        <v>8841</v>
      </c>
      <c r="C9189" s="170" t="s">
        <v>95</v>
      </c>
      <c r="D9189" s="164">
        <v>599611</v>
      </c>
      <c r="E9189" s="151">
        <v>833</v>
      </c>
      <c r="F9189" s="164"/>
      <c r="G9189" s="1328"/>
    </row>
    <row r="9190" spans="1:7" ht="18.75" customHeight="1" x14ac:dyDescent="0.25">
      <c r="A9190" s="1333"/>
      <c r="B9190" s="146" t="s">
        <v>8842</v>
      </c>
      <c r="C9190" s="170" t="s">
        <v>95</v>
      </c>
      <c r="D9190" s="164">
        <v>646040</v>
      </c>
      <c r="E9190" s="151">
        <v>833</v>
      </c>
      <c r="F9190" s="164"/>
      <c r="G9190" s="1328"/>
    </row>
    <row r="9191" spans="1:7" ht="18.75" customHeight="1" x14ac:dyDescent="0.25">
      <c r="A9191" s="1333">
        <v>43</v>
      </c>
      <c r="B9191" s="146" t="s">
        <v>8843</v>
      </c>
      <c r="C9191" s="170" t="s">
        <v>95</v>
      </c>
      <c r="D9191" s="164">
        <v>65142</v>
      </c>
      <c r="E9191" s="151">
        <v>833</v>
      </c>
      <c r="F9191" s="164"/>
      <c r="G9191" s="1337" t="s">
        <v>7957</v>
      </c>
    </row>
    <row r="9192" spans="1:7" ht="18.75" customHeight="1" x14ac:dyDescent="0.25">
      <c r="A9192" s="1333"/>
      <c r="B9192" s="146" t="s">
        <v>8844</v>
      </c>
      <c r="C9192" s="170" t="s">
        <v>95</v>
      </c>
      <c r="D9192" s="164">
        <v>85815</v>
      </c>
      <c r="E9192" s="151">
        <v>833</v>
      </c>
      <c r="F9192" s="164"/>
      <c r="G9192" s="1328"/>
    </row>
    <row r="9193" spans="1:7" ht="18.75" customHeight="1" x14ac:dyDescent="0.25">
      <c r="A9193" s="1333"/>
      <c r="B9193" s="146" t="s">
        <v>8845</v>
      </c>
      <c r="C9193" s="170" t="s">
        <v>95</v>
      </c>
      <c r="D9193" s="164">
        <v>225790</v>
      </c>
      <c r="E9193" s="151">
        <v>833</v>
      </c>
      <c r="F9193" s="164"/>
      <c r="G9193" s="1328"/>
    </row>
    <row r="9194" spans="1:7" ht="18.75" customHeight="1" x14ac:dyDescent="0.25">
      <c r="A9194" s="1333"/>
      <c r="B9194" s="146" t="s">
        <v>8846</v>
      </c>
      <c r="C9194" s="170" t="s">
        <v>95</v>
      </c>
      <c r="D9194" s="164">
        <v>303775</v>
      </c>
      <c r="E9194" s="151">
        <v>833</v>
      </c>
      <c r="F9194" s="164"/>
      <c r="G9194" s="1328"/>
    </row>
    <row r="9195" spans="1:7" ht="18.75" customHeight="1" x14ac:dyDescent="0.25">
      <c r="A9195" s="1333"/>
      <c r="B9195" s="146" t="s">
        <v>8847</v>
      </c>
      <c r="C9195" s="170" t="s">
        <v>95</v>
      </c>
      <c r="D9195" s="164">
        <v>324528</v>
      </c>
      <c r="E9195" s="151">
        <v>833</v>
      </c>
      <c r="F9195" s="164"/>
      <c r="G9195" s="1328"/>
    </row>
    <row r="9196" spans="1:7" ht="18.75" customHeight="1" x14ac:dyDescent="0.25">
      <c r="A9196" s="1333"/>
      <c r="B9196" s="146" t="s">
        <v>8848</v>
      </c>
      <c r="C9196" s="170" t="s">
        <v>95</v>
      </c>
      <c r="D9196" s="164">
        <v>346599</v>
      </c>
      <c r="E9196" s="151">
        <v>833</v>
      </c>
      <c r="F9196" s="164"/>
      <c r="G9196" s="1328"/>
    </row>
    <row r="9197" spans="1:7" ht="18.75" customHeight="1" x14ac:dyDescent="0.25">
      <c r="A9197" s="1333"/>
      <c r="B9197" s="146" t="s">
        <v>8849</v>
      </c>
      <c r="C9197" s="170" t="s">
        <v>95</v>
      </c>
      <c r="D9197" s="164">
        <v>370175</v>
      </c>
      <c r="E9197" s="151">
        <v>833</v>
      </c>
      <c r="F9197" s="164"/>
      <c r="G9197" s="1328"/>
    </row>
    <row r="9198" spans="1:7" ht="18.75" customHeight="1" x14ac:dyDescent="0.25">
      <c r="A9198" s="1333"/>
      <c r="B9198" s="146" t="s">
        <v>8850</v>
      </c>
      <c r="C9198" s="170" t="s">
        <v>95</v>
      </c>
      <c r="D9198" s="164">
        <v>395469</v>
      </c>
      <c r="E9198" s="151">
        <v>833</v>
      </c>
      <c r="F9198" s="164"/>
      <c r="G9198" s="1328"/>
    </row>
    <row r="9199" spans="1:7" ht="18.75" customHeight="1" x14ac:dyDescent="0.25">
      <c r="A9199" s="1333"/>
      <c r="B9199" s="146" t="s">
        <v>8851</v>
      </c>
      <c r="C9199" s="170" t="s">
        <v>95</v>
      </c>
      <c r="D9199" s="164">
        <v>422723</v>
      </c>
      <c r="E9199" s="151">
        <v>833</v>
      </c>
      <c r="F9199" s="164"/>
      <c r="G9199" s="1328"/>
    </row>
    <row r="9200" spans="1:7" ht="18.75" customHeight="1" x14ac:dyDescent="0.25">
      <c r="A9200" s="1333"/>
      <c r="B9200" s="146" t="s">
        <v>8852</v>
      </c>
      <c r="C9200" s="170" t="s">
        <v>95</v>
      </c>
      <c r="D9200" s="164">
        <v>452216</v>
      </c>
      <c r="E9200" s="151">
        <v>833</v>
      </c>
      <c r="F9200" s="164"/>
      <c r="G9200" s="1328"/>
    </row>
    <row r="9201" spans="1:7" ht="18.75" customHeight="1" x14ac:dyDescent="0.25">
      <c r="A9201" s="1333"/>
      <c r="B9201" s="146" t="s">
        <v>8853</v>
      </c>
      <c r="C9201" s="170" t="s">
        <v>95</v>
      </c>
      <c r="D9201" s="164">
        <v>484259</v>
      </c>
      <c r="E9201" s="151">
        <v>833</v>
      </c>
      <c r="F9201" s="164"/>
      <c r="G9201" s="1328"/>
    </row>
    <row r="9202" spans="1:7" ht="18.75" customHeight="1" x14ac:dyDescent="0.25">
      <c r="A9202" s="1333"/>
      <c r="B9202" s="146" t="s">
        <v>8854</v>
      </c>
      <c r="C9202" s="170" t="s">
        <v>95</v>
      </c>
      <c r="D9202" s="164">
        <v>519226</v>
      </c>
      <c r="E9202" s="151">
        <v>833</v>
      </c>
      <c r="F9202" s="164"/>
      <c r="G9202" s="1328"/>
    </row>
    <row r="9203" spans="1:7" ht="18.75" customHeight="1" x14ac:dyDescent="0.25">
      <c r="A9203" s="1333"/>
      <c r="B9203" s="146" t="s">
        <v>8855</v>
      </c>
      <c r="C9203" s="170" t="s">
        <v>95</v>
      </c>
      <c r="D9203" s="164">
        <v>557519</v>
      </c>
      <c r="E9203" s="151">
        <v>833</v>
      </c>
      <c r="F9203" s="164"/>
      <c r="G9203" s="1328"/>
    </row>
    <row r="9204" spans="1:7" ht="18.75" customHeight="1" x14ac:dyDescent="0.25">
      <c r="A9204" s="1333"/>
      <c r="B9204" s="146" t="s">
        <v>8856</v>
      </c>
      <c r="C9204" s="170" t="s">
        <v>95</v>
      </c>
      <c r="D9204" s="164">
        <v>599611</v>
      </c>
      <c r="E9204" s="151">
        <v>833</v>
      </c>
      <c r="F9204" s="164"/>
      <c r="G9204" s="1328"/>
    </row>
    <row r="9205" spans="1:7" ht="18.75" customHeight="1" x14ac:dyDescent="0.25">
      <c r="A9205" s="1333"/>
      <c r="B9205" s="146" t="s">
        <v>8857</v>
      </c>
      <c r="C9205" s="170" t="s">
        <v>95</v>
      </c>
      <c r="D9205" s="164">
        <v>646040</v>
      </c>
      <c r="E9205" s="151">
        <v>833</v>
      </c>
      <c r="F9205" s="164"/>
      <c r="G9205" s="1328"/>
    </row>
    <row r="9206" spans="1:7" ht="18.75" customHeight="1" x14ac:dyDescent="0.25">
      <c r="A9206" s="1333">
        <v>44</v>
      </c>
      <c r="B9206" s="146" t="s">
        <v>8858</v>
      </c>
      <c r="C9206" s="170" t="s">
        <v>95</v>
      </c>
      <c r="D9206" s="164">
        <v>65142</v>
      </c>
      <c r="E9206" s="151">
        <v>833</v>
      </c>
      <c r="F9206" s="164"/>
      <c r="G9206" s="1337" t="s">
        <v>7957</v>
      </c>
    </row>
    <row r="9207" spans="1:7" ht="18.75" customHeight="1" x14ac:dyDescent="0.25">
      <c r="A9207" s="1333"/>
      <c r="B9207" s="146" t="s">
        <v>8859</v>
      </c>
      <c r="C9207" s="170" t="s">
        <v>95</v>
      </c>
      <c r="D9207" s="164">
        <v>85815</v>
      </c>
      <c r="E9207" s="151">
        <v>833</v>
      </c>
      <c r="F9207" s="164"/>
      <c r="G9207" s="1328"/>
    </row>
    <row r="9208" spans="1:7" ht="18.75" customHeight="1" x14ac:dyDescent="0.25">
      <c r="A9208" s="1333"/>
      <c r="B9208" s="146" t="s">
        <v>8860</v>
      </c>
      <c r="C9208" s="170" t="s">
        <v>95</v>
      </c>
      <c r="D9208" s="164">
        <v>225790</v>
      </c>
      <c r="E9208" s="151">
        <v>833</v>
      </c>
      <c r="F9208" s="164"/>
      <c r="G9208" s="1328"/>
    </row>
    <row r="9209" spans="1:7" ht="18.75" customHeight="1" x14ac:dyDescent="0.25">
      <c r="A9209" s="1333"/>
      <c r="B9209" s="146" t="s">
        <v>8861</v>
      </c>
      <c r="C9209" s="170" t="s">
        <v>95</v>
      </c>
      <c r="D9209" s="164">
        <v>303775</v>
      </c>
      <c r="E9209" s="151">
        <v>833</v>
      </c>
      <c r="F9209" s="164"/>
      <c r="G9209" s="1328"/>
    </row>
    <row r="9210" spans="1:7" ht="18.75" customHeight="1" x14ac:dyDescent="0.25">
      <c r="A9210" s="1333"/>
      <c r="B9210" s="146" t="s">
        <v>8862</v>
      </c>
      <c r="C9210" s="170" t="s">
        <v>95</v>
      </c>
      <c r="D9210" s="164">
        <v>324528</v>
      </c>
      <c r="E9210" s="151">
        <v>833</v>
      </c>
      <c r="F9210" s="164"/>
      <c r="G9210" s="1328"/>
    </row>
    <row r="9211" spans="1:7" ht="18.75" customHeight="1" x14ac:dyDescent="0.25">
      <c r="A9211" s="1333"/>
      <c r="B9211" s="146" t="s">
        <v>8863</v>
      </c>
      <c r="C9211" s="170" t="s">
        <v>95</v>
      </c>
      <c r="D9211" s="164">
        <v>346599</v>
      </c>
      <c r="E9211" s="151">
        <v>833</v>
      </c>
      <c r="F9211" s="164"/>
      <c r="G9211" s="1328"/>
    </row>
    <row r="9212" spans="1:7" ht="18.75" customHeight="1" x14ac:dyDescent="0.25">
      <c r="A9212" s="1333"/>
      <c r="B9212" s="146" t="s">
        <v>8864</v>
      </c>
      <c r="C9212" s="170" t="s">
        <v>95</v>
      </c>
      <c r="D9212" s="164">
        <v>370175</v>
      </c>
      <c r="E9212" s="151">
        <v>833</v>
      </c>
      <c r="F9212" s="164"/>
      <c r="G9212" s="1328"/>
    </row>
    <row r="9213" spans="1:7" ht="18.75" customHeight="1" x14ac:dyDescent="0.25">
      <c r="A9213" s="1333"/>
      <c r="B9213" s="146" t="s">
        <v>8865</v>
      </c>
      <c r="C9213" s="170" t="s">
        <v>95</v>
      </c>
      <c r="D9213" s="164">
        <v>395469</v>
      </c>
      <c r="E9213" s="151">
        <v>833</v>
      </c>
      <c r="F9213" s="164"/>
      <c r="G9213" s="1328"/>
    </row>
    <row r="9214" spans="1:7" ht="18.75" customHeight="1" x14ac:dyDescent="0.25">
      <c r="A9214" s="1333"/>
      <c r="B9214" s="146" t="s">
        <v>8866</v>
      </c>
      <c r="C9214" s="170" t="s">
        <v>95</v>
      </c>
      <c r="D9214" s="164">
        <v>422723</v>
      </c>
      <c r="E9214" s="151">
        <v>833</v>
      </c>
      <c r="F9214" s="164"/>
      <c r="G9214" s="1328"/>
    </row>
    <row r="9215" spans="1:7" ht="18.75" customHeight="1" x14ac:dyDescent="0.25">
      <c r="A9215" s="1333"/>
      <c r="B9215" s="146" t="s">
        <v>8867</v>
      </c>
      <c r="C9215" s="170" t="s">
        <v>95</v>
      </c>
      <c r="D9215" s="164">
        <v>452216</v>
      </c>
      <c r="E9215" s="151">
        <v>833</v>
      </c>
      <c r="F9215" s="164"/>
      <c r="G9215" s="1328"/>
    </row>
    <row r="9216" spans="1:7" ht="18.75" customHeight="1" x14ac:dyDescent="0.25">
      <c r="A9216" s="1333"/>
      <c r="B9216" s="146" t="s">
        <v>8868</v>
      </c>
      <c r="C9216" s="170" t="s">
        <v>95</v>
      </c>
      <c r="D9216" s="164">
        <v>484259</v>
      </c>
      <c r="E9216" s="151">
        <v>833</v>
      </c>
      <c r="F9216" s="164"/>
      <c r="G9216" s="1328"/>
    </row>
    <row r="9217" spans="1:7" ht="18.75" customHeight="1" x14ac:dyDescent="0.25">
      <c r="A9217" s="1333"/>
      <c r="B9217" s="146" t="s">
        <v>8869</v>
      </c>
      <c r="C9217" s="170" t="s">
        <v>95</v>
      </c>
      <c r="D9217" s="164">
        <v>519226</v>
      </c>
      <c r="E9217" s="151">
        <v>833</v>
      </c>
      <c r="F9217" s="164"/>
      <c r="G9217" s="1328"/>
    </row>
    <row r="9218" spans="1:7" ht="18.75" customHeight="1" x14ac:dyDescent="0.25">
      <c r="A9218" s="1333"/>
      <c r="B9218" s="146" t="s">
        <v>8870</v>
      </c>
      <c r="C9218" s="170" t="s">
        <v>95</v>
      </c>
      <c r="D9218" s="164">
        <v>557519</v>
      </c>
      <c r="E9218" s="151">
        <v>833</v>
      </c>
      <c r="F9218" s="164"/>
      <c r="G9218" s="1328"/>
    </row>
    <row r="9219" spans="1:7" ht="18.75" customHeight="1" x14ac:dyDescent="0.25">
      <c r="A9219" s="1333"/>
      <c r="B9219" s="146" t="s">
        <v>8871</v>
      </c>
      <c r="C9219" s="170" t="s">
        <v>95</v>
      </c>
      <c r="D9219" s="164">
        <v>599611</v>
      </c>
      <c r="E9219" s="151">
        <v>833</v>
      </c>
      <c r="F9219" s="164"/>
      <c r="G9219" s="1328"/>
    </row>
    <row r="9220" spans="1:7" ht="18.75" customHeight="1" x14ac:dyDescent="0.25">
      <c r="A9220" s="1333"/>
      <c r="B9220" s="146" t="s">
        <v>8872</v>
      </c>
      <c r="C9220" s="170" t="s">
        <v>95</v>
      </c>
      <c r="D9220" s="164">
        <v>646040</v>
      </c>
      <c r="E9220" s="151">
        <v>833</v>
      </c>
      <c r="F9220" s="164"/>
      <c r="G9220" s="1328"/>
    </row>
    <row r="9221" spans="1:7" ht="18.75" customHeight="1" x14ac:dyDescent="0.25">
      <c r="A9221" s="1333">
        <v>44</v>
      </c>
      <c r="B9221" s="146" t="s">
        <v>8873</v>
      </c>
      <c r="C9221" s="170" t="s">
        <v>95</v>
      </c>
      <c r="D9221" s="164">
        <v>65142</v>
      </c>
      <c r="E9221" s="151">
        <v>833</v>
      </c>
      <c r="F9221" s="164"/>
      <c r="G9221" s="1337" t="s">
        <v>7957</v>
      </c>
    </row>
    <row r="9222" spans="1:7" ht="18.75" customHeight="1" x14ac:dyDescent="0.25">
      <c r="A9222" s="1333"/>
      <c r="B9222" s="146" t="s">
        <v>8874</v>
      </c>
      <c r="C9222" s="170" t="s">
        <v>95</v>
      </c>
      <c r="D9222" s="164">
        <v>85815</v>
      </c>
      <c r="E9222" s="151">
        <v>833</v>
      </c>
      <c r="F9222" s="164"/>
      <c r="G9222" s="1328"/>
    </row>
    <row r="9223" spans="1:7" ht="18.75" customHeight="1" x14ac:dyDescent="0.25">
      <c r="A9223" s="1333"/>
      <c r="B9223" s="146" t="s">
        <v>8875</v>
      </c>
      <c r="C9223" s="170" t="s">
        <v>95</v>
      </c>
      <c r="D9223" s="164">
        <v>225790</v>
      </c>
      <c r="E9223" s="151">
        <v>833</v>
      </c>
      <c r="F9223" s="164"/>
      <c r="G9223" s="1328"/>
    </row>
    <row r="9224" spans="1:7" ht="18.75" customHeight="1" x14ac:dyDescent="0.25">
      <c r="A9224" s="1333"/>
      <c r="B9224" s="146" t="s">
        <v>8876</v>
      </c>
      <c r="C9224" s="170" t="s">
        <v>95</v>
      </c>
      <c r="D9224" s="164">
        <v>303775</v>
      </c>
      <c r="E9224" s="151">
        <v>833</v>
      </c>
      <c r="F9224" s="164"/>
      <c r="G9224" s="1328"/>
    </row>
    <row r="9225" spans="1:7" ht="18.75" customHeight="1" x14ac:dyDescent="0.25">
      <c r="A9225" s="1333"/>
      <c r="B9225" s="146" t="s">
        <v>8877</v>
      </c>
      <c r="C9225" s="170" t="s">
        <v>95</v>
      </c>
      <c r="D9225" s="164">
        <v>324528</v>
      </c>
      <c r="E9225" s="151">
        <v>833</v>
      </c>
      <c r="F9225" s="164"/>
      <c r="G9225" s="1328"/>
    </row>
    <row r="9226" spans="1:7" ht="18.75" customHeight="1" x14ac:dyDescent="0.25">
      <c r="A9226" s="1333"/>
      <c r="B9226" s="146" t="s">
        <v>8878</v>
      </c>
      <c r="C9226" s="170" t="s">
        <v>95</v>
      </c>
      <c r="D9226" s="164">
        <v>346599</v>
      </c>
      <c r="E9226" s="151">
        <v>833</v>
      </c>
      <c r="F9226" s="164"/>
      <c r="G9226" s="1328"/>
    </row>
    <row r="9227" spans="1:7" ht="18.75" customHeight="1" x14ac:dyDescent="0.25">
      <c r="A9227" s="1333"/>
      <c r="B9227" s="146" t="s">
        <v>8879</v>
      </c>
      <c r="C9227" s="170" t="s">
        <v>95</v>
      </c>
      <c r="D9227" s="164">
        <v>370175</v>
      </c>
      <c r="E9227" s="151">
        <v>833</v>
      </c>
      <c r="F9227" s="164"/>
      <c r="G9227" s="1328"/>
    </row>
    <row r="9228" spans="1:7" ht="18.75" customHeight="1" x14ac:dyDescent="0.25">
      <c r="A9228" s="1333"/>
      <c r="B9228" s="146" t="s">
        <v>8880</v>
      </c>
      <c r="C9228" s="170" t="s">
        <v>95</v>
      </c>
      <c r="D9228" s="164">
        <v>395469</v>
      </c>
      <c r="E9228" s="151">
        <v>833</v>
      </c>
      <c r="F9228" s="164"/>
      <c r="G9228" s="1328"/>
    </row>
    <row r="9229" spans="1:7" ht="18.75" customHeight="1" x14ac:dyDescent="0.25">
      <c r="A9229" s="1333"/>
      <c r="B9229" s="146" t="s">
        <v>8881</v>
      </c>
      <c r="C9229" s="170" t="s">
        <v>95</v>
      </c>
      <c r="D9229" s="164">
        <v>422723</v>
      </c>
      <c r="E9229" s="151">
        <v>833</v>
      </c>
      <c r="F9229" s="164"/>
      <c r="G9229" s="1328"/>
    </row>
    <row r="9230" spans="1:7" ht="18.75" customHeight="1" x14ac:dyDescent="0.25">
      <c r="A9230" s="1333"/>
      <c r="B9230" s="146" t="s">
        <v>8882</v>
      </c>
      <c r="C9230" s="170" t="s">
        <v>95</v>
      </c>
      <c r="D9230" s="164">
        <v>452216</v>
      </c>
      <c r="E9230" s="151">
        <v>833</v>
      </c>
      <c r="F9230" s="164"/>
      <c r="G9230" s="1328"/>
    </row>
    <row r="9231" spans="1:7" ht="18.75" customHeight="1" x14ac:dyDescent="0.25">
      <c r="A9231" s="1333"/>
      <c r="B9231" s="146" t="s">
        <v>8883</v>
      </c>
      <c r="C9231" s="170" t="s">
        <v>95</v>
      </c>
      <c r="D9231" s="164">
        <v>484259</v>
      </c>
      <c r="E9231" s="151">
        <v>833</v>
      </c>
      <c r="F9231" s="164"/>
      <c r="G9231" s="1328"/>
    </row>
    <row r="9232" spans="1:7" ht="18.75" customHeight="1" x14ac:dyDescent="0.25">
      <c r="A9232" s="1333"/>
      <c r="B9232" s="146" t="s">
        <v>8884</v>
      </c>
      <c r="C9232" s="170" t="s">
        <v>95</v>
      </c>
      <c r="D9232" s="164">
        <v>519226</v>
      </c>
      <c r="E9232" s="151">
        <v>833</v>
      </c>
      <c r="F9232" s="164"/>
      <c r="G9232" s="1328"/>
    </row>
    <row r="9233" spans="1:7" ht="18.75" customHeight="1" x14ac:dyDescent="0.25">
      <c r="A9233" s="1333"/>
      <c r="B9233" s="146" t="s">
        <v>8885</v>
      </c>
      <c r="C9233" s="170" t="s">
        <v>95</v>
      </c>
      <c r="D9233" s="164">
        <v>557519</v>
      </c>
      <c r="E9233" s="151">
        <v>833</v>
      </c>
      <c r="F9233" s="164"/>
      <c r="G9233" s="1328"/>
    </row>
    <row r="9234" spans="1:7" ht="18.75" customHeight="1" x14ac:dyDescent="0.25">
      <c r="A9234" s="1333"/>
      <c r="B9234" s="146" t="s">
        <v>8886</v>
      </c>
      <c r="C9234" s="170" t="s">
        <v>95</v>
      </c>
      <c r="D9234" s="164">
        <v>599611</v>
      </c>
      <c r="E9234" s="151">
        <v>833</v>
      </c>
      <c r="F9234" s="164"/>
      <c r="G9234" s="1328"/>
    </row>
    <row r="9235" spans="1:7" ht="18.75" customHeight="1" x14ac:dyDescent="0.25">
      <c r="A9235" s="1333"/>
      <c r="B9235" s="146" t="s">
        <v>8887</v>
      </c>
      <c r="C9235" s="170" t="s">
        <v>95</v>
      </c>
      <c r="D9235" s="164">
        <v>646040</v>
      </c>
      <c r="E9235" s="151">
        <v>833</v>
      </c>
      <c r="F9235" s="164"/>
      <c r="G9235" s="1328"/>
    </row>
    <row r="9236" spans="1:7" ht="18.75" customHeight="1" x14ac:dyDescent="0.25">
      <c r="A9236" s="1333">
        <v>44</v>
      </c>
      <c r="B9236" s="146" t="s">
        <v>8888</v>
      </c>
      <c r="C9236" s="170" t="s">
        <v>95</v>
      </c>
      <c r="D9236" s="164">
        <v>65142</v>
      </c>
      <c r="E9236" s="151">
        <v>833</v>
      </c>
      <c r="F9236" s="164"/>
      <c r="G9236" s="1337" t="s">
        <v>7957</v>
      </c>
    </row>
    <row r="9237" spans="1:7" ht="18.75" customHeight="1" x14ac:dyDescent="0.25">
      <c r="A9237" s="1333"/>
      <c r="B9237" s="146" t="s">
        <v>8889</v>
      </c>
      <c r="C9237" s="170" t="s">
        <v>95</v>
      </c>
      <c r="D9237" s="164">
        <v>85815</v>
      </c>
      <c r="E9237" s="151">
        <v>833</v>
      </c>
      <c r="F9237" s="164"/>
      <c r="G9237" s="1328"/>
    </row>
    <row r="9238" spans="1:7" ht="18.75" customHeight="1" x14ac:dyDescent="0.25">
      <c r="A9238" s="1333"/>
      <c r="B9238" s="146" t="s">
        <v>8890</v>
      </c>
      <c r="C9238" s="170" t="s">
        <v>95</v>
      </c>
      <c r="D9238" s="164">
        <v>225790</v>
      </c>
      <c r="E9238" s="151">
        <v>833</v>
      </c>
      <c r="F9238" s="164"/>
      <c r="G9238" s="1328"/>
    </row>
    <row r="9239" spans="1:7" ht="18.75" customHeight="1" x14ac:dyDescent="0.25">
      <c r="A9239" s="1333"/>
      <c r="B9239" s="146" t="s">
        <v>8891</v>
      </c>
      <c r="C9239" s="170" t="s">
        <v>95</v>
      </c>
      <c r="D9239" s="164">
        <v>303775</v>
      </c>
      <c r="E9239" s="151">
        <v>833</v>
      </c>
      <c r="F9239" s="164"/>
      <c r="G9239" s="1328"/>
    </row>
    <row r="9240" spans="1:7" ht="18.75" customHeight="1" x14ac:dyDescent="0.25">
      <c r="A9240" s="1333"/>
      <c r="B9240" s="146" t="s">
        <v>8892</v>
      </c>
      <c r="C9240" s="170" t="s">
        <v>95</v>
      </c>
      <c r="D9240" s="164">
        <v>324528</v>
      </c>
      <c r="E9240" s="151">
        <v>833</v>
      </c>
      <c r="F9240" s="164"/>
      <c r="G9240" s="1328"/>
    </row>
    <row r="9241" spans="1:7" ht="18.75" customHeight="1" x14ac:dyDescent="0.25">
      <c r="A9241" s="1333"/>
      <c r="B9241" s="146" t="s">
        <v>8893</v>
      </c>
      <c r="C9241" s="170" t="s">
        <v>95</v>
      </c>
      <c r="D9241" s="164">
        <v>346599</v>
      </c>
      <c r="E9241" s="151">
        <v>833</v>
      </c>
      <c r="F9241" s="164"/>
      <c r="G9241" s="1328"/>
    </row>
    <row r="9242" spans="1:7" ht="18.75" customHeight="1" x14ac:dyDescent="0.25">
      <c r="A9242" s="1333"/>
      <c r="B9242" s="146" t="s">
        <v>8894</v>
      </c>
      <c r="C9242" s="170" t="s">
        <v>95</v>
      </c>
      <c r="D9242" s="164">
        <v>370175</v>
      </c>
      <c r="E9242" s="151">
        <v>833</v>
      </c>
      <c r="F9242" s="164"/>
      <c r="G9242" s="1328"/>
    </row>
    <row r="9243" spans="1:7" ht="18.75" customHeight="1" x14ac:dyDescent="0.25">
      <c r="A9243" s="1333"/>
      <c r="B9243" s="146" t="s">
        <v>8895</v>
      </c>
      <c r="C9243" s="170" t="s">
        <v>95</v>
      </c>
      <c r="D9243" s="164">
        <v>395469</v>
      </c>
      <c r="E9243" s="151">
        <v>833</v>
      </c>
      <c r="F9243" s="164"/>
      <c r="G9243" s="1328"/>
    </row>
    <row r="9244" spans="1:7" ht="18.75" customHeight="1" x14ac:dyDescent="0.25">
      <c r="A9244" s="1333"/>
      <c r="B9244" s="146" t="s">
        <v>8896</v>
      </c>
      <c r="C9244" s="170" t="s">
        <v>95</v>
      </c>
      <c r="D9244" s="164">
        <v>422723</v>
      </c>
      <c r="E9244" s="151">
        <v>833</v>
      </c>
      <c r="F9244" s="164"/>
      <c r="G9244" s="1328"/>
    </row>
    <row r="9245" spans="1:7" ht="18.75" customHeight="1" x14ac:dyDescent="0.25">
      <c r="A9245" s="1333"/>
      <c r="B9245" s="146" t="s">
        <v>8897</v>
      </c>
      <c r="C9245" s="170" t="s">
        <v>95</v>
      </c>
      <c r="D9245" s="164">
        <v>452216</v>
      </c>
      <c r="E9245" s="151">
        <v>833</v>
      </c>
      <c r="F9245" s="164"/>
      <c r="G9245" s="1328"/>
    </row>
    <row r="9246" spans="1:7" ht="18.75" customHeight="1" x14ac:dyDescent="0.25">
      <c r="A9246" s="1333"/>
      <c r="B9246" s="146" t="s">
        <v>8898</v>
      </c>
      <c r="C9246" s="170" t="s">
        <v>95</v>
      </c>
      <c r="D9246" s="164">
        <v>484259</v>
      </c>
      <c r="E9246" s="151">
        <v>833</v>
      </c>
      <c r="F9246" s="164"/>
      <c r="G9246" s="1328"/>
    </row>
    <row r="9247" spans="1:7" ht="18.75" customHeight="1" x14ac:dyDescent="0.25">
      <c r="A9247" s="1333"/>
      <c r="B9247" s="146" t="s">
        <v>8899</v>
      </c>
      <c r="C9247" s="170" t="s">
        <v>95</v>
      </c>
      <c r="D9247" s="164">
        <v>519226</v>
      </c>
      <c r="E9247" s="151">
        <v>833</v>
      </c>
      <c r="F9247" s="164"/>
      <c r="G9247" s="1328"/>
    </row>
    <row r="9248" spans="1:7" ht="18.75" customHeight="1" x14ac:dyDescent="0.25">
      <c r="A9248" s="1333"/>
      <c r="B9248" s="146" t="s">
        <v>8900</v>
      </c>
      <c r="C9248" s="170" t="s">
        <v>95</v>
      </c>
      <c r="D9248" s="164">
        <v>557519</v>
      </c>
      <c r="E9248" s="151">
        <v>833</v>
      </c>
      <c r="F9248" s="164"/>
      <c r="G9248" s="1328"/>
    </row>
    <row r="9249" spans="1:7" ht="18.75" customHeight="1" x14ac:dyDescent="0.25">
      <c r="A9249" s="1333"/>
      <c r="B9249" s="146" t="s">
        <v>8901</v>
      </c>
      <c r="C9249" s="170" t="s">
        <v>95</v>
      </c>
      <c r="D9249" s="164">
        <v>599611</v>
      </c>
      <c r="E9249" s="151">
        <v>833</v>
      </c>
      <c r="F9249" s="164"/>
      <c r="G9249" s="1328"/>
    </row>
    <row r="9250" spans="1:7" ht="18.75" customHeight="1" x14ac:dyDescent="0.25">
      <c r="A9250" s="1333"/>
      <c r="B9250" s="146" t="s">
        <v>8902</v>
      </c>
      <c r="C9250" s="170" t="s">
        <v>95</v>
      </c>
      <c r="D9250" s="164">
        <v>646040</v>
      </c>
      <c r="E9250" s="151">
        <v>833</v>
      </c>
      <c r="F9250" s="164"/>
      <c r="G9250" s="1328"/>
    </row>
    <row r="9251" spans="1:7" ht="18.75" customHeight="1" x14ac:dyDescent="0.25">
      <c r="A9251" s="1333">
        <v>45</v>
      </c>
      <c r="B9251" s="146" t="s">
        <v>8903</v>
      </c>
      <c r="C9251" s="170" t="s">
        <v>95</v>
      </c>
      <c r="D9251" s="164">
        <v>65142</v>
      </c>
      <c r="E9251" s="151">
        <v>833</v>
      </c>
      <c r="F9251" s="164"/>
      <c r="G9251" s="1337" t="s">
        <v>7957</v>
      </c>
    </row>
    <row r="9252" spans="1:7" ht="18.75" customHeight="1" x14ac:dyDescent="0.25">
      <c r="A9252" s="1333"/>
      <c r="B9252" s="146" t="s">
        <v>8904</v>
      </c>
      <c r="C9252" s="170" t="s">
        <v>95</v>
      </c>
      <c r="D9252" s="164">
        <v>85815</v>
      </c>
      <c r="E9252" s="151">
        <v>833</v>
      </c>
      <c r="F9252" s="164"/>
      <c r="G9252" s="1328"/>
    </row>
    <row r="9253" spans="1:7" ht="18.75" customHeight="1" x14ac:dyDescent="0.25">
      <c r="A9253" s="1333"/>
      <c r="B9253" s="146" t="s">
        <v>8905</v>
      </c>
      <c r="C9253" s="170" t="s">
        <v>95</v>
      </c>
      <c r="D9253" s="164">
        <v>225790</v>
      </c>
      <c r="E9253" s="151">
        <v>833</v>
      </c>
      <c r="F9253" s="164"/>
      <c r="G9253" s="1328"/>
    </row>
    <row r="9254" spans="1:7" ht="18.75" customHeight="1" x14ac:dyDescent="0.25">
      <c r="A9254" s="1333"/>
      <c r="B9254" s="146" t="s">
        <v>8906</v>
      </c>
      <c r="C9254" s="170" t="s">
        <v>95</v>
      </c>
      <c r="D9254" s="164">
        <v>303775</v>
      </c>
      <c r="E9254" s="151">
        <v>833</v>
      </c>
      <c r="F9254" s="164"/>
      <c r="G9254" s="1328"/>
    </row>
    <row r="9255" spans="1:7" ht="18.75" customHeight="1" x14ac:dyDescent="0.25">
      <c r="A9255" s="1333"/>
      <c r="B9255" s="146" t="s">
        <v>8907</v>
      </c>
      <c r="C9255" s="170" t="s">
        <v>95</v>
      </c>
      <c r="D9255" s="164">
        <v>324528</v>
      </c>
      <c r="E9255" s="151">
        <v>833</v>
      </c>
      <c r="F9255" s="164"/>
      <c r="G9255" s="1328"/>
    </row>
    <row r="9256" spans="1:7" ht="18.75" customHeight="1" x14ac:dyDescent="0.25">
      <c r="A9256" s="1333"/>
      <c r="B9256" s="146" t="s">
        <v>8908</v>
      </c>
      <c r="C9256" s="170" t="s">
        <v>95</v>
      </c>
      <c r="D9256" s="164">
        <v>346599</v>
      </c>
      <c r="E9256" s="151">
        <v>833</v>
      </c>
      <c r="F9256" s="164"/>
      <c r="G9256" s="1328"/>
    </row>
    <row r="9257" spans="1:7" ht="18.75" customHeight="1" x14ac:dyDescent="0.25">
      <c r="A9257" s="1333"/>
      <c r="B9257" s="146" t="s">
        <v>8909</v>
      </c>
      <c r="C9257" s="170" t="s">
        <v>95</v>
      </c>
      <c r="D9257" s="164">
        <v>370175</v>
      </c>
      <c r="E9257" s="151">
        <v>833</v>
      </c>
      <c r="F9257" s="164"/>
      <c r="G9257" s="1328"/>
    </row>
    <row r="9258" spans="1:7" ht="18.75" customHeight="1" x14ac:dyDescent="0.25">
      <c r="A9258" s="1333"/>
      <c r="B9258" s="146" t="s">
        <v>8910</v>
      </c>
      <c r="C9258" s="170" t="s">
        <v>95</v>
      </c>
      <c r="D9258" s="164">
        <v>395469</v>
      </c>
      <c r="E9258" s="151">
        <v>833</v>
      </c>
      <c r="F9258" s="164"/>
      <c r="G9258" s="1328"/>
    </row>
    <row r="9259" spans="1:7" ht="18.75" customHeight="1" x14ac:dyDescent="0.25">
      <c r="A9259" s="1333"/>
      <c r="B9259" s="146" t="s">
        <v>8911</v>
      </c>
      <c r="C9259" s="170" t="s">
        <v>95</v>
      </c>
      <c r="D9259" s="164">
        <v>422723</v>
      </c>
      <c r="E9259" s="151">
        <v>833</v>
      </c>
      <c r="F9259" s="164"/>
      <c r="G9259" s="1328"/>
    </row>
    <row r="9260" spans="1:7" ht="18.75" customHeight="1" x14ac:dyDescent="0.25">
      <c r="A9260" s="1333"/>
      <c r="B9260" s="146" t="s">
        <v>8912</v>
      </c>
      <c r="C9260" s="170" t="s">
        <v>95</v>
      </c>
      <c r="D9260" s="164">
        <v>452216</v>
      </c>
      <c r="E9260" s="151">
        <v>833</v>
      </c>
      <c r="F9260" s="164"/>
      <c r="G9260" s="1328"/>
    </row>
    <row r="9261" spans="1:7" ht="18.75" customHeight="1" x14ac:dyDescent="0.25">
      <c r="A9261" s="1333"/>
      <c r="B9261" s="146" t="s">
        <v>8913</v>
      </c>
      <c r="C9261" s="170" t="s">
        <v>95</v>
      </c>
      <c r="D9261" s="164">
        <v>484259</v>
      </c>
      <c r="E9261" s="151">
        <v>833</v>
      </c>
      <c r="F9261" s="164"/>
      <c r="G9261" s="1328"/>
    </row>
    <row r="9262" spans="1:7" ht="18.75" customHeight="1" x14ac:dyDescent="0.25">
      <c r="A9262" s="1333"/>
      <c r="B9262" s="146" t="s">
        <v>8914</v>
      </c>
      <c r="C9262" s="170" t="s">
        <v>95</v>
      </c>
      <c r="D9262" s="164">
        <v>519226</v>
      </c>
      <c r="E9262" s="151">
        <v>833</v>
      </c>
      <c r="F9262" s="164"/>
      <c r="G9262" s="1328"/>
    </row>
    <row r="9263" spans="1:7" ht="18.75" customHeight="1" x14ac:dyDescent="0.25">
      <c r="A9263" s="1333"/>
      <c r="B9263" s="146" t="s">
        <v>8915</v>
      </c>
      <c r="C9263" s="170" t="s">
        <v>95</v>
      </c>
      <c r="D9263" s="164">
        <v>557519</v>
      </c>
      <c r="E9263" s="151">
        <v>833</v>
      </c>
      <c r="F9263" s="164"/>
      <c r="G9263" s="1328"/>
    </row>
    <row r="9264" spans="1:7" ht="18.75" customHeight="1" x14ac:dyDescent="0.25">
      <c r="A9264" s="1333"/>
      <c r="B9264" s="146" t="s">
        <v>8916</v>
      </c>
      <c r="C9264" s="170" t="s">
        <v>95</v>
      </c>
      <c r="D9264" s="164">
        <v>599611</v>
      </c>
      <c r="E9264" s="151">
        <v>833</v>
      </c>
      <c r="F9264" s="164"/>
      <c r="G9264" s="1328"/>
    </row>
    <row r="9265" spans="1:7" ht="18.75" customHeight="1" x14ac:dyDescent="0.25">
      <c r="A9265" s="1333"/>
      <c r="B9265" s="146" t="s">
        <v>8917</v>
      </c>
      <c r="C9265" s="170" t="s">
        <v>95</v>
      </c>
      <c r="D9265" s="164">
        <v>646040</v>
      </c>
      <c r="E9265" s="151">
        <v>833</v>
      </c>
      <c r="F9265" s="164"/>
      <c r="G9265" s="1328"/>
    </row>
    <row r="9266" spans="1:7" ht="18.75" customHeight="1" x14ac:dyDescent="0.25">
      <c r="A9266" s="1333">
        <v>45</v>
      </c>
      <c r="B9266" s="146" t="s">
        <v>8918</v>
      </c>
      <c r="C9266" s="170" t="s">
        <v>95</v>
      </c>
      <c r="D9266" s="164">
        <v>65142</v>
      </c>
      <c r="E9266" s="151">
        <v>833</v>
      </c>
      <c r="F9266" s="164"/>
      <c r="G9266" s="1337" t="s">
        <v>7957</v>
      </c>
    </row>
    <row r="9267" spans="1:7" ht="18.75" customHeight="1" x14ac:dyDescent="0.25">
      <c r="A9267" s="1333"/>
      <c r="B9267" s="146" t="s">
        <v>8919</v>
      </c>
      <c r="C9267" s="170" t="s">
        <v>95</v>
      </c>
      <c r="D9267" s="164">
        <v>85815</v>
      </c>
      <c r="E9267" s="151">
        <v>833</v>
      </c>
      <c r="F9267" s="164"/>
      <c r="G9267" s="1328"/>
    </row>
    <row r="9268" spans="1:7" ht="18.75" customHeight="1" x14ac:dyDescent="0.25">
      <c r="A9268" s="1333"/>
      <c r="B9268" s="146" t="s">
        <v>8920</v>
      </c>
      <c r="C9268" s="170" t="s">
        <v>95</v>
      </c>
      <c r="D9268" s="164">
        <v>225790</v>
      </c>
      <c r="E9268" s="151">
        <v>833</v>
      </c>
      <c r="F9268" s="164"/>
      <c r="G9268" s="1328"/>
    </row>
    <row r="9269" spans="1:7" ht="18.75" customHeight="1" x14ac:dyDescent="0.25">
      <c r="A9269" s="1333"/>
      <c r="B9269" s="146" t="s">
        <v>8921</v>
      </c>
      <c r="C9269" s="170" t="s">
        <v>95</v>
      </c>
      <c r="D9269" s="164">
        <v>303775</v>
      </c>
      <c r="E9269" s="151">
        <v>833</v>
      </c>
      <c r="F9269" s="164"/>
      <c r="G9269" s="1328"/>
    </row>
    <row r="9270" spans="1:7" ht="18.75" customHeight="1" x14ac:dyDescent="0.25">
      <c r="A9270" s="1333"/>
      <c r="B9270" s="146" t="s">
        <v>8922</v>
      </c>
      <c r="C9270" s="170" t="s">
        <v>95</v>
      </c>
      <c r="D9270" s="164">
        <v>324528</v>
      </c>
      <c r="E9270" s="151">
        <v>833</v>
      </c>
      <c r="F9270" s="164"/>
      <c r="G9270" s="1328"/>
    </row>
    <row r="9271" spans="1:7" ht="18.75" customHeight="1" x14ac:dyDescent="0.25">
      <c r="A9271" s="1333"/>
      <c r="B9271" s="146" t="s">
        <v>8923</v>
      </c>
      <c r="C9271" s="170" t="s">
        <v>95</v>
      </c>
      <c r="D9271" s="164">
        <v>346599</v>
      </c>
      <c r="E9271" s="151">
        <v>833</v>
      </c>
      <c r="F9271" s="164"/>
      <c r="G9271" s="1328"/>
    </row>
    <row r="9272" spans="1:7" ht="18.75" customHeight="1" x14ac:dyDescent="0.25">
      <c r="A9272" s="1333"/>
      <c r="B9272" s="146" t="s">
        <v>8924</v>
      </c>
      <c r="C9272" s="170" t="s">
        <v>95</v>
      </c>
      <c r="D9272" s="164">
        <v>370175</v>
      </c>
      <c r="E9272" s="151">
        <v>833</v>
      </c>
      <c r="F9272" s="164"/>
      <c r="G9272" s="1328"/>
    </row>
    <row r="9273" spans="1:7" ht="18.75" customHeight="1" x14ac:dyDescent="0.25">
      <c r="A9273" s="1333"/>
      <c r="B9273" s="146" t="s">
        <v>8925</v>
      </c>
      <c r="C9273" s="170" t="s">
        <v>95</v>
      </c>
      <c r="D9273" s="164">
        <v>395469</v>
      </c>
      <c r="E9273" s="151">
        <v>833</v>
      </c>
      <c r="F9273" s="164"/>
      <c r="G9273" s="1328"/>
    </row>
    <row r="9274" spans="1:7" ht="18.75" customHeight="1" x14ac:dyDescent="0.25">
      <c r="A9274" s="1333"/>
      <c r="B9274" s="146" t="s">
        <v>8926</v>
      </c>
      <c r="C9274" s="170" t="s">
        <v>95</v>
      </c>
      <c r="D9274" s="164">
        <v>422723</v>
      </c>
      <c r="E9274" s="151">
        <v>833</v>
      </c>
      <c r="F9274" s="164"/>
      <c r="G9274" s="1328"/>
    </row>
    <row r="9275" spans="1:7" ht="18.75" customHeight="1" x14ac:dyDescent="0.25">
      <c r="A9275" s="1333"/>
      <c r="B9275" s="146" t="s">
        <v>8927</v>
      </c>
      <c r="C9275" s="170" t="s">
        <v>95</v>
      </c>
      <c r="D9275" s="164">
        <v>452216</v>
      </c>
      <c r="E9275" s="151">
        <v>833</v>
      </c>
      <c r="F9275" s="164"/>
      <c r="G9275" s="1328"/>
    </row>
    <row r="9276" spans="1:7" ht="18.75" customHeight="1" x14ac:dyDescent="0.25">
      <c r="A9276" s="1333"/>
      <c r="B9276" s="146" t="s">
        <v>8928</v>
      </c>
      <c r="C9276" s="170" t="s">
        <v>95</v>
      </c>
      <c r="D9276" s="164">
        <v>484259</v>
      </c>
      <c r="E9276" s="151">
        <v>833</v>
      </c>
      <c r="F9276" s="164"/>
      <c r="G9276" s="1328"/>
    </row>
    <row r="9277" spans="1:7" ht="18.75" customHeight="1" x14ac:dyDescent="0.25">
      <c r="A9277" s="1333"/>
      <c r="B9277" s="146" t="s">
        <v>8929</v>
      </c>
      <c r="C9277" s="170" t="s">
        <v>95</v>
      </c>
      <c r="D9277" s="164">
        <v>519226</v>
      </c>
      <c r="E9277" s="151">
        <v>833</v>
      </c>
      <c r="F9277" s="164"/>
      <c r="G9277" s="1328"/>
    </row>
    <row r="9278" spans="1:7" ht="18.75" customHeight="1" x14ac:dyDescent="0.25">
      <c r="A9278" s="1333"/>
      <c r="B9278" s="146" t="s">
        <v>8930</v>
      </c>
      <c r="C9278" s="170" t="s">
        <v>95</v>
      </c>
      <c r="D9278" s="164">
        <v>557519</v>
      </c>
      <c r="E9278" s="151">
        <v>833</v>
      </c>
      <c r="F9278" s="164"/>
      <c r="G9278" s="1328"/>
    </row>
    <row r="9279" spans="1:7" ht="18.75" customHeight="1" x14ac:dyDescent="0.25">
      <c r="A9279" s="1333"/>
      <c r="B9279" s="146" t="s">
        <v>8931</v>
      </c>
      <c r="C9279" s="170" t="s">
        <v>95</v>
      </c>
      <c r="D9279" s="164">
        <v>599611</v>
      </c>
      <c r="E9279" s="151">
        <v>833</v>
      </c>
      <c r="F9279" s="164"/>
      <c r="G9279" s="1328"/>
    </row>
    <row r="9280" spans="1:7" ht="18.75" customHeight="1" x14ac:dyDescent="0.25">
      <c r="A9280" s="1333"/>
      <c r="B9280" s="146" t="s">
        <v>8932</v>
      </c>
      <c r="C9280" s="170" t="s">
        <v>95</v>
      </c>
      <c r="D9280" s="164">
        <v>646040</v>
      </c>
      <c r="E9280" s="151">
        <v>833</v>
      </c>
      <c r="F9280" s="164"/>
      <c r="G9280" s="1328"/>
    </row>
    <row r="9281" spans="1:7" ht="18.75" customHeight="1" x14ac:dyDescent="0.25">
      <c r="A9281" s="1333">
        <v>46</v>
      </c>
      <c r="B9281" s="146" t="s">
        <v>8933</v>
      </c>
      <c r="C9281" s="170" t="s">
        <v>95</v>
      </c>
      <c r="D9281" s="164">
        <v>65142</v>
      </c>
      <c r="E9281" s="151">
        <v>833</v>
      </c>
      <c r="F9281" s="164"/>
      <c r="G9281" s="1337" t="s">
        <v>7957</v>
      </c>
    </row>
    <row r="9282" spans="1:7" ht="18.75" customHeight="1" x14ac:dyDescent="0.25">
      <c r="A9282" s="1333"/>
      <c r="B9282" s="146" t="s">
        <v>8934</v>
      </c>
      <c r="C9282" s="170" t="s">
        <v>95</v>
      </c>
      <c r="D9282" s="164">
        <v>85815</v>
      </c>
      <c r="E9282" s="151">
        <v>833</v>
      </c>
      <c r="F9282" s="164"/>
      <c r="G9282" s="1328"/>
    </row>
    <row r="9283" spans="1:7" ht="18.75" customHeight="1" x14ac:dyDescent="0.25">
      <c r="A9283" s="1333"/>
      <c r="B9283" s="146" t="s">
        <v>8935</v>
      </c>
      <c r="C9283" s="170" t="s">
        <v>95</v>
      </c>
      <c r="D9283" s="164">
        <v>225790</v>
      </c>
      <c r="E9283" s="151">
        <v>833</v>
      </c>
      <c r="F9283" s="164"/>
      <c r="G9283" s="1328"/>
    </row>
    <row r="9284" spans="1:7" ht="18.75" customHeight="1" x14ac:dyDescent="0.25">
      <c r="A9284" s="1333"/>
      <c r="B9284" s="146" t="s">
        <v>8936</v>
      </c>
      <c r="C9284" s="170" t="s">
        <v>95</v>
      </c>
      <c r="D9284" s="164">
        <v>303775</v>
      </c>
      <c r="E9284" s="151">
        <v>833</v>
      </c>
      <c r="F9284" s="164"/>
      <c r="G9284" s="1328"/>
    </row>
    <row r="9285" spans="1:7" ht="18.75" customHeight="1" x14ac:dyDescent="0.25">
      <c r="A9285" s="1333"/>
      <c r="B9285" s="146" t="s">
        <v>8937</v>
      </c>
      <c r="C9285" s="170" t="s">
        <v>95</v>
      </c>
      <c r="D9285" s="164">
        <v>324528</v>
      </c>
      <c r="E9285" s="151">
        <v>833</v>
      </c>
      <c r="F9285" s="164"/>
      <c r="G9285" s="1328"/>
    </row>
    <row r="9286" spans="1:7" ht="18.75" customHeight="1" x14ac:dyDescent="0.25">
      <c r="A9286" s="1333"/>
      <c r="B9286" s="146" t="s">
        <v>8938</v>
      </c>
      <c r="C9286" s="170" t="s">
        <v>95</v>
      </c>
      <c r="D9286" s="164">
        <v>346599</v>
      </c>
      <c r="E9286" s="151">
        <v>833</v>
      </c>
      <c r="F9286" s="164"/>
      <c r="G9286" s="1328"/>
    </row>
    <row r="9287" spans="1:7" ht="18.75" customHeight="1" x14ac:dyDescent="0.25">
      <c r="A9287" s="1333"/>
      <c r="B9287" s="146" t="s">
        <v>8939</v>
      </c>
      <c r="C9287" s="170" t="s">
        <v>95</v>
      </c>
      <c r="D9287" s="164">
        <v>370175</v>
      </c>
      <c r="E9287" s="151">
        <v>833</v>
      </c>
      <c r="F9287" s="164"/>
      <c r="G9287" s="1328"/>
    </row>
    <row r="9288" spans="1:7" ht="18.75" customHeight="1" x14ac:dyDescent="0.25">
      <c r="A9288" s="1333"/>
      <c r="B9288" s="146" t="s">
        <v>8940</v>
      </c>
      <c r="C9288" s="170" t="s">
        <v>95</v>
      </c>
      <c r="D9288" s="164">
        <v>395469</v>
      </c>
      <c r="E9288" s="151">
        <v>833</v>
      </c>
      <c r="F9288" s="164"/>
      <c r="G9288" s="1328"/>
    </row>
    <row r="9289" spans="1:7" ht="18.75" customHeight="1" x14ac:dyDescent="0.25">
      <c r="A9289" s="1333"/>
      <c r="B9289" s="146" t="s">
        <v>8941</v>
      </c>
      <c r="C9289" s="170" t="s">
        <v>95</v>
      </c>
      <c r="D9289" s="164">
        <v>422723</v>
      </c>
      <c r="E9289" s="151">
        <v>833</v>
      </c>
      <c r="F9289" s="164"/>
      <c r="G9289" s="1328"/>
    </row>
    <row r="9290" spans="1:7" ht="18.75" customHeight="1" x14ac:dyDescent="0.25">
      <c r="A9290" s="1333"/>
      <c r="B9290" s="146" t="s">
        <v>8942</v>
      </c>
      <c r="C9290" s="170" t="s">
        <v>95</v>
      </c>
      <c r="D9290" s="164">
        <v>452216</v>
      </c>
      <c r="E9290" s="151">
        <v>833</v>
      </c>
      <c r="F9290" s="164"/>
      <c r="G9290" s="1328"/>
    </row>
    <row r="9291" spans="1:7" ht="18.75" customHeight="1" x14ac:dyDescent="0.25">
      <c r="A9291" s="1333"/>
      <c r="B9291" s="146" t="s">
        <v>8943</v>
      </c>
      <c r="C9291" s="170" t="s">
        <v>95</v>
      </c>
      <c r="D9291" s="164">
        <v>484259</v>
      </c>
      <c r="E9291" s="151">
        <v>833</v>
      </c>
      <c r="F9291" s="164"/>
      <c r="G9291" s="1328"/>
    </row>
    <row r="9292" spans="1:7" ht="18.75" customHeight="1" x14ac:dyDescent="0.25">
      <c r="A9292" s="1333"/>
      <c r="B9292" s="146" t="s">
        <v>8944</v>
      </c>
      <c r="C9292" s="170" t="s">
        <v>95</v>
      </c>
      <c r="D9292" s="164">
        <v>519226</v>
      </c>
      <c r="E9292" s="151">
        <v>833</v>
      </c>
      <c r="F9292" s="164"/>
      <c r="G9292" s="1328"/>
    </row>
    <row r="9293" spans="1:7" ht="18.75" customHeight="1" x14ac:dyDescent="0.25">
      <c r="A9293" s="1333"/>
      <c r="B9293" s="146" t="s">
        <v>8945</v>
      </c>
      <c r="C9293" s="170" t="s">
        <v>95</v>
      </c>
      <c r="D9293" s="164">
        <v>557519</v>
      </c>
      <c r="E9293" s="151">
        <v>833</v>
      </c>
      <c r="F9293" s="164"/>
      <c r="G9293" s="1328"/>
    </row>
    <row r="9294" spans="1:7" ht="18.75" customHeight="1" x14ac:dyDescent="0.25">
      <c r="A9294" s="1333"/>
      <c r="B9294" s="146" t="s">
        <v>8946</v>
      </c>
      <c r="C9294" s="170" t="s">
        <v>95</v>
      </c>
      <c r="D9294" s="164">
        <v>599611</v>
      </c>
      <c r="E9294" s="151">
        <v>833</v>
      </c>
      <c r="F9294" s="164"/>
      <c r="G9294" s="1328"/>
    </row>
    <row r="9295" spans="1:7" ht="18.75" customHeight="1" x14ac:dyDescent="0.25">
      <c r="A9295" s="1333"/>
      <c r="B9295" s="146" t="s">
        <v>8947</v>
      </c>
      <c r="C9295" s="170" t="s">
        <v>95</v>
      </c>
      <c r="D9295" s="164">
        <v>646040</v>
      </c>
      <c r="E9295" s="151">
        <v>833</v>
      </c>
      <c r="F9295" s="164"/>
      <c r="G9295" s="1328"/>
    </row>
    <row r="9296" spans="1:7" ht="18.75" customHeight="1" x14ac:dyDescent="0.25">
      <c r="A9296" s="1333">
        <v>47</v>
      </c>
      <c r="B9296" s="146" t="s">
        <v>8678</v>
      </c>
      <c r="C9296" s="170" t="s">
        <v>95</v>
      </c>
      <c r="D9296" s="164">
        <v>65142</v>
      </c>
      <c r="E9296" s="151">
        <v>833</v>
      </c>
      <c r="F9296" s="164"/>
      <c r="G9296" s="1337" t="s">
        <v>7957</v>
      </c>
    </row>
    <row r="9297" spans="1:7" ht="18.75" customHeight="1" x14ac:dyDescent="0.25">
      <c r="A9297" s="1333"/>
      <c r="B9297" s="146" t="s">
        <v>8679</v>
      </c>
      <c r="C9297" s="170" t="s">
        <v>95</v>
      </c>
      <c r="D9297" s="164">
        <v>85815</v>
      </c>
      <c r="E9297" s="151">
        <v>833</v>
      </c>
      <c r="F9297" s="164"/>
      <c r="G9297" s="1328"/>
    </row>
    <row r="9298" spans="1:7" ht="18.75" customHeight="1" x14ac:dyDescent="0.25">
      <c r="A9298" s="1333"/>
      <c r="B9298" s="146" t="s">
        <v>8680</v>
      </c>
      <c r="C9298" s="170" t="s">
        <v>95</v>
      </c>
      <c r="D9298" s="164">
        <v>225790</v>
      </c>
      <c r="E9298" s="151">
        <v>833</v>
      </c>
      <c r="F9298" s="164"/>
      <c r="G9298" s="1328"/>
    </row>
    <row r="9299" spans="1:7" ht="18.75" customHeight="1" x14ac:dyDescent="0.25">
      <c r="A9299" s="1333"/>
      <c r="B9299" s="146" t="s">
        <v>8681</v>
      </c>
      <c r="C9299" s="170" t="s">
        <v>95</v>
      </c>
      <c r="D9299" s="164">
        <v>303775</v>
      </c>
      <c r="E9299" s="151">
        <v>833</v>
      </c>
      <c r="F9299" s="164"/>
      <c r="G9299" s="1328"/>
    </row>
    <row r="9300" spans="1:7" ht="18.75" customHeight="1" x14ac:dyDescent="0.25">
      <c r="A9300" s="1333"/>
      <c r="B9300" s="146" t="s">
        <v>8682</v>
      </c>
      <c r="C9300" s="170" t="s">
        <v>95</v>
      </c>
      <c r="D9300" s="164">
        <v>324528</v>
      </c>
      <c r="E9300" s="151">
        <v>833</v>
      </c>
      <c r="F9300" s="164"/>
      <c r="G9300" s="1328"/>
    </row>
    <row r="9301" spans="1:7" ht="18.75" customHeight="1" x14ac:dyDescent="0.25">
      <c r="A9301" s="1333"/>
      <c r="B9301" s="146" t="s">
        <v>8683</v>
      </c>
      <c r="C9301" s="170" t="s">
        <v>95</v>
      </c>
      <c r="D9301" s="164">
        <v>346599</v>
      </c>
      <c r="E9301" s="151">
        <v>833</v>
      </c>
      <c r="F9301" s="164"/>
      <c r="G9301" s="1328"/>
    </row>
    <row r="9302" spans="1:7" ht="18.75" customHeight="1" x14ac:dyDescent="0.25">
      <c r="A9302" s="1333"/>
      <c r="B9302" s="146" t="s">
        <v>8684</v>
      </c>
      <c r="C9302" s="170" t="s">
        <v>95</v>
      </c>
      <c r="D9302" s="164">
        <v>370175</v>
      </c>
      <c r="E9302" s="151">
        <v>833</v>
      </c>
      <c r="F9302" s="164"/>
      <c r="G9302" s="1328"/>
    </row>
    <row r="9303" spans="1:7" ht="18.75" customHeight="1" x14ac:dyDescent="0.25">
      <c r="A9303" s="1333"/>
      <c r="B9303" s="146" t="s">
        <v>8685</v>
      </c>
      <c r="C9303" s="170" t="s">
        <v>95</v>
      </c>
      <c r="D9303" s="164">
        <v>395469</v>
      </c>
      <c r="E9303" s="151">
        <v>833</v>
      </c>
      <c r="F9303" s="164"/>
      <c r="G9303" s="1328"/>
    </row>
    <row r="9304" spans="1:7" ht="18.75" customHeight="1" x14ac:dyDescent="0.25">
      <c r="A9304" s="1333"/>
      <c r="B9304" s="146" t="s">
        <v>8686</v>
      </c>
      <c r="C9304" s="170" t="s">
        <v>95</v>
      </c>
      <c r="D9304" s="164">
        <v>422723</v>
      </c>
      <c r="E9304" s="151">
        <v>833</v>
      </c>
      <c r="F9304" s="164"/>
      <c r="G9304" s="1328"/>
    </row>
    <row r="9305" spans="1:7" ht="18.75" customHeight="1" x14ac:dyDescent="0.25">
      <c r="A9305" s="1333"/>
      <c r="B9305" s="146" t="s">
        <v>8687</v>
      </c>
      <c r="C9305" s="170" t="s">
        <v>95</v>
      </c>
      <c r="D9305" s="164">
        <v>452216</v>
      </c>
      <c r="E9305" s="151">
        <v>833</v>
      </c>
      <c r="F9305" s="164"/>
      <c r="G9305" s="1328"/>
    </row>
    <row r="9306" spans="1:7" ht="18.75" customHeight="1" x14ac:dyDescent="0.25">
      <c r="A9306" s="1333"/>
      <c r="B9306" s="146" t="s">
        <v>8688</v>
      </c>
      <c r="C9306" s="170" t="s">
        <v>95</v>
      </c>
      <c r="D9306" s="164">
        <v>484259</v>
      </c>
      <c r="E9306" s="151">
        <v>833</v>
      </c>
      <c r="F9306" s="164"/>
      <c r="G9306" s="1328"/>
    </row>
    <row r="9307" spans="1:7" ht="18.75" customHeight="1" x14ac:dyDescent="0.25">
      <c r="A9307" s="1333"/>
      <c r="B9307" s="146" t="s">
        <v>8689</v>
      </c>
      <c r="C9307" s="170" t="s">
        <v>95</v>
      </c>
      <c r="D9307" s="164">
        <v>519226</v>
      </c>
      <c r="E9307" s="151">
        <v>833</v>
      </c>
      <c r="F9307" s="164"/>
      <c r="G9307" s="1328"/>
    </row>
    <row r="9308" spans="1:7" ht="18.75" customHeight="1" x14ac:dyDescent="0.25">
      <c r="A9308" s="1333"/>
      <c r="B9308" s="146" t="s">
        <v>8690</v>
      </c>
      <c r="C9308" s="170" t="s">
        <v>95</v>
      </c>
      <c r="D9308" s="164">
        <v>557519</v>
      </c>
      <c r="E9308" s="151">
        <v>833</v>
      </c>
      <c r="F9308" s="164"/>
      <c r="G9308" s="1328"/>
    </row>
    <row r="9309" spans="1:7" ht="18.75" customHeight="1" x14ac:dyDescent="0.25">
      <c r="A9309" s="1333"/>
      <c r="B9309" s="146" t="s">
        <v>8691</v>
      </c>
      <c r="C9309" s="170" t="s">
        <v>95</v>
      </c>
      <c r="D9309" s="164">
        <v>599611</v>
      </c>
      <c r="E9309" s="151">
        <v>833</v>
      </c>
      <c r="F9309" s="164"/>
      <c r="G9309" s="1328"/>
    </row>
    <row r="9310" spans="1:7" ht="18.75" customHeight="1" x14ac:dyDescent="0.25">
      <c r="A9310" s="1333"/>
      <c r="B9310" s="146" t="s">
        <v>8692</v>
      </c>
      <c r="C9310" s="170" t="s">
        <v>95</v>
      </c>
      <c r="D9310" s="164">
        <v>646040</v>
      </c>
      <c r="E9310" s="151">
        <v>833</v>
      </c>
      <c r="F9310" s="164"/>
      <c r="G9310" s="1328"/>
    </row>
    <row r="9311" spans="1:7" ht="18.75" customHeight="1" x14ac:dyDescent="0.25">
      <c r="A9311" s="1333">
        <v>48</v>
      </c>
      <c r="B9311" s="146" t="s">
        <v>8948</v>
      </c>
      <c r="C9311" s="170" t="s">
        <v>95</v>
      </c>
      <c r="D9311" s="164">
        <v>65142</v>
      </c>
      <c r="E9311" s="151">
        <v>833</v>
      </c>
      <c r="F9311" s="164"/>
      <c r="G9311" s="1337" t="s">
        <v>7957</v>
      </c>
    </row>
    <row r="9312" spans="1:7" ht="18.75" customHeight="1" x14ac:dyDescent="0.25">
      <c r="A9312" s="1333"/>
      <c r="B9312" s="146" t="s">
        <v>8949</v>
      </c>
      <c r="C9312" s="170" t="s">
        <v>95</v>
      </c>
      <c r="D9312" s="164">
        <v>85815</v>
      </c>
      <c r="E9312" s="151">
        <v>833</v>
      </c>
      <c r="F9312" s="164"/>
      <c r="G9312" s="1328"/>
    </row>
    <row r="9313" spans="1:7" ht="18.75" customHeight="1" x14ac:dyDescent="0.25">
      <c r="A9313" s="1333"/>
      <c r="B9313" s="146" t="s">
        <v>8950</v>
      </c>
      <c r="C9313" s="170" t="s">
        <v>95</v>
      </c>
      <c r="D9313" s="164">
        <v>225790</v>
      </c>
      <c r="E9313" s="151">
        <v>833</v>
      </c>
      <c r="F9313" s="164"/>
      <c r="G9313" s="1328"/>
    </row>
    <row r="9314" spans="1:7" ht="18.75" customHeight="1" x14ac:dyDescent="0.25">
      <c r="A9314" s="1333"/>
      <c r="B9314" s="146" t="s">
        <v>8951</v>
      </c>
      <c r="C9314" s="170" t="s">
        <v>95</v>
      </c>
      <c r="D9314" s="164">
        <v>303775</v>
      </c>
      <c r="E9314" s="151">
        <v>833</v>
      </c>
      <c r="F9314" s="164"/>
      <c r="G9314" s="1328"/>
    </row>
    <row r="9315" spans="1:7" ht="18.75" customHeight="1" x14ac:dyDescent="0.25">
      <c r="A9315" s="1333"/>
      <c r="B9315" s="146" t="s">
        <v>8952</v>
      </c>
      <c r="C9315" s="170" t="s">
        <v>95</v>
      </c>
      <c r="D9315" s="164">
        <v>324528</v>
      </c>
      <c r="E9315" s="151">
        <v>833</v>
      </c>
      <c r="F9315" s="164"/>
      <c r="G9315" s="1328"/>
    </row>
    <row r="9316" spans="1:7" ht="18.75" customHeight="1" x14ac:dyDescent="0.25">
      <c r="A9316" s="1333"/>
      <c r="B9316" s="146" t="s">
        <v>8953</v>
      </c>
      <c r="C9316" s="170" t="s">
        <v>95</v>
      </c>
      <c r="D9316" s="164">
        <v>346599</v>
      </c>
      <c r="E9316" s="151">
        <v>833</v>
      </c>
      <c r="F9316" s="164"/>
      <c r="G9316" s="1328"/>
    </row>
    <row r="9317" spans="1:7" ht="18.75" customHeight="1" x14ac:dyDescent="0.25">
      <c r="A9317" s="1333"/>
      <c r="B9317" s="146" t="s">
        <v>8954</v>
      </c>
      <c r="C9317" s="170" t="s">
        <v>95</v>
      </c>
      <c r="D9317" s="164">
        <v>370175</v>
      </c>
      <c r="E9317" s="151">
        <v>833</v>
      </c>
      <c r="F9317" s="164"/>
      <c r="G9317" s="1328"/>
    </row>
    <row r="9318" spans="1:7" ht="18.75" customHeight="1" x14ac:dyDescent="0.25">
      <c r="A9318" s="1333"/>
      <c r="B9318" s="146" t="s">
        <v>8955</v>
      </c>
      <c r="C9318" s="170" t="s">
        <v>95</v>
      </c>
      <c r="D9318" s="164">
        <v>395469</v>
      </c>
      <c r="E9318" s="151">
        <v>833</v>
      </c>
      <c r="F9318" s="164"/>
      <c r="G9318" s="1328"/>
    </row>
    <row r="9319" spans="1:7" ht="18.75" customHeight="1" x14ac:dyDescent="0.25">
      <c r="A9319" s="1333"/>
      <c r="B9319" s="146" t="s">
        <v>8956</v>
      </c>
      <c r="C9319" s="170" t="s">
        <v>95</v>
      </c>
      <c r="D9319" s="164">
        <v>422723</v>
      </c>
      <c r="E9319" s="151">
        <v>833</v>
      </c>
      <c r="F9319" s="164"/>
      <c r="G9319" s="1328"/>
    </row>
    <row r="9320" spans="1:7" ht="18.75" customHeight="1" x14ac:dyDescent="0.25">
      <c r="A9320" s="1333"/>
      <c r="B9320" s="146" t="s">
        <v>8957</v>
      </c>
      <c r="C9320" s="170" t="s">
        <v>95</v>
      </c>
      <c r="D9320" s="164">
        <v>452216</v>
      </c>
      <c r="E9320" s="151">
        <v>833</v>
      </c>
      <c r="F9320" s="164"/>
      <c r="G9320" s="1328"/>
    </row>
    <row r="9321" spans="1:7" ht="18.75" customHeight="1" x14ac:dyDescent="0.25">
      <c r="A9321" s="1333"/>
      <c r="B9321" s="146" t="s">
        <v>8958</v>
      </c>
      <c r="C9321" s="170" t="s">
        <v>95</v>
      </c>
      <c r="D9321" s="164">
        <v>484259</v>
      </c>
      <c r="E9321" s="151">
        <v>833</v>
      </c>
      <c r="F9321" s="164"/>
      <c r="G9321" s="1328"/>
    </row>
    <row r="9322" spans="1:7" ht="18.75" customHeight="1" x14ac:dyDescent="0.25">
      <c r="A9322" s="1333"/>
      <c r="B9322" s="146" t="s">
        <v>8959</v>
      </c>
      <c r="C9322" s="170" t="s">
        <v>95</v>
      </c>
      <c r="D9322" s="164">
        <v>519226</v>
      </c>
      <c r="E9322" s="151">
        <v>833</v>
      </c>
      <c r="F9322" s="164"/>
      <c r="G9322" s="1328"/>
    </row>
    <row r="9323" spans="1:7" ht="18.75" customHeight="1" x14ac:dyDescent="0.25">
      <c r="A9323" s="1333"/>
      <c r="B9323" s="146" t="s">
        <v>8960</v>
      </c>
      <c r="C9323" s="170" t="s">
        <v>95</v>
      </c>
      <c r="D9323" s="164">
        <v>557519</v>
      </c>
      <c r="E9323" s="151">
        <v>833</v>
      </c>
      <c r="F9323" s="164"/>
      <c r="G9323" s="1328"/>
    </row>
    <row r="9324" spans="1:7" ht="18.75" customHeight="1" x14ac:dyDescent="0.25">
      <c r="A9324" s="1333"/>
      <c r="B9324" s="146" t="s">
        <v>8961</v>
      </c>
      <c r="C9324" s="170" t="s">
        <v>95</v>
      </c>
      <c r="D9324" s="164">
        <v>599611</v>
      </c>
      <c r="E9324" s="151">
        <v>833</v>
      </c>
      <c r="F9324" s="164"/>
      <c r="G9324" s="1328"/>
    </row>
    <row r="9325" spans="1:7" ht="18.75" customHeight="1" x14ac:dyDescent="0.25">
      <c r="A9325" s="1333"/>
      <c r="B9325" s="146" t="s">
        <v>8962</v>
      </c>
      <c r="C9325" s="170" t="s">
        <v>95</v>
      </c>
      <c r="D9325" s="164">
        <v>646040</v>
      </c>
      <c r="E9325" s="151">
        <v>833</v>
      </c>
      <c r="F9325" s="164"/>
      <c r="G9325" s="1328"/>
    </row>
    <row r="9326" spans="1:7" ht="18.75" customHeight="1" x14ac:dyDescent="0.25">
      <c r="A9326" s="1333">
        <v>49</v>
      </c>
      <c r="B9326" s="146" t="s">
        <v>8963</v>
      </c>
      <c r="C9326" s="170" t="s">
        <v>95</v>
      </c>
      <c r="D9326" s="164">
        <v>65142</v>
      </c>
      <c r="E9326" s="151">
        <v>833</v>
      </c>
      <c r="F9326" s="164"/>
      <c r="G9326" s="1337" t="s">
        <v>7957</v>
      </c>
    </row>
    <row r="9327" spans="1:7" ht="18.75" customHeight="1" x14ac:dyDescent="0.25">
      <c r="A9327" s="1333"/>
      <c r="B9327" s="146" t="s">
        <v>8964</v>
      </c>
      <c r="C9327" s="170" t="s">
        <v>95</v>
      </c>
      <c r="D9327" s="164">
        <v>85815</v>
      </c>
      <c r="E9327" s="151">
        <v>833</v>
      </c>
      <c r="F9327" s="164"/>
      <c r="G9327" s="1328"/>
    </row>
    <row r="9328" spans="1:7" ht="18.75" customHeight="1" x14ac:dyDescent="0.25">
      <c r="A9328" s="1333"/>
      <c r="B9328" s="146" t="s">
        <v>8965</v>
      </c>
      <c r="C9328" s="170" t="s">
        <v>95</v>
      </c>
      <c r="D9328" s="164">
        <v>225790</v>
      </c>
      <c r="E9328" s="151">
        <v>833</v>
      </c>
      <c r="F9328" s="164"/>
      <c r="G9328" s="1328"/>
    </row>
    <row r="9329" spans="1:7" ht="18.75" customHeight="1" x14ac:dyDescent="0.25">
      <c r="A9329" s="1333"/>
      <c r="B9329" s="146" t="s">
        <v>8966</v>
      </c>
      <c r="C9329" s="170" t="s">
        <v>95</v>
      </c>
      <c r="D9329" s="164">
        <v>303775</v>
      </c>
      <c r="E9329" s="151">
        <v>833</v>
      </c>
      <c r="F9329" s="164"/>
      <c r="G9329" s="1328"/>
    </row>
    <row r="9330" spans="1:7" ht="18.75" customHeight="1" x14ac:dyDescent="0.25">
      <c r="A9330" s="1333"/>
      <c r="B9330" s="146" t="s">
        <v>8967</v>
      </c>
      <c r="C9330" s="170" t="s">
        <v>95</v>
      </c>
      <c r="D9330" s="164">
        <v>324528</v>
      </c>
      <c r="E9330" s="151">
        <v>833</v>
      </c>
      <c r="F9330" s="164"/>
      <c r="G9330" s="1328"/>
    </row>
    <row r="9331" spans="1:7" ht="18.75" customHeight="1" x14ac:dyDescent="0.25">
      <c r="A9331" s="1333"/>
      <c r="B9331" s="146" t="s">
        <v>8968</v>
      </c>
      <c r="C9331" s="170" t="s">
        <v>95</v>
      </c>
      <c r="D9331" s="164">
        <v>346599</v>
      </c>
      <c r="E9331" s="151">
        <v>833</v>
      </c>
      <c r="F9331" s="164"/>
      <c r="G9331" s="1328"/>
    </row>
    <row r="9332" spans="1:7" ht="18.75" customHeight="1" x14ac:dyDescent="0.25">
      <c r="A9332" s="1333"/>
      <c r="B9332" s="146" t="s">
        <v>8969</v>
      </c>
      <c r="C9332" s="170" t="s">
        <v>95</v>
      </c>
      <c r="D9332" s="164">
        <v>370175</v>
      </c>
      <c r="E9332" s="151">
        <v>833</v>
      </c>
      <c r="F9332" s="164"/>
      <c r="G9332" s="1328"/>
    </row>
    <row r="9333" spans="1:7" ht="18.75" customHeight="1" x14ac:dyDescent="0.25">
      <c r="A9333" s="1333"/>
      <c r="B9333" s="146" t="s">
        <v>8970</v>
      </c>
      <c r="C9333" s="170" t="s">
        <v>95</v>
      </c>
      <c r="D9333" s="164">
        <v>395469</v>
      </c>
      <c r="E9333" s="151">
        <v>833</v>
      </c>
      <c r="F9333" s="164"/>
      <c r="G9333" s="1328"/>
    </row>
    <row r="9334" spans="1:7" ht="18.75" customHeight="1" x14ac:dyDescent="0.25">
      <c r="A9334" s="1333"/>
      <c r="B9334" s="146" t="s">
        <v>8971</v>
      </c>
      <c r="C9334" s="170" t="s">
        <v>95</v>
      </c>
      <c r="D9334" s="164">
        <v>422723</v>
      </c>
      <c r="E9334" s="151">
        <v>833</v>
      </c>
      <c r="F9334" s="164"/>
      <c r="G9334" s="1328"/>
    </row>
    <row r="9335" spans="1:7" ht="18.75" customHeight="1" x14ac:dyDescent="0.25">
      <c r="A9335" s="1333"/>
      <c r="B9335" s="146" t="s">
        <v>8972</v>
      </c>
      <c r="C9335" s="170" t="s">
        <v>95</v>
      </c>
      <c r="D9335" s="164">
        <v>452216</v>
      </c>
      <c r="E9335" s="151">
        <v>833</v>
      </c>
      <c r="F9335" s="164"/>
      <c r="G9335" s="1328"/>
    </row>
    <row r="9336" spans="1:7" ht="18.75" customHeight="1" x14ac:dyDescent="0.25">
      <c r="A9336" s="1333"/>
      <c r="B9336" s="146" t="s">
        <v>8973</v>
      </c>
      <c r="C9336" s="170" t="s">
        <v>95</v>
      </c>
      <c r="D9336" s="164">
        <v>484259</v>
      </c>
      <c r="E9336" s="151">
        <v>833</v>
      </c>
      <c r="F9336" s="164"/>
      <c r="G9336" s="1328"/>
    </row>
    <row r="9337" spans="1:7" ht="18.75" customHeight="1" x14ac:dyDescent="0.25">
      <c r="A9337" s="1333"/>
      <c r="B9337" s="146" t="s">
        <v>8974</v>
      </c>
      <c r="C9337" s="170" t="s">
        <v>95</v>
      </c>
      <c r="D9337" s="164">
        <v>519226</v>
      </c>
      <c r="E9337" s="151">
        <v>833</v>
      </c>
      <c r="F9337" s="164"/>
      <c r="G9337" s="1328"/>
    </row>
    <row r="9338" spans="1:7" ht="18.75" customHeight="1" x14ac:dyDescent="0.25">
      <c r="A9338" s="1333"/>
      <c r="B9338" s="146" t="s">
        <v>8975</v>
      </c>
      <c r="C9338" s="170" t="s">
        <v>95</v>
      </c>
      <c r="D9338" s="164">
        <v>557519</v>
      </c>
      <c r="E9338" s="151">
        <v>833</v>
      </c>
      <c r="F9338" s="164"/>
      <c r="G9338" s="1328"/>
    </row>
    <row r="9339" spans="1:7" ht="18.75" customHeight="1" x14ac:dyDescent="0.25">
      <c r="A9339" s="1333"/>
      <c r="B9339" s="146" t="s">
        <v>8976</v>
      </c>
      <c r="C9339" s="170" t="s">
        <v>95</v>
      </c>
      <c r="D9339" s="164">
        <v>599611</v>
      </c>
      <c r="E9339" s="151">
        <v>833</v>
      </c>
      <c r="F9339" s="164"/>
      <c r="G9339" s="1328"/>
    </row>
    <row r="9340" spans="1:7" ht="18.75" customHeight="1" x14ac:dyDescent="0.25">
      <c r="A9340" s="1333"/>
      <c r="B9340" s="146" t="s">
        <v>8977</v>
      </c>
      <c r="C9340" s="170" t="s">
        <v>95</v>
      </c>
      <c r="D9340" s="164">
        <v>646040</v>
      </c>
      <c r="E9340" s="151">
        <v>833</v>
      </c>
      <c r="F9340" s="164"/>
      <c r="G9340" s="1328"/>
    </row>
    <row r="9341" spans="1:7" ht="18.75" customHeight="1" x14ac:dyDescent="0.25">
      <c r="A9341" s="1333">
        <v>50</v>
      </c>
      <c r="B9341" s="146" t="s">
        <v>8978</v>
      </c>
      <c r="C9341" s="170" t="s">
        <v>95</v>
      </c>
      <c r="D9341" s="164">
        <v>65142</v>
      </c>
      <c r="E9341" s="151">
        <v>833</v>
      </c>
      <c r="F9341" s="164"/>
      <c r="G9341" s="1337" t="s">
        <v>7957</v>
      </c>
    </row>
    <row r="9342" spans="1:7" ht="18.75" customHeight="1" x14ac:dyDescent="0.25">
      <c r="A9342" s="1333"/>
      <c r="B9342" s="146" t="s">
        <v>8979</v>
      </c>
      <c r="C9342" s="170" t="s">
        <v>95</v>
      </c>
      <c r="D9342" s="164">
        <v>85815</v>
      </c>
      <c r="E9342" s="151">
        <v>833</v>
      </c>
      <c r="F9342" s="164"/>
      <c r="G9342" s="1328"/>
    </row>
    <row r="9343" spans="1:7" ht="18.75" customHeight="1" x14ac:dyDescent="0.25">
      <c r="A9343" s="1333"/>
      <c r="B9343" s="146" t="s">
        <v>8980</v>
      </c>
      <c r="C9343" s="170" t="s">
        <v>95</v>
      </c>
      <c r="D9343" s="164">
        <v>225790</v>
      </c>
      <c r="E9343" s="151">
        <v>833</v>
      </c>
      <c r="F9343" s="164"/>
      <c r="G9343" s="1328"/>
    </row>
    <row r="9344" spans="1:7" ht="18.75" customHeight="1" x14ac:dyDescent="0.25">
      <c r="A9344" s="1333"/>
      <c r="B9344" s="146" t="s">
        <v>8981</v>
      </c>
      <c r="C9344" s="170" t="s">
        <v>95</v>
      </c>
      <c r="D9344" s="164">
        <v>303775</v>
      </c>
      <c r="E9344" s="151">
        <v>833</v>
      </c>
      <c r="F9344" s="164"/>
      <c r="G9344" s="1328"/>
    </row>
    <row r="9345" spans="1:7" ht="18.75" customHeight="1" x14ac:dyDescent="0.25">
      <c r="A9345" s="1333"/>
      <c r="B9345" s="146" t="s">
        <v>8982</v>
      </c>
      <c r="C9345" s="170" t="s">
        <v>95</v>
      </c>
      <c r="D9345" s="164">
        <v>324528</v>
      </c>
      <c r="E9345" s="151">
        <v>833</v>
      </c>
      <c r="F9345" s="164"/>
      <c r="G9345" s="1328"/>
    </row>
    <row r="9346" spans="1:7" ht="18.75" customHeight="1" x14ac:dyDescent="0.25">
      <c r="A9346" s="1333"/>
      <c r="B9346" s="146" t="s">
        <v>8983</v>
      </c>
      <c r="C9346" s="170" t="s">
        <v>95</v>
      </c>
      <c r="D9346" s="164">
        <v>346599</v>
      </c>
      <c r="E9346" s="151">
        <v>833</v>
      </c>
      <c r="F9346" s="164"/>
      <c r="G9346" s="1328"/>
    </row>
    <row r="9347" spans="1:7" ht="18.75" customHeight="1" x14ac:dyDescent="0.25">
      <c r="A9347" s="1333"/>
      <c r="B9347" s="146" t="s">
        <v>8984</v>
      </c>
      <c r="C9347" s="170" t="s">
        <v>95</v>
      </c>
      <c r="D9347" s="164">
        <v>370175</v>
      </c>
      <c r="E9347" s="151">
        <v>833</v>
      </c>
      <c r="F9347" s="164"/>
      <c r="G9347" s="1328"/>
    </row>
    <row r="9348" spans="1:7" ht="18.75" customHeight="1" x14ac:dyDescent="0.25">
      <c r="A9348" s="1333"/>
      <c r="B9348" s="146" t="s">
        <v>8985</v>
      </c>
      <c r="C9348" s="170" t="s">
        <v>95</v>
      </c>
      <c r="D9348" s="164">
        <v>395469</v>
      </c>
      <c r="E9348" s="151">
        <v>833</v>
      </c>
      <c r="F9348" s="164"/>
      <c r="G9348" s="1328"/>
    </row>
    <row r="9349" spans="1:7" ht="18.75" customHeight="1" x14ac:dyDescent="0.25">
      <c r="A9349" s="1333"/>
      <c r="B9349" s="146" t="s">
        <v>8986</v>
      </c>
      <c r="C9349" s="170" t="s">
        <v>95</v>
      </c>
      <c r="D9349" s="164">
        <v>422723</v>
      </c>
      <c r="E9349" s="151">
        <v>833</v>
      </c>
      <c r="F9349" s="164"/>
      <c r="G9349" s="1328"/>
    </row>
    <row r="9350" spans="1:7" ht="18.75" customHeight="1" x14ac:dyDescent="0.25">
      <c r="A9350" s="1333"/>
      <c r="B9350" s="146" t="s">
        <v>8987</v>
      </c>
      <c r="C9350" s="170" t="s">
        <v>95</v>
      </c>
      <c r="D9350" s="164">
        <v>452216</v>
      </c>
      <c r="E9350" s="151">
        <v>833</v>
      </c>
      <c r="F9350" s="164"/>
      <c r="G9350" s="1328"/>
    </row>
    <row r="9351" spans="1:7" ht="18.75" customHeight="1" x14ac:dyDescent="0.25">
      <c r="A9351" s="1333"/>
      <c r="B9351" s="146" t="s">
        <v>8988</v>
      </c>
      <c r="C9351" s="170" t="s">
        <v>95</v>
      </c>
      <c r="D9351" s="164">
        <v>484259</v>
      </c>
      <c r="E9351" s="151">
        <v>833</v>
      </c>
      <c r="F9351" s="164"/>
      <c r="G9351" s="1328"/>
    </row>
    <row r="9352" spans="1:7" ht="18.75" customHeight="1" x14ac:dyDescent="0.25">
      <c r="A9352" s="1333"/>
      <c r="B9352" s="146" t="s">
        <v>8989</v>
      </c>
      <c r="C9352" s="170" t="s">
        <v>95</v>
      </c>
      <c r="D9352" s="164">
        <v>519226</v>
      </c>
      <c r="E9352" s="151">
        <v>833</v>
      </c>
      <c r="F9352" s="164"/>
      <c r="G9352" s="1328"/>
    </row>
    <row r="9353" spans="1:7" ht="18.75" customHeight="1" x14ac:dyDescent="0.25">
      <c r="A9353" s="1333"/>
      <c r="B9353" s="146" t="s">
        <v>8990</v>
      </c>
      <c r="C9353" s="170" t="s">
        <v>95</v>
      </c>
      <c r="D9353" s="164">
        <v>557519</v>
      </c>
      <c r="E9353" s="151">
        <v>833</v>
      </c>
      <c r="F9353" s="164"/>
      <c r="G9353" s="1328"/>
    </row>
    <row r="9354" spans="1:7" ht="18.75" customHeight="1" x14ac:dyDescent="0.25">
      <c r="A9354" s="1333"/>
      <c r="B9354" s="146" t="s">
        <v>8991</v>
      </c>
      <c r="C9354" s="170" t="s">
        <v>95</v>
      </c>
      <c r="D9354" s="164">
        <v>599611</v>
      </c>
      <c r="E9354" s="151">
        <v>833</v>
      </c>
      <c r="F9354" s="164"/>
      <c r="G9354" s="1328"/>
    </row>
    <row r="9355" spans="1:7" ht="18.75" customHeight="1" x14ac:dyDescent="0.25">
      <c r="A9355" s="1333"/>
      <c r="B9355" s="146" t="s">
        <v>8992</v>
      </c>
      <c r="C9355" s="170" t="s">
        <v>95</v>
      </c>
      <c r="D9355" s="164">
        <v>646040</v>
      </c>
      <c r="E9355" s="151">
        <v>833</v>
      </c>
      <c r="F9355" s="164"/>
      <c r="G9355" s="1328"/>
    </row>
    <row r="9356" spans="1:7" ht="18.75" customHeight="1" x14ac:dyDescent="0.25">
      <c r="A9356" s="1333">
        <v>51</v>
      </c>
      <c r="B9356" s="146" t="s">
        <v>8993</v>
      </c>
      <c r="C9356" s="170" t="s">
        <v>95</v>
      </c>
      <c r="D9356" s="164">
        <v>65142</v>
      </c>
      <c r="E9356" s="151">
        <v>833</v>
      </c>
      <c r="F9356" s="164"/>
      <c r="G9356" s="1337" t="s">
        <v>7957</v>
      </c>
    </row>
    <row r="9357" spans="1:7" ht="18.75" customHeight="1" x14ac:dyDescent="0.25">
      <c r="A9357" s="1333"/>
      <c r="B9357" s="146" t="s">
        <v>8994</v>
      </c>
      <c r="C9357" s="170" t="s">
        <v>95</v>
      </c>
      <c r="D9357" s="164">
        <v>85815</v>
      </c>
      <c r="E9357" s="151">
        <v>833</v>
      </c>
      <c r="F9357" s="164"/>
      <c r="G9357" s="1328"/>
    </row>
    <row r="9358" spans="1:7" ht="18.75" customHeight="1" x14ac:dyDescent="0.25">
      <c r="A9358" s="1333"/>
      <c r="B9358" s="146" t="s">
        <v>8995</v>
      </c>
      <c r="C9358" s="170" t="s">
        <v>95</v>
      </c>
      <c r="D9358" s="164">
        <v>225790</v>
      </c>
      <c r="E9358" s="151">
        <v>833</v>
      </c>
      <c r="F9358" s="164"/>
      <c r="G9358" s="1328"/>
    </row>
    <row r="9359" spans="1:7" ht="18.75" customHeight="1" x14ac:dyDescent="0.25">
      <c r="A9359" s="1333"/>
      <c r="B9359" s="146" t="s">
        <v>8996</v>
      </c>
      <c r="C9359" s="170" t="s">
        <v>95</v>
      </c>
      <c r="D9359" s="164">
        <v>303775</v>
      </c>
      <c r="E9359" s="151">
        <v>833</v>
      </c>
      <c r="F9359" s="164"/>
      <c r="G9359" s="1328"/>
    </row>
    <row r="9360" spans="1:7" ht="18.75" customHeight="1" x14ac:dyDescent="0.25">
      <c r="A9360" s="1333"/>
      <c r="B9360" s="146" t="s">
        <v>8997</v>
      </c>
      <c r="C9360" s="170" t="s">
        <v>95</v>
      </c>
      <c r="D9360" s="164">
        <v>324528</v>
      </c>
      <c r="E9360" s="151">
        <v>833</v>
      </c>
      <c r="F9360" s="164"/>
      <c r="G9360" s="1328"/>
    </row>
    <row r="9361" spans="1:7" ht="18.75" customHeight="1" x14ac:dyDescent="0.25">
      <c r="A9361" s="1333"/>
      <c r="B9361" s="146" t="s">
        <v>8998</v>
      </c>
      <c r="C9361" s="170" t="s">
        <v>95</v>
      </c>
      <c r="D9361" s="164">
        <v>346599</v>
      </c>
      <c r="E9361" s="151">
        <v>833</v>
      </c>
      <c r="F9361" s="164"/>
      <c r="G9361" s="1328"/>
    </row>
    <row r="9362" spans="1:7" ht="18.75" customHeight="1" x14ac:dyDescent="0.25">
      <c r="A9362" s="1333"/>
      <c r="B9362" s="146" t="s">
        <v>8999</v>
      </c>
      <c r="C9362" s="170" t="s">
        <v>95</v>
      </c>
      <c r="D9362" s="164">
        <v>370175</v>
      </c>
      <c r="E9362" s="151">
        <v>833</v>
      </c>
      <c r="F9362" s="164"/>
      <c r="G9362" s="1328"/>
    </row>
    <row r="9363" spans="1:7" ht="18.75" customHeight="1" x14ac:dyDescent="0.25">
      <c r="A9363" s="1333"/>
      <c r="B9363" s="146" t="s">
        <v>9000</v>
      </c>
      <c r="C9363" s="170" t="s">
        <v>95</v>
      </c>
      <c r="D9363" s="164">
        <v>395469</v>
      </c>
      <c r="E9363" s="151">
        <v>833</v>
      </c>
      <c r="F9363" s="164"/>
      <c r="G9363" s="1328"/>
    </row>
    <row r="9364" spans="1:7" ht="18.75" customHeight="1" x14ac:dyDescent="0.25">
      <c r="A9364" s="1333"/>
      <c r="B9364" s="146" t="s">
        <v>9001</v>
      </c>
      <c r="C9364" s="170" t="s">
        <v>95</v>
      </c>
      <c r="D9364" s="164">
        <v>422723</v>
      </c>
      <c r="E9364" s="151">
        <v>833</v>
      </c>
      <c r="F9364" s="164"/>
      <c r="G9364" s="1328"/>
    </row>
    <row r="9365" spans="1:7" ht="18.75" customHeight="1" x14ac:dyDescent="0.25">
      <c r="A9365" s="1333"/>
      <c r="B9365" s="146" t="s">
        <v>9002</v>
      </c>
      <c r="C9365" s="170" t="s">
        <v>95</v>
      </c>
      <c r="D9365" s="164">
        <v>452216</v>
      </c>
      <c r="E9365" s="151">
        <v>833</v>
      </c>
      <c r="F9365" s="164"/>
      <c r="G9365" s="1328"/>
    </row>
    <row r="9366" spans="1:7" ht="18.75" customHeight="1" x14ac:dyDescent="0.25">
      <c r="A9366" s="1333"/>
      <c r="B9366" s="146" t="s">
        <v>9003</v>
      </c>
      <c r="C9366" s="170" t="s">
        <v>95</v>
      </c>
      <c r="D9366" s="164">
        <v>484259</v>
      </c>
      <c r="E9366" s="151">
        <v>833</v>
      </c>
      <c r="F9366" s="164"/>
      <c r="G9366" s="1328"/>
    </row>
    <row r="9367" spans="1:7" ht="18.75" customHeight="1" x14ac:dyDescent="0.25">
      <c r="A9367" s="1333"/>
      <c r="B9367" s="146" t="s">
        <v>9004</v>
      </c>
      <c r="C9367" s="170" t="s">
        <v>95</v>
      </c>
      <c r="D9367" s="164">
        <v>519226</v>
      </c>
      <c r="E9367" s="151">
        <v>833</v>
      </c>
      <c r="F9367" s="164"/>
      <c r="G9367" s="1328"/>
    </row>
    <row r="9368" spans="1:7" ht="18.75" customHeight="1" x14ac:dyDescent="0.25">
      <c r="A9368" s="1333"/>
      <c r="B9368" s="146" t="s">
        <v>9005</v>
      </c>
      <c r="C9368" s="170" t="s">
        <v>95</v>
      </c>
      <c r="D9368" s="164">
        <v>557519</v>
      </c>
      <c r="E9368" s="151">
        <v>833</v>
      </c>
      <c r="F9368" s="164"/>
      <c r="G9368" s="1328"/>
    </row>
    <row r="9369" spans="1:7" ht="18.75" customHeight="1" x14ac:dyDescent="0.25">
      <c r="A9369" s="1333"/>
      <c r="B9369" s="146" t="s">
        <v>9006</v>
      </c>
      <c r="C9369" s="170" t="s">
        <v>95</v>
      </c>
      <c r="D9369" s="164">
        <v>599611</v>
      </c>
      <c r="E9369" s="151">
        <v>833</v>
      </c>
      <c r="F9369" s="164"/>
      <c r="G9369" s="1328"/>
    </row>
    <row r="9370" spans="1:7" ht="18.75" customHeight="1" x14ac:dyDescent="0.25">
      <c r="A9370" s="1333"/>
      <c r="B9370" s="146" t="s">
        <v>9007</v>
      </c>
      <c r="C9370" s="170" t="s">
        <v>95</v>
      </c>
      <c r="D9370" s="164">
        <v>646040</v>
      </c>
      <c r="E9370" s="151">
        <v>833</v>
      </c>
      <c r="F9370" s="164"/>
      <c r="G9370" s="1328"/>
    </row>
    <row r="9371" spans="1:7" ht="18.75" customHeight="1" x14ac:dyDescent="0.25">
      <c r="A9371" s="1333">
        <v>52</v>
      </c>
      <c r="B9371" s="146" t="s">
        <v>9008</v>
      </c>
      <c r="C9371" s="170" t="s">
        <v>95</v>
      </c>
      <c r="D9371" s="164">
        <v>65142</v>
      </c>
      <c r="E9371" s="151">
        <v>833</v>
      </c>
      <c r="F9371" s="164"/>
      <c r="G9371" s="1337" t="s">
        <v>7957</v>
      </c>
    </row>
    <row r="9372" spans="1:7" ht="18.75" customHeight="1" x14ac:dyDescent="0.25">
      <c r="A9372" s="1333"/>
      <c r="B9372" s="146" t="s">
        <v>9009</v>
      </c>
      <c r="C9372" s="170" t="s">
        <v>95</v>
      </c>
      <c r="D9372" s="164">
        <v>85815</v>
      </c>
      <c r="E9372" s="151">
        <v>833</v>
      </c>
      <c r="F9372" s="164"/>
      <c r="G9372" s="1328"/>
    </row>
    <row r="9373" spans="1:7" ht="18.75" customHeight="1" x14ac:dyDescent="0.25">
      <c r="A9373" s="1333"/>
      <c r="B9373" s="146" t="s">
        <v>9010</v>
      </c>
      <c r="C9373" s="170" t="s">
        <v>95</v>
      </c>
      <c r="D9373" s="164">
        <v>225790</v>
      </c>
      <c r="E9373" s="151">
        <v>833</v>
      </c>
      <c r="F9373" s="164"/>
      <c r="G9373" s="1328"/>
    </row>
    <row r="9374" spans="1:7" ht="18.75" customHeight="1" x14ac:dyDescent="0.25">
      <c r="A9374" s="1333"/>
      <c r="B9374" s="146" t="s">
        <v>9011</v>
      </c>
      <c r="C9374" s="170" t="s">
        <v>95</v>
      </c>
      <c r="D9374" s="164">
        <v>303775</v>
      </c>
      <c r="E9374" s="151">
        <v>833</v>
      </c>
      <c r="F9374" s="164"/>
      <c r="G9374" s="1328"/>
    </row>
    <row r="9375" spans="1:7" ht="18.75" customHeight="1" x14ac:dyDescent="0.25">
      <c r="A9375" s="1333"/>
      <c r="B9375" s="146" t="s">
        <v>9012</v>
      </c>
      <c r="C9375" s="170" t="s">
        <v>95</v>
      </c>
      <c r="D9375" s="164">
        <v>324528</v>
      </c>
      <c r="E9375" s="151">
        <v>833</v>
      </c>
      <c r="F9375" s="164"/>
      <c r="G9375" s="1328"/>
    </row>
    <row r="9376" spans="1:7" ht="18.75" customHeight="1" x14ac:dyDescent="0.25">
      <c r="A9376" s="1333"/>
      <c r="B9376" s="146" t="s">
        <v>9013</v>
      </c>
      <c r="C9376" s="170" t="s">
        <v>95</v>
      </c>
      <c r="D9376" s="164">
        <v>346599</v>
      </c>
      <c r="E9376" s="151">
        <v>833</v>
      </c>
      <c r="F9376" s="164"/>
      <c r="G9376" s="1328"/>
    </row>
    <row r="9377" spans="1:7" ht="18.75" customHeight="1" x14ac:dyDescent="0.25">
      <c r="A9377" s="1333"/>
      <c r="B9377" s="146" t="s">
        <v>9014</v>
      </c>
      <c r="C9377" s="170" t="s">
        <v>95</v>
      </c>
      <c r="D9377" s="164">
        <v>370175</v>
      </c>
      <c r="E9377" s="151">
        <v>833</v>
      </c>
      <c r="F9377" s="164"/>
      <c r="G9377" s="1328"/>
    </row>
    <row r="9378" spans="1:7" ht="18.75" customHeight="1" x14ac:dyDescent="0.25">
      <c r="A9378" s="1333"/>
      <c r="B9378" s="146" t="s">
        <v>9015</v>
      </c>
      <c r="C9378" s="170" t="s">
        <v>95</v>
      </c>
      <c r="D9378" s="164">
        <v>395469</v>
      </c>
      <c r="E9378" s="151">
        <v>833</v>
      </c>
      <c r="F9378" s="164"/>
      <c r="G9378" s="1328"/>
    </row>
    <row r="9379" spans="1:7" ht="18.75" customHeight="1" x14ac:dyDescent="0.25">
      <c r="A9379" s="1333"/>
      <c r="B9379" s="146" t="s">
        <v>9016</v>
      </c>
      <c r="C9379" s="170" t="s">
        <v>95</v>
      </c>
      <c r="D9379" s="164">
        <v>422723</v>
      </c>
      <c r="E9379" s="151">
        <v>833</v>
      </c>
      <c r="F9379" s="164"/>
      <c r="G9379" s="1328"/>
    </row>
    <row r="9380" spans="1:7" ht="18.75" customHeight="1" x14ac:dyDescent="0.25">
      <c r="A9380" s="1333"/>
      <c r="B9380" s="146" t="s">
        <v>9017</v>
      </c>
      <c r="C9380" s="170" t="s">
        <v>95</v>
      </c>
      <c r="D9380" s="164">
        <v>452216</v>
      </c>
      <c r="E9380" s="151">
        <v>833</v>
      </c>
      <c r="F9380" s="164"/>
      <c r="G9380" s="1328"/>
    </row>
    <row r="9381" spans="1:7" ht="18.75" customHeight="1" x14ac:dyDescent="0.25">
      <c r="A9381" s="1333"/>
      <c r="B9381" s="146" t="s">
        <v>9018</v>
      </c>
      <c r="C9381" s="170" t="s">
        <v>95</v>
      </c>
      <c r="D9381" s="164">
        <v>484259</v>
      </c>
      <c r="E9381" s="151">
        <v>833</v>
      </c>
      <c r="F9381" s="164"/>
      <c r="G9381" s="1328"/>
    </row>
    <row r="9382" spans="1:7" ht="18.75" customHeight="1" x14ac:dyDescent="0.25">
      <c r="A9382" s="1333"/>
      <c r="B9382" s="146" t="s">
        <v>9019</v>
      </c>
      <c r="C9382" s="170" t="s">
        <v>95</v>
      </c>
      <c r="D9382" s="164">
        <v>519226</v>
      </c>
      <c r="E9382" s="151">
        <v>833</v>
      </c>
      <c r="F9382" s="164"/>
      <c r="G9382" s="1328"/>
    </row>
    <row r="9383" spans="1:7" ht="18.75" customHeight="1" x14ac:dyDescent="0.25">
      <c r="A9383" s="1333"/>
      <c r="B9383" s="146" t="s">
        <v>9020</v>
      </c>
      <c r="C9383" s="170" t="s">
        <v>95</v>
      </c>
      <c r="D9383" s="164">
        <v>557519</v>
      </c>
      <c r="E9383" s="151">
        <v>833</v>
      </c>
      <c r="F9383" s="164"/>
      <c r="G9383" s="1328"/>
    </row>
    <row r="9384" spans="1:7" ht="18.75" customHeight="1" x14ac:dyDescent="0.25">
      <c r="A9384" s="1333"/>
      <c r="B9384" s="146" t="s">
        <v>9021</v>
      </c>
      <c r="C9384" s="170" t="s">
        <v>95</v>
      </c>
      <c r="D9384" s="164">
        <v>599611</v>
      </c>
      <c r="E9384" s="151">
        <v>833</v>
      </c>
      <c r="F9384" s="164"/>
      <c r="G9384" s="1328"/>
    </row>
    <row r="9385" spans="1:7" ht="18.75" customHeight="1" x14ac:dyDescent="0.25">
      <c r="A9385" s="1333"/>
      <c r="B9385" s="146" t="s">
        <v>9022</v>
      </c>
      <c r="C9385" s="170" t="s">
        <v>95</v>
      </c>
      <c r="D9385" s="164">
        <v>646040</v>
      </c>
      <c r="E9385" s="151">
        <v>833</v>
      </c>
      <c r="F9385" s="164"/>
      <c r="G9385" s="1328"/>
    </row>
    <row r="9386" spans="1:7" ht="18.75" customHeight="1" x14ac:dyDescent="0.25">
      <c r="A9386" s="1333">
        <v>53</v>
      </c>
      <c r="B9386" s="146" t="s">
        <v>9023</v>
      </c>
      <c r="C9386" s="170" t="s">
        <v>95</v>
      </c>
      <c r="D9386" s="164">
        <v>65142</v>
      </c>
      <c r="E9386" s="151">
        <v>833</v>
      </c>
      <c r="F9386" s="164"/>
      <c r="G9386" s="1337" t="s">
        <v>7957</v>
      </c>
    </row>
    <row r="9387" spans="1:7" ht="18.75" customHeight="1" x14ac:dyDescent="0.25">
      <c r="A9387" s="1333"/>
      <c r="B9387" s="146" t="s">
        <v>9024</v>
      </c>
      <c r="C9387" s="170" t="s">
        <v>95</v>
      </c>
      <c r="D9387" s="164">
        <v>85815</v>
      </c>
      <c r="E9387" s="151">
        <v>833</v>
      </c>
      <c r="F9387" s="164"/>
      <c r="G9387" s="1328"/>
    </row>
    <row r="9388" spans="1:7" ht="18.75" customHeight="1" x14ac:dyDescent="0.25">
      <c r="A9388" s="1333"/>
      <c r="B9388" s="146" t="s">
        <v>9025</v>
      </c>
      <c r="C9388" s="170" t="s">
        <v>95</v>
      </c>
      <c r="D9388" s="164">
        <v>225790</v>
      </c>
      <c r="E9388" s="151">
        <v>833</v>
      </c>
      <c r="F9388" s="164"/>
      <c r="G9388" s="1328"/>
    </row>
    <row r="9389" spans="1:7" ht="18.75" customHeight="1" x14ac:dyDescent="0.25">
      <c r="A9389" s="1333"/>
      <c r="B9389" s="146" t="s">
        <v>9026</v>
      </c>
      <c r="C9389" s="170" t="s">
        <v>95</v>
      </c>
      <c r="D9389" s="164">
        <v>303775</v>
      </c>
      <c r="E9389" s="151">
        <v>833</v>
      </c>
      <c r="F9389" s="164"/>
      <c r="G9389" s="1328"/>
    </row>
    <row r="9390" spans="1:7" ht="18.75" customHeight="1" x14ac:dyDescent="0.25">
      <c r="A9390" s="1333"/>
      <c r="B9390" s="146" t="s">
        <v>9027</v>
      </c>
      <c r="C9390" s="170" t="s">
        <v>95</v>
      </c>
      <c r="D9390" s="164">
        <v>324528</v>
      </c>
      <c r="E9390" s="151">
        <v>833</v>
      </c>
      <c r="F9390" s="164"/>
      <c r="G9390" s="1328"/>
    </row>
    <row r="9391" spans="1:7" ht="18.75" customHeight="1" x14ac:dyDescent="0.25">
      <c r="A9391" s="1333"/>
      <c r="B9391" s="146" t="s">
        <v>9028</v>
      </c>
      <c r="C9391" s="170" t="s">
        <v>95</v>
      </c>
      <c r="D9391" s="164">
        <v>346599</v>
      </c>
      <c r="E9391" s="151">
        <v>833</v>
      </c>
      <c r="F9391" s="164"/>
      <c r="G9391" s="1328"/>
    </row>
    <row r="9392" spans="1:7" ht="18.75" customHeight="1" x14ac:dyDescent="0.25">
      <c r="A9392" s="1333"/>
      <c r="B9392" s="146" t="s">
        <v>9029</v>
      </c>
      <c r="C9392" s="170" t="s">
        <v>95</v>
      </c>
      <c r="D9392" s="164">
        <v>370175</v>
      </c>
      <c r="E9392" s="151">
        <v>833</v>
      </c>
      <c r="F9392" s="164"/>
      <c r="G9392" s="1328"/>
    </row>
    <row r="9393" spans="1:7" ht="18.75" customHeight="1" x14ac:dyDescent="0.25">
      <c r="A9393" s="1333"/>
      <c r="B9393" s="146" t="s">
        <v>9030</v>
      </c>
      <c r="C9393" s="170" t="s">
        <v>95</v>
      </c>
      <c r="D9393" s="164">
        <v>395469</v>
      </c>
      <c r="E9393" s="151">
        <v>833</v>
      </c>
      <c r="F9393" s="164"/>
      <c r="G9393" s="1328"/>
    </row>
    <row r="9394" spans="1:7" ht="18.75" customHeight="1" x14ac:dyDescent="0.25">
      <c r="A9394" s="1333"/>
      <c r="B9394" s="146" t="s">
        <v>9031</v>
      </c>
      <c r="C9394" s="170" t="s">
        <v>95</v>
      </c>
      <c r="D9394" s="164">
        <v>422723</v>
      </c>
      <c r="E9394" s="151">
        <v>833</v>
      </c>
      <c r="F9394" s="164"/>
      <c r="G9394" s="1328"/>
    </row>
    <row r="9395" spans="1:7" ht="18.75" customHeight="1" x14ac:dyDescent="0.25">
      <c r="A9395" s="1333"/>
      <c r="B9395" s="146" t="s">
        <v>9032</v>
      </c>
      <c r="C9395" s="170" t="s">
        <v>95</v>
      </c>
      <c r="D9395" s="164">
        <v>452216</v>
      </c>
      <c r="E9395" s="151">
        <v>833</v>
      </c>
      <c r="F9395" s="164"/>
      <c r="G9395" s="1328"/>
    </row>
    <row r="9396" spans="1:7" ht="18.75" customHeight="1" x14ac:dyDescent="0.25">
      <c r="A9396" s="1333"/>
      <c r="B9396" s="146" t="s">
        <v>9033</v>
      </c>
      <c r="C9396" s="170" t="s">
        <v>95</v>
      </c>
      <c r="D9396" s="164">
        <v>484259</v>
      </c>
      <c r="E9396" s="151">
        <v>833</v>
      </c>
      <c r="F9396" s="164"/>
      <c r="G9396" s="1328"/>
    </row>
    <row r="9397" spans="1:7" ht="18.75" customHeight="1" x14ac:dyDescent="0.25">
      <c r="A9397" s="1333"/>
      <c r="B9397" s="146" t="s">
        <v>9034</v>
      </c>
      <c r="C9397" s="170" t="s">
        <v>95</v>
      </c>
      <c r="D9397" s="164">
        <v>519226</v>
      </c>
      <c r="E9397" s="151">
        <v>833</v>
      </c>
      <c r="F9397" s="164"/>
      <c r="G9397" s="1328"/>
    </row>
    <row r="9398" spans="1:7" ht="18.75" customHeight="1" x14ac:dyDescent="0.25">
      <c r="A9398" s="1333"/>
      <c r="B9398" s="146" t="s">
        <v>9035</v>
      </c>
      <c r="C9398" s="170" t="s">
        <v>95</v>
      </c>
      <c r="D9398" s="164">
        <v>557519</v>
      </c>
      <c r="E9398" s="151">
        <v>833</v>
      </c>
      <c r="F9398" s="164"/>
      <c r="G9398" s="1328"/>
    </row>
    <row r="9399" spans="1:7" ht="18.75" customHeight="1" x14ac:dyDescent="0.25">
      <c r="A9399" s="1333"/>
      <c r="B9399" s="146" t="s">
        <v>9036</v>
      </c>
      <c r="C9399" s="170" t="s">
        <v>95</v>
      </c>
      <c r="D9399" s="164">
        <v>599611</v>
      </c>
      <c r="E9399" s="151">
        <v>833</v>
      </c>
      <c r="F9399" s="164"/>
      <c r="G9399" s="1328"/>
    </row>
    <row r="9400" spans="1:7" ht="18.75" customHeight="1" x14ac:dyDescent="0.25">
      <c r="A9400" s="1333"/>
      <c r="B9400" s="146" t="s">
        <v>9037</v>
      </c>
      <c r="C9400" s="170" t="s">
        <v>95</v>
      </c>
      <c r="D9400" s="164">
        <v>646040</v>
      </c>
      <c r="E9400" s="151">
        <v>833</v>
      </c>
      <c r="F9400" s="164"/>
      <c r="G9400" s="1328"/>
    </row>
    <row r="9401" spans="1:7" ht="18.75" customHeight="1" x14ac:dyDescent="0.25">
      <c r="A9401" s="1333">
        <v>53</v>
      </c>
      <c r="B9401" s="146" t="s">
        <v>9038</v>
      </c>
      <c r="C9401" s="170" t="s">
        <v>95</v>
      </c>
      <c r="D9401" s="164">
        <v>65142</v>
      </c>
      <c r="E9401" s="151">
        <v>833</v>
      </c>
      <c r="F9401" s="164"/>
      <c r="G9401" s="1337" t="s">
        <v>7957</v>
      </c>
    </row>
    <row r="9402" spans="1:7" ht="18.75" customHeight="1" x14ac:dyDescent="0.25">
      <c r="A9402" s="1333"/>
      <c r="B9402" s="146" t="s">
        <v>9039</v>
      </c>
      <c r="C9402" s="170" t="s">
        <v>95</v>
      </c>
      <c r="D9402" s="164">
        <v>85815</v>
      </c>
      <c r="E9402" s="151">
        <v>833</v>
      </c>
      <c r="F9402" s="164"/>
      <c r="G9402" s="1328"/>
    </row>
    <row r="9403" spans="1:7" ht="18.75" customHeight="1" x14ac:dyDescent="0.25">
      <c r="A9403" s="1333"/>
      <c r="B9403" s="146" t="s">
        <v>9040</v>
      </c>
      <c r="C9403" s="170" t="s">
        <v>95</v>
      </c>
      <c r="D9403" s="164">
        <v>225790</v>
      </c>
      <c r="E9403" s="151">
        <v>833</v>
      </c>
      <c r="F9403" s="164"/>
      <c r="G9403" s="1328"/>
    </row>
    <row r="9404" spans="1:7" ht="18.75" customHeight="1" x14ac:dyDescent="0.25">
      <c r="A9404" s="1333"/>
      <c r="B9404" s="146" t="s">
        <v>9041</v>
      </c>
      <c r="C9404" s="170" t="s">
        <v>95</v>
      </c>
      <c r="D9404" s="164">
        <v>303775</v>
      </c>
      <c r="E9404" s="151">
        <v>833</v>
      </c>
      <c r="F9404" s="164"/>
      <c r="G9404" s="1328"/>
    </row>
    <row r="9405" spans="1:7" ht="18.75" customHeight="1" x14ac:dyDescent="0.25">
      <c r="A9405" s="1333"/>
      <c r="B9405" s="146" t="s">
        <v>9042</v>
      </c>
      <c r="C9405" s="170" t="s">
        <v>95</v>
      </c>
      <c r="D9405" s="164">
        <v>324528</v>
      </c>
      <c r="E9405" s="151">
        <v>833</v>
      </c>
      <c r="F9405" s="164"/>
      <c r="G9405" s="1328"/>
    </row>
    <row r="9406" spans="1:7" ht="18.75" customHeight="1" x14ac:dyDescent="0.25">
      <c r="A9406" s="1333"/>
      <c r="B9406" s="146" t="s">
        <v>9043</v>
      </c>
      <c r="C9406" s="170" t="s">
        <v>95</v>
      </c>
      <c r="D9406" s="164">
        <v>346599</v>
      </c>
      <c r="E9406" s="151">
        <v>833</v>
      </c>
      <c r="F9406" s="164"/>
      <c r="G9406" s="1328"/>
    </row>
    <row r="9407" spans="1:7" ht="18.75" customHeight="1" x14ac:dyDescent="0.25">
      <c r="A9407" s="1333"/>
      <c r="B9407" s="146" t="s">
        <v>9044</v>
      </c>
      <c r="C9407" s="170" t="s">
        <v>95</v>
      </c>
      <c r="D9407" s="164">
        <v>370175</v>
      </c>
      <c r="E9407" s="151">
        <v>833</v>
      </c>
      <c r="F9407" s="164"/>
      <c r="G9407" s="1328"/>
    </row>
    <row r="9408" spans="1:7" ht="18.75" customHeight="1" x14ac:dyDescent="0.25">
      <c r="A9408" s="1333"/>
      <c r="B9408" s="146" t="s">
        <v>9045</v>
      </c>
      <c r="C9408" s="170" t="s">
        <v>95</v>
      </c>
      <c r="D9408" s="164">
        <v>395469</v>
      </c>
      <c r="E9408" s="151">
        <v>833</v>
      </c>
      <c r="F9408" s="164"/>
      <c r="G9408" s="1328"/>
    </row>
    <row r="9409" spans="1:7" ht="18.75" customHeight="1" x14ac:dyDescent="0.25">
      <c r="A9409" s="1333"/>
      <c r="B9409" s="146" t="s">
        <v>9046</v>
      </c>
      <c r="C9409" s="170" t="s">
        <v>95</v>
      </c>
      <c r="D9409" s="164">
        <v>422723</v>
      </c>
      <c r="E9409" s="151">
        <v>833</v>
      </c>
      <c r="F9409" s="164"/>
      <c r="G9409" s="1328"/>
    </row>
    <row r="9410" spans="1:7" ht="18.75" customHeight="1" x14ac:dyDescent="0.25">
      <c r="A9410" s="1333"/>
      <c r="B9410" s="146" t="s">
        <v>9047</v>
      </c>
      <c r="C9410" s="170" t="s">
        <v>95</v>
      </c>
      <c r="D9410" s="164">
        <v>452216</v>
      </c>
      <c r="E9410" s="151">
        <v>833</v>
      </c>
      <c r="F9410" s="164"/>
      <c r="G9410" s="1328"/>
    </row>
    <row r="9411" spans="1:7" ht="18.75" customHeight="1" x14ac:dyDescent="0.25">
      <c r="A9411" s="1333"/>
      <c r="B9411" s="146" t="s">
        <v>9048</v>
      </c>
      <c r="C9411" s="170" t="s">
        <v>95</v>
      </c>
      <c r="D9411" s="164">
        <v>484259</v>
      </c>
      <c r="E9411" s="151">
        <v>833</v>
      </c>
      <c r="F9411" s="164"/>
      <c r="G9411" s="1328"/>
    </row>
    <row r="9412" spans="1:7" ht="18.75" customHeight="1" x14ac:dyDescent="0.25">
      <c r="A9412" s="1333"/>
      <c r="B9412" s="146" t="s">
        <v>9049</v>
      </c>
      <c r="C9412" s="170" t="s">
        <v>95</v>
      </c>
      <c r="D9412" s="164">
        <v>519226</v>
      </c>
      <c r="E9412" s="151">
        <v>833</v>
      </c>
      <c r="F9412" s="164"/>
      <c r="G9412" s="1328"/>
    </row>
    <row r="9413" spans="1:7" ht="18.75" customHeight="1" x14ac:dyDescent="0.25">
      <c r="A9413" s="1333"/>
      <c r="B9413" s="146" t="s">
        <v>9050</v>
      </c>
      <c r="C9413" s="170" t="s">
        <v>95</v>
      </c>
      <c r="D9413" s="164">
        <v>557519</v>
      </c>
      <c r="E9413" s="151">
        <v>833</v>
      </c>
      <c r="F9413" s="164"/>
      <c r="G9413" s="1328"/>
    </row>
    <row r="9414" spans="1:7" ht="18.75" customHeight="1" x14ac:dyDescent="0.25">
      <c r="A9414" s="1333"/>
      <c r="B9414" s="146" t="s">
        <v>9051</v>
      </c>
      <c r="C9414" s="170" t="s">
        <v>95</v>
      </c>
      <c r="D9414" s="164">
        <v>599611</v>
      </c>
      <c r="E9414" s="151">
        <v>833</v>
      </c>
      <c r="F9414" s="164"/>
      <c r="G9414" s="1328"/>
    </row>
    <row r="9415" spans="1:7" ht="18.75" customHeight="1" x14ac:dyDescent="0.25">
      <c r="A9415" s="1333"/>
      <c r="B9415" s="146" t="s">
        <v>9052</v>
      </c>
      <c r="C9415" s="170" t="s">
        <v>95</v>
      </c>
      <c r="D9415" s="164">
        <v>646040</v>
      </c>
      <c r="E9415" s="151">
        <v>833</v>
      </c>
      <c r="F9415" s="164"/>
      <c r="G9415" s="1328"/>
    </row>
    <row r="9416" spans="1:7" ht="18.75" customHeight="1" x14ac:dyDescent="0.25">
      <c r="A9416" s="1333">
        <v>53</v>
      </c>
      <c r="B9416" s="146" t="s">
        <v>9053</v>
      </c>
      <c r="C9416" s="170" t="s">
        <v>95</v>
      </c>
      <c r="D9416" s="164">
        <v>65142</v>
      </c>
      <c r="E9416" s="151">
        <v>833</v>
      </c>
      <c r="F9416" s="164"/>
      <c r="G9416" s="1337" t="s">
        <v>7957</v>
      </c>
    </row>
    <row r="9417" spans="1:7" ht="18.75" customHeight="1" x14ac:dyDescent="0.25">
      <c r="A9417" s="1333"/>
      <c r="B9417" s="146" t="s">
        <v>9054</v>
      </c>
      <c r="C9417" s="170" t="s">
        <v>95</v>
      </c>
      <c r="D9417" s="164">
        <v>85815</v>
      </c>
      <c r="E9417" s="151">
        <v>833</v>
      </c>
      <c r="F9417" s="164"/>
      <c r="G9417" s="1328"/>
    </row>
    <row r="9418" spans="1:7" ht="18.75" customHeight="1" x14ac:dyDescent="0.25">
      <c r="A9418" s="1333"/>
      <c r="B9418" s="146" t="s">
        <v>9055</v>
      </c>
      <c r="C9418" s="170" t="s">
        <v>95</v>
      </c>
      <c r="D9418" s="164">
        <v>225790</v>
      </c>
      <c r="E9418" s="151">
        <v>833</v>
      </c>
      <c r="F9418" s="164"/>
      <c r="G9418" s="1328"/>
    </row>
    <row r="9419" spans="1:7" ht="18.75" customHeight="1" x14ac:dyDescent="0.25">
      <c r="A9419" s="1333"/>
      <c r="B9419" s="146" t="s">
        <v>9056</v>
      </c>
      <c r="C9419" s="170" t="s">
        <v>95</v>
      </c>
      <c r="D9419" s="164">
        <v>303775</v>
      </c>
      <c r="E9419" s="151">
        <v>833</v>
      </c>
      <c r="F9419" s="164"/>
      <c r="G9419" s="1328"/>
    </row>
    <row r="9420" spans="1:7" ht="18.75" customHeight="1" x14ac:dyDescent="0.25">
      <c r="A9420" s="1333"/>
      <c r="B9420" s="146" t="s">
        <v>9057</v>
      </c>
      <c r="C9420" s="170" t="s">
        <v>95</v>
      </c>
      <c r="D9420" s="164">
        <v>324528</v>
      </c>
      <c r="E9420" s="151">
        <v>833</v>
      </c>
      <c r="F9420" s="164"/>
      <c r="G9420" s="1328"/>
    </row>
    <row r="9421" spans="1:7" ht="18.75" customHeight="1" x14ac:dyDescent="0.25">
      <c r="A9421" s="1333"/>
      <c r="B9421" s="146" t="s">
        <v>9058</v>
      </c>
      <c r="C9421" s="170" t="s">
        <v>95</v>
      </c>
      <c r="D9421" s="164">
        <v>346599</v>
      </c>
      <c r="E9421" s="151">
        <v>833</v>
      </c>
      <c r="F9421" s="164"/>
      <c r="G9421" s="1328"/>
    </row>
    <row r="9422" spans="1:7" ht="18.75" customHeight="1" x14ac:dyDescent="0.25">
      <c r="A9422" s="1333"/>
      <c r="B9422" s="146" t="s">
        <v>9059</v>
      </c>
      <c r="C9422" s="170" t="s">
        <v>95</v>
      </c>
      <c r="D9422" s="164">
        <v>370175</v>
      </c>
      <c r="E9422" s="151">
        <v>833</v>
      </c>
      <c r="F9422" s="164"/>
      <c r="G9422" s="1328"/>
    </row>
    <row r="9423" spans="1:7" ht="18.75" customHeight="1" x14ac:dyDescent="0.25">
      <c r="A9423" s="1333"/>
      <c r="B9423" s="146" t="s">
        <v>9060</v>
      </c>
      <c r="C9423" s="170" t="s">
        <v>95</v>
      </c>
      <c r="D9423" s="164">
        <v>395469</v>
      </c>
      <c r="E9423" s="151">
        <v>833</v>
      </c>
      <c r="F9423" s="164"/>
      <c r="G9423" s="1328"/>
    </row>
    <row r="9424" spans="1:7" ht="18.75" customHeight="1" x14ac:dyDescent="0.25">
      <c r="A9424" s="1333"/>
      <c r="B9424" s="146" t="s">
        <v>9061</v>
      </c>
      <c r="C9424" s="170" t="s">
        <v>95</v>
      </c>
      <c r="D9424" s="164">
        <v>422723</v>
      </c>
      <c r="E9424" s="151">
        <v>833</v>
      </c>
      <c r="F9424" s="164"/>
      <c r="G9424" s="1328"/>
    </row>
    <row r="9425" spans="1:7" ht="18.75" customHeight="1" x14ac:dyDescent="0.25">
      <c r="A9425" s="1333"/>
      <c r="B9425" s="146" t="s">
        <v>9062</v>
      </c>
      <c r="C9425" s="170" t="s">
        <v>95</v>
      </c>
      <c r="D9425" s="164">
        <v>452216</v>
      </c>
      <c r="E9425" s="151">
        <v>833</v>
      </c>
      <c r="F9425" s="164"/>
      <c r="G9425" s="1328"/>
    </row>
    <row r="9426" spans="1:7" ht="18.75" customHeight="1" x14ac:dyDescent="0.25">
      <c r="A9426" s="1333"/>
      <c r="B9426" s="146" t="s">
        <v>9063</v>
      </c>
      <c r="C9426" s="170" t="s">
        <v>95</v>
      </c>
      <c r="D9426" s="164">
        <v>484259</v>
      </c>
      <c r="E9426" s="151">
        <v>833</v>
      </c>
      <c r="F9426" s="164"/>
      <c r="G9426" s="1328"/>
    </row>
    <row r="9427" spans="1:7" ht="18.75" customHeight="1" x14ac:dyDescent="0.25">
      <c r="A9427" s="1333"/>
      <c r="B9427" s="146" t="s">
        <v>9064</v>
      </c>
      <c r="C9427" s="170" t="s">
        <v>95</v>
      </c>
      <c r="D9427" s="164">
        <v>519226</v>
      </c>
      <c r="E9427" s="151">
        <v>833</v>
      </c>
      <c r="F9427" s="164"/>
      <c r="G9427" s="1328"/>
    </row>
    <row r="9428" spans="1:7" ht="18.75" customHeight="1" x14ac:dyDescent="0.25">
      <c r="A9428" s="1333"/>
      <c r="B9428" s="146" t="s">
        <v>9065</v>
      </c>
      <c r="C9428" s="170" t="s">
        <v>95</v>
      </c>
      <c r="D9428" s="164">
        <v>557519</v>
      </c>
      <c r="E9428" s="151">
        <v>833</v>
      </c>
      <c r="F9428" s="164"/>
      <c r="G9428" s="1328"/>
    </row>
    <row r="9429" spans="1:7" ht="18.75" customHeight="1" x14ac:dyDescent="0.25">
      <c r="A9429" s="1333"/>
      <c r="B9429" s="146" t="s">
        <v>9066</v>
      </c>
      <c r="C9429" s="170" t="s">
        <v>95</v>
      </c>
      <c r="D9429" s="164">
        <v>599611</v>
      </c>
      <c r="E9429" s="151">
        <v>833</v>
      </c>
      <c r="F9429" s="164"/>
      <c r="G9429" s="1328"/>
    </row>
    <row r="9430" spans="1:7" ht="18.75" customHeight="1" x14ac:dyDescent="0.25">
      <c r="A9430" s="1333"/>
      <c r="B9430" s="146" t="s">
        <v>9067</v>
      </c>
      <c r="C9430" s="170" t="s">
        <v>95</v>
      </c>
      <c r="D9430" s="164">
        <v>646040</v>
      </c>
      <c r="E9430" s="151">
        <v>833</v>
      </c>
      <c r="F9430" s="164"/>
      <c r="G9430" s="1328"/>
    </row>
    <row r="9431" spans="1:7" ht="18.75" customHeight="1" x14ac:dyDescent="0.25">
      <c r="A9431" s="1333">
        <v>54</v>
      </c>
      <c r="B9431" s="146" t="s">
        <v>9068</v>
      </c>
      <c r="C9431" s="170" t="s">
        <v>95</v>
      </c>
      <c r="D9431" s="164">
        <v>65142</v>
      </c>
      <c r="E9431" s="151">
        <v>833</v>
      </c>
      <c r="F9431" s="164"/>
      <c r="G9431" s="1337" t="s">
        <v>7957</v>
      </c>
    </row>
    <row r="9432" spans="1:7" ht="18.75" customHeight="1" x14ac:dyDescent="0.25">
      <c r="A9432" s="1333"/>
      <c r="B9432" s="146" t="s">
        <v>9069</v>
      </c>
      <c r="C9432" s="170" t="s">
        <v>95</v>
      </c>
      <c r="D9432" s="164">
        <v>85815</v>
      </c>
      <c r="E9432" s="151">
        <v>833</v>
      </c>
      <c r="F9432" s="164"/>
      <c r="G9432" s="1328"/>
    </row>
    <row r="9433" spans="1:7" ht="18.75" customHeight="1" x14ac:dyDescent="0.25">
      <c r="A9433" s="1333"/>
      <c r="B9433" s="146" t="s">
        <v>9070</v>
      </c>
      <c r="C9433" s="170" t="s">
        <v>95</v>
      </c>
      <c r="D9433" s="164">
        <v>225790</v>
      </c>
      <c r="E9433" s="151">
        <v>833</v>
      </c>
      <c r="F9433" s="164"/>
      <c r="G9433" s="1328"/>
    </row>
    <row r="9434" spans="1:7" ht="18.75" customHeight="1" x14ac:dyDescent="0.25">
      <c r="A9434" s="1333"/>
      <c r="B9434" s="146" t="s">
        <v>9071</v>
      </c>
      <c r="C9434" s="170" t="s">
        <v>95</v>
      </c>
      <c r="D9434" s="164">
        <v>303775</v>
      </c>
      <c r="E9434" s="151">
        <v>833</v>
      </c>
      <c r="F9434" s="164"/>
      <c r="G9434" s="1328"/>
    </row>
    <row r="9435" spans="1:7" ht="18.75" customHeight="1" x14ac:dyDescent="0.25">
      <c r="A9435" s="1333"/>
      <c r="B9435" s="146" t="s">
        <v>9072</v>
      </c>
      <c r="C9435" s="170" t="s">
        <v>95</v>
      </c>
      <c r="D9435" s="164">
        <v>324528</v>
      </c>
      <c r="E9435" s="151">
        <v>833</v>
      </c>
      <c r="F9435" s="164"/>
      <c r="G9435" s="1328"/>
    </row>
    <row r="9436" spans="1:7" ht="18.75" customHeight="1" x14ac:dyDescent="0.25">
      <c r="A9436" s="1333"/>
      <c r="B9436" s="146" t="s">
        <v>9073</v>
      </c>
      <c r="C9436" s="170" t="s">
        <v>95</v>
      </c>
      <c r="D9436" s="164">
        <v>346599</v>
      </c>
      <c r="E9436" s="151">
        <v>833</v>
      </c>
      <c r="F9436" s="164"/>
      <c r="G9436" s="1328"/>
    </row>
    <row r="9437" spans="1:7" ht="18.75" customHeight="1" x14ac:dyDescent="0.25">
      <c r="A9437" s="1333"/>
      <c r="B9437" s="146" t="s">
        <v>9074</v>
      </c>
      <c r="C9437" s="170" t="s">
        <v>95</v>
      </c>
      <c r="D9437" s="164">
        <v>370175</v>
      </c>
      <c r="E9437" s="151">
        <v>833</v>
      </c>
      <c r="F9437" s="164"/>
      <c r="G9437" s="1328"/>
    </row>
    <row r="9438" spans="1:7" ht="18.75" customHeight="1" x14ac:dyDescent="0.25">
      <c r="A9438" s="1333"/>
      <c r="B9438" s="146" t="s">
        <v>9075</v>
      </c>
      <c r="C9438" s="170" t="s">
        <v>95</v>
      </c>
      <c r="D9438" s="164">
        <v>395469</v>
      </c>
      <c r="E9438" s="151">
        <v>833</v>
      </c>
      <c r="F9438" s="164"/>
      <c r="G9438" s="1328"/>
    </row>
    <row r="9439" spans="1:7" ht="18.75" customHeight="1" x14ac:dyDescent="0.25">
      <c r="A9439" s="1333"/>
      <c r="B9439" s="146" t="s">
        <v>9076</v>
      </c>
      <c r="C9439" s="170" t="s">
        <v>95</v>
      </c>
      <c r="D9439" s="164">
        <v>422723</v>
      </c>
      <c r="E9439" s="151">
        <v>833</v>
      </c>
      <c r="F9439" s="164"/>
      <c r="G9439" s="1328"/>
    </row>
    <row r="9440" spans="1:7" ht="18.75" customHeight="1" x14ac:dyDescent="0.25">
      <c r="A9440" s="1333"/>
      <c r="B9440" s="146" t="s">
        <v>9077</v>
      </c>
      <c r="C9440" s="170" t="s">
        <v>95</v>
      </c>
      <c r="D9440" s="164">
        <v>452216</v>
      </c>
      <c r="E9440" s="151">
        <v>833</v>
      </c>
      <c r="F9440" s="164"/>
      <c r="G9440" s="1328"/>
    </row>
    <row r="9441" spans="1:7" ht="18.75" customHeight="1" x14ac:dyDescent="0.25">
      <c r="A9441" s="1333"/>
      <c r="B9441" s="146" t="s">
        <v>9078</v>
      </c>
      <c r="C9441" s="170" t="s">
        <v>95</v>
      </c>
      <c r="D9441" s="164">
        <v>484259</v>
      </c>
      <c r="E9441" s="151">
        <v>833</v>
      </c>
      <c r="F9441" s="164"/>
      <c r="G9441" s="1328"/>
    </row>
    <row r="9442" spans="1:7" ht="18.75" customHeight="1" x14ac:dyDescent="0.25">
      <c r="A9442" s="1333"/>
      <c r="B9442" s="146" t="s">
        <v>9079</v>
      </c>
      <c r="C9442" s="170" t="s">
        <v>95</v>
      </c>
      <c r="D9442" s="164">
        <v>519226</v>
      </c>
      <c r="E9442" s="151">
        <v>833</v>
      </c>
      <c r="F9442" s="164"/>
      <c r="G9442" s="1328"/>
    </row>
    <row r="9443" spans="1:7" ht="18.75" customHeight="1" x14ac:dyDescent="0.25">
      <c r="A9443" s="1333"/>
      <c r="B9443" s="146" t="s">
        <v>9080</v>
      </c>
      <c r="C9443" s="170" t="s">
        <v>95</v>
      </c>
      <c r="D9443" s="164">
        <v>557519</v>
      </c>
      <c r="E9443" s="151">
        <v>833</v>
      </c>
      <c r="F9443" s="164"/>
      <c r="G9443" s="1328"/>
    </row>
    <row r="9444" spans="1:7" ht="18.75" customHeight="1" x14ac:dyDescent="0.25">
      <c r="A9444" s="1333"/>
      <c r="B9444" s="146" t="s">
        <v>9081</v>
      </c>
      <c r="C9444" s="170" t="s">
        <v>95</v>
      </c>
      <c r="D9444" s="164">
        <v>599611</v>
      </c>
      <c r="E9444" s="151">
        <v>833</v>
      </c>
      <c r="F9444" s="164"/>
      <c r="G9444" s="1328"/>
    </row>
    <row r="9445" spans="1:7" ht="18.75" customHeight="1" x14ac:dyDescent="0.25">
      <c r="A9445" s="1333"/>
      <c r="B9445" s="146" t="s">
        <v>9082</v>
      </c>
      <c r="C9445" s="170" t="s">
        <v>95</v>
      </c>
      <c r="D9445" s="164">
        <v>646040</v>
      </c>
      <c r="E9445" s="151">
        <v>833</v>
      </c>
      <c r="F9445" s="164"/>
      <c r="G9445" s="1328"/>
    </row>
    <row r="9446" spans="1:7" ht="18.75" customHeight="1" x14ac:dyDescent="0.25">
      <c r="A9446" s="1333">
        <v>55</v>
      </c>
      <c r="B9446" s="146" t="s">
        <v>9083</v>
      </c>
      <c r="C9446" s="170" t="s">
        <v>95</v>
      </c>
      <c r="D9446" s="164">
        <v>65142</v>
      </c>
      <c r="E9446" s="151">
        <v>833</v>
      </c>
      <c r="F9446" s="164"/>
      <c r="G9446" s="1337" t="s">
        <v>7957</v>
      </c>
    </row>
    <row r="9447" spans="1:7" ht="18.75" customHeight="1" x14ac:dyDescent="0.25">
      <c r="A9447" s="1333"/>
      <c r="B9447" s="146" t="s">
        <v>9084</v>
      </c>
      <c r="C9447" s="170" t="s">
        <v>95</v>
      </c>
      <c r="D9447" s="164">
        <v>85815</v>
      </c>
      <c r="E9447" s="151">
        <v>833</v>
      </c>
      <c r="F9447" s="164"/>
      <c r="G9447" s="1328"/>
    </row>
    <row r="9448" spans="1:7" ht="18.75" customHeight="1" x14ac:dyDescent="0.25">
      <c r="A9448" s="1333"/>
      <c r="B9448" s="146" t="s">
        <v>9085</v>
      </c>
      <c r="C9448" s="170" t="s">
        <v>95</v>
      </c>
      <c r="D9448" s="164">
        <v>225790</v>
      </c>
      <c r="E9448" s="151">
        <v>833</v>
      </c>
      <c r="F9448" s="164"/>
      <c r="G9448" s="1328"/>
    </row>
    <row r="9449" spans="1:7" ht="18.75" customHeight="1" x14ac:dyDescent="0.25">
      <c r="A9449" s="1333"/>
      <c r="B9449" s="146" t="s">
        <v>9086</v>
      </c>
      <c r="C9449" s="170" t="s">
        <v>95</v>
      </c>
      <c r="D9449" s="164">
        <v>303775</v>
      </c>
      <c r="E9449" s="151">
        <v>833</v>
      </c>
      <c r="F9449" s="164"/>
      <c r="G9449" s="1328"/>
    </row>
    <row r="9450" spans="1:7" ht="18.75" customHeight="1" x14ac:dyDescent="0.25">
      <c r="A9450" s="1333"/>
      <c r="B9450" s="146" t="s">
        <v>9087</v>
      </c>
      <c r="C9450" s="170" t="s">
        <v>95</v>
      </c>
      <c r="D9450" s="164">
        <v>324528</v>
      </c>
      <c r="E9450" s="151">
        <v>833</v>
      </c>
      <c r="F9450" s="164"/>
      <c r="G9450" s="1328"/>
    </row>
    <row r="9451" spans="1:7" ht="18.75" customHeight="1" x14ac:dyDescent="0.25">
      <c r="A9451" s="1333"/>
      <c r="B9451" s="146" t="s">
        <v>9088</v>
      </c>
      <c r="C9451" s="170" t="s">
        <v>95</v>
      </c>
      <c r="D9451" s="164">
        <v>346599</v>
      </c>
      <c r="E9451" s="151">
        <v>833</v>
      </c>
      <c r="F9451" s="164"/>
      <c r="G9451" s="1328"/>
    </row>
    <row r="9452" spans="1:7" ht="18.75" customHeight="1" x14ac:dyDescent="0.25">
      <c r="A9452" s="1333"/>
      <c r="B9452" s="146" t="s">
        <v>9089</v>
      </c>
      <c r="C9452" s="170" t="s">
        <v>95</v>
      </c>
      <c r="D9452" s="164">
        <v>370175</v>
      </c>
      <c r="E9452" s="151">
        <v>833</v>
      </c>
      <c r="F9452" s="164"/>
      <c r="G9452" s="1328"/>
    </row>
    <row r="9453" spans="1:7" ht="18.75" customHeight="1" x14ac:dyDescent="0.25">
      <c r="A9453" s="1333"/>
      <c r="B9453" s="146" t="s">
        <v>9090</v>
      </c>
      <c r="C9453" s="170" t="s">
        <v>95</v>
      </c>
      <c r="D9453" s="164">
        <v>395469</v>
      </c>
      <c r="E9453" s="151">
        <v>833</v>
      </c>
      <c r="F9453" s="164"/>
      <c r="G9453" s="1328"/>
    </row>
    <row r="9454" spans="1:7" ht="18.75" customHeight="1" x14ac:dyDescent="0.25">
      <c r="A9454" s="1333"/>
      <c r="B9454" s="146" t="s">
        <v>9091</v>
      </c>
      <c r="C9454" s="170" t="s">
        <v>95</v>
      </c>
      <c r="D9454" s="164">
        <v>422723</v>
      </c>
      <c r="E9454" s="151">
        <v>833</v>
      </c>
      <c r="F9454" s="164"/>
      <c r="G9454" s="1328"/>
    </row>
    <row r="9455" spans="1:7" ht="18.75" customHeight="1" x14ac:dyDescent="0.25">
      <c r="A9455" s="1333"/>
      <c r="B9455" s="146" t="s">
        <v>9092</v>
      </c>
      <c r="C9455" s="170" t="s">
        <v>95</v>
      </c>
      <c r="D9455" s="164">
        <v>452216</v>
      </c>
      <c r="E9455" s="151">
        <v>833</v>
      </c>
      <c r="F9455" s="164"/>
      <c r="G9455" s="1328"/>
    </row>
    <row r="9456" spans="1:7" ht="18.75" customHeight="1" x14ac:dyDescent="0.25">
      <c r="A9456" s="1333"/>
      <c r="B9456" s="146" t="s">
        <v>9093</v>
      </c>
      <c r="C9456" s="170" t="s">
        <v>95</v>
      </c>
      <c r="D9456" s="164">
        <v>484259</v>
      </c>
      <c r="E9456" s="151">
        <v>833</v>
      </c>
      <c r="F9456" s="164"/>
      <c r="G9456" s="1328"/>
    </row>
    <row r="9457" spans="1:7" ht="18.75" customHeight="1" x14ac:dyDescent="0.25">
      <c r="A9457" s="1333"/>
      <c r="B9457" s="146" t="s">
        <v>9094</v>
      </c>
      <c r="C9457" s="170" t="s">
        <v>95</v>
      </c>
      <c r="D9457" s="164">
        <v>519226</v>
      </c>
      <c r="E9457" s="151">
        <v>833</v>
      </c>
      <c r="F9457" s="164"/>
      <c r="G9457" s="1328"/>
    </row>
    <row r="9458" spans="1:7" ht="18.75" customHeight="1" x14ac:dyDescent="0.25">
      <c r="A9458" s="1333"/>
      <c r="B9458" s="146" t="s">
        <v>9095</v>
      </c>
      <c r="C9458" s="170" t="s">
        <v>95</v>
      </c>
      <c r="D9458" s="164">
        <v>557519</v>
      </c>
      <c r="E9458" s="151">
        <v>833</v>
      </c>
      <c r="F9458" s="164"/>
      <c r="G9458" s="1328"/>
    </row>
    <row r="9459" spans="1:7" ht="18.75" customHeight="1" x14ac:dyDescent="0.25">
      <c r="A9459" s="1333"/>
      <c r="B9459" s="146" t="s">
        <v>9096</v>
      </c>
      <c r="C9459" s="170" t="s">
        <v>95</v>
      </c>
      <c r="D9459" s="164">
        <v>599611</v>
      </c>
      <c r="E9459" s="151">
        <v>833</v>
      </c>
      <c r="F9459" s="164"/>
      <c r="G9459" s="1328"/>
    </row>
    <row r="9460" spans="1:7" ht="18.75" customHeight="1" x14ac:dyDescent="0.25">
      <c r="A9460" s="1333"/>
      <c r="B9460" s="146" t="s">
        <v>9097</v>
      </c>
      <c r="C9460" s="170" t="s">
        <v>95</v>
      </c>
      <c r="D9460" s="164">
        <v>646040</v>
      </c>
      <c r="E9460" s="151">
        <v>833</v>
      </c>
      <c r="F9460" s="164"/>
      <c r="G9460" s="1328"/>
    </row>
    <row r="9461" spans="1:7" ht="18.75" customHeight="1" x14ac:dyDescent="0.25">
      <c r="A9461" s="1333">
        <v>55</v>
      </c>
      <c r="B9461" s="146" t="s">
        <v>9098</v>
      </c>
      <c r="C9461" s="170" t="s">
        <v>95</v>
      </c>
      <c r="D9461" s="164">
        <v>65142</v>
      </c>
      <c r="E9461" s="151">
        <v>833</v>
      </c>
      <c r="F9461" s="164"/>
      <c r="G9461" s="1337" t="s">
        <v>7957</v>
      </c>
    </row>
    <row r="9462" spans="1:7" ht="18.75" customHeight="1" x14ac:dyDescent="0.25">
      <c r="A9462" s="1333"/>
      <c r="B9462" s="146" t="s">
        <v>9099</v>
      </c>
      <c r="C9462" s="170" t="s">
        <v>95</v>
      </c>
      <c r="D9462" s="164">
        <v>85815</v>
      </c>
      <c r="E9462" s="151">
        <v>833</v>
      </c>
      <c r="F9462" s="164"/>
      <c r="G9462" s="1328"/>
    </row>
    <row r="9463" spans="1:7" ht="18.75" customHeight="1" x14ac:dyDescent="0.25">
      <c r="A9463" s="1333"/>
      <c r="B9463" s="146" t="s">
        <v>9100</v>
      </c>
      <c r="C9463" s="170" t="s">
        <v>95</v>
      </c>
      <c r="D9463" s="164">
        <v>225790</v>
      </c>
      <c r="E9463" s="151">
        <v>833</v>
      </c>
      <c r="F9463" s="164"/>
      <c r="G9463" s="1328"/>
    </row>
    <row r="9464" spans="1:7" ht="18.75" customHeight="1" x14ac:dyDescent="0.25">
      <c r="A9464" s="1333"/>
      <c r="B9464" s="146" t="s">
        <v>9101</v>
      </c>
      <c r="C9464" s="170" t="s">
        <v>95</v>
      </c>
      <c r="D9464" s="164">
        <v>303775</v>
      </c>
      <c r="E9464" s="151">
        <v>833</v>
      </c>
      <c r="F9464" s="164"/>
      <c r="G9464" s="1328"/>
    </row>
    <row r="9465" spans="1:7" ht="18.75" customHeight="1" x14ac:dyDescent="0.25">
      <c r="A9465" s="1333"/>
      <c r="B9465" s="146" t="s">
        <v>9102</v>
      </c>
      <c r="C9465" s="170" t="s">
        <v>95</v>
      </c>
      <c r="D9465" s="164">
        <v>324528</v>
      </c>
      <c r="E9465" s="151">
        <v>833</v>
      </c>
      <c r="F9465" s="164"/>
      <c r="G9465" s="1328"/>
    </row>
    <row r="9466" spans="1:7" ht="18.75" customHeight="1" x14ac:dyDescent="0.25">
      <c r="A9466" s="1333"/>
      <c r="B9466" s="146" t="s">
        <v>9103</v>
      </c>
      <c r="C9466" s="170" t="s">
        <v>95</v>
      </c>
      <c r="D9466" s="164">
        <v>346599</v>
      </c>
      <c r="E9466" s="151">
        <v>833</v>
      </c>
      <c r="F9466" s="164"/>
      <c r="G9466" s="1328"/>
    </row>
    <row r="9467" spans="1:7" ht="18.75" customHeight="1" x14ac:dyDescent="0.25">
      <c r="A9467" s="1333"/>
      <c r="B9467" s="146" t="s">
        <v>9104</v>
      </c>
      <c r="C9467" s="170" t="s">
        <v>95</v>
      </c>
      <c r="D9467" s="164">
        <v>370175</v>
      </c>
      <c r="E9467" s="151">
        <v>833</v>
      </c>
      <c r="F9467" s="164"/>
      <c r="G9467" s="1328"/>
    </row>
    <row r="9468" spans="1:7" ht="18.75" customHeight="1" x14ac:dyDescent="0.25">
      <c r="A9468" s="1333"/>
      <c r="B9468" s="146" t="s">
        <v>9105</v>
      </c>
      <c r="C9468" s="170" t="s">
        <v>95</v>
      </c>
      <c r="D9468" s="164">
        <v>395469</v>
      </c>
      <c r="E9468" s="151">
        <v>833</v>
      </c>
      <c r="F9468" s="164"/>
      <c r="G9468" s="1328"/>
    </row>
    <row r="9469" spans="1:7" ht="18.75" customHeight="1" x14ac:dyDescent="0.25">
      <c r="A9469" s="1333"/>
      <c r="B9469" s="146" t="s">
        <v>9106</v>
      </c>
      <c r="C9469" s="170" t="s">
        <v>95</v>
      </c>
      <c r="D9469" s="164">
        <v>422723</v>
      </c>
      <c r="E9469" s="151">
        <v>833</v>
      </c>
      <c r="F9469" s="164"/>
      <c r="G9469" s="1328"/>
    </row>
    <row r="9470" spans="1:7" ht="18.75" customHeight="1" x14ac:dyDescent="0.25">
      <c r="A9470" s="1333"/>
      <c r="B9470" s="146" t="s">
        <v>9107</v>
      </c>
      <c r="C9470" s="170" t="s">
        <v>95</v>
      </c>
      <c r="D9470" s="164">
        <v>452216</v>
      </c>
      <c r="E9470" s="151">
        <v>833</v>
      </c>
      <c r="F9470" s="164"/>
      <c r="G9470" s="1328"/>
    </row>
    <row r="9471" spans="1:7" ht="18.75" customHeight="1" x14ac:dyDescent="0.25">
      <c r="A9471" s="1333"/>
      <c r="B9471" s="146" t="s">
        <v>9108</v>
      </c>
      <c r="C9471" s="170" t="s">
        <v>95</v>
      </c>
      <c r="D9471" s="164">
        <v>484259</v>
      </c>
      <c r="E9471" s="151">
        <v>833</v>
      </c>
      <c r="F9471" s="164"/>
      <c r="G9471" s="1328"/>
    </row>
    <row r="9472" spans="1:7" ht="18.75" customHeight="1" x14ac:dyDescent="0.25">
      <c r="A9472" s="1333"/>
      <c r="B9472" s="146" t="s">
        <v>9109</v>
      </c>
      <c r="C9472" s="170" t="s">
        <v>95</v>
      </c>
      <c r="D9472" s="164">
        <v>519226</v>
      </c>
      <c r="E9472" s="151">
        <v>833</v>
      </c>
      <c r="F9472" s="164"/>
      <c r="G9472" s="1328"/>
    </row>
    <row r="9473" spans="1:7" ht="18.75" customHeight="1" x14ac:dyDescent="0.25">
      <c r="A9473" s="1333"/>
      <c r="B9473" s="146" t="s">
        <v>9110</v>
      </c>
      <c r="C9473" s="170" t="s">
        <v>95</v>
      </c>
      <c r="D9473" s="164">
        <v>557519</v>
      </c>
      <c r="E9473" s="151">
        <v>833</v>
      </c>
      <c r="F9473" s="164"/>
      <c r="G9473" s="1328"/>
    </row>
    <row r="9474" spans="1:7" ht="18.75" customHeight="1" x14ac:dyDescent="0.25">
      <c r="A9474" s="1333"/>
      <c r="B9474" s="146" t="s">
        <v>9111</v>
      </c>
      <c r="C9474" s="170" t="s">
        <v>95</v>
      </c>
      <c r="D9474" s="164">
        <v>599611</v>
      </c>
      <c r="E9474" s="151">
        <v>833</v>
      </c>
      <c r="F9474" s="164"/>
      <c r="G9474" s="1328"/>
    </row>
    <row r="9475" spans="1:7" ht="18.75" customHeight="1" x14ac:dyDescent="0.25">
      <c r="A9475" s="1333"/>
      <c r="B9475" s="146" t="s">
        <v>9112</v>
      </c>
      <c r="C9475" s="170" t="s">
        <v>95</v>
      </c>
      <c r="D9475" s="164">
        <v>646040</v>
      </c>
      <c r="E9475" s="151">
        <v>833</v>
      </c>
      <c r="F9475" s="164"/>
      <c r="G9475" s="1328"/>
    </row>
    <row r="9476" spans="1:7" ht="18.75" customHeight="1" x14ac:dyDescent="0.25">
      <c r="A9476" s="1333">
        <v>56</v>
      </c>
      <c r="B9476" s="146" t="s">
        <v>9113</v>
      </c>
      <c r="C9476" s="170" t="s">
        <v>95</v>
      </c>
      <c r="D9476" s="164">
        <v>65142</v>
      </c>
      <c r="E9476" s="151">
        <v>833</v>
      </c>
      <c r="F9476" s="164"/>
      <c r="G9476" s="1337" t="s">
        <v>7957</v>
      </c>
    </row>
    <row r="9477" spans="1:7" ht="18.75" customHeight="1" x14ac:dyDescent="0.25">
      <c r="A9477" s="1333"/>
      <c r="B9477" s="146" t="s">
        <v>9114</v>
      </c>
      <c r="C9477" s="170" t="s">
        <v>95</v>
      </c>
      <c r="D9477" s="164">
        <v>85815</v>
      </c>
      <c r="E9477" s="151">
        <v>833</v>
      </c>
      <c r="F9477" s="164"/>
      <c r="G9477" s="1328"/>
    </row>
    <row r="9478" spans="1:7" ht="18.75" customHeight="1" x14ac:dyDescent="0.25">
      <c r="A9478" s="1333"/>
      <c r="B9478" s="146" t="s">
        <v>9115</v>
      </c>
      <c r="C9478" s="170" t="s">
        <v>95</v>
      </c>
      <c r="D9478" s="164">
        <v>225790</v>
      </c>
      <c r="E9478" s="151">
        <v>833</v>
      </c>
      <c r="F9478" s="164"/>
      <c r="G9478" s="1328"/>
    </row>
    <row r="9479" spans="1:7" ht="18.75" customHeight="1" x14ac:dyDescent="0.25">
      <c r="A9479" s="1333"/>
      <c r="B9479" s="146" t="s">
        <v>9116</v>
      </c>
      <c r="C9479" s="170" t="s">
        <v>95</v>
      </c>
      <c r="D9479" s="164">
        <v>303775</v>
      </c>
      <c r="E9479" s="151">
        <v>833</v>
      </c>
      <c r="F9479" s="164"/>
      <c r="G9479" s="1328"/>
    </row>
    <row r="9480" spans="1:7" ht="18.75" customHeight="1" x14ac:dyDescent="0.25">
      <c r="A9480" s="1333"/>
      <c r="B9480" s="146" t="s">
        <v>9117</v>
      </c>
      <c r="C9480" s="170" t="s">
        <v>95</v>
      </c>
      <c r="D9480" s="164">
        <v>324528</v>
      </c>
      <c r="E9480" s="151">
        <v>833</v>
      </c>
      <c r="F9480" s="164"/>
      <c r="G9480" s="1328"/>
    </row>
    <row r="9481" spans="1:7" ht="18.75" customHeight="1" x14ac:dyDescent="0.25">
      <c r="A9481" s="1333"/>
      <c r="B9481" s="146" t="s">
        <v>9118</v>
      </c>
      <c r="C9481" s="170" t="s">
        <v>95</v>
      </c>
      <c r="D9481" s="164">
        <v>346599</v>
      </c>
      <c r="E9481" s="151">
        <v>833</v>
      </c>
      <c r="F9481" s="164"/>
      <c r="G9481" s="1328"/>
    </row>
    <row r="9482" spans="1:7" ht="18.75" customHeight="1" x14ac:dyDescent="0.25">
      <c r="A9482" s="1333"/>
      <c r="B9482" s="146" t="s">
        <v>9119</v>
      </c>
      <c r="C9482" s="170" t="s">
        <v>95</v>
      </c>
      <c r="D9482" s="164">
        <v>370175</v>
      </c>
      <c r="E9482" s="151">
        <v>833</v>
      </c>
      <c r="F9482" s="164"/>
      <c r="G9482" s="1328"/>
    </row>
    <row r="9483" spans="1:7" ht="18.75" customHeight="1" x14ac:dyDescent="0.25">
      <c r="A9483" s="1333"/>
      <c r="B9483" s="146" t="s">
        <v>9120</v>
      </c>
      <c r="C9483" s="170" t="s">
        <v>95</v>
      </c>
      <c r="D9483" s="164">
        <v>395469</v>
      </c>
      <c r="E9483" s="151">
        <v>833</v>
      </c>
      <c r="F9483" s="164"/>
      <c r="G9483" s="1328"/>
    </row>
    <row r="9484" spans="1:7" ht="18.75" customHeight="1" x14ac:dyDescent="0.25">
      <c r="A9484" s="1333"/>
      <c r="B9484" s="146" t="s">
        <v>9121</v>
      </c>
      <c r="C9484" s="170" t="s">
        <v>95</v>
      </c>
      <c r="D9484" s="164">
        <v>422723</v>
      </c>
      <c r="E9484" s="151">
        <v>833</v>
      </c>
      <c r="F9484" s="164"/>
      <c r="G9484" s="1328"/>
    </row>
    <row r="9485" spans="1:7" ht="18.75" customHeight="1" x14ac:dyDescent="0.25">
      <c r="A9485" s="1333"/>
      <c r="B9485" s="146" t="s">
        <v>9122</v>
      </c>
      <c r="C9485" s="170" t="s">
        <v>95</v>
      </c>
      <c r="D9485" s="164">
        <v>452216</v>
      </c>
      <c r="E9485" s="151">
        <v>833</v>
      </c>
      <c r="F9485" s="164"/>
      <c r="G9485" s="1328"/>
    </row>
    <row r="9486" spans="1:7" ht="18.75" customHeight="1" x14ac:dyDescent="0.25">
      <c r="A9486" s="1333"/>
      <c r="B9486" s="146" t="s">
        <v>9123</v>
      </c>
      <c r="C9486" s="170" t="s">
        <v>95</v>
      </c>
      <c r="D9486" s="164">
        <v>484259</v>
      </c>
      <c r="E9486" s="151">
        <v>833</v>
      </c>
      <c r="F9486" s="164"/>
      <c r="G9486" s="1328"/>
    </row>
    <row r="9487" spans="1:7" ht="18.75" customHeight="1" x14ac:dyDescent="0.25">
      <c r="A9487" s="1333"/>
      <c r="B9487" s="146" t="s">
        <v>9124</v>
      </c>
      <c r="C9487" s="170" t="s">
        <v>95</v>
      </c>
      <c r="D9487" s="164">
        <v>519226</v>
      </c>
      <c r="E9487" s="151">
        <v>833</v>
      </c>
      <c r="F9487" s="164"/>
      <c r="G9487" s="1328"/>
    </row>
    <row r="9488" spans="1:7" ht="18.75" customHeight="1" x14ac:dyDescent="0.25">
      <c r="A9488" s="1333"/>
      <c r="B9488" s="146" t="s">
        <v>9125</v>
      </c>
      <c r="C9488" s="170" t="s">
        <v>95</v>
      </c>
      <c r="D9488" s="164">
        <v>557519</v>
      </c>
      <c r="E9488" s="151">
        <v>833</v>
      </c>
      <c r="F9488" s="164"/>
      <c r="G9488" s="1328"/>
    </row>
    <row r="9489" spans="1:7" ht="18.75" customHeight="1" x14ac:dyDescent="0.25">
      <c r="A9489" s="1333"/>
      <c r="B9489" s="146" t="s">
        <v>9126</v>
      </c>
      <c r="C9489" s="170" t="s">
        <v>95</v>
      </c>
      <c r="D9489" s="164">
        <v>599611</v>
      </c>
      <c r="E9489" s="151">
        <v>833</v>
      </c>
      <c r="F9489" s="164"/>
      <c r="G9489" s="1328"/>
    </row>
    <row r="9490" spans="1:7" ht="18.75" customHeight="1" x14ac:dyDescent="0.25">
      <c r="A9490" s="1333"/>
      <c r="B9490" s="146" t="s">
        <v>9127</v>
      </c>
      <c r="C9490" s="170" t="s">
        <v>95</v>
      </c>
      <c r="D9490" s="164">
        <v>646040</v>
      </c>
      <c r="E9490" s="151">
        <v>833</v>
      </c>
      <c r="F9490" s="164"/>
      <c r="G9490" s="1328"/>
    </row>
    <row r="9491" spans="1:7" ht="18.75" customHeight="1" x14ac:dyDescent="0.25">
      <c r="A9491" s="1333">
        <v>57</v>
      </c>
      <c r="B9491" s="146" t="s">
        <v>9128</v>
      </c>
      <c r="C9491" s="170" t="s">
        <v>95</v>
      </c>
      <c r="D9491" s="164">
        <v>65142</v>
      </c>
      <c r="E9491" s="151">
        <v>833</v>
      </c>
      <c r="F9491" s="164"/>
      <c r="G9491" s="1337" t="s">
        <v>7957</v>
      </c>
    </row>
    <row r="9492" spans="1:7" ht="18.75" customHeight="1" x14ac:dyDescent="0.25">
      <c r="A9492" s="1333"/>
      <c r="B9492" s="146" t="s">
        <v>9129</v>
      </c>
      <c r="C9492" s="170" t="s">
        <v>95</v>
      </c>
      <c r="D9492" s="164">
        <v>85815</v>
      </c>
      <c r="E9492" s="151">
        <v>833</v>
      </c>
      <c r="F9492" s="164"/>
      <c r="G9492" s="1328"/>
    </row>
    <row r="9493" spans="1:7" ht="18.75" customHeight="1" x14ac:dyDescent="0.25">
      <c r="A9493" s="1333"/>
      <c r="B9493" s="146" t="s">
        <v>9130</v>
      </c>
      <c r="C9493" s="170" t="s">
        <v>95</v>
      </c>
      <c r="D9493" s="164">
        <v>225790</v>
      </c>
      <c r="E9493" s="151">
        <v>833</v>
      </c>
      <c r="F9493" s="164"/>
      <c r="G9493" s="1328"/>
    </row>
    <row r="9494" spans="1:7" ht="18.75" customHeight="1" x14ac:dyDescent="0.25">
      <c r="A9494" s="1333"/>
      <c r="B9494" s="146" t="s">
        <v>9131</v>
      </c>
      <c r="C9494" s="170" t="s">
        <v>95</v>
      </c>
      <c r="D9494" s="164">
        <v>303775</v>
      </c>
      <c r="E9494" s="151">
        <v>833</v>
      </c>
      <c r="F9494" s="164"/>
      <c r="G9494" s="1328"/>
    </row>
    <row r="9495" spans="1:7" ht="18.75" customHeight="1" x14ac:dyDescent="0.25">
      <c r="A9495" s="1333"/>
      <c r="B9495" s="146" t="s">
        <v>9132</v>
      </c>
      <c r="C9495" s="170" t="s">
        <v>95</v>
      </c>
      <c r="D9495" s="164">
        <v>324528</v>
      </c>
      <c r="E9495" s="151">
        <v>833</v>
      </c>
      <c r="F9495" s="164"/>
      <c r="G9495" s="1328"/>
    </row>
    <row r="9496" spans="1:7" ht="18.75" customHeight="1" x14ac:dyDescent="0.25">
      <c r="A9496" s="1333"/>
      <c r="B9496" s="146" t="s">
        <v>9133</v>
      </c>
      <c r="C9496" s="170" t="s">
        <v>95</v>
      </c>
      <c r="D9496" s="164">
        <v>346599</v>
      </c>
      <c r="E9496" s="151">
        <v>833</v>
      </c>
      <c r="F9496" s="164"/>
      <c r="G9496" s="1328"/>
    </row>
    <row r="9497" spans="1:7" ht="18.75" customHeight="1" x14ac:dyDescent="0.25">
      <c r="A9497" s="1333"/>
      <c r="B9497" s="146" t="s">
        <v>9134</v>
      </c>
      <c r="C9497" s="170" t="s">
        <v>95</v>
      </c>
      <c r="D9497" s="164">
        <v>370175</v>
      </c>
      <c r="E9497" s="151">
        <v>833</v>
      </c>
      <c r="F9497" s="164"/>
      <c r="G9497" s="1328"/>
    </row>
    <row r="9498" spans="1:7" ht="18.75" customHeight="1" x14ac:dyDescent="0.25">
      <c r="A9498" s="1333"/>
      <c r="B9498" s="146" t="s">
        <v>9135</v>
      </c>
      <c r="C9498" s="170" t="s">
        <v>95</v>
      </c>
      <c r="D9498" s="164">
        <v>395469</v>
      </c>
      <c r="E9498" s="151">
        <v>833</v>
      </c>
      <c r="F9498" s="164"/>
      <c r="G9498" s="1328"/>
    </row>
    <row r="9499" spans="1:7" ht="18.75" customHeight="1" x14ac:dyDescent="0.25">
      <c r="A9499" s="1333"/>
      <c r="B9499" s="146" t="s">
        <v>9136</v>
      </c>
      <c r="C9499" s="170" t="s">
        <v>95</v>
      </c>
      <c r="D9499" s="164">
        <v>422723</v>
      </c>
      <c r="E9499" s="151">
        <v>833</v>
      </c>
      <c r="F9499" s="164"/>
      <c r="G9499" s="1328"/>
    </row>
    <row r="9500" spans="1:7" ht="18.75" customHeight="1" x14ac:dyDescent="0.25">
      <c r="A9500" s="1333"/>
      <c r="B9500" s="146" t="s">
        <v>9137</v>
      </c>
      <c r="C9500" s="170" t="s">
        <v>95</v>
      </c>
      <c r="D9500" s="164">
        <v>452216</v>
      </c>
      <c r="E9500" s="151">
        <v>833</v>
      </c>
      <c r="F9500" s="164"/>
      <c r="G9500" s="1328"/>
    </row>
    <row r="9501" spans="1:7" ht="18.75" customHeight="1" x14ac:dyDescent="0.25">
      <c r="A9501" s="1333"/>
      <c r="B9501" s="146" t="s">
        <v>9138</v>
      </c>
      <c r="C9501" s="170" t="s">
        <v>95</v>
      </c>
      <c r="D9501" s="164">
        <v>484259</v>
      </c>
      <c r="E9501" s="151">
        <v>833</v>
      </c>
      <c r="F9501" s="164"/>
      <c r="G9501" s="1328"/>
    </row>
    <row r="9502" spans="1:7" ht="18.75" customHeight="1" x14ac:dyDescent="0.25">
      <c r="A9502" s="1333"/>
      <c r="B9502" s="146" t="s">
        <v>9139</v>
      </c>
      <c r="C9502" s="170" t="s">
        <v>95</v>
      </c>
      <c r="D9502" s="164">
        <v>519226</v>
      </c>
      <c r="E9502" s="151">
        <v>833</v>
      </c>
      <c r="F9502" s="164"/>
      <c r="G9502" s="1328"/>
    </row>
    <row r="9503" spans="1:7" ht="18.75" customHeight="1" x14ac:dyDescent="0.25">
      <c r="A9503" s="1333"/>
      <c r="B9503" s="146" t="s">
        <v>9140</v>
      </c>
      <c r="C9503" s="170" t="s">
        <v>95</v>
      </c>
      <c r="D9503" s="164">
        <v>557519</v>
      </c>
      <c r="E9503" s="151">
        <v>833</v>
      </c>
      <c r="F9503" s="164"/>
      <c r="G9503" s="1328"/>
    </row>
    <row r="9504" spans="1:7" ht="18.75" customHeight="1" x14ac:dyDescent="0.25">
      <c r="A9504" s="1333"/>
      <c r="B9504" s="146" t="s">
        <v>9141</v>
      </c>
      <c r="C9504" s="170" t="s">
        <v>95</v>
      </c>
      <c r="D9504" s="164">
        <v>599611</v>
      </c>
      <c r="E9504" s="151">
        <v>833</v>
      </c>
      <c r="F9504" s="164"/>
      <c r="G9504" s="1328"/>
    </row>
    <row r="9505" spans="1:7" ht="18.75" customHeight="1" x14ac:dyDescent="0.25">
      <c r="A9505" s="1333"/>
      <c r="B9505" s="146" t="s">
        <v>9142</v>
      </c>
      <c r="C9505" s="170" t="s">
        <v>95</v>
      </c>
      <c r="D9505" s="164">
        <v>646040</v>
      </c>
      <c r="E9505" s="151">
        <v>833</v>
      </c>
      <c r="F9505" s="164"/>
      <c r="G9505" s="1328"/>
    </row>
    <row r="9506" spans="1:7" ht="18.75" customHeight="1" x14ac:dyDescent="0.25">
      <c r="A9506" s="1333">
        <v>58</v>
      </c>
      <c r="B9506" s="146" t="s">
        <v>9143</v>
      </c>
      <c r="C9506" s="170" t="s">
        <v>95</v>
      </c>
      <c r="D9506" s="164">
        <v>65142</v>
      </c>
      <c r="E9506" s="151">
        <v>833</v>
      </c>
      <c r="F9506" s="164"/>
      <c r="G9506" s="1337" t="s">
        <v>7957</v>
      </c>
    </row>
    <row r="9507" spans="1:7" ht="18.75" customHeight="1" x14ac:dyDescent="0.25">
      <c r="A9507" s="1333"/>
      <c r="B9507" s="146" t="s">
        <v>9144</v>
      </c>
      <c r="C9507" s="170" t="s">
        <v>95</v>
      </c>
      <c r="D9507" s="164">
        <v>85815</v>
      </c>
      <c r="E9507" s="151">
        <v>833</v>
      </c>
      <c r="F9507" s="164"/>
      <c r="G9507" s="1328"/>
    </row>
    <row r="9508" spans="1:7" ht="18.75" customHeight="1" x14ac:dyDescent="0.25">
      <c r="A9508" s="1333"/>
      <c r="B9508" s="146" t="s">
        <v>9145</v>
      </c>
      <c r="C9508" s="170" t="s">
        <v>95</v>
      </c>
      <c r="D9508" s="164">
        <v>225790</v>
      </c>
      <c r="E9508" s="151">
        <v>833</v>
      </c>
      <c r="F9508" s="164"/>
      <c r="G9508" s="1328"/>
    </row>
    <row r="9509" spans="1:7" ht="18.75" customHeight="1" x14ac:dyDescent="0.25">
      <c r="A9509" s="1333"/>
      <c r="B9509" s="146" t="s">
        <v>9146</v>
      </c>
      <c r="C9509" s="170" t="s">
        <v>95</v>
      </c>
      <c r="D9509" s="164">
        <v>303775</v>
      </c>
      <c r="E9509" s="151">
        <v>833</v>
      </c>
      <c r="F9509" s="164"/>
      <c r="G9509" s="1328"/>
    </row>
    <row r="9510" spans="1:7" ht="18.75" customHeight="1" x14ac:dyDescent="0.25">
      <c r="A9510" s="1333"/>
      <c r="B9510" s="146" t="s">
        <v>9147</v>
      </c>
      <c r="C9510" s="170" t="s">
        <v>95</v>
      </c>
      <c r="D9510" s="164">
        <v>324528</v>
      </c>
      <c r="E9510" s="151">
        <v>833</v>
      </c>
      <c r="F9510" s="164"/>
      <c r="G9510" s="1328"/>
    </row>
    <row r="9511" spans="1:7" ht="18.75" customHeight="1" x14ac:dyDescent="0.25">
      <c r="A9511" s="1333"/>
      <c r="B9511" s="146" t="s">
        <v>9148</v>
      </c>
      <c r="C9511" s="170" t="s">
        <v>95</v>
      </c>
      <c r="D9511" s="164">
        <v>346599</v>
      </c>
      <c r="E9511" s="151">
        <v>833</v>
      </c>
      <c r="F9511" s="164"/>
      <c r="G9511" s="1328"/>
    </row>
    <row r="9512" spans="1:7" ht="18.75" customHeight="1" x14ac:dyDescent="0.25">
      <c r="A9512" s="1333"/>
      <c r="B9512" s="146" t="s">
        <v>9149</v>
      </c>
      <c r="C9512" s="170" t="s">
        <v>95</v>
      </c>
      <c r="D9512" s="164">
        <v>370175</v>
      </c>
      <c r="E9512" s="151">
        <v>833</v>
      </c>
      <c r="F9512" s="164"/>
      <c r="G9512" s="1328"/>
    </row>
    <row r="9513" spans="1:7" ht="18.75" customHeight="1" x14ac:dyDescent="0.25">
      <c r="A9513" s="1333"/>
      <c r="B9513" s="146" t="s">
        <v>9150</v>
      </c>
      <c r="C9513" s="170" t="s">
        <v>95</v>
      </c>
      <c r="D9513" s="164">
        <v>395469</v>
      </c>
      <c r="E9513" s="151">
        <v>833</v>
      </c>
      <c r="F9513" s="164"/>
      <c r="G9513" s="1328"/>
    </row>
    <row r="9514" spans="1:7" ht="18.75" customHeight="1" x14ac:dyDescent="0.25">
      <c r="A9514" s="1333"/>
      <c r="B9514" s="146" t="s">
        <v>9151</v>
      </c>
      <c r="C9514" s="170" t="s">
        <v>95</v>
      </c>
      <c r="D9514" s="164">
        <v>422723</v>
      </c>
      <c r="E9514" s="151">
        <v>833</v>
      </c>
      <c r="F9514" s="164"/>
      <c r="G9514" s="1328"/>
    </row>
    <row r="9515" spans="1:7" ht="18.75" customHeight="1" x14ac:dyDescent="0.25">
      <c r="A9515" s="1333"/>
      <c r="B9515" s="146" t="s">
        <v>9152</v>
      </c>
      <c r="C9515" s="170" t="s">
        <v>95</v>
      </c>
      <c r="D9515" s="164">
        <v>452216</v>
      </c>
      <c r="E9515" s="151">
        <v>833</v>
      </c>
      <c r="F9515" s="164"/>
      <c r="G9515" s="1328"/>
    </row>
    <row r="9516" spans="1:7" ht="18.75" customHeight="1" x14ac:dyDescent="0.25">
      <c r="A9516" s="1333"/>
      <c r="B9516" s="146" t="s">
        <v>9153</v>
      </c>
      <c r="C9516" s="170" t="s">
        <v>95</v>
      </c>
      <c r="D9516" s="164">
        <v>484259</v>
      </c>
      <c r="E9516" s="151">
        <v>833</v>
      </c>
      <c r="F9516" s="164"/>
      <c r="G9516" s="1328"/>
    </row>
    <row r="9517" spans="1:7" ht="18.75" customHeight="1" x14ac:dyDescent="0.25">
      <c r="A9517" s="1333"/>
      <c r="B9517" s="146" t="s">
        <v>9154</v>
      </c>
      <c r="C9517" s="170" t="s">
        <v>95</v>
      </c>
      <c r="D9517" s="164">
        <v>519226</v>
      </c>
      <c r="E9517" s="151">
        <v>833</v>
      </c>
      <c r="F9517" s="164"/>
      <c r="G9517" s="1328"/>
    </row>
    <row r="9518" spans="1:7" ht="18.75" customHeight="1" x14ac:dyDescent="0.25">
      <c r="A9518" s="1333"/>
      <c r="B9518" s="146" t="s">
        <v>9155</v>
      </c>
      <c r="C9518" s="170" t="s">
        <v>95</v>
      </c>
      <c r="D9518" s="164">
        <v>557519</v>
      </c>
      <c r="E9518" s="151">
        <v>833</v>
      </c>
      <c r="F9518" s="164"/>
      <c r="G9518" s="1328"/>
    </row>
    <row r="9519" spans="1:7" ht="18.75" customHeight="1" x14ac:dyDescent="0.25">
      <c r="A9519" s="1333"/>
      <c r="B9519" s="146" t="s">
        <v>9156</v>
      </c>
      <c r="C9519" s="170" t="s">
        <v>95</v>
      </c>
      <c r="D9519" s="164">
        <v>599611</v>
      </c>
      <c r="E9519" s="151">
        <v>833</v>
      </c>
      <c r="F9519" s="164"/>
      <c r="G9519" s="1328"/>
    </row>
    <row r="9520" spans="1:7" ht="18.75" customHeight="1" x14ac:dyDescent="0.25">
      <c r="A9520" s="1333"/>
      <c r="B9520" s="146" t="s">
        <v>9157</v>
      </c>
      <c r="C9520" s="170" t="s">
        <v>95</v>
      </c>
      <c r="D9520" s="164">
        <v>646040</v>
      </c>
      <c r="E9520" s="151">
        <v>833</v>
      </c>
      <c r="F9520" s="164"/>
      <c r="G9520" s="1328"/>
    </row>
    <row r="9521" spans="1:7" ht="18.75" customHeight="1" x14ac:dyDescent="0.25">
      <c r="A9521" s="1333">
        <v>59</v>
      </c>
      <c r="B9521" s="146" t="s">
        <v>9158</v>
      </c>
      <c r="C9521" s="170" t="s">
        <v>95</v>
      </c>
      <c r="D9521" s="164">
        <v>65142</v>
      </c>
      <c r="E9521" s="151">
        <v>833</v>
      </c>
      <c r="F9521" s="164"/>
      <c r="G9521" s="1337" t="s">
        <v>7957</v>
      </c>
    </row>
    <row r="9522" spans="1:7" ht="18.75" customHeight="1" x14ac:dyDescent="0.25">
      <c r="A9522" s="1333"/>
      <c r="B9522" s="146" t="s">
        <v>9159</v>
      </c>
      <c r="C9522" s="170" t="s">
        <v>95</v>
      </c>
      <c r="D9522" s="164">
        <v>85815</v>
      </c>
      <c r="E9522" s="151">
        <v>833</v>
      </c>
      <c r="F9522" s="164"/>
      <c r="G9522" s="1328"/>
    </row>
    <row r="9523" spans="1:7" ht="18.75" customHeight="1" x14ac:dyDescent="0.25">
      <c r="A9523" s="1333"/>
      <c r="B9523" s="146" t="s">
        <v>9160</v>
      </c>
      <c r="C9523" s="170" t="s">
        <v>95</v>
      </c>
      <c r="D9523" s="164">
        <v>225790</v>
      </c>
      <c r="E9523" s="151">
        <v>833</v>
      </c>
      <c r="F9523" s="164"/>
      <c r="G9523" s="1328"/>
    </row>
    <row r="9524" spans="1:7" ht="18.75" customHeight="1" x14ac:dyDescent="0.25">
      <c r="A9524" s="1333"/>
      <c r="B9524" s="146" t="s">
        <v>9161</v>
      </c>
      <c r="C9524" s="170" t="s">
        <v>95</v>
      </c>
      <c r="D9524" s="164">
        <v>303775</v>
      </c>
      <c r="E9524" s="151">
        <v>833</v>
      </c>
      <c r="F9524" s="164"/>
      <c r="G9524" s="1328"/>
    </row>
    <row r="9525" spans="1:7" ht="18.75" customHeight="1" x14ac:dyDescent="0.25">
      <c r="A9525" s="1333"/>
      <c r="B9525" s="146" t="s">
        <v>9162</v>
      </c>
      <c r="C9525" s="170" t="s">
        <v>95</v>
      </c>
      <c r="D9525" s="164">
        <v>324528</v>
      </c>
      <c r="E9525" s="151">
        <v>833</v>
      </c>
      <c r="F9525" s="164"/>
      <c r="G9525" s="1328"/>
    </row>
    <row r="9526" spans="1:7" ht="18.75" customHeight="1" x14ac:dyDescent="0.25">
      <c r="A9526" s="1333"/>
      <c r="B9526" s="146" t="s">
        <v>9163</v>
      </c>
      <c r="C9526" s="170" t="s">
        <v>95</v>
      </c>
      <c r="D9526" s="164">
        <v>346599</v>
      </c>
      <c r="E9526" s="151">
        <v>833</v>
      </c>
      <c r="F9526" s="164"/>
      <c r="G9526" s="1328"/>
    </row>
    <row r="9527" spans="1:7" ht="18.75" customHeight="1" x14ac:dyDescent="0.25">
      <c r="A9527" s="1333"/>
      <c r="B9527" s="146" t="s">
        <v>9164</v>
      </c>
      <c r="C9527" s="170" t="s">
        <v>95</v>
      </c>
      <c r="D9527" s="164">
        <v>370175</v>
      </c>
      <c r="E9527" s="151">
        <v>833</v>
      </c>
      <c r="F9527" s="164"/>
      <c r="G9527" s="1328"/>
    </row>
    <row r="9528" spans="1:7" ht="18.75" customHeight="1" x14ac:dyDescent="0.25">
      <c r="A9528" s="1333"/>
      <c r="B9528" s="146" t="s">
        <v>9165</v>
      </c>
      <c r="C9528" s="170" t="s">
        <v>95</v>
      </c>
      <c r="D9528" s="164">
        <v>395469</v>
      </c>
      <c r="E9528" s="151">
        <v>833</v>
      </c>
      <c r="F9528" s="164"/>
      <c r="G9528" s="1328"/>
    </row>
    <row r="9529" spans="1:7" ht="18.75" customHeight="1" x14ac:dyDescent="0.25">
      <c r="A9529" s="1333"/>
      <c r="B9529" s="146" t="s">
        <v>9166</v>
      </c>
      <c r="C9529" s="170" t="s">
        <v>95</v>
      </c>
      <c r="D9529" s="164">
        <v>422723</v>
      </c>
      <c r="E9529" s="151">
        <v>833</v>
      </c>
      <c r="F9529" s="164"/>
      <c r="G9529" s="1328"/>
    </row>
    <row r="9530" spans="1:7" ht="18.75" customHeight="1" x14ac:dyDescent="0.25">
      <c r="A9530" s="1333"/>
      <c r="B9530" s="146" t="s">
        <v>9167</v>
      </c>
      <c r="C9530" s="170" t="s">
        <v>95</v>
      </c>
      <c r="D9530" s="164">
        <v>452216</v>
      </c>
      <c r="E9530" s="151">
        <v>833</v>
      </c>
      <c r="F9530" s="164"/>
      <c r="G9530" s="1328"/>
    </row>
    <row r="9531" spans="1:7" ht="18.75" customHeight="1" x14ac:dyDescent="0.25">
      <c r="A9531" s="1333"/>
      <c r="B9531" s="146" t="s">
        <v>9168</v>
      </c>
      <c r="C9531" s="170" t="s">
        <v>95</v>
      </c>
      <c r="D9531" s="164">
        <v>484259</v>
      </c>
      <c r="E9531" s="151">
        <v>833</v>
      </c>
      <c r="F9531" s="164"/>
      <c r="G9531" s="1328"/>
    </row>
    <row r="9532" spans="1:7" ht="18.75" customHeight="1" x14ac:dyDescent="0.25">
      <c r="A9532" s="1333"/>
      <c r="B9532" s="146" t="s">
        <v>9169</v>
      </c>
      <c r="C9532" s="170" t="s">
        <v>95</v>
      </c>
      <c r="D9532" s="164">
        <v>519226</v>
      </c>
      <c r="E9532" s="151">
        <v>833</v>
      </c>
      <c r="F9532" s="164"/>
      <c r="G9532" s="1328"/>
    </row>
    <row r="9533" spans="1:7" ht="18.75" customHeight="1" x14ac:dyDescent="0.25">
      <c r="A9533" s="1333"/>
      <c r="B9533" s="146" t="s">
        <v>9170</v>
      </c>
      <c r="C9533" s="170" t="s">
        <v>95</v>
      </c>
      <c r="D9533" s="164">
        <v>557519</v>
      </c>
      <c r="E9533" s="151">
        <v>833</v>
      </c>
      <c r="F9533" s="164"/>
      <c r="G9533" s="1328"/>
    </row>
    <row r="9534" spans="1:7" ht="18.75" customHeight="1" x14ac:dyDescent="0.25">
      <c r="A9534" s="1333"/>
      <c r="B9534" s="146" t="s">
        <v>9171</v>
      </c>
      <c r="C9534" s="170" t="s">
        <v>95</v>
      </c>
      <c r="D9534" s="164">
        <v>599611</v>
      </c>
      <c r="E9534" s="151">
        <v>833</v>
      </c>
      <c r="F9534" s="164"/>
      <c r="G9534" s="1328"/>
    </row>
    <row r="9535" spans="1:7" ht="18.75" customHeight="1" x14ac:dyDescent="0.25">
      <c r="A9535" s="1333"/>
      <c r="B9535" s="146" t="s">
        <v>9172</v>
      </c>
      <c r="C9535" s="170" t="s">
        <v>95</v>
      </c>
      <c r="D9535" s="164">
        <v>646040</v>
      </c>
      <c r="E9535" s="151">
        <v>833</v>
      </c>
      <c r="F9535" s="164"/>
      <c r="G9535" s="1328"/>
    </row>
    <row r="9536" spans="1:7" ht="18.75" customHeight="1" x14ac:dyDescent="0.25">
      <c r="A9536" s="1333">
        <v>59</v>
      </c>
      <c r="B9536" s="146" t="s">
        <v>9173</v>
      </c>
      <c r="C9536" s="170" t="s">
        <v>95</v>
      </c>
      <c r="D9536" s="164">
        <v>65142</v>
      </c>
      <c r="E9536" s="151">
        <v>833</v>
      </c>
      <c r="F9536" s="164"/>
      <c r="G9536" s="1337" t="s">
        <v>7957</v>
      </c>
    </row>
    <row r="9537" spans="1:7" ht="18.75" customHeight="1" x14ac:dyDescent="0.25">
      <c r="A9537" s="1333"/>
      <c r="B9537" s="146" t="s">
        <v>9174</v>
      </c>
      <c r="C9537" s="170" t="s">
        <v>95</v>
      </c>
      <c r="D9537" s="164">
        <v>85815</v>
      </c>
      <c r="E9537" s="151">
        <v>833</v>
      </c>
      <c r="F9537" s="164"/>
      <c r="G9537" s="1328"/>
    </row>
    <row r="9538" spans="1:7" ht="18.75" customHeight="1" x14ac:dyDescent="0.25">
      <c r="A9538" s="1333"/>
      <c r="B9538" s="146" t="s">
        <v>9175</v>
      </c>
      <c r="C9538" s="170" t="s">
        <v>95</v>
      </c>
      <c r="D9538" s="164">
        <v>225790</v>
      </c>
      <c r="E9538" s="151">
        <v>833</v>
      </c>
      <c r="F9538" s="164"/>
      <c r="G9538" s="1328"/>
    </row>
    <row r="9539" spans="1:7" ht="18.75" customHeight="1" x14ac:dyDescent="0.25">
      <c r="A9539" s="1333"/>
      <c r="B9539" s="146" t="s">
        <v>9176</v>
      </c>
      <c r="C9539" s="170" t="s">
        <v>95</v>
      </c>
      <c r="D9539" s="164">
        <v>303775</v>
      </c>
      <c r="E9539" s="151">
        <v>833</v>
      </c>
      <c r="F9539" s="164"/>
      <c r="G9539" s="1328"/>
    </row>
    <row r="9540" spans="1:7" ht="18.75" customHeight="1" x14ac:dyDescent="0.25">
      <c r="A9540" s="1333"/>
      <c r="B9540" s="146" t="s">
        <v>9177</v>
      </c>
      <c r="C9540" s="170" t="s">
        <v>95</v>
      </c>
      <c r="D9540" s="164">
        <v>324528</v>
      </c>
      <c r="E9540" s="151">
        <v>833</v>
      </c>
      <c r="F9540" s="164"/>
      <c r="G9540" s="1328"/>
    </row>
    <row r="9541" spans="1:7" ht="18.75" customHeight="1" x14ac:dyDescent="0.25">
      <c r="A9541" s="1333"/>
      <c r="B9541" s="146" t="s">
        <v>9178</v>
      </c>
      <c r="C9541" s="170" t="s">
        <v>95</v>
      </c>
      <c r="D9541" s="164">
        <v>346599</v>
      </c>
      <c r="E9541" s="151">
        <v>833</v>
      </c>
      <c r="F9541" s="164"/>
      <c r="G9541" s="1328"/>
    </row>
    <row r="9542" spans="1:7" ht="18.75" customHeight="1" x14ac:dyDescent="0.25">
      <c r="A9542" s="1333"/>
      <c r="B9542" s="146" t="s">
        <v>9179</v>
      </c>
      <c r="C9542" s="170" t="s">
        <v>95</v>
      </c>
      <c r="D9542" s="164">
        <v>370175</v>
      </c>
      <c r="E9542" s="151">
        <v>833</v>
      </c>
      <c r="F9542" s="164"/>
      <c r="G9542" s="1328"/>
    </row>
    <row r="9543" spans="1:7" ht="18.75" customHeight="1" x14ac:dyDescent="0.25">
      <c r="A9543" s="1333"/>
      <c r="B9543" s="146" t="s">
        <v>9180</v>
      </c>
      <c r="C9543" s="170" t="s">
        <v>95</v>
      </c>
      <c r="D9543" s="164">
        <v>395469</v>
      </c>
      <c r="E9543" s="151">
        <v>833</v>
      </c>
      <c r="F9543" s="164"/>
      <c r="G9543" s="1328"/>
    </row>
    <row r="9544" spans="1:7" ht="18.75" customHeight="1" x14ac:dyDescent="0.25">
      <c r="A9544" s="1333"/>
      <c r="B9544" s="146" t="s">
        <v>9181</v>
      </c>
      <c r="C9544" s="170" t="s">
        <v>95</v>
      </c>
      <c r="D9544" s="164">
        <v>422723</v>
      </c>
      <c r="E9544" s="151">
        <v>833</v>
      </c>
      <c r="F9544" s="164"/>
      <c r="G9544" s="1328"/>
    </row>
    <row r="9545" spans="1:7" ht="18.75" customHeight="1" x14ac:dyDescent="0.25">
      <c r="A9545" s="1333"/>
      <c r="B9545" s="146" t="s">
        <v>9182</v>
      </c>
      <c r="C9545" s="170" t="s">
        <v>95</v>
      </c>
      <c r="D9545" s="164">
        <v>452216</v>
      </c>
      <c r="E9545" s="151">
        <v>833</v>
      </c>
      <c r="F9545" s="164"/>
      <c r="G9545" s="1328"/>
    </row>
    <row r="9546" spans="1:7" ht="18.75" customHeight="1" x14ac:dyDescent="0.25">
      <c r="A9546" s="1333"/>
      <c r="B9546" s="146" t="s">
        <v>9183</v>
      </c>
      <c r="C9546" s="170" t="s">
        <v>95</v>
      </c>
      <c r="D9546" s="164">
        <v>484259</v>
      </c>
      <c r="E9546" s="151">
        <v>833</v>
      </c>
      <c r="F9546" s="164"/>
      <c r="G9546" s="1328"/>
    </row>
    <row r="9547" spans="1:7" ht="18.75" customHeight="1" x14ac:dyDescent="0.25">
      <c r="A9547" s="1333"/>
      <c r="B9547" s="146" t="s">
        <v>9184</v>
      </c>
      <c r="C9547" s="170" t="s">
        <v>95</v>
      </c>
      <c r="D9547" s="164">
        <v>519226</v>
      </c>
      <c r="E9547" s="151">
        <v>833</v>
      </c>
      <c r="F9547" s="164"/>
      <c r="G9547" s="1328"/>
    </row>
    <row r="9548" spans="1:7" ht="18.75" customHeight="1" x14ac:dyDescent="0.25">
      <c r="A9548" s="1333"/>
      <c r="B9548" s="146" t="s">
        <v>9185</v>
      </c>
      <c r="C9548" s="170" t="s">
        <v>95</v>
      </c>
      <c r="D9548" s="164">
        <v>557519</v>
      </c>
      <c r="E9548" s="151">
        <v>833</v>
      </c>
      <c r="F9548" s="164"/>
      <c r="G9548" s="1328"/>
    </row>
    <row r="9549" spans="1:7" ht="18.75" customHeight="1" x14ac:dyDescent="0.25">
      <c r="A9549" s="1333"/>
      <c r="B9549" s="146" t="s">
        <v>9186</v>
      </c>
      <c r="C9549" s="170" t="s">
        <v>95</v>
      </c>
      <c r="D9549" s="164">
        <v>599611</v>
      </c>
      <c r="E9549" s="151">
        <v>833</v>
      </c>
      <c r="F9549" s="164"/>
      <c r="G9549" s="1328"/>
    </row>
    <row r="9550" spans="1:7" ht="18.75" customHeight="1" x14ac:dyDescent="0.25">
      <c r="A9550" s="1333"/>
      <c r="B9550" s="146" t="s">
        <v>9187</v>
      </c>
      <c r="C9550" s="170" t="s">
        <v>95</v>
      </c>
      <c r="D9550" s="164">
        <v>646040</v>
      </c>
      <c r="E9550" s="151">
        <v>833</v>
      </c>
      <c r="F9550" s="164"/>
      <c r="G9550" s="1328"/>
    </row>
    <row r="9551" spans="1:7" ht="18.75" customHeight="1" x14ac:dyDescent="0.25">
      <c r="A9551" s="1333">
        <v>60</v>
      </c>
      <c r="B9551" s="146" t="s">
        <v>9188</v>
      </c>
      <c r="C9551" s="170" t="s">
        <v>95</v>
      </c>
      <c r="D9551" s="164">
        <v>65142</v>
      </c>
      <c r="E9551" s="151">
        <v>833</v>
      </c>
      <c r="F9551" s="164"/>
      <c r="G9551" s="1337" t="s">
        <v>7957</v>
      </c>
    </row>
    <row r="9552" spans="1:7" ht="18.75" customHeight="1" x14ac:dyDescent="0.25">
      <c r="A9552" s="1333"/>
      <c r="B9552" s="146" t="s">
        <v>9189</v>
      </c>
      <c r="C9552" s="170" t="s">
        <v>95</v>
      </c>
      <c r="D9552" s="164">
        <v>85815</v>
      </c>
      <c r="E9552" s="151">
        <v>833</v>
      </c>
      <c r="F9552" s="164"/>
      <c r="G9552" s="1328"/>
    </row>
    <row r="9553" spans="1:7" ht="18.75" customHeight="1" x14ac:dyDescent="0.25">
      <c r="A9553" s="1333"/>
      <c r="B9553" s="146" t="s">
        <v>9190</v>
      </c>
      <c r="C9553" s="170" t="s">
        <v>95</v>
      </c>
      <c r="D9553" s="164">
        <v>225790</v>
      </c>
      <c r="E9553" s="151">
        <v>833</v>
      </c>
      <c r="F9553" s="164"/>
      <c r="G9553" s="1328"/>
    </row>
    <row r="9554" spans="1:7" ht="18.75" customHeight="1" x14ac:dyDescent="0.25">
      <c r="A9554" s="1333"/>
      <c r="B9554" s="146" t="s">
        <v>9191</v>
      </c>
      <c r="C9554" s="170" t="s">
        <v>95</v>
      </c>
      <c r="D9554" s="164">
        <v>303775</v>
      </c>
      <c r="E9554" s="151">
        <v>833</v>
      </c>
      <c r="F9554" s="164"/>
      <c r="G9554" s="1328"/>
    </row>
    <row r="9555" spans="1:7" ht="18.75" customHeight="1" x14ac:dyDescent="0.25">
      <c r="A9555" s="1333"/>
      <c r="B9555" s="146" t="s">
        <v>9192</v>
      </c>
      <c r="C9555" s="170" t="s">
        <v>95</v>
      </c>
      <c r="D9555" s="164">
        <v>324528</v>
      </c>
      <c r="E9555" s="151">
        <v>833</v>
      </c>
      <c r="F9555" s="164"/>
      <c r="G9555" s="1328"/>
    </row>
    <row r="9556" spans="1:7" ht="18.75" customHeight="1" x14ac:dyDescent="0.25">
      <c r="A9556" s="1333"/>
      <c r="B9556" s="146" t="s">
        <v>9193</v>
      </c>
      <c r="C9556" s="170" t="s">
        <v>95</v>
      </c>
      <c r="D9556" s="164">
        <v>346599</v>
      </c>
      <c r="E9556" s="151">
        <v>833</v>
      </c>
      <c r="F9556" s="164"/>
      <c r="G9556" s="1328"/>
    </row>
    <row r="9557" spans="1:7" ht="18.75" customHeight="1" x14ac:dyDescent="0.25">
      <c r="A9557" s="1333"/>
      <c r="B9557" s="146" t="s">
        <v>9194</v>
      </c>
      <c r="C9557" s="170" t="s">
        <v>95</v>
      </c>
      <c r="D9557" s="164">
        <v>370175</v>
      </c>
      <c r="E9557" s="151">
        <v>833</v>
      </c>
      <c r="F9557" s="164"/>
      <c r="G9557" s="1328"/>
    </row>
    <row r="9558" spans="1:7" ht="18.75" customHeight="1" x14ac:dyDescent="0.25">
      <c r="A9558" s="1333"/>
      <c r="B9558" s="146" t="s">
        <v>9195</v>
      </c>
      <c r="C9558" s="170" t="s">
        <v>95</v>
      </c>
      <c r="D9558" s="164">
        <v>395469</v>
      </c>
      <c r="E9558" s="151">
        <v>833</v>
      </c>
      <c r="F9558" s="164"/>
      <c r="G9558" s="1328"/>
    </row>
    <row r="9559" spans="1:7" ht="18.75" customHeight="1" x14ac:dyDescent="0.25">
      <c r="A9559" s="1333"/>
      <c r="B9559" s="146" t="s">
        <v>9196</v>
      </c>
      <c r="C9559" s="170" t="s">
        <v>95</v>
      </c>
      <c r="D9559" s="164">
        <v>422723</v>
      </c>
      <c r="E9559" s="151">
        <v>833</v>
      </c>
      <c r="F9559" s="164"/>
      <c r="G9559" s="1328"/>
    </row>
    <row r="9560" spans="1:7" ht="18.75" customHeight="1" x14ac:dyDescent="0.25">
      <c r="A9560" s="1333"/>
      <c r="B9560" s="146" t="s">
        <v>9197</v>
      </c>
      <c r="C9560" s="170" t="s">
        <v>95</v>
      </c>
      <c r="D9560" s="164">
        <v>452216</v>
      </c>
      <c r="E9560" s="151">
        <v>833</v>
      </c>
      <c r="F9560" s="164"/>
      <c r="G9560" s="1328"/>
    </row>
    <row r="9561" spans="1:7" ht="18.75" customHeight="1" x14ac:dyDescent="0.25">
      <c r="A9561" s="1333"/>
      <c r="B9561" s="146" t="s">
        <v>9198</v>
      </c>
      <c r="C9561" s="170" t="s">
        <v>95</v>
      </c>
      <c r="D9561" s="164">
        <v>484259</v>
      </c>
      <c r="E9561" s="151">
        <v>833</v>
      </c>
      <c r="F9561" s="164"/>
      <c r="G9561" s="1328"/>
    </row>
    <row r="9562" spans="1:7" ht="18.75" customHeight="1" x14ac:dyDescent="0.25">
      <c r="A9562" s="1333"/>
      <c r="B9562" s="146" t="s">
        <v>9199</v>
      </c>
      <c r="C9562" s="170" t="s">
        <v>95</v>
      </c>
      <c r="D9562" s="164">
        <v>519226</v>
      </c>
      <c r="E9562" s="151">
        <v>833</v>
      </c>
      <c r="F9562" s="164"/>
      <c r="G9562" s="1328"/>
    </row>
    <row r="9563" spans="1:7" ht="18.75" customHeight="1" x14ac:dyDescent="0.25">
      <c r="A9563" s="1333"/>
      <c r="B9563" s="146" t="s">
        <v>9200</v>
      </c>
      <c r="C9563" s="170" t="s">
        <v>95</v>
      </c>
      <c r="D9563" s="164">
        <v>557519</v>
      </c>
      <c r="E9563" s="151">
        <v>833</v>
      </c>
      <c r="F9563" s="164"/>
      <c r="G9563" s="1328"/>
    </row>
    <row r="9564" spans="1:7" ht="18.75" customHeight="1" x14ac:dyDescent="0.25">
      <c r="A9564" s="1333"/>
      <c r="B9564" s="146" t="s">
        <v>9201</v>
      </c>
      <c r="C9564" s="170" t="s">
        <v>95</v>
      </c>
      <c r="D9564" s="164">
        <v>599611</v>
      </c>
      <c r="E9564" s="151">
        <v>833</v>
      </c>
      <c r="F9564" s="164"/>
      <c r="G9564" s="1328"/>
    </row>
    <row r="9565" spans="1:7" ht="18.75" customHeight="1" x14ac:dyDescent="0.25">
      <c r="A9565" s="1333"/>
      <c r="B9565" s="146" t="s">
        <v>9202</v>
      </c>
      <c r="C9565" s="170" t="s">
        <v>95</v>
      </c>
      <c r="D9565" s="164">
        <v>646040</v>
      </c>
      <c r="E9565" s="151">
        <v>833</v>
      </c>
      <c r="F9565" s="164"/>
      <c r="G9565" s="1328"/>
    </row>
    <row r="9566" spans="1:7" ht="18.75" customHeight="1" x14ac:dyDescent="0.25">
      <c r="A9566" s="1333">
        <v>61</v>
      </c>
      <c r="B9566" s="146" t="s">
        <v>9203</v>
      </c>
      <c r="C9566" s="170" t="s">
        <v>95</v>
      </c>
      <c r="D9566" s="164">
        <v>65142</v>
      </c>
      <c r="E9566" s="151">
        <v>833</v>
      </c>
      <c r="F9566" s="164"/>
      <c r="G9566" s="1337" t="s">
        <v>7957</v>
      </c>
    </row>
    <row r="9567" spans="1:7" ht="18.75" customHeight="1" x14ac:dyDescent="0.25">
      <c r="A9567" s="1333"/>
      <c r="B9567" s="146" t="s">
        <v>9204</v>
      </c>
      <c r="C9567" s="170" t="s">
        <v>95</v>
      </c>
      <c r="D9567" s="164">
        <v>85815</v>
      </c>
      <c r="E9567" s="151">
        <v>833</v>
      </c>
      <c r="F9567" s="164"/>
      <c r="G9567" s="1328"/>
    </row>
    <row r="9568" spans="1:7" ht="18.75" customHeight="1" x14ac:dyDescent="0.25">
      <c r="A9568" s="1333"/>
      <c r="B9568" s="146" t="s">
        <v>9205</v>
      </c>
      <c r="C9568" s="170" t="s">
        <v>95</v>
      </c>
      <c r="D9568" s="164">
        <v>225790</v>
      </c>
      <c r="E9568" s="151">
        <v>833</v>
      </c>
      <c r="F9568" s="164"/>
      <c r="G9568" s="1328"/>
    </row>
    <row r="9569" spans="1:7" ht="18.75" customHeight="1" x14ac:dyDescent="0.25">
      <c r="A9569" s="1333"/>
      <c r="B9569" s="146" t="s">
        <v>9206</v>
      </c>
      <c r="C9569" s="170" t="s">
        <v>95</v>
      </c>
      <c r="D9569" s="164">
        <v>303775</v>
      </c>
      <c r="E9569" s="151">
        <v>833</v>
      </c>
      <c r="F9569" s="164"/>
      <c r="G9569" s="1328"/>
    </row>
    <row r="9570" spans="1:7" ht="18.75" customHeight="1" x14ac:dyDescent="0.25">
      <c r="A9570" s="1333"/>
      <c r="B9570" s="146" t="s">
        <v>9207</v>
      </c>
      <c r="C9570" s="170" t="s">
        <v>95</v>
      </c>
      <c r="D9570" s="164">
        <v>324528</v>
      </c>
      <c r="E9570" s="151">
        <v>833</v>
      </c>
      <c r="F9570" s="164"/>
      <c r="G9570" s="1328"/>
    </row>
    <row r="9571" spans="1:7" ht="18.75" customHeight="1" x14ac:dyDescent="0.25">
      <c r="A9571" s="1333"/>
      <c r="B9571" s="146" t="s">
        <v>9208</v>
      </c>
      <c r="C9571" s="170" t="s">
        <v>95</v>
      </c>
      <c r="D9571" s="164">
        <v>346599</v>
      </c>
      <c r="E9571" s="151">
        <v>833</v>
      </c>
      <c r="F9571" s="164"/>
      <c r="G9571" s="1328"/>
    </row>
    <row r="9572" spans="1:7" ht="18.75" customHeight="1" x14ac:dyDescent="0.25">
      <c r="A9572" s="1333"/>
      <c r="B9572" s="146" t="s">
        <v>9209</v>
      </c>
      <c r="C9572" s="170" t="s">
        <v>95</v>
      </c>
      <c r="D9572" s="164">
        <v>370175</v>
      </c>
      <c r="E9572" s="151">
        <v>833</v>
      </c>
      <c r="F9572" s="164"/>
      <c r="G9572" s="1328"/>
    </row>
    <row r="9573" spans="1:7" ht="18.75" customHeight="1" x14ac:dyDescent="0.25">
      <c r="A9573" s="1333"/>
      <c r="B9573" s="146" t="s">
        <v>9210</v>
      </c>
      <c r="C9573" s="170" t="s">
        <v>95</v>
      </c>
      <c r="D9573" s="164">
        <v>395469</v>
      </c>
      <c r="E9573" s="151">
        <v>833</v>
      </c>
      <c r="F9573" s="164"/>
      <c r="G9573" s="1328"/>
    </row>
    <row r="9574" spans="1:7" ht="18.75" customHeight="1" x14ac:dyDescent="0.25">
      <c r="A9574" s="1333"/>
      <c r="B9574" s="146" t="s">
        <v>9211</v>
      </c>
      <c r="C9574" s="170" t="s">
        <v>95</v>
      </c>
      <c r="D9574" s="164">
        <v>422723</v>
      </c>
      <c r="E9574" s="151">
        <v>833</v>
      </c>
      <c r="F9574" s="164"/>
      <c r="G9574" s="1328"/>
    </row>
    <row r="9575" spans="1:7" ht="18.75" customHeight="1" x14ac:dyDescent="0.25">
      <c r="A9575" s="1333"/>
      <c r="B9575" s="146" t="s">
        <v>9212</v>
      </c>
      <c r="C9575" s="170" t="s">
        <v>95</v>
      </c>
      <c r="D9575" s="164">
        <v>452216</v>
      </c>
      <c r="E9575" s="151">
        <v>833</v>
      </c>
      <c r="F9575" s="164"/>
      <c r="G9575" s="1328"/>
    </row>
    <row r="9576" spans="1:7" ht="18.75" customHeight="1" x14ac:dyDescent="0.25">
      <c r="A9576" s="1333"/>
      <c r="B9576" s="146" t="s">
        <v>9213</v>
      </c>
      <c r="C9576" s="170" t="s">
        <v>95</v>
      </c>
      <c r="D9576" s="164">
        <v>484259</v>
      </c>
      <c r="E9576" s="151">
        <v>833</v>
      </c>
      <c r="F9576" s="164"/>
      <c r="G9576" s="1328"/>
    </row>
    <row r="9577" spans="1:7" ht="18.75" customHeight="1" x14ac:dyDescent="0.25">
      <c r="A9577" s="1333"/>
      <c r="B9577" s="146" t="s">
        <v>9214</v>
      </c>
      <c r="C9577" s="170" t="s">
        <v>95</v>
      </c>
      <c r="D9577" s="164">
        <v>519226</v>
      </c>
      <c r="E9577" s="151">
        <v>833</v>
      </c>
      <c r="F9577" s="164"/>
      <c r="G9577" s="1328"/>
    </row>
    <row r="9578" spans="1:7" ht="18.75" customHeight="1" x14ac:dyDescent="0.25">
      <c r="A9578" s="1333"/>
      <c r="B9578" s="146" t="s">
        <v>9215</v>
      </c>
      <c r="C9578" s="170" t="s">
        <v>95</v>
      </c>
      <c r="D9578" s="164">
        <v>557519</v>
      </c>
      <c r="E9578" s="151">
        <v>833</v>
      </c>
      <c r="F9578" s="164"/>
      <c r="G9578" s="1328"/>
    </row>
    <row r="9579" spans="1:7" ht="18.75" customHeight="1" x14ac:dyDescent="0.25">
      <c r="A9579" s="1333"/>
      <c r="B9579" s="146" t="s">
        <v>9216</v>
      </c>
      <c r="C9579" s="170" t="s">
        <v>95</v>
      </c>
      <c r="D9579" s="164">
        <v>599611</v>
      </c>
      <c r="E9579" s="151">
        <v>833</v>
      </c>
      <c r="F9579" s="164"/>
      <c r="G9579" s="1328"/>
    </row>
    <row r="9580" spans="1:7" ht="18.75" customHeight="1" x14ac:dyDescent="0.25">
      <c r="A9580" s="1333"/>
      <c r="B9580" s="146" t="s">
        <v>9217</v>
      </c>
      <c r="C9580" s="170" t="s">
        <v>95</v>
      </c>
      <c r="D9580" s="164">
        <v>646040</v>
      </c>
      <c r="E9580" s="151">
        <v>833</v>
      </c>
      <c r="F9580" s="164"/>
      <c r="G9580" s="1328"/>
    </row>
    <row r="9581" spans="1:7" ht="18.75" customHeight="1" x14ac:dyDescent="0.25">
      <c r="A9581" s="1333">
        <v>62</v>
      </c>
      <c r="B9581" s="146" t="s">
        <v>8753</v>
      </c>
      <c r="C9581" s="170" t="s">
        <v>95</v>
      </c>
      <c r="D9581" s="164">
        <v>65142</v>
      </c>
      <c r="E9581" s="151">
        <v>833</v>
      </c>
      <c r="F9581" s="164"/>
      <c r="G9581" s="1337" t="s">
        <v>7957</v>
      </c>
    </row>
    <row r="9582" spans="1:7" ht="18.75" customHeight="1" x14ac:dyDescent="0.25">
      <c r="A9582" s="1333"/>
      <c r="B9582" s="146" t="s">
        <v>8754</v>
      </c>
      <c r="C9582" s="170" t="s">
        <v>95</v>
      </c>
      <c r="D9582" s="164">
        <v>85815</v>
      </c>
      <c r="E9582" s="151">
        <v>833</v>
      </c>
      <c r="F9582" s="164"/>
      <c r="G9582" s="1328"/>
    </row>
    <row r="9583" spans="1:7" ht="18.75" customHeight="1" x14ac:dyDescent="0.25">
      <c r="A9583" s="1333"/>
      <c r="B9583" s="146" t="s">
        <v>8755</v>
      </c>
      <c r="C9583" s="170" t="s">
        <v>95</v>
      </c>
      <c r="D9583" s="164">
        <v>225790</v>
      </c>
      <c r="E9583" s="151">
        <v>833</v>
      </c>
      <c r="F9583" s="164"/>
      <c r="G9583" s="1328"/>
    </row>
    <row r="9584" spans="1:7" ht="18.75" customHeight="1" x14ac:dyDescent="0.25">
      <c r="A9584" s="1333"/>
      <c r="B9584" s="146" t="s">
        <v>8756</v>
      </c>
      <c r="C9584" s="170" t="s">
        <v>95</v>
      </c>
      <c r="D9584" s="164">
        <v>303775</v>
      </c>
      <c r="E9584" s="151">
        <v>833</v>
      </c>
      <c r="F9584" s="164"/>
      <c r="G9584" s="1328"/>
    </row>
    <row r="9585" spans="1:7" ht="18.75" customHeight="1" x14ac:dyDescent="0.25">
      <c r="A9585" s="1333"/>
      <c r="B9585" s="146" t="s">
        <v>8757</v>
      </c>
      <c r="C9585" s="170" t="s">
        <v>95</v>
      </c>
      <c r="D9585" s="164">
        <v>324528</v>
      </c>
      <c r="E9585" s="151">
        <v>833</v>
      </c>
      <c r="F9585" s="164"/>
      <c r="G9585" s="1328"/>
    </row>
    <row r="9586" spans="1:7" ht="18.75" customHeight="1" x14ac:dyDescent="0.25">
      <c r="A9586" s="1333"/>
      <c r="B9586" s="146" t="s">
        <v>8758</v>
      </c>
      <c r="C9586" s="170" t="s">
        <v>95</v>
      </c>
      <c r="D9586" s="164">
        <v>346599</v>
      </c>
      <c r="E9586" s="151">
        <v>833</v>
      </c>
      <c r="F9586" s="164"/>
      <c r="G9586" s="1328"/>
    </row>
    <row r="9587" spans="1:7" ht="18.75" customHeight="1" x14ac:dyDescent="0.25">
      <c r="A9587" s="1333"/>
      <c r="B9587" s="146" t="s">
        <v>8759</v>
      </c>
      <c r="C9587" s="170" t="s">
        <v>95</v>
      </c>
      <c r="D9587" s="164">
        <v>370175</v>
      </c>
      <c r="E9587" s="151">
        <v>833</v>
      </c>
      <c r="F9587" s="164"/>
      <c r="G9587" s="1328"/>
    </row>
    <row r="9588" spans="1:7" ht="18.75" customHeight="1" x14ac:dyDescent="0.25">
      <c r="A9588" s="1333"/>
      <c r="B9588" s="146" t="s">
        <v>8760</v>
      </c>
      <c r="C9588" s="170" t="s">
        <v>95</v>
      </c>
      <c r="D9588" s="164">
        <v>395469</v>
      </c>
      <c r="E9588" s="151">
        <v>833</v>
      </c>
      <c r="F9588" s="164"/>
      <c r="G9588" s="1328"/>
    </row>
    <row r="9589" spans="1:7" ht="18.75" customHeight="1" x14ac:dyDescent="0.25">
      <c r="A9589" s="1333"/>
      <c r="B9589" s="146" t="s">
        <v>8761</v>
      </c>
      <c r="C9589" s="170" t="s">
        <v>95</v>
      </c>
      <c r="D9589" s="164">
        <v>422723</v>
      </c>
      <c r="E9589" s="151">
        <v>833</v>
      </c>
      <c r="F9589" s="164"/>
      <c r="G9589" s="1328"/>
    </row>
    <row r="9590" spans="1:7" ht="18.75" customHeight="1" x14ac:dyDescent="0.25">
      <c r="A9590" s="1333"/>
      <c r="B9590" s="146" t="s">
        <v>8762</v>
      </c>
      <c r="C9590" s="170" t="s">
        <v>95</v>
      </c>
      <c r="D9590" s="164">
        <v>452216</v>
      </c>
      <c r="E9590" s="151">
        <v>833</v>
      </c>
      <c r="F9590" s="164"/>
      <c r="G9590" s="1328"/>
    </row>
    <row r="9591" spans="1:7" ht="18.75" customHeight="1" x14ac:dyDescent="0.25">
      <c r="A9591" s="1333"/>
      <c r="B9591" s="146" t="s">
        <v>8763</v>
      </c>
      <c r="C9591" s="170" t="s">
        <v>95</v>
      </c>
      <c r="D9591" s="164">
        <v>484259</v>
      </c>
      <c r="E9591" s="151">
        <v>833</v>
      </c>
      <c r="F9591" s="164"/>
      <c r="G9591" s="1328"/>
    </row>
    <row r="9592" spans="1:7" ht="18.75" customHeight="1" x14ac:dyDescent="0.25">
      <c r="A9592" s="1333"/>
      <c r="B9592" s="146" t="s">
        <v>8764</v>
      </c>
      <c r="C9592" s="170" t="s">
        <v>95</v>
      </c>
      <c r="D9592" s="164">
        <v>519226</v>
      </c>
      <c r="E9592" s="151">
        <v>833</v>
      </c>
      <c r="F9592" s="164"/>
      <c r="G9592" s="1328"/>
    </row>
    <row r="9593" spans="1:7" ht="18.75" customHeight="1" x14ac:dyDescent="0.25">
      <c r="A9593" s="1333"/>
      <c r="B9593" s="146" t="s">
        <v>8765</v>
      </c>
      <c r="C9593" s="170" t="s">
        <v>95</v>
      </c>
      <c r="D9593" s="164">
        <v>557519</v>
      </c>
      <c r="E9593" s="151">
        <v>833</v>
      </c>
      <c r="F9593" s="164"/>
      <c r="G9593" s="1328"/>
    </row>
    <row r="9594" spans="1:7" ht="18.75" customHeight="1" x14ac:dyDescent="0.25">
      <c r="A9594" s="1333"/>
      <c r="B9594" s="146" t="s">
        <v>8766</v>
      </c>
      <c r="C9594" s="170" t="s">
        <v>95</v>
      </c>
      <c r="D9594" s="164">
        <v>599611</v>
      </c>
      <c r="E9594" s="151">
        <v>833</v>
      </c>
      <c r="F9594" s="164"/>
      <c r="G9594" s="1328"/>
    </row>
    <row r="9595" spans="1:7" ht="18.75" customHeight="1" x14ac:dyDescent="0.25">
      <c r="A9595" s="1333"/>
      <c r="B9595" s="146" t="s">
        <v>8767</v>
      </c>
      <c r="C9595" s="170" t="s">
        <v>95</v>
      </c>
      <c r="D9595" s="164">
        <v>646040</v>
      </c>
      <c r="E9595" s="151">
        <v>833</v>
      </c>
      <c r="F9595" s="164"/>
      <c r="G9595" s="1328"/>
    </row>
    <row r="9596" spans="1:7" ht="18.75" customHeight="1" x14ac:dyDescent="0.25">
      <c r="A9596" s="1333">
        <v>62</v>
      </c>
      <c r="B9596" s="146" t="s">
        <v>9218</v>
      </c>
      <c r="C9596" s="170" t="s">
        <v>95</v>
      </c>
      <c r="D9596" s="164">
        <v>65142</v>
      </c>
      <c r="E9596" s="151">
        <v>833</v>
      </c>
      <c r="F9596" s="164"/>
      <c r="G9596" s="1337" t="s">
        <v>7957</v>
      </c>
    </row>
    <row r="9597" spans="1:7" ht="18.75" customHeight="1" x14ac:dyDescent="0.25">
      <c r="A9597" s="1333"/>
      <c r="B9597" s="146" t="s">
        <v>9219</v>
      </c>
      <c r="C9597" s="170" t="s">
        <v>95</v>
      </c>
      <c r="D9597" s="164">
        <v>85815</v>
      </c>
      <c r="E9597" s="151">
        <v>833</v>
      </c>
      <c r="F9597" s="164"/>
      <c r="G9597" s="1328"/>
    </row>
    <row r="9598" spans="1:7" ht="18.75" customHeight="1" x14ac:dyDescent="0.25">
      <c r="A9598" s="1333"/>
      <c r="B9598" s="146" t="s">
        <v>9220</v>
      </c>
      <c r="C9598" s="170" t="s">
        <v>95</v>
      </c>
      <c r="D9598" s="164">
        <v>225790</v>
      </c>
      <c r="E9598" s="151">
        <v>833</v>
      </c>
      <c r="F9598" s="164"/>
      <c r="G9598" s="1328"/>
    </row>
    <row r="9599" spans="1:7" ht="18.75" customHeight="1" x14ac:dyDescent="0.25">
      <c r="A9599" s="1333"/>
      <c r="B9599" s="146" t="s">
        <v>9221</v>
      </c>
      <c r="C9599" s="170" t="s">
        <v>95</v>
      </c>
      <c r="D9599" s="164">
        <v>303775</v>
      </c>
      <c r="E9599" s="151">
        <v>833</v>
      </c>
      <c r="F9599" s="164"/>
      <c r="G9599" s="1328"/>
    </row>
    <row r="9600" spans="1:7" ht="18.75" customHeight="1" x14ac:dyDescent="0.25">
      <c r="A9600" s="1333"/>
      <c r="B9600" s="146" t="s">
        <v>9222</v>
      </c>
      <c r="C9600" s="170" t="s">
        <v>95</v>
      </c>
      <c r="D9600" s="164">
        <v>324528</v>
      </c>
      <c r="E9600" s="151">
        <v>833</v>
      </c>
      <c r="F9600" s="164"/>
      <c r="G9600" s="1328"/>
    </row>
    <row r="9601" spans="1:7" ht="18.75" customHeight="1" x14ac:dyDescent="0.25">
      <c r="A9601" s="1333"/>
      <c r="B9601" s="146" t="s">
        <v>9223</v>
      </c>
      <c r="C9601" s="170" t="s">
        <v>95</v>
      </c>
      <c r="D9601" s="164">
        <v>346599</v>
      </c>
      <c r="E9601" s="151">
        <v>833</v>
      </c>
      <c r="F9601" s="164"/>
      <c r="G9601" s="1328"/>
    </row>
    <row r="9602" spans="1:7" ht="18.75" customHeight="1" x14ac:dyDescent="0.25">
      <c r="A9602" s="1333"/>
      <c r="B9602" s="146" t="s">
        <v>9224</v>
      </c>
      <c r="C9602" s="170" t="s">
        <v>95</v>
      </c>
      <c r="D9602" s="164">
        <v>370175</v>
      </c>
      <c r="E9602" s="151">
        <v>833</v>
      </c>
      <c r="F9602" s="164"/>
      <c r="G9602" s="1328"/>
    </row>
    <row r="9603" spans="1:7" ht="18.75" customHeight="1" x14ac:dyDescent="0.25">
      <c r="A9603" s="1333"/>
      <c r="B9603" s="146" t="s">
        <v>9225</v>
      </c>
      <c r="C9603" s="170" t="s">
        <v>95</v>
      </c>
      <c r="D9603" s="164">
        <v>395469</v>
      </c>
      <c r="E9603" s="151">
        <v>833</v>
      </c>
      <c r="F9603" s="164"/>
      <c r="G9603" s="1328"/>
    </row>
    <row r="9604" spans="1:7" ht="18.75" customHeight="1" x14ac:dyDescent="0.25">
      <c r="A9604" s="1333"/>
      <c r="B9604" s="146" t="s">
        <v>9226</v>
      </c>
      <c r="C9604" s="170" t="s">
        <v>95</v>
      </c>
      <c r="D9604" s="164">
        <v>422723</v>
      </c>
      <c r="E9604" s="151">
        <v>833</v>
      </c>
      <c r="F9604" s="164"/>
      <c r="G9604" s="1328"/>
    </row>
    <row r="9605" spans="1:7" ht="18.75" customHeight="1" x14ac:dyDescent="0.25">
      <c r="A9605" s="1333"/>
      <c r="B9605" s="146" t="s">
        <v>9227</v>
      </c>
      <c r="C9605" s="170" t="s">
        <v>95</v>
      </c>
      <c r="D9605" s="164">
        <v>452216</v>
      </c>
      <c r="E9605" s="151">
        <v>833</v>
      </c>
      <c r="F9605" s="164"/>
      <c r="G9605" s="1328"/>
    </row>
    <row r="9606" spans="1:7" ht="18.75" customHeight="1" x14ac:dyDescent="0.25">
      <c r="A9606" s="1333"/>
      <c r="B9606" s="146" t="s">
        <v>9228</v>
      </c>
      <c r="C9606" s="170" t="s">
        <v>95</v>
      </c>
      <c r="D9606" s="164">
        <v>484259</v>
      </c>
      <c r="E9606" s="151">
        <v>833</v>
      </c>
      <c r="F9606" s="164"/>
      <c r="G9606" s="1328"/>
    </row>
    <row r="9607" spans="1:7" ht="18.75" customHeight="1" x14ac:dyDescent="0.25">
      <c r="A9607" s="1333"/>
      <c r="B9607" s="146" t="s">
        <v>9229</v>
      </c>
      <c r="C9607" s="170" t="s">
        <v>95</v>
      </c>
      <c r="D9607" s="164">
        <v>519226</v>
      </c>
      <c r="E9607" s="151">
        <v>833</v>
      </c>
      <c r="F9607" s="164"/>
      <c r="G9607" s="1328"/>
    </row>
    <row r="9608" spans="1:7" ht="18.75" customHeight="1" x14ac:dyDescent="0.25">
      <c r="A9608" s="1333"/>
      <c r="B9608" s="146" t="s">
        <v>9230</v>
      </c>
      <c r="C9608" s="170" t="s">
        <v>95</v>
      </c>
      <c r="D9608" s="164">
        <v>557519</v>
      </c>
      <c r="E9608" s="151">
        <v>833</v>
      </c>
      <c r="F9608" s="164"/>
      <c r="G9608" s="1328"/>
    </row>
    <row r="9609" spans="1:7" ht="18.75" customHeight="1" x14ac:dyDescent="0.25">
      <c r="A9609" s="1333"/>
      <c r="B9609" s="146" t="s">
        <v>9231</v>
      </c>
      <c r="C9609" s="170" t="s">
        <v>95</v>
      </c>
      <c r="D9609" s="164">
        <v>599611</v>
      </c>
      <c r="E9609" s="151">
        <v>833</v>
      </c>
      <c r="F9609" s="164"/>
      <c r="G9609" s="1328"/>
    </row>
    <row r="9610" spans="1:7" ht="18.75" customHeight="1" x14ac:dyDescent="0.25">
      <c r="A9610" s="1333"/>
      <c r="B9610" s="146" t="s">
        <v>9232</v>
      </c>
      <c r="C9610" s="170" t="s">
        <v>95</v>
      </c>
      <c r="D9610" s="164">
        <v>646040</v>
      </c>
      <c r="E9610" s="151">
        <v>833</v>
      </c>
      <c r="F9610" s="164"/>
      <c r="G9610" s="1328"/>
    </row>
    <row r="9611" spans="1:7" ht="18.75" customHeight="1" x14ac:dyDescent="0.25">
      <c r="A9611" s="1333">
        <v>62</v>
      </c>
      <c r="B9611" s="146" t="s">
        <v>9233</v>
      </c>
      <c r="C9611" s="170" t="s">
        <v>95</v>
      </c>
      <c r="D9611" s="164">
        <v>65142</v>
      </c>
      <c r="E9611" s="151">
        <v>833</v>
      </c>
      <c r="F9611" s="164"/>
      <c r="G9611" s="1337" t="s">
        <v>7957</v>
      </c>
    </row>
    <row r="9612" spans="1:7" ht="18.75" customHeight="1" x14ac:dyDescent="0.25">
      <c r="A9612" s="1333"/>
      <c r="B9612" s="146" t="s">
        <v>9234</v>
      </c>
      <c r="C9612" s="170" t="s">
        <v>95</v>
      </c>
      <c r="D9612" s="164">
        <v>85815</v>
      </c>
      <c r="E9612" s="151">
        <v>833</v>
      </c>
      <c r="F9612" s="164"/>
      <c r="G9612" s="1328"/>
    </row>
    <row r="9613" spans="1:7" ht="18.75" customHeight="1" x14ac:dyDescent="0.25">
      <c r="A9613" s="1333"/>
      <c r="B9613" s="146" t="s">
        <v>9235</v>
      </c>
      <c r="C9613" s="170" t="s">
        <v>95</v>
      </c>
      <c r="D9613" s="164">
        <v>225790</v>
      </c>
      <c r="E9613" s="151">
        <v>833</v>
      </c>
      <c r="F9613" s="164"/>
      <c r="G9613" s="1328"/>
    </row>
    <row r="9614" spans="1:7" ht="18.75" customHeight="1" x14ac:dyDescent="0.25">
      <c r="A9614" s="1333"/>
      <c r="B9614" s="146" t="s">
        <v>9236</v>
      </c>
      <c r="C9614" s="170" t="s">
        <v>95</v>
      </c>
      <c r="D9614" s="164">
        <v>303775</v>
      </c>
      <c r="E9614" s="151">
        <v>833</v>
      </c>
      <c r="F9614" s="164"/>
      <c r="G9614" s="1328"/>
    </row>
    <row r="9615" spans="1:7" ht="18.75" customHeight="1" x14ac:dyDescent="0.25">
      <c r="A9615" s="1333"/>
      <c r="B9615" s="146" t="s">
        <v>9237</v>
      </c>
      <c r="C9615" s="170" t="s">
        <v>95</v>
      </c>
      <c r="D9615" s="164">
        <v>324528</v>
      </c>
      <c r="E9615" s="151">
        <v>833</v>
      </c>
      <c r="F9615" s="164"/>
      <c r="G9615" s="1328"/>
    </row>
    <row r="9616" spans="1:7" ht="18.75" customHeight="1" x14ac:dyDescent="0.25">
      <c r="A9616" s="1333"/>
      <c r="B9616" s="146" t="s">
        <v>9238</v>
      </c>
      <c r="C9616" s="170" t="s">
        <v>95</v>
      </c>
      <c r="D9616" s="164">
        <v>346599</v>
      </c>
      <c r="E9616" s="151">
        <v>833</v>
      </c>
      <c r="F9616" s="164"/>
      <c r="G9616" s="1328"/>
    </row>
    <row r="9617" spans="1:7" ht="18.75" customHeight="1" x14ac:dyDescent="0.25">
      <c r="A9617" s="1333"/>
      <c r="B9617" s="146" t="s">
        <v>9239</v>
      </c>
      <c r="C9617" s="170" t="s">
        <v>95</v>
      </c>
      <c r="D9617" s="164">
        <v>370175</v>
      </c>
      <c r="E9617" s="151">
        <v>833</v>
      </c>
      <c r="F9617" s="164"/>
      <c r="G9617" s="1328"/>
    </row>
    <row r="9618" spans="1:7" ht="18.75" customHeight="1" x14ac:dyDescent="0.25">
      <c r="A9618" s="1333"/>
      <c r="B9618" s="146" t="s">
        <v>9240</v>
      </c>
      <c r="C9618" s="170" t="s">
        <v>95</v>
      </c>
      <c r="D9618" s="164">
        <v>395469</v>
      </c>
      <c r="E9618" s="151">
        <v>833</v>
      </c>
      <c r="F9618" s="164"/>
      <c r="G9618" s="1328"/>
    </row>
    <row r="9619" spans="1:7" ht="18.75" customHeight="1" x14ac:dyDescent="0.25">
      <c r="A9619" s="1333"/>
      <c r="B9619" s="146" t="s">
        <v>9241</v>
      </c>
      <c r="C9619" s="170" t="s">
        <v>95</v>
      </c>
      <c r="D9619" s="164">
        <v>422723</v>
      </c>
      <c r="E9619" s="151">
        <v>833</v>
      </c>
      <c r="F9619" s="164"/>
      <c r="G9619" s="1328"/>
    </row>
    <row r="9620" spans="1:7" ht="18.75" customHeight="1" x14ac:dyDescent="0.25">
      <c r="A9620" s="1333"/>
      <c r="B9620" s="146" t="s">
        <v>9242</v>
      </c>
      <c r="C9620" s="170" t="s">
        <v>95</v>
      </c>
      <c r="D9620" s="164">
        <v>452216</v>
      </c>
      <c r="E9620" s="151">
        <v>833</v>
      </c>
      <c r="F9620" s="164"/>
      <c r="G9620" s="1328"/>
    </row>
    <row r="9621" spans="1:7" ht="18.75" customHeight="1" x14ac:dyDescent="0.25">
      <c r="A9621" s="1333"/>
      <c r="B9621" s="146" t="s">
        <v>9243</v>
      </c>
      <c r="C9621" s="170" t="s">
        <v>95</v>
      </c>
      <c r="D9621" s="164">
        <v>484259</v>
      </c>
      <c r="E9621" s="151">
        <v>833</v>
      </c>
      <c r="F9621" s="164"/>
      <c r="G9621" s="1328"/>
    </row>
    <row r="9622" spans="1:7" ht="18.75" customHeight="1" x14ac:dyDescent="0.25">
      <c r="A9622" s="1333"/>
      <c r="B9622" s="146" t="s">
        <v>9244</v>
      </c>
      <c r="C9622" s="170" t="s">
        <v>95</v>
      </c>
      <c r="D9622" s="164">
        <v>519226</v>
      </c>
      <c r="E9622" s="151">
        <v>833</v>
      </c>
      <c r="F9622" s="164"/>
      <c r="G9622" s="1328"/>
    </row>
    <row r="9623" spans="1:7" ht="18.75" customHeight="1" x14ac:dyDescent="0.25">
      <c r="A9623" s="1333"/>
      <c r="B9623" s="146" t="s">
        <v>9245</v>
      </c>
      <c r="C9623" s="170" t="s">
        <v>95</v>
      </c>
      <c r="D9623" s="164">
        <v>557519</v>
      </c>
      <c r="E9623" s="151">
        <v>833</v>
      </c>
      <c r="F9623" s="164"/>
      <c r="G9623" s="1328"/>
    </row>
    <row r="9624" spans="1:7" ht="18.75" customHeight="1" x14ac:dyDescent="0.25">
      <c r="A9624" s="1333"/>
      <c r="B9624" s="146" t="s">
        <v>9246</v>
      </c>
      <c r="C9624" s="170" t="s">
        <v>95</v>
      </c>
      <c r="D9624" s="164">
        <v>599611</v>
      </c>
      <c r="E9624" s="151">
        <v>833</v>
      </c>
      <c r="F9624" s="164"/>
      <c r="G9624" s="1328"/>
    </row>
    <row r="9625" spans="1:7" ht="18.75" customHeight="1" x14ac:dyDescent="0.25">
      <c r="A9625" s="1333"/>
      <c r="B9625" s="146" t="s">
        <v>9247</v>
      </c>
      <c r="C9625" s="170" t="s">
        <v>95</v>
      </c>
      <c r="D9625" s="164">
        <v>646040</v>
      </c>
      <c r="E9625" s="151">
        <v>833</v>
      </c>
      <c r="F9625" s="164"/>
      <c r="G9625" s="1328"/>
    </row>
    <row r="9626" spans="1:7" ht="18.75" customHeight="1" x14ac:dyDescent="0.25">
      <c r="A9626" s="1333">
        <v>63</v>
      </c>
      <c r="B9626" s="146" t="s">
        <v>8062</v>
      </c>
      <c r="C9626" s="170" t="s">
        <v>95</v>
      </c>
      <c r="D9626" s="164">
        <v>65142</v>
      </c>
      <c r="E9626" s="151">
        <v>833</v>
      </c>
      <c r="F9626" s="164"/>
      <c r="G9626" s="1337" t="s">
        <v>7957</v>
      </c>
    </row>
    <row r="9627" spans="1:7" ht="18.75" customHeight="1" x14ac:dyDescent="0.25">
      <c r="A9627" s="1333"/>
      <c r="B9627" s="146" t="s">
        <v>8063</v>
      </c>
      <c r="C9627" s="170" t="s">
        <v>95</v>
      </c>
      <c r="D9627" s="164">
        <v>85815</v>
      </c>
      <c r="E9627" s="151">
        <v>833</v>
      </c>
      <c r="F9627" s="164"/>
      <c r="G9627" s="1328"/>
    </row>
    <row r="9628" spans="1:7" ht="18.75" customHeight="1" x14ac:dyDescent="0.25">
      <c r="A9628" s="1333"/>
      <c r="B9628" s="146" t="s">
        <v>8064</v>
      </c>
      <c r="C9628" s="170" t="s">
        <v>95</v>
      </c>
      <c r="D9628" s="164">
        <v>225790</v>
      </c>
      <c r="E9628" s="151">
        <v>833</v>
      </c>
      <c r="F9628" s="164"/>
      <c r="G9628" s="1328"/>
    </row>
    <row r="9629" spans="1:7" ht="18.75" customHeight="1" x14ac:dyDescent="0.25">
      <c r="A9629" s="1333"/>
      <c r="B9629" s="146" t="s">
        <v>8065</v>
      </c>
      <c r="C9629" s="170" t="s">
        <v>95</v>
      </c>
      <c r="D9629" s="164">
        <v>303775</v>
      </c>
      <c r="E9629" s="151">
        <v>833</v>
      </c>
      <c r="F9629" s="164"/>
      <c r="G9629" s="1328"/>
    </row>
    <row r="9630" spans="1:7" ht="18.75" customHeight="1" x14ac:dyDescent="0.25">
      <c r="A9630" s="1333"/>
      <c r="B9630" s="146" t="s">
        <v>8066</v>
      </c>
      <c r="C9630" s="170" t="s">
        <v>95</v>
      </c>
      <c r="D9630" s="164">
        <v>324528</v>
      </c>
      <c r="E9630" s="151">
        <v>833</v>
      </c>
      <c r="F9630" s="164"/>
      <c r="G9630" s="1328"/>
    </row>
    <row r="9631" spans="1:7" ht="18.75" customHeight="1" x14ac:dyDescent="0.25">
      <c r="A9631" s="1333"/>
      <c r="B9631" s="146" t="s">
        <v>8067</v>
      </c>
      <c r="C9631" s="170" t="s">
        <v>95</v>
      </c>
      <c r="D9631" s="164">
        <v>346599</v>
      </c>
      <c r="E9631" s="151">
        <v>833</v>
      </c>
      <c r="F9631" s="164"/>
      <c r="G9631" s="1328"/>
    </row>
    <row r="9632" spans="1:7" ht="18.75" customHeight="1" x14ac:dyDescent="0.25">
      <c r="A9632" s="1333"/>
      <c r="B9632" s="146" t="s">
        <v>8068</v>
      </c>
      <c r="C9632" s="170" t="s">
        <v>95</v>
      </c>
      <c r="D9632" s="164">
        <v>370175</v>
      </c>
      <c r="E9632" s="151">
        <v>833</v>
      </c>
      <c r="F9632" s="164"/>
      <c r="G9632" s="1328"/>
    </row>
    <row r="9633" spans="1:7" ht="18.75" customHeight="1" x14ac:dyDescent="0.25">
      <c r="A9633" s="1333"/>
      <c r="B9633" s="146" t="s">
        <v>8069</v>
      </c>
      <c r="C9633" s="170" t="s">
        <v>95</v>
      </c>
      <c r="D9633" s="164">
        <v>395469</v>
      </c>
      <c r="E9633" s="151">
        <v>833</v>
      </c>
      <c r="F9633" s="164"/>
      <c r="G9633" s="1328"/>
    </row>
    <row r="9634" spans="1:7" ht="18.75" customHeight="1" x14ac:dyDescent="0.25">
      <c r="A9634" s="1333"/>
      <c r="B9634" s="146" t="s">
        <v>8070</v>
      </c>
      <c r="C9634" s="170" t="s">
        <v>95</v>
      </c>
      <c r="D9634" s="164">
        <v>422723</v>
      </c>
      <c r="E9634" s="151">
        <v>833</v>
      </c>
      <c r="F9634" s="164"/>
      <c r="G9634" s="1328"/>
    </row>
    <row r="9635" spans="1:7" ht="18.75" customHeight="1" x14ac:dyDescent="0.25">
      <c r="A9635" s="1333"/>
      <c r="B9635" s="146" t="s">
        <v>8071</v>
      </c>
      <c r="C9635" s="170" t="s">
        <v>95</v>
      </c>
      <c r="D9635" s="164">
        <v>452216</v>
      </c>
      <c r="E9635" s="151">
        <v>833</v>
      </c>
      <c r="F9635" s="164"/>
      <c r="G9635" s="1328"/>
    </row>
    <row r="9636" spans="1:7" ht="18.75" customHeight="1" x14ac:dyDescent="0.25">
      <c r="A9636" s="1333"/>
      <c r="B9636" s="146" t="s">
        <v>8072</v>
      </c>
      <c r="C9636" s="170" t="s">
        <v>95</v>
      </c>
      <c r="D9636" s="164">
        <v>484259</v>
      </c>
      <c r="E9636" s="151">
        <v>833</v>
      </c>
      <c r="F9636" s="164"/>
      <c r="G9636" s="1328"/>
    </row>
    <row r="9637" spans="1:7" ht="18.75" customHeight="1" x14ac:dyDescent="0.25">
      <c r="A9637" s="1333"/>
      <c r="B9637" s="146" t="s">
        <v>8073</v>
      </c>
      <c r="C9637" s="170" t="s">
        <v>95</v>
      </c>
      <c r="D9637" s="164">
        <v>519226</v>
      </c>
      <c r="E9637" s="151">
        <v>833</v>
      </c>
      <c r="F9637" s="164"/>
      <c r="G9637" s="1328"/>
    </row>
    <row r="9638" spans="1:7" ht="18.75" customHeight="1" x14ac:dyDescent="0.25">
      <c r="A9638" s="1333"/>
      <c r="B9638" s="146" t="s">
        <v>8074</v>
      </c>
      <c r="C9638" s="170" t="s">
        <v>95</v>
      </c>
      <c r="D9638" s="164">
        <v>557519</v>
      </c>
      <c r="E9638" s="151">
        <v>833</v>
      </c>
      <c r="F9638" s="164"/>
      <c r="G9638" s="1328"/>
    </row>
    <row r="9639" spans="1:7" ht="18.75" customHeight="1" x14ac:dyDescent="0.25">
      <c r="A9639" s="1333"/>
      <c r="B9639" s="146" t="s">
        <v>8075</v>
      </c>
      <c r="C9639" s="170" t="s">
        <v>95</v>
      </c>
      <c r="D9639" s="164">
        <v>599611</v>
      </c>
      <c r="E9639" s="151">
        <v>833</v>
      </c>
      <c r="F9639" s="164"/>
      <c r="G9639" s="1328"/>
    </row>
    <row r="9640" spans="1:7" ht="18.75" customHeight="1" x14ac:dyDescent="0.25">
      <c r="A9640" s="1333"/>
      <c r="B9640" s="146" t="s">
        <v>8076</v>
      </c>
      <c r="C9640" s="170" t="s">
        <v>95</v>
      </c>
      <c r="D9640" s="164">
        <v>646040</v>
      </c>
      <c r="E9640" s="151">
        <v>833</v>
      </c>
      <c r="F9640" s="164"/>
      <c r="G9640" s="1328"/>
    </row>
    <row r="9641" spans="1:7" ht="18.75" customHeight="1" x14ac:dyDescent="0.25">
      <c r="A9641" s="1333">
        <v>64</v>
      </c>
      <c r="B9641" s="146" t="s">
        <v>9248</v>
      </c>
      <c r="C9641" s="170" t="s">
        <v>95</v>
      </c>
      <c r="D9641" s="164">
        <v>65142</v>
      </c>
      <c r="E9641" s="151">
        <v>833</v>
      </c>
      <c r="F9641" s="164"/>
      <c r="G9641" s="1337" t="s">
        <v>7957</v>
      </c>
    </row>
    <row r="9642" spans="1:7" ht="18.75" customHeight="1" x14ac:dyDescent="0.25">
      <c r="A9642" s="1333"/>
      <c r="B9642" s="146" t="s">
        <v>9249</v>
      </c>
      <c r="C9642" s="170" t="s">
        <v>95</v>
      </c>
      <c r="D9642" s="164">
        <v>85815</v>
      </c>
      <c r="E9642" s="151">
        <v>833</v>
      </c>
      <c r="F9642" s="164"/>
      <c r="G9642" s="1328"/>
    </row>
    <row r="9643" spans="1:7" ht="18.75" customHeight="1" x14ac:dyDescent="0.25">
      <c r="A9643" s="1333"/>
      <c r="B9643" s="146" t="s">
        <v>9250</v>
      </c>
      <c r="C9643" s="170" t="s">
        <v>95</v>
      </c>
      <c r="D9643" s="164">
        <v>225790</v>
      </c>
      <c r="E9643" s="151">
        <v>833</v>
      </c>
      <c r="F9643" s="164"/>
      <c r="G9643" s="1328"/>
    </row>
    <row r="9644" spans="1:7" ht="18.75" customHeight="1" x14ac:dyDescent="0.25">
      <c r="A9644" s="1333"/>
      <c r="B9644" s="146" t="s">
        <v>9251</v>
      </c>
      <c r="C9644" s="170" t="s">
        <v>95</v>
      </c>
      <c r="D9644" s="164">
        <v>303775</v>
      </c>
      <c r="E9644" s="151">
        <v>833</v>
      </c>
      <c r="F9644" s="164"/>
      <c r="G9644" s="1328"/>
    </row>
    <row r="9645" spans="1:7" ht="18.75" customHeight="1" x14ac:dyDescent="0.25">
      <c r="A9645" s="1333"/>
      <c r="B9645" s="146" t="s">
        <v>9252</v>
      </c>
      <c r="C9645" s="170" t="s">
        <v>95</v>
      </c>
      <c r="D9645" s="164">
        <v>324528</v>
      </c>
      <c r="E9645" s="151">
        <v>833</v>
      </c>
      <c r="F9645" s="164"/>
      <c r="G9645" s="1328"/>
    </row>
    <row r="9646" spans="1:7" ht="18.75" customHeight="1" x14ac:dyDescent="0.25">
      <c r="A9646" s="1333"/>
      <c r="B9646" s="146" t="s">
        <v>9253</v>
      </c>
      <c r="C9646" s="170" t="s">
        <v>95</v>
      </c>
      <c r="D9646" s="164">
        <v>346599</v>
      </c>
      <c r="E9646" s="151">
        <v>833</v>
      </c>
      <c r="F9646" s="164"/>
      <c r="G9646" s="1328"/>
    </row>
    <row r="9647" spans="1:7" ht="18.75" customHeight="1" x14ac:dyDescent="0.25">
      <c r="A9647" s="1333"/>
      <c r="B9647" s="146" t="s">
        <v>9254</v>
      </c>
      <c r="C9647" s="170" t="s">
        <v>95</v>
      </c>
      <c r="D9647" s="164">
        <v>370175</v>
      </c>
      <c r="E9647" s="151">
        <v>833</v>
      </c>
      <c r="F9647" s="164"/>
      <c r="G9647" s="1328"/>
    </row>
    <row r="9648" spans="1:7" ht="18.75" customHeight="1" x14ac:dyDescent="0.25">
      <c r="A9648" s="1333"/>
      <c r="B9648" s="146" t="s">
        <v>9255</v>
      </c>
      <c r="C9648" s="170" t="s">
        <v>95</v>
      </c>
      <c r="D9648" s="164">
        <v>395469</v>
      </c>
      <c r="E9648" s="151">
        <v>833</v>
      </c>
      <c r="F9648" s="164"/>
      <c r="G9648" s="1328"/>
    </row>
    <row r="9649" spans="1:7" ht="18.75" customHeight="1" x14ac:dyDescent="0.25">
      <c r="A9649" s="1333"/>
      <c r="B9649" s="146" t="s">
        <v>9256</v>
      </c>
      <c r="C9649" s="170" t="s">
        <v>95</v>
      </c>
      <c r="D9649" s="164">
        <v>422723</v>
      </c>
      <c r="E9649" s="151">
        <v>833</v>
      </c>
      <c r="F9649" s="164"/>
      <c r="G9649" s="1328"/>
    </row>
    <row r="9650" spans="1:7" ht="18.75" customHeight="1" x14ac:dyDescent="0.25">
      <c r="A9650" s="1333"/>
      <c r="B9650" s="146" t="s">
        <v>9257</v>
      </c>
      <c r="C9650" s="170" t="s">
        <v>95</v>
      </c>
      <c r="D9650" s="164">
        <v>452216</v>
      </c>
      <c r="E9650" s="151">
        <v>833</v>
      </c>
      <c r="F9650" s="164"/>
      <c r="G9650" s="1328"/>
    </row>
    <row r="9651" spans="1:7" ht="18.75" customHeight="1" x14ac:dyDescent="0.25">
      <c r="A9651" s="1333"/>
      <c r="B9651" s="146" t="s">
        <v>9258</v>
      </c>
      <c r="C9651" s="170" t="s">
        <v>95</v>
      </c>
      <c r="D9651" s="164">
        <v>484259</v>
      </c>
      <c r="E9651" s="151">
        <v>833</v>
      </c>
      <c r="F9651" s="164"/>
      <c r="G9651" s="1328"/>
    </row>
    <row r="9652" spans="1:7" ht="18.75" customHeight="1" x14ac:dyDescent="0.25">
      <c r="A9652" s="1333"/>
      <c r="B9652" s="146" t="s">
        <v>9259</v>
      </c>
      <c r="C9652" s="170" t="s">
        <v>95</v>
      </c>
      <c r="D9652" s="164">
        <v>519226</v>
      </c>
      <c r="E9652" s="151">
        <v>833</v>
      </c>
      <c r="F9652" s="164"/>
      <c r="G9652" s="1328"/>
    </row>
    <row r="9653" spans="1:7" ht="18.75" customHeight="1" x14ac:dyDescent="0.25">
      <c r="A9653" s="1333"/>
      <c r="B9653" s="146" t="s">
        <v>9260</v>
      </c>
      <c r="C9653" s="170" t="s">
        <v>95</v>
      </c>
      <c r="D9653" s="164">
        <v>557519</v>
      </c>
      <c r="E9653" s="151">
        <v>833</v>
      </c>
      <c r="F9653" s="164"/>
      <c r="G9653" s="1328"/>
    </row>
    <row r="9654" spans="1:7" ht="18.75" customHeight="1" x14ac:dyDescent="0.25">
      <c r="A9654" s="1333"/>
      <c r="B9654" s="146" t="s">
        <v>9261</v>
      </c>
      <c r="C9654" s="170" t="s">
        <v>95</v>
      </c>
      <c r="D9654" s="164">
        <v>599611</v>
      </c>
      <c r="E9654" s="151">
        <v>833</v>
      </c>
      <c r="F9654" s="164"/>
      <c r="G9654" s="1328"/>
    </row>
    <row r="9655" spans="1:7" ht="18.75" customHeight="1" x14ac:dyDescent="0.25">
      <c r="A9655" s="1333"/>
      <c r="B9655" s="146" t="s">
        <v>9262</v>
      </c>
      <c r="C9655" s="170" t="s">
        <v>95</v>
      </c>
      <c r="D9655" s="164">
        <v>646040</v>
      </c>
      <c r="E9655" s="151">
        <v>833</v>
      </c>
      <c r="F9655" s="164"/>
      <c r="G9655" s="1328"/>
    </row>
    <row r="9656" spans="1:7" ht="18.75" customHeight="1" x14ac:dyDescent="0.25">
      <c r="A9656" s="1333">
        <v>64</v>
      </c>
      <c r="B9656" s="146" t="s">
        <v>8798</v>
      </c>
      <c r="C9656" s="170" t="s">
        <v>95</v>
      </c>
      <c r="D9656" s="164">
        <v>65142</v>
      </c>
      <c r="E9656" s="151">
        <v>833</v>
      </c>
      <c r="F9656" s="164"/>
      <c r="G9656" s="1337" t="s">
        <v>7957</v>
      </c>
    </row>
    <row r="9657" spans="1:7" ht="18.75" customHeight="1" x14ac:dyDescent="0.25">
      <c r="A9657" s="1333"/>
      <c r="B9657" s="146" t="s">
        <v>8799</v>
      </c>
      <c r="C9657" s="170" t="s">
        <v>95</v>
      </c>
      <c r="D9657" s="164">
        <v>85815</v>
      </c>
      <c r="E9657" s="151">
        <v>833</v>
      </c>
      <c r="F9657" s="164"/>
      <c r="G9657" s="1328"/>
    </row>
    <row r="9658" spans="1:7" ht="18.75" customHeight="1" x14ac:dyDescent="0.25">
      <c r="A9658" s="1333"/>
      <c r="B9658" s="146" t="s">
        <v>8800</v>
      </c>
      <c r="C9658" s="170" t="s">
        <v>95</v>
      </c>
      <c r="D9658" s="164">
        <v>225790</v>
      </c>
      <c r="E9658" s="151">
        <v>833</v>
      </c>
      <c r="F9658" s="164"/>
      <c r="G9658" s="1328"/>
    </row>
    <row r="9659" spans="1:7" ht="18.75" customHeight="1" x14ac:dyDescent="0.25">
      <c r="A9659" s="1333"/>
      <c r="B9659" s="146" t="s">
        <v>8801</v>
      </c>
      <c r="C9659" s="170" t="s">
        <v>95</v>
      </c>
      <c r="D9659" s="164">
        <v>303775</v>
      </c>
      <c r="E9659" s="151">
        <v>833</v>
      </c>
      <c r="F9659" s="164"/>
      <c r="G9659" s="1328"/>
    </row>
    <row r="9660" spans="1:7" ht="18.75" customHeight="1" x14ac:dyDescent="0.25">
      <c r="A9660" s="1333"/>
      <c r="B9660" s="146" t="s">
        <v>8802</v>
      </c>
      <c r="C9660" s="170" t="s">
        <v>95</v>
      </c>
      <c r="D9660" s="164">
        <v>324528</v>
      </c>
      <c r="E9660" s="151">
        <v>833</v>
      </c>
      <c r="F9660" s="164"/>
      <c r="G9660" s="1328"/>
    </row>
    <row r="9661" spans="1:7" ht="18.75" customHeight="1" x14ac:dyDescent="0.25">
      <c r="A9661" s="1333"/>
      <c r="B9661" s="146" t="s">
        <v>8803</v>
      </c>
      <c r="C9661" s="170" t="s">
        <v>95</v>
      </c>
      <c r="D9661" s="164">
        <v>346599</v>
      </c>
      <c r="E9661" s="151">
        <v>833</v>
      </c>
      <c r="F9661" s="164"/>
      <c r="G9661" s="1328"/>
    </row>
    <row r="9662" spans="1:7" ht="18.75" customHeight="1" x14ac:dyDescent="0.25">
      <c r="A9662" s="1333"/>
      <c r="B9662" s="146" t="s">
        <v>8804</v>
      </c>
      <c r="C9662" s="170" t="s">
        <v>95</v>
      </c>
      <c r="D9662" s="164">
        <v>370175</v>
      </c>
      <c r="E9662" s="151">
        <v>833</v>
      </c>
      <c r="F9662" s="164"/>
      <c r="G9662" s="1328"/>
    </row>
    <row r="9663" spans="1:7" ht="18.75" customHeight="1" x14ac:dyDescent="0.25">
      <c r="A9663" s="1333"/>
      <c r="B9663" s="146" t="s">
        <v>8805</v>
      </c>
      <c r="C9663" s="170" t="s">
        <v>95</v>
      </c>
      <c r="D9663" s="164">
        <v>395469</v>
      </c>
      <c r="E9663" s="151">
        <v>833</v>
      </c>
      <c r="F9663" s="164"/>
      <c r="G9663" s="1328"/>
    </row>
    <row r="9664" spans="1:7" ht="18.75" customHeight="1" x14ac:dyDescent="0.25">
      <c r="A9664" s="1333"/>
      <c r="B9664" s="146" t="s">
        <v>8806</v>
      </c>
      <c r="C9664" s="170" t="s">
        <v>95</v>
      </c>
      <c r="D9664" s="164">
        <v>422723</v>
      </c>
      <c r="E9664" s="151">
        <v>833</v>
      </c>
      <c r="F9664" s="164"/>
      <c r="G9664" s="1328"/>
    </row>
    <row r="9665" spans="1:7" ht="18.75" customHeight="1" x14ac:dyDescent="0.25">
      <c r="A9665" s="1333"/>
      <c r="B9665" s="146" t="s">
        <v>8807</v>
      </c>
      <c r="C9665" s="170" t="s">
        <v>95</v>
      </c>
      <c r="D9665" s="164">
        <v>452216</v>
      </c>
      <c r="E9665" s="151">
        <v>833</v>
      </c>
      <c r="F9665" s="164"/>
      <c r="G9665" s="1328"/>
    </row>
    <row r="9666" spans="1:7" ht="18.75" customHeight="1" x14ac:dyDescent="0.25">
      <c r="A9666" s="1333"/>
      <c r="B9666" s="146" t="s">
        <v>8808</v>
      </c>
      <c r="C9666" s="170" t="s">
        <v>95</v>
      </c>
      <c r="D9666" s="164">
        <v>484259</v>
      </c>
      <c r="E9666" s="151">
        <v>833</v>
      </c>
      <c r="F9666" s="164"/>
      <c r="G9666" s="1328"/>
    </row>
    <row r="9667" spans="1:7" ht="18.75" customHeight="1" x14ac:dyDescent="0.25">
      <c r="A9667" s="1333"/>
      <c r="B9667" s="146" t="s">
        <v>8809</v>
      </c>
      <c r="C9667" s="170" t="s">
        <v>95</v>
      </c>
      <c r="D9667" s="164">
        <v>519226</v>
      </c>
      <c r="E9667" s="151">
        <v>833</v>
      </c>
      <c r="F9667" s="164"/>
      <c r="G9667" s="1328"/>
    </row>
    <row r="9668" spans="1:7" ht="18.75" customHeight="1" x14ac:dyDescent="0.25">
      <c r="A9668" s="1333"/>
      <c r="B9668" s="146" t="s">
        <v>8810</v>
      </c>
      <c r="C9668" s="170" t="s">
        <v>95</v>
      </c>
      <c r="D9668" s="164">
        <v>557519</v>
      </c>
      <c r="E9668" s="151">
        <v>833</v>
      </c>
      <c r="F9668" s="164"/>
      <c r="G9668" s="1328"/>
    </row>
    <row r="9669" spans="1:7" ht="18.75" customHeight="1" x14ac:dyDescent="0.25">
      <c r="A9669" s="1333"/>
      <c r="B9669" s="146" t="s">
        <v>8811</v>
      </c>
      <c r="C9669" s="170" t="s">
        <v>95</v>
      </c>
      <c r="D9669" s="164">
        <v>599611</v>
      </c>
      <c r="E9669" s="151">
        <v>833</v>
      </c>
      <c r="F9669" s="164"/>
      <c r="G9669" s="1328"/>
    </row>
    <row r="9670" spans="1:7" ht="18.75" customHeight="1" x14ac:dyDescent="0.25">
      <c r="A9670" s="1333"/>
      <c r="B9670" s="146" t="s">
        <v>8812</v>
      </c>
      <c r="C9670" s="170" t="s">
        <v>95</v>
      </c>
      <c r="D9670" s="164">
        <v>646040</v>
      </c>
      <c r="E9670" s="151">
        <v>833</v>
      </c>
      <c r="F9670" s="164"/>
      <c r="G9670" s="1328"/>
    </row>
    <row r="9671" spans="1:7" ht="18.75" customHeight="1" x14ac:dyDescent="0.25">
      <c r="A9671" s="1333">
        <v>65</v>
      </c>
      <c r="B9671" s="146" t="s">
        <v>9263</v>
      </c>
      <c r="C9671" s="170" t="s">
        <v>95</v>
      </c>
      <c r="D9671" s="164">
        <v>65142</v>
      </c>
      <c r="E9671" s="151">
        <v>833</v>
      </c>
      <c r="F9671" s="164"/>
      <c r="G9671" s="1337" t="s">
        <v>7957</v>
      </c>
    </row>
    <row r="9672" spans="1:7" ht="18.75" customHeight="1" x14ac:dyDescent="0.25">
      <c r="A9672" s="1333"/>
      <c r="B9672" s="146" t="s">
        <v>9264</v>
      </c>
      <c r="C9672" s="170" t="s">
        <v>95</v>
      </c>
      <c r="D9672" s="164">
        <v>85815</v>
      </c>
      <c r="E9672" s="151">
        <v>833</v>
      </c>
      <c r="F9672" s="164"/>
      <c r="G9672" s="1328"/>
    </row>
    <row r="9673" spans="1:7" ht="18.75" customHeight="1" x14ac:dyDescent="0.25">
      <c r="A9673" s="1333"/>
      <c r="B9673" s="146" t="s">
        <v>9265</v>
      </c>
      <c r="C9673" s="170" t="s">
        <v>95</v>
      </c>
      <c r="D9673" s="164">
        <v>225790</v>
      </c>
      <c r="E9673" s="151">
        <v>833</v>
      </c>
      <c r="F9673" s="164"/>
      <c r="G9673" s="1328"/>
    </row>
    <row r="9674" spans="1:7" ht="18.75" customHeight="1" x14ac:dyDescent="0.25">
      <c r="A9674" s="1333"/>
      <c r="B9674" s="146" t="s">
        <v>9266</v>
      </c>
      <c r="C9674" s="170" t="s">
        <v>95</v>
      </c>
      <c r="D9674" s="164">
        <v>303775</v>
      </c>
      <c r="E9674" s="151">
        <v>833</v>
      </c>
      <c r="F9674" s="164"/>
      <c r="G9674" s="1328"/>
    </row>
    <row r="9675" spans="1:7" ht="18.75" customHeight="1" x14ac:dyDescent="0.25">
      <c r="A9675" s="1333"/>
      <c r="B9675" s="146" t="s">
        <v>9267</v>
      </c>
      <c r="C9675" s="170" t="s">
        <v>95</v>
      </c>
      <c r="D9675" s="164">
        <v>324528</v>
      </c>
      <c r="E9675" s="151">
        <v>833</v>
      </c>
      <c r="F9675" s="164"/>
      <c r="G9675" s="1328"/>
    </row>
    <row r="9676" spans="1:7" ht="18.75" customHeight="1" x14ac:dyDescent="0.25">
      <c r="A9676" s="1333"/>
      <c r="B9676" s="146" t="s">
        <v>9268</v>
      </c>
      <c r="C9676" s="170" t="s">
        <v>95</v>
      </c>
      <c r="D9676" s="164">
        <v>346599</v>
      </c>
      <c r="E9676" s="151">
        <v>833</v>
      </c>
      <c r="F9676" s="164"/>
      <c r="G9676" s="1328"/>
    </row>
    <row r="9677" spans="1:7" ht="18.75" customHeight="1" x14ac:dyDescent="0.25">
      <c r="A9677" s="1333"/>
      <c r="B9677" s="146" t="s">
        <v>9269</v>
      </c>
      <c r="C9677" s="170" t="s">
        <v>95</v>
      </c>
      <c r="D9677" s="164">
        <v>370175</v>
      </c>
      <c r="E9677" s="151">
        <v>833</v>
      </c>
      <c r="F9677" s="164"/>
      <c r="G9677" s="1328"/>
    </row>
    <row r="9678" spans="1:7" ht="18.75" customHeight="1" x14ac:dyDescent="0.25">
      <c r="A9678" s="1333"/>
      <c r="B9678" s="146" t="s">
        <v>9270</v>
      </c>
      <c r="C9678" s="170" t="s">
        <v>95</v>
      </c>
      <c r="D9678" s="164">
        <v>395469</v>
      </c>
      <c r="E9678" s="151">
        <v>833</v>
      </c>
      <c r="F9678" s="164"/>
      <c r="G9678" s="1328"/>
    </row>
    <row r="9679" spans="1:7" ht="18.75" customHeight="1" x14ac:dyDescent="0.25">
      <c r="A9679" s="1333"/>
      <c r="B9679" s="146" t="s">
        <v>9271</v>
      </c>
      <c r="C9679" s="170" t="s">
        <v>95</v>
      </c>
      <c r="D9679" s="164">
        <v>422723</v>
      </c>
      <c r="E9679" s="151">
        <v>833</v>
      </c>
      <c r="F9679" s="164"/>
      <c r="G9679" s="1328"/>
    </row>
    <row r="9680" spans="1:7" ht="18.75" customHeight="1" x14ac:dyDescent="0.25">
      <c r="A9680" s="1333"/>
      <c r="B9680" s="146" t="s">
        <v>9272</v>
      </c>
      <c r="C9680" s="170" t="s">
        <v>95</v>
      </c>
      <c r="D9680" s="164">
        <v>452216</v>
      </c>
      <c r="E9680" s="151">
        <v>833</v>
      </c>
      <c r="F9680" s="164"/>
      <c r="G9680" s="1328"/>
    </row>
    <row r="9681" spans="1:7" ht="18.75" customHeight="1" x14ac:dyDescent="0.25">
      <c r="A9681" s="1333"/>
      <c r="B9681" s="146" t="s">
        <v>9273</v>
      </c>
      <c r="C9681" s="170" t="s">
        <v>95</v>
      </c>
      <c r="D9681" s="164">
        <v>484259</v>
      </c>
      <c r="E9681" s="151">
        <v>833</v>
      </c>
      <c r="F9681" s="164"/>
      <c r="G9681" s="1328"/>
    </row>
    <row r="9682" spans="1:7" ht="18.75" customHeight="1" x14ac:dyDescent="0.25">
      <c r="A9682" s="1333"/>
      <c r="B9682" s="146" t="s">
        <v>9274</v>
      </c>
      <c r="C9682" s="170" t="s">
        <v>95</v>
      </c>
      <c r="D9682" s="164">
        <v>519226</v>
      </c>
      <c r="E9682" s="151">
        <v>833</v>
      </c>
      <c r="F9682" s="164"/>
      <c r="G9682" s="1328"/>
    </row>
    <row r="9683" spans="1:7" ht="18.75" customHeight="1" x14ac:dyDescent="0.25">
      <c r="A9683" s="1333"/>
      <c r="B9683" s="146" t="s">
        <v>9275</v>
      </c>
      <c r="C9683" s="170" t="s">
        <v>95</v>
      </c>
      <c r="D9683" s="164">
        <v>557519</v>
      </c>
      <c r="E9683" s="151">
        <v>833</v>
      </c>
      <c r="F9683" s="164"/>
      <c r="G9683" s="1328"/>
    </row>
    <row r="9684" spans="1:7" ht="18.75" customHeight="1" x14ac:dyDescent="0.25">
      <c r="A9684" s="1333"/>
      <c r="B9684" s="146" t="s">
        <v>9276</v>
      </c>
      <c r="C9684" s="170" t="s">
        <v>95</v>
      </c>
      <c r="D9684" s="164">
        <v>599611</v>
      </c>
      <c r="E9684" s="151">
        <v>833</v>
      </c>
      <c r="F9684" s="164"/>
      <c r="G9684" s="1328"/>
    </row>
    <row r="9685" spans="1:7" ht="18.75" customHeight="1" x14ac:dyDescent="0.25">
      <c r="A9685" s="1333"/>
      <c r="B9685" s="146" t="s">
        <v>9277</v>
      </c>
      <c r="C9685" s="170" t="s">
        <v>95</v>
      </c>
      <c r="D9685" s="164">
        <v>646040</v>
      </c>
      <c r="E9685" s="151">
        <v>833</v>
      </c>
      <c r="F9685" s="164"/>
      <c r="G9685" s="1328"/>
    </row>
    <row r="9686" spans="1:7" ht="18.75" customHeight="1" x14ac:dyDescent="0.25">
      <c r="A9686" s="1333">
        <v>66</v>
      </c>
      <c r="B9686" s="146" t="s">
        <v>9278</v>
      </c>
      <c r="C9686" s="170" t="s">
        <v>95</v>
      </c>
      <c r="D9686" s="164">
        <v>65142</v>
      </c>
      <c r="E9686" s="151">
        <v>833</v>
      </c>
      <c r="F9686" s="164"/>
      <c r="G9686" s="1337" t="s">
        <v>7957</v>
      </c>
    </row>
    <row r="9687" spans="1:7" ht="18.75" customHeight="1" x14ac:dyDescent="0.25">
      <c r="A9687" s="1333"/>
      <c r="B9687" s="146" t="s">
        <v>9279</v>
      </c>
      <c r="C9687" s="170" t="s">
        <v>95</v>
      </c>
      <c r="D9687" s="164">
        <v>85815</v>
      </c>
      <c r="E9687" s="151">
        <v>833</v>
      </c>
      <c r="F9687" s="164"/>
      <c r="G9687" s="1328"/>
    </row>
    <row r="9688" spans="1:7" ht="18.75" customHeight="1" x14ac:dyDescent="0.25">
      <c r="A9688" s="1333"/>
      <c r="B9688" s="146" t="s">
        <v>9280</v>
      </c>
      <c r="C9688" s="170" t="s">
        <v>95</v>
      </c>
      <c r="D9688" s="164">
        <v>225790</v>
      </c>
      <c r="E9688" s="151">
        <v>833</v>
      </c>
      <c r="F9688" s="164"/>
      <c r="G9688" s="1328"/>
    </row>
    <row r="9689" spans="1:7" ht="18.75" customHeight="1" x14ac:dyDescent="0.25">
      <c r="A9689" s="1333"/>
      <c r="B9689" s="146" t="s">
        <v>9281</v>
      </c>
      <c r="C9689" s="170" t="s">
        <v>95</v>
      </c>
      <c r="D9689" s="164">
        <v>303775</v>
      </c>
      <c r="E9689" s="151">
        <v>833</v>
      </c>
      <c r="F9689" s="164"/>
      <c r="G9689" s="1328"/>
    </row>
    <row r="9690" spans="1:7" ht="18.75" customHeight="1" x14ac:dyDescent="0.25">
      <c r="A9690" s="1333"/>
      <c r="B9690" s="146" t="s">
        <v>9282</v>
      </c>
      <c r="C9690" s="170" t="s">
        <v>95</v>
      </c>
      <c r="D9690" s="164">
        <v>324528</v>
      </c>
      <c r="E9690" s="151">
        <v>833</v>
      </c>
      <c r="F9690" s="164"/>
      <c r="G9690" s="1328"/>
    </row>
    <row r="9691" spans="1:7" ht="18.75" customHeight="1" x14ac:dyDescent="0.25">
      <c r="A9691" s="1333"/>
      <c r="B9691" s="146" t="s">
        <v>9283</v>
      </c>
      <c r="C9691" s="170" t="s">
        <v>95</v>
      </c>
      <c r="D9691" s="164">
        <v>346599</v>
      </c>
      <c r="E9691" s="151">
        <v>833</v>
      </c>
      <c r="F9691" s="164"/>
      <c r="G9691" s="1328"/>
    </row>
    <row r="9692" spans="1:7" ht="18.75" customHeight="1" x14ac:dyDescent="0.25">
      <c r="A9692" s="1333"/>
      <c r="B9692" s="146" t="s">
        <v>9284</v>
      </c>
      <c r="C9692" s="170" t="s">
        <v>95</v>
      </c>
      <c r="D9692" s="164">
        <v>370175</v>
      </c>
      <c r="E9692" s="151">
        <v>833</v>
      </c>
      <c r="F9692" s="164"/>
      <c r="G9692" s="1328"/>
    </row>
    <row r="9693" spans="1:7" ht="18.75" customHeight="1" x14ac:dyDescent="0.25">
      <c r="A9693" s="1333"/>
      <c r="B9693" s="146" t="s">
        <v>9285</v>
      </c>
      <c r="C9693" s="170" t="s">
        <v>95</v>
      </c>
      <c r="D9693" s="164">
        <v>395469</v>
      </c>
      <c r="E9693" s="151">
        <v>833</v>
      </c>
      <c r="F9693" s="164"/>
      <c r="G9693" s="1328"/>
    </row>
    <row r="9694" spans="1:7" ht="18.75" customHeight="1" x14ac:dyDescent="0.25">
      <c r="A9694" s="1333"/>
      <c r="B9694" s="146" t="s">
        <v>9286</v>
      </c>
      <c r="C9694" s="170" t="s">
        <v>95</v>
      </c>
      <c r="D9694" s="164">
        <v>422723</v>
      </c>
      <c r="E9694" s="151">
        <v>833</v>
      </c>
      <c r="F9694" s="164"/>
      <c r="G9694" s="1328"/>
    </row>
    <row r="9695" spans="1:7" ht="18.75" customHeight="1" x14ac:dyDescent="0.25">
      <c r="A9695" s="1333"/>
      <c r="B9695" s="146" t="s">
        <v>9287</v>
      </c>
      <c r="C9695" s="170" t="s">
        <v>95</v>
      </c>
      <c r="D9695" s="164">
        <v>452216</v>
      </c>
      <c r="E9695" s="151">
        <v>833</v>
      </c>
      <c r="F9695" s="164"/>
      <c r="G9695" s="1328"/>
    </row>
    <row r="9696" spans="1:7" ht="18.75" customHeight="1" x14ac:dyDescent="0.25">
      <c r="A9696" s="1333"/>
      <c r="B9696" s="146" t="s">
        <v>9288</v>
      </c>
      <c r="C9696" s="170" t="s">
        <v>95</v>
      </c>
      <c r="D9696" s="164">
        <v>484259</v>
      </c>
      <c r="E9696" s="151">
        <v>833</v>
      </c>
      <c r="F9696" s="164"/>
      <c r="G9696" s="1328"/>
    </row>
    <row r="9697" spans="1:7" ht="18.75" customHeight="1" x14ac:dyDescent="0.25">
      <c r="A9697" s="1333"/>
      <c r="B9697" s="146" t="s">
        <v>9289</v>
      </c>
      <c r="C9697" s="170" t="s">
        <v>95</v>
      </c>
      <c r="D9697" s="164">
        <v>519226</v>
      </c>
      <c r="E9697" s="151">
        <v>833</v>
      </c>
      <c r="F9697" s="164"/>
      <c r="G9697" s="1328"/>
    </row>
    <row r="9698" spans="1:7" ht="18.75" customHeight="1" x14ac:dyDescent="0.25">
      <c r="A9698" s="1333"/>
      <c r="B9698" s="146" t="s">
        <v>9290</v>
      </c>
      <c r="C9698" s="170" t="s">
        <v>95</v>
      </c>
      <c r="D9698" s="164">
        <v>557519</v>
      </c>
      <c r="E9698" s="151">
        <v>833</v>
      </c>
      <c r="F9698" s="164"/>
      <c r="G9698" s="1328"/>
    </row>
    <row r="9699" spans="1:7" ht="18.75" customHeight="1" x14ac:dyDescent="0.25">
      <c r="A9699" s="1333"/>
      <c r="B9699" s="146" t="s">
        <v>9291</v>
      </c>
      <c r="C9699" s="170" t="s">
        <v>95</v>
      </c>
      <c r="D9699" s="164">
        <v>599611</v>
      </c>
      <c r="E9699" s="151">
        <v>833</v>
      </c>
      <c r="F9699" s="164"/>
      <c r="G9699" s="1328"/>
    </row>
    <row r="9700" spans="1:7" ht="18.75" customHeight="1" x14ac:dyDescent="0.25">
      <c r="A9700" s="1333"/>
      <c r="B9700" s="146" t="s">
        <v>9292</v>
      </c>
      <c r="C9700" s="170" t="s">
        <v>95</v>
      </c>
      <c r="D9700" s="164">
        <v>646040</v>
      </c>
      <c r="E9700" s="151">
        <v>833</v>
      </c>
      <c r="F9700" s="164"/>
      <c r="G9700" s="1328"/>
    </row>
    <row r="9701" spans="1:7" ht="18.75" customHeight="1" x14ac:dyDescent="0.25">
      <c r="A9701" s="1333">
        <v>67</v>
      </c>
      <c r="B9701" s="146" t="s">
        <v>9293</v>
      </c>
      <c r="C9701" s="170" t="s">
        <v>95</v>
      </c>
      <c r="D9701" s="164">
        <v>65142</v>
      </c>
      <c r="E9701" s="151">
        <v>833</v>
      </c>
      <c r="F9701" s="164"/>
      <c r="G9701" s="1337" t="s">
        <v>7957</v>
      </c>
    </row>
    <row r="9702" spans="1:7" ht="18.75" customHeight="1" x14ac:dyDescent="0.25">
      <c r="A9702" s="1333"/>
      <c r="B9702" s="146" t="s">
        <v>9294</v>
      </c>
      <c r="C9702" s="170" t="s">
        <v>95</v>
      </c>
      <c r="D9702" s="164">
        <v>85815</v>
      </c>
      <c r="E9702" s="151">
        <v>833</v>
      </c>
      <c r="F9702" s="164"/>
      <c r="G9702" s="1328"/>
    </row>
    <row r="9703" spans="1:7" ht="18.75" customHeight="1" x14ac:dyDescent="0.25">
      <c r="A9703" s="1333"/>
      <c r="B9703" s="146" t="s">
        <v>9295</v>
      </c>
      <c r="C9703" s="170" t="s">
        <v>95</v>
      </c>
      <c r="D9703" s="164">
        <v>225790</v>
      </c>
      <c r="E9703" s="151">
        <v>833</v>
      </c>
      <c r="F9703" s="164"/>
      <c r="G9703" s="1328"/>
    </row>
    <row r="9704" spans="1:7" ht="18.75" customHeight="1" x14ac:dyDescent="0.25">
      <c r="A9704" s="1333"/>
      <c r="B9704" s="146" t="s">
        <v>9296</v>
      </c>
      <c r="C9704" s="170" t="s">
        <v>95</v>
      </c>
      <c r="D9704" s="164">
        <v>303775</v>
      </c>
      <c r="E9704" s="151">
        <v>833</v>
      </c>
      <c r="F9704" s="164"/>
      <c r="G9704" s="1328"/>
    </row>
    <row r="9705" spans="1:7" ht="18.75" customHeight="1" x14ac:dyDescent="0.25">
      <c r="A9705" s="1333"/>
      <c r="B9705" s="146" t="s">
        <v>9297</v>
      </c>
      <c r="C9705" s="170" t="s">
        <v>95</v>
      </c>
      <c r="D9705" s="164">
        <v>324528</v>
      </c>
      <c r="E9705" s="151">
        <v>833</v>
      </c>
      <c r="F9705" s="164"/>
      <c r="G9705" s="1328"/>
    </row>
    <row r="9706" spans="1:7" ht="18.75" customHeight="1" x14ac:dyDescent="0.25">
      <c r="A9706" s="1333"/>
      <c r="B9706" s="146" t="s">
        <v>9298</v>
      </c>
      <c r="C9706" s="170" t="s">
        <v>95</v>
      </c>
      <c r="D9706" s="164">
        <v>346599</v>
      </c>
      <c r="E9706" s="151">
        <v>833</v>
      </c>
      <c r="F9706" s="164"/>
      <c r="G9706" s="1328"/>
    </row>
    <row r="9707" spans="1:7" ht="18.75" customHeight="1" x14ac:dyDescent="0.25">
      <c r="A9707" s="1333"/>
      <c r="B9707" s="146" t="s">
        <v>9299</v>
      </c>
      <c r="C9707" s="170" t="s">
        <v>95</v>
      </c>
      <c r="D9707" s="164">
        <v>370175</v>
      </c>
      <c r="E9707" s="151">
        <v>833</v>
      </c>
      <c r="F9707" s="164"/>
      <c r="G9707" s="1328"/>
    </row>
    <row r="9708" spans="1:7" ht="18.75" customHeight="1" x14ac:dyDescent="0.25">
      <c r="A9708" s="1333"/>
      <c r="B9708" s="146" t="s">
        <v>9300</v>
      </c>
      <c r="C9708" s="170" t="s">
        <v>95</v>
      </c>
      <c r="D9708" s="164">
        <v>395469</v>
      </c>
      <c r="E9708" s="151">
        <v>833</v>
      </c>
      <c r="F9708" s="164"/>
      <c r="G9708" s="1328"/>
    </row>
    <row r="9709" spans="1:7" ht="18.75" customHeight="1" x14ac:dyDescent="0.25">
      <c r="A9709" s="1333"/>
      <c r="B9709" s="146" t="s">
        <v>9301</v>
      </c>
      <c r="C9709" s="170" t="s">
        <v>95</v>
      </c>
      <c r="D9709" s="164">
        <v>422723</v>
      </c>
      <c r="E9709" s="151">
        <v>833</v>
      </c>
      <c r="F9709" s="164"/>
      <c r="G9709" s="1328"/>
    </row>
    <row r="9710" spans="1:7" ht="18.75" customHeight="1" x14ac:dyDescent="0.25">
      <c r="A9710" s="1333"/>
      <c r="B9710" s="146" t="s">
        <v>9302</v>
      </c>
      <c r="C9710" s="170" t="s">
        <v>95</v>
      </c>
      <c r="D9710" s="164">
        <v>452216</v>
      </c>
      <c r="E9710" s="151">
        <v>833</v>
      </c>
      <c r="F9710" s="164"/>
      <c r="G9710" s="1328"/>
    </row>
    <row r="9711" spans="1:7" ht="18.75" customHeight="1" x14ac:dyDescent="0.25">
      <c r="A9711" s="1333"/>
      <c r="B9711" s="146" t="s">
        <v>9303</v>
      </c>
      <c r="C9711" s="170" t="s">
        <v>95</v>
      </c>
      <c r="D9711" s="164">
        <v>484259</v>
      </c>
      <c r="E9711" s="151">
        <v>833</v>
      </c>
      <c r="F9711" s="164"/>
      <c r="G9711" s="1328"/>
    </row>
    <row r="9712" spans="1:7" ht="18.75" customHeight="1" x14ac:dyDescent="0.25">
      <c r="A9712" s="1333"/>
      <c r="B9712" s="146" t="s">
        <v>9304</v>
      </c>
      <c r="C9712" s="170" t="s">
        <v>95</v>
      </c>
      <c r="D9712" s="164">
        <v>519226</v>
      </c>
      <c r="E9712" s="151">
        <v>833</v>
      </c>
      <c r="F9712" s="164"/>
      <c r="G9712" s="1328"/>
    </row>
    <row r="9713" spans="1:7" ht="18.75" customHeight="1" x14ac:dyDescent="0.25">
      <c r="A9713" s="1333"/>
      <c r="B9713" s="146" t="s">
        <v>9305</v>
      </c>
      <c r="C9713" s="170" t="s">
        <v>95</v>
      </c>
      <c r="D9713" s="164">
        <v>557519</v>
      </c>
      <c r="E9713" s="151">
        <v>833</v>
      </c>
      <c r="F9713" s="164"/>
      <c r="G9713" s="1328"/>
    </row>
    <row r="9714" spans="1:7" ht="18.75" customHeight="1" x14ac:dyDescent="0.25">
      <c r="A9714" s="1333"/>
      <c r="B9714" s="146" t="s">
        <v>9306</v>
      </c>
      <c r="C9714" s="170" t="s">
        <v>95</v>
      </c>
      <c r="D9714" s="164">
        <v>599611</v>
      </c>
      <c r="E9714" s="151">
        <v>833</v>
      </c>
      <c r="F9714" s="164"/>
      <c r="G9714" s="1328"/>
    </row>
    <row r="9715" spans="1:7" ht="18.75" customHeight="1" x14ac:dyDescent="0.25">
      <c r="A9715" s="1333"/>
      <c r="B9715" s="146" t="s">
        <v>9307</v>
      </c>
      <c r="C9715" s="170" t="s">
        <v>95</v>
      </c>
      <c r="D9715" s="164">
        <v>646040</v>
      </c>
      <c r="E9715" s="151">
        <v>833</v>
      </c>
      <c r="F9715" s="164"/>
      <c r="G9715" s="1328"/>
    </row>
    <row r="9716" spans="1:7" ht="18.75" customHeight="1" x14ac:dyDescent="0.25">
      <c r="A9716" s="1333">
        <v>67</v>
      </c>
      <c r="B9716" s="146" t="s">
        <v>9308</v>
      </c>
      <c r="C9716" s="170" t="s">
        <v>95</v>
      </c>
      <c r="D9716" s="164">
        <v>65142</v>
      </c>
      <c r="E9716" s="151">
        <v>833</v>
      </c>
      <c r="F9716" s="164"/>
      <c r="G9716" s="1337" t="s">
        <v>7957</v>
      </c>
    </row>
    <row r="9717" spans="1:7" ht="18.75" customHeight="1" x14ac:dyDescent="0.25">
      <c r="A9717" s="1333"/>
      <c r="B9717" s="146" t="s">
        <v>9309</v>
      </c>
      <c r="C9717" s="170" t="s">
        <v>95</v>
      </c>
      <c r="D9717" s="164">
        <v>85815</v>
      </c>
      <c r="E9717" s="151">
        <v>833</v>
      </c>
      <c r="F9717" s="164"/>
      <c r="G9717" s="1328"/>
    </row>
    <row r="9718" spans="1:7" ht="18.75" customHeight="1" x14ac:dyDescent="0.25">
      <c r="A9718" s="1333"/>
      <c r="B9718" s="146" t="s">
        <v>9310</v>
      </c>
      <c r="C9718" s="170" t="s">
        <v>95</v>
      </c>
      <c r="D9718" s="164">
        <v>225790</v>
      </c>
      <c r="E9718" s="151">
        <v>833</v>
      </c>
      <c r="F9718" s="164"/>
      <c r="G9718" s="1328"/>
    </row>
    <row r="9719" spans="1:7" ht="18.75" customHeight="1" x14ac:dyDescent="0.25">
      <c r="A9719" s="1333"/>
      <c r="B9719" s="146" t="s">
        <v>9311</v>
      </c>
      <c r="C9719" s="170" t="s">
        <v>95</v>
      </c>
      <c r="D9719" s="164">
        <v>303775</v>
      </c>
      <c r="E9719" s="151">
        <v>833</v>
      </c>
      <c r="F9719" s="164"/>
      <c r="G9719" s="1328"/>
    </row>
    <row r="9720" spans="1:7" ht="18.75" customHeight="1" x14ac:dyDescent="0.25">
      <c r="A9720" s="1333"/>
      <c r="B9720" s="146" t="s">
        <v>9312</v>
      </c>
      <c r="C9720" s="170" t="s">
        <v>95</v>
      </c>
      <c r="D9720" s="164">
        <v>324528</v>
      </c>
      <c r="E9720" s="151">
        <v>833</v>
      </c>
      <c r="F9720" s="164"/>
      <c r="G9720" s="1328"/>
    </row>
    <row r="9721" spans="1:7" ht="18.75" customHeight="1" x14ac:dyDescent="0.25">
      <c r="A9721" s="1333"/>
      <c r="B9721" s="146" t="s">
        <v>9313</v>
      </c>
      <c r="C9721" s="170" t="s">
        <v>95</v>
      </c>
      <c r="D9721" s="164">
        <v>346599</v>
      </c>
      <c r="E9721" s="151">
        <v>833</v>
      </c>
      <c r="F9721" s="164"/>
      <c r="G9721" s="1328"/>
    </row>
    <row r="9722" spans="1:7" ht="18.75" customHeight="1" x14ac:dyDescent="0.25">
      <c r="A9722" s="1333"/>
      <c r="B9722" s="146" t="s">
        <v>9314</v>
      </c>
      <c r="C9722" s="170" t="s">
        <v>95</v>
      </c>
      <c r="D9722" s="164">
        <v>370175</v>
      </c>
      <c r="E9722" s="151">
        <v>833</v>
      </c>
      <c r="F9722" s="164"/>
      <c r="G9722" s="1328"/>
    </row>
    <row r="9723" spans="1:7" ht="18.75" customHeight="1" x14ac:dyDescent="0.25">
      <c r="A9723" s="1333"/>
      <c r="B9723" s="146" t="s">
        <v>9315</v>
      </c>
      <c r="C9723" s="170" t="s">
        <v>95</v>
      </c>
      <c r="D9723" s="164">
        <v>395469</v>
      </c>
      <c r="E9723" s="151">
        <v>833</v>
      </c>
      <c r="F9723" s="164"/>
      <c r="G9723" s="1328"/>
    </row>
    <row r="9724" spans="1:7" ht="18.75" customHeight="1" x14ac:dyDescent="0.25">
      <c r="A9724" s="1333"/>
      <c r="B9724" s="146" t="s">
        <v>9316</v>
      </c>
      <c r="C9724" s="170" t="s">
        <v>95</v>
      </c>
      <c r="D9724" s="164">
        <v>422723</v>
      </c>
      <c r="E9724" s="151">
        <v>833</v>
      </c>
      <c r="F9724" s="164"/>
      <c r="G9724" s="1328"/>
    </row>
    <row r="9725" spans="1:7" ht="18.75" customHeight="1" x14ac:dyDescent="0.25">
      <c r="A9725" s="1333"/>
      <c r="B9725" s="146" t="s">
        <v>9317</v>
      </c>
      <c r="C9725" s="170" t="s">
        <v>95</v>
      </c>
      <c r="D9725" s="164">
        <v>452216</v>
      </c>
      <c r="E9725" s="151">
        <v>833</v>
      </c>
      <c r="F9725" s="164"/>
      <c r="G9725" s="1328"/>
    </row>
    <row r="9726" spans="1:7" ht="18.75" customHeight="1" x14ac:dyDescent="0.25">
      <c r="A9726" s="1333"/>
      <c r="B9726" s="146" t="s">
        <v>9318</v>
      </c>
      <c r="C9726" s="170" t="s">
        <v>95</v>
      </c>
      <c r="D9726" s="164">
        <v>484259</v>
      </c>
      <c r="E9726" s="151">
        <v>833</v>
      </c>
      <c r="F9726" s="164"/>
      <c r="G9726" s="1328"/>
    </row>
    <row r="9727" spans="1:7" ht="18.75" customHeight="1" x14ac:dyDescent="0.25">
      <c r="A9727" s="1333"/>
      <c r="B9727" s="146" t="s">
        <v>9319</v>
      </c>
      <c r="C9727" s="170" t="s">
        <v>95</v>
      </c>
      <c r="D9727" s="164">
        <v>519226</v>
      </c>
      <c r="E9727" s="151">
        <v>833</v>
      </c>
      <c r="F9727" s="164"/>
      <c r="G9727" s="1328"/>
    </row>
    <row r="9728" spans="1:7" ht="18.75" customHeight="1" x14ac:dyDescent="0.25">
      <c r="A9728" s="1333"/>
      <c r="B9728" s="146" t="s">
        <v>9320</v>
      </c>
      <c r="C9728" s="170" t="s">
        <v>95</v>
      </c>
      <c r="D9728" s="164">
        <v>557519</v>
      </c>
      <c r="E9728" s="151">
        <v>833</v>
      </c>
      <c r="F9728" s="164"/>
      <c r="G9728" s="1328"/>
    </row>
    <row r="9729" spans="1:7" ht="18.75" customHeight="1" x14ac:dyDescent="0.25">
      <c r="A9729" s="1333"/>
      <c r="B9729" s="146" t="s">
        <v>9321</v>
      </c>
      <c r="C9729" s="170" t="s">
        <v>95</v>
      </c>
      <c r="D9729" s="164">
        <v>599611</v>
      </c>
      <c r="E9729" s="151">
        <v>833</v>
      </c>
      <c r="F9729" s="164"/>
      <c r="G9729" s="1328"/>
    </row>
    <row r="9730" spans="1:7" ht="18.75" customHeight="1" x14ac:dyDescent="0.25">
      <c r="A9730" s="1333"/>
      <c r="B9730" s="146" t="s">
        <v>9322</v>
      </c>
      <c r="C9730" s="170" t="s">
        <v>95</v>
      </c>
      <c r="D9730" s="164">
        <v>646040</v>
      </c>
      <c r="E9730" s="151">
        <v>833</v>
      </c>
      <c r="F9730" s="164"/>
      <c r="G9730" s="1328"/>
    </row>
    <row r="9731" spans="1:7" ht="18.75" customHeight="1" thickBot="1" x14ac:dyDescent="0.3">
      <c r="A9731" s="1329">
        <v>1</v>
      </c>
      <c r="B9731" s="146" t="s">
        <v>9323</v>
      </c>
      <c r="C9731" s="170" t="s">
        <v>95</v>
      </c>
      <c r="D9731" s="176">
        <v>15384</v>
      </c>
      <c r="E9731" s="913">
        <v>2000</v>
      </c>
      <c r="F9731" s="913"/>
      <c r="G9731" s="1341" t="s">
        <v>9324</v>
      </c>
    </row>
    <row r="9732" spans="1:7" ht="18.75" customHeight="1" thickBot="1" x14ac:dyDescent="0.3">
      <c r="A9732" s="1330"/>
      <c r="B9732" s="146" t="s">
        <v>9325</v>
      </c>
      <c r="C9732" s="170" t="s">
        <v>95</v>
      </c>
      <c r="D9732" s="176">
        <v>22043</v>
      </c>
      <c r="E9732" s="913">
        <v>2000</v>
      </c>
      <c r="F9732" s="913"/>
      <c r="G9732" s="1338"/>
    </row>
    <row r="9733" spans="1:7" ht="18.75" customHeight="1" thickBot="1" x14ac:dyDescent="0.3">
      <c r="A9733" s="1330"/>
      <c r="B9733" s="146" t="s">
        <v>9326</v>
      </c>
      <c r="C9733" s="170" t="s">
        <v>95</v>
      </c>
      <c r="D9733" s="176">
        <v>100410</v>
      </c>
      <c r="E9733" s="913">
        <v>2000</v>
      </c>
      <c r="F9733" s="913"/>
      <c r="G9733" s="1338"/>
    </row>
    <row r="9734" spans="1:7" ht="18.75" customHeight="1" thickBot="1" x14ac:dyDescent="0.3">
      <c r="A9734" s="1330"/>
      <c r="B9734" s="146" t="s">
        <v>9327</v>
      </c>
      <c r="C9734" s="170" t="s">
        <v>95</v>
      </c>
      <c r="D9734" s="176">
        <v>146733</v>
      </c>
      <c r="E9734" s="913">
        <v>2000</v>
      </c>
      <c r="F9734" s="913"/>
      <c r="G9734" s="1338"/>
    </row>
    <row r="9735" spans="1:7" ht="18.75" customHeight="1" thickBot="1" x14ac:dyDescent="0.3">
      <c r="A9735" s="1330"/>
      <c r="B9735" s="146" t="s">
        <v>9328</v>
      </c>
      <c r="C9735" s="170" t="s">
        <v>95</v>
      </c>
      <c r="D9735" s="176">
        <v>163247</v>
      </c>
      <c r="E9735" s="913">
        <v>2000</v>
      </c>
      <c r="F9735" s="913"/>
      <c r="G9735" s="1338"/>
    </row>
    <row r="9736" spans="1:7" ht="18.75" customHeight="1" x14ac:dyDescent="0.25">
      <c r="A9736" s="1331"/>
      <c r="B9736" s="146" t="s">
        <v>9329</v>
      </c>
      <c r="C9736" s="170" t="s">
        <v>95</v>
      </c>
      <c r="D9736" s="177">
        <v>172153</v>
      </c>
      <c r="E9736" s="913">
        <v>2000</v>
      </c>
      <c r="F9736" s="177"/>
      <c r="G9736" s="1342"/>
    </row>
    <row r="9737" spans="1:7" ht="18.75" customHeight="1" thickBot="1" x14ac:dyDescent="0.3">
      <c r="A9737" s="1329">
        <v>2</v>
      </c>
      <c r="B9737" s="146" t="s">
        <v>9330</v>
      </c>
      <c r="C9737" s="170" t="s">
        <v>95</v>
      </c>
      <c r="D9737" s="176">
        <v>15384</v>
      </c>
      <c r="E9737" s="913">
        <v>2000</v>
      </c>
      <c r="F9737" s="913"/>
      <c r="G9737" s="1341" t="s">
        <v>9324</v>
      </c>
    </row>
    <row r="9738" spans="1:7" ht="18.75" customHeight="1" thickBot="1" x14ac:dyDescent="0.3">
      <c r="A9738" s="1330"/>
      <c r="B9738" s="146" t="s">
        <v>9331</v>
      </c>
      <c r="C9738" s="170" t="s">
        <v>95</v>
      </c>
      <c r="D9738" s="176">
        <v>22043</v>
      </c>
      <c r="E9738" s="913">
        <v>2000</v>
      </c>
      <c r="F9738" s="913"/>
      <c r="G9738" s="1338"/>
    </row>
    <row r="9739" spans="1:7" ht="18.75" customHeight="1" thickBot="1" x14ac:dyDescent="0.3">
      <c r="A9739" s="1330"/>
      <c r="B9739" s="146" t="s">
        <v>9332</v>
      </c>
      <c r="C9739" s="170" t="s">
        <v>95</v>
      </c>
      <c r="D9739" s="176">
        <v>100410</v>
      </c>
      <c r="E9739" s="913">
        <v>2000</v>
      </c>
      <c r="F9739" s="913"/>
      <c r="G9739" s="1338"/>
    </row>
    <row r="9740" spans="1:7" ht="18.75" customHeight="1" thickBot="1" x14ac:dyDescent="0.3">
      <c r="A9740" s="1330"/>
      <c r="B9740" s="146" t="s">
        <v>9333</v>
      </c>
      <c r="C9740" s="170" t="s">
        <v>95</v>
      </c>
      <c r="D9740" s="176">
        <v>146733</v>
      </c>
      <c r="E9740" s="913">
        <v>2000</v>
      </c>
      <c r="F9740" s="913"/>
      <c r="G9740" s="1338"/>
    </row>
    <row r="9741" spans="1:7" ht="18.75" customHeight="1" thickBot="1" x14ac:dyDescent="0.3">
      <c r="A9741" s="1330"/>
      <c r="B9741" s="146" t="s">
        <v>9334</v>
      </c>
      <c r="C9741" s="170" t="s">
        <v>95</v>
      </c>
      <c r="D9741" s="176">
        <v>163247</v>
      </c>
      <c r="E9741" s="913">
        <v>2000</v>
      </c>
      <c r="F9741" s="913"/>
      <c r="G9741" s="1338"/>
    </row>
    <row r="9742" spans="1:7" ht="18.75" customHeight="1" x14ac:dyDescent="0.25">
      <c r="A9742" s="1331"/>
      <c r="B9742" s="146" t="s">
        <v>9335</v>
      </c>
      <c r="C9742" s="170" t="s">
        <v>95</v>
      </c>
      <c r="D9742" s="177">
        <v>172153</v>
      </c>
      <c r="E9742" s="913">
        <v>2000</v>
      </c>
      <c r="F9742" s="177"/>
      <c r="G9742" s="1342"/>
    </row>
    <row r="9743" spans="1:7" ht="18.75" customHeight="1" thickBot="1" x14ac:dyDescent="0.3">
      <c r="A9743" s="1329">
        <v>3</v>
      </c>
      <c r="B9743" s="146" t="s">
        <v>9336</v>
      </c>
      <c r="C9743" s="170" t="s">
        <v>95</v>
      </c>
      <c r="D9743" s="176">
        <v>15384</v>
      </c>
      <c r="E9743" s="913">
        <v>2000</v>
      </c>
      <c r="F9743" s="913"/>
      <c r="G9743" s="1341" t="s">
        <v>9324</v>
      </c>
    </row>
    <row r="9744" spans="1:7" ht="18.75" customHeight="1" thickBot="1" x14ac:dyDescent="0.3">
      <c r="A9744" s="1330"/>
      <c r="B9744" s="146" t="s">
        <v>9337</v>
      </c>
      <c r="C9744" s="170" t="s">
        <v>95</v>
      </c>
      <c r="D9744" s="176">
        <v>22043</v>
      </c>
      <c r="E9744" s="913">
        <v>2000</v>
      </c>
      <c r="F9744" s="913"/>
      <c r="G9744" s="1338"/>
    </row>
    <row r="9745" spans="1:7" ht="18.75" customHeight="1" thickBot="1" x14ac:dyDescent="0.3">
      <c r="A9745" s="1330"/>
      <c r="B9745" s="146" t="s">
        <v>9338</v>
      </c>
      <c r="C9745" s="170" t="s">
        <v>95</v>
      </c>
      <c r="D9745" s="176">
        <v>100410</v>
      </c>
      <c r="E9745" s="913">
        <v>2000</v>
      </c>
      <c r="F9745" s="913"/>
      <c r="G9745" s="1338"/>
    </row>
    <row r="9746" spans="1:7" ht="18.75" customHeight="1" thickBot="1" x14ac:dyDescent="0.3">
      <c r="A9746" s="1330"/>
      <c r="B9746" s="146" t="s">
        <v>9339</v>
      </c>
      <c r="C9746" s="170" t="s">
        <v>95</v>
      </c>
      <c r="D9746" s="176">
        <v>146733</v>
      </c>
      <c r="E9746" s="913">
        <v>2000</v>
      </c>
      <c r="F9746" s="913"/>
      <c r="G9746" s="1338"/>
    </row>
    <row r="9747" spans="1:7" ht="18.75" customHeight="1" thickBot="1" x14ac:dyDescent="0.3">
      <c r="A9747" s="1330"/>
      <c r="B9747" s="146" t="s">
        <v>9340</v>
      </c>
      <c r="C9747" s="170" t="s">
        <v>95</v>
      </c>
      <c r="D9747" s="176">
        <v>163247</v>
      </c>
      <c r="E9747" s="913">
        <v>2000</v>
      </c>
      <c r="F9747" s="913"/>
      <c r="G9747" s="1338"/>
    </row>
    <row r="9748" spans="1:7" ht="18.75" customHeight="1" x14ac:dyDescent="0.25">
      <c r="A9748" s="1331"/>
      <c r="B9748" s="146" t="s">
        <v>9341</v>
      </c>
      <c r="C9748" s="170" t="s">
        <v>95</v>
      </c>
      <c r="D9748" s="177">
        <v>172153</v>
      </c>
      <c r="E9748" s="913">
        <v>2000</v>
      </c>
      <c r="F9748" s="177"/>
      <c r="G9748" s="1342"/>
    </row>
    <row r="9749" spans="1:7" ht="18.75" customHeight="1" thickBot="1" x14ac:dyDescent="0.3">
      <c r="A9749" s="1329">
        <v>4</v>
      </c>
      <c r="B9749" s="146" t="s">
        <v>9342</v>
      </c>
      <c r="C9749" s="170" t="s">
        <v>95</v>
      </c>
      <c r="D9749" s="176">
        <v>15384</v>
      </c>
      <c r="E9749" s="913">
        <v>2000</v>
      </c>
      <c r="F9749" s="913"/>
      <c r="G9749" s="1341" t="s">
        <v>9324</v>
      </c>
    </row>
    <row r="9750" spans="1:7" ht="18.75" customHeight="1" thickBot="1" x14ac:dyDescent="0.3">
      <c r="A9750" s="1330"/>
      <c r="B9750" s="146" t="s">
        <v>9343</v>
      </c>
      <c r="C9750" s="170" t="s">
        <v>95</v>
      </c>
      <c r="D9750" s="176">
        <v>22043</v>
      </c>
      <c r="E9750" s="913">
        <v>2000</v>
      </c>
      <c r="F9750" s="913"/>
      <c r="G9750" s="1338"/>
    </row>
    <row r="9751" spans="1:7" ht="18.75" customHeight="1" thickBot="1" x14ac:dyDescent="0.3">
      <c r="A9751" s="1330"/>
      <c r="B9751" s="146" t="s">
        <v>9344</v>
      </c>
      <c r="C9751" s="170" t="s">
        <v>95</v>
      </c>
      <c r="D9751" s="176">
        <v>100410</v>
      </c>
      <c r="E9751" s="913">
        <v>2000</v>
      </c>
      <c r="F9751" s="913"/>
      <c r="G9751" s="1338"/>
    </row>
    <row r="9752" spans="1:7" ht="18.75" customHeight="1" thickBot="1" x14ac:dyDescent="0.3">
      <c r="A9752" s="1330"/>
      <c r="B9752" s="146" t="s">
        <v>9345</v>
      </c>
      <c r="C9752" s="170" t="s">
        <v>95</v>
      </c>
      <c r="D9752" s="176">
        <v>146733</v>
      </c>
      <c r="E9752" s="913">
        <v>2000</v>
      </c>
      <c r="F9752" s="913"/>
      <c r="G9752" s="1338"/>
    </row>
    <row r="9753" spans="1:7" ht="18.75" customHeight="1" thickBot="1" x14ac:dyDescent="0.3">
      <c r="A9753" s="1330"/>
      <c r="B9753" s="146" t="s">
        <v>9346</v>
      </c>
      <c r="C9753" s="170" t="s">
        <v>95</v>
      </c>
      <c r="D9753" s="176">
        <v>163247</v>
      </c>
      <c r="E9753" s="913">
        <v>2000</v>
      </c>
      <c r="F9753" s="913"/>
      <c r="G9753" s="1338"/>
    </row>
    <row r="9754" spans="1:7" ht="18.75" customHeight="1" x14ac:dyDescent="0.25">
      <c r="A9754" s="1331"/>
      <c r="B9754" s="146" t="s">
        <v>9347</v>
      </c>
      <c r="C9754" s="170" t="s">
        <v>95</v>
      </c>
      <c r="D9754" s="177">
        <v>172153</v>
      </c>
      <c r="E9754" s="913">
        <v>2000</v>
      </c>
      <c r="F9754" s="177"/>
      <c r="G9754" s="1342"/>
    </row>
    <row r="9755" spans="1:7" ht="18.75" customHeight="1" thickBot="1" x14ac:dyDescent="0.3">
      <c r="A9755" s="1329">
        <v>5</v>
      </c>
      <c r="B9755" s="146" t="s">
        <v>9348</v>
      </c>
      <c r="C9755" s="170" t="s">
        <v>95</v>
      </c>
      <c r="D9755" s="176">
        <v>15384</v>
      </c>
      <c r="E9755" s="913">
        <v>2000</v>
      </c>
      <c r="F9755" s="913"/>
      <c r="G9755" s="1341" t="s">
        <v>9324</v>
      </c>
    </row>
    <row r="9756" spans="1:7" ht="18.75" customHeight="1" thickBot="1" x14ac:dyDescent="0.3">
      <c r="A9756" s="1330"/>
      <c r="B9756" s="146" t="s">
        <v>9349</v>
      </c>
      <c r="C9756" s="170" t="s">
        <v>95</v>
      </c>
      <c r="D9756" s="176">
        <v>22043</v>
      </c>
      <c r="E9756" s="913">
        <v>2000</v>
      </c>
      <c r="F9756" s="913"/>
      <c r="G9756" s="1338"/>
    </row>
    <row r="9757" spans="1:7" ht="18.75" customHeight="1" thickBot="1" x14ac:dyDescent="0.3">
      <c r="A9757" s="1330"/>
      <c r="B9757" s="146" t="s">
        <v>9350</v>
      </c>
      <c r="C9757" s="170" t="s">
        <v>95</v>
      </c>
      <c r="D9757" s="176">
        <v>100410</v>
      </c>
      <c r="E9757" s="913">
        <v>2000</v>
      </c>
      <c r="F9757" s="913"/>
      <c r="G9757" s="1338"/>
    </row>
    <row r="9758" spans="1:7" ht="18.75" customHeight="1" thickBot="1" x14ac:dyDescent="0.3">
      <c r="A9758" s="1330"/>
      <c r="B9758" s="146" t="s">
        <v>9351</v>
      </c>
      <c r="C9758" s="170" t="s">
        <v>95</v>
      </c>
      <c r="D9758" s="176">
        <v>146733</v>
      </c>
      <c r="E9758" s="913">
        <v>2000</v>
      </c>
      <c r="F9758" s="913"/>
      <c r="G9758" s="1338"/>
    </row>
    <row r="9759" spans="1:7" ht="18.75" customHeight="1" thickBot="1" x14ac:dyDescent="0.3">
      <c r="A9759" s="1330"/>
      <c r="B9759" s="146" t="s">
        <v>9352</v>
      </c>
      <c r="C9759" s="170" t="s">
        <v>95</v>
      </c>
      <c r="D9759" s="176">
        <v>163247</v>
      </c>
      <c r="E9759" s="913">
        <v>2000</v>
      </c>
      <c r="F9759" s="913"/>
      <c r="G9759" s="1338"/>
    </row>
    <row r="9760" spans="1:7" ht="18.75" customHeight="1" x14ac:dyDescent="0.25">
      <c r="A9760" s="1331"/>
      <c r="B9760" s="146" t="s">
        <v>9353</v>
      </c>
      <c r="C9760" s="170" t="s">
        <v>95</v>
      </c>
      <c r="D9760" s="177">
        <v>172153</v>
      </c>
      <c r="E9760" s="913">
        <v>2000</v>
      </c>
      <c r="F9760" s="177"/>
      <c r="G9760" s="1342"/>
    </row>
    <row r="9761" spans="1:7" ht="18.75" customHeight="1" thickBot="1" x14ac:dyDescent="0.3">
      <c r="A9761" s="1329">
        <v>6</v>
      </c>
      <c r="B9761" s="146" t="s">
        <v>9354</v>
      </c>
      <c r="C9761" s="170" t="s">
        <v>95</v>
      </c>
      <c r="D9761" s="176">
        <v>15384</v>
      </c>
      <c r="E9761" s="913">
        <v>2000</v>
      </c>
      <c r="F9761" s="913"/>
      <c r="G9761" s="1341" t="s">
        <v>9324</v>
      </c>
    </row>
    <row r="9762" spans="1:7" ht="18.75" customHeight="1" thickBot="1" x14ac:dyDescent="0.3">
      <c r="A9762" s="1330"/>
      <c r="B9762" s="146" t="s">
        <v>9355</v>
      </c>
      <c r="C9762" s="170" t="s">
        <v>95</v>
      </c>
      <c r="D9762" s="176">
        <v>22043</v>
      </c>
      <c r="E9762" s="913">
        <v>2000</v>
      </c>
      <c r="F9762" s="913"/>
      <c r="G9762" s="1338"/>
    </row>
    <row r="9763" spans="1:7" ht="18.75" customHeight="1" thickBot="1" x14ac:dyDescent="0.3">
      <c r="A9763" s="1330"/>
      <c r="B9763" s="146" t="s">
        <v>9356</v>
      </c>
      <c r="C9763" s="170" t="s">
        <v>95</v>
      </c>
      <c r="D9763" s="176">
        <v>100410</v>
      </c>
      <c r="E9763" s="913">
        <v>2000</v>
      </c>
      <c r="F9763" s="913"/>
      <c r="G9763" s="1338"/>
    </row>
    <row r="9764" spans="1:7" ht="18.75" customHeight="1" thickBot="1" x14ac:dyDescent="0.3">
      <c r="A9764" s="1330"/>
      <c r="B9764" s="146" t="s">
        <v>9357</v>
      </c>
      <c r="C9764" s="170" t="s">
        <v>95</v>
      </c>
      <c r="D9764" s="176">
        <v>146733</v>
      </c>
      <c r="E9764" s="913">
        <v>2000</v>
      </c>
      <c r="F9764" s="913"/>
      <c r="G9764" s="1338"/>
    </row>
    <row r="9765" spans="1:7" ht="18.75" customHeight="1" thickBot="1" x14ac:dyDescent="0.3">
      <c r="A9765" s="1330"/>
      <c r="B9765" s="146" t="s">
        <v>9358</v>
      </c>
      <c r="C9765" s="170" t="s">
        <v>95</v>
      </c>
      <c r="D9765" s="176">
        <v>163247</v>
      </c>
      <c r="E9765" s="913">
        <v>2000</v>
      </c>
      <c r="F9765" s="913"/>
      <c r="G9765" s="1338"/>
    </row>
    <row r="9766" spans="1:7" ht="18.75" customHeight="1" x14ac:dyDescent="0.25">
      <c r="A9766" s="1331"/>
      <c r="B9766" s="146" t="s">
        <v>9359</v>
      </c>
      <c r="C9766" s="170" t="s">
        <v>95</v>
      </c>
      <c r="D9766" s="177">
        <v>172153</v>
      </c>
      <c r="E9766" s="913">
        <v>2000</v>
      </c>
      <c r="F9766" s="177"/>
      <c r="G9766" s="1342"/>
    </row>
    <row r="9767" spans="1:7" ht="18.75" customHeight="1" thickBot="1" x14ac:dyDescent="0.3">
      <c r="A9767" s="1329">
        <v>7</v>
      </c>
      <c r="B9767" s="146" t="s">
        <v>9360</v>
      </c>
      <c r="C9767" s="170" t="s">
        <v>95</v>
      </c>
      <c r="D9767" s="176">
        <v>15384</v>
      </c>
      <c r="E9767" s="913">
        <v>2000</v>
      </c>
      <c r="F9767" s="913"/>
      <c r="G9767" s="1341" t="s">
        <v>9324</v>
      </c>
    </row>
    <row r="9768" spans="1:7" ht="18.75" customHeight="1" thickBot="1" x14ac:dyDescent="0.3">
      <c r="A9768" s="1330"/>
      <c r="B9768" s="146" t="s">
        <v>9361</v>
      </c>
      <c r="C9768" s="170" t="s">
        <v>95</v>
      </c>
      <c r="D9768" s="176">
        <v>22043</v>
      </c>
      <c r="E9768" s="913">
        <v>2000</v>
      </c>
      <c r="F9768" s="913"/>
      <c r="G9768" s="1338"/>
    </row>
    <row r="9769" spans="1:7" ht="18.75" customHeight="1" thickBot="1" x14ac:dyDescent="0.3">
      <c r="A9769" s="1330"/>
      <c r="B9769" s="146" t="s">
        <v>9362</v>
      </c>
      <c r="C9769" s="170" t="s">
        <v>95</v>
      </c>
      <c r="D9769" s="176">
        <v>100410</v>
      </c>
      <c r="E9769" s="913">
        <v>2000</v>
      </c>
      <c r="F9769" s="913"/>
      <c r="G9769" s="1338"/>
    </row>
    <row r="9770" spans="1:7" ht="18.75" customHeight="1" thickBot="1" x14ac:dyDescent="0.3">
      <c r="A9770" s="1330"/>
      <c r="B9770" s="146" t="s">
        <v>9363</v>
      </c>
      <c r="C9770" s="170" t="s">
        <v>95</v>
      </c>
      <c r="D9770" s="176">
        <v>146733</v>
      </c>
      <c r="E9770" s="913">
        <v>2000</v>
      </c>
      <c r="F9770" s="913"/>
      <c r="G9770" s="1338"/>
    </row>
    <row r="9771" spans="1:7" ht="18.75" customHeight="1" thickBot="1" x14ac:dyDescent="0.3">
      <c r="A9771" s="1330"/>
      <c r="B9771" s="146" t="s">
        <v>9364</v>
      </c>
      <c r="C9771" s="170" t="s">
        <v>95</v>
      </c>
      <c r="D9771" s="176">
        <v>163247</v>
      </c>
      <c r="E9771" s="913">
        <v>2000</v>
      </c>
      <c r="F9771" s="913"/>
      <c r="G9771" s="1338"/>
    </row>
    <row r="9772" spans="1:7" ht="18.75" customHeight="1" x14ac:dyDescent="0.25">
      <c r="A9772" s="1331"/>
      <c r="B9772" s="146" t="s">
        <v>9365</v>
      </c>
      <c r="C9772" s="170" t="s">
        <v>95</v>
      </c>
      <c r="D9772" s="177">
        <v>172153</v>
      </c>
      <c r="E9772" s="913">
        <v>2000</v>
      </c>
      <c r="F9772" s="177"/>
      <c r="G9772" s="1342"/>
    </row>
    <row r="9773" spans="1:7" ht="18.75" customHeight="1" x14ac:dyDescent="0.25">
      <c r="A9773" s="1329">
        <v>1</v>
      </c>
      <c r="B9773" s="146" t="s">
        <v>9366</v>
      </c>
      <c r="C9773" s="170" t="s">
        <v>95</v>
      </c>
      <c r="D9773" s="164">
        <v>51163</v>
      </c>
      <c r="E9773" s="164">
        <v>4400</v>
      </c>
      <c r="F9773" s="164"/>
      <c r="G9773" s="1337" t="s">
        <v>9367</v>
      </c>
    </row>
    <row r="9774" spans="1:7" ht="18.75" customHeight="1" x14ac:dyDescent="0.25">
      <c r="A9774" s="1330"/>
      <c r="B9774" s="146" t="s">
        <v>9368</v>
      </c>
      <c r="C9774" s="170" t="s">
        <v>95</v>
      </c>
      <c r="D9774" s="164">
        <v>95756</v>
      </c>
      <c r="E9774" s="164">
        <v>4400</v>
      </c>
      <c r="F9774" s="164"/>
      <c r="G9774" s="1337"/>
    </row>
    <row r="9775" spans="1:7" ht="18.75" customHeight="1" x14ac:dyDescent="0.25">
      <c r="A9775" s="1330"/>
      <c r="B9775" s="146" t="s">
        <v>9369</v>
      </c>
      <c r="C9775" s="170" t="s">
        <v>95</v>
      </c>
      <c r="D9775" s="164">
        <v>143841</v>
      </c>
      <c r="E9775" s="164">
        <v>4400</v>
      </c>
      <c r="F9775" s="164"/>
      <c r="G9775" s="1337"/>
    </row>
    <row r="9776" spans="1:7" ht="18.75" customHeight="1" x14ac:dyDescent="0.25">
      <c r="A9776" s="1330"/>
      <c r="B9776" s="146" t="s">
        <v>9370</v>
      </c>
      <c r="C9776" s="170" t="s">
        <v>95</v>
      </c>
      <c r="D9776" s="164">
        <v>154152</v>
      </c>
      <c r="E9776" s="164">
        <v>4400</v>
      </c>
      <c r="F9776" s="164"/>
      <c r="G9776" s="1337"/>
    </row>
    <row r="9777" spans="1:7" ht="18.75" customHeight="1" x14ac:dyDescent="0.25">
      <c r="A9777" s="1330"/>
      <c r="B9777" s="146" t="s">
        <v>9371</v>
      </c>
      <c r="C9777" s="170" t="s">
        <v>95</v>
      </c>
      <c r="D9777" s="164">
        <v>165836</v>
      </c>
      <c r="E9777" s="164">
        <v>4400</v>
      </c>
      <c r="F9777" s="164"/>
      <c r="G9777" s="1337"/>
    </row>
    <row r="9778" spans="1:7" ht="18.75" customHeight="1" x14ac:dyDescent="0.25">
      <c r="A9778" s="1330"/>
      <c r="B9778" s="146" t="s">
        <v>9372</v>
      </c>
      <c r="C9778" s="170" t="s">
        <v>95</v>
      </c>
      <c r="D9778" s="164">
        <v>176774</v>
      </c>
      <c r="E9778" s="164">
        <v>4400</v>
      </c>
      <c r="F9778" s="164"/>
      <c r="G9778" s="1337"/>
    </row>
    <row r="9779" spans="1:7" ht="18.75" customHeight="1" x14ac:dyDescent="0.25">
      <c r="A9779" s="1330"/>
      <c r="B9779" s="146" t="s">
        <v>9373</v>
      </c>
      <c r="C9779" s="170" t="s">
        <v>95</v>
      </c>
      <c r="D9779" s="164">
        <v>189211</v>
      </c>
      <c r="E9779" s="164">
        <v>4400</v>
      </c>
      <c r="F9779" s="164"/>
      <c r="G9779" s="1337"/>
    </row>
    <row r="9780" spans="1:7" ht="18.75" customHeight="1" x14ac:dyDescent="0.25">
      <c r="A9780" s="1330"/>
      <c r="B9780" s="146" t="s">
        <v>9374</v>
      </c>
      <c r="C9780" s="170" t="s">
        <v>95</v>
      </c>
      <c r="D9780" s="164">
        <v>206218</v>
      </c>
      <c r="E9780" s="164">
        <v>4400</v>
      </c>
      <c r="F9780" s="164"/>
      <c r="G9780" s="1337"/>
    </row>
    <row r="9781" spans="1:7" ht="18.75" customHeight="1" x14ac:dyDescent="0.25">
      <c r="A9781" s="1330"/>
      <c r="B9781" s="146" t="s">
        <v>9375</v>
      </c>
      <c r="C9781" s="170" t="s">
        <v>95</v>
      </c>
      <c r="D9781" s="164">
        <v>226070</v>
      </c>
      <c r="E9781" s="164">
        <v>4400</v>
      </c>
      <c r="F9781" s="164"/>
      <c r="G9781" s="1337"/>
    </row>
    <row r="9782" spans="1:7" ht="18.75" customHeight="1" x14ac:dyDescent="0.25">
      <c r="A9782" s="1330"/>
      <c r="B9782" s="146" t="s">
        <v>9376</v>
      </c>
      <c r="C9782" s="170" t="s">
        <v>95</v>
      </c>
      <c r="D9782" s="164">
        <v>249389</v>
      </c>
      <c r="E9782" s="164">
        <v>4400</v>
      </c>
      <c r="F9782" s="164"/>
      <c r="G9782" s="1337"/>
    </row>
    <row r="9783" spans="1:7" ht="18.75" customHeight="1" x14ac:dyDescent="0.25">
      <c r="A9783" s="1331"/>
      <c r="B9783" s="146" t="s">
        <v>9377</v>
      </c>
      <c r="C9783" s="170" t="s">
        <v>95</v>
      </c>
      <c r="D9783" s="164">
        <v>262259</v>
      </c>
      <c r="E9783" s="164">
        <v>4400</v>
      </c>
      <c r="F9783" s="164"/>
      <c r="G9783" s="1337"/>
    </row>
    <row r="9784" spans="1:7" ht="18.75" customHeight="1" x14ac:dyDescent="0.25">
      <c r="A9784" s="1329">
        <v>2</v>
      </c>
      <c r="B9784" s="146" t="s">
        <v>9378</v>
      </c>
      <c r="C9784" s="170" t="s">
        <v>95</v>
      </c>
      <c r="D9784" s="164">
        <v>51163</v>
      </c>
      <c r="E9784" s="164">
        <v>4400</v>
      </c>
      <c r="F9784" s="164"/>
      <c r="G9784" s="1337" t="s">
        <v>9367</v>
      </c>
    </row>
    <row r="9785" spans="1:7" ht="18.75" customHeight="1" x14ac:dyDescent="0.25">
      <c r="A9785" s="1330"/>
      <c r="B9785" s="146" t="s">
        <v>9379</v>
      </c>
      <c r="C9785" s="170" t="s">
        <v>95</v>
      </c>
      <c r="D9785" s="164">
        <v>95756</v>
      </c>
      <c r="E9785" s="164">
        <v>4400</v>
      </c>
      <c r="F9785" s="164"/>
      <c r="G9785" s="1337"/>
    </row>
    <row r="9786" spans="1:7" ht="18.75" customHeight="1" x14ac:dyDescent="0.25">
      <c r="A9786" s="1330"/>
      <c r="B9786" s="146" t="s">
        <v>9380</v>
      </c>
      <c r="C9786" s="170" t="s">
        <v>95</v>
      </c>
      <c r="D9786" s="164">
        <v>143841</v>
      </c>
      <c r="E9786" s="164">
        <v>4400</v>
      </c>
      <c r="F9786" s="164"/>
      <c r="G9786" s="1337"/>
    </row>
    <row r="9787" spans="1:7" ht="18.75" customHeight="1" x14ac:dyDescent="0.25">
      <c r="A9787" s="1330"/>
      <c r="B9787" s="146" t="s">
        <v>9381</v>
      </c>
      <c r="C9787" s="170" t="s">
        <v>95</v>
      </c>
      <c r="D9787" s="164">
        <v>154152</v>
      </c>
      <c r="E9787" s="164">
        <v>4400</v>
      </c>
      <c r="F9787" s="164"/>
      <c r="G9787" s="1337"/>
    </row>
    <row r="9788" spans="1:7" ht="18.75" customHeight="1" x14ac:dyDescent="0.25">
      <c r="A9788" s="1330"/>
      <c r="B9788" s="146" t="s">
        <v>9382</v>
      </c>
      <c r="C9788" s="170" t="s">
        <v>95</v>
      </c>
      <c r="D9788" s="164">
        <v>165836</v>
      </c>
      <c r="E9788" s="164">
        <v>4400</v>
      </c>
      <c r="F9788" s="164"/>
      <c r="G9788" s="1337"/>
    </row>
    <row r="9789" spans="1:7" ht="18.75" customHeight="1" x14ac:dyDescent="0.25">
      <c r="A9789" s="1330"/>
      <c r="B9789" s="146" t="s">
        <v>9383</v>
      </c>
      <c r="C9789" s="170" t="s">
        <v>95</v>
      </c>
      <c r="D9789" s="164">
        <v>176774</v>
      </c>
      <c r="E9789" s="164">
        <v>4400</v>
      </c>
      <c r="F9789" s="164"/>
      <c r="G9789" s="1337"/>
    </row>
    <row r="9790" spans="1:7" ht="18.75" customHeight="1" x14ac:dyDescent="0.25">
      <c r="A9790" s="1330"/>
      <c r="B9790" s="146" t="s">
        <v>9384</v>
      </c>
      <c r="C9790" s="170" t="s">
        <v>95</v>
      </c>
      <c r="D9790" s="164">
        <v>189211</v>
      </c>
      <c r="E9790" s="164">
        <v>4400</v>
      </c>
      <c r="F9790" s="164"/>
      <c r="G9790" s="1337"/>
    </row>
    <row r="9791" spans="1:7" ht="18.75" customHeight="1" x14ac:dyDescent="0.25">
      <c r="A9791" s="1330"/>
      <c r="B9791" s="146" t="s">
        <v>9385</v>
      </c>
      <c r="C9791" s="170" t="s">
        <v>95</v>
      </c>
      <c r="D9791" s="164">
        <v>206218</v>
      </c>
      <c r="E9791" s="164">
        <v>4400</v>
      </c>
      <c r="F9791" s="164"/>
      <c r="G9791" s="1337"/>
    </row>
    <row r="9792" spans="1:7" ht="18.75" customHeight="1" x14ac:dyDescent="0.25">
      <c r="A9792" s="1330"/>
      <c r="B9792" s="146" t="s">
        <v>9386</v>
      </c>
      <c r="C9792" s="170" t="s">
        <v>95</v>
      </c>
      <c r="D9792" s="164">
        <v>226070</v>
      </c>
      <c r="E9792" s="164">
        <v>4400</v>
      </c>
      <c r="F9792" s="164"/>
      <c r="G9792" s="1337"/>
    </row>
    <row r="9793" spans="1:7" ht="18.75" customHeight="1" x14ac:dyDescent="0.25">
      <c r="A9793" s="1330"/>
      <c r="B9793" s="146" t="s">
        <v>9387</v>
      </c>
      <c r="C9793" s="170" t="s">
        <v>95</v>
      </c>
      <c r="D9793" s="164">
        <v>249389</v>
      </c>
      <c r="E9793" s="164">
        <v>4400</v>
      </c>
      <c r="F9793" s="164"/>
      <c r="G9793" s="1337"/>
    </row>
    <row r="9794" spans="1:7" ht="18.75" customHeight="1" x14ac:dyDescent="0.25">
      <c r="A9794" s="1331"/>
      <c r="B9794" s="146" t="s">
        <v>9388</v>
      </c>
      <c r="C9794" s="170" t="s">
        <v>95</v>
      </c>
      <c r="D9794" s="164">
        <v>262259</v>
      </c>
      <c r="E9794" s="164">
        <v>4400</v>
      </c>
      <c r="F9794" s="164"/>
      <c r="G9794" s="1337"/>
    </row>
    <row r="9795" spans="1:7" ht="18.75" customHeight="1" x14ac:dyDescent="0.25">
      <c r="A9795" s="1329">
        <v>3</v>
      </c>
      <c r="B9795" s="146" t="s">
        <v>9389</v>
      </c>
      <c r="C9795" s="170" t="s">
        <v>95</v>
      </c>
      <c r="D9795" s="164">
        <v>51163</v>
      </c>
      <c r="E9795" s="164">
        <v>4400</v>
      </c>
      <c r="F9795" s="164"/>
      <c r="G9795" s="1337" t="s">
        <v>9367</v>
      </c>
    </row>
    <row r="9796" spans="1:7" ht="18.75" customHeight="1" x14ac:dyDescent="0.25">
      <c r="A9796" s="1330"/>
      <c r="B9796" s="146" t="s">
        <v>9390</v>
      </c>
      <c r="C9796" s="170" t="s">
        <v>95</v>
      </c>
      <c r="D9796" s="164">
        <v>95756</v>
      </c>
      <c r="E9796" s="164">
        <v>4400</v>
      </c>
      <c r="F9796" s="164"/>
      <c r="G9796" s="1337"/>
    </row>
    <row r="9797" spans="1:7" ht="18.75" customHeight="1" x14ac:dyDescent="0.25">
      <c r="A9797" s="1330"/>
      <c r="B9797" s="146" t="s">
        <v>9391</v>
      </c>
      <c r="C9797" s="170" t="s">
        <v>95</v>
      </c>
      <c r="D9797" s="164">
        <v>143841</v>
      </c>
      <c r="E9797" s="164">
        <v>4400</v>
      </c>
      <c r="F9797" s="164"/>
      <c r="G9797" s="1337"/>
    </row>
    <row r="9798" spans="1:7" ht="18.75" customHeight="1" x14ac:dyDescent="0.25">
      <c r="A9798" s="1330"/>
      <c r="B9798" s="146" t="s">
        <v>9392</v>
      </c>
      <c r="C9798" s="170" t="s">
        <v>95</v>
      </c>
      <c r="D9798" s="164">
        <v>154152</v>
      </c>
      <c r="E9798" s="164">
        <v>4400</v>
      </c>
      <c r="F9798" s="164"/>
      <c r="G9798" s="1337"/>
    </row>
    <row r="9799" spans="1:7" ht="18.75" customHeight="1" x14ac:dyDescent="0.25">
      <c r="A9799" s="1330"/>
      <c r="B9799" s="146" t="s">
        <v>9393</v>
      </c>
      <c r="C9799" s="170" t="s">
        <v>95</v>
      </c>
      <c r="D9799" s="164">
        <v>165836</v>
      </c>
      <c r="E9799" s="164">
        <v>4400</v>
      </c>
      <c r="F9799" s="164"/>
      <c r="G9799" s="1337"/>
    </row>
    <row r="9800" spans="1:7" ht="18.75" customHeight="1" x14ac:dyDescent="0.25">
      <c r="A9800" s="1330"/>
      <c r="B9800" s="146" t="s">
        <v>9394</v>
      </c>
      <c r="C9800" s="170" t="s">
        <v>95</v>
      </c>
      <c r="D9800" s="164">
        <v>176774</v>
      </c>
      <c r="E9800" s="164">
        <v>4400</v>
      </c>
      <c r="F9800" s="164"/>
      <c r="G9800" s="1337"/>
    </row>
    <row r="9801" spans="1:7" ht="18.75" customHeight="1" x14ac:dyDescent="0.25">
      <c r="A9801" s="1330"/>
      <c r="B9801" s="146" t="s">
        <v>9395</v>
      </c>
      <c r="C9801" s="170" t="s">
        <v>95</v>
      </c>
      <c r="D9801" s="164">
        <v>189211</v>
      </c>
      <c r="E9801" s="164">
        <v>4400</v>
      </c>
      <c r="F9801" s="164"/>
      <c r="G9801" s="1337"/>
    </row>
    <row r="9802" spans="1:7" ht="18.75" customHeight="1" x14ac:dyDescent="0.25">
      <c r="A9802" s="1330"/>
      <c r="B9802" s="146" t="s">
        <v>9396</v>
      </c>
      <c r="C9802" s="170" t="s">
        <v>95</v>
      </c>
      <c r="D9802" s="164">
        <v>206218</v>
      </c>
      <c r="E9802" s="164">
        <v>4400</v>
      </c>
      <c r="F9802" s="164"/>
      <c r="G9802" s="1337"/>
    </row>
    <row r="9803" spans="1:7" ht="18.75" customHeight="1" x14ac:dyDescent="0.25">
      <c r="A9803" s="1330"/>
      <c r="B9803" s="146" t="s">
        <v>9397</v>
      </c>
      <c r="C9803" s="170" t="s">
        <v>95</v>
      </c>
      <c r="D9803" s="164">
        <v>226070</v>
      </c>
      <c r="E9803" s="164">
        <v>4400</v>
      </c>
      <c r="F9803" s="164"/>
      <c r="G9803" s="1337"/>
    </row>
    <row r="9804" spans="1:7" ht="18.75" customHeight="1" x14ac:dyDescent="0.25">
      <c r="A9804" s="1330"/>
      <c r="B9804" s="146" t="s">
        <v>9398</v>
      </c>
      <c r="C9804" s="170" t="s">
        <v>95</v>
      </c>
      <c r="D9804" s="164">
        <v>249389</v>
      </c>
      <c r="E9804" s="164">
        <v>4400</v>
      </c>
      <c r="F9804" s="164"/>
      <c r="G9804" s="1337"/>
    </row>
    <row r="9805" spans="1:7" ht="18.75" customHeight="1" x14ac:dyDescent="0.25">
      <c r="A9805" s="1331"/>
      <c r="B9805" s="146" t="s">
        <v>9399</v>
      </c>
      <c r="C9805" s="170" t="s">
        <v>95</v>
      </c>
      <c r="D9805" s="164">
        <v>262259</v>
      </c>
      <c r="E9805" s="164">
        <v>4400</v>
      </c>
      <c r="F9805" s="164"/>
      <c r="G9805" s="1337"/>
    </row>
    <row r="9806" spans="1:7" ht="18.75" customHeight="1" x14ac:dyDescent="0.25">
      <c r="A9806" s="1329">
        <v>4</v>
      </c>
      <c r="B9806" s="146" t="s">
        <v>9400</v>
      </c>
      <c r="C9806" s="170" t="s">
        <v>95</v>
      </c>
      <c r="D9806" s="164">
        <v>51163</v>
      </c>
      <c r="E9806" s="164">
        <v>4400</v>
      </c>
      <c r="F9806" s="164"/>
      <c r="G9806" s="1337" t="s">
        <v>9367</v>
      </c>
    </row>
    <row r="9807" spans="1:7" ht="18.75" customHeight="1" x14ac:dyDescent="0.25">
      <c r="A9807" s="1330"/>
      <c r="B9807" s="146" t="s">
        <v>9401</v>
      </c>
      <c r="C9807" s="170" t="s">
        <v>95</v>
      </c>
      <c r="D9807" s="164">
        <v>95756</v>
      </c>
      <c r="E9807" s="164">
        <v>4400</v>
      </c>
      <c r="F9807" s="164"/>
      <c r="G9807" s="1337"/>
    </row>
    <row r="9808" spans="1:7" ht="18.75" customHeight="1" x14ac:dyDescent="0.25">
      <c r="A9808" s="1330"/>
      <c r="B9808" s="146" t="s">
        <v>9402</v>
      </c>
      <c r="C9808" s="170" t="s">
        <v>95</v>
      </c>
      <c r="D9808" s="164">
        <v>143841</v>
      </c>
      <c r="E9808" s="164">
        <v>4400</v>
      </c>
      <c r="F9808" s="164"/>
      <c r="G9808" s="1337"/>
    </row>
    <row r="9809" spans="1:7" ht="18.75" customHeight="1" x14ac:dyDescent="0.25">
      <c r="A9809" s="1330"/>
      <c r="B9809" s="146" t="s">
        <v>9403</v>
      </c>
      <c r="C9809" s="170" t="s">
        <v>95</v>
      </c>
      <c r="D9809" s="164">
        <v>154152</v>
      </c>
      <c r="E9809" s="164">
        <v>4400</v>
      </c>
      <c r="F9809" s="164"/>
      <c r="G9809" s="1337"/>
    </row>
    <row r="9810" spans="1:7" ht="18.75" customHeight="1" x14ac:dyDescent="0.25">
      <c r="A9810" s="1330"/>
      <c r="B9810" s="146" t="s">
        <v>9404</v>
      </c>
      <c r="C9810" s="170" t="s">
        <v>95</v>
      </c>
      <c r="D9810" s="164">
        <v>165836</v>
      </c>
      <c r="E9810" s="164">
        <v>4400</v>
      </c>
      <c r="F9810" s="164"/>
      <c r="G9810" s="1337"/>
    </row>
    <row r="9811" spans="1:7" ht="18.75" customHeight="1" x14ac:dyDescent="0.25">
      <c r="A9811" s="1330"/>
      <c r="B9811" s="146" t="s">
        <v>9405</v>
      </c>
      <c r="C9811" s="170" t="s">
        <v>95</v>
      </c>
      <c r="D9811" s="164">
        <v>176774</v>
      </c>
      <c r="E9811" s="164">
        <v>4400</v>
      </c>
      <c r="F9811" s="164"/>
      <c r="G9811" s="1337"/>
    </row>
    <row r="9812" spans="1:7" ht="18.75" customHeight="1" x14ac:dyDescent="0.25">
      <c r="A9812" s="1330"/>
      <c r="B9812" s="146" t="s">
        <v>9406</v>
      </c>
      <c r="C9812" s="170" t="s">
        <v>95</v>
      </c>
      <c r="D9812" s="164">
        <v>189211</v>
      </c>
      <c r="E9812" s="164">
        <v>4400</v>
      </c>
      <c r="F9812" s="164"/>
      <c r="G9812" s="1337"/>
    </row>
    <row r="9813" spans="1:7" ht="18.75" customHeight="1" x14ac:dyDescent="0.25">
      <c r="A9813" s="1330"/>
      <c r="B9813" s="146" t="s">
        <v>9407</v>
      </c>
      <c r="C9813" s="170" t="s">
        <v>95</v>
      </c>
      <c r="D9813" s="164">
        <v>206218</v>
      </c>
      <c r="E9813" s="164">
        <v>4400</v>
      </c>
      <c r="F9813" s="164"/>
      <c r="G9813" s="1337"/>
    </row>
    <row r="9814" spans="1:7" ht="18.75" customHeight="1" x14ac:dyDescent="0.25">
      <c r="A9814" s="1330"/>
      <c r="B9814" s="146" t="s">
        <v>9408</v>
      </c>
      <c r="C9814" s="170" t="s">
        <v>95</v>
      </c>
      <c r="D9814" s="164">
        <v>226070</v>
      </c>
      <c r="E9814" s="164">
        <v>4400</v>
      </c>
      <c r="F9814" s="164"/>
      <c r="G9814" s="1337"/>
    </row>
    <row r="9815" spans="1:7" ht="18.75" customHeight="1" x14ac:dyDescent="0.25">
      <c r="A9815" s="1330"/>
      <c r="B9815" s="146" t="s">
        <v>9409</v>
      </c>
      <c r="C9815" s="170" t="s">
        <v>95</v>
      </c>
      <c r="D9815" s="164">
        <v>249389</v>
      </c>
      <c r="E9815" s="164">
        <v>4400</v>
      </c>
      <c r="F9815" s="164"/>
      <c r="G9815" s="1337"/>
    </row>
    <row r="9816" spans="1:7" ht="18.75" customHeight="1" x14ac:dyDescent="0.25">
      <c r="A9816" s="1331"/>
      <c r="B9816" s="146" t="s">
        <v>9410</v>
      </c>
      <c r="C9816" s="170" t="s">
        <v>95</v>
      </c>
      <c r="D9816" s="164">
        <v>262259</v>
      </c>
      <c r="E9816" s="164">
        <v>4400</v>
      </c>
      <c r="F9816" s="164"/>
      <c r="G9816" s="1337"/>
    </row>
    <row r="9817" spans="1:7" ht="18.75" customHeight="1" x14ac:dyDescent="0.25">
      <c r="A9817" s="1329">
        <v>5</v>
      </c>
      <c r="B9817" s="146" t="s">
        <v>9411</v>
      </c>
      <c r="C9817" s="170" t="s">
        <v>95</v>
      </c>
      <c r="D9817" s="164">
        <v>51163</v>
      </c>
      <c r="E9817" s="164">
        <v>4400</v>
      </c>
      <c r="F9817" s="164"/>
      <c r="G9817" s="1337" t="s">
        <v>9367</v>
      </c>
    </row>
    <row r="9818" spans="1:7" ht="18.75" customHeight="1" x14ac:dyDescent="0.25">
      <c r="A9818" s="1330"/>
      <c r="B9818" s="146" t="s">
        <v>9412</v>
      </c>
      <c r="C9818" s="170" t="s">
        <v>95</v>
      </c>
      <c r="D9818" s="164">
        <v>95756</v>
      </c>
      <c r="E9818" s="164">
        <v>4400</v>
      </c>
      <c r="F9818" s="164"/>
      <c r="G9818" s="1337"/>
    </row>
    <row r="9819" spans="1:7" ht="18.75" customHeight="1" x14ac:dyDescent="0.25">
      <c r="A9819" s="1330"/>
      <c r="B9819" s="146" t="s">
        <v>9413</v>
      </c>
      <c r="C9819" s="170" t="s">
        <v>95</v>
      </c>
      <c r="D9819" s="164">
        <v>143841</v>
      </c>
      <c r="E9819" s="164">
        <v>4400</v>
      </c>
      <c r="F9819" s="164"/>
      <c r="G9819" s="1337"/>
    </row>
    <row r="9820" spans="1:7" ht="18.75" customHeight="1" x14ac:dyDescent="0.25">
      <c r="A9820" s="1330"/>
      <c r="B9820" s="146" t="s">
        <v>9414</v>
      </c>
      <c r="C9820" s="170" t="s">
        <v>95</v>
      </c>
      <c r="D9820" s="164">
        <v>154152</v>
      </c>
      <c r="E9820" s="164">
        <v>4400</v>
      </c>
      <c r="F9820" s="164"/>
      <c r="G9820" s="1337"/>
    </row>
    <row r="9821" spans="1:7" ht="18.75" customHeight="1" x14ac:dyDescent="0.25">
      <c r="A9821" s="1330"/>
      <c r="B9821" s="146" t="s">
        <v>9415</v>
      </c>
      <c r="C9821" s="170" t="s">
        <v>95</v>
      </c>
      <c r="D9821" s="164">
        <v>165836</v>
      </c>
      <c r="E9821" s="164">
        <v>4400</v>
      </c>
      <c r="F9821" s="164"/>
      <c r="G9821" s="1337"/>
    </row>
    <row r="9822" spans="1:7" ht="18.75" customHeight="1" x14ac:dyDescent="0.25">
      <c r="A9822" s="1330"/>
      <c r="B9822" s="146" t="s">
        <v>9416</v>
      </c>
      <c r="C9822" s="170" t="s">
        <v>95</v>
      </c>
      <c r="D9822" s="164">
        <v>176774</v>
      </c>
      <c r="E9822" s="164">
        <v>4400</v>
      </c>
      <c r="F9822" s="164"/>
      <c r="G9822" s="1337"/>
    </row>
    <row r="9823" spans="1:7" ht="18.75" customHeight="1" x14ac:dyDescent="0.25">
      <c r="A9823" s="1330"/>
      <c r="B9823" s="146" t="s">
        <v>9417</v>
      </c>
      <c r="C9823" s="170" t="s">
        <v>95</v>
      </c>
      <c r="D9823" s="164">
        <v>189211</v>
      </c>
      <c r="E9823" s="164">
        <v>4400</v>
      </c>
      <c r="F9823" s="164"/>
      <c r="G9823" s="1337"/>
    </row>
    <row r="9824" spans="1:7" ht="18.75" customHeight="1" x14ac:dyDescent="0.25">
      <c r="A9824" s="1330"/>
      <c r="B9824" s="146" t="s">
        <v>9418</v>
      </c>
      <c r="C9824" s="170" t="s">
        <v>95</v>
      </c>
      <c r="D9824" s="164">
        <v>206218</v>
      </c>
      <c r="E9824" s="164">
        <v>4400</v>
      </c>
      <c r="F9824" s="164"/>
      <c r="G9824" s="1337"/>
    </row>
    <row r="9825" spans="1:7" ht="18.75" customHeight="1" x14ac:dyDescent="0.25">
      <c r="A9825" s="1330"/>
      <c r="B9825" s="146" t="s">
        <v>9419</v>
      </c>
      <c r="C9825" s="170" t="s">
        <v>95</v>
      </c>
      <c r="D9825" s="164">
        <v>226070</v>
      </c>
      <c r="E9825" s="164">
        <v>4400</v>
      </c>
      <c r="F9825" s="164"/>
      <c r="G9825" s="1337"/>
    </row>
    <row r="9826" spans="1:7" ht="18.75" customHeight="1" x14ac:dyDescent="0.25">
      <c r="A9826" s="1330"/>
      <c r="B9826" s="146" t="s">
        <v>9420</v>
      </c>
      <c r="C9826" s="170" t="s">
        <v>95</v>
      </c>
      <c r="D9826" s="164">
        <v>249389</v>
      </c>
      <c r="E9826" s="164">
        <v>4400</v>
      </c>
      <c r="F9826" s="164"/>
      <c r="G9826" s="1337"/>
    </row>
    <row r="9827" spans="1:7" ht="18.75" customHeight="1" x14ac:dyDescent="0.25">
      <c r="A9827" s="1331"/>
      <c r="B9827" s="146" t="s">
        <v>9421</v>
      </c>
      <c r="C9827" s="170" t="s">
        <v>95</v>
      </c>
      <c r="D9827" s="164">
        <v>262259</v>
      </c>
      <c r="E9827" s="164">
        <v>4400</v>
      </c>
      <c r="F9827" s="164"/>
      <c r="G9827" s="1337"/>
    </row>
    <row r="9828" spans="1:7" ht="18.75" customHeight="1" x14ac:dyDescent="0.25">
      <c r="A9828" s="1329">
        <v>6</v>
      </c>
      <c r="B9828" s="146" t="s">
        <v>9422</v>
      </c>
      <c r="C9828" s="170" t="s">
        <v>95</v>
      </c>
      <c r="D9828" s="164">
        <v>51163</v>
      </c>
      <c r="E9828" s="164">
        <v>4400</v>
      </c>
      <c r="F9828" s="164"/>
      <c r="G9828" s="1337" t="s">
        <v>9367</v>
      </c>
    </row>
    <row r="9829" spans="1:7" ht="18.75" customHeight="1" x14ac:dyDescent="0.25">
      <c r="A9829" s="1330"/>
      <c r="B9829" s="146" t="s">
        <v>9423</v>
      </c>
      <c r="C9829" s="170" t="s">
        <v>95</v>
      </c>
      <c r="D9829" s="164">
        <v>95756</v>
      </c>
      <c r="E9829" s="164">
        <v>4400</v>
      </c>
      <c r="F9829" s="164"/>
      <c r="G9829" s="1337"/>
    </row>
    <row r="9830" spans="1:7" ht="18.75" customHeight="1" x14ac:dyDescent="0.25">
      <c r="A9830" s="1330"/>
      <c r="B9830" s="146" t="s">
        <v>9424</v>
      </c>
      <c r="C9830" s="170" t="s">
        <v>95</v>
      </c>
      <c r="D9830" s="164">
        <v>143841</v>
      </c>
      <c r="E9830" s="164">
        <v>4400</v>
      </c>
      <c r="F9830" s="164"/>
      <c r="G9830" s="1337"/>
    </row>
    <row r="9831" spans="1:7" ht="18.75" customHeight="1" x14ac:dyDescent="0.25">
      <c r="A9831" s="1330"/>
      <c r="B9831" s="146" t="s">
        <v>9425</v>
      </c>
      <c r="C9831" s="170" t="s">
        <v>95</v>
      </c>
      <c r="D9831" s="164">
        <v>154152</v>
      </c>
      <c r="E9831" s="164">
        <v>4400</v>
      </c>
      <c r="F9831" s="164"/>
      <c r="G9831" s="1337"/>
    </row>
    <row r="9832" spans="1:7" ht="18.75" customHeight="1" x14ac:dyDescent="0.25">
      <c r="A9832" s="1330"/>
      <c r="B9832" s="146" t="s">
        <v>9426</v>
      </c>
      <c r="C9832" s="170" t="s">
        <v>95</v>
      </c>
      <c r="D9832" s="164">
        <v>165836</v>
      </c>
      <c r="E9832" s="164">
        <v>4400</v>
      </c>
      <c r="F9832" s="164"/>
      <c r="G9832" s="1337"/>
    </row>
    <row r="9833" spans="1:7" ht="18.75" customHeight="1" x14ac:dyDescent="0.25">
      <c r="A9833" s="1330"/>
      <c r="B9833" s="146" t="s">
        <v>9427</v>
      </c>
      <c r="C9833" s="170" t="s">
        <v>95</v>
      </c>
      <c r="D9833" s="164">
        <v>176774</v>
      </c>
      <c r="E9833" s="164">
        <v>4400</v>
      </c>
      <c r="F9833" s="164"/>
      <c r="G9833" s="1337"/>
    </row>
    <row r="9834" spans="1:7" ht="18.75" customHeight="1" x14ac:dyDescent="0.25">
      <c r="A9834" s="1330"/>
      <c r="B9834" s="146" t="s">
        <v>9428</v>
      </c>
      <c r="C9834" s="170" t="s">
        <v>95</v>
      </c>
      <c r="D9834" s="164">
        <v>189211</v>
      </c>
      <c r="E9834" s="164">
        <v>4400</v>
      </c>
      <c r="F9834" s="164"/>
      <c r="G9834" s="1337"/>
    </row>
    <row r="9835" spans="1:7" ht="18.75" customHeight="1" x14ac:dyDescent="0.25">
      <c r="A9835" s="1330"/>
      <c r="B9835" s="146" t="s">
        <v>9429</v>
      </c>
      <c r="C9835" s="170" t="s">
        <v>95</v>
      </c>
      <c r="D9835" s="164">
        <v>206218</v>
      </c>
      <c r="E9835" s="164">
        <v>4400</v>
      </c>
      <c r="F9835" s="164"/>
      <c r="G9835" s="1337"/>
    </row>
    <row r="9836" spans="1:7" ht="18.75" customHeight="1" x14ac:dyDescent="0.25">
      <c r="A9836" s="1330"/>
      <c r="B9836" s="146" t="s">
        <v>9430</v>
      </c>
      <c r="C9836" s="170" t="s">
        <v>95</v>
      </c>
      <c r="D9836" s="164">
        <v>226070</v>
      </c>
      <c r="E9836" s="164">
        <v>4400</v>
      </c>
      <c r="F9836" s="164"/>
      <c r="G9836" s="1337"/>
    </row>
    <row r="9837" spans="1:7" ht="18.75" customHeight="1" x14ac:dyDescent="0.25">
      <c r="A9837" s="1330"/>
      <c r="B9837" s="146" t="s">
        <v>9431</v>
      </c>
      <c r="C9837" s="170" t="s">
        <v>95</v>
      </c>
      <c r="D9837" s="164">
        <v>249389</v>
      </c>
      <c r="E9837" s="164">
        <v>4400</v>
      </c>
      <c r="F9837" s="164"/>
      <c r="G9837" s="1337"/>
    </row>
    <row r="9838" spans="1:7" ht="18.75" customHeight="1" x14ac:dyDescent="0.25">
      <c r="A9838" s="1331"/>
      <c r="B9838" s="146" t="s">
        <v>9432</v>
      </c>
      <c r="C9838" s="170" t="s">
        <v>95</v>
      </c>
      <c r="D9838" s="164">
        <v>262259</v>
      </c>
      <c r="E9838" s="164">
        <v>4400</v>
      </c>
      <c r="F9838" s="164"/>
      <c r="G9838" s="1337"/>
    </row>
    <row r="9839" spans="1:7" ht="18.75" customHeight="1" x14ac:dyDescent="0.25">
      <c r="A9839" s="1329">
        <v>7</v>
      </c>
      <c r="B9839" s="146" t="s">
        <v>9433</v>
      </c>
      <c r="C9839" s="170" t="s">
        <v>95</v>
      </c>
      <c r="D9839" s="164">
        <v>51163</v>
      </c>
      <c r="E9839" s="164">
        <v>4400</v>
      </c>
      <c r="F9839" s="164"/>
      <c r="G9839" s="1337" t="s">
        <v>9367</v>
      </c>
    </row>
    <row r="9840" spans="1:7" ht="18.75" customHeight="1" x14ac:dyDescent="0.25">
      <c r="A9840" s="1330"/>
      <c r="B9840" s="146" t="s">
        <v>9434</v>
      </c>
      <c r="C9840" s="170" t="s">
        <v>95</v>
      </c>
      <c r="D9840" s="164">
        <v>95756</v>
      </c>
      <c r="E9840" s="164">
        <v>4400</v>
      </c>
      <c r="F9840" s="164"/>
      <c r="G9840" s="1337"/>
    </row>
    <row r="9841" spans="1:7" ht="18.75" customHeight="1" x14ac:dyDescent="0.25">
      <c r="A9841" s="1330"/>
      <c r="B9841" s="146" t="s">
        <v>9435</v>
      </c>
      <c r="C9841" s="170" t="s">
        <v>95</v>
      </c>
      <c r="D9841" s="164">
        <v>143841</v>
      </c>
      <c r="E9841" s="164">
        <v>4400</v>
      </c>
      <c r="F9841" s="164"/>
      <c r="G9841" s="1337"/>
    </row>
    <row r="9842" spans="1:7" ht="18.75" customHeight="1" x14ac:dyDescent="0.25">
      <c r="A9842" s="1330"/>
      <c r="B9842" s="146" t="s">
        <v>9436</v>
      </c>
      <c r="C9842" s="170" t="s">
        <v>95</v>
      </c>
      <c r="D9842" s="164">
        <v>154152</v>
      </c>
      <c r="E9842" s="164">
        <v>4400</v>
      </c>
      <c r="F9842" s="164"/>
      <c r="G9842" s="1337"/>
    </row>
    <row r="9843" spans="1:7" ht="18.75" customHeight="1" x14ac:dyDescent="0.25">
      <c r="A9843" s="1330"/>
      <c r="B9843" s="146" t="s">
        <v>9437</v>
      </c>
      <c r="C9843" s="170" t="s">
        <v>95</v>
      </c>
      <c r="D9843" s="164">
        <v>165836</v>
      </c>
      <c r="E9843" s="164">
        <v>4400</v>
      </c>
      <c r="F9843" s="164"/>
      <c r="G9843" s="1337"/>
    </row>
    <row r="9844" spans="1:7" ht="18.75" customHeight="1" x14ac:dyDescent="0.25">
      <c r="A9844" s="1330"/>
      <c r="B9844" s="146" t="s">
        <v>9438</v>
      </c>
      <c r="C9844" s="170" t="s">
        <v>95</v>
      </c>
      <c r="D9844" s="164">
        <v>176774</v>
      </c>
      <c r="E9844" s="164">
        <v>4400</v>
      </c>
      <c r="F9844" s="164"/>
      <c r="G9844" s="1337"/>
    </row>
    <row r="9845" spans="1:7" ht="18.75" customHeight="1" x14ac:dyDescent="0.25">
      <c r="A9845" s="1330"/>
      <c r="B9845" s="146" t="s">
        <v>9439</v>
      </c>
      <c r="C9845" s="170" t="s">
        <v>95</v>
      </c>
      <c r="D9845" s="164">
        <v>189211</v>
      </c>
      <c r="E9845" s="164">
        <v>4400</v>
      </c>
      <c r="F9845" s="164"/>
      <c r="G9845" s="1337"/>
    </row>
    <row r="9846" spans="1:7" ht="18.75" customHeight="1" x14ac:dyDescent="0.25">
      <c r="A9846" s="1330"/>
      <c r="B9846" s="146" t="s">
        <v>9440</v>
      </c>
      <c r="C9846" s="170" t="s">
        <v>95</v>
      </c>
      <c r="D9846" s="164">
        <v>206218</v>
      </c>
      <c r="E9846" s="164">
        <v>4400</v>
      </c>
      <c r="F9846" s="164"/>
      <c r="G9846" s="1337"/>
    </row>
    <row r="9847" spans="1:7" ht="18.75" customHeight="1" thickBot="1" x14ac:dyDescent="0.3">
      <c r="A9847" s="1330"/>
      <c r="B9847" s="146" t="s">
        <v>9441</v>
      </c>
      <c r="C9847" s="178" t="s">
        <v>95</v>
      </c>
      <c r="D9847" s="164">
        <v>226070</v>
      </c>
      <c r="E9847" s="164">
        <v>4400</v>
      </c>
      <c r="F9847" s="164"/>
      <c r="G9847" s="1337"/>
    </row>
    <row r="9848" spans="1:7" ht="18.75" customHeight="1" thickBot="1" x14ac:dyDescent="0.3">
      <c r="A9848" s="1330"/>
      <c r="B9848" s="146" t="s">
        <v>9442</v>
      </c>
      <c r="C9848" s="178" t="s">
        <v>95</v>
      </c>
      <c r="D9848" s="164">
        <v>249389</v>
      </c>
      <c r="E9848" s="164">
        <v>4400</v>
      </c>
      <c r="F9848" s="164"/>
      <c r="G9848" s="1337"/>
    </row>
    <row r="9849" spans="1:7" ht="18.75" customHeight="1" thickBot="1" x14ac:dyDescent="0.3">
      <c r="A9849" s="1331"/>
      <c r="B9849" s="146" t="s">
        <v>9443</v>
      </c>
      <c r="C9849" s="178" t="s">
        <v>95</v>
      </c>
      <c r="D9849" s="164">
        <v>262259</v>
      </c>
      <c r="E9849" s="164">
        <v>4400</v>
      </c>
      <c r="F9849" s="164"/>
      <c r="G9849" s="1337"/>
    </row>
    <row r="9850" spans="1:7" ht="18.75" customHeight="1" thickBot="1" x14ac:dyDescent="0.3">
      <c r="A9850" s="1329">
        <v>8</v>
      </c>
      <c r="B9850" s="146" t="s">
        <v>9444</v>
      </c>
      <c r="C9850" s="178" t="s">
        <v>95</v>
      </c>
      <c r="D9850" s="164">
        <v>51163</v>
      </c>
      <c r="E9850" s="164">
        <v>4400</v>
      </c>
      <c r="F9850" s="164"/>
      <c r="G9850" s="1337" t="s">
        <v>9367</v>
      </c>
    </row>
    <row r="9851" spans="1:7" ht="18.75" customHeight="1" thickBot="1" x14ac:dyDescent="0.3">
      <c r="A9851" s="1330"/>
      <c r="B9851" s="146" t="s">
        <v>9445</v>
      </c>
      <c r="C9851" s="178" t="s">
        <v>95</v>
      </c>
      <c r="D9851" s="164">
        <v>95756</v>
      </c>
      <c r="E9851" s="164">
        <v>4400</v>
      </c>
      <c r="F9851" s="164"/>
      <c r="G9851" s="1337"/>
    </row>
    <row r="9852" spans="1:7" ht="18.75" customHeight="1" thickBot="1" x14ac:dyDescent="0.3">
      <c r="A9852" s="1330"/>
      <c r="B9852" s="146" t="s">
        <v>9446</v>
      </c>
      <c r="C9852" s="178" t="s">
        <v>95</v>
      </c>
      <c r="D9852" s="164">
        <v>143841</v>
      </c>
      <c r="E9852" s="164">
        <v>4400</v>
      </c>
      <c r="F9852" s="164"/>
      <c r="G9852" s="1337"/>
    </row>
    <row r="9853" spans="1:7" ht="18.75" customHeight="1" thickBot="1" x14ac:dyDescent="0.3">
      <c r="A9853" s="1330"/>
      <c r="B9853" s="146" t="s">
        <v>9447</v>
      </c>
      <c r="C9853" s="178" t="s">
        <v>95</v>
      </c>
      <c r="D9853" s="164">
        <v>154152</v>
      </c>
      <c r="E9853" s="164">
        <v>4400</v>
      </c>
      <c r="F9853" s="164"/>
      <c r="G9853" s="1337"/>
    </row>
    <row r="9854" spans="1:7" ht="18.75" customHeight="1" thickBot="1" x14ac:dyDescent="0.3">
      <c r="A9854" s="1330"/>
      <c r="B9854" s="146" t="s">
        <v>9448</v>
      </c>
      <c r="C9854" s="178" t="s">
        <v>95</v>
      </c>
      <c r="D9854" s="164">
        <v>165836</v>
      </c>
      <c r="E9854" s="164">
        <v>4400</v>
      </c>
      <c r="F9854" s="164"/>
      <c r="G9854" s="1337"/>
    </row>
    <row r="9855" spans="1:7" ht="18.75" customHeight="1" thickBot="1" x14ac:dyDescent="0.3">
      <c r="A9855" s="1330"/>
      <c r="B9855" s="146" t="s">
        <v>9449</v>
      </c>
      <c r="C9855" s="178" t="s">
        <v>95</v>
      </c>
      <c r="D9855" s="164">
        <v>176774</v>
      </c>
      <c r="E9855" s="164">
        <v>4400</v>
      </c>
      <c r="F9855" s="164"/>
      <c r="G9855" s="1337"/>
    </row>
    <row r="9856" spans="1:7" ht="18.75" customHeight="1" thickBot="1" x14ac:dyDescent="0.3">
      <c r="A9856" s="1330"/>
      <c r="B9856" s="146" t="s">
        <v>9450</v>
      </c>
      <c r="C9856" s="178" t="s">
        <v>95</v>
      </c>
      <c r="D9856" s="164">
        <v>189211</v>
      </c>
      <c r="E9856" s="164">
        <v>4400</v>
      </c>
      <c r="F9856" s="164"/>
      <c r="G9856" s="1337"/>
    </row>
    <row r="9857" spans="1:7" ht="18.75" customHeight="1" thickBot="1" x14ac:dyDescent="0.3">
      <c r="A9857" s="1330"/>
      <c r="B9857" s="146" t="s">
        <v>9451</v>
      </c>
      <c r="C9857" s="178" t="s">
        <v>95</v>
      </c>
      <c r="D9857" s="164">
        <v>206218</v>
      </c>
      <c r="E9857" s="164">
        <v>4400</v>
      </c>
      <c r="F9857" s="164"/>
      <c r="G9857" s="1337"/>
    </row>
    <row r="9858" spans="1:7" ht="18.75" customHeight="1" thickBot="1" x14ac:dyDescent="0.3">
      <c r="A9858" s="1330"/>
      <c r="B9858" s="146" t="s">
        <v>9452</v>
      </c>
      <c r="C9858" s="178" t="s">
        <v>95</v>
      </c>
      <c r="D9858" s="164">
        <v>226070</v>
      </c>
      <c r="E9858" s="164">
        <v>4400</v>
      </c>
      <c r="F9858" s="164"/>
      <c r="G9858" s="1337"/>
    </row>
    <row r="9859" spans="1:7" ht="18.75" customHeight="1" thickBot="1" x14ac:dyDescent="0.3">
      <c r="A9859" s="1330"/>
      <c r="B9859" s="146" t="s">
        <v>9453</v>
      </c>
      <c r="C9859" s="178" t="s">
        <v>95</v>
      </c>
      <c r="D9859" s="164">
        <v>249389</v>
      </c>
      <c r="E9859" s="164">
        <v>4400</v>
      </c>
      <c r="F9859" s="164"/>
      <c r="G9859" s="1337"/>
    </row>
    <row r="9860" spans="1:7" ht="18.75" customHeight="1" thickBot="1" x14ac:dyDescent="0.3">
      <c r="A9860" s="1331"/>
      <c r="B9860" s="146" t="s">
        <v>9454</v>
      </c>
      <c r="C9860" s="178" t="s">
        <v>95</v>
      </c>
      <c r="D9860" s="164">
        <v>262259</v>
      </c>
      <c r="E9860" s="164">
        <v>4400</v>
      </c>
      <c r="F9860" s="164"/>
      <c r="G9860" s="1337"/>
    </row>
    <row r="9861" spans="1:7" ht="18.75" customHeight="1" thickBot="1" x14ac:dyDescent="0.3">
      <c r="A9861" s="1329">
        <v>9</v>
      </c>
      <c r="B9861" s="146" t="s">
        <v>9455</v>
      </c>
      <c r="C9861" s="178" t="s">
        <v>95</v>
      </c>
      <c r="D9861" s="164">
        <v>51163</v>
      </c>
      <c r="E9861" s="164">
        <v>4400</v>
      </c>
      <c r="F9861" s="164"/>
      <c r="G9861" s="1337" t="s">
        <v>9367</v>
      </c>
    </row>
    <row r="9862" spans="1:7" ht="18.75" customHeight="1" thickBot="1" x14ac:dyDescent="0.3">
      <c r="A9862" s="1330"/>
      <c r="B9862" s="146" t="s">
        <v>9456</v>
      </c>
      <c r="C9862" s="178" t="s">
        <v>95</v>
      </c>
      <c r="D9862" s="164">
        <v>95756</v>
      </c>
      <c r="E9862" s="164">
        <v>4400</v>
      </c>
      <c r="F9862" s="164"/>
      <c r="G9862" s="1337"/>
    </row>
    <row r="9863" spans="1:7" ht="18.75" customHeight="1" thickBot="1" x14ac:dyDescent="0.3">
      <c r="A9863" s="1330"/>
      <c r="B9863" s="146" t="s">
        <v>9457</v>
      </c>
      <c r="C9863" s="178" t="s">
        <v>95</v>
      </c>
      <c r="D9863" s="164">
        <v>143841</v>
      </c>
      <c r="E9863" s="164">
        <v>4400</v>
      </c>
      <c r="F9863" s="164"/>
      <c r="G9863" s="1337"/>
    </row>
    <row r="9864" spans="1:7" ht="18.75" customHeight="1" thickBot="1" x14ac:dyDescent="0.3">
      <c r="A9864" s="1330"/>
      <c r="B9864" s="146" t="s">
        <v>9458</v>
      </c>
      <c r="C9864" s="178" t="s">
        <v>95</v>
      </c>
      <c r="D9864" s="164">
        <v>154152</v>
      </c>
      <c r="E9864" s="164">
        <v>4400</v>
      </c>
      <c r="F9864" s="164"/>
      <c r="G9864" s="1337"/>
    </row>
    <row r="9865" spans="1:7" ht="18.75" customHeight="1" thickBot="1" x14ac:dyDescent="0.3">
      <c r="A9865" s="1330"/>
      <c r="B9865" s="146" t="s">
        <v>9459</v>
      </c>
      <c r="C9865" s="178" t="s">
        <v>95</v>
      </c>
      <c r="D9865" s="164">
        <v>165836</v>
      </c>
      <c r="E9865" s="164">
        <v>4400</v>
      </c>
      <c r="F9865" s="164"/>
      <c r="G9865" s="1337"/>
    </row>
    <row r="9866" spans="1:7" ht="18.75" customHeight="1" thickBot="1" x14ac:dyDescent="0.3">
      <c r="A9866" s="1330"/>
      <c r="B9866" s="146" t="s">
        <v>9460</v>
      </c>
      <c r="C9866" s="178" t="s">
        <v>95</v>
      </c>
      <c r="D9866" s="164">
        <v>176774</v>
      </c>
      <c r="E9866" s="164">
        <v>4400</v>
      </c>
      <c r="F9866" s="164"/>
      <c r="G9866" s="1337"/>
    </row>
    <row r="9867" spans="1:7" ht="18.75" customHeight="1" thickBot="1" x14ac:dyDescent="0.3">
      <c r="A9867" s="1330"/>
      <c r="B9867" s="146" t="s">
        <v>9461</v>
      </c>
      <c r="C9867" s="178" t="s">
        <v>95</v>
      </c>
      <c r="D9867" s="164">
        <v>189211</v>
      </c>
      <c r="E9867" s="164">
        <v>4400</v>
      </c>
      <c r="F9867" s="164"/>
      <c r="G9867" s="1337"/>
    </row>
    <row r="9868" spans="1:7" ht="18.75" customHeight="1" thickBot="1" x14ac:dyDescent="0.3">
      <c r="A9868" s="1330"/>
      <c r="B9868" s="146" t="s">
        <v>9462</v>
      </c>
      <c r="C9868" s="178" t="s">
        <v>95</v>
      </c>
      <c r="D9868" s="164">
        <v>206218</v>
      </c>
      <c r="E9868" s="164">
        <v>4400</v>
      </c>
      <c r="F9868" s="164"/>
      <c r="G9868" s="1337"/>
    </row>
    <row r="9869" spans="1:7" ht="18.75" customHeight="1" thickBot="1" x14ac:dyDescent="0.3">
      <c r="A9869" s="1330"/>
      <c r="B9869" s="146" t="s">
        <v>9463</v>
      </c>
      <c r="C9869" s="178" t="s">
        <v>95</v>
      </c>
      <c r="D9869" s="164">
        <v>226070</v>
      </c>
      <c r="E9869" s="164">
        <v>4400</v>
      </c>
      <c r="F9869" s="164"/>
      <c r="G9869" s="1337"/>
    </row>
    <row r="9870" spans="1:7" ht="18.75" customHeight="1" thickBot="1" x14ac:dyDescent="0.3">
      <c r="A9870" s="1330"/>
      <c r="B9870" s="146" t="s">
        <v>9464</v>
      </c>
      <c r="C9870" s="178" t="s">
        <v>95</v>
      </c>
      <c r="D9870" s="164">
        <v>249389</v>
      </c>
      <c r="E9870" s="164">
        <v>4400</v>
      </c>
      <c r="F9870" s="164"/>
      <c r="G9870" s="1337"/>
    </row>
    <row r="9871" spans="1:7" ht="18.75" customHeight="1" thickBot="1" x14ac:dyDescent="0.3">
      <c r="A9871" s="1331"/>
      <c r="B9871" s="146" t="s">
        <v>9465</v>
      </c>
      <c r="C9871" s="178" t="s">
        <v>95</v>
      </c>
      <c r="D9871" s="164">
        <v>262259</v>
      </c>
      <c r="E9871" s="164">
        <v>4400</v>
      </c>
      <c r="F9871" s="164"/>
      <c r="G9871" s="1337"/>
    </row>
    <row r="9872" spans="1:7" ht="18.75" customHeight="1" thickBot="1" x14ac:dyDescent="0.3">
      <c r="A9872" s="1329">
        <v>10</v>
      </c>
      <c r="B9872" s="146" t="s">
        <v>9466</v>
      </c>
      <c r="C9872" s="178" t="s">
        <v>95</v>
      </c>
      <c r="D9872" s="164">
        <v>51163</v>
      </c>
      <c r="E9872" s="164">
        <v>4400</v>
      </c>
      <c r="F9872" s="164"/>
      <c r="G9872" s="1337" t="s">
        <v>9367</v>
      </c>
    </row>
    <row r="9873" spans="1:7" ht="18.75" customHeight="1" thickBot="1" x14ac:dyDescent="0.3">
      <c r="A9873" s="1330"/>
      <c r="B9873" s="146" t="s">
        <v>9467</v>
      </c>
      <c r="C9873" s="178" t="s">
        <v>95</v>
      </c>
      <c r="D9873" s="164">
        <v>95756</v>
      </c>
      <c r="E9873" s="164">
        <v>4400</v>
      </c>
      <c r="F9873" s="164"/>
      <c r="G9873" s="1337"/>
    </row>
    <row r="9874" spans="1:7" ht="18.75" customHeight="1" thickBot="1" x14ac:dyDescent="0.3">
      <c r="A9874" s="1330"/>
      <c r="B9874" s="146" t="s">
        <v>9468</v>
      </c>
      <c r="C9874" s="178" t="s">
        <v>95</v>
      </c>
      <c r="D9874" s="164">
        <v>143841</v>
      </c>
      <c r="E9874" s="164">
        <v>4400</v>
      </c>
      <c r="F9874" s="164"/>
      <c r="G9874" s="1337"/>
    </row>
    <row r="9875" spans="1:7" ht="18.75" customHeight="1" thickBot="1" x14ac:dyDescent="0.3">
      <c r="A9875" s="1330"/>
      <c r="B9875" s="146" t="s">
        <v>9469</v>
      </c>
      <c r="C9875" s="178" t="s">
        <v>95</v>
      </c>
      <c r="D9875" s="164">
        <v>154152</v>
      </c>
      <c r="E9875" s="164">
        <v>4400</v>
      </c>
      <c r="F9875" s="164"/>
      <c r="G9875" s="1337"/>
    </row>
    <row r="9876" spans="1:7" ht="18.75" customHeight="1" thickBot="1" x14ac:dyDescent="0.3">
      <c r="A9876" s="1330"/>
      <c r="B9876" s="146" t="s">
        <v>9470</v>
      </c>
      <c r="C9876" s="178" t="s">
        <v>95</v>
      </c>
      <c r="D9876" s="164">
        <v>165836</v>
      </c>
      <c r="E9876" s="164">
        <v>4400</v>
      </c>
      <c r="F9876" s="164"/>
      <c r="G9876" s="1337"/>
    </row>
    <row r="9877" spans="1:7" ht="18.75" customHeight="1" thickBot="1" x14ac:dyDescent="0.3">
      <c r="A9877" s="1330"/>
      <c r="B9877" s="146" t="s">
        <v>9471</v>
      </c>
      <c r="C9877" s="178" t="s">
        <v>95</v>
      </c>
      <c r="D9877" s="164">
        <v>176774</v>
      </c>
      <c r="E9877" s="164">
        <v>4400</v>
      </c>
      <c r="F9877" s="164"/>
      <c r="G9877" s="1337"/>
    </row>
    <row r="9878" spans="1:7" ht="18.75" customHeight="1" thickBot="1" x14ac:dyDescent="0.3">
      <c r="A9878" s="1330"/>
      <c r="B9878" s="146" t="s">
        <v>9472</v>
      </c>
      <c r="C9878" s="178" t="s">
        <v>95</v>
      </c>
      <c r="D9878" s="164">
        <v>189211</v>
      </c>
      <c r="E9878" s="164">
        <v>4400</v>
      </c>
      <c r="F9878" s="164"/>
      <c r="G9878" s="1337"/>
    </row>
    <row r="9879" spans="1:7" ht="18.75" customHeight="1" thickBot="1" x14ac:dyDescent="0.3">
      <c r="A9879" s="1330"/>
      <c r="B9879" s="146" t="s">
        <v>9473</v>
      </c>
      <c r="C9879" s="178" t="s">
        <v>95</v>
      </c>
      <c r="D9879" s="164">
        <v>206218</v>
      </c>
      <c r="E9879" s="164">
        <v>4400</v>
      </c>
      <c r="F9879" s="164"/>
      <c r="G9879" s="1337"/>
    </row>
    <row r="9880" spans="1:7" ht="18.75" customHeight="1" thickBot="1" x14ac:dyDescent="0.3">
      <c r="A9880" s="1330"/>
      <c r="B9880" s="146" t="s">
        <v>9474</v>
      </c>
      <c r="C9880" s="178" t="s">
        <v>95</v>
      </c>
      <c r="D9880" s="164">
        <v>226070</v>
      </c>
      <c r="E9880" s="164">
        <v>4400</v>
      </c>
      <c r="F9880" s="164"/>
      <c r="G9880" s="1337"/>
    </row>
    <row r="9881" spans="1:7" ht="18.75" customHeight="1" thickBot="1" x14ac:dyDescent="0.3">
      <c r="A9881" s="1330"/>
      <c r="B9881" s="146" t="s">
        <v>9475</v>
      </c>
      <c r="C9881" s="178" t="s">
        <v>95</v>
      </c>
      <c r="D9881" s="164">
        <v>249389</v>
      </c>
      <c r="E9881" s="164">
        <v>4400</v>
      </c>
      <c r="F9881" s="164"/>
      <c r="G9881" s="1337"/>
    </row>
    <row r="9882" spans="1:7" ht="18.75" customHeight="1" thickBot="1" x14ac:dyDescent="0.3">
      <c r="A9882" s="1331"/>
      <c r="B9882" s="146" t="s">
        <v>9476</v>
      </c>
      <c r="C9882" s="178" t="s">
        <v>95</v>
      </c>
      <c r="D9882" s="164">
        <v>262259</v>
      </c>
      <c r="E9882" s="164">
        <v>4400</v>
      </c>
      <c r="F9882" s="164"/>
      <c r="G9882" s="1337"/>
    </row>
    <row r="9883" spans="1:7" ht="18.75" customHeight="1" thickBot="1" x14ac:dyDescent="0.3">
      <c r="A9883" s="1329">
        <v>11</v>
      </c>
      <c r="B9883" s="146" t="s">
        <v>9477</v>
      </c>
      <c r="C9883" s="178" t="s">
        <v>95</v>
      </c>
      <c r="D9883" s="164">
        <v>51163</v>
      </c>
      <c r="E9883" s="164">
        <v>4400</v>
      </c>
      <c r="F9883" s="164"/>
      <c r="G9883" s="1337" t="s">
        <v>9367</v>
      </c>
    </row>
    <row r="9884" spans="1:7" ht="18.75" customHeight="1" thickBot="1" x14ac:dyDescent="0.3">
      <c r="A9884" s="1330"/>
      <c r="B9884" s="146" t="s">
        <v>9478</v>
      </c>
      <c r="C9884" s="178" t="s">
        <v>95</v>
      </c>
      <c r="D9884" s="164">
        <v>95756</v>
      </c>
      <c r="E9884" s="164">
        <v>4400</v>
      </c>
      <c r="F9884" s="164"/>
      <c r="G9884" s="1337"/>
    </row>
    <row r="9885" spans="1:7" ht="18.75" customHeight="1" thickBot="1" x14ac:dyDescent="0.3">
      <c r="A9885" s="1330"/>
      <c r="B9885" s="146" t="s">
        <v>9479</v>
      </c>
      <c r="C9885" s="178" t="s">
        <v>95</v>
      </c>
      <c r="D9885" s="164">
        <v>143841</v>
      </c>
      <c r="E9885" s="164">
        <v>4400</v>
      </c>
      <c r="F9885" s="164"/>
      <c r="G9885" s="1337"/>
    </row>
    <row r="9886" spans="1:7" ht="18.75" customHeight="1" thickBot="1" x14ac:dyDescent="0.3">
      <c r="A9886" s="1330"/>
      <c r="B9886" s="146" t="s">
        <v>9480</v>
      </c>
      <c r="C9886" s="178" t="s">
        <v>95</v>
      </c>
      <c r="D9886" s="164">
        <v>154152</v>
      </c>
      <c r="E9886" s="164">
        <v>4400</v>
      </c>
      <c r="F9886" s="164"/>
      <c r="G9886" s="1337"/>
    </row>
    <row r="9887" spans="1:7" ht="18.75" customHeight="1" thickBot="1" x14ac:dyDescent="0.3">
      <c r="A9887" s="1330"/>
      <c r="B9887" s="146" t="s">
        <v>9481</v>
      </c>
      <c r="C9887" s="178" t="s">
        <v>95</v>
      </c>
      <c r="D9887" s="164">
        <v>165836</v>
      </c>
      <c r="E9887" s="164">
        <v>4400</v>
      </c>
      <c r="F9887" s="164"/>
      <c r="G9887" s="1337"/>
    </row>
    <row r="9888" spans="1:7" ht="18.75" customHeight="1" thickBot="1" x14ac:dyDescent="0.3">
      <c r="A9888" s="1330"/>
      <c r="B9888" s="146" t="s">
        <v>9482</v>
      </c>
      <c r="C9888" s="178" t="s">
        <v>95</v>
      </c>
      <c r="D9888" s="164">
        <v>176774</v>
      </c>
      <c r="E9888" s="164">
        <v>4400</v>
      </c>
      <c r="F9888" s="164"/>
      <c r="G9888" s="1337"/>
    </row>
    <row r="9889" spans="1:7" ht="18.75" customHeight="1" thickBot="1" x14ac:dyDescent="0.3">
      <c r="A9889" s="1330"/>
      <c r="B9889" s="146" t="s">
        <v>9483</v>
      </c>
      <c r="C9889" s="178" t="s">
        <v>95</v>
      </c>
      <c r="D9889" s="164">
        <v>189211</v>
      </c>
      <c r="E9889" s="164">
        <v>4400</v>
      </c>
      <c r="F9889" s="164"/>
      <c r="G9889" s="1337"/>
    </row>
    <row r="9890" spans="1:7" ht="18.75" customHeight="1" thickBot="1" x14ac:dyDescent="0.3">
      <c r="A9890" s="1330"/>
      <c r="B9890" s="146" t="s">
        <v>9484</v>
      </c>
      <c r="C9890" s="178" t="s">
        <v>95</v>
      </c>
      <c r="D9890" s="164">
        <v>206218</v>
      </c>
      <c r="E9890" s="164">
        <v>4400</v>
      </c>
      <c r="F9890" s="164"/>
      <c r="G9890" s="1337"/>
    </row>
    <row r="9891" spans="1:7" ht="18.75" customHeight="1" thickBot="1" x14ac:dyDescent="0.3">
      <c r="A9891" s="1330"/>
      <c r="B9891" s="146" t="s">
        <v>9485</v>
      </c>
      <c r="C9891" s="178" t="s">
        <v>95</v>
      </c>
      <c r="D9891" s="164">
        <v>226070</v>
      </c>
      <c r="E9891" s="164">
        <v>4400</v>
      </c>
      <c r="F9891" s="164"/>
      <c r="G9891" s="1337"/>
    </row>
    <row r="9892" spans="1:7" ht="18.75" customHeight="1" thickBot="1" x14ac:dyDescent="0.3">
      <c r="A9892" s="1330"/>
      <c r="B9892" s="146" t="s">
        <v>9486</v>
      </c>
      <c r="C9892" s="178" t="s">
        <v>95</v>
      </c>
      <c r="D9892" s="164">
        <v>249389</v>
      </c>
      <c r="E9892" s="164">
        <v>4400</v>
      </c>
      <c r="F9892" s="164"/>
      <c r="G9892" s="1337"/>
    </row>
    <row r="9893" spans="1:7" ht="18.75" customHeight="1" thickBot="1" x14ac:dyDescent="0.3">
      <c r="A9893" s="1331"/>
      <c r="B9893" s="146" t="s">
        <v>9487</v>
      </c>
      <c r="C9893" s="178" t="s">
        <v>95</v>
      </c>
      <c r="D9893" s="164">
        <v>262259</v>
      </c>
      <c r="E9893" s="164">
        <v>4400</v>
      </c>
      <c r="F9893" s="164"/>
      <c r="G9893" s="1337"/>
    </row>
    <row r="9894" spans="1:7" ht="18.75" customHeight="1" thickBot="1" x14ac:dyDescent="0.3">
      <c r="A9894" s="1329">
        <v>12</v>
      </c>
      <c r="B9894" s="146" t="s">
        <v>9488</v>
      </c>
      <c r="C9894" s="178" t="s">
        <v>95</v>
      </c>
      <c r="D9894" s="164">
        <v>51163</v>
      </c>
      <c r="E9894" s="164">
        <v>4400</v>
      </c>
      <c r="F9894" s="164"/>
      <c r="G9894" s="1337" t="s">
        <v>9367</v>
      </c>
    </row>
    <row r="9895" spans="1:7" ht="18.75" customHeight="1" thickBot="1" x14ac:dyDescent="0.3">
      <c r="A9895" s="1330"/>
      <c r="B9895" s="146" t="s">
        <v>9489</v>
      </c>
      <c r="C9895" s="178" t="s">
        <v>95</v>
      </c>
      <c r="D9895" s="164">
        <v>95756</v>
      </c>
      <c r="E9895" s="164">
        <v>4400</v>
      </c>
      <c r="F9895" s="164"/>
      <c r="G9895" s="1337"/>
    </row>
    <row r="9896" spans="1:7" ht="18.75" customHeight="1" thickBot="1" x14ac:dyDescent="0.3">
      <c r="A9896" s="1330"/>
      <c r="B9896" s="146" t="s">
        <v>9490</v>
      </c>
      <c r="C9896" s="178" t="s">
        <v>95</v>
      </c>
      <c r="D9896" s="164">
        <v>143841</v>
      </c>
      <c r="E9896" s="164">
        <v>4400</v>
      </c>
      <c r="F9896" s="164"/>
      <c r="G9896" s="1337"/>
    </row>
    <row r="9897" spans="1:7" ht="18.75" customHeight="1" thickBot="1" x14ac:dyDescent="0.3">
      <c r="A9897" s="1330"/>
      <c r="B9897" s="146" t="s">
        <v>9491</v>
      </c>
      <c r="C9897" s="178" t="s">
        <v>95</v>
      </c>
      <c r="D9897" s="164">
        <v>154152</v>
      </c>
      <c r="E9897" s="164">
        <v>4400</v>
      </c>
      <c r="F9897" s="164"/>
      <c r="G9897" s="1337"/>
    </row>
    <row r="9898" spans="1:7" ht="18.75" customHeight="1" thickBot="1" x14ac:dyDescent="0.3">
      <c r="A9898" s="1330"/>
      <c r="B9898" s="146" t="s">
        <v>9492</v>
      </c>
      <c r="C9898" s="178" t="s">
        <v>95</v>
      </c>
      <c r="D9898" s="164">
        <v>165836</v>
      </c>
      <c r="E9898" s="164">
        <v>4400</v>
      </c>
      <c r="F9898" s="164"/>
      <c r="G9898" s="1337"/>
    </row>
    <row r="9899" spans="1:7" ht="18.75" customHeight="1" thickBot="1" x14ac:dyDescent="0.3">
      <c r="A9899" s="1330"/>
      <c r="B9899" s="146" t="s">
        <v>9493</v>
      </c>
      <c r="C9899" s="178" t="s">
        <v>95</v>
      </c>
      <c r="D9899" s="164">
        <v>176774</v>
      </c>
      <c r="E9899" s="164">
        <v>4400</v>
      </c>
      <c r="F9899" s="164"/>
      <c r="G9899" s="1337"/>
    </row>
    <row r="9900" spans="1:7" ht="18.75" customHeight="1" thickBot="1" x14ac:dyDescent="0.3">
      <c r="A9900" s="1330"/>
      <c r="B9900" s="146" t="s">
        <v>9494</v>
      </c>
      <c r="C9900" s="178" t="s">
        <v>95</v>
      </c>
      <c r="D9900" s="164">
        <v>189211</v>
      </c>
      <c r="E9900" s="164">
        <v>4400</v>
      </c>
      <c r="F9900" s="164"/>
      <c r="G9900" s="1337"/>
    </row>
    <row r="9901" spans="1:7" ht="18.75" customHeight="1" thickBot="1" x14ac:dyDescent="0.3">
      <c r="A9901" s="1330"/>
      <c r="B9901" s="146" t="s">
        <v>9495</v>
      </c>
      <c r="C9901" s="178" t="s">
        <v>95</v>
      </c>
      <c r="D9901" s="164">
        <v>206218</v>
      </c>
      <c r="E9901" s="164">
        <v>4400</v>
      </c>
      <c r="F9901" s="164"/>
      <c r="G9901" s="1337"/>
    </row>
    <row r="9902" spans="1:7" ht="18.75" customHeight="1" thickBot="1" x14ac:dyDescent="0.3">
      <c r="A9902" s="1330"/>
      <c r="B9902" s="146" t="s">
        <v>9496</v>
      </c>
      <c r="C9902" s="178" t="s">
        <v>95</v>
      </c>
      <c r="D9902" s="164">
        <v>226070</v>
      </c>
      <c r="E9902" s="164">
        <v>4400</v>
      </c>
      <c r="F9902" s="164"/>
      <c r="G9902" s="1337"/>
    </row>
    <row r="9903" spans="1:7" ht="18.75" customHeight="1" thickBot="1" x14ac:dyDescent="0.3">
      <c r="A9903" s="1330"/>
      <c r="B9903" s="146" t="s">
        <v>9497</v>
      </c>
      <c r="C9903" s="178" t="s">
        <v>95</v>
      </c>
      <c r="D9903" s="164">
        <v>249389</v>
      </c>
      <c r="E9903" s="164">
        <v>4400</v>
      </c>
      <c r="F9903" s="164"/>
      <c r="G9903" s="1337"/>
    </row>
    <row r="9904" spans="1:7" ht="18.75" customHeight="1" thickBot="1" x14ac:dyDescent="0.3">
      <c r="A9904" s="1331"/>
      <c r="B9904" s="146" t="s">
        <v>9498</v>
      </c>
      <c r="C9904" s="178" t="s">
        <v>95</v>
      </c>
      <c r="D9904" s="164">
        <v>262259</v>
      </c>
      <c r="E9904" s="164">
        <v>4400</v>
      </c>
      <c r="F9904" s="164"/>
      <c r="G9904" s="1337"/>
    </row>
    <row r="9905" spans="1:7" ht="18.75" customHeight="1" thickBot="1" x14ac:dyDescent="0.3">
      <c r="A9905" s="1329">
        <v>13</v>
      </c>
      <c r="B9905" s="146" t="s">
        <v>9499</v>
      </c>
      <c r="C9905" s="178" t="s">
        <v>95</v>
      </c>
      <c r="D9905" s="164">
        <v>51163</v>
      </c>
      <c r="E9905" s="164">
        <v>4400</v>
      </c>
      <c r="F9905" s="164"/>
      <c r="G9905" s="1337" t="s">
        <v>9367</v>
      </c>
    </row>
    <row r="9906" spans="1:7" ht="18.75" customHeight="1" thickBot="1" x14ac:dyDescent="0.3">
      <c r="A9906" s="1330"/>
      <c r="B9906" s="146" t="s">
        <v>9500</v>
      </c>
      <c r="C9906" s="178" t="s">
        <v>95</v>
      </c>
      <c r="D9906" s="164">
        <v>95756</v>
      </c>
      <c r="E9906" s="164">
        <v>4400</v>
      </c>
      <c r="F9906" s="164"/>
      <c r="G9906" s="1337"/>
    </row>
    <row r="9907" spans="1:7" ht="18.75" customHeight="1" thickBot="1" x14ac:dyDescent="0.3">
      <c r="A9907" s="1330"/>
      <c r="B9907" s="146" t="s">
        <v>9501</v>
      </c>
      <c r="C9907" s="178" t="s">
        <v>95</v>
      </c>
      <c r="D9907" s="164">
        <v>143841</v>
      </c>
      <c r="E9907" s="164">
        <v>4400</v>
      </c>
      <c r="F9907" s="164"/>
      <c r="G9907" s="1337"/>
    </row>
    <row r="9908" spans="1:7" ht="18.75" customHeight="1" thickBot="1" x14ac:dyDescent="0.3">
      <c r="A9908" s="1330"/>
      <c r="B9908" s="146" t="s">
        <v>9502</v>
      </c>
      <c r="C9908" s="178" t="s">
        <v>95</v>
      </c>
      <c r="D9908" s="164">
        <v>154152</v>
      </c>
      <c r="E9908" s="164">
        <v>4400</v>
      </c>
      <c r="F9908" s="164"/>
      <c r="G9908" s="1337"/>
    </row>
    <row r="9909" spans="1:7" ht="18.75" customHeight="1" thickBot="1" x14ac:dyDescent="0.3">
      <c r="A9909" s="1330"/>
      <c r="B9909" s="146" t="s">
        <v>9503</v>
      </c>
      <c r="C9909" s="178" t="s">
        <v>95</v>
      </c>
      <c r="D9909" s="164">
        <v>165836</v>
      </c>
      <c r="E9909" s="164">
        <v>4400</v>
      </c>
      <c r="F9909" s="164"/>
      <c r="G9909" s="1337"/>
    </row>
    <row r="9910" spans="1:7" ht="18.75" customHeight="1" thickBot="1" x14ac:dyDescent="0.3">
      <c r="A9910" s="1330"/>
      <c r="B9910" s="146" t="s">
        <v>9504</v>
      </c>
      <c r="C9910" s="178" t="s">
        <v>95</v>
      </c>
      <c r="D9910" s="164">
        <v>176774</v>
      </c>
      <c r="E9910" s="164">
        <v>4400</v>
      </c>
      <c r="F9910" s="164"/>
      <c r="G9910" s="1337"/>
    </row>
    <row r="9911" spans="1:7" ht="18.75" customHeight="1" thickBot="1" x14ac:dyDescent="0.3">
      <c r="A9911" s="1330"/>
      <c r="B9911" s="146" t="s">
        <v>9505</v>
      </c>
      <c r="C9911" s="178" t="s">
        <v>95</v>
      </c>
      <c r="D9911" s="164">
        <v>189211</v>
      </c>
      <c r="E9911" s="164">
        <v>4400</v>
      </c>
      <c r="F9911" s="164"/>
      <c r="G9911" s="1337"/>
    </row>
    <row r="9912" spans="1:7" ht="18.75" customHeight="1" thickBot="1" x14ac:dyDescent="0.3">
      <c r="A9912" s="1330"/>
      <c r="B9912" s="146" t="s">
        <v>9506</v>
      </c>
      <c r="C9912" s="178" t="s">
        <v>95</v>
      </c>
      <c r="D9912" s="164">
        <v>206218</v>
      </c>
      <c r="E9912" s="164">
        <v>4400</v>
      </c>
      <c r="F9912" s="164"/>
      <c r="G9912" s="1337"/>
    </row>
    <row r="9913" spans="1:7" ht="18.75" customHeight="1" thickBot="1" x14ac:dyDescent="0.3">
      <c r="A9913" s="1330"/>
      <c r="B9913" s="146" t="s">
        <v>9507</v>
      </c>
      <c r="C9913" s="178" t="s">
        <v>95</v>
      </c>
      <c r="D9913" s="164">
        <v>226070</v>
      </c>
      <c r="E9913" s="164">
        <v>4400</v>
      </c>
      <c r="F9913" s="164"/>
      <c r="G9913" s="1337"/>
    </row>
    <row r="9914" spans="1:7" ht="18.75" customHeight="1" thickBot="1" x14ac:dyDescent="0.3">
      <c r="A9914" s="1330"/>
      <c r="B9914" s="146" t="s">
        <v>9508</v>
      </c>
      <c r="C9914" s="178" t="s">
        <v>95</v>
      </c>
      <c r="D9914" s="164">
        <v>249389</v>
      </c>
      <c r="E9914" s="164">
        <v>4400</v>
      </c>
      <c r="F9914" s="164"/>
      <c r="G9914" s="1337"/>
    </row>
    <row r="9915" spans="1:7" ht="18.75" customHeight="1" thickBot="1" x14ac:dyDescent="0.3">
      <c r="A9915" s="1331"/>
      <c r="B9915" s="146" t="s">
        <v>9509</v>
      </c>
      <c r="C9915" s="178" t="s">
        <v>95</v>
      </c>
      <c r="D9915" s="164">
        <v>262259</v>
      </c>
      <c r="E9915" s="164">
        <v>4400</v>
      </c>
      <c r="F9915" s="164"/>
      <c r="G9915" s="1337"/>
    </row>
    <row r="9916" spans="1:7" ht="18.75" customHeight="1" thickBot="1" x14ac:dyDescent="0.3">
      <c r="A9916" s="1329">
        <v>14</v>
      </c>
      <c r="B9916" s="146" t="s">
        <v>9510</v>
      </c>
      <c r="C9916" s="178" t="s">
        <v>95</v>
      </c>
      <c r="D9916" s="164">
        <v>51163</v>
      </c>
      <c r="E9916" s="164">
        <v>4400</v>
      </c>
      <c r="F9916" s="164"/>
      <c r="G9916" s="1337" t="s">
        <v>9367</v>
      </c>
    </row>
    <row r="9917" spans="1:7" ht="18.75" customHeight="1" thickBot="1" x14ac:dyDescent="0.3">
      <c r="A9917" s="1330"/>
      <c r="B9917" s="146" t="s">
        <v>9511</v>
      </c>
      <c r="C9917" s="178" t="s">
        <v>95</v>
      </c>
      <c r="D9917" s="164">
        <v>95756</v>
      </c>
      <c r="E9917" s="164">
        <v>4400</v>
      </c>
      <c r="F9917" s="164"/>
      <c r="G9917" s="1337"/>
    </row>
    <row r="9918" spans="1:7" ht="18.75" customHeight="1" thickBot="1" x14ac:dyDescent="0.3">
      <c r="A9918" s="1330"/>
      <c r="B9918" s="146" t="s">
        <v>9512</v>
      </c>
      <c r="C9918" s="178" t="s">
        <v>95</v>
      </c>
      <c r="D9918" s="164">
        <v>143841</v>
      </c>
      <c r="E9918" s="164">
        <v>4400</v>
      </c>
      <c r="F9918" s="164"/>
      <c r="G9918" s="1337"/>
    </row>
    <row r="9919" spans="1:7" ht="18.75" customHeight="1" thickBot="1" x14ac:dyDescent="0.3">
      <c r="A9919" s="1330"/>
      <c r="B9919" s="146" t="s">
        <v>9513</v>
      </c>
      <c r="C9919" s="178" t="s">
        <v>95</v>
      </c>
      <c r="D9919" s="164">
        <v>154152</v>
      </c>
      <c r="E9919" s="164">
        <v>4400</v>
      </c>
      <c r="F9919" s="164"/>
      <c r="G9919" s="1337"/>
    </row>
    <row r="9920" spans="1:7" ht="18.75" customHeight="1" thickBot="1" x14ac:dyDescent="0.3">
      <c r="A9920" s="1330"/>
      <c r="B9920" s="146" t="s">
        <v>9514</v>
      </c>
      <c r="C9920" s="178" t="s">
        <v>95</v>
      </c>
      <c r="D9920" s="164">
        <v>165836</v>
      </c>
      <c r="E9920" s="164">
        <v>4400</v>
      </c>
      <c r="F9920" s="164"/>
      <c r="G9920" s="1337"/>
    </row>
    <row r="9921" spans="1:7" ht="18.75" customHeight="1" thickBot="1" x14ac:dyDescent="0.3">
      <c r="A9921" s="1330"/>
      <c r="B9921" s="146" t="s">
        <v>9515</v>
      </c>
      <c r="C9921" s="178" t="s">
        <v>95</v>
      </c>
      <c r="D9921" s="164">
        <v>176774</v>
      </c>
      <c r="E9921" s="164">
        <v>4400</v>
      </c>
      <c r="F9921" s="164"/>
      <c r="G9921" s="1337"/>
    </row>
    <row r="9922" spans="1:7" ht="18.75" customHeight="1" thickBot="1" x14ac:dyDescent="0.3">
      <c r="A9922" s="1330"/>
      <c r="B9922" s="146" t="s">
        <v>9516</v>
      </c>
      <c r="C9922" s="178" t="s">
        <v>95</v>
      </c>
      <c r="D9922" s="164">
        <v>189211</v>
      </c>
      <c r="E9922" s="164">
        <v>4400</v>
      </c>
      <c r="F9922" s="164"/>
      <c r="G9922" s="1337"/>
    </row>
    <row r="9923" spans="1:7" ht="18.75" customHeight="1" thickBot="1" x14ac:dyDescent="0.3">
      <c r="A9923" s="1330"/>
      <c r="B9923" s="146" t="s">
        <v>9517</v>
      </c>
      <c r="C9923" s="178" t="s">
        <v>95</v>
      </c>
      <c r="D9923" s="164">
        <v>206218</v>
      </c>
      <c r="E9923" s="164">
        <v>4400</v>
      </c>
      <c r="F9923" s="164"/>
      <c r="G9923" s="1337"/>
    </row>
    <row r="9924" spans="1:7" ht="18.75" customHeight="1" thickBot="1" x14ac:dyDescent="0.3">
      <c r="A9924" s="1330"/>
      <c r="B9924" s="146" t="s">
        <v>9518</v>
      </c>
      <c r="C9924" s="178" t="s">
        <v>95</v>
      </c>
      <c r="D9924" s="164">
        <v>226070</v>
      </c>
      <c r="E9924" s="164">
        <v>4400</v>
      </c>
      <c r="F9924" s="164"/>
      <c r="G9924" s="1337"/>
    </row>
    <row r="9925" spans="1:7" ht="18.75" customHeight="1" thickBot="1" x14ac:dyDescent="0.3">
      <c r="A9925" s="1330"/>
      <c r="B9925" s="146" t="s">
        <v>9519</v>
      </c>
      <c r="C9925" s="178" t="s">
        <v>95</v>
      </c>
      <c r="D9925" s="164">
        <v>249389</v>
      </c>
      <c r="E9925" s="164">
        <v>4400</v>
      </c>
      <c r="F9925" s="164"/>
      <c r="G9925" s="1337"/>
    </row>
    <row r="9926" spans="1:7" ht="18.75" customHeight="1" thickBot="1" x14ac:dyDescent="0.3">
      <c r="A9926" s="1331"/>
      <c r="B9926" s="146" t="s">
        <v>9520</v>
      </c>
      <c r="C9926" s="178" t="s">
        <v>95</v>
      </c>
      <c r="D9926" s="164">
        <v>262259</v>
      </c>
      <c r="E9926" s="164">
        <v>4400</v>
      </c>
      <c r="F9926" s="164"/>
      <c r="G9926" s="1337"/>
    </row>
    <row r="9927" spans="1:7" ht="18.75" customHeight="1" thickBot="1" x14ac:dyDescent="0.3">
      <c r="A9927" s="1329">
        <v>15</v>
      </c>
      <c r="B9927" s="146" t="s">
        <v>9521</v>
      </c>
      <c r="C9927" s="178" t="s">
        <v>95</v>
      </c>
      <c r="D9927" s="164">
        <v>51163</v>
      </c>
      <c r="E9927" s="164">
        <v>4400</v>
      </c>
      <c r="F9927" s="164"/>
      <c r="G9927" s="1337" t="s">
        <v>9367</v>
      </c>
    </row>
    <row r="9928" spans="1:7" ht="18.75" customHeight="1" thickBot="1" x14ac:dyDescent="0.3">
      <c r="A9928" s="1330"/>
      <c r="B9928" s="146" t="s">
        <v>9522</v>
      </c>
      <c r="C9928" s="178" t="s">
        <v>95</v>
      </c>
      <c r="D9928" s="164">
        <v>95756</v>
      </c>
      <c r="E9928" s="164">
        <v>4400</v>
      </c>
      <c r="F9928" s="164"/>
      <c r="G9928" s="1337"/>
    </row>
    <row r="9929" spans="1:7" ht="18.75" customHeight="1" thickBot="1" x14ac:dyDescent="0.3">
      <c r="A9929" s="1330"/>
      <c r="B9929" s="146" t="s">
        <v>9523</v>
      </c>
      <c r="C9929" s="178" t="s">
        <v>95</v>
      </c>
      <c r="D9929" s="164">
        <v>143841</v>
      </c>
      <c r="E9929" s="164">
        <v>4400</v>
      </c>
      <c r="F9929" s="164"/>
      <c r="G9929" s="1337"/>
    </row>
    <row r="9930" spans="1:7" ht="18.75" customHeight="1" thickBot="1" x14ac:dyDescent="0.3">
      <c r="A9930" s="1330"/>
      <c r="B9930" s="146" t="s">
        <v>9524</v>
      </c>
      <c r="C9930" s="178" t="s">
        <v>95</v>
      </c>
      <c r="D9930" s="164">
        <v>154152</v>
      </c>
      <c r="E9930" s="164">
        <v>4400</v>
      </c>
      <c r="F9930" s="164"/>
      <c r="G9930" s="1337"/>
    </row>
    <row r="9931" spans="1:7" ht="18.75" customHeight="1" thickBot="1" x14ac:dyDescent="0.3">
      <c r="A9931" s="1330"/>
      <c r="B9931" s="146" t="s">
        <v>9525</v>
      </c>
      <c r="C9931" s="178" t="s">
        <v>95</v>
      </c>
      <c r="D9931" s="164">
        <v>165836</v>
      </c>
      <c r="E9931" s="164">
        <v>4400</v>
      </c>
      <c r="F9931" s="164"/>
      <c r="G9931" s="1337"/>
    </row>
    <row r="9932" spans="1:7" ht="18.75" customHeight="1" thickBot="1" x14ac:dyDescent="0.3">
      <c r="A9932" s="1330"/>
      <c r="B9932" s="146" t="s">
        <v>9526</v>
      </c>
      <c r="C9932" s="178" t="s">
        <v>95</v>
      </c>
      <c r="D9932" s="164">
        <v>176774</v>
      </c>
      <c r="E9932" s="164">
        <v>4400</v>
      </c>
      <c r="F9932" s="164"/>
      <c r="G9932" s="1337"/>
    </row>
    <row r="9933" spans="1:7" ht="18.75" customHeight="1" thickBot="1" x14ac:dyDescent="0.3">
      <c r="A9933" s="1330"/>
      <c r="B9933" s="146" t="s">
        <v>9527</v>
      </c>
      <c r="C9933" s="178" t="s">
        <v>95</v>
      </c>
      <c r="D9933" s="164">
        <v>189211</v>
      </c>
      <c r="E9933" s="164">
        <v>4400</v>
      </c>
      <c r="F9933" s="164"/>
      <c r="G9933" s="1337"/>
    </row>
    <row r="9934" spans="1:7" ht="18.75" customHeight="1" thickBot="1" x14ac:dyDescent="0.3">
      <c r="A9934" s="1330"/>
      <c r="B9934" s="146" t="s">
        <v>9528</v>
      </c>
      <c r="C9934" s="178" t="s">
        <v>95</v>
      </c>
      <c r="D9934" s="164">
        <v>206218</v>
      </c>
      <c r="E9934" s="164">
        <v>4400</v>
      </c>
      <c r="F9934" s="164"/>
      <c r="G9934" s="1337"/>
    </row>
    <row r="9935" spans="1:7" ht="18.75" customHeight="1" thickBot="1" x14ac:dyDescent="0.3">
      <c r="A9935" s="1330"/>
      <c r="B9935" s="146" t="s">
        <v>9529</v>
      </c>
      <c r="C9935" s="178" t="s">
        <v>95</v>
      </c>
      <c r="D9935" s="164">
        <v>226070</v>
      </c>
      <c r="E9935" s="164">
        <v>4400</v>
      </c>
      <c r="F9935" s="164"/>
      <c r="G9935" s="1337"/>
    </row>
    <row r="9936" spans="1:7" ht="18.75" customHeight="1" thickBot="1" x14ac:dyDescent="0.3">
      <c r="A9936" s="1330"/>
      <c r="B9936" s="146" t="s">
        <v>9530</v>
      </c>
      <c r="C9936" s="178" t="s">
        <v>95</v>
      </c>
      <c r="D9936" s="164">
        <v>249389</v>
      </c>
      <c r="E9936" s="164">
        <v>4400</v>
      </c>
      <c r="F9936" s="164"/>
      <c r="G9936" s="1337"/>
    </row>
    <row r="9937" spans="1:7" ht="18.75" customHeight="1" thickBot="1" x14ac:dyDescent="0.3">
      <c r="A9937" s="1331"/>
      <c r="B9937" s="146" t="s">
        <v>9531</v>
      </c>
      <c r="C9937" s="178" t="s">
        <v>95</v>
      </c>
      <c r="D9937" s="164">
        <v>262259</v>
      </c>
      <c r="E9937" s="164">
        <v>4400</v>
      </c>
      <c r="F9937" s="164"/>
      <c r="G9937" s="1337"/>
    </row>
    <row r="9938" spans="1:7" ht="18.75" customHeight="1" thickBot="1" x14ac:dyDescent="0.3">
      <c r="A9938" s="1329">
        <v>16</v>
      </c>
      <c r="B9938" s="146" t="s">
        <v>9532</v>
      </c>
      <c r="C9938" s="178" t="s">
        <v>95</v>
      </c>
      <c r="D9938" s="164">
        <v>51163</v>
      </c>
      <c r="E9938" s="164">
        <v>4400</v>
      </c>
      <c r="F9938" s="164"/>
      <c r="G9938" s="1337" t="s">
        <v>9367</v>
      </c>
    </row>
    <row r="9939" spans="1:7" ht="18.75" customHeight="1" thickBot="1" x14ac:dyDescent="0.3">
      <c r="A9939" s="1330"/>
      <c r="B9939" s="146" t="s">
        <v>9533</v>
      </c>
      <c r="C9939" s="178" t="s">
        <v>95</v>
      </c>
      <c r="D9939" s="164">
        <v>95756</v>
      </c>
      <c r="E9939" s="164">
        <v>4400</v>
      </c>
      <c r="F9939" s="164"/>
      <c r="G9939" s="1337"/>
    </row>
    <row r="9940" spans="1:7" ht="18.75" customHeight="1" thickBot="1" x14ac:dyDescent="0.3">
      <c r="A9940" s="1330"/>
      <c r="B9940" s="146" t="s">
        <v>9534</v>
      </c>
      <c r="C9940" s="178" t="s">
        <v>95</v>
      </c>
      <c r="D9940" s="164">
        <v>143841</v>
      </c>
      <c r="E9940" s="164">
        <v>4400</v>
      </c>
      <c r="F9940" s="164"/>
      <c r="G9940" s="1337"/>
    </row>
    <row r="9941" spans="1:7" ht="18.75" customHeight="1" thickBot="1" x14ac:dyDescent="0.3">
      <c r="A9941" s="1330"/>
      <c r="B9941" s="146" t="s">
        <v>9535</v>
      </c>
      <c r="C9941" s="178" t="s">
        <v>95</v>
      </c>
      <c r="D9941" s="164">
        <v>154152</v>
      </c>
      <c r="E9941" s="164">
        <v>4400</v>
      </c>
      <c r="F9941" s="164"/>
      <c r="G9941" s="1337"/>
    </row>
    <row r="9942" spans="1:7" ht="18.75" customHeight="1" thickBot="1" x14ac:dyDescent="0.3">
      <c r="A9942" s="1330"/>
      <c r="B9942" s="146" t="s">
        <v>9536</v>
      </c>
      <c r="C9942" s="178" t="s">
        <v>95</v>
      </c>
      <c r="D9942" s="164">
        <v>165836</v>
      </c>
      <c r="E9942" s="164">
        <v>4400</v>
      </c>
      <c r="F9942" s="164"/>
      <c r="G9942" s="1337"/>
    </row>
    <row r="9943" spans="1:7" ht="18.75" customHeight="1" thickBot="1" x14ac:dyDescent="0.3">
      <c r="A9943" s="1330"/>
      <c r="B9943" s="146" t="s">
        <v>9537</v>
      </c>
      <c r="C9943" s="178" t="s">
        <v>95</v>
      </c>
      <c r="D9943" s="164">
        <v>176774</v>
      </c>
      <c r="E9943" s="164">
        <v>4400</v>
      </c>
      <c r="F9943" s="164"/>
      <c r="G9943" s="1337"/>
    </row>
    <row r="9944" spans="1:7" ht="18.75" customHeight="1" thickBot="1" x14ac:dyDescent="0.3">
      <c r="A9944" s="1330"/>
      <c r="B9944" s="146" t="s">
        <v>9538</v>
      </c>
      <c r="C9944" s="178" t="s">
        <v>95</v>
      </c>
      <c r="D9944" s="164">
        <v>189211</v>
      </c>
      <c r="E9944" s="164">
        <v>4400</v>
      </c>
      <c r="F9944" s="164"/>
      <c r="G9944" s="1337"/>
    </row>
    <row r="9945" spans="1:7" ht="18.75" customHeight="1" thickBot="1" x14ac:dyDescent="0.3">
      <c r="A9945" s="1330"/>
      <c r="B9945" s="146" t="s">
        <v>9539</v>
      </c>
      <c r="C9945" s="178" t="s">
        <v>95</v>
      </c>
      <c r="D9945" s="164">
        <v>206218</v>
      </c>
      <c r="E9945" s="164">
        <v>4400</v>
      </c>
      <c r="F9945" s="164"/>
      <c r="G9945" s="1337"/>
    </row>
    <row r="9946" spans="1:7" ht="18.75" customHeight="1" thickBot="1" x14ac:dyDescent="0.3">
      <c r="A9946" s="1330"/>
      <c r="B9946" s="146" t="s">
        <v>9540</v>
      </c>
      <c r="C9946" s="178" t="s">
        <v>95</v>
      </c>
      <c r="D9946" s="164">
        <v>226070</v>
      </c>
      <c r="E9946" s="164">
        <v>4400</v>
      </c>
      <c r="F9946" s="164"/>
      <c r="G9946" s="1337"/>
    </row>
    <row r="9947" spans="1:7" ht="18.75" customHeight="1" thickBot="1" x14ac:dyDescent="0.3">
      <c r="A9947" s="1330"/>
      <c r="B9947" s="146" t="s">
        <v>9541</v>
      </c>
      <c r="C9947" s="178" t="s">
        <v>95</v>
      </c>
      <c r="D9947" s="164">
        <v>249389</v>
      </c>
      <c r="E9947" s="164">
        <v>4400</v>
      </c>
      <c r="F9947" s="164"/>
      <c r="G9947" s="1337"/>
    </row>
    <row r="9948" spans="1:7" ht="18.75" customHeight="1" thickBot="1" x14ac:dyDescent="0.3">
      <c r="A9948" s="1331"/>
      <c r="B9948" s="146" t="s">
        <v>9542</v>
      </c>
      <c r="C9948" s="178" t="s">
        <v>95</v>
      </c>
      <c r="D9948" s="164">
        <v>262259</v>
      </c>
      <c r="E9948" s="164">
        <v>4400</v>
      </c>
      <c r="F9948" s="164"/>
      <c r="G9948" s="1337"/>
    </row>
    <row r="9949" spans="1:7" ht="18.75" customHeight="1" thickBot="1" x14ac:dyDescent="0.3">
      <c r="A9949" s="1329">
        <v>17</v>
      </c>
      <c r="B9949" s="146" t="s">
        <v>9543</v>
      </c>
      <c r="C9949" s="178" t="s">
        <v>95</v>
      </c>
      <c r="D9949" s="164">
        <v>51163</v>
      </c>
      <c r="E9949" s="164">
        <v>4400</v>
      </c>
      <c r="F9949" s="164"/>
      <c r="G9949" s="1337" t="s">
        <v>9367</v>
      </c>
    </row>
    <row r="9950" spans="1:7" ht="18.75" customHeight="1" thickBot="1" x14ac:dyDescent="0.3">
      <c r="A9950" s="1330"/>
      <c r="B9950" s="146" t="s">
        <v>9544</v>
      </c>
      <c r="C9950" s="178" t="s">
        <v>95</v>
      </c>
      <c r="D9950" s="164">
        <v>95756</v>
      </c>
      <c r="E9950" s="164">
        <v>4400</v>
      </c>
      <c r="F9950" s="164"/>
      <c r="G9950" s="1337"/>
    </row>
    <row r="9951" spans="1:7" ht="18.75" customHeight="1" thickBot="1" x14ac:dyDescent="0.3">
      <c r="A9951" s="1330"/>
      <c r="B9951" s="146" t="s">
        <v>9545</v>
      </c>
      <c r="C9951" s="178" t="s">
        <v>95</v>
      </c>
      <c r="D9951" s="164">
        <v>143841</v>
      </c>
      <c r="E9951" s="164">
        <v>4400</v>
      </c>
      <c r="F9951" s="164"/>
      <c r="G9951" s="1337"/>
    </row>
    <row r="9952" spans="1:7" ht="18.75" customHeight="1" thickBot="1" x14ac:dyDescent="0.3">
      <c r="A9952" s="1330"/>
      <c r="B9952" s="146" t="s">
        <v>9546</v>
      </c>
      <c r="C9952" s="178" t="s">
        <v>95</v>
      </c>
      <c r="D9952" s="164">
        <v>154152</v>
      </c>
      <c r="E9952" s="164">
        <v>4400</v>
      </c>
      <c r="F9952" s="164"/>
      <c r="G9952" s="1337"/>
    </row>
    <row r="9953" spans="1:8" ht="18.75" customHeight="1" thickBot="1" x14ac:dyDescent="0.3">
      <c r="A9953" s="1330"/>
      <c r="B9953" s="146" t="s">
        <v>9547</v>
      </c>
      <c r="C9953" s="178" t="s">
        <v>95</v>
      </c>
      <c r="D9953" s="164">
        <v>165836</v>
      </c>
      <c r="E9953" s="164">
        <v>4400</v>
      </c>
      <c r="F9953" s="164"/>
      <c r="G9953" s="1337"/>
    </row>
    <row r="9954" spans="1:8" ht="18.75" customHeight="1" thickBot="1" x14ac:dyDescent="0.3">
      <c r="A9954" s="1330"/>
      <c r="B9954" s="146" t="s">
        <v>9548</v>
      </c>
      <c r="C9954" s="178" t="s">
        <v>95</v>
      </c>
      <c r="D9954" s="164">
        <v>176774</v>
      </c>
      <c r="E9954" s="164">
        <v>4400</v>
      </c>
      <c r="F9954" s="164"/>
      <c r="G9954" s="1337"/>
    </row>
    <row r="9955" spans="1:8" ht="18.75" customHeight="1" thickBot="1" x14ac:dyDescent="0.3">
      <c r="A9955" s="1330"/>
      <c r="B9955" s="146" t="s">
        <v>9549</v>
      </c>
      <c r="C9955" s="178" t="s">
        <v>95</v>
      </c>
      <c r="D9955" s="164">
        <v>189211</v>
      </c>
      <c r="E9955" s="164">
        <v>4400</v>
      </c>
      <c r="F9955" s="164"/>
      <c r="G9955" s="1337"/>
    </row>
    <row r="9956" spans="1:8" ht="18.75" customHeight="1" thickBot="1" x14ac:dyDescent="0.3">
      <c r="A9956" s="1330"/>
      <c r="B9956" s="146" t="s">
        <v>9550</v>
      </c>
      <c r="C9956" s="178" t="s">
        <v>95</v>
      </c>
      <c r="D9956" s="164">
        <v>206218</v>
      </c>
      <c r="E9956" s="164">
        <v>4400</v>
      </c>
      <c r="F9956" s="164"/>
      <c r="G9956" s="1337"/>
    </row>
    <row r="9957" spans="1:8" ht="18.75" customHeight="1" thickBot="1" x14ac:dyDescent="0.3">
      <c r="A9957" s="1330"/>
      <c r="B9957" s="146" t="s">
        <v>9551</v>
      </c>
      <c r="C9957" s="178" t="s">
        <v>95</v>
      </c>
      <c r="D9957" s="164">
        <v>226070</v>
      </c>
      <c r="E9957" s="164">
        <v>4400</v>
      </c>
      <c r="F9957" s="164"/>
      <c r="G9957" s="1337"/>
    </row>
    <row r="9958" spans="1:8" ht="18.75" customHeight="1" thickBot="1" x14ac:dyDescent="0.3">
      <c r="A9958" s="1330"/>
      <c r="B9958" s="146" t="s">
        <v>9552</v>
      </c>
      <c r="C9958" s="178" t="s">
        <v>95</v>
      </c>
      <c r="D9958" s="164">
        <v>249389</v>
      </c>
      <c r="E9958" s="164">
        <v>4400</v>
      </c>
      <c r="F9958" s="164"/>
      <c r="G9958" s="1337"/>
    </row>
    <row r="9959" spans="1:8" ht="18.75" customHeight="1" thickBot="1" x14ac:dyDescent="0.3">
      <c r="A9959" s="1331"/>
      <c r="B9959" s="146" t="s">
        <v>9553</v>
      </c>
      <c r="C9959" s="178" t="s">
        <v>95</v>
      </c>
      <c r="D9959" s="164">
        <v>262259</v>
      </c>
      <c r="E9959" s="164">
        <v>4400</v>
      </c>
      <c r="F9959" s="164"/>
      <c r="G9959" s="1337"/>
    </row>
    <row r="9960" spans="1:8" ht="18.75" customHeight="1" x14ac:dyDescent="0.25">
      <c r="A9960" s="1333">
        <v>1</v>
      </c>
      <c r="B9960" s="161" t="s">
        <v>9554</v>
      </c>
      <c r="C9960" s="179" t="s">
        <v>9555</v>
      </c>
      <c r="D9960" s="164">
        <v>34000</v>
      </c>
      <c r="E9960" s="164">
        <v>200</v>
      </c>
      <c r="F9960" s="164"/>
      <c r="G9960" s="1337" t="s">
        <v>9556</v>
      </c>
    </row>
    <row r="9961" spans="1:8" ht="18.75" customHeight="1" x14ac:dyDescent="0.25">
      <c r="A9961" s="1333"/>
      <c r="B9961" s="161" t="s">
        <v>9557</v>
      </c>
      <c r="C9961" s="179" t="s">
        <v>9555</v>
      </c>
      <c r="D9961" s="164">
        <v>42000</v>
      </c>
      <c r="E9961" s="164">
        <v>200</v>
      </c>
      <c r="F9961" s="164"/>
      <c r="G9961" s="1337"/>
    </row>
    <row r="9962" spans="1:8" ht="18.75" customHeight="1" x14ac:dyDescent="0.25">
      <c r="A9962" s="1333"/>
      <c r="B9962" s="161" t="s">
        <v>9558</v>
      </c>
      <c r="C9962" s="179" t="s">
        <v>9555</v>
      </c>
      <c r="D9962" s="164">
        <v>42000</v>
      </c>
      <c r="E9962" s="164">
        <v>200</v>
      </c>
      <c r="F9962" s="164"/>
      <c r="G9962" s="1337"/>
      <c r="H9962" s="161" t="s">
        <v>9559</v>
      </c>
    </row>
    <row r="9963" spans="1:8" ht="18.75" customHeight="1" x14ac:dyDescent="0.25">
      <c r="A9963" s="1333"/>
      <c r="B9963" s="161" t="s">
        <v>9560</v>
      </c>
      <c r="C9963" s="179" t="s">
        <v>9555</v>
      </c>
      <c r="D9963" s="164">
        <v>42000</v>
      </c>
      <c r="E9963" s="164">
        <v>200</v>
      </c>
      <c r="F9963" s="164"/>
      <c r="G9963" s="1337"/>
    </row>
    <row r="9964" spans="1:8" ht="18.75" customHeight="1" x14ac:dyDescent="0.25">
      <c r="A9964" s="1333"/>
      <c r="B9964" s="161" t="s">
        <v>9561</v>
      </c>
      <c r="C9964" s="179" t="s">
        <v>9555</v>
      </c>
      <c r="D9964" s="164">
        <v>34000</v>
      </c>
      <c r="E9964" s="164">
        <v>200</v>
      </c>
      <c r="F9964" s="164"/>
      <c r="G9964" s="1337"/>
    </row>
    <row r="9965" spans="1:8" ht="18.75" customHeight="1" x14ac:dyDescent="0.25">
      <c r="A9965" s="1333"/>
      <c r="B9965" s="161" t="s">
        <v>9560</v>
      </c>
      <c r="C9965" s="179" t="s">
        <v>9555</v>
      </c>
      <c r="D9965" s="164">
        <v>42000</v>
      </c>
      <c r="E9965" s="164">
        <v>200</v>
      </c>
      <c r="F9965" s="164"/>
      <c r="G9965" s="1337"/>
    </row>
    <row r="9966" spans="1:8" ht="18.75" customHeight="1" x14ac:dyDescent="0.25">
      <c r="A9966" s="1333"/>
      <c r="B9966" s="161" t="s">
        <v>9562</v>
      </c>
      <c r="C9966" s="179" t="s">
        <v>9555</v>
      </c>
      <c r="D9966" s="164">
        <v>34000</v>
      </c>
      <c r="E9966" s="164">
        <v>200</v>
      </c>
      <c r="F9966" s="164"/>
      <c r="G9966" s="1337"/>
    </row>
    <row r="9967" spans="1:8" ht="18.75" customHeight="1" x14ac:dyDescent="0.25">
      <c r="A9967" s="1333"/>
      <c r="B9967" s="161" t="s">
        <v>9563</v>
      </c>
      <c r="C9967" s="179" t="s">
        <v>9555</v>
      </c>
      <c r="D9967" s="164">
        <v>42000</v>
      </c>
      <c r="E9967" s="164">
        <v>200</v>
      </c>
      <c r="F9967" s="164"/>
      <c r="G9967" s="1337"/>
    </row>
    <row r="9968" spans="1:8" ht="15.75" x14ac:dyDescent="0.25">
      <c r="A9968" s="1329">
        <v>2</v>
      </c>
      <c r="B9968" s="161" t="s">
        <v>9564</v>
      </c>
      <c r="C9968" s="179" t="s">
        <v>9565</v>
      </c>
      <c r="D9968" s="164">
        <v>13000</v>
      </c>
      <c r="E9968" s="914">
        <v>1100</v>
      </c>
      <c r="F9968" s="914"/>
      <c r="G9968" s="1341" t="s">
        <v>9566</v>
      </c>
    </row>
    <row r="9969" spans="1:7" ht="15.75" x14ac:dyDescent="0.25">
      <c r="A9969" s="1330"/>
      <c r="B9969" s="161" t="s">
        <v>9567</v>
      </c>
      <c r="C9969" s="179" t="s">
        <v>9565</v>
      </c>
      <c r="D9969" s="164">
        <v>22000</v>
      </c>
      <c r="E9969" s="914">
        <v>1100</v>
      </c>
      <c r="F9969" s="912"/>
      <c r="G9969" s="1338"/>
    </row>
    <row r="9970" spans="1:7" ht="15.75" x14ac:dyDescent="0.25">
      <c r="A9970" s="1330"/>
      <c r="B9970" s="161" t="s">
        <v>9568</v>
      </c>
      <c r="C9970" s="179" t="s">
        <v>9565</v>
      </c>
      <c r="D9970" s="164">
        <v>13000</v>
      </c>
      <c r="E9970" s="914">
        <v>1100</v>
      </c>
      <c r="F9970" s="912"/>
      <c r="G9970" s="1338"/>
    </row>
    <row r="9971" spans="1:7" ht="15.75" x14ac:dyDescent="0.25">
      <c r="A9971" s="1330"/>
      <c r="B9971" s="161" t="s">
        <v>9569</v>
      </c>
      <c r="C9971" s="179" t="s">
        <v>9565</v>
      </c>
      <c r="D9971" s="164">
        <v>22000</v>
      </c>
      <c r="E9971" s="914">
        <v>1100</v>
      </c>
      <c r="F9971" s="912"/>
      <c r="G9971" s="1338"/>
    </row>
    <row r="9972" spans="1:7" ht="15.75" x14ac:dyDescent="0.25">
      <c r="A9972" s="1330"/>
      <c r="B9972" s="161" t="s">
        <v>9570</v>
      </c>
      <c r="C9972" s="179" t="s">
        <v>9565</v>
      </c>
      <c r="D9972" s="164">
        <v>13000</v>
      </c>
      <c r="E9972" s="914">
        <v>1100</v>
      </c>
      <c r="F9972" s="912"/>
      <c r="G9972" s="1338"/>
    </row>
    <row r="9973" spans="1:7" ht="15.75" x14ac:dyDescent="0.25">
      <c r="A9973" s="1331"/>
      <c r="B9973" s="161" t="s">
        <v>9571</v>
      </c>
      <c r="C9973" s="179" t="s">
        <v>9565</v>
      </c>
      <c r="D9973" s="164">
        <v>22000</v>
      </c>
      <c r="E9973" s="914">
        <v>1100</v>
      </c>
      <c r="F9973" s="166"/>
      <c r="G9973" s="1342"/>
    </row>
    <row r="9974" spans="1:7" ht="15.75" x14ac:dyDescent="0.25">
      <c r="A9974" s="1333">
        <v>3</v>
      </c>
      <c r="B9974" s="161" t="s">
        <v>9572</v>
      </c>
      <c r="C9974" s="179" t="s">
        <v>9565</v>
      </c>
      <c r="D9974" s="164">
        <v>8000</v>
      </c>
      <c r="E9974" s="914">
        <v>1100</v>
      </c>
      <c r="F9974" s="164"/>
      <c r="G9974" s="1337" t="s">
        <v>9573</v>
      </c>
    </row>
    <row r="9975" spans="1:7" ht="15.75" x14ac:dyDescent="0.25">
      <c r="A9975" s="1333"/>
      <c r="B9975" s="161" t="s">
        <v>9574</v>
      </c>
      <c r="C9975" s="179" t="s">
        <v>9565</v>
      </c>
      <c r="D9975" s="164">
        <v>11000</v>
      </c>
      <c r="E9975" s="914">
        <v>1100</v>
      </c>
      <c r="F9975" s="914"/>
      <c r="G9975" s="1341"/>
    </row>
    <row r="9976" spans="1:7" ht="15.75" x14ac:dyDescent="0.25">
      <c r="A9976" s="147">
        <v>4</v>
      </c>
      <c r="B9976" s="161" t="s">
        <v>9575</v>
      </c>
      <c r="C9976" s="179" t="s">
        <v>9576</v>
      </c>
      <c r="D9976" s="164">
        <v>12000</v>
      </c>
      <c r="E9976" s="914"/>
      <c r="F9976" s="914"/>
      <c r="G9976" s="152"/>
    </row>
    <row r="9977" spans="1:7" ht="22.5" customHeight="1" x14ac:dyDescent="0.25">
      <c r="A9977" s="1333">
        <v>5</v>
      </c>
      <c r="B9977" s="161" t="s">
        <v>9577</v>
      </c>
      <c r="C9977" s="179" t="s">
        <v>9565</v>
      </c>
      <c r="D9977" s="164">
        <v>35000</v>
      </c>
      <c r="E9977" s="914"/>
      <c r="F9977" s="914"/>
      <c r="G9977" s="1341" t="s">
        <v>9578</v>
      </c>
    </row>
    <row r="9978" spans="1:7" ht="22.5" customHeight="1" x14ac:dyDescent="0.25">
      <c r="A9978" s="1333"/>
      <c r="B9978" s="161" t="s">
        <v>9579</v>
      </c>
      <c r="C9978" s="179" t="s">
        <v>9565</v>
      </c>
      <c r="D9978" s="164">
        <v>35000</v>
      </c>
      <c r="E9978" s="912"/>
      <c r="F9978" s="912"/>
      <c r="G9978" s="1338"/>
    </row>
    <row r="9979" spans="1:7" ht="22.5" customHeight="1" x14ac:dyDescent="0.25">
      <c r="A9979" s="1333"/>
      <c r="B9979" s="161" t="s">
        <v>9580</v>
      </c>
      <c r="C9979" s="179" t="s">
        <v>9565</v>
      </c>
      <c r="D9979" s="164">
        <v>35000</v>
      </c>
      <c r="E9979" s="912"/>
      <c r="F9979" s="912"/>
      <c r="G9979" s="1338"/>
    </row>
    <row r="9980" spans="1:7" ht="22.5" customHeight="1" x14ac:dyDescent="0.25">
      <c r="A9980" s="1333"/>
      <c r="B9980" s="161" t="s">
        <v>9581</v>
      </c>
      <c r="C9980" s="179" t="s">
        <v>9565</v>
      </c>
      <c r="D9980" s="164">
        <v>35000</v>
      </c>
      <c r="E9980" s="912"/>
      <c r="F9980" s="912"/>
      <c r="G9980" s="1338"/>
    </row>
    <row r="9981" spans="1:7" ht="22.5" customHeight="1" x14ac:dyDescent="0.25">
      <c r="A9981" s="1333"/>
      <c r="B9981" s="161" t="s">
        <v>9582</v>
      </c>
      <c r="C9981" s="179" t="s">
        <v>9565</v>
      </c>
      <c r="D9981" s="164">
        <v>35000</v>
      </c>
      <c r="E9981" s="912"/>
      <c r="F9981" s="912"/>
      <c r="G9981" s="1338"/>
    </row>
    <row r="9982" spans="1:7" ht="22.5" customHeight="1" x14ac:dyDescent="0.25">
      <c r="A9982" s="1333"/>
      <c r="B9982" s="161" t="s">
        <v>9583</v>
      </c>
      <c r="C9982" s="179" t="s">
        <v>9565</v>
      </c>
      <c r="D9982" s="164">
        <v>35000</v>
      </c>
      <c r="E9982" s="912"/>
      <c r="F9982" s="912"/>
      <c r="G9982" s="1338"/>
    </row>
    <row r="9983" spans="1:7" ht="22.5" customHeight="1" x14ac:dyDescent="0.25">
      <c r="A9983" s="1333"/>
      <c r="B9983" s="161" t="s">
        <v>9584</v>
      </c>
      <c r="C9983" s="179" t="s">
        <v>9565</v>
      </c>
      <c r="D9983" s="164">
        <v>35000</v>
      </c>
      <c r="E9983" s="912"/>
      <c r="F9983" s="912"/>
      <c r="G9983" s="1338"/>
    </row>
    <row r="9984" spans="1:7" ht="22.5" customHeight="1" x14ac:dyDescent="0.25">
      <c r="A9984" s="1333"/>
      <c r="B9984" s="161" t="s">
        <v>9585</v>
      </c>
      <c r="C9984" s="179" t="s">
        <v>9565</v>
      </c>
      <c r="D9984" s="164">
        <v>35000</v>
      </c>
      <c r="E9984" s="166"/>
      <c r="F9984" s="166"/>
      <c r="G9984" s="1342"/>
    </row>
    <row r="9985" spans="1:7" ht="18.75" customHeight="1" x14ac:dyDescent="0.25">
      <c r="A9985" s="1351" t="s">
        <v>9586</v>
      </c>
      <c r="B9985" s="163" t="s">
        <v>9587</v>
      </c>
      <c r="C9985" s="179" t="s">
        <v>9588</v>
      </c>
      <c r="D9985" s="180">
        <v>424862450</v>
      </c>
      <c r="E9985" s="915"/>
      <c r="F9985" s="915"/>
      <c r="G9985" s="1341" t="s">
        <v>9589</v>
      </c>
    </row>
    <row r="9986" spans="1:7" ht="18.75" customHeight="1" x14ac:dyDescent="0.25">
      <c r="A9986" s="1352"/>
      <c r="B9986" s="163" t="s">
        <v>9590</v>
      </c>
      <c r="C9986" s="179" t="s">
        <v>9588</v>
      </c>
      <c r="D9986" s="180">
        <v>424862450</v>
      </c>
      <c r="E9986" s="916"/>
      <c r="F9986" s="916"/>
      <c r="G9986" s="1338"/>
    </row>
    <row r="9987" spans="1:7" ht="18.75" customHeight="1" x14ac:dyDescent="0.25">
      <c r="A9987" s="1352"/>
      <c r="B9987" s="163" t="s">
        <v>9591</v>
      </c>
      <c r="C9987" s="179" t="s">
        <v>9588</v>
      </c>
      <c r="D9987" s="180">
        <v>424862450</v>
      </c>
      <c r="E9987" s="916"/>
      <c r="F9987" s="916"/>
      <c r="G9987" s="1338"/>
    </row>
    <row r="9988" spans="1:7" ht="18.75" customHeight="1" x14ac:dyDescent="0.25">
      <c r="A9988" s="1352"/>
      <c r="B9988" s="163" t="s">
        <v>9592</v>
      </c>
      <c r="C9988" s="179" t="s">
        <v>9588</v>
      </c>
      <c r="D9988" s="180">
        <v>424862450</v>
      </c>
      <c r="E9988" s="916"/>
      <c r="F9988" s="916"/>
      <c r="G9988" s="1338"/>
    </row>
    <row r="9989" spans="1:7" ht="18.75" customHeight="1" x14ac:dyDescent="0.25">
      <c r="A9989" s="1352"/>
      <c r="B9989" s="163" t="s">
        <v>9593</v>
      </c>
      <c r="C9989" s="179" t="s">
        <v>9588</v>
      </c>
      <c r="D9989" s="180">
        <v>424862450</v>
      </c>
      <c r="E9989" s="916"/>
      <c r="F9989" s="916"/>
      <c r="G9989" s="1338"/>
    </row>
    <row r="9990" spans="1:7" ht="18.75" customHeight="1" x14ac:dyDescent="0.25">
      <c r="A9990" s="1353"/>
      <c r="B9990" s="163" t="s">
        <v>9594</v>
      </c>
      <c r="C9990" s="179" t="s">
        <v>9588</v>
      </c>
      <c r="D9990" s="180">
        <v>424862450</v>
      </c>
      <c r="E9990" s="917"/>
      <c r="F9990" s="917"/>
      <c r="G9990" s="1342"/>
    </row>
  </sheetData>
  <autoFilter ref="A2:I9990"/>
  <mergeCells count="1352">
    <mergeCell ref="A9883:A9893"/>
    <mergeCell ref="G9883:G9893"/>
    <mergeCell ref="A9977:A9984"/>
    <mergeCell ref="G9977:G9984"/>
    <mergeCell ref="A9985:A9990"/>
    <mergeCell ref="G9985:G9990"/>
    <mergeCell ref="A9960:A9967"/>
    <mergeCell ref="G9960:G9967"/>
    <mergeCell ref="A9968:A9973"/>
    <mergeCell ref="G9968:G9973"/>
    <mergeCell ref="A9974:A9975"/>
    <mergeCell ref="G9974:G9975"/>
    <mergeCell ref="A9927:A9937"/>
    <mergeCell ref="G9927:G9937"/>
    <mergeCell ref="A9938:A9948"/>
    <mergeCell ref="G9938:G9948"/>
    <mergeCell ref="A9949:A9959"/>
    <mergeCell ref="G9949:G9959"/>
    <mergeCell ref="A9894:A9904"/>
    <mergeCell ref="G9894:G9904"/>
    <mergeCell ref="A9905:A9915"/>
    <mergeCell ref="G9905:G9915"/>
    <mergeCell ref="A9916:A9926"/>
    <mergeCell ref="G9916:G9926"/>
    <mergeCell ref="A9784:A9794"/>
    <mergeCell ref="G9784:G9794"/>
    <mergeCell ref="A9749:A9754"/>
    <mergeCell ref="G9749:G9754"/>
    <mergeCell ref="A9755:A9760"/>
    <mergeCell ref="G9755:G9760"/>
    <mergeCell ref="A9761:A9766"/>
    <mergeCell ref="G9761:G9766"/>
    <mergeCell ref="A9731:A9736"/>
    <mergeCell ref="G9731:G9736"/>
    <mergeCell ref="A9737:A9742"/>
    <mergeCell ref="G9737:G9742"/>
    <mergeCell ref="A9743:A9748"/>
    <mergeCell ref="G9743:G9748"/>
    <mergeCell ref="A9861:A9871"/>
    <mergeCell ref="G9861:G9871"/>
    <mergeCell ref="A9872:A9882"/>
    <mergeCell ref="G9872:G9882"/>
    <mergeCell ref="A9828:A9838"/>
    <mergeCell ref="G9828:G9838"/>
    <mergeCell ref="A9839:A9849"/>
    <mergeCell ref="G9839:G9849"/>
    <mergeCell ref="A9850:A9860"/>
    <mergeCell ref="G9850:G9860"/>
    <mergeCell ref="A9795:A9805"/>
    <mergeCell ref="G9795:G9805"/>
    <mergeCell ref="A9806:A9816"/>
    <mergeCell ref="G9806:G9816"/>
    <mergeCell ref="A9817:A9827"/>
    <mergeCell ref="G9817:G9827"/>
    <mergeCell ref="A9716:A9730"/>
    <mergeCell ref="G9716:G9730"/>
    <mergeCell ref="A9641:A9655"/>
    <mergeCell ref="G9641:G9655"/>
    <mergeCell ref="A9656:A9670"/>
    <mergeCell ref="G9656:G9670"/>
    <mergeCell ref="A9671:A9685"/>
    <mergeCell ref="G9671:G9685"/>
    <mergeCell ref="A9596:A9610"/>
    <mergeCell ref="G9596:G9610"/>
    <mergeCell ref="A9611:A9625"/>
    <mergeCell ref="G9611:G9625"/>
    <mergeCell ref="A9626:A9640"/>
    <mergeCell ref="G9626:G9640"/>
    <mergeCell ref="A9767:A9772"/>
    <mergeCell ref="G9767:G9772"/>
    <mergeCell ref="A9773:A9783"/>
    <mergeCell ref="G9773:G9783"/>
    <mergeCell ref="A9581:A9595"/>
    <mergeCell ref="G9581:G9595"/>
    <mergeCell ref="A9506:A9520"/>
    <mergeCell ref="G9506:G9520"/>
    <mergeCell ref="A9521:A9535"/>
    <mergeCell ref="G9521:G9535"/>
    <mergeCell ref="A9536:A9550"/>
    <mergeCell ref="G9536:G9550"/>
    <mergeCell ref="A9461:A9475"/>
    <mergeCell ref="G9461:G9475"/>
    <mergeCell ref="A9476:A9490"/>
    <mergeCell ref="G9476:G9490"/>
    <mergeCell ref="A9491:A9505"/>
    <mergeCell ref="G9491:G9505"/>
    <mergeCell ref="A9686:A9700"/>
    <mergeCell ref="G9686:G9700"/>
    <mergeCell ref="A9701:A9715"/>
    <mergeCell ref="G9701:G9715"/>
    <mergeCell ref="A9446:A9460"/>
    <mergeCell ref="G9446:G9460"/>
    <mergeCell ref="A9371:A9385"/>
    <mergeCell ref="G9371:G9385"/>
    <mergeCell ref="A9386:A9400"/>
    <mergeCell ref="G9386:G9400"/>
    <mergeCell ref="A9401:A9415"/>
    <mergeCell ref="G9401:G9415"/>
    <mergeCell ref="A9326:A9340"/>
    <mergeCell ref="G9326:G9340"/>
    <mergeCell ref="A9341:A9355"/>
    <mergeCell ref="G9341:G9355"/>
    <mergeCell ref="A9356:A9370"/>
    <mergeCell ref="G9356:G9370"/>
    <mergeCell ref="A9551:A9565"/>
    <mergeCell ref="G9551:G9565"/>
    <mergeCell ref="A9566:A9580"/>
    <mergeCell ref="G9566:G9580"/>
    <mergeCell ref="A9311:A9325"/>
    <mergeCell ref="G9311:G9325"/>
    <mergeCell ref="A9236:A9250"/>
    <mergeCell ref="G9236:G9250"/>
    <mergeCell ref="A9251:A9265"/>
    <mergeCell ref="G9251:G9265"/>
    <mergeCell ref="A9266:A9280"/>
    <mergeCell ref="G9266:G9280"/>
    <mergeCell ref="A9191:A9205"/>
    <mergeCell ref="G9191:G9205"/>
    <mergeCell ref="A9206:A9220"/>
    <mergeCell ref="G9206:G9220"/>
    <mergeCell ref="A9221:A9235"/>
    <mergeCell ref="G9221:G9235"/>
    <mergeCell ref="A9416:A9430"/>
    <mergeCell ref="G9416:G9430"/>
    <mergeCell ref="A9431:A9445"/>
    <mergeCell ref="G9431:G9445"/>
    <mergeCell ref="A9176:A9190"/>
    <mergeCell ref="G9176:G9190"/>
    <mergeCell ref="A9101:A9115"/>
    <mergeCell ref="G9101:G9115"/>
    <mergeCell ref="A9116:A9130"/>
    <mergeCell ref="G9116:G9130"/>
    <mergeCell ref="A9131:A9145"/>
    <mergeCell ref="G9131:G9145"/>
    <mergeCell ref="A9056:A9070"/>
    <mergeCell ref="G9056:G9070"/>
    <mergeCell ref="A9071:A9085"/>
    <mergeCell ref="G9071:G9085"/>
    <mergeCell ref="A9086:A9100"/>
    <mergeCell ref="G9086:G9100"/>
    <mergeCell ref="A9281:A9295"/>
    <mergeCell ref="G9281:G9295"/>
    <mergeCell ref="A9296:A9310"/>
    <mergeCell ref="G9296:G9310"/>
    <mergeCell ref="A9041:A9055"/>
    <mergeCell ref="G9041:G9055"/>
    <mergeCell ref="A8966:A8980"/>
    <mergeCell ref="G8966:G8980"/>
    <mergeCell ref="A8981:A8995"/>
    <mergeCell ref="G8981:G8995"/>
    <mergeCell ref="A8996:A9010"/>
    <mergeCell ref="G8996:G9010"/>
    <mergeCell ref="A8921:A8935"/>
    <mergeCell ref="G8921:G8935"/>
    <mergeCell ref="A8936:A8950"/>
    <mergeCell ref="G8936:G8950"/>
    <mergeCell ref="A8951:A8965"/>
    <mergeCell ref="G8951:G8965"/>
    <mergeCell ref="A9146:A9160"/>
    <mergeCell ref="G9146:G9160"/>
    <mergeCell ref="A9161:A9175"/>
    <mergeCell ref="G9161:G9175"/>
    <mergeCell ref="A8906:A8920"/>
    <mergeCell ref="G8906:G8920"/>
    <mergeCell ref="A8831:A8845"/>
    <mergeCell ref="G8831:G8845"/>
    <mergeCell ref="A8846:A8860"/>
    <mergeCell ref="G8846:G8860"/>
    <mergeCell ref="A8861:A8875"/>
    <mergeCell ref="G8861:G8875"/>
    <mergeCell ref="A8786:A8800"/>
    <mergeCell ref="G8786:G8800"/>
    <mergeCell ref="A8801:A8815"/>
    <mergeCell ref="G8801:G8815"/>
    <mergeCell ref="A8816:A8830"/>
    <mergeCell ref="G8816:G8830"/>
    <mergeCell ref="A9011:A9025"/>
    <mergeCell ref="G9011:G9025"/>
    <mergeCell ref="A9026:A9040"/>
    <mergeCell ref="G9026:G9040"/>
    <mergeCell ref="A8771:A8785"/>
    <mergeCell ref="G8771:G8785"/>
    <mergeCell ref="A8695:A8709"/>
    <mergeCell ref="G8695:G8709"/>
    <mergeCell ref="A8710:A8725"/>
    <mergeCell ref="G8710:G8725"/>
    <mergeCell ref="A8726:A8740"/>
    <mergeCell ref="G8726:G8740"/>
    <mergeCell ref="A8650:A8664"/>
    <mergeCell ref="G8650:G8664"/>
    <mergeCell ref="A8665:A8679"/>
    <mergeCell ref="G8665:G8679"/>
    <mergeCell ref="A8680:A8694"/>
    <mergeCell ref="G8680:G8694"/>
    <mergeCell ref="A8876:A8890"/>
    <mergeCell ref="G8876:G8890"/>
    <mergeCell ref="A8891:A8905"/>
    <mergeCell ref="G8891:G8905"/>
    <mergeCell ref="A8635:A8649"/>
    <mergeCell ref="G8635:G8649"/>
    <mergeCell ref="A8560:A8574"/>
    <mergeCell ref="G8560:G8574"/>
    <mergeCell ref="A8575:A8589"/>
    <mergeCell ref="G8575:G8589"/>
    <mergeCell ref="A8590:A8604"/>
    <mergeCell ref="G8590:G8604"/>
    <mergeCell ref="A8515:A8529"/>
    <mergeCell ref="G8515:G8529"/>
    <mergeCell ref="A8530:A8544"/>
    <mergeCell ref="G8530:G8544"/>
    <mergeCell ref="A8545:A8559"/>
    <mergeCell ref="G8545:G8559"/>
    <mergeCell ref="A8741:A8755"/>
    <mergeCell ref="G8741:G8755"/>
    <mergeCell ref="A8756:A8770"/>
    <mergeCell ref="G8756:G8770"/>
    <mergeCell ref="A8500:A8514"/>
    <mergeCell ref="G8500:G8514"/>
    <mergeCell ref="A8425:A8439"/>
    <mergeCell ref="G8425:G8439"/>
    <mergeCell ref="A8440:A8454"/>
    <mergeCell ref="G8440:G8454"/>
    <mergeCell ref="A8455:A8469"/>
    <mergeCell ref="G8455:G8469"/>
    <mergeCell ref="A8380:A8394"/>
    <mergeCell ref="G8380:G8394"/>
    <mergeCell ref="A8395:A8409"/>
    <mergeCell ref="G8395:G8409"/>
    <mergeCell ref="A8410:A8424"/>
    <mergeCell ref="G8410:G8424"/>
    <mergeCell ref="A8605:A8619"/>
    <mergeCell ref="G8605:G8619"/>
    <mergeCell ref="A8620:A8634"/>
    <mergeCell ref="G8620:G8634"/>
    <mergeCell ref="A8365:A8379"/>
    <mergeCell ref="G8365:G8379"/>
    <mergeCell ref="A8290:A8304"/>
    <mergeCell ref="G8290:G8304"/>
    <mergeCell ref="A8305:A8319"/>
    <mergeCell ref="G8305:G8319"/>
    <mergeCell ref="A8320:A8334"/>
    <mergeCell ref="G8320:G8334"/>
    <mergeCell ref="A8245:A8259"/>
    <mergeCell ref="G8245:G8259"/>
    <mergeCell ref="A8260:A8274"/>
    <mergeCell ref="G8260:G8274"/>
    <mergeCell ref="A8275:A8289"/>
    <mergeCell ref="G8275:G8289"/>
    <mergeCell ref="A8470:A8484"/>
    <mergeCell ref="G8470:G8484"/>
    <mergeCell ref="A8485:A8499"/>
    <mergeCell ref="G8485:G8499"/>
    <mergeCell ref="A8230:A8244"/>
    <mergeCell ref="G8230:G8244"/>
    <mergeCell ref="A8155:A8169"/>
    <mergeCell ref="G8155:G8169"/>
    <mergeCell ref="A8170:A8184"/>
    <mergeCell ref="G8170:G8184"/>
    <mergeCell ref="A8185:A8199"/>
    <mergeCell ref="G8185:G8199"/>
    <mergeCell ref="A8110:A8124"/>
    <mergeCell ref="G8110:G8124"/>
    <mergeCell ref="A8125:A8139"/>
    <mergeCell ref="G8125:G8139"/>
    <mergeCell ref="A8140:A8154"/>
    <mergeCell ref="G8140:G8154"/>
    <mergeCell ref="A8335:A8349"/>
    <mergeCell ref="G8335:G8349"/>
    <mergeCell ref="A8350:A8364"/>
    <mergeCell ref="G8350:G8364"/>
    <mergeCell ref="A8095:A8109"/>
    <mergeCell ref="G8095:G8109"/>
    <mergeCell ref="A8020:A8034"/>
    <mergeCell ref="G8020:G8034"/>
    <mergeCell ref="A8035:A8049"/>
    <mergeCell ref="G8035:G8049"/>
    <mergeCell ref="A8050:A8064"/>
    <mergeCell ref="G8050:G8064"/>
    <mergeCell ref="A7975:A7989"/>
    <mergeCell ref="G7975:G7989"/>
    <mergeCell ref="A7990:A8004"/>
    <mergeCell ref="G7990:G8004"/>
    <mergeCell ref="A8005:A8019"/>
    <mergeCell ref="G8005:G8019"/>
    <mergeCell ref="A8200:A8214"/>
    <mergeCell ref="G8200:G8214"/>
    <mergeCell ref="A8215:A8229"/>
    <mergeCell ref="G8215:G8229"/>
    <mergeCell ref="A7960:A7974"/>
    <mergeCell ref="G7960:G7974"/>
    <mergeCell ref="A7885:A7899"/>
    <mergeCell ref="G7885:G7899"/>
    <mergeCell ref="A7900:A7914"/>
    <mergeCell ref="G7900:G7914"/>
    <mergeCell ref="A7915:A7929"/>
    <mergeCell ref="G7915:G7929"/>
    <mergeCell ref="A7840:A7854"/>
    <mergeCell ref="G7840:G7854"/>
    <mergeCell ref="A7855:A7869"/>
    <mergeCell ref="G7855:G7869"/>
    <mergeCell ref="A7870:A7884"/>
    <mergeCell ref="G7870:G7884"/>
    <mergeCell ref="A8065:A8079"/>
    <mergeCell ref="G8065:G8079"/>
    <mergeCell ref="A8080:A8094"/>
    <mergeCell ref="G8080:G8094"/>
    <mergeCell ref="A7825:A7839"/>
    <mergeCell ref="G7825:G7839"/>
    <mergeCell ref="A7750:A7764"/>
    <mergeCell ref="G7750:G7764"/>
    <mergeCell ref="A7765:A7779"/>
    <mergeCell ref="G7765:G7779"/>
    <mergeCell ref="A7780:A7794"/>
    <mergeCell ref="G7780:G7794"/>
    <mergeCell ref="A7705:A7719"/>
    <mergeCell ref="G7705:G7719"/>
    <mergeCell ref="A7720:A7734"/>
    <mergeCell ref="G7720:G7734"/>
    <mergeCell ref="A7735:A7749"/>
    <mergeCell ref="G7735:G7749"/>
    <mergeCell ref="A7930:A7944"/>
    <mergeCell ref="G7930:G7944"/>
    <mergeCell ref="A7945:A7959"/>
    <mergeCell ref="G7945:G7959"/>
    <mergeCell ref="A7690:A7704"/>
    <mergeCell ref="G7690:G7704"/>
    <mergeCell ref="A7615:A7629"/>
    <mergeCell ref="G7615:G7629"/>
    <mergeCell ref="A7630:A7644"/>
    <mergeCell ref="G7630:G7644"/>
    <mergeCell ref="A7645:A7659"/>
    <mergeCell ref="G7645:G7659"/>
    <mergeCell ref="A7570:A7584"/>
    <mergeCell ref="G7570:G7584"/>
    <mergeCell ref="A7585:A7599"/>
    <mergeCell ref="G7585:G7599"/>
    <mergeCell ref="A7600:A7614"/>
    <mergeCell ref="G7600:G7614"/>
    <mergeCell ref="A7795:A7809"/>
    <mergeCell ref="G7795:G7809"/>
    <mergeCell ref="A7810:A7824"/>
    <mergeCell ref="G7810:G7824"/>
    <mergeCell ref="A7555:A7569"/>
    <mergeCell ref="G7555:G7569"/>
    <mergeCell ref="A7480:A7494"/>
    <mergeCell ref="G7480:G7494"/>
    <mergeCell ref="A7495:A7509"/>
    <mergeCell ref="G7495:G7509"/>
    <mergeCell ref="A7510:A7524"/>
    <mergeCell ref="G7510:G7524"/>
    <mergeCell ref="A7435:A7449"/>
    <mergeCell ref="G7435:G7449"/>
    <mergeCell ref="A7450:A7464"/>
    <mergeCell ref="G7450:G7464"/>
    <mergeCell ref="A7465:A7479"/>
    <mergeCell ref="G7465:G7479"/>
    <mergeCell ref="A7660:A7674"/>
    <mergeCell ref="G7660:G7674"/>
    <mergeCell ref="A7675:A7689"/>
    <mergeCell ref="G7675:G7689"/>
    <mergeCell ref="A7420:A7434"/>
    <mergeCell ref="G7420:G7434"/>
    <mergeCell ref="A7345:A7359"/>
    <mergeCell ref="G7345:G7359"/>
    <mergeCell ref="A7360:A7374"/>
    <mergeCell ref="G7360:G7374"/>
    <mergeCell ref="A7375:A7389"/>
    <mergeCell ref="G7375:G7389"/>
    <mergeCell ref="A7300:A7314"/>
    <mergeCell ref="G7300:G7314"/>
    <mergeCell ref="A7315:A7329"/>
    <mergeCell ref="G7315:G7329"/>
    <mergeCell ref="A7330:A7344"/>
    <mergeCell ref="G7330:G7344"/>
    <mergeCell ref="A7525:A7539"/>
    <mergeCell ref="G7525:G7539"/>
    <mergeCell ref="A7540:A7554"/>
    <mergeCell ref="G7540:G7554"/>
    <mergeCell ref="A7285:A7299"/>
    <mergeCell ref="G7285:G7299"/>
    <mergeCell ref="A7210:A7224"/>
    <mergeCell ref="G7210:G7224"/>
    <mergeCell ref="A7225:A7239"/>
    <mergeCell ref="G7225:G7239"/>
    <mergeCell ref="A7240:A7254"/>
    <mergeCell ref="G7240:G7254"/>
    <mergeCell ref="A7165:A7179"/>
    <mergeCell ref="G7165:G7179"/>
    <mergeCell ref="A7180:A7194"/>
    <mergeCell ref="G7180:G7194"/>
    <mergeCell ref="A7195:A7209"/>
    <mergeCell ref="G7195:G7209"/>
    <mergeCell ref="A7390:A7404"/>
    <mergeCell ref="G7390:G7404"/>
    <mergeCell ref="A7405:A7419"/>
    <mergeCell ref="G7405:G7419"/>
    <mergeCell ref="A7150:A7164"/>
    <mergeCell ref="G7150:G7164"/>
    <mergeCell ref="A7075:A7089"/>
    <mergeCell ref="G7075:G7089"/>
    <mergeCell ref="A7090:A7104"/>
    <mergeCell ref="G7090:G7104"/>
    <mergeCell ref="A7105:A7119"/>
    <mergeCell ref="G7105:G7119"/>
    <mergeCell ref="A7030:A7044"/>
    <mergeCell ref="G7030:G7044"/>
    <mergeCell ref="A7045:A7059"/>
    <mergeCell ref="G7045:G7059"/>
    <mergeCell ref="A7060:A7074"/>
    <mergeCell ref="G7060:G7074"/>
    <mergeCell ref="A7255:A7269"/>
    <mergeCell ref="G7255:G7269"/>
    <mergeCell ref="A7270:A7284"/>
    <mergeCell ref="G7270:G7284"/>
    <mergeCell ref="A7015:A7029"/>
    <mergeCell ref="G7015:G7029"/>
    <mergeCell ref="A6940:A6954"/>
    <mergeCell ref="G6940:G6954"/>
    <mergeCell ref="A6955:A6969"/>
    <mergeCell ref="G6955:G6969"/>
    <mergeCell ref="A6970:A6984"/>
    <mergeCell ref="G6970:G6984"/>
    <mergeCell ref="A6895:A6909"/>
    <mergeCell ref="G6895:G6909"/>
    <mergeCell ref="A6910:A6924"/>
    <mergeCell ref="G6910:G6924"/>
    <mergeCell ref="A6925:A6939"/>
    <mergeCell ref="G6925:G6939"/>
    <mergeCell ref="A7120:A7134"/>
    <mergeCell ref="G7120:G7134"/>
    <mergeCell ref="A7135:A7149"/>
    <mergeCell ref="G7135:G7149"/>
    <mergeCell ref="A6880:A6894"/>
    <mergeCell ref="G6880:G6894"/>
    <mergeCell ref="A6805:A6819"/>
    <mergeCell ref="G6805:G6819"/>
    <mergeCell ref="A6820:A6834"/>
    <mergeCell ref="G6820:G6834"/>
    <mergeCell ref="A6835:A6849"/>
    <mergeCell ref="G6835:G6849"/>
    <mergeCell ref="A6760:A6774"/>
    <mergeCell ref="G6760:G6774"/>
    <mergeCell ref="A6775:A6789"/>
    <mergeCell ref="G6775:G6789"/>
    <mergeCell ref="A6790:A6804"/>
    <mergeCell ref="G6790:G6804"/>
    <mergeCell ref="A6985:A6999"/>
    <mergeCell ref="G6985:G6999"/>
    <mergeCell ref="A7000:A7014"/>
    <mergeCell ref="G7000:G7014"/>
    <mergeCell ref="A6745:A6759"/>
    <mergeCell ref="G6745:G6759"/>
    <mergeCell ref="A6670:A6684"/>
    <mergeCell ref="G6670:G6684"/>
    <mergeCell ref="A6685:A6699"/>
    <mergeCell ref="G6685:G6699"/>
    <mergeCell ref="A6700:A6714"/>
    <mergeCell ref="G6700:G6714"/>
    <mergeCell ref="A6625:A6639"/>
    <mergeCell ref="G6625:G6639"/>
    <mergeCell ref="A6640:A6654"/>
    <mergeCell ref="G6640:G6654"/>
    <mergeCell ref="A6655:A6669"/>
    <mergeCell ref="G6655:G6669"/>
    <mergeCell ref="A6850:A6864"/>
    <mergeCell ref="G6850:G6864"/>
    <mergeCell ref="A6865:A6879"/>
    <mergeCell ref="G6865:G6879"/>
    <mergeCell ref="A6610:A6624"/>
    <mergeCell ref="G6610:G6624"/>
    <mergeCell ref="A6535:A6549"/>
    <mergeCell ref="G6535:G6549"/>
    <mergeCell ref="A6550:A6564"/>
    <mergeCell ref="G6550:G6564"/>
    <mergeCell ref="A6565:A6579"/>
    <mergeCell ref="G6565:G6579"/>
    <mergeCell ref="A6490:A6504"/>
    <mergeCell ref="G6490:G6504"/>
    <mergeCell ref="A6505:A6519"/>
    <mergeCell ref="G6505:G6519"/>
    <mergeCell ref="A6520:A6534"/>
    <mergeCell ref="G6520:G6534"/>
    <mergeCell ref="A6715:A6729"/>
    <mergeCell ref="G6715:G6729"/>
    <mergeCell ref="A6730:A6744"/>
    <mergeCell ref="G6730:G6744"/>
    <mergeCell ref="A6475:A6489"/>
    <mergeCell ref="G6475:G6489"/>
    <mergeCell ref="A6400:A6414"/>
    <mergeCell ref="G6400:G6414"/>
    <mergeCell ref="A6415:A6429"/>
    <mergeCell ref="G6415:G6429"/>
    <mergeCell ref="A6430:A6444"/>
    <mergeCell ref="G6430:G6444"/>
    <mergeCell ref="A6355:A6369"/>
    <mergeCell ref="G6355:G6369"/>
    <mergeCell ref="A6370:A6384"/>
    <mergeCell ref="G6370:G6384"/>
    <mergeCell ref="A6385:A6399"/>
    <mergeCell ref="G6385:G6399"/>
    <mergeCell ref="A6580:A6594"/>
    <mergeCell ref="G6580:G6594"/>
    <mergeCell ref="A6595:A6609"/>
    <mergeCell ref="G6595:G6609"/>
    <mergeCell ref="A6340:A6354"/>
    <mergeCell ref="G6340:G6354"/>
    <mergeCell ref="A6265:A6279"/>
    <mergeCell ref="G6265:G6279"/>
    <mergeCell ref="A6280:A6294"/>
    <mergeCell ref="G6280:G6294"/>
    <mergeCell ref="A6295:A6309"/>
    <mergeCell ref="G6295:G6309"/>
    <mergeCell ref="A6220:A6234"/>
    <mergeCell ref="G6220:G6234"/>
    <mergeCell ref="A6235:A6249"/>
    <mergeCell ref="G6235:G6249"/>
    <mergeCell ref="A6250:A6264"/>
    <mergeCell ref="G6250:G6264"/>
    <mergeCell ref="A6445:A6459"/>
    <mergeCell ref="G6445:G6459"/>
    <mergeCell ref="A6460:A6474"/>
    <mergeCell ref="G6460:G6474"/>
    <mergeCell ref="A6205:A6219"/>
    <mergeCell ref="G6205:G6219"/>
    <mergeCell ref="A6130:A6144"/>
    <mergeCell ref="G6130:G6144"/>
    <mergeCell ref="A6145:A6159"/>
    <mergeCell ref="G6145:G6159"/>
    <mergeCell ref="A6160:A6174"/>
    <mergeCell ref="G6160:G6174"/>
    <mergeCell ref="A6085:A6099"/>
    <mergeCell ref="G6085:G6099"/>
    <mergeCell ref="A6100:A6114"/>
    <mergeCell ref="G6100:G6114"/>
    <mergeCell ref="A6115:A6129"/>
    <mergeCell ref="G6115:G6129"/>
    <mergeCell ref="A6310:A6324"/>
    <mergeCell ref="G6310:G6324"/>
    <mergeCell ref="A6325:A6339"/>
    <mergeCell ref="G6325:G6339"/>
    <mergeCell ref="A6070:A6084"/>
    <mergeCell ref="G6070:G6084"/>
    <mergeCell ref="A5995:A6009"/>
    <mergeCell ref="G5995:G6009"/>
    <mergeCell ref="A6010:A6024"/>
    <mergeCell ref="G6010:G6024"/>
    <mergeCell ref="A6025:A6039"/>
    <mergeCell ref="G6025:G6039"/>
    <mergeCell ref="A5950:A5964"/>
    <mergeCell ref="G5950:G5964"/>
    <mergeCell ref="A5965:A5979"/>
    <mergeCell ref="G5965:G5979"/>
    <mergeCell ref="A5980:A5994"/>
    <mergeCell ref="G5980:G5994"/>
    <mergeCell ref="A6175:A6189"/>
    <mergeCell ref="G6175:G6189"/>
    <mergeCell ref="A6190:A6204"/>
    <mergeCell ref="G6190:G6204"/>
    <mergeCell ref="A5935:A5949"/>
    <mergeCell ref="G5935:G5949"/>
    <mergeCell ref="A5860:A5874"/>
    <mergeCell ref="G5860:G5874"/>
    <mergeCell ref="A5875:A5889"/>
    <mergeCell ref="G5875:G5889"/>
    <mergeCell ref="A5890:A5904"/>
    <mergeCell ref="G5890:G5904"/>
    <mergeCell ref="A5815:A5829"/>
    <mergeCell ref="G5815:G5829"/>
    <mergeCell ref="A5830:A5844"/>
    <mergeCell ref="G5830:G5844"/>
    <mergeCell ref="A5845:A5859"/>
    <mergeCell ref="G5845:G5859"/>
    <mergeCell ref="A6040:A6054"/>
    <mergeCell ref="G6040:G6054"/>
    <mergeCell ref="A6055:A6069"/>
    <mergeCell ref="G6055:G6069"/>
    <mergeCell ref="A5800:A5814"/>
    <mergeCell ref="G5800:G5814"/>
    <mergeCell ref="A5725:A5739"/>
    <mergeCell ref="G5725:G5739"/>
    <mergeCell ref="A5740:A5754"/>
    <mergeCell ref="G5740:G5754"/>
    <mergeCell ref="A5755:A5769"/>
    <mergeCell ref="G5755:G5769"/>
    <mergeCell ref="A5680:A5694"/>
    <mergeCell ref="G5680:G5694"/>
    <mergeCell ref="A5695:A5709"/>
    <mergeCell ref="G5695:G5709"/>
    <mergeCell ref="A5710:A5724"/>
    <mergeCell ref="G5710:G5724"/>
    <mergeCell ref="A5905:A5919"/>
    <mergeCell ref="G5905:G5919"/>
    <mergeCell ref="A5920:A5934"/>
    <mergeCell ref="G5920:G5934"/>
    <mergeCell ref="A5665:A5679"/>
    <mergeCell ref="G5665:G5679"/>
    <mergeCell ref="A5590:A5604"/>
    <mergeCell ref="G5590:G5604"/>
    <mergeCell ref="A5605:A5619"/>
    <mergeCell ref="G5605:G5619"/>
    <mergeCell ref="A5620:A5634"/>
    <mergeCell ref="G5620:G5634"/>
    <mergeCell ref="A5545:A5559"/>
    <mergeCell ref="G5545:G5559"/>
    <mergeCell ref="A5560:A5574"/>
    <mergeCell ref="G5560:G5574"/>
    <mergeCell ref="A5575:A5589"/>
    <mergeCell ref="G5575:G5589"/>
    <mergeCell ref="A5770:A5784"/>
    <mergeCell ref="G5770:G5784"/>
    <mergeCell ref="A5785:A5799"/>
    <mergeCell ref="G5785:G5799"/>
    <mergeCell ref="A5530:A5544"/>
    <mergeCell ref="G5530:G5544"/>
    <mergeCell ref="A5455:A5469"/>
    <mergeCell ref="G5455:G5469"/>
    <mergeCell ref="A5470:A5484"/>
    <mergeCell ref="G5470:G5484"/>
    <mergeCell ref="A5485:A5499"/>
    <mergeCell ref="G5485:G5499"/>
    <mergeCell ref="A5410:A5424"/>
    <mergeCell ref="G5410:G5424"/>
    <mergeCell ref="A5425:A5439"/>
    <mergeCell ref="G5425:G5439"/>
    <mergeCell ref="A5440:A5454"/>
    <mergeCell ref="G5440:G5454"/>
    <mergeCell ref="A5635:A5649"/>
    <mergeCell ref="G5635:G5649"/>
    <mergeCell ref="A5650:A5664"/>
    <mergeCell ref="G5650:G5664"/>
    <mergeCell ref="A5395:A5409"/>
    <mergeCell ref="G5395:G5409"/>
    <mergeCell ref="A5320:A5334"/>
    <mergeCell ref="G5320:G5334"/>
    <mergeCell ref="A5335:A5349"/>
    <mergeCell ref="G5335:G5349"/>
    <mergeCell ref="A5350:A5364"/>
    <mergeCell ref="G5350:G5364"/>
    <mergeCell ref="A5275:A5289"/>
    <mergeCell ref="G5275:G5289"/>
    <mergeCell ref="A5290:A5304"/>
    <mergeCell ref="G5290:G5304"/>
    <mergeCell ref="A5305:A5319"/>
    <mergeCell ref="G5305:G5319"/>
    <mergeCell ref="A5500:A5514"/>
    <mergeCell ref="G5500:G5514"/>
    <mergeCell ref="A5515:A5529"/>
    <mergeCell ref="G5515:G5529"/>
    <mergeCell ref="A5260:A5274"/>
    <mergeCell ref="G5260:G5274"/>
    <mergeCell ref="A5185:A5199"/>
    <mergeCell ref="G5185:G5199"/>
    <mergeCell ref="A5200:A5214"/>
    <mergeCell ref="G5200:G5214"/>
    <mergeCell ref="A5215:A5229"/>
    <mergeCell ref="G5215:G5229"/>
    <mergeCell ref="A5140:A5154"/>
    <mergeCell ref="G5140:G5154"/>
    <mergeCell ref="A5155:A5169"/>
    <mergeCell ref="G5155:G5169"/>
    <mergeCell ref="A5170:A5184"/>
    <mergeCell ref="G5170:G5184"/>
    <mergeCell ref="A5365:A5379"/>
    <mergeCell ref="G5365:G5379"/>
    <mergeCell ref="A5380:A5394"/>
    <mergeCell ref="G5380:G5394"/>
    <mergeCell ref="A5125:A5139"/>
    <mergeCell ref="G5125:G5139"/>
    <mergeCell ref="A5050:A5064"/>
    <mergeCell ref="G5050:G5064"/>
    <mergeCell ref="A5065:A5079"/>
    <mergeCell ref="G5065:G5079"/>
    <mergeCell ref="A5080:A5094"/>
    <mergeCell ref="G5080:G5094"/>
    <mergeCell ref="A5005:A5019"/>
    <mergeCell ref="G5005:G5019"/>
    <mergeCell ref="A5020:A5034"/>
    <mergeCell ref="G5020:G5034"/>
    <mergeCell ref="A5035:A5049"/>
    <mergeCell ref="G5035:G5049"/>
    <mergeCell ref="A5230:A5244"/>
    <mergeCell ref="G5230:G5244"/>
    <mergeCell ref="A5245:A5259"/>
    <mergeCell ref="G5245:G5259"/>
    <mergeCell ref="A4990:A5004"/>
    <mergeCell ref="G4990:G5004"/>
    <mergeCell ref="A4915:A4929"/>
    <mergeCell ref="G4915:G4929"/>
    <mergeCell ref="A4930:A4944"/>
    <mergeCell ref="G4930:G4944"/>
    <mergeCell ref="A4945:A4959"/>
    <mergeCell ref="G4945:G4959"/>
    <mergeCell ref="A4870:A4884"/>
    <mergeCell ref="G4870:G4884"/>
    <mergeCell ref="A4885:A4899"/>
    <mergeCell ref="G4885:G4899"/>
    <mergeCell ref="A4900:A4914"/>
    <mergeCell ref="G4900:G4914"/>
    <mergeCell ref="A5095:A5109"/>
    <mergeCell ref="G5095:G5109"/>
    <mergeCell ref="A5110:A5124"/>
    <mergeCell ref="G5110:G5124"/>
    <mergeCell ref="A4855:A4869"/>
    <mergeCell ref="G4855:G4869"/>
    <mergeCell ref="A4780:A4794"/>
    <mergeCell ref="G4780:G4794"/>
    <mergeCell ref="A4795:A4809"/>
    <mergeCell ref="G4795:G4809"/>
    <mergeCell ref="A4810:A4824"/>
    <mergeCell ref="G4810:G4824"/>
    <mergeCell ref="A4735:A4749"/>
    <mergeCell ref="G4735:G4749"/>
    <mergeCell ref="A4750:A4764"/>
    <mergeCell ref="G4750:G4764"/>
    <mergeCell ref="A4765:A4779"/>
    <mergeCell ref="G4765:G4779"/>
    <mergeCell ref="A4960:A4974"/>
    <mergeCell ref="G4960:G4974"/>
    <mergeCell ref="A4975:A4989"/>
    <mergeCell ref="G4975:G4989"/>
    <mergeCell ref="A4720:A4734"/>
    <mergeCell ref="G4720:G4734"/>
    <mergeCell ref="A4645:A4659"/>
    <mergeCell ref="G4645:G4659"/>
    <mergeCell ref="A4660:A4674"/>
    <mergeCell ref="G4660:G4674"/>
    <mergeCell ref="A4675:A4689"/>
    <mergeCell ref="G4675:G4689"/>
    <mergeCell ref="A4600:A4614"/>
    <mergeCell ref="G4600:G4614"/>
    <mergeCell ref="A4615:A4629"/>
    <mergeCell ref="G4615:G4629"/>
    <mergeCell ref="A4630:A4644"/>
    <mergeCell ref="G4630:G4644"/>
    <mergeCell ref="A4825:A4839"/>
    <mergeCell ref="G4825:G4839"/>
    <mergeCell ref="A4840:A4854"/>
    <mergeCell ref="G4840:G4854"/>
    <mergeCell ref="A4585:A4599"/>
    <mergeCell ref="G4585:G4599"/>
    <mergeCell ref="A4510:A4524"/>
    <mergeCell ref="G4510:G4524"/>
    <mergeCell ref="A4525:A4539"/>
    <mergeCell ref="G4525:G4539"/>
    <mergeCell ref="A4540:A4554"/>
    <mergeCell ref="G4540:G4554"/>
    <mergeCell ref="A4465:A4479"/>
    <mergeCell ref="G4465:G4479"/>
    <mergeCell ref="A4480:A4494"/>
    <mergeCell ref="G4480:G4494"/>
    <mergeCell ref="A4495:A4509"/>
    <mergeCell ref="G4495:G4509"/>
    <mergeCell ref="A4690:A4704"/>
    <mergeCell ref="G4690:G4704"/>
    <mergeCell ref="A4705:A4719"/>
    <mergeCell ref="G4705:G4719"/>
    <mergeCell ref="A4450:A4464"/>
    <mergeCell ref="G4450:G4464"/>
    <mergeCell ref="A4375:A4389"/>
    <mergeCell ref="G4375:G4389"/>
    <mergeCell ref="A4390:A4404"/>
    <mergeCell ref="G4390:G4404"/>
    <mergeCell ref="A4405:A4419"/>
    <mergeCell ref="G4405:G4419"/>
    <mergeCell ref="A4330:A4344"/>
    <mergeCell ref="G4330:G4344"/>
    <mergeCell ref="A4345:A4359"/>
    <mergeCell ref="G4345:G4359"/>
    <mergeCell ref="A4360:A4374"/>
    <mergeCell ref="G4360:G4374"/>
    <mergeCell ref="A4555:A4569"/>
    <mergeCell ref="G4555:G4569"/>
    <mergeCell ref="A4570:A4584"/>
    <mergeCell ref="G4570:G4584"/>
    <mergeCell ref="A4315:A4329"/>
    <mergeCell ref="G4315:G4329"/>
    <mergeCell ref="A4240:A4254"/>
    <mergeCell ref="G4240:G4254"/>
    <mergeCell ref="A4255:A4269"/>
    <mergeCell ref="G4255:G4269"/>
    <mergeCell ref="A4270:A4284"/>
    <mergeCell ref="G4270:G4284"/>
    <mergeCell ref="A4195:A4209"/>
    <mergeCell ref="G4195:G4209"/>
    <mergeCell ref="A4210:A4224"/>
    <mergeCell ref="G4210:G4224"/>
    <mergeCell ref="A4225:A4239"/>
    <mergeCell ref="G4225:G4239"/>
    <mergeCell ref="A4420:A4434"/>
    <mergeCell ref="G4420:G4434"/>
    <mergeCell ref="A4435:A4449"/>
    <mergeCell ref="G4435:G4449"/>
    <mergeCell ref="A4180:A4194"/>
    <mergeCell ref="G4180:G4194"/>
    <mergeCell ref="A4105:A4119"/>
    <mergeCell ref="G4105:G4119"/>
    <mergeCell ref="A4120:A4134"/>
    <mergeCell ref="G4120:G4134"/>
    <mergeCell ref="A4135:A4149"/>
    <mergeCell ref="G4135:G4149"/>
    <mergeCell ref="A4060:A4074"/>
    <mergeCell ref="G4060:G4074"/>
    <mergeCell ref="A4075:A4089"/>
    <mergeCell ref="G4075:G4089"/>
    <mergeCell ref="A4090:A4104"/>
    <mergeCell ref="G4090:G4104"/>
    <mergeCell ref="A4285:A4299"/>
    <mergeCell ref="G4285:G4299"/>
    <mergeCell ref="A4300:A4314"/>
    <mergeCell ref="G4300:G4314"/>
    <mergeCell ref="A4045:A4059"/>
    <mergeCell ref="G4045:G4059"/>
    <mergeCell ref="A3970:A3984"/>
    <mergeCell ref="G3970:G3984"/>
    <mergeCell ref="A3985:A3999"/>
    <mergeCell ref="G3985:G3999"/>
    <mergeCell ref="A4000:A4014"/>
    <mergeCell ref="G4000:G4014"/>
    <mergeCell ref="A3925:A3939"/>
    <mergeCell ref="G3925:G3939"/>
    <mergeCell ref="A3940:A3954"/>
    <mergeCell ref="G3940:G3954"/>
    <mergeCell ref="A3955:A3969"/>
    <mergeCell ref="G3955:G3969"/>
    <mergeCell ref="A4150:A4164"/>
    <mergeCell ref="G4150:G4164"/>
    <mergeCell ref="A4165:A4179"/>
    <mergeCell ref="G4165:G4179"/>
    <mergeCell ref="A3910:A3924"/>
    <mergeCell ref="G3910:G3924"/>
    <mergeCell ref="A3835:A3849"/>
    <mergeCell ref="G3835:G3849"/>
    <mergeCell ref="A3850:A3864"/>
    <mergeCell ref="G3850:G3864"/>
    <mergeCell ref="A3865:A3879"/>
    <mergeCell ref="G3865:G3879"/>
    <mergeCell ref="A3790:A3804"/>
    <mergeCell ref="G3790:G3804"/>
    <mergeCell ref="A3805:A3819"/>
    <mergeCell ref="G3805:G3819"/>
    <mergeCell ref="A3820:A3834"/>
    <mergeCell ref="G3820:G3834"/>
    <mergeCell ref="A4015:A4029"/>
    <mergeCell ref="G4015:G4029"/>
    <mergeCell ref="A4030:A4044"/>
    <mergeCell ref="G4030:G4044"/>
    <mergeCell ref="A3775:A3789"/>
    <mergeCell ref="G3775:G3789"/>
    <mergeCell ref="A3700:A3714"/>
    <mergeCell ref="G3700:G3714"/>
    <mergeCell ref="A3715:A3729"/>
    <mergeCell ref="G3715:G3729"/>
    <mergeCell ref="A3730:A3744"/>
    <mergeCell ref="G3730:G3744"/>
    <mergeCell ref="A3655:A3669"/>
    <mergeCell ref="G3655:G3669"/>
    <mergeCell ref="A3670:A3684"/>
    <mergeCell ref="G3670:G3684"/>
    <mergeCell ref="A3685:A3699"/>
    <mergeCell ref="G3685:G3699"/>
    <mergeCell ref="A3880:A3894"/>
    <mergeCell ref="G3880:G3894"/>
    <mergeCell ref="A3895:A3909"/>
    <mergeCell ref="G3895:G3909"/>
    <mergeCell ref="A3640:A3654"/>
    <mergeCell ref="G3640:G3654"/>
    <mergeCell ref="A3565:A3579"/>
    <mergeCell ref="G3565:G3579"/>
    <mergeCell ref="A3580:A3594"/>
    <mergeCell ref="G3580:G3594"/>
    <mergeCell ref="A3595:A3609"/>
    <mergeCell ref="G3595:G3609"/>
    <mergeCell ref="A3520:A3534"/>
    <mergeCell ref="G3520:G3534"/>
    <mergeCell ref="A3535:A3549"/>
    <mergeCell ref="G3535:G3549"/>
    <mergeCell ref="A3550:A3564"/>
    <mergeCell ref="G3550:G3564"/>
    <mergeCell ref="A3745:A3759"/>
    <mergeCell ref="G3745:G3759"/>
    <mergeCell ref="A3760:A3774"/>
    <mergeCell ref="G3760:G3774"/>
    <mergeCell ref="A3505:A3519"/>
    <mergeCell ref="G3505:G3519"/>
    <mergeCell ref="A3430:A3444"/>
    <mergeCell ref="G3430:G3444"/>
    <mergeCell ref="A3445:A3459"/>
    <mergeCell ref="G3445:G3459"/>
    <mergeCell ref="A3460:A3474"/>
    <mergeCell ref="G3460:G3474"/>
    <mergeCell ref="A3385:A3399"/>
    <mergeCell ref="G3385:G3399"/>
    <mergeCell ref="A3400:A3414"/>
    <mergeCell ref="G3400:G3414"/>
    <mergeCell ref="A3415:A3429"/>
    <mergeCell ref="G3415:G3429"/>
    <mergeCell ref="A3610:A3624"/>
    <mergeCell ref="G3610:G3624"/>
    <mergeCell ref="A3625:A3639"/>
    <mergeCell ref="G3625:G3639"/>
    <mergeCell ref="A3370:A3384"/>
    <mergeCell ref="G3370:G3384"/>
    <mergeCell ref="A3295:A3309"/>
    <mergeCell ref="G3295:G3309"/>
    <mergeCell ref="A3310:A3324"/>
    <mergeCell ref="G3310:G3324"/>
    <mergeCell ref="A3325:A3339"/>
    <mergeCell ref="G3325:G3339"/>
    <mergeCell ref="A3250:A3264"/>
    <mergeCell ref="G3250:G3264"/>
    <mergeCell ref="A3265:A3279"/>
    <mergeCell ref="G3265:G3279"/>
    <mergeCell ref="A3280:A3294"/>
    <mergeCell ref="G3280:G3294"/>
    <mergeCell ref="A3475:A3489"/>
    <mergeCell ref="G3475:G3489"/>
    <mergeCell ref="A3490:A3504"/>
    <mergeCell ref="G3490:G3504"/>
    <mergeCell ref="A3235:A3249"/>
    <mergeCell ref="G3235:G3249"/>
    <mergeCell ref="A3160:A3174"/>
    <mergeCell ref="G3160:G3174"/>
    <mergeCell ref="A3175:A3189"/>
    <mergeCell ref="G3175:G3189"/>
    <mergeCell ref="A3190:A3204"/>
    <mergeCell ref="G3190:G3204"/>
    <mergeCell ref="A3115:A3129"/>
    <mergeCell ref="G3115:G3129"/>
    <mergeCell ref="A3130:A3144"/>
    <mergeCell ref="G3130:G3144"/>
    <mergeCell ref="A3145:A3159"/>
    <mergeCell ref="G3145:G3159"/>
    <mergeCell ref="A3340:A3354"/>
    <mergeCell ref="G3340:G3354"/>
    <mergeCell ref="A3355:A3369"/>
    <mergeCell ref="G3355:G3369"/>
    <mergeCell ref="A3100:A3114"/>
    <mergeCell ref="G3100:G3114"/>
    <mergeCell ref="A3025:A3039"/>
    <mergeCell ref="G3025:G3039"/>
    <mergeCell ref="A3040:A3054"/>
    <mergeCell ref="G3040:G3054"/>
    <mergeCell ref="A3055:A3069"/>
    <mergeCell ref="G3055:G3069"/>
    <mergeCell ref="A2980:A2994"/>
    <mergeCell ref="G2980:G2994"/>
    <mergeCell ref="A2995:A3009"/>
    <mergeCell ref="G2995:G3009"/>
    <mergeCell ref="A3010:A3024"/>
    <mergeCell ref="G3010:G3024"/>
    <mergeCell ref="A3205:A3219"/>
    <mergeCell ref="G3205:G3219"/>
    <mergeCell ref="A3220:A3234"/>
    <mergeCell ref="G3220:G3234"/>
    <mergeCell ref="A2965:A2979"/>
    <mergeCell ref="G2965:G2979"/>
    <mergeCell ref="A2890:A2904"/>
    <mergeCell ref="G2890:G2904"/>
    <mergeCell ref="A2905:A2919"/>
    <mergeCell ref="G2905:G2919"/>
    <mergeCell ref="A2920:A2934"/>
    <mergeCell ref="G2920:G2934"/>
    <mergeCell ref="A2845:A2859"/>
    <mergeCell ref="G2845:G2859"/>
    <mergeCell ref="A2860:A2874"/>
    <mergeCell ref="G2860:G2874"/>
    <mergeCell ref="A2875:A2889"/>
    <mergeCell ref="G2875:G2889"/>
    <mergeCell ref="A3070:A3084"/>
    <mergeCell ref="G3070:G3084"/>
    <mergeCell ref="A3085:A3099"/>
    <mergeCell ref="G3085:G3099"/>
    <mergeCell ref="A2830:A2844"/>
    <mergeCell ref="G2830:G2844"/>
    <mergeCell ref="A2755:A2769"/>
    <mergeCell ref="G2755:G2769"/>
    <mergeCell ref="A2770:A2784"/>
    <mergeCell ref="G2770:G2784"/>
    <mergeCell ref="A2785:A2799"/>
    <mergeCell ref="G2785:G2799"/>
    <mergeCell ref="A2710:A2724"/>
    <mergeCell ref="G2710:G2724"/>
    <mergeCell ref="A2725:A2739"/>
    <mergeCell ref="G2725:G2739"/>
    <mergeCell ref="A2740:A2754"/>
    <mergeCell ref="G2740:G2754"/>
    <mergeCell ref="A2935:A2949"/>
    <mergeCell ref="G2935:G2949"/>
    <mergeCell ref="A2950:A2964"/>
    <mergeCell ref="G2950:G2964"/>
    <mergeCell ref="A2695:A2709"/>
    <mergeCell ref="G2695:G2709"/>
    <mergeCell ref="A2620:A2634"/>
    <mergeCell ref="G2620:G2634"/>
    <mergeCell ref="A2635:A2649"/>
    <mergeCell ref="G2635:G2649"/>
    <mergeCell ref="A2650:A2664"/>
    <mergeCell ref="G2650:G2664"/>
    <mergeCell ref="A2575:A2589"/>
    <mergeCell ref="G2575:G2589"/>
    <mergeCell ref="A2590:A2604"/>
    <mergeCell ref="G2590:G2604"/>
    <mergeCell ref="A2605:A2619"/>
    <mergeCell ref="G2605:G2619"/>
    <mergeCell ref="A2800:A2814"/>
    <mergeCell ref="G2800:G2814"/>
    <mergeCell ref="A2815:A2829"/>
    <mergeCell ref="G2815:G2829"/>
    <mergeCell ref="A2560:A2574"/>
    <mergeCell ref="G2560:G2574"/>
    <mergeCell ref="A2485:A2499"/>
    <mergeCell ref="G2485:G2499"/>
    <mergeCell ref="A2500:A2514"/>
    <mergeCell ref="G2500:G2514"/>
    <mergeCell ref="A2515:A2529"/>
    <mergeCell ref="G2515:G2529"/>
    <mergeCell ref="A2440:A2454"/>
    <mergeCell ref="G2440:G2454"/>
    <mergeCell ref="A2455:A2469"/>
    <mergeCell ref="G2455:G2469"/>
    <mergeCell ref="A2470:A2484"/>
    <mergeCell ref="G2470:G2484"/>
    <mergeCell ref="A2665:A2679"/>
    <mergeCell ref="G2665:G2679"/>
    <mergeCell ref="A2680:A2694"/>
    <mergeCell ref="G2680:G2694"/>
    <mergeCell ref="A2425:A2439"/>
    <mergeCell ref="G2425:G2439"/>
    <mergeCell ref="A2350:A2364"/>
    <mergeCell ref="G2350:G2364"/>
    <mergeCell ref="A2365:A2379"/>
    <mergeCell ref="G2365:G2379"/>
    <mergeCell ref="A2380:A2394"/>
    <mergeCell ref="G2380:G2394"/>
    <mergeCell ref="A2305:A2319"/>
    <mergeCell ref="G2305:G2319"/>
    <mergeCell ref="A2320:A2334"/>
    <mergeCell ref="G2320:G2334"/>
    <mergeCell ref="A2335:A2349"/>
    <mergeCell ref="G2335:G2349"/>
    <mergeCell ref="A2530:A2544"/>
    <mergeCell ref="G2530:G2544"/>
    <mergeCell ref="A2545:A2559"/>
    <mergeCell ref="G2545:G2559"/>
    <mergeCell ref="A2290:A2304"/>
    <mergeCell ref="G2290:G2304"/>
    <mergeCell ref="A2215:A2229"/>
    <mergeCell ref="G2215:G2229"/>
    <mergeCell ref="A2230:A2244"/>
    <mergeCell ref="G2230:G2244"/>
    <mergeCell ref="A2245:A2259"/>
    <mergeCell ref="G2245:G2259"/>
    <mergeCell ref="A2170:A2184"/>
    <mergeCell ref="G2170:G2184"/>
    <mergeCell ref="A2185:A2199"/>
    <mergeCell ref="G2185:G2199"/>
    <mergeCell ref="A2200:A2214"/>
    <mergeCell ref="G2200:G2214"/>
    <mergeCell ref="A2395:A2409"/>
    <mergeCell ref="G2395:G2409"/>
    <mergeCell ref="A2410:A2424"/>
    <mergeCell ref="G2410:G2424"/>
    <mergeCell ref="A2155:A2169"/>
    <mergeCell ref="G2155:G2169"/>
    <mergeCell ref="A2080:A2094"/>
    <mergeCell ref="G2080:G2094"/>
    <mergeCell ref="A2095:A2109"/>
    <mergeCell ref="G2095:G2109"/>
    <mergeCell ref="A2110:A2124"/>
    <mergeCell ref="G2110:G2124"/>
    <mergeCell ref="A2035:A2049"/>
    <mergeCell ref="G2035:G2049"/>
    <mergeCell ref="A2050:A2064"/>
    <mergeCell ref="G2050:G2064"/>
    <mergeCell ref="A2065:A2079"/>
    <mergeCell ref="G2065:G2079"/>
    <mergeCell ref="A2260:A2274"/>
    <mergeCell ref="G2260:G2274"/>
    <mergeCell ref="A2275:A2289"/>
    <mergeCell ref="G2275:G2289"/>
    <mergeCell ref="A2020:A2034"/>
    <mergeCell ref="G2020:G2034"/>
    <mergeCell ref="A1945:A1959"/>
    <mergeCell ref="G1945:G1959"/>
    <mergeCell ref="A1960:A1974"/>
    <mergeCell ref="G1960:G1974"/>
    <mergeCell ref="A1975:A1989"/>
    <mergeCell ref="G1975:G1989"/>
    <mergeCell ref="A1900:A1914"/>
    <mergeCell ref="G1900:G1914"/>
    <mergeCell ref="A1915:A1929"/>
    <mergeCell ref="G1915:G1929"/>
    <mergeCell ref="A1930:A1944"/>
    <mergeCell ref="G1930:G1944"/>
    <mergeCell ref="A2125:A2139"/>
    <mergeCell ref="G2125:G2139"/>
    <mergeCell ref="A2140:A2154"/>
    <mergeCell ref="G2140:G2154"/>
    <mergeCell ref="A1885:A1899"/>
    <mergeCell ref="G1885:G1899"/>
    <mergeCell ref="A1810:A1824"/>
    <mergeCell ref="G1810:G1824"/>
    <mergeCell ref="A1825:A1839"/>
    <mergeCell ref="G1825:G1839"/>
    <mergeCell ref="A1840:A1854"/>
    <mergeCell ref="G1840:G1854"/>
    <mergeCell ref="A1765:A1779"/>
    <mergeCell ref="G1765:G1779"/>
    <mergeCell ref="A1780:A1794"/>
    <mergeCell ref="G1780:G1794"/>
    <mergeCell ref="A1795:A1809"/>
    <mergeCell ref="G1795:G1809"/>
    <mergeCell ref="A1990:A2004"/>
    <mergeCell ref="G1990:G2004"/>
    <mergeCell ref="A2005:A2019"/>
    <mergeCell ref="G2005:G2019"/>
    <mergeCell ref="A1750:A1764"/>
    <mergeCell ref="G1750:G1764"/>
    <mergeCell ref="A1675:A1689"/>
    <mergeCell ref="G1675:G1689"/>
    <mergeCell ref="A1690:A1704"/>
    <mergeCell ref="G1690:G1704"/>
    <mergeCell ref="A1705:A1719"/>
    <mergeCell ref="G1705:G1719"/>
    <mergeCell ref="A1630:A1644"/>
    <mergeCell ref="G1630:G1644"/>
    <mergeCell ref="A1645:A1659"/>
    <mergeCell ref="G1645:G1659"/>
    <mergeCell ref="A1660:A1674"/>
    <mergeCell ref="G1660:G1674"/>
    <mergeCell ref="A1855:A1869"/>
    <mergeCell ref="G1855:G1869"/>
    <mergeCell ref="A1870:A1884"/>
    <mergeCell ref="G1870:G1884"/>
    <mergeCell ref="A1615:A1629"/>
    <mergeCell ref="G1615:G1629"/>
    <mergeCell ref="A1540:A1554"/>
    <mergeCell ref="G1540:G1554"/>
    <mergeCell ref="A1555:A1569"/>
    <mergeCell ref="G1555:G1569"/>
    <mergeCell ref="A1570:A1584"/>
    <mergeCell ref="G1570:G1584"/>
    <mergeCell ref="A1495:A1509"/>
    <mergeCell ref="G1495:G1509"/>
    <mergeCell ref="A1510:A1524"/>
    <mergeCell ref="G1510:G1524"/>
    <mergeCell ref="A1525:A1539"/>
    <mergeCell ref="G1525:G1539"/>
    <mergeCell ref="A1720:A1734"/>
    <mergeCell ref="G1720:G1734"/>
    <mergeCell ref="A1735:A1749"/>
    <mergeCell ref="G1735:G1749"/>
    <mergeCell ref="A1480:A1494"/>
    <mergeCell ref="G1480:G1494"/>
    <mergeCell ref="A1405:A1419"/>
    <mergeCell ref="G1405:G1419"/>
    <mergeCell ref="A1420:A1434"/>
    <mergeCell ref="G1420:G1434"/>
    <mergeCell ref="A1435:A1449"/>
    <mergeCell ref="G1435:G1449"/>
    <mergeCell ref="A1360:A1374"/>
    <mergeCell ref="G1360:G1374"/>
    <mergeCell ref="A1375:A1389"/>
    <mergeCell ref="G1375:G1389"/>
    <mergeCell ref="A1390:A1404"/>
    <mergeCell ref="G1390:G1404"/>
    <mergeCell ref="A1585:A1599"/>
    <mergeCell ref="G1585:G1599"/>
    <mergeCell ref="A1600:A1614"/>
    <mergeCell ref="G1600:G1614"/>
    <mergeCell ref="A1345:A1359"/>
    <mergeCell ref="G1345:G1359"/>
    <mergeCell ref="A1270:A1284"/>
    <mergeCell ref="G1270:G1284"/>
    <mergeCell ref="A1285:A1299"/>
    <mergeCell ref="G1285:G1299"/>
    <mergeCell ref="A1300:A1314"/>
    <mergeCell ref="G1300:G1314"/>
    <mergeCell ref="A1225:A1239"/>
    <mergeCell ref="G1225:G1239"/>
    <mergeCell ref="A1240:A1254"/>
    <mergeCell ref="G1240:G1254"/>
    <mergeCell ref="A1255:A1269"/>
    <mergeCell ref="G1255:G1269"/>
    <mergeCell ref="A1450:A1464"/>
    <mergeCell ref="G1450:G1464"/>
    <mergeCell ref="A1465:A1479"/>
    <mergeCell ref="G1465:G1479"/>
    <mergeCell ref="A1210:A1224"/>
    <mergeCell ref="G1210:G1224"/>
    <mergeCell ref="A1135:A1149"/>
    <mergeCell ref="G1135:G1149"/>
    <mergeCell ref="A1150:A1164"/>
    <mergeCell ref="G1150:G1164"/>
    <mergeCell ref="A1165:A1179"/>
    <mergeCell ref="G1165:G1179"/>
    <mergeCell ref="A1090:A1104"/>
    <mergeCell ref="G1090:G1104"/>
    <mergeCell ref="A1105:A1119"/>
    <mergeCell ref="G1105:G1119"/>
    <mergeCell ref="A1120:A1134"/>
    <mergeCell ref="G1120:G1134"/>
    <mergeCell ref="A1315:A1329"/>
    <mergeCell ref="G1315:G1329"/>
    <mergeCell ref="A1330:A1344"/>
    <mergeCell ref="G1330:G1344"/>
    <mergeCell ref="A1045:A1059"/>
    <mergeCell ref="G1045:G1059"/>
    <mergeCell ref="A1060:A1074"/>
    <mergeCell ref="G1060:G1074"/>
    <mergeCell ref="A1075:A1089"/>
    <mergeCell ref="G1075:G1089"/>
    <mergeCell ref="A1030:A1044"/>
    <mergeCell ref="G1030:G1044"/>
    <mergeCell ref="A1016:A1019"/>
    <mergeCell ref="G1016:G1019"/>
    <mergeCell ref="A1020:A1023"/>
    <mergeCell ref="G1020:G1023"/>
    <mergeCell ref="A1024:A1029"/>
    <mergeCell ref="G1024:G1029"/>
    <mergeCell ref="A1180:A1194"/>
    <mergeCell ref="G1180:G1194"/>
    <mergeCell ref="A1195:A1209"/>
    <mergeCell ref="G1195:G1209"/>
    <mergeCell ref="A982:A995"/>
    <mergeCell ref="G982:G995"/>
    <mergeCell ref="A996:A1012"/>
    <mergeCell ref="G996:G1012"/>
    <mergeCell ref="A1013:A1015"/>
    <mergeCell ref="G1013:G1015"/>
    <mergeCell ref="A924:A936"/>
    <mergeCell ref="G924:G936"/>
    <mergeCell ref="A937:A955"/>
    <mergeCell ref="G937:G955"/>
    <mergeCell ref="A956:A981"/>
    <mergeCell ref="G956:G981"/>
    <mergeCell ref="A874:A885"/>
    <mergeCell ref="G874:G885"/>
    <mergeCell ref="A886:A904"/>
    <mergeCell ref="G886:G904"/>
    <mergeCell ref="A905:A923"/>
    <mergeCell ref="G905:G923"/>
    <mergeCell ref="A825:A843"/>
    <mergeCell ref="G825:G843"/>
    <mergeCell ref="A844:A855"/>
    <mergeCell ref="G844:G855"/>
    <mergeCell ref="A856:A873"/>
    <mergeCell ref="G856:G873"/>
    <mergeCell ref="A774:A791"/>
    <mergeCell ref="G774:G791"/>
    <mergeCell ref="A792:A804"/>
    <mergeCell ref="G792:G804"/>
    <mergeCell ref="A805:A824"/>
    <mergeCell ref="G805:G824"/>
    <mergeCell ref="A730:A742"/>
    <mergeCell ref="G730:G742"/>
    <mergeCell ref="A743:A754"/>
    <mergeCell ref="G743:G754"/>
    <mergeCell ref="A755:A773"/>
    <mergeCell ref="G755:G773"/>
    <mergeCell ref="A681:A700"/>
    <mergeCell ref="G681:G700"/>
    <mergeCell ref="A701:A711"/>
    <mergeCell ref="G701:G711"/>
    <mergeCell ref="A712:A729"/>
    <mergeCell ref="G712:G729"/>
    <mergeCell ref="A636:A645"/>
    <mergeCell ref="G636:G645"/>
    <mergeCell ref="A646:A661"/>
    <mergeCell ref="G646:G661"/>
    <mergeCell ref="A662:A680"/>
    <mergeCell ref="G662:G680"/>
    <mergeCell ref="A581:A593"/>
    <mergeCell ref="G581:G593"/>
    <mergeCell ref="A594:A615"/>
    <mergeCell ref="G594:G615"/>
    <mergeCell ref="A616:A635"/>
    <mergeCell ref="G616:G635"/>
    <mergeCell ref="A537:A549"/>
    <mergeCell ref="G537:G549"/>
    <mergeCell ref="A550:A567"/>
    <mergeCell ref="G550:G567"/>
    <mergeCell ref="A568:A580"/>
    <mergeCell ref="G568:G580"/>
    <mergeCell ref="A491:A503"/>
    <mergeCell ref="G491:G503"/>
    <mergeCell ref="A504:A517"/>
    <mergeCell ref="G504:G517"/>
    <mergeCell ref="A518:A536"/>
    <mergeCell ref="G518:G536"/>
    <mergeCell ref="A436:A459"/>
    <mergeCell ref="G436:G459"/>
    <mergeCell ref="A460:A478"/>
    <mergeCell ref="G460:G478"/>
    <mergeCell ref="A479:A490"/>
    <mergeCell ref="G479:G490"/>
    <mergeCell ref="A391:A409"/>
    <mergeCell ref="G391:G409"/>
    <mergeCell ref="A410:A421"/>
    <mergeCell ref="G410:G421"/>
    <mergeCell ref="A422:A435"/>
    <mergeCell ref="G422:G435"/>
    <mergeCell ref="A334:A352"/>
    <mergeCell ref="G334:G352"/>
    <mergeCell ref="A353:A371"/>
    <mergeCell ref="G353:G371"/>
    <mergeCell ref="A372:A390"/>
    <mergeCell ref="G372:G390"/>
    <mergeCell ref="A284:A296"/>
    <mergeCell ref="G284:G296"/>
    <mergeCell ref="A297:A314"/>
    <mergeCell ref="G297:G314"/>
    <mergeCell ref="A315:A333"/>
    <mergeCell ref="G315:G333"/>
    <mergeCell ref="A245:A258"/>
    <mergeCell ref="A259:A270"/>
    <mergeCell ref="A271:A283"/>
    <mergeCell ref="A210:A213"/>
    <mergeCell ref="G210:G213"/>
    <mergeCell ref="A215:A219"/>
    <mergeCell ref="A222:A223"/>
    <mergeCell ref="G222:G223"/>
    <mergeCell ref="A226:A243"/>
    <mergeCell ref="G226:G243"/>
    <mergeCell ref="A151:A154"/>
    <mergeCell ref="G151:G154"/>
    <mergeCell ref="A155:A196"/>
    <mergeCell ref="G155:G196"/>
    <mergeCell ref="A197:A209"/>
    <mergeCell ref="G197:G209"/>
    <mergeCell ref="G271:G283"/>
    <mergeCell ref="G259:G270"/>
    <mergeCell ref="G245:G258"/>
    <mergeCell ref="G44:G55"/>
    <mergeCell ref="G56:G57"/>
    <mergeCell ref="G58:G62"/>
    <mergeCell ref="A59:A62"/>
    <mergeCell ref="G63:G66"/>
    <mergeCell ref="A141:A150"/>
    <mergeCell ref="G141:G150"/>
    <mergeCell ref="A13:A16"/>
    <mergeCell ref="G13:G24"/>
    <mergeCell ref="G25:G43"/>
    <mergeCell ref="A30:A32"/>
    <mergeCell ref="A37:A38"/>
    <mergeCell ref="A39:A43"/>
    <mergeCell ref="A1:G1"/>
    <mergeCell ref="A3:A4"/>
    <mergeCell ref="G3:G6"/>
    <mergeCell ref="A5:A6"/>
    <mergeCell ref="G7:G11"/>
    <mergeCell ref="A9:A1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5" zoomScaleNormal="100" workbookViewId="0">
      <selection activeCell="M40" sqref="M40:M42"/>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12.4257812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16</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10936</v>
      </c>
      <c r="F8" s="1442"/>
      <c r="G8" s="1442"/>
      <c r="H8" s="1442"/>
      <c r="I8" s="1442"/>
      <c r="J8" s="1442"/>
      <c r="K8" s="1442"/>
      <c r="L8" s="1442"/>
      <c r="N8" s="828"/>
      <c r="O8" s="823"/>
      <c r="P8" s="823"/>
    </row>
    <row r="9" spans="1:22" ht="34.5" customHeight="1" x14ac:dyDescent="0.25">
      <c r="A9" s="1443" t="s">
        <v>9</v>
      </c>
      <c r="B9" s="1443"/>
      <c r="C9" s="1443"/>
      <c r="D9" s="1443"/>
      <c r="E9" s="1444" t="s">
        <v>10937</v>
      </c>
      <c r="F9" s="1444"/>
      <c r="G9" s="1444"/>
      <c r="H9" s="1234"/>
      <c r="I9" s="1234"/>
      <c r="J9" s="1234"/>
      <c r="K9" s="1234"/>
      <c r="L9" s="1234"/>
      <c r="N9" s="828"/>
      <c r="O9" s="823"/>
      <c r="P9" s="823"/>
    </row>
    <row r="10" spans="1:22" ht="22.5" customHeight="1" x14ac:dyDescent="0.25">
      <c r="A10" s="1445" t="s">
        <v>11</v>
      </c>
      <c r="B10" s="1445"/>
      <c r="C10" s="1235"/>
      <c r="E10" s="831" t="s">
        <v>10843</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t="s">
        <v>10938</v>
      </c>
      <c r="F11" s="832"/>
      <c r="G11" s="831"/>
      <c r="H11" s="831"/>
      <c r="I11" s="833"/>
      <c r="J11" s="832"/>
      <c r="K11" s="831"/>
      <c r="L11" s="834"/>
      <c r="N11" s="1227"/>
      <c r="O11" s="1227"/>
      <c r="P11" s="1227"/>
      <c r="Q11" s="1227"/>
      <c r="R11" s="1227"/>
      <c r="S11" s="1227"/>
      <c r="T11" s="1227"/>
    </row>
    <row r="12" spans="1:22" ht="92.25" customHeight="1" x14ac:dyDescent="0.25">
      <c r="A12" s="1235" t="s">
        <v>15</v>
      </c>
      <c r="B12" s="1235"/>
      <c r="C12" s="1235"/>
      <c r="E12" s="1446" t="s">
        <v>10940</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124</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10919</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10944</v>
      </c>
      <c r="F15" s="1447"/>
      <c r="G15" s="1447"/>
      <c r="H15" s="1447"/>
      <c r="I15" s="1447"/>
      <c r="J15" s="1447"/>
      <c r="K15" s="1447"/>
      <c r="L15" s="1447"/>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10939</v>
      </c>
      <c r="M18" s="903"/>
      <c r="N18" s="1007"/>
      <c r="O18" s="1007"/>
      <c r="P18" s="1007"/>
      <c r="Q18" s="1007"/>
      <c r="R18" s="1007"/>
      <c r="S18" s="1007"/>
      <c r="T18" s="1007"/>
    </row>
    <row r="19" spans="1:20" s="2" customFormat="1" ht="126" customHeight="1" x14ac:dyDescent="0.25">
      <c r="A19" s="1243">
        <v>1</v>
      </c>
      <c r="B19" s="839">
        <v>19</v>
      </c>
      <c r="C19" s="839">
        <v>57</v>
      </c>
      <c r="D19" s="1243" t="s">
        <v>18</v>
      </c>
      <c r="E19" s="839" t="s">
        <v>10407</v>
      </c>
      <c r="F19" s="885">
        <v>1</v>
      </c>
      <c r="G19" s="886">
        <v>460000</v>
      </c>
      <c r="H19" s="839">
        <v>1.19</v>
      </c>
      <c r="I19" s="1439">
        <v>124</v>
      </c>
      <c r="J19" s="1440"/>
      <c r="K19" s="844">
        <f>ROUND(G19*H19*I19,)</f>
        <v>67877600</v>
      </c>
      <c r="L19" s="1237" t="str">
        <f>E12</f>
        <v>Các tuyến đường giao thông đấu nối trực tiếp ra Đường Nguyễn Thiếp đoạn từ Đường Ngô Quyền đến Suối Gia Ui có hiện trạng là đường nhựa, bê tông xi măng:
- Có bề rộng ≥5m, cách đường giao thông ≤600m.
- Có bề rộng từ ≥3m đến &lt;5m, cách đường giao thông ≤400m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124</v>
      </c>
      <c r="J20" s="1456"/>
      <c r="K20" s="848">
        <f>SUM(K19:K19)</f>
        <v>67877600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19</v>
      </c>
      <c r="C24" s="1226">
        <f t="shared" si="0"/>
        <v>57</v>
      </c>
      <c r="D24" s="1226" t="str">
        <f t="shared" si="0"/>
        <v>m²</v>
      </c>
      <c r="E24" s="1226" t="str">
        <f t="shared" si="0"/>
        <v>BHK</v>
      </c>
      <c r="F24" s="60">
        <f t="shared" si="0"/>
        <v>1</v>
      </c>
      <c r="G24" s="1463">
        <f t="shared" si="0"/>
        <v>460000</v>
      </c>
      <c r="H24" s="1464"/>
      <c r="I24" s="855">
        <f>I19</f>
        <v>124</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2</v>
      </c>
      <c r="J27" s="727">
        <v>0.5</v>
      </c>
      <c r="K27" s="73">
        <f>F27*G27*I27*J27</f>
        <v>3600000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3600000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hidden="1" customHeight="1" x14ac:dyDescent="0.25">
      <c r="A31" s="1226">
        <v>1</v>
      </c>
      <c r="B31" s="1474" t="str">
        <f>'[3]vật kiến trúc 2026'!B234</f>
        <v>Trụ bê tông cắm ranh hàng rào cao 1,2 đến 2,2m</v>
      </c>
      <c r="C31" s="1475"/>
      <c r="D31" s="1475"/>
      <c r="E31" s="1476"/>
      <c r="F31" s="1225"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226">
        <v>2</v>
      </c>
      <c r="B32" s="1474" t="s">
        <v>9998</v>
      </c>
      <c r="C32" s="1475"/>
      <c r="D32" s="1475"/>
      <c r="E32" s="1476"/>
      <c r="F32" s="1225"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225"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225"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226">
        <v>4</v>
      </c>
      <c r="B35" s="1474" t="str">
        <f>'[3]vật kiến trúc 2026'!B241</f>
        <v>Hàng rào lưới B40</v>
      </c>
      <c r="C35" s="1475"/>
      <c r="D35" s="1475"/>
      <c r="E35" s="1476"/>
      <c r="F35" s="1225"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226">
        <v>5</v>
      </c>
      <c r="B36" s="1474" t="str">
        <f>'[3]vật kiến trúc 2026'!B240</f>
        <v>Mảng rào dây kẽm gai</v>
      </c>
      <c r="C36" s="1475"/>
      <c r="D36" s="1475"/>
      <c r="E36" s="1476"/>
      <c r="F36" s="1225"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232" t="s">
        <v>25</v>
      </c>
      <c r="B39" s="1480" t="s">
        <v>87</v>
      </c>
      <c r="C39" s="1480"/>
      <c r="D39" s="1480"/>
      <c r="E39" s="1480"/>
      <c r="F39" s="1232" t="s">
        <v>60</v>
      </c>
      <c r="G39" s="1232" t="s">
        <v>31</v>
      </c>
      <c r="H39" s="1241" t="s">
        <v>10516</v>
      </c>
      <c r="I39" s="865" t="s">
        <v>61</v>
      </c>
      <c r="J39" s="866" t="s">
        <v>34</v>
      </c>
      <c r="K39" s="1232" t="s">
        <v>35</v>
      </c>
      <c r="L39" s="853" t="s">
        <v>41</v>
      </c>
      <c r="M39" s="1091"/>
      <c r="N39" s="1160"/>
      <c r="O39" s="927"/>
      <c r="P39" s="928"/>
      <c r="Q39" s="1108"/>
    </row>
    <row r="40" spans="1:17" s="1012" customFormat="1" ht="50.25" customHeight="1" x14ac:dyDescent="0.25">
      <c r="A40" s="1244">
        <v>1</v>
      </c>
      <c r="B40" s="1474" t="s">
        <v>10941</v>
      </c>
      <c r="C40" s="1475"/>
      <c r="D40" s="1475"/>
      <c r="E40" s="1476"/>
      <c r="F40" s="1106" t="str">
        <f>VLOOKUP(B40,'CÂY TRỒNG 2026'!$B$3:$D$30104,2,0)</f>
        <v>ha</v>
      </c>
      <c r="G40" s="1106">
        <f>VLOOKUP(B40,'CÂY TRỒNG 2026'!$B$3:$D$30104,3,0)</f>
        <v>68000000</v>
      </c>
      <c r="H40" s="909">
        <f>VLOOKUP(B40,'CÂY TRỒNG 2026'!$B$3:$E$9990,4,0)</f>
        <v>0</v>
      </c>
      <c r="I40" s="870">
        <f>124/10000</f>
        <v>1.24E-2</v>
      </c>
      <c r="J40" s="727">
        <v>1</v>
      </c>
      <c r="K40" s="905">
        <f>ROUND(G40*I40*J40,)</f>
        <v>843200</v>
      </c>
      <c r="L40" s="1237" t="str">
        <f>'CÂY TRỒNG 2026'!F65</f>
        <v>áp Cỏ thức ăn chăn nuôi</v>
      </c>
      <c r="M40" s="931"/>
      <c r="N40" s="1110"/>
      <c r="O40" s="753"/>
      <c r="P40" s="753"/>
      <c r="Q40" s="1111"/>
    </row>
    <row r="41" spans="1:17" ht="28.5" customHeight="1" x14ac:dyDescent="0.25">
      <c r="A41" s="1480" t="s">
        <v>111</v>
      </c>
      <c r="B41" s="1480"/>
      <c r="C41" s="1480"/>
      <c r="D41" s="1480"/>
      <c r="E41" s="1480"/>
      <c r="F41" s="1480"/>
      <c r="G41" s="1480"/>
      <c r="H41" s="1480"/>
      <c r="I41" s="1480"/>
      <c r="J41" s="1480"/>
      <c r="K41" s="111">
        <f>SUM(K40:K40)</f>
        <v>843200</v>
      </c>
      <c r="L41" s="872"/>
      <c r="M41" s="1224"/>
      <c r="N41" s="3">
        <f>I20</f>
        <v>124</v>
      </c>
      <c r="O41" s="753" t="e">
        <f>SUM(#REF!)</f>
        <v>#REF!</v>
      </c>
    </row>
    <row r="42" spans="1:17" ht="41.25" customHeight="1" x14ac:dyDescent="0.25">
      <c r="A42" s="1481" t="s">
        <v>10429</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8000000</v>
      </c>
      <c r="L42" s="112" t="s">
        <v>113</v>
      </c>
      <c r="M42" s="1249"/>
    </row>
    <row r="43" spans="1:17" ht="30" customHeight="1" x14ac:dyDescent="0.25">
      <c r="A43" s="1480" t="s">
        <v>10574</v>
      </c>
      <c r="B43" s="1480"/>
      <c r="C43" s="1480"/>
      <c r="D43" s="1480"/>
      <c r="E43" s="1480"/>
      <c r="F43" s="1480"/>
      <c r="G43" s="1480"/>
      <c r="H43" s="1480"/>
      <c r="I43" s="1480"/>
      <c r="J43" s="1480"/>
      <c r="K43" s="875">
        <f>K42+K41+K37+K20+K28</f>
        <v>80320800</v>
      </c>
      <c r="L43" s="872"/>
      <c r="M43" s="114">
        <f>K42+K28+K20+K41</f>
        <v>80320800</v>
      </c>
    </row>
    <row r="44" spans="1:17" s="116" customFormat="1" ht="52.5" customHeight="1" x14ac:dyDescent="0.25">
      <c r="A44" s="1483" t="s">
        <v>115</v>
      </c>
      <c r="B44" s="1483"/>
      <c r="C44" s="1483"/>
      <c r="D44" s="1483"/>
      <c r="E44" s="1483"/>
      <c r="F44" s="1483"/>
      <c r="G44" s="1483"/>
      <c r="H44" s="1483"/>
      <c r="I44" s="1483"/>
      <c r="J44" s="1483"/>
      <c r="K44" s="1483"/>
      <c r="L44" s="1483"/>
      <c r="M44" s="1236"/>
      <c r="O44" s="876"/>
      <c r="P44" s="876"/>
    </row>
    <row r="45" spans="1:17" s="119" customFormat="1" ht="48" customHeight="1" x14ac:dyDescent="0.25">
      <c r="A45" s="1479" t="s">
        <v>10375</v>
      </c>
      <c r="B45" s="1479"/>
      <c r="C45" s="1479"/>
      <c r="D45" s="1479"/>
      <c r="E45" s="1479"/>
      <c r="F45" s="1479"/>
      <c r="G45" s="1479"/>
      <c r="H45" s="1479"/>
      <c r="I45" s="1479"/>
      <c r="J45" s="1479"/>
      <c r="K45" s="1479"/>
      <c r="L45" s="1479"/>
      <c r="M45" s="1231"/>
      <c r="O45" s="876"/>
      <c r="P45" s="876"/>
    </row>
    <row r="46" spans="1:17" s="119" customFormat="1" ht="54" customHeight="1" x14ac:dyDescent="0.25">
      <c r="A46" s="1479" t="s">
        <v>117</v>
      </c>
      <c r="B46" s="1479"/>
      <c r="C46" s="1479"/>
      <c r="D46" s="1479"/>
      <c r="E46" s="1479"/>
      <c r="F46" s="1479"/>
      <c r="G46" s="1479"/>
      <c r="H46" s="1479"/>
      <c r="I46" s="1479"/>
      <c r="J46" s="1479"/>
      <c r="K46" s="877">
        <f>K43</f>
        <v>80320800</v>
      </c>
      <c r="L46" s="1230" t="s">
        <v>118</v>
      </c>
      <c r="M46" s="1231"/>
      <c r="O46" s="876"/>
      <c r="P46" s="876"/>
    </row>
    <row r="47" spans="1:17" s="119" customFormat="1" ht="14.25" x14ac:dyDescent="0.25">
      <c r="A47" s="1479" t="s">
        <v>119</v>
      </c>
      <c r="B47" s="1479"/>
      <c r="C47" s="1479"/>
      <c r="D47" s="1479"/>
      <c r="E47" s="1479"/>
      <c r="F47" s="1479"/>
      <c r="G47" s="1479"/>
      <c r="H47" s="1479"/>
      <c r="I47" s="1479"/>
      <c r="J47" s="1479"/>
      <c r="K47" s="1479"/>
      <c r="L47" s="1479"/>
      <c r="M47" s="1231"/>
      <c r="O47" s="876"/>
      <c r="P47" s="876"/>
    </row>
    <row r="48" spans="1:17"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3">
    <mergeCell ref="A47:L47"/>
    <mergeCell ref="A48:C48"/>
    <mergeCell ref="F48:J48"/>
    <mergeCell ref="A56:C56"/>
    <mergeCell ref="F56:J56"/>
    <mergeCell ref="A46:J46"/>
    <mergeCell ref="B39:E39"/>
    <mergeCell ref="B40:E40"/>
    <mergeCell ref="B35:E35"/>
    <mergeCell ref="G35:H35"/>
    <mergeCell ref="B36:E36"/>
    <mergeCell ref="G36:H36"/>
    <mergeCell ref="A37:J37"/>
    <mergeCell ref="A38:L38"/>
    <mergeCell ref="A41:J41"/>
    <mergeCell ref="A42:J42"/>
    <mergeCell ref="A43:J43"/>
    <mergeCell ref="A44:L44"/>
    <mergeCell ref="A45:L45"/>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2"/>
  <sheetViews>
    <sheetView topLeftCell="A28" zoomScaleNormal="100" workbookViewId="0">
      <selection activeCell="A34" sqref="A34:L34"/>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12.4257812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17</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10943</v>
      </c>
      <c r="F8" s="1442"/>
      <c r="G8" s="1442"/>
      <c r="H8" s="1442"/>
      <c r="I8" s="1442"/>
      <c r="J8" s="1442"/>
      <c r="K8" s="1442"/>
      <c r="L8" s="1442"/>
      <c r="N8" s="828"/>
      <c r="O8" s="823"/>
      <c r="P8" s="823"/>
    </row>
    <row r="9" spans="1:22" ht="34.5" customHeight="1" x14ac:dyDescent="0.25">
      <c r="A9" s="1443" t="s">
        <v>9</v>
      </c>
      <c r="B9" s="1443"/>
      <c r="C9" s="1443"/>
      <c r="D9" s="1443"/>
      <c r="E9" s="1444" t="s">
        <v>10948</v>
      </c>
      <c r="F9" s="1444"/>
      <c r="G9" s="1444"/>
      <c r="H9" s="1234"/>
      <c r="I9" s="1234"/>
      <c r="J9" s="1234"/>
      <c r="K9" s="1234"/>
      <c r="L9" s="1234"/>
      <c r="N9" s="828"/>
      <c r="O9" s="823"/>
      <c r="P9" s="823"/>
    </row>
    <row r="10" spans="1:22" ht="22.5" customHeight="1" x14ac:dyDescent="0.25">
      <c r="A10" s="1445" t="s">
        <v>11</v>
      </c>
      <c r="B10" s="1445"/>
      <c r="C10" s="1235"/>
      <c r="E10" s="831" t="s">
        <v>10879</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t="s">
        <v>10949</v>
      </c>
      <c r="F11" s="832"/>
      <c r="G11" s="831"/>
      <c r="H11" s="831"/>
      <c r="I11" s="833"/>
      <c r="J11" s="832"/>
      <c r="K11" s="831"/>
      <c r="L11" s="834"/>
      <c r="N11" s="1227"/>
      <c r="O11" s="1227"/>
      <c r="P11" s="1227"/>
      <c r="Q11" s="1227"/>
      <c r="R11" s="1227"/>
      <c r="S11" s="1227"/>
      <c r="T11" s="1227"/>
    </row>
    <row r="12" spans="1:22" ht="92.25" customHeight="1" x14ac:dyDescent="0.25">
      <c r="A12" s="1235" t="s">
        <v>15</v>
      </c>
      <c r="B12" s="1235"/>
      <c r="C12" s="1235"/>
      <c r="E12" s="1446" t="s">
        <v>10950</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22.8</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10919</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10962</v>
      </c>
      <c r="F15" s="1447"/>
      <c r="G15" s="1447"/>
      <c r="H15" s="1447"/>
      <c r="I15" s="1447"/>
      <c r="J15" s="1447"/>
      <c r="K15" s="1447"/>
      <c r="L15" s="1447"/>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10947</v>
      </c>
      <c r="M18" s="903"/>
      <c r="N18" s="1007"/>
      <c r="O18" s="1007"/>
      <c r="P18" s="1007"/>
      <c r="Q18" s="1007"/>
      <c r="R18" s="1007"/>
      <c r="S18" s="1007"/>
      <c r="T18" s="1007"/>
    </row>
    <row r="19" spans="1:20" s="2" customFormat="1" ht="126" customHeight="1" x14ac:dyDescent="0.25">
      <c r="A19" s="1243">
        <v>1</v>
      </c>
      <c r="B19" s="839">
        <v>449</v>
      </c>
      <c r="C19" s="839">
        <v>271</v>
      </c>
      <c r="D19" s="1243" t="s">
        <v>18</v>
      </c>
      <c r="E19" s="839" t="s">
        <v>10407</v>
      </c>
      <c r="F19" s="885">
        <v>1</v>
      </c>
      <c r="G19" s="886">
        <v>350000</v>
      </c>
      <c r="H19" s="839">
        <v>1.19</v>
      </c>
      <c r="I19" s="1439">
        <v>22.8</v>
      </c>
      <c r="J19" s="1440"/>
      <c r="K19" s="844">
        <f>ROUND(G19*H19*I19,)</f>
        <v>9496200</v>
      </c>
      <c r="L19" s="1237" t="str">
        <f>E12</f>
        <v>Các tuyến đường giao thông không đấu nối trực tiếp và thông ra Đường vào UBND xã Xuân Hiệp cũ đoạn từ Quốc lộ 1 đến Ngã ba (hết ranh thửa đất số 29, tờ BĐĐC số 271, xã Xuân Lộc) có hiện trạng là đường nhựa, bê tông xi măng:
- Có bề rộng ≥5m, cách đường giao thông ≤1.000m.
- Có bề rộng từ ≥3m đến &lt;5m, cách đường giao thông ≤500m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22.8</v>
      </c>
      <c r="J20" s="1456"/>
      <c r="K20" s="848">
        <f>SUM(K19:K19)</f>
        <v>9496200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449</v>
      </c>
      <c r="C24" s="1226">
        <f t="shared" si="0"/>
        <v>271</v>
      </c>
      <c r="D24" s="1226" t="str">
        <f t="shared" si="0"/>
        <v>m²</v>
      </c>
      <c r="E24" s="1226" t="str">
        <f t="shared" si="0"/>
        <v>BHK</v>
      </c>
      <c r="F24" s="60">
        <f t="shared" si="0"/>
        <v>1</v>
      </c>
      <c r="G24" s="1463">
        <f t="shared" si="0"/>
        <v>350000</v>
      </c>
      <c r="H24" s="1464"/>
      <c r="I24" s="855">
        <f>I19</f>
        <v>22.8</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customHeight="1" x14ac:dyDescent="0.25">
      <c r="A29" s="1470" t="s">
        <v>10923</v>
      </c>
      <c r="B29" s="1470"/>
      <c r="C29" s="1470"/>
      <c r="D29" s="1470"/>
      <c r="E29" s="1470"/>
      <c r="F29" s="1470"/>
      <c r="G29" s="1470"/>
      <c r="H29" s="1470"/>
      <c r="I29" s="1470"/>
      <c r="J29" s="1470"/>
      <c r="K29" s="1470"/>
      <c r="L29" s="1470"/>
    </row>
    <row r="30" spans="1:20" ht="56.25"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customHeight="1" x14ac:dyDescent="0.25">
      <c r="A31" s="1226">
        <v>1</v>
      </c>
      <c r="B31" s="1474" t="str">
        <f>'vật kiến trúc 2026'!B241</f>
        <v>Hàng rào lưới B40</v>
      </c>
      <c r="C31" s="1475"/>
      <c r="D31" s="1475"/>
      <c r="E31" s="1476"/>
      <c r="F31" s="1225" t="str">
        <f>VLOOKUP(B31,'vật kiến trúc 2026'!$B$3:$D$318,2,0)</f>
        <v>m2</v>
      </c>
      <c r="G31" s="1477">
        <f>VLOOKUP(B31,'vật kiến trúc 2026'!$B$3:$D$318,3,0)</f>
        <v>101000</v>
      </c>
      <c r="H31" s="1478"/>
      <c r="I31" s="87">
        <f>10*1.2</f>
        <v>12</v>
      </c>
      <c r="J31" s="868">
        <v>0.8</v>
      </c>
      <c r="K31" s="844">
        <f t="shared" ref="K31:K32" si="1">ROUND(G31*I31*J31,)</f>
        <v>969600</v>
      </c>
      <c r="L31" s="869"/>
    </row>
    <row r="32" spans="1:20" s="1256" customFormat="1" ht="48.75" customHeight="1" x14ac:dyDescent="0.25">
      <c r="A32" s="1265">
        <v>2</v>
      </c>
      <c r="B32" s="1492" t="str">
        <f>'vật kiến trúc 2026'!B285</f>
        <v>Cột sắt vuông 4 cao 2m</v>
      </c>
      <c r="C32" s="1493"/>
      <c r="D32" s="1493"/>
      <c r="E32" s="1494"/>
      <c r="F32" s="1266" t="str">
        <f>VLOOKUP(B32,'vật kiến trúc 2026'!$B$3:$D$318,2,0)</f>
        <v>Trụ</v>
      </c>
      <c r="G32" s="1497">
        <f>VLOOKUP(B32,'vật kiến trúc 2026'!$B$3:$D$318,3,0)</f>
        <v>288000</v>
      </c>
      <c r="H32" s="1498"/>
      <c r="I32" s="1214">
        <v>1</v>
      </c>
      <c r="J32" s="1267">
        <v>0.8</v>
      </c>
      <c r="K32" s="1057">
        <f t="shared" si="1"/>
        <v>230400</v>
      </c>
      <c r="L32" s="1268" t="str">
        <f>'vật kiến trúc 2026'!E285</f>
        <v>tính tam suất trụ điện bằng ống sắt tráng kẽm D90</v>
      </c>
      <c r="M32" s="1256" t="s">
        <v>10973</v>
      </c>
      <c r="O32" s="1218"/>
      <c r="P32" s="1218"/>
    </row>
    <row r="33" spans="1:17" ht="23.25" customHeight="1" x14ac:dyDescent="0.25">
      <c r="A33" s="1480" t="s">
        <v>85</v>
      </c>
      <c r="B33" s="1480"/>
      <c r="C33" s="1480"/>
      <c r="D33" s="1480"/>
      <c r="E33" s="1480"/>
      <c r="F33" s="1480"/>
      <c r="G33" s="1480"/>
      <c r="H33" s="1480"/>
      <c r="I33" s="1480"/>
      <c r="J33" s="1480"/>
      <c r="K33" s="871">
        <f>SUM(K31:K32)</f>
        <v>1200000</v>
      </c>
      <c r="L33" s="872"/>
    </row>
    <row r="34" spans="1:17" s="1012" customFormat="1" ht="46.5" customHeight="1" x14ac:dyDescent="0.25">
      <c r="A34" s="1481" t="s">
        <v>10951</v>
      </c>
      <c r="B34" s="1481"/>
      <c r="C34" s="1481"/>
      <c r="D34" s="1481"/>
      <c r="E34" s="1481"/>
      <c r="F34" s="1481"/>
      <c r="G34" s="1481"/>
      <c r="H34" s="1481"/>
      <c r="I34" s="1481"/>
      <c r="J34" s="1481"/>
      <c r="K34" s="1481"/>
      <c r="L34" s="1481"/>
      <c r="M34" s="928"/>
      <c r="N34" s="1107"/>
      <c r="O34" s="931"/>
      <c r="P34" s="753"/>
    </row>
    <row r="35" spans="1:17" s="1012" customFormat="1" ht="56.25" customHeight="1" x14ac:dyDescent="0.25">
      <c r="A35" s="1232" t="s">
        <v>25</v>
      </c>
      <c r="B35" s="1480" t="s">
        <v>87</v>
      </c>
      <c r="C35" s="1480"/>
      <c r="D35" s="1480"/>
      <c r="E35" s="1480"/>
      <c r="F35" s="1232" t="s">
        <v>60</v>
      </c>
      <c r="G35" s="1232" t="s">
        <v>31</v>
      </c>
      <c r="H35" s="1241" t="s">
        <v>10516</v>
      </c>
      <c r="I35" s="865" t="s">
        <v>61</v>
      </c>
      <c r="J35" s="866" t="s">
        <v>34</v>
      </c>
      <c r="K35" s="1232" t="s">
        <v>35</v>
      </c>
      <c r="L35" s="853" t="s">
        <v>41</v>
      </c>
      <c r="M35" s="1091"/>
      <c r="N35" s="1160"/>
      <c r="O35" s="927"/>
      <c r="P35" s="928"/>
      <c r="Q35" s="1108"/>
    </row>
    <row r="36" spans="1:17" s="1012" customFormat="1" ht="50.25" customHeight="1" x14ac:dyDescent="0.25">
      <c r="A36" s="1244">
        <v>1</v>
      </c>
      <c r="B36" s="1474" t="s">
        <v>201</v>
      </c>
      <c r="C36" s="1475"/>
      <c r="D36" s="1475"/>
      <c r="E36" s="1476"/>
      <c r="F36" s="1106" t="str">
        <f>VLOOKUP(B36,'CÂY TRỒNG 2026'!$B$3:$D$30104,2,0)</f>
        <v>ha</v>
      </c>
      <c r="G36" s="1106">
        <f>VLOOKUP(B36,'CÂY TRỒNG 2026'!$B$3:$D$30104,3,0)</f>
        <v>280000000</v>
      </c>
      <c r="H36" s="909">
        <f>VLOOKUP(B36,'CÂY TRỒNG 2026'!$B$3:$E$9990,4,0)</f>
        <v>0</v>
      </c>
      <c r="I36" s="870">
        <f>10/10000</f>
        <v>1E-3</v>
      </c>
      <c r="J36" s="727">
        <v>1</v>
      </c>
      <c r="K36" s="905">
        <f>ROUND(G36*I36*J36,)</f>
        <v>280000</v>
      </c>
      <c r="L36" s="1237" t="str">
        <f>'CÂY TRỒNG 2026'!F65</f>
        <v>áp Cỏ thức ăn chăn nuôi</v>
      </c>
      <c r="M36" s="931"/>
      <c r="N36" s="1110"/>
      <c r="O36" s="753"/>
      <c r="P36" s="753"/>
      <c r="Q36" s="1111"/>
    </row>
    <row r="37" spans="1:17" ht="28.5" customHeight="1" x14ac:dyDescent="0.25">
      <c r="A37" s="1480" t="s">
        <v>111</v>
      </c>
      <c r="B37" s="1480"/>
      <c r="C37" s="1480"/>
      <c r="D37" s="1480"/>
      <c r="E37" s="1480"/>
      <c r="F37" s="1480"/>
      <c r="G37" s="1480"/>
      <c r="H37" s="1480"/>
      <c r="I37" s="1480"/>
      <c r="J37" s="1480"/>
      <c r="K37" s="111">
        <f>SUM(K36:K36)</f>
        <v>280000</v>
      </c>
      <c r="L37" s="872"/>
      <c r="M37" s="1224"/>
      <c r="N37" s="3">
        <f>I20</f>
        <v>22.8</v>
      </c>
      <c r="O37" s="753" t="e">
        <f>SUM(#REF!)</f>
        <v>#REF!</v>
      </c>
    </row>
    <row r="38" spans="1:17" ht="41.25" customHeight="1" x14ac:dyDescent="0.25">
      <c r="A38" s="1481" t="s">
        <v>112</v>
      </c>
      <c r="B38" s="1482"/>
      <c r="C38" s="1482"/>
      <c r="D38" s="1482"/>
      <c r="E38" s="1482"/>
      <c r="F38" s="1482"/>
      <c r="G38" s="1482"/>
      <c r="H38" s="1482"/>
      <c r="I38" s="1482"/>
      <c r="J38" s="1482"/>
      <c r="K38" s="111">
        <f>IF(K20+K28+K33+K37&lt;20000000,2000000,IF(K20+K28+K33+K37&lt;50000000,4000000,IF(K20+K28+K33+K37&lt;100000000,8000000,IF(K20+K28+K33+K37&lt;200000000,12000000,IF(K20+K28+K33+K37&lt;500000000,16000000,20000000)))))</f>
        <v>2000000</v>
      </c>
      <c r="L38" s="112" t="s">
        <v>113</v>
      </c>
      <c r="M38" s="1249"/>
    </row>
    <row r="39" spans="1:17" ht="30" customHeight="1" x14ac:dyDescent="0.25">
      <c r="A39" s="1480" t="s">
        <v>114</v>
      </c>
      <c r="B39" s="1480"/>
      <c r="C39" s="1480"/>
      <c r="D39" s="1480"/>
      <c r="E39" s="1480"/>
      <c r="F39" s="1480"/>
      <c r="G39" s="1480"/>
      <c r="H39" s="1480"/>
      <c r="I39" s="1480"/>
      <c r="J39" s="1480"/>
      <c r="K39" s="875">
        <f>K38+K37+K33+K20+K28</f>
        <v>14776200</v>
      </c>
      <c r="L39" s="872"/>
      <c r="M39" s="114">
        <f>K38+K28+K20+K37+K33</f>
        <v>14776200</v>
      </c>
    </row>
    <row r="40" spans="1:17" s="116" customFormat="1" ht="52.5" customHeight="1" x14ac:dyDescent="0.25">
      <c r="A40" s="1483" t="s">
        <v>115</v>
      </c>
      <c r="B40" s="1483"/>
      <c r="C40" s="1483"/>
      <c r="D40" s="1483"/>
      <c r="E40" s="1483"/>
      <c r="F40" s="1483"/>
      <c r="G40" s="1483"/>
      <c r="H40" s="1483"/>
      <c r="I40" s="1483"/>
      <c r="J40" s="1483"/>
      <c r="K40" s="1483"/>
      <c r="L40" s="1483"/>
      <c r="M40" s="1236"/>
      <c r="O40" s="876"/>
      <c r="P40" s="876"/>
    </row>
    <row r="41" spans="1:17" s="119" customFormat="1" ht="48" customHeight="1" x14ac:dyDescent="0.25">
      <c r="A41" s="1479" t="s">
        <v>10375</v>
      </c>
      <c r="B41" s="1479"/>
      <c r="C41" s="1479"/>
      <c r="D41" s="1479"/>
      <c r="E41" s="1479"/>
      <c r="F41" s="1479"/>
      <c r="G41" s="1479"/>
      <c r="H41" s="1479"/>
      <c r="I41" s="1479"/>
      <c r="J41" s="1479"/>
      <c r="K41" s="1479"/>
      <c r="L41" s="1479"/>
      <c r="M41" s="1231"/>
      <c r="O41" s="876"/>
      <c r="P41" s="876"/>
    </row>
    <row r="42" spans="1:17" s="119" customFormat="1" ht="54" customHeight="1" x14ac:dyDescent="0.25">
      <c r="A42" s="1479" t="s">
        <v>117</v>
      </c>
      <c r="B42" s="1479"/>
      <c r="C42" s="1479"/>
      <c r="D42" s="1479"/>
      <c r="E42" s="1479"/>
      <c r="F42" s="1479"/>
      <c r="G42" s="1479"/>
      <c r="H42" s="1479"/>
      <c r="I42" s="1479"/>
      <c r="J42" s="1479"/>
      <c r="K42" s="877">
        <f>K39</f>
        <v>14776200</v>
      </c>
      <c r="L42" s="1230" t="s">
        <v>118</v>
      </c>
      <c r="M42" s="1231"/>
      <c r="O42" s="876"/>
      <c r="P42" s="876"/>
    </row>
    <row r="43" spans="1:17" s="119" customFormat="1" ht="14.25" x14ac:dyDescent="0.25">
      <c r="A43" s="1479" t="s">
        <v>119</v>
      </c>
      <c r="B43" s="1479"/>
      <c r="C43" s="1479"/>
      <c r="D43" s="1479"/>
      <c r="E43" s="1479"/>
      <c r="F43" s="1479"/>
      <c r="G43" s="1479"/>
      <c r="H43" s="1479"/>
      <c r="I43" s="1479"/>
      <c r="J43" s="1479"/>
      <c r="K43" s="1479"/>
      <c r="L43" s="1479"/>
      <c r="M43" s="1231"/>
      <c r="O43" s="876"/>
      <c r="P43" s="876"/>
    </row>
    <row r="44" spans="1:17" s="123" customFormat="1" ht="15" customHeight="1" x14ac:dyDescent="0.25">
      <c r="A44" s="1484" t="s">
        <v>120</v>
      </c>
      <c r="B44" s="1484"/>
      <c r="C44" s="1484"/>
      <c r="D44" s="879"/>
      <c r="E44" s="879"/>
      <c r="F44" s="1485" t="s">
        <v>10444</v>
      </c>
      <c r="G44" s="1485"/>
      <c r="H44" s="1485"/>
      <c r="I44" s="1485"/>
      <c r="J44" s="1485"/>
      <c r="K44" s="879"/>
      <c r="L44" s="1231" t="s">
        <v>122</v>
      </c>
      <c r="M44" s="1231"/>
      <c r="O44" s="753"/>
      <c r="P44" s="753"/>
    </row>
    <row r="45" spans="1:17" s="123" customFormat="1" x14ac:dyDescent="0.25">
      <c r="A45" s="880"/>
      <c r="B45" s="880"/>
      <c r="C45" s="880"/>
      <c r="L45" s="1231" t="s">
        <v>123</v>
      </c>
      <c r="M45" s="756"/>
      <c r="O45" s="753"/>
      <c r="P45" s="753"/>
    </row>
    <row r="46" spans="1:17" s="123" customFormat="1" x14ac:dyDescent="0.25">
      <c r="A46" s="881"/>
      <c r="B46" s="761"/>
      <c r="C46" s="761"/>
      <c r="G46" s="761"/>
      <c r="H46" s="761"/>
      <c r="I46" s="882"/>
      <c r="L46" s="883"/>
      <c r="M46" s="761"/>
      <c r="O46" s="753"/>
      <c r="P46" s="753"/>
    </row>
    <row r="47" spans="1:17" s="123" customFormat="1" x14ac:dyDescent="0.25">
      <c r="A47" s="881"/>
      <c r="B47" s="761"/>
      <c r="C47" s="761"/>
      <c r="G47" s="761"/>
      <c r="H47" s="761"/>
      <c r="I47" s="882"/>
      <c r="L47" s="883"/>
      <c r="M47" s="761"/>
      <c r="O47" s="753"/>
      <c r="P47" s="753"/>
    </row>
    <row r="48" spans="1:17" s="123" customFormat="1" x14ac:dyDescent="0.25">
      <c r="A48" s="881"/>
      <c r="B48" s="761"/>
      <c r="C48" s="761"/>
      <c r="G48" s="761"/>
      <c r="H48" s="761"/>
      <c r="I48" s="882"/>
      <c r="L48" s="883"/>
      <c r="M48" s="761"/>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ht="22.5" customHeight="1" x14ac:dyDescent="0.25">
      <c r="A52" s="1486" t="s">
        <v>10967</v>
      </c>
      <c r="B52" s="1486"/>
      <c r="C52" s="1486"/>
      <c r="D52" s="879"/>
      <c r="E52" s="879"/>
      <c r="F52" s="1485" t="s">
        <v>126</v>
      </c>
      <c r="G52" s="1485"/>
      <c r="H52" s="1485"/>
      <c r="I52" s="1485" t="s">
        <v>126</v>
      </c>
      <c r="J52" s="1485"/>
      <c r="K52" s="879"/>
      <c r="L52" s="1231" t="s">
        <v>127</v>
      </c>
      <c r="M52" s="756"/>
      <c r="O52" s="753"/>
      <c r="P52" s="753"/>
    </row>
  </sheetData>
  <mergeCells count="54">
    <mergeCell ref="A52:C52"/>
    <mergeCell ref="F52:J52"/>
    <mergeCell ref="B35:E35"/>
    <mergeCell ref="B36:E36"/>
    <mergeCell ref="A37:J37"/>
    <mergeCell ref="A38:J38"/>
    <mergeCell ref="A39:J39"/>
    <mergeCell ref="A40:L40"/>
    <mergeCell ref="A41:L41"/>
    <mergeCell ref="A42:J42"/>
    <mergeCell ref="A43:L43"/>
    <mergeCell ref="A44:C44"/>
    <mergeCell ref="F44:J44"/>
    <mergeCell ref="A33:J33"/>
    <mergeCell ref="A34:L34"/>
    <mergeCell ref="B32:E32"/>
    <mergeCell ref="G32:H32"/>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9"/>
  <sheetViews>
    <sheetView topLeftCell="A28"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12.4257812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18</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10952</v>
      </c>
      <c r="F8" s="1442"/>
      <c r="G8" s="1442"/>
      <c r="H8" s="1442"/>
      <c r="I8" s="1442"/>
      <c r="J8" s="1442"/>
      <c r="K8" s="1442"/>
      <c r="L8" s="1442"/>
      <c r="N8" s="828"/>
      <c r="O8" s="823"/>
      <c r="P8" s="823"/>
    </row>
    <row r="9" spans="1:22" ht="34.5" customHeight="1" x14ac:dyDescent="0.25">
      <c r="A9" s="1443" t="s">
        <v>9</v>
      </c>
      <c r="B9" s="1443"/>
      <c r="C9" s="1443"/>
      <c r="D9" s="1443"/>
      <c r="E9" s="1444" t="s">
        <v>10955</v>
      </c>
      <c r="F9" s="1444"/>
      <c r="G9" s="1444"/>
      <c r="H9" s="1234"/>
      <c r="I9" s="1234"/>
      <c r="J9" s="1234"/>
      <c r="K9" s="1234"/>
      <c r="L9" s="1234"/>
      <c r="N9" s="828"/>
      <c r="O9" s="823"/>
      <c r="P9" s="823"/>
    </row>
    <row r="10" spans="1:22" ht="22.5" customHeight="1" x14ac:dyDescent="0.25">
      <c r="A10" s="1445" t="s">
        <v>11</v>
      </c>
      <c r="B10" s="1445"/>
      <c r="C10" s="1235"/>
      <c r="E10" s="831" t="s">
        <v>10879</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t="s">
        <v>10938</v>
      </c>
      <c r="F11" s="832"/>
      <c r="G11" s="831"/>
      <c r="H11" s="831"/>
      <c r="I11" s="833"/>
      <c r="J11" s="832"/>
      <c r="K11" s="831"/>
      <c r="L11" s="834"/>
      <c r="N11" s="1227"/>
      <c r="O11" s="1227"/>
      <c r="P11" s="1227"/>
      <c r="Q11" s="1227"/>
      <c r="R11" s="1227"/>
      <c r="S11" s="1227"/>
      <c r="T11" s="1227"/>
    </row>
    <row r="12" spans="1:22" ht="92.25" customHeight="1" x14ac:dyDescent="0.25">
      <c r="A12" s="1235" t="s">
        <v>15</v>
      </c>
      <c r="B12" s="1235"/>
      <c r="C12" s="1235"/>
      <c r="E12" s="1446" t="s">
        <v>10950</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34.200000000000003</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10919</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10953</v>
      </c>
      <c r="F15" s="1447"/>
      <c r="G15" s="1447"/>
      <c r="H15" s="1447"/>
      <c r="I15" s="1447"/>
      <c r="J15" s="1447"/>
      <c r="K15" s="1447"/>
      <c r="L15" s="1447"/>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10954</v>
      </c>
      <c r="M18" s="903"/>
      <c r="N18" s="1007"/>
      <c r="O18" s="1007"/>
      <c r="P18" s="1007"/>
      <c r="Q18" s="1007"/>
      <c r="R18" s="1007"/>
      <c r="S18" s="1007"/>
      <c r="T18" s="1007"/>
    </row>
    <row r="19" spans="1:20" s="2" customFormat="1" ht="169.5" customHeight="1" x14ac:dyDescent="0.25">
      <c r="A19" s="1243">
        <v>1</v>
      </c>
      <c r="B19" s="839">
        <v>448</v>
      </c>
      <c r="C19" s="839">
        <v>271</v>
      </c>
      <c r="D19" s="1243" t="s">
        <v>18</v>
      </c>
      <c r="E19" s="839" t="s">
        <v>10407</v>
      </c>
      <c r="F19" s="885">
        <v>1</v>
      </c>
      <c r="G19" s="886">
        <v>350000</v>
      </c>
      <c r="H19" s="839">
        <v>1.19</v>
      </c>
      <c r="I19" s="1439">
        <v>34.200000000000003</v>
      </c>
      <c r="J19" s="1440"/>
      <c r="K19" s="844">
        <f>ROUND(G19*H19*I19,)</f>
        <v>14244300</v>
      </c>
      <c r="L19" s="1237" t="str">
        <f>E12</f>
        <v>Các tuyến đường giao thông không đấu nối trực tiếp và thông ra Đường vào UBND xã Xuân Hiệp cũ đoạn từ Quốc lộ 1 đến Ngã ba (hết ranh thửa đất số 29, tờ BĐĐC số 271, xã Xuân Lộc) có hiện trạng là đường nhựa, bê tông xi măng:
- Có bề rộng ≥5m, cách đường giao thông ≤1.000m.
- Có bề rộng từ ≥3m đến &lt;5m, cách đường giao thông ≤500m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34.200000000000003</v>
      </c>
      <c r="J20" s="1456"/>
      <c r="K20" s="848">
        <f>SUM(K19:K19)</f>
        <v>14244300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448</v>
      </c>
      <c r="C24" s="1226">
        <f t="shared" si="0"/>
        <v>271</v>
      </c>
      <c r="D24" s="1226" t="str">
        <f t="shared" si="0"/>
        <v>m²</v>
      </c>
      <c r="E24" s="1226" t="str">
        <f t="shared" si="0"/>
        <v>BHK</v>
      </c>
      <c r="F24" s="60">
        <f t="shared" si="0"/>
        <v>1</v>
      </c>
      <c r="G24" s="1463">
        <f t="shared" si="0"/>
        <v>350000</v>
      </c>
      <c r="H24" s="1464"/>
      <c r="I24" s="855">
        <f>I19</f>
        <v>34.200000000000003</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hidden="1" customHeight="1" x14ac:dyDescent="0.25">
      <c r="A31" s="1226">
        <v>1</v>
      </c>
      <c r="B31" s="1474" t="str">
        <f>'[3]vật kiến trúc 2026'!B234</f>
        <v>Trụ bê tông cắm ranh hàng rào cao 1,2 đến 2,2m</v>
      </c>
      <c r="C31" s="1475"/>
      <c r="D31" s="1475"/>
      <c r="E31" s="1476"/>
      <c r="F31" s="1225"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226">
        <v>2</v>
      </c>
      <c r="B32" s="1474" t="s">
        <v>9998</v>
      </c>
      <c r="C32" s="1475"/>
      <c r="D32" s="1475"/>
      <c r="E32" s="1476"/>
      <c r="F32" s="1225"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225"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225"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226">
        <v>4</v>
      </c>
      <c r="B35" s="1474" t="str">
        <f>'[3]vật kiến trúc 2026'!B241</f>
        <v>Hàng rào lưới B40</v>
      </c>
      <c r="C35" s="1475"/>
      <c r="D35" s="1475"/>
      <c r="E35" s="1476"/>
      <c r="F35" s="1225"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226">
        <v>5</v>
      </c>
      <c r="B36" s="1474" t="str">
        <f>'[3]vật kiến trúc 2026'!B240</f>
        <v>Mảng rào dây kẽm gai</v>
      </c>
      <c r="C36" s="1475"/>
      <c r="D36" s="1475"/>
      <c r="E36" s="1476"/>
      <c r="F36" s="1225"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232" t="s">
        <v>25</v>
      </c>
      <c r="B39" s="1480" t="s">
        <v>87</v>
      </c>
      <c r="C39" s="1480"/>
      <c r="D39" s="1480"/>
      <c r="E39" s="1480"/>
      <c r="F39" s="1232" t="s">
        <v>60</v>
      </c>
      <c r="G39" s="1232" t="s">
        <v>31</v>
      </c>
      <c r="H39" s="1241" t="s">
        <v>10516</v>
      </c>
      <c r="I39" s="865" t="s">
        <v>61</v>
      </c>
      <c r="J39" s="866" t="s">
        <v>34</v>
      </c>
      <c r="K39" s="1232" t="s">
        <v>35</v>
      </c>
      <c r="L39" s="853" t="s">
        <v>41</v>
      </c>
      <c r="M39" s="1091">
        <f>I20</f>
        <v>34.200000000000003</v>
      </c>
      <c r="N39" s="1160"/>
      <c r="O39" s="927"/>
      <c r="P39" s="928"/>
      <c r="Q39" s="1108"/>
    </row>
    <row r="40" spans="1:17" s="1012" customFormat="1" ht="50.25" customHeight="1" x14ac:dyDescent="0.25">
      <c r="A40" s="1244">
        <v>1</v>
      </c>
      <c r="B40" s="1474" t="s">
        <v>201</v>
      </c>
      <c r="C40" s="1475"/>
      <c r="D40" s="1475"/>
      <c r="E40" s="1476"/>
      <c r="F40" s="1106" t="str">
        <f>VLOOKUP(B40,'CÂY TRỒNG 2026'!$B$3:$D$30104,2,0)</f>
        <v>ha</v>
      </c>
      <c r="G40" s="1106">
        <f>VLOOKUP(B40,'CÂY TRỒNG 2026'!$B$3:$D$30104,3,0)</f>
        <v>280000000</v>
      </c>
      <c r="H40" s="909">
        <f>VLOOKUP(B40,'CÂY TRỒNG 2026'!$B$3:$E$9990,4,0)</f>
        <v>0</v>
      </c>
      <c r="I40" s="870">
        <f>10/10000</f>
        <v>1E-3</v>
      </c>
      <c r="J40" s="727">
        <v>1</v>
      </c>
      <c r="K40" s="905">
        <f>ROUND(G40*I40*J40,)</f>
        <v>280000</v>
      </c>
      <c r="L40" s="1487" t="s">
        <v>10956</v>
      </c>
      <c r="M40" s="931"/>
      <c r="N40" s="1110"/>
      <c r="O40" s="753"/>
      <c r="P40" s="753"/>
      <c r="Q40" s="1111"/>
    </row>
    <row r="41" spans="1:17" s="1012" customFormat="1" ht="50.25" customHeight="1" x14ac:dyDescent="0.25">
      <c r="A41" s="1489">
        <v>2</v>
      </c>
      <c r="B41" s="1474" t="s">
        <v>826</v>
      </c>
      <c r="C41" s="1475"/>
      <c r="D41" s="1475"/>
      <c r="E41" s="1476"/>
      <c r="F41" s="1106" t="str">
        <f>VLOOKUP(B41,'CÂY TRỒNG 2026'!$B$3:$D$30104,2,0)</f>
        <v>cây</v>
      </c>
      <c r="G41" s="1106">
        <f>VLOOKUP(B41,'CÂY TRỒNG 2026'!$B$3:$D$30104,3,0)</f>
        <v>1150540</v>
      </c>
      <c r="H41" s="909">
        <f>VLOOKUP(B41,'CÂY TRỒNG 2026'!$B$3:$E$9990,4,0)</f>
        <v>210</v>
      </c>
      <c r="I41" s="867">
        <v>1</v>
      </c>
      <c r="J41" s="727">
        <v>1</v>
      </c>
      <c r="K41" s="905">
        <f>ROUND(G41*I41*J41,)</f>
        <v>1150540</v>
      </c>
      <c r="L41" s="1491"/>
      <c r="M41" s="1254">
        <f>M39*H41/10000</f>
        <v>0.71820000000000006</v>
      </c>
      <c r="N41" s="1110"/>
      <c r="O41" s="753"/>
      <c r="P41" s="753"/>
      <c r="Q41" s="1111"/>
    </row>
    <row r="42" spans="1:17" s="1012" customFormat="1" ht="50.25" customHeight="1" x14ac:dyDescent="0.25">
      <c r="A42" s="1490"/>
      <c r="B42" s="1474" t="s">
        <v>826</v>
      </c>
      <c r="C42" s="1475"/>
      <c r="D42" s="1475"/>
      <c r="E42" s="1476"/>
      <c r="F42" s="1106" t="str">
        <f>VLOOKUP(B42,'CÂY TRỒNG 2026'!$B$3:$D$30104,2,0)</f>
        <v>cây</v>
      </c>
      <c r="G42" s="1106">
        <f>VLOOKUP(B42,'CÂY TRỒNG 2026'!$B$3:$D$30104,3,0)</f>
        <v>1150540</v>
      </c>
      <c r="H42" s="909">
        <f>VLOOKUP(B42,'CÂY TRỒNG 2026'!$B$3:$E$9990,4,0)</f>
        <v>210</v>
      </c>
      <c r="I42" s="867">
        <f>11-I41</f>
        <v>10</v>
      </c>
      <c r="J42" s="727">
        <v>0</v>
      </c>
      <c r="K42" s="905">
        <f>ROUND(G42*I42*J42,)</f>
        <v>0</v>
      </c>
      <c r="L42" s="1491"/>
      <c r="M42" s="1254">
        <f>K41*1.5</f>
        <v>1725810</v>
      </c>
      <c r="N42" s="1110"/>
      <c r="O42" s="753"/>
      <c r="P42" s="753"/>
      <c r="Q42" s="1111"/>
    </row>
    <row r="43" spans="1:17" s="1012" customFormat="1" ht="50.25" customHeight="1" x14ac:dyDescent="0.25">
      <c r="A43" s="1244">
        <v>3</v>
      </c>
      <c r="B43" s="1474" t="s">
        <v>829</v>
      </c>
      <c r="C43" s="1475"/>
      <c r="D43" s="1475"/>
      <c r="E43" s="1476"/>
      <c r="F43" s="1106" t="str">
        <f>VLOOKUP(B43,'CÂY TRỒNG 2026'!$B$3:$D$30104,2,0)</f>
        <v>cây</v>
      </c>
      <c r="G43" s="1106">
        <f>VLOOKUP(B43,'CÂY TRỒNG 2026'!$B$3:$D$30104,3,0)</f>
        <v>1048952</v>
      </c>
      <c r="H43" s="909">
        <f>VLOOKUP(B43,'CÂY TRỒNG 2026'!$B$3:$E$9990,4,0)</f>
        <v>210</v>
      </c>
      <c r="I43" s="867">
        <v>3</v>
      </c>
      <c r="J43" s="727">
        <v>0</v>
      </c>
      <c r="K43" s="905">
        <f>ROUND(G43*I43*J43,)</f>
        <v>0</v>
      </c>
      <c r="L43" s="1488"/>
      <c r="M43" s="931"/>
      <c r="N43" s="1110"/>
      <c r="O43" s="753"/>
      <c r="P43" s="753"/>
      <c r="Q43" s="1111"/>
    </row>
    <row r="44" spans="1:17" ht="28.5" customHeight="1" x14ac:dyDescent="0.25">
      <c r="A44" s="1480" t="s">
        <v>111</v>
      </c>
      <c r="B44" s="1480"/>
      <c r="C44" s="1480"/>
      <c r="D44" s="1480"/>
      <c r="E44" s="1480"/>
      <c r="F44" s="1480"/>
      <c r="G44" s="1480"/>
      <c r="H44" s="1480"/>
      <c r="I44" s="1480"/>
      <c r="J44" s="1480"/>
      <c r="K44" s="111">
        <f>SUM(K40:K43)</f>
        <v>1430540</v>
      </c>
      <c r="L44" s="872"/>
      <c r="M44" s="1224"/>
      <c r="N44" s="3">
        <f>I20</f>
        <v>34.200000000000003</v>
      </c>
      <c r="O44" s="753" t="e">
        <f>SUM(#REF!)</f>
        <v>#REF!</v>
      </c>
    </row>
    <row r="45" spans="1:17" ht="41.25" customHeight="1" x14ac:dyDescent="0.25">
      <c r="A45" s="1481" t="s">
        <v>10429</v>
      </c>
      <c r="B45" s="1482"/>
      <c r="C45" s="1482"/>
      <c r="D45" s="1482"/>
      <c r="E45" s="1482"/>
      <c r="F45" s="1482"/>
      <c r="G45" s="1482"/>
      <c r="H45" s="1482"/>
      <c r="I45" s="1482"/>
      <c r="J45" s="1482"/>
      <c r="K45" s="111">
        <f>IF(K20+K28+K37+K44&lt;20000000,2000000,IF(K20+K28+K37+K44&lt;50000000,4000000,IF(K20+K28+K37+K44&lt;100000000,8000000,IF(K20+K28+K37+K44&lt;200000000,12000000,IF(K20+K28+K37+K44&lt;500000000,16000000,20000000)))))</f>
        <v>2000000</v>
      </c>
      <c r="L45" s="112" t="s">
        <v>113</v>
      </c>
      <c r="M45" s="1249"/>
    </row>
    <row r="46" spans="1:17" ht="30" customHeight="1" x14ac:dyDescent="0.25">
      <c r="A46" s="1480" t="s">
        <v>10574</v>
      </c>
      <c r="B46" s="1480"/>
      <c r="C46" s="1480"/>
      <c r="D46" s="1480"/>
      <c r="E46" s="1480"/>
      <c r="F46" s="1480"/>
      <c r="G46" s="1480"/>
      <c r="H46" s="1480"/>
      <c r="I46" s="1480"/>
      <c r="J46" s="1480"/>
      <c r="K46" s="875">
        <f>K45+K44+K37+K20+K28</f>
        <v>19474840</v>
      </c>
      <c r="L46" s="872"/>
      <c r="M46" s="114">
        <f>K45+K28+K20+K44</f>
        <v>19474840</v>
      </c>
    </row>
    <row r="47" spans="1:17" s="116" customFormat="1" ht="52.5" customHeight="1" x14ac:dyDescent="0.25">
      <c r="A47" s="1483" t="s">
        <v>115</v>
      </c>
      <c r="B47" s="1483"/>
      <c r="C47" s="1483"/>
      <c r="D47" s="1483"/>
      <c r="E47" s="1483"/>
      <c r="F47" s="1483"/>
      <c r="G47" s="1483"/>
      <c r="H47" s="1483"/>
      <c r="I47" s="1483"/>
      <c r="J47" s="1483"/>
      <c r="K47" s="1483"/>
      <c r="L47" s="1483"/>
      <c r="M47" s="1236"/>
      <c r="O47" s="876"/>
      <c r="P47" s="876"/>
    </row>
    <row r="48" spans="1:17" s="119" customFormat="1" ht="48" customHeight="1" x14ac:dyDescent="0.25">
      <c r="A48" s="1479" t="s">
        <v>10375</v>
      </c>
      <c r="B48" s="1479"/>
      <c r="C48" s="1479"/>
      <c r="D48" s="1479"/>
      <c r="E48" s="1479"/>
      <c r="F48" s="1479"/>
      <c r="G48" s="1479"/>
      <c r="H48" s="1479"/>
      <c r="I48" s="1479"/>
      <c r="J48" s="1479"/>
      <c r="K48" s="1479"/>
      <c r="L48" s="1479"/>
      <c r="M48" s="1231"/>
      <c r="O48" s="876"/>
      <c r="P48" s="876"/>
    </row>
    <row r="49" spans="1:16" s="119" customFormat="1" ht="54" customHeight="1" x14ac:dyDescent="0.25">
      <c r="A49" s="1479" t="s">
        <v>117</v>
      </c>
      <c r="B49" s="1479"/>
      <c r="C49" s="1479"/>
      <c r="D49" s="1479"/>
      <c r="E49" s="1479"/>
      <c r="F49" s="1479"/>
      <c r="G49" s="1479"/>
      <c r="H49" s="1479"/>
      <c r="I49" s="1479"/>
      <c r="J49" s="1479"/>
      <c r="K49" s="877">
        <f>K46</f>
        <v>19474840</v>
      </c>
      <c r="L49" s="1230" t="s">
        <v>118</v>
      </c>
      <c r="M49" s="1231"/>
      <c r="O49" s="876"/>
      <c r="P49" s="876"/>
    </row>
    <row r="50" spans="1:16" s="119" customFormat="1" ht="14.25" x14ac:dyDescent="0.25">
      <c r="A50" s="1479" t="s">
        <v>119</v>
      </c>
      <c r="B50" s="1479"/>
      <c r="C50" s="1479"/>
      <c r="D50" s="1479"/>
      <c r="E50" s="1479"/>
      <c r="F50" s="1479"/>
      <c r="G50" s="1479"/>
      <c r="H50" s="1479"/>
      <c r="I50" s="1479"/>
      <c r="J50" s="1479"/>
      <c r="K50" s="1479"/>
      <c r="L50" s="1479"/>
      <c r="M50" s="1231"/>
      <c r="O50" s="876"/>
      <c r="P50" s="876"/>
    </row>
    <row r="51" spans="1:16" s="123" customFormat="1" ht="15" customHeight="1" x14ac:dyDescent="0.25">
      <c r="A51" s="1484" t="s">
        <v>120</v>
      </c>
      <c r="B51" s="1484"/>
      <c r="C51" s="1484"/>
      <c r="D51" s="879"/>
      <c r="E51" s="879"/>
      <c r="F51" s="1485" t="s">
        <v>10444</v>
      </c>
      <c r="G51" s="1485"/>
      <c r="H51" s="1485"/>
      <c r="I51" s="1485"/>
      <c r="J51" s="1485"/>
      <c r="K51" s="879"/>
      <c r="L51" s="1231" t="s">
        <v>122</v>
      </c>
      <c r="M51" s="1231"/>
      <c r="O51" s="753"/>
      <c r="P51" s="753"/>
    </row>
    <row r="52" spans="1:16" s="123" customFormat="1" x14ac:dyDescent="0.25">
      <c r="A52" s="880"/>
      <c r="B52" s="880"/>
      <c r="C52" s="880"/>
      <c r="L52" s="1231" t="s">
        <v>123</v>
      </c>
      <c r="M52" s="756"/>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ht="22.5" customHeight="1" x14ac:dyDescent="0.25">
      <c r="A59" s="1486" t="s">
        <v>10967</v>
      </c>
      <c r="B59" s="1486"/>
      <c r="C59" s="1486"/>
      <c r="D59" s="879"/>
      <c r="E59" s="879"/>
      <c r="F59" s="1485" t="s">
        <v>126</v>
      </c>
      <c r="G59" s="1485"/>
      <c r="H59" s="1485"/>
      <c r="I59" s="1485" t="s">
        <v>126</v>
      </c>
      <c r="J59" s="1485"/>
      <c r="K59" s="879"/>
      <c r="L59" s="1231" t="s">
        <v>127</v>
      </c>
      <c r="M59" s="756"/>
      <c r="O59" s="753"/>
      <c r="P59" s="753"/>
    </row>
  </sheetData>
  <mergeCells count="68">
    <mergeCell ref="A51:C51"/>
    <mergeCell ref="F51:J51"/>
    <mergeCell ref="A59:C59"/>
    <mergeCell ref="F59:J59"/>
    <mergeCell ref="B39:E39"/>
    <mergeCell ref="B40:E40"/>
    <mergeCell ref="A44:J44"/>
    <mergeCell ref="A45:J45"/>
    <mergeCell ref="A46:J46"/>
    <mergeCell ref="A47:L47"/>
    <mergeCell ref="B41:E41"/>
    <mergeCell ref="B43:E43"/>
    <mergeCell ref="B42:E42"/>
    <mergeCell ref="A41:A42"/>
    <mergeCell ref="L40:L43"/>
    <mergeCell ref="A48:L48"/>
    <mergeCell ref="A49:J49"/>
    <mergeCell ref="A50:L50"/>
    <mergeCell ref="A38:L38"/>
    <mergeCell ref="B32:E32"/>
    <mergeCell ref="G32:H32"/>
    <mergeCell ref="A33:A34"/>
    <mergeCell ref="B33:E33"/>
    <mergeCell ref="G33:H33"/>
    <mergeCell ref="B34:E34"/>
    <mergeCell ref="G34:H34"/>
    <mergeCell ref="B35:E35"/>
    <mergeCell ref="G35:H35"/>
    <mergeCell ref="B36:E36"/>
    <mergeCell ref="G36:H36"/>
    <mergeCell ref="A37:J37"/>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5" zoomScaleNormal="100" workbookViewId="0">
      <selection activeCell="L39" sqref="L39"/>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2.57031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19</v>
      </c>
    </row>
    <row r="2" spans="1:22" x14ac:dyDescent="0.25">
      <c r="A2" s="1270" t="s">
        <v>0</v>
      </c>
      <c r="B2" s="1270"/>
      <c r="C2" s="1270"/>
      <c r="D2" s="1270"/>
      <c r="E2" s="1270"/>
      <c r="F2" s="1270"/>
      <c r="G2" s="1270"/>
      <c r="H2" s="1228"/>
      <c r="I2" s="1436" t="s">
        <v>1</v>
      </c>
      <c r="J2" s="1436"/>
      <c r="K2" s="1436"/>
      <c r="L2" s="1436"/>
    </row>
    <row r="3" spans="1:22" x14ac:dyDescent="0.25">
      <c r="A3" s="1272" t="s">
        <v>2</v>
      </c>
      <c r="B3" s="1272"/>
      <c r="C3" s="1272"/>
      <c r="D3" s="1272"/>
      <c r="E3" s="1272"/>
      <c r="F3" s="1272"/>
      <c r="G3" s="1272"/>
      <c r="H3" s="1229"/>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10958</v>
      </c>
      <c r="F8" s="1442"/>
      <c r="G8" s="1442"/>
      <c r="H8" s="1442"/>
      <c r="I8" s="1442"/>
      <c r="J8" s="1442"/>
      <c r="K8" s="1442"/>
      <c r="L8" s="1442"/>
      <c r="N8" s="828"/>
      <c r="O8" s="823"/>
      <c r="P8" s="823"/>
    </row>
    <row r="9" spans="1:22" ht="34.5" customHeight="1" x14ac:dyDescent="0.25">
      <c r="A9" s="1443" t="s">
        <v>9</v>
      </c>
      <c r="B9" s="1443"/>
      <c r="C9" s="1443"/>
      <c r="D9" s="1443"/>
      <c r="E9" s="1444" t="s">
        <v>10959</v>
      </c>
      <c r="F9" s="1444"/>
      <c r="G9" s="1444"/>
      <c r="H9" s="1234"/>
      <c r="I9" s="1234"/>
      <c r="J9" s="1234"/>
      <c r="K9" s="1234"/>
      <c r="L9" s="1234"/>
      <c r="N9" s="828"/>
      <c r="O9" s="823"/>
      <c r="P9" s="823"/>
    </row>
    <row r="10" spans="1:22" ht="22.5" customHeight="1" x14ac:dyDescent="0.25">
      <c r="A10" s="1445" t="s">
        <v>11</v>
      </c>
      <c r="B10" s="1445"/>
      <c r="C10" s="1235"/>
      <c r="E10" s="831" t="s">
        <v>10879</v>
      </c>
      <c r="F10" s="832"/>
      <c r="G10" s="831"/>
      <c r="H10" s="831"/>
      <c r="I10" s="833"/>
      <c r="J10" s="832"/>
      <c r="K10" s="831"/>
      <c r="L10" s="834"/>
      <c r="N10" s="1269"/>
      <c r="O10" s="1269"/>
      <c r="P10" s="1269"/>
      <c r="Q10" s="1269"/>
      <c r="R10" s="1269"/>
      <c r="S10" s="1269"/>
      <c r="T10" s="1269"/>
    </row>
    <row r="11" spans="1:22" ht="22.5" x14ac:dyDescent="0.25">
      <c r="A11" s="1235" t="s">
        <v>13</v>
      </c>
      <c r="B11" s="1235"/>
      <c r="C11" s="1235"/>
      <c r="E11" s="835"/>
      <c r="F11" s="832"/>
      <c r="G11" s="831"/>
      <c r="H11" s="831"/>
      <c r="I11" s="833"/>
      <c r="J11" s="832"/>
      <c r="K11" s="831"/>
      <c r="L11" s="834"/>
      <c r="N11" s="1227"/>
      <c r="O11" s="1227"/>
      <c r="P11" s="1227"/>
      <c r="Q11" s="1227"/>
      <c r="R11" s="1227"/>
      <c r="S11" s="1227"/>
      <c r="T11" s="1227"/>
    </row>
    <row r="12" spans="1:22" ht="45.75" customHeight="1" x14ac:dyDescent="0.25">
      <c r="A12" s="1235" t="s">
        <v>15</v>
      </c>
      <c r="B12" s="1235"/>
      <c r="C12" s="1235"/>
      <c r="E12" s="1446" t="s">
        <v>10964</v>
      </c>
      <c r="F12" s="1446"/>
      <c r="G12" s="1446"/>
      <c r="H12" s="1446"/>
      <c r="I12" s="1446"/>
      <c r="J12" s="1446"/>
      <c r="K12" s="1446"/>
      <c r="L12" s="1446"/>
      <c r="N12" s="1227"/>
      <c r="O12" s="1227"/>
      <c r="P12" s="1227"/>
      <c r="Q12" s="1227"/>
      <c r="R12" s="1227"/>
      <c r="S12" s="1227"/>
      <c r="T12" s="1227"/>
    </row>
    <row r="13" spans="1:22" ht="22.5" customHeight="1" x14ac:dyDescent="0.25">
      <c r="A13" s="1235" t="s">
        <v>17</v>
      </c>
      <c r="B13" s="1235"/>
      <c r="C13" s="1235"/>
      <c r="E13" s="836">
        <f>I20</f>
        <v>144</v>
      </c>
      <c r="F13" s="1235" t="s">
        <v>367</v>
      </c>
      <c r="G13" s="831"/>
      <c r="H13" s="831"/>
      <c r="I13" s="833"/>
      <c r="J13" s="832"/>
      <c r="K13" s="831"/>
      <c r="L13" s="834"/>
      <c r="N13" s="1227"/>
      <c r="O13" s="1227"/>
      <c r="P13" s="1227"/>
      <c r="Q13" s="1227"/>
      <c r="R13" s="1227"/>
      <c r="S13" s="1227"/>
      <c r="T13" s="1227"/>
    </row>
    <row r="14" spans="1:22" ht="22.5" customHeight="1" x14ac:dyDescent="0.25">
      <c r="A14" s="1235" t="s">
        <v>19</v>
      </c>
      <c r="B14" s="1235"/>
      <c r="C14" s="1235"/>
      <c r="E14" s="75" t="s">
        <v>10919</v>
      </c>
      <c r="F14" s="832"/>
      <c r="G14" s="831"/>
      <c r="H14" s="831"/>
      <c r="I14" s="833"/>
      <c r="J14" s="832"/>
      <c r="K14" s="831"/>
      <c r="L14" s="834"/>
      <c r="N14" s="1227"/>
      <c r="O14" s="1227"/>
      <c r="P14" s="1227"/>
      <c r="Q14" s="1227"/>
      <c r="R14" s="1227"/>
      <c r="S14" s="1227"/>
      <c r="T14" s="1227"/>
    </row>
    <row r="15" spans="1:22" ht="77.25" customHeight="1" x14ac:dyDescent="0.25">
      <c r="A15" s="1235" t="s">
        <v>21</v>
      </c>
      <c r="B15" s="1235"/>
      <c r="C15" s="1235"/>
      <c r="E15" s="1446" t="s">
        <v>10961</v>
      </c>
      <c r="F15" s="1447"/>
      <c r="G15" s="1447"/>
      <c r="H15" s="1447"/>
      <c r="I15" s="1447"/>
      <c r="J15" s="1447"/>
      <c r="K15" s="1447"/>
      <c r="L15" s="1447"/>
      <c r="M15" s="1256" t="s">
        <v>10963</v>
      </c>
      <c r="N15" s="1227"/>
      <c r="O15" s="1227"/>
      <c r="P15" s="1227"/>
      <c r="Q15" s="1227"/>
      <c r="R15" s="1227"/>
      <c r="S15" s="1227"/>
      <c r="T15" s="1227"/>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47" t="s">
        <v>25</v>
      </c>
      <c r="B18" s="1247" t="s">
        <v>26</v>
      </c>
      <c r="C18" s="1247" t="s">
        <v>27</v>
      </c>
      <c r="D18" s="1248" t="s">
        <v>10361</v>
      </c>
      <c r="E18" s="1248" t="s">
        <v>29</v>
      </c>
      <c r="F18" s="1248" t="s">
        <v>30</v>
      </c>
      <c r="G18" s="1248" t="s">
        <v>10362</v>
      </c>
      <c r="H18" s="1124" t="s">
        <v>10745</v>
      </c>
      <c r="I18" s="1450" t="s">
        <v>10363</v>
      </c>
      <c r="J18" s="1451"/>
      <c r="K18" s="1248" t="s">
        <v>10364</v>
      </c>
      <c r="L18" s="49" t="s">
        <v>10960</v>
      </c>
      <c r="M18" s="903"/>
      <c r="N18" s="1007"/>
      <c r="O18" s="1007"/>
      <c r="P18" s="1007"/>
      <c r="Q18" s="1007"/>
      <c r="R18" s="1007"/>
      <c r="S18" s="1007"/>
      <c r="T18" s="1007"/>
    </row>
    <row r="19" spans="1:20" s="2" customFormat="1" ht="84" customHeight="1" x14ac:dyDescent="0.25">
      <c r="A19" s="1243">
        <v>1</v>
      </c>
      <c r="B19" s="839">
        <v>237</v>
      </c>
      <c r="C19" s="839">
        <v>271</v>
      </c>
      <c r="D19" s="1243" t="s">
        <v>18</v>
      </c>
      <c r="E19" s="839" t="s">
        <v>10407</v>
      </c>
      <c r="F19" s="885">
        <v>1</v>
      </c>
      <c r="G19" s="886">
        <v>530000</v>
      </c>
      <c r="H19" s="839">
        <v>1.19</v>
      </c>
      <c r="I19" s="1439">
        <v>144</v>
      </c>
      <c r="J19" s="1440"/>
      <c r="K19" s="844">
        <f>ROUND(G19*H19*I19,)</f>
        <v>90820800</v>
      </c>
      <c r="L19" s="1237" t="str">
        <f>E12</f>
        <v>Đường vào UBND xã Xuân Hiệp cũ đoạn từ Quốc lộ 1 đến Ngã ba (hết ranh thửa đất số 29, tờ BĐĐC số 271, xã Xuân Lộc)</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SUM(I19:J19)</f>
        <v>144</v>
      </c>
      <c r="J20" s="1456"/>
      <c r="K20" s="848">
        <f>SUM(K19:K19)</f>
        <v>90820800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233" t="s">
        <v>10361</v>
      </c>
      <c r="E23" s="1233" t="s">
        <v>29</v>
      </c>
      <c r="F23" s="1233" t="s">
        <v>30</v>
      </c>
      <c r="G23" s="1461" t="s">
        <v>31</v>
      </c>
      <c r="H23" s="1462"/>
      <c r="I23" s="852" t="s">
        <v>33</v>
      </c>
      <c r="J23" s="1233" t="s">
        <v>44</v>
      </c>
      <c r="K23" s="1233" t="s">
        <v>35</v>
      </c>
      <c r="L23" s="49" t="s">
        <v>41</v>
      </c>
      <c r="M23" s="1236"/>
    </row>
    <row r="24" spans="1:20" ht="123" hidden="1" customHeight="1" x14ac:dyDescent="0.25">
      <c r="A24" s="1226">
        <f t="shared" ref="A24:G24" si="0">A19</f>
        <v>1</v>
      </c>
      <c r="B24" s="1226">
        <f t="shared" si="0"/>
        <v>237</v>
      </c>
      <c r="C24" s="1226">
        <f t="shared" si="0"/>
        <v>271</v>
      </c>
      <c r="D24" s="1226" t="str">
        <f t="shared" si="0"/>
        <v>m²</v>
      </c>
      <c r="E24" s="1226" t="str">
        <f t="shared" si="0"/>
        <v>BHK</v>
      </c>
      <c r="F24" s="60">
        <f t="shared" si="0"/>
        <v>1</v>
      </c>
      <c r="G24" s="1463">
        <f t="shared" si="0"/>
        <v>530000</v>
      </c>
      <c r="H24" s="1464"/>
      <c r="I24" s="855">
        <f>I19</f>
        <v>144</v>
      </c>
      <c r="J24" s="839">
        <v>1.5</v>
      </c>
      <c r="K24" s="63">
        <v>0</v>
      </c>
      <c r="L24" s="1242" t="s">
        <v>10749</v>
      </c>
      <c r="M24" s="123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226"/>
      <c r="B26" s="1469" t="s">
        <v>10371</v>
      </c>
      <c r="C26" s="1469"/>
      <c r="D26" s="1233" t="s">
        <v>50</v>
      </c>
      <c r="E26" s="1233" t="s">
        <v>51</v>
      </c>
      <c r="F26" s="1233" t="s">
        <v>52</v>
      </c>
      <c r="G26" s="1461" t="s">
        <v>53</v>
      </c>
      <c r="H26" s="1462"/>
      <c r="I26" s="859" t="s">
        <v>54</v>
      </c>
      <c r="J26" s="1233" t="s">
        <v>44</v>
      </c>
      <c r="K26" s="860" t="s">
        <v>35</v>
      </c>
      <c r="L26" s="861" t="s">
        <v>41</v>
      </c>
      <c r="M26" s="821"/>
      <c r="O26" s="862"/>
      <c r="P26" s="862"/>
    </row>
    <row r="27" spans="1:20" ht="34.5" customHeight="1" x14ac:dyDescent="0.25">
      <c r="A27" s="1226"/>
      <c r="B27" s="1285" t="s">
        <v>10372</v>
      </c>
      <c r="C27" s="1285"/>
      <c r="D27" s="1226"/>
      <c r="E27" s="1226" t="s">
        <v>56</v>
      </c>
      <c r="F27" s="1226">
        <v>6</v>
      </c>
      <c r="G27" s="1287">
        <f>20000*30</f>
        <v>600000</v>
      </c>
      <c r="H27" s="1288"/>
      <c r="I27" s="1226">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241" t="s">
        <v>60</v>
      </c>
      <c r="G30" s="1452" t="s">
        <v>31</v>
      </c>
      <c r="H30" s="1454"/>
      <c r="I30" s="865" t="s">
        <v>61</v>
      </c>
      <c r="J30" s="866" t="s">
        <v>34</v>
      </c>
      <c r="K30" s="1232" t="s">
        <v>35</v>
      </c>
      <c r="L30" s="853" t="s">
        <v>41</v>
      </c>
    </row>
    <row r="31" spans="1:20" ht="43.5" hidden="1" customHeight="1" x14ac:dyDescent="0.25">
      <c r="A31" s="1226">
        <v>1</v>
      </c>
      <c r="B31" s="1474" t="str">
        <f>'[3]vật kiến trúc 2026'!B234</f>
        <v>Trụ bê tông cắm ranh hàng rào cao 1,2 đến 2,2m</v>
      </c>
      <c r="C31" s="1475"/>
      <c r="D31" s="1475"/>
      <c r="E31" s="1476"/>
      <c r="F31" s="1225" t="str">
        <f>VLOOKUP(B31,'[3]vật kiến trúc 2026'!$B$3:$D$442,2,0)</f>
        <v>trụ</v>
      </c>
      <c r="G31" s="1477">
        <f>VLOOKUP(B31,'[3]vật kiến trúc 2026'!B29:$D$442,3,0)</f>
        <v>58000</v>
      </c>
      <c r="H31" s="1478"/>
      <c r="I31" s="867">
        <v>33</v>
      </c>
      <c r="J31" s="868">
        <v>1</v>
      </c>
      <c r="K31" s="844">
        <f t="shared" ref="K31:K36" si="1">ROUND(G31*I31*J31,)</f>
        <v>1914000</v>
      </c>
      <c r="L31" s="869" t="e">
        <f>VLOOKUP(B31,'[3]vật kiến trúc 2026'!B30:$L$442,4,0)</f>
        <v>#REF!</v>
      </c>
    </row>
    <row r="32" spans="1:20" ht="37.5" hidden="1" customHeight="1" x14ac:dyDescent="0.25">
      <c r="A32" s="1226">
        <v>2</v>
      </c>
      <c r="B32" s="1474" t="s">
        <v>9998</v>
      </c>
      <c r="C32" s="1475"/>
      <c r="D32" s="1475"/>
      <c r="E32" s="1476"/>
      <c r="F32" s="1225" t="str">
        <f>VLOOKUP(B32,'[3]vật kiến trúc 2026'!$B$3:$D$442,2,0)</f>
        <v>m2</v>
      </c>
      <c r="G32" s="1477">
        <f>VLOOKUP(B32,'[3]vật kiến trúc 2026'!B33:$D$442,3,0)</f>
        <v>1008000</v>
      </c>
      <c r="H32" s="1478"/>
      <c r="I32" s="87">
        <f>2.1*1.5*2</f>
        <v>6.3000000000000007</v>
      </c>
      <c r="J32" s="868">
        <v>1</v>
      </c>
      <c r="K32" s="844">
        <f t="shared" si="1"/>
        <v>6350400</v>
      </c>
      <c r="L32" s="869" t="e">
        <f>VLOOKUP(B32,'[3]vật kiến trúc 2026'!B34:$L$442,4,0)</f>
        <v>#REF!</v>
      </c>
    </row>
    <row r="33" spans="1:17" ht="37.5" hidden="1" customHeight="1" x14ac:dyDescent="0.25">
      <c r="A33" s="1286">
        <v>3</v>
      </c>
      <c r="B33" s="1474" t="str">
        <f>'[3]vật kiến trúc 2026'!B204</f>
        <v>Trụ BTCT + xây gạch.</v>
      </c>
      <c r="C33" s="1475"/>
      <c r="D33" s="1475"/>
      <c r="E33" s="1476"/>
      <c r="F33" s="1225"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7" ht="37.5" hidden="1" customHeight="1" x14ac:dyDescent="0.25">
      <c r="A34" s="1286"/>
      <c r="B34" s="1474" t="str">
        <f>'[3]vật kiến trúc 2026'!B167</f>
        <v>trong đó bê tông cốt thép</v>
      </c>
      <c r="C34" s="1475"/>
      <c r="D34" s="1475"/>
      <c r="E34" s="1476"/>
      <c r="F34" s="1225" t="str">
        <f>VLOOKUP(B34,'[3]vật kiến trúc 2026'!$B$3:$D$442,2,0)</f>
        <v>m3</v>
      </c>
      <c r="G34" s="1477">
        <f>VLOOKUP(B34,'[3]vật kiến trúc 2026'!B35:$D$442,3,0)</f>
        <v>4493000</v>
      </c>
      <c r="H34" s="1478"/>
      <c r="I34" s="870">
        <f>(0.22*0.22*3.4*2)</f>
        <v>0.32911999999999997</v>
      </c>
      <c r="J34" s="868">
        <v>1</v>
      </c>
      <c r="K34" s="844">
        <f t="shared" si="1"/>
        <v>1478736</v>
      </c>
      <c r="L34" s="869" t="e">
        <f>VLOOKUP(B34,'[3]vật kiến trúc 2026'!B36:$L$442,4,0)</f>
        <v>#REF!</v>
      </c>
    </row>
    <row r="35" spans="1:17" ht="36" hidden="1" customHeight="1" x14ac:dyDescent="0.25">
      <c r="A35" s="1226">
        <v>4</v>
      </c>
      <c r="B35" s="1474" t="str">
        <f>'[3]vật kiến trúc 2026'!B241</f>
        <v>Hàng rào lưới B40</v>
      </c>
      <c r="C35" s="1475"/>
      <c r="D35" s="1475"/>
      <c r="E35" s="1476"/>
      <c r="F35" s="1225" t="str">
        <f>VLOOKUP(B35,'[3]vật kiến trúc 2026'!$B$3:$D$442,2,0)</f>
        <v>m2</v>
      </c>
      <c r="G35" s="1477">
        <f>VLOOKUP(B35,'[3]vật kiến trúc 2026'!B36:$D$442,3,0)</f>
        <v>101000</v>
      </c>
      <c r="H35" s="1478"/>
      <c r="I35" s="89">
        <f>73*1.8</f>
        <v>131.4</v>
      </c>
      <c r="J35" s="868">
        <v>1</v>
      </c>
      <c r="K35" s="844">
        <f t="shared" si="1"/>
        <v>13271400</v>
      </c>
      <c r="L35" s="869" t="e">
        <f>VLOOKUP(B35,'[3]vật kiến trúc 2026'!B37:$L$442,4,0)</f>
        <v>#REF!</v>
      </c>
    </row>
    <row r="36" spans="1:17" ht="37.5" hidden="1" customHeight="1" x14ac:dyDescent="0.25">
      <c r="A36" s="1226">
        <v>5</v>
      </c>
      <c r="B36" s="1474" t="str">
        <f>'[3]vật kiến trúc 2026'!B240</f>
        <v>Mảng rào dây kẽm gai</v>
      </c>
      <c r="C36" s="1475"/>
      <c r="D36" s="1475"/>
      <c r="E36" s="1476"/>
      <c r="F36" s="1225" t="str">
        <f>VLOOKUP(B36,'[3]vật kiến trúc 2026'!$B$3:$D$442,2,0)</f>
        <v>mét/sợi</v>
      </c>
      <c r="G36" s="1477">
        <f>VLOOKUP(B36,'[3]vật kiến trúc 2026'!B34:$D$442,3,0)</f>
        <v>4000</v>
      </c>
      <c r="H36" s="1478"/>
      <c r="I36" s="89">
        <f>73*3</f>
        <v>219</v>
      </c>
      <c r="J36" s="868">
        <v>1</v>
      </c>
      <c r="K36" s="844">
        <f t="shared" si="1"/>
        <v>876000</v>
      </c>
      <c r="L36" s="869" t="e">
        <f>VLOOKUP(B36,'[3]vật kiến trúc 2026'!B35:$L$442,4,0)</f>
        <v>#REF!</v>
      </c>
    </row>
    <row r="37" spans="1:17" ht="23.25" hidden="1" customHeight="1" x14ac:dyDescent="0.25">
      <c r="A37" s="1480" t="s">
        <v>85</v>
      </c>
      <c r="B37" s="1480"/>
      <c r="C37" s="1480"/>
      <c r="D37" s="1480"/>
      <c r="E37" s="1480"/>
      <c r="F37" s="1480"/>
      <c r="G37" s="1480"/>
      <c r="H37" s="1480"/>
      <c r="I37" s="1480"/>
      <c r="J37" s="1480"/>
      <c r="K37" s="871">
        <v>0</v>
      </c>
      <c r="L37" s="872"/>
    </row>
    <row r="38" spans="1:17" s="1012" customFormat="1" ht="46.5" customHeight="1" x14ac:dyDescent="0.25">
      <c r="A38" s="1481" t="s">
        <v>10573</v>
      </c>
      <c r="B38" s="1481"/>
      <c r="C38" s="1481"/>
      <c r="D38" s="1481"/>
      <c r="E38" s="1481"/>
      <c r="F38" s="1481"/>
      <c r="G38" s="1481"/>
      <c r="H38" s="1481"/>
      <c r="I38" s="1481"/>
      <c r="J38" s="1481"/>
      <c r="K38" s="1481"/>
      <c r="L38" s="1481"/>
      <c r="M38" s="928"/>
      <c r="N38" s="1107"/>
      <c r="O38" s="931"/>
      <c r="P38" s="753"/>
    </row>
    <row r="39" spans="1:17" s="1012" customFormat="1" ht="56.25" customHeight="1" x14ac:dyDescent="0.25">
      <c r="A39" s="1232" t="s">
        <v>25</v>
      </c>
      <c r="B39" s="1480" t="s">
        <v>87</v>
      </c>
      <c r="C39" s="1480"/>
      <c r="D39" s="1480"/>
      <c r="E39" s="1480"/>
      <c r="F39" s="1232" t="s">
        <v>60</v>
      </c>
      <c r="G39" s="1232" t="s">
        <v>31</v>
      </c>
      <c r="H39" s="1241" t="s">
        <v>10516</v>
      </c>
      <c r="I39" s="865" t="s">
        <v>61</v>
      </c>
      <c r="J39" s="866" t="s">
        <v>34</v>
      </c>
      <c r="K39" s="1232" t="s">
        <v>35</v>
      </c>
      <c r="L39" s="853" t="s">
        <v>41</v>
      </c>
      <c r="M39" s="1091"/>
      <c r="N39" s="1160"/>
      <c r="O39" s="927"/>
      <c r="P39" s="928"/>
      <c r="Q39" s="1108"/>
    </row>
    <row r="40" spans="1:17" s="1012" customFormat="1" ht="48" customHeight="1" x14ac:dyDescent="0.25">
      <c r="A40" s="1244">
        <v>1</v>
      </c>
      <c r="B40" s="1474" t="str">
        <f>'CÂY TRỒNG 2026'!B42</f>
        <v>Cây đậu bắp</v>
      </c>
      <c r="C40" s="1475"/>
      <c r="D40" s="1475"/>
      <c r="E40" s="1476"/>
      <c r="F40" s="1106" t="str">
        <f>VLOOKUP(B40,'CÂY TRỒNG 2026'!$B$3:$D$4104,2,0)</f>
        <v>ha</v>
      </c>
      <c r="G40" s="1106">
        <f>VLOOKUP(B40,'CÂY TRỒNG 2026'!$B$3:$D$4104,3,0)</f>
        <v>145000000</v>
      </c>
      <c r="H40" s="909">
        <f>VLOOKUP(B40,'CÂY TRỒNG 2026'!$B$3:$E$9990,4,0)</f>
        <v>0</v>
      </c>
      <c r="I40" s="920">
        <f>I20/10000</f>
        <v>1.44E-2</v>
      </c>
      <c r="J40" s="727">
        <v>1</v>
      </c>
      <c r="K40" s="905">
        <f>ROUND(G40*I40*J40,)</f>
        <v>2088000</v>
      </c>
      <c r="L40" s="1239" t="str">
        <f>'CÂY TRỒNG 2026'!F42</f>
        <v>áp bằng cà tím</v>
      </c>
      <c r="M40" s="931"/>
      <c r="N40" s="1110"/>
      <c r="O40" s="753"/>
      <c r="P40" s="753"/>
      <c r="Q40" s="1111"/>
    </row>
    <row r="41" spans="1:17" ht="28.5" customHeight="1" x14ac:dyDescent="0.25">
      <c r="A41" s="1480" t="s">
        <v>111</v>
      </c>
      <c r="B41" s="1480"/>
      <c r="C41" s="1480"/>
      <c r="D41" s="1480"/>
      <c r="E41" s="1480"/>
      <c r="F41" s="1480"/>
      <c r="G41" s="1480"/>
      <c r="H41" s="1480"/>
      <c r="I41" s="1480"/>
      <c r="J41" s="1480"/>
      <c r="K41" s="111">
        <f>SUM(K40:K40)</f>
        <v>2088000</v>
      </c>
      <c r="L41" s="872"/>
      <c r="M41" s="1224"/>
      <c r="N41" s="3"/>
      <c r="O41" s="753" t="e">
        <f>SUM(#REF!)</f>
        <v>#REF!</v>
      </c>
    </row>
    <row r="42" spans="1:17" ht="41.25" customHeight="1" x14ac:dyDescent="0.25">
      <c r="A42" s="1481" t="s">
        <v>10429</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8000000</v>
      </c>
      <c r="L42" s="112" t="s">
        <v>113</v>
      </c>
      <c r="M42" s="1249"/>
    </row>
    <row r="43" spans="1:17" ht="30" customHeight="1" x14ac:dyDescent="0.25">
      <c r="A43" s="1480" t="s">
        <v>10574</v>
      </c>
      <c r="B43" s="1480"/>
      <c r="C43" s="1480"/>
      <c r="D43" s="1480"/>
      <c r="E43" s="1480"/>
      <c r="F43" s="1480"/>
      <c r="G43" s="1480"/>
      <c r="H43" s="1480"/>
      <c r="I43" s="1480"/>
      <c r="J43" s="1480"/>
      <c r="K43" s="875">
        <f>K42+K41+K37+K20+K28</f>
        <v>102708800</v>
      </c>
      <c r="L43" s="872"/>
      <c r="M43" s="114">
        <f>K42+K28+K20+K41</f>
        <v>102708800</v>
      </c>
    </row>
    <row r="44" spans="1:17" s="116" customFormat="1" ht="52.5" customHeight="1" x14ac:dyDescent="0.25">
      <c r="A44" s="1483" t="s">
        <v>115</v>
      </c>
      <c r="B44" s="1483"/>
      <c r="C44" s="1483"/>
      <c r="D44" s="1483"/>
      <c r="E44" s="1483"/>
      <c r="F44" s="1483"/>
      <c r="G44" s="1483"/>
      <c r="H44" s="1483"/>
      <c r="I44" s="1483"/>
      <c r="J44" s="1483"/>
      <c r="K44" s="1483"/>
      <c r="L44" s="1483"/>
      <c r="M44" s="1236"/>
      <c r="O44" s="876"/>
      <c r="P44" s="876"/>
    </row>
    <row r="45" spans="1:17" s="119" customFormat="1" ht="48" customHeight="1" x14ac:dyDescent="0.25">
      <c r="A45" s="1479" t="s">
        <v>10375</v>
      </c>
      <c r="B45" s="1479"/>
      <c r="C45" s="1479"/>
      <c r="D45" s="1479"/>
      <c r="E45" s="1479"/>
      <c r="F45" s="1479"/>
      <c r="G45" s="1479"/>
      <c r="H45" s="1479"/>
      <c r="I45" s="1479"/>
      <c r="J45" s="1479"/>
      <c r="K45" s="1479"/>
      <c r="L45" s="1479"/>
      <c r="M45" s="1231"/>
      <c r="O45" s="876"/>
      <c r="P45" s="876"/>
    </row>
    <row r="46" spans="1:17" s="119" customFormat="1" ht="54" customHeight="1" x14ac:dyDescent="0.25">
      <c r="A46" s="1479" t="s">
        <v>117</v>
      </c>
      <c r="B46" s="1479"/>
      <c r="C46" s="1479"/>
      <c r="D46" s="1479"/>
      <c r="E46" s="1479"/>
      <c r="F46" s="1479"/>
      <c r="G46" s="1479"/>
      <c r="H46" s="1479"/>
      <c r="I46" s="1479"/>
      <c r="J46" s="1479"/>
      <c r="K46" s="877">
        <f>K43</f>
        <v>102708800</v>
      </c>
      <c r="L46" s="1230" t="s">
        <v>118</v>
      </c>
      <c r="M46" s="1231"/>
      <c r="O46" s="876"/>
      <c r="P46" s="876"/>
    </row>
    <row r="47" spans="1:17" s="119" customFormat="1" ht="14.25" x14ac:dyDescent="0.25">
      <c r="A47" s="1479" t="s">
        <v>119</v>
      </c>
      <c r="B47" s="1479"/>
      <c r="C47" s="1479"/>
      <c r="D47" s="1479"/>
      <c r="E47" s="1479"/>
      <c r="F47" s="1479"/>
      <c r="G47" s="1479"/>
      <c r="H47" s="1479"/>
      <c r="I47" s="1479"/>
      <c r="J47" s="1479"/>
      <c r="K47" s="1479"/>
      <c r="L47" s="1479"/>
      <c r="M47" s="1231"/>
      <c r="O47" s="876"/>
      <c r="P47" s="876"/>
    </row>
    <row r="48" spans="1:17"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3">
    <mergeCell ref="A47:L47"/>
    <mergeCell ref="A48:C48"/>
    <mergeCell ref="F48:J48"/>
    <mergeCell ref="A56:C56"/>
    <mergeCell ref="F56:J56"/>
    <mergeCell ref="A46:J46"/>
    <mergeCell ref="B39:E39"/>
    <mergeCell ref="B40:E40"/>
    <mergeCell ref="B35:E35"/>
    <mergeCell ref="G35:H35"/>
    <mergeCell ref="B36:E36"/>
    <mergeCell ref="G36:H36"/>
    <mergeCell ref="A37:J37"/>
    <mergeCell ref="A38:L38"/>
    <mergeCell ref="A41:J41"/>
    <mergeCell ref="A42:J42"/>
    <mergeCell ref="A43:J43"/>
    <mergeCell ref="A44:L44"/>
    <mergeCell ref="A45:L45"/>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G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6"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10446</v>
      </c>
      <c r="F8" s="1442"/>
      <c r="G8" s="1442"/>
      <c r="H8" s="1442"/>
      <c r="I8" s="1442"/>
      <c r="J8" s="1442"/>
      <c r="K8" s="1442"/>
      <c r="L8" s="1442"/>
      <c r="N8" s="828"/>
      <c r="O8" s="823"/>
      <c r="P8" s="823"/>
    </row>
    <row r="9" spans="1:22" ht="34.5" customHeight="1" x14ac:dyDescent="0.25">
      <c r="A9" s="1443" t="s">
        <v>9</v>
      </c>
      <c r="B9" s="1443"/>
      <c r="C9" s="1443"/>
      <c r="D9" s="1443"/>
      <c r="E9" s="1444" t="s">
        <v>10447</v>
      </c>
      <c r="F9" s="1444"/>
      <c r="G9" s="829"/>
      <c r="H9" s="829"/>
      <c r="I9" s="829"/>
      <c r="J9" s="829"/>
      <c r="K9" s="829"/>
      <c r="L9" s="829"/>
      <c r="N9" s="828"/>
      <c r="O9" s="823"/>
      <c r="P9" s="823"/>
    </row>
    <row r="10" spans="1:22" ht="22.5" customHeight="1" x14ac:dyDescent="0.25">
      <c r="A10" s="1445" t="s">
        <v>11</v>
      </c>
      <c r="B10" s="1445"/>
      <c r="C10" s="830"/>
      <c r="E10" s="831"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35" t="s">
        <v>10449</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I20</f>
        <v>11.7</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174.75" customHeight="1" x14ac:dyDescent="0.25">
      <c r="A15" s="830" t="s">
        <v>21</v>
      </c>
      <c r="B15" s="830"/>
      <c r="C15" s="830"/>
      <c r="E15" s="1446" t="s">
        <v>10453</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10452</v>
      </c>
      <c r="M18" s="903"/>
      <c r="N18" s="1007"/>
      <c r="O18" s="1007"/>
      <c r="P18" s="1007"/>
      <c r="Q18" s="1007"/>
      <c r="R18" s="1007"/>
      <c r="S18" s="1007"/>
      <c r="T18" s="1007"/>
    </row>
    <row r="19" spans="1:20" s="2" customFormat="1" ht="63" customHeight="1" x14ac:dyDescent="0.25">
      <c r="A19" s="838">
        <v>1</v>
      </c>
      <c r="B19" s="839">
        <v>90</v>
      </c>
      <c r="C19" s="839">
        <v>80</v>
      </c>
      <c r="D19" s="838" t="s">
        <v>18</v>
      </c>
      <c r="E19" s="839" t="s">
        <v>10450</v>
      </c>
      <c r="F19" s="885">
        <v>2</v>
      </c>
      <c r="G19" s="886">
        <f>530000*30%</f>
        <v>159000</v>
      </c>
      <c r="H19" s="839">
        <v>1.19</v>
      </c>
      <c r="I19" s="1439">
        <v>11.7</v>
      </c>
      <c r="J19" s="1440"/>
      <c r="K19" s="844">
        <f>ROUND(G19*H19*I19,)</f>
        <v>2213757</v>
      </c>
      <c r="L19" s="890" t="s">
        <v>10512</v>
      </c>
      <c r="M19" s="25">
        <f>530000</f>
        <v>530000</v>
      </c>
      <c r="N19" s="1007">
        <v>1.19</v>
      </c>
      <c r="O19" s="1007"/>
      <c r="P19" s="1007"/>
      <c r="Q19" s="1007"/>
      <c r="R19" s="1007"/>
      <c r="S19" s="1007"/>
      <c r="T19" s="1007"/>
    </row>
    <row r="20" spans="1:20" ht="25.5" customHeight="1" x14ac:dyDescent="0.25">
      <c r="A20" s="1452" t="s">
        <v>39</v>
      </c>
      <c r="B20" s="1453"/>
      <c r="C20" s="1453"/>
      <c r="D20" s="1453"/>
      <c r="E20" s="1453"/>
      <c r="F20" s="1453"/>
      <c r="G20" s="1453"/>
      <c r="H20" s="1454"/>
      <c r="I20" s="1455">
        <f>SUM(I19:I19)</f>
        <v>11.7</v>
      </c>
      <c r="J20" s="1456"/>
      <c r="K20" s="848">
        <f>SUM(K19:K19)</f>
        <v>2213757</v>
      </c>
      <c r="L20" s="849"/>
      <c r="M20" s="903">
        <f>M19*N19</f>
        <v>630700</v>
      </c>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59" t="s">
        <v>10361</v>
      </c>
      <c r="E23" s="59" t="s">
        <v>29</v>
      </c>
      <c r="F23" s="59" t="s">
        <v>30</v>
      </c>
      <c r="G23" s="1461" t="s">
        <v>31</v>
      </c>
      <c r="H23" s="1462"/>
      <c r="I23" s="852" t="s">
        <v>33</v>
      </c>
      <c r="J23" s="59" t="s">
        <v>44</v>
      </c>
      <c r="K23" s="59" t="s">
        <v>35</v>
      </c>
      <c r="L23" s="49" t="s">
        <v>41</v>
      </c>
      <c r="M23" s="854"/>
    </row>
    <row r="24" spans="1:20" ht="123" customHeight="1" x14ac:dyDescent="0.25">
      <c r="A24" s="132">
        <f t="shared" ref="A24:F24" si="0">A19</f>
        <v>1</v>
      </c>
      <c r="B24" s="132">
        <f t="shared" si="0"/>
        <v>90</v>
      </c>
      <c r="C24" s="132">
        <f t="shared" si="0"/>
        <v>80</v>
      </c>
      <c r="D24" s="132" t="str">
        <f t="shared" si="0"/>
        <v>m²</v>
      </c>
      <c r="E24" s="132" t="str">
        <f t="shared" si="0"/>
        <v>LUK</v>
      </c>
      <c r="F24" s="60">
        <f t="shared" si="0"/>
        <v>2</v>
      </c>
      <c r="G24" s="1463">
        <f>G19</f>
        <v>159000</v>
      </c>
      <c r="H24" s="1464"/>
      <c r="I24" s="855">
        <f>I19</f>
        <v>11.7</v>
      </c>
      <c r="J24" s="839">
        <v>1.5</v>
      </c>
      <c r="K24" s="63">
        <f>G24*I24*J24</f>
        <v>2790450</v>
      </c>
      <c r="L24" s="1084" t="s">
        <v>10749</v>
      </c>
      <c r="M24" s="854"/>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32"/>
      <c r="B26" s="1469" t="s">
        <v>10371</v>
      </c>
      <c r="C26" s="1469"/>
      <c r="D26" s="59" t="s">
        <v>50</v>
      </c>
      <c r="E26" s="59" t="s">
        <v>51</v>
      </c>
      <c r="F26" s="59" t="s">
        <v>52</v>
      </c>
      <c r="G26" s="1461" t="s">
        <v>53</v>
      </c>
      <c r="H26" s="1462"/>
      <c r="I26" s="859" t="s">
        <v>54</v>
      </c>
      <c r="J26" s="59" t="s">
        <v>44</v>
      </c>
      <c r="K26" s="860" t="s">
        <v>35</v>
      </c>
      <c r="L26" s="861" t="s">
        <v>41</v>
      </c>
      <c r="M26" s="821"/>
      <c r="O26" s="862"/>
      <c r="P26" s="862"/>
    </row>
    <row r="27" spans="1:20" ht="34.5" customHeight="1" x14ac:dyDescent="0.25">
      <c r="A27" s="132"/>
      <c r="B27" s="1285" t="s">
        <v>10372</v>
      </c>
      <c r="C27" s="1285"/>
      <c r="D27" s="132"/>
      <c r="E27" s="132" t="s">
        <v>56</v>
      </c>
      <c r="F27" s="132">
        <v>6</v>
      </c>
      <c r="G27" s="1287">
        <f>20000*30</f>
        <v>600000</v>
      </c>
      <c r="H27" s="1288"/>
      <c r="I27" s="132">
        <v>2</v>
      </c>
      <c r="J27" s="727">
        <v>0.5</v>
      </c>
      <c r="K27" s="73">
        <f>F27*G27*I27*J27</f>
        <v>3600000</v>
      </c>
      <c r="L27" s="74"/>
      <c r="M27" s="822"/>
      <c r="O27" s="823"/>
      <c r="P27" s="823"/>
    </row>
    <row r="28" spans="1:20" ht="30.75" customHeight="1" x14ac:dyDescent="0.25">
      <c r="A28" s="1289" t="s">
        <v>10373</v>
      </c>
      <c r="B28" s="1289"/>
      <c r="C28" s="1289"/>
      <c r="D28" s="1289"/>
      <c r="E28" s="1289"/>
      <c r="F28" s="1289"/>
      <c r="G28" s="1289"/>
      <c r="H28" s="1289"/>
      <c r="I28" s="1289"/>
      <c r="J28" s="1289"/>
      <c r="K28" s="76">
        <f>K24+K27</f>
        <v>6390450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864" t="s">
        <v>60</v>
      </c>
      <c r="G30" s="1452" t="s">
        <v>31</v>
      </c>
      <c r="H30" s="1454"/>
      <c r="I30" s="865" t="s">
        <v>61</v>
      </c>
      <c r="J30" s="866" t="s">
        <v>34</v>
      </c>
      <c r="K30" s="863" t="s">
        <v>35</v>
      </c>
      <c r="L30" s="853" t="s">
        <v>41</v>
      </c>
    </row>
    <row r="31" spans="1:20" ht="43.5" hidden="1" customHeight="1" x14ac:dyDescent="0.25">
      <c r="A31" s="132">
        <v>1</v>
      </c>
      <c r="B31" s="1474" t="str">
        <f>'[3]vật kiến trúc 2026'!B234</f>
        <v>Trụ bê tông cắm ranh hàng rào cao 1,2 đến 2,2m</v>
      </c>
      <c r="C31" s="1475"/>
      <c r="D31" s="1475"/>
      <c r="E31" s="1476"/>
      <c r="F31" s="131"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32">
        <v>2</v>
      </c>
      <c r="B32" s="1474" t="s">
        <v>9998</v>
      </c>
      <c r="C32" s="1475"/>
      <c r="D32" s="1475"/>
      <c r="E32" s="1476"/>
      <c r="F32" s="131"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31"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31"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32">
        <v>4</v>
      </c>
      <c r="B35" s="1474" t="str">
        <f>'[3]vật kiến trúc 2026'!B241</f>
        <v>Hàng rào lưới B40</v>
      </c>
      <c r="C35" s="1475"/>
      <c r="D35" s="1475"/>
      <c r="E35" s="1476"/>
      <c r="F35" s="131"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32">
        <v>5</v>
      </c>
      <c r="B36" s="1474" t="str">
        <f>'[3]vật kiến trúc 2026'!B240</f>
        <v>Mảng rào dây kẽm gai</v>
      </c>
      <c r="C36" s="1475"/>
      <c r="D36" s="1475"/>
      <c r="E36" s="1476"/>
      <c r="F36" s="131"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863" t="s">
        <v>25</v>
      </c>
      <c r="B39" s="1480" t="s">
        <v>87</v>
      </c>
      <c r="C39" s="1480"/>
      <c r="D39" s="1480"/>
      <c r="E39" s="1480"/>
      <c r="F39" s="863" t="s">
        <v>60</v>
      </c>
      <c r="G39" s="863" t="s">
        <v>31</v>
      </c>
      <c r="H39" s="863"/>
      <c r="I39" s="865" t="s">
        <v>61</v>
      </c>
      <c r="J39" s="866" t="s">
        <v>34</v>
      </c>
      <c r="K39" s="863" t="s">
        <v>35</v>
      </c>
      <c r="L39" s="853" t="s">
        <v>41</v>
      </c>
    </row>
    <row r="40" spans="1:16" ht="33" hidden="1" customHeight="1" x14ac:dyDescent="0.25">
      <c r="A40" s="132">
        <v>1</v>
      </c>
      <c r="B40" s="888" t="s">
        <v>1179</v>
      </c>
      <c r="C40" s="888"/>
      <c r="D40" s="888"/>
      <c r="E40" s="888"/>
      <c r="F40" s="131" t="str">
        <f>VLOOKUP(B40,'[3]CÂY TRỒNG 2026'!$B$3:$D$10269,2,0)</f>
        <v>cây</v>
      </c>
      <c r="G40" s="131">
        <f>VLOOKUP(B40,'[3]CÂY TRỒNG 2026'!$B$3:$D$10269,3,0)</f>
        <v>606840</v>
      </c>
      <c r="H40" s="131"/>
      <c r="I40" s="867">
        <v>0</v>
      </c>
      <c r="J40" s="727">
        <v>1</v>
      </c>
      <c r="K40" s="106">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2000000</v>
      </c>
      <c r="L42" s="112" t="s">
        <v>113</v>
      </c>
    </row>
    <row r="43" spans="1:16" ht="30" customHeight="1" x14ac:dyDescent="0.25">
      <c r="A43" s="1480" t="s">
        <v>10437</v>
      </c>
      <c r="B43" s="1480"/>
      <c r="C43" s="1480"/>
      <c r="D43" s="1480"/>
      <c r="E43" s="1480"/>
      <c r="F43" s="1480"/>
      <c r="G43" s="1480"/>
      <c r="H43" s="1480"/>
      <c r="I43" s="1480"/>
      <c r="J43" s="1480"/>
      <c r="K43" s="875">
        <f>K42+K41+K37+K20+K28</f>
        <v>10604207</v>
      </c>
      <c r="L43" s="872"/>
      <c r="M43" s="114">
        <f>K42+K28+K20</f>
        <v>10604207</v>
      </c>
    </row>
    <row r="44" spans="1:16" s="116" customFormat="1" ht="52.5" customHeight="1" x14ac:dyDescent="0.25">
      <c r="A44" s="1483" t="s">
        <v>115</v>
      </c>
      <c r="B44" s="1483"/>
      <c r="C44" s="1483"/>
      <c r="D44" s="1483"/>
      <c r="E44" s="1483"/>
      <c r="F44" s="1483"/>
      <c r="G44" s="1483"/>
      <c r="H44" s="1483"/>
      <c r="I44" s="1483"/>
      <c r="J44" s="1483"/>
      <c r="K44" s="1483"/>
      <c r="L44" s="1483"/>
      <c r="M44" s="854"/>
      <c r="O44" s="876"/>
      <c r="P44" s="876"/>
    </row>
    <row r="45" spans="1:16" s="119" customFormat="1" ht="48" customHeight="1" x14ac:dyDescent="0.25">
      <c r="A45" s="1479" t="s">
        <v>10375</v>
      </c>
      <c r="B45" s="1479"/>
      <c r="C45" s="1479"/>
      <c r="D45" s="1479"/>
      <c r="E45" s="1479"/>
      <c r="F45" s="1479"/>
      <c r="G45" s="1479"/>
      <c r="H45" s="1479"/>
      <c r="I45" s="1479"/>
      <c r="J45" s="1479"/>
      <c r="K45" s="1479"/>
      <c r="L45" s="1479"/>
      <c r="M45" s="752"/>
      <c r="O45" s="876"/>
      <c r="P45" s="876"/>
    </row>
    <row r="46" spans="1:16" s="119" customFormat="1" ht="54" customHeight="1" x14ac:dyDescent="0.25">
      <c r="A46" s="1479" t="s">
        <v>117</v>
      </c>
      <c r="B46" s="1479"/>
      <c r="C46" s="1479"/>
      <c r="D46" s="1479"/>
      <c r="E46" s="1479"/>
      <c r="F46" s="1479"/>
      <c r="G46" s="1479"/>
      <c r="H46" s="1479"/>
      <c r="I46" s="1479"/>
      <c r="J46" s="1479"/>
      <c r="K46" s="877">
        <f>K43</f>
        <v>10604207</v>
      </c>
      <c r="L46" s="878" t="s">
        <v>118</v>
      </c>
      <c r="M46" s="752"/>
      <c r="O46" s="876"/>
      <c r="P46" s="876"/>
    </row>
    <row r="47" spans="1:16" s="119" customFormat="1" ht="14.25" x14ac:dyDescent="0.25">
      <c r="A47" s="1479" t="s">
        <v>119</v>
      </c>
      <c r="B47" s="1479"/>
      <c r="C47" s="1479"/>
      <c r="D47" s="1479"/>
      <c r="E47" s="1479"/>
      <c r="F47" s="1479"/>
      <c r="G47" s="1479"/>
      <c r="H47" s="1479"/>
      <c r="I47" s="1479"/>
      <c r="J47" s="1479"/>
      <c r="K47" s="1479"/>
      <c r="L47" s="1479"/>
      <c r="M47" s="752"/>
      <c r="O47" s="876"/>
      <c r="P47" s="876"/>
    </row>
    <row r="48" spans="1:16" s="123" customFormat="1" ht="15" customHeight="1" x14ac:dyDescent="0.25">
      <c r="A48" s="1484" t="s">
        <v>120</v>
      </c>
      <c r="B48" s="1484"/>
      <c r="C48" s="1484"/>
      <c r="D48" s="879"/>
      <c r="E48" s="879"/>
      <c r="F48" s="1485" t="s">
        <v>10444</v>
      </c>
      <c r="G48" s="1485"/>
      <c r="H48" s="1485"/>
      <c r="I48" s="1485"/>
      <c r="J48" s="1485"/>
      <c r="K48" s="879"/>
      <c r="L48" s="752" t="s">
        <v>122</v>
      </c>
      <c r="M48" s="752"/>
      <c r="O48" s="753"/>
      <c r="P48" s="753"/>
    </row>
    <row r="49" spans="1:16" s="123" customFormat="1" x14ac:dyDescent="0.25">
      <c r="A49" s="880"/>
      <c r="B49" s="880"/>
      <c r="C49" s="880"/>
      <c r="L49" s="752"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125</v>
      </c>
      <c r="B56" s="1486"/>
      <c r="C56" s="1486"/>
      <c r="D56" s="879"/>
      <c r="E56" s="879"/>
      <c r="F56" s="1485" t="s">
        <v>126</v>
      </c>
      <c r="G56" s="1485"/>
      <c r="H56" s="1485"/>
      <c r="I56" s="1485" t="s">
        <v>126</v>
      </c>
      <c r="J56" s="1485"/>
      <c r="K56" s="879"/>
      <c r="L56" s="752" t="s">
        <v>127</v>
      </c>
      <c r="M56" s="756"/>
      <c r="O56" s="753"/>
      <c r="P56" s="753"/>
    </row>
  </sheetData>
  <mergeCells count="62">
    <mergeCell ref="F48:J48"/>
    <mergeCell ref="F56:J56"/>
    <mergeCell ref="B31:E31"/>
    <mergeCell ref="B32:E32"/>
    <mergeCell ref="B33:E33"/>
    <mergeCell ref="B34:E34"/>
    <mergeCell ref="B35:E35"/>
    <mergeCell ref="B36:E36"/>
    <mergeCell ref="G31:H31"/>
    <mergeCell ref="G32:H32"/>
    <mergeCell ref="G33:H33"/>
    <mergeCell ref="G34:H34"/>
    <mergeCell ref="G35:H35"/>
    <mergeCell ref="G36:H36"/>
    <mergeCell ref="A48:C48"/>
    <mergeCell ref="A56:C56"/>
    <mergeCell ref="A47:L47"/>
    <mergeCell ref="A37:J37"/>
    <mergeCell ref="A38:L38"/>
    <mergeCell ref="B39:E39"/>
    <mergeCell ref="A41:J41"/>
    <mergeCell ref="A42:J42"/>
    <mergeCell ref="A43:J43"/>
    <mergeCell ref="A44:L44"/>
    <mergeCell ref="A45:L45"/>
    <mergeCell ref="A46:J46"/>
    <mergeCell ref="A28:J28"/>
    <mergeCell ref="A29:L29"/>
    <mergeCell ref="A33:A34"/>
    <mergeCell ref="B30:E30"/>
    <mergeCell ref="G30:H30"/>
    <mergeCell ref="A21:K21"/>
    <mergeCell ref="I22:L22"/>
    <mergeCell ref="I25:L25"/>
    <mergeCell ref="B26:C26"/>
    <mergeCell ref="B27:C27"/>
    <mergeCell ref="B22:H22"/>
    <mergeCell ref="B25:H25"/>
    <mergeCell ref="G26:H26"/>
    <mergeCell ref="G27:H27"/>
    <mergeCell ref="G23:H23"/>
    <mergeCell ref="G24:H24"/>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18"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10455</v>
      </c>
      <c r="F8" s="1442"/>
      <c r="G8" s="1442"/>
      <c r="H8" s="1442"/>
      <c r="I8" s="1442"/>
      <c r="J8" s="1442"/>
      <c r="K8" s="1442"/>
      <c r="L8" s="1442"/>
      <c r="N8" s="828"/>
      <c r="O8" s="823"/>
      <c r="P8" s="823"/>
    </row>
    <row r="9" spans="1:22" ht="34.5" customHeight="1" x14ac:dyDescent="0.25">
      <c r="A9" s="1443" t="s">
        <v>9</v>
      </c>
      <c r="B9" s="1443"/>
      <c r="C9" s="1443"/>
      <c r="D9" s="1443"/>
      <c r="E9" s="1444" t="s">
        <v>10456</v>
      </c>
      <c r="F9" s="1444"/>
      <c r="G9" s="829"/>
      <c r="H9" s="829"/>
      <c r="I9" s="829"/>
      <c r="J9" s="829"/>
      <c r="K9" s="829"/>
      <c r="L9" s="829"/>
      <c r="N9" s="828"/>
      <c r="O9" s="823"/>
      <c r="P9" s="823"/>
    </row>
    <row r="10" spans="1:22" ht="22.5" customHeight="1" x14ac:dyDescent="0.25">
      <c r="A10" s="1445" t="s">
        <v>11</v>
      </c>
      <c r="B10" s="1445"/>
      <c r="C10" s="830"/>
      <c r="E10" s="831" t="s">
        <v>10448</v>
      </c>
      <c r="F10" s="832"/>
      <c r="G10" s="831"/>
      <c r="H10" s="831"/>
      <c r="I10" s="833"/>
      <c r="J10" s="832"/>
      <c r="K10" s="831"/>
      <c r="L10" s="834"/>
      <c r="N10" s="1269"/>
      <c r="O10" s="1269"/>
      <c r="P10" s="1269"/>
      <c r="Q10" s="1269"/>
      <c r="R10" s="1269"/>
      <c r="S10" s="1269"/>
      <c r="T10" s="1269"/>
    </row>
    <row r="11" spans="1:22" ht="22.5" x14ac:dyDescent="0.25">
      <c r="A11" s="830" t="s">
        <v>13</v>
      </c>
      <c r="B11" s="830"/>
      <c r="C11" s="830"/>
      <c r="E11" s="835" t="s">
        <v>10457</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10461</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I20</f>
        <v>188.8</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10427</v>
      </c>
      <c r="F14" s="832"/>
      <c r="G14" s="831"/>
      <c r="H14" s="831"/>
      <c r="I14" s="833"/>
      <c r="J14" s="832"/>
      <c r="K14" s="831"/>
      <c r="L14" s="834"/>
      <c r="N14" s="133"/>
      <c r="O14" s="133"/>
      <c r="P14" s="133"/>
      <c r="Q14" s="133"/>
      <c r="R14" s="133"/>
      <c r="S14" s="133"/>
      <c r="T14" s="133"/>
    </row>
    <row r="15" spans="1:22" ht="75" customHeight="1" x14ac:dyDescent="0.25">
      <c r="A15" s="830" t="s">
        <v>21</v>
      </c>
      <c r="B15" s="830"/>
      <c r="C15" s="830"/>
      <c r="E15" s="1446" t="s">
        <v>10458</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10747</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10459</v>
      </c>
      <c r="N18" s="1499"/>
      <c r="O18" s="1499"/>
      <c r="P18" s="1499"/>
      <c r="Q18" s="1499"/>
      <c r="R18" s="1499"/>
      <c r="S18" s="1499"/>
      <c r="T18" s="1499"/>
    </row>
    <row r="19" spans="1:20" s="2" customFormat="1" ht="63" customHeight="1" x14ac:dyDescent="0.25">
      <c r="A19" s="838">
        <v>1</v>
      </c>
      <c r="B19" s="839">
        <v>135</v>
      </c>
      <c r="C19" s="839">
        <v>86</v>
      </c>
      <c r="D19" s="838" t="s">
        <v>18</v>
      </c>
      <c r="E19" s="839" t="s">
        <v>10428</v>
      </c>
      <c r="F19" s="885">
        <v>2</v>
      </c>
      <c r="G19" s="886">
        <f>30%*550000</f>
        <v>165000</v>
      </c>
      <c r="H19" s="904">
        <v>1.19</v>
      </c>
      <c r="I19" s="1439">
        <v>188.8</v>
      </c>
      <c r="J19" s="1440"/>
      <c r="K19" s="844">
        <f>ROUND(G19*H19*I19,)</f>
        <v>37070880</v>
      </c>
      <c r="L19" s="845" t="s">
        <v>10461</v>
      </c>
      <c r="M19" s="25"/>
      <c r="N19" s="1499"/>
      <c r="O19" s="1499"/>
      <c r="P19" s="1499"/>
      <c r="Q19" s="1499"/>
      <c r="R19" s="1499"/>
      <c r="S19" s="1499"/>
      <c r="T19" s="1499"/>
    </row>
    <row r="20" spans="1:20" ht="25.5" customHeight="1" x14ac:dyDescent="0.25">
      <c r="A20" s="1452" t="s">
        <v>39</v>
      </c>
      <c r="B20" s="1453"/>
      <c r="C20" s="1453"/>
      <c r="D20" s="1453"/>
      <c r="E20" s="1453"/>
      <c r="F20" s="1453"/>
      <c r="G20" s="1453"/>
      <c r="H20" s="1454"/>
      <c r="I20" s="1455">
        <f>SUM(I19:I19)</f>
        <v>188.8</v>
      </c>
      <c r="J20" s="1456"/>
      <c r="K20" s="848">
        <f>SUM(K19:K19)</f>
        <v>37070880</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966" t="s">
        <v>10361</v>
      </c>
      <c r="E23" s="966" t="s">
        <v>29</v>
      </c>
      <c r="F23" s="966" t="s">
        <v>30</v>
      </c>
      <c r="G23" s="1461" t="s">
        <v>31</v>
      </c>
      <c r="H23" s="1462"/>
      <c r="I23" s="852" t="s">
        <v>33</v>
      </c>
      <c r="J23" s="966" t="s">
        <v>44</v>
      </c>
      <c r="K23" s="966" t="s">
        <v>35</v>
      </c>
      <c r="L23" s="49" t="s">
        <v>41</v>
      </c>
      <c r="M23" s="967"/>
    </row>
    <row r="24" spans="1:20" ht="147.75" customHeight="1" x14ac:dyDescent="0.25">
      <c r="A24" s="132">
        <f t="shared" ref="A24:F24" si="0">A19</f>
        <v>1</v>
      </c>
      <c r="B24" s="132">
        <f t="shared" si="0"/>
        <v>135</v>
      </c>
      <c r="C24" s="132">
        <f t="shared" si="0"/>
        <v>86</v>
      </c>
      <c r="D24" s="132" t="str">
        <f t="shared" si="0"/>
        <v>m²</v>
      </c>
      <c r="E24" s="132" t="str">
        <f t="shared" si="0"/>
        <v>HNK</v>
      </c>
      <c r="F24" s="60">
        <f t="shared" si="0"/>
        <v>2</v>
      </c>
      <c r="G24" s="1463">
        <f>G19</f>
        <v>165000</v>
      </c>
      <c r="H24" s="1464"/>
      <c r="I24" s="855">
        <f>I19</f>
        <v>188.8</v>
      </c>
      <c r="J24" s="839">
        <v>1.5</v>
      </c>
      <c r="K24" s="63">
        <f>G24*I24*J24</f>
        <v>46728000.000000007</v>
      </c>
      <c r="L24" s="1084" t="s">
        <v>10749</v>
      </c>
      <c r="M24" s="854"/>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32"/>
      <c r="B26" s="1469" t="s">
        <v>10371</v>
      </c>
      <c r="C26" s="1469"/>
      <c r="D26" s="59" t="s">
        <v>50</v>
      </c>
      <c r="E26" s="59" t="s">
        <v>51</v>
      </c>
      <c r="F26" s="59" t="s">
        <v>52</v>
      </c>
      <c r="G26" s="1461" t="s">
        <v>53</v>
      </c>
      <c r="H26" s="1462"/>
      <c r="I26" s="859" t="s">
        <v>54</v>
      </c>
      <c r="J26" s="59" t="s">
        <v>44</v>
      </c>
      <c r="K26" s="860" t="s">
        <v>35</v>
      </c>
      <c r="L26" s="861" t="s">
        <v>41</v>
      </c>
      <c r="M26" s="821"/>
      <c r="O26" s="862"/>
      <c r="P26" s="862"/>
    </row>
    <row r="27" spans="1:20" ht="34.5" customHeight="1" x14ac:dyDescent="0.25">
      <c r="A27" s="132"/>
      <c r="B27" s="1285" t="s">
        <v>10372</v>
      </c>
      <c r="C27" s="1285"/>
      <c r="D27" s="132"/>
      <c r="E27" s="132" t="s">
        <v>56</v>
      </c>
      <c r="F27" s="132">
        <v>6</v>
      </c>
      <c r="G27" s="1287">
        <f>20000*30</f>
        <v>600000</v>
      </c>
      <c r="H27" s="1288"/>
      <c r="I27" s="132">
        <v>7</v>
      </c>
      <c r="J27" s="727">
        <v>0.5</v>
      </c>
      <c r="K27" s="73">
        <f>F27*G27*I27*J27</f>
        <v>12600000</v>
      </c>
      <c r="L27" s="74"/>
      <c r="M27" s="822"/>
      <c r="O27" s="823"/>
      <c r="P27" s="823"/>
    </row>
    <row r="28" spans="1:20" ht="30.75" customHeight="1" x14ac:dyDescent="0.25">
      <c r="A28" s="1289" t="s">
        <v>10373</v>
      </c>
      <c r="B28" s="1289"/>
      <c r="C28" s="1289"/>
      <c r="D28" s="1289"/>
      <c r="E28" s="1289"/>
      <c r="F28" s="1289"/>
      <c r="G28" s="1289"/>
      <c r="H28" s="1289"/>
      <c r="I28" s="1289"/>
      <c r="J28" s="1289"/>
      <c r="K28" s="76">
        <f>K24+K27</f>
        <v>59328000.000000007</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864" t="s">
        <v>60</v>
      </c>
      <c r="G30" s="1452" t="s">
        <v>31</v>
      </c>
      <c r="H30" s="1454"/>
      <c r="I30" s="865" t="s">
        <v>61</v>
      </c>
      <c r="J30" s="866" t="s">
        <v>34</v>
      </c>
      <c r="K30" s="863" t="s">
        <v>35</v>
      </c>
      <c r="L30" s="853" t="s">
        <v>41</v>
      </c>
    </row>
    <row r="31" spans="1:20" ht="43.5" hidden="1" customHeight="1" x14ac:dyDescent="0.25">
      <c r="A31" s="132">
        <v>1</v>
      </c>
      <c r="B31" s="1474" t="str">
        <f>'[3]vật kiến trúc 2026'!B234</f>
        <v>Trụ bê tông cắm ranh hàng rào cao 1,2 đến 2,2m</v>
      </c>
      <c r="C31" s="1475"/>
      <c r="D31" s="1475"/>
      <c r="E31" s="1476"/>
      <c r="F31" s="131"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32">
        <v>2</v>
      </c>
      <c r="B32" s="1474" t="s">
        <v>9998</v>
      </c>
      <c r="C32" s="1475"/>
      <c r="D32" s="1475"/>
      <c r="E32" s="1476"/>
      <c r="F32" s="131"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31"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31"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32">
        <v>4</v>
      </c>
      <c r="B35" s="1474" t="str">
        <f>'[3]vật kiến trúc 2026'!B241</f>
        <v>Hàng rào lưới B40</v>
      </c>
      <c r="C35" s="1475"/>
      <c r="D35" s="1475"/>
      <c r="E35" s="1476"/>
      <c r="F35" s="131"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32">
        <v>5</v>
      </c>
      <c r="B36" s="1474" t="str">
        <f>'[3]vật kiến trúc 2026'!B240</f>
        <v>Mảng rào dây kẽm gai</v>
      </c>
      <c r="C36" s="1475"/>
      <c r="D36" s="1475"/>
      <c r="E36" s="1476"/>
      <c r="F36" s="131"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863" t="s">
        <v>25</v>
      </c>
      <c r="B39" s="1480" t="s">
        <v>87</v>
      </c>
      <c r="C39" s="1480"/>
      <c r="D39" s="1480"/>
      <c r="E39" s="1480"/>
      <c r="F39" s="863" t="s">
        <v>60</v>
      </c>
      <c r="G39" s="863" t="s">
        <v>31</v>
      </c>
      <c r="H39" s="863"/>
      <c r="I39" s="865" t="s">
        <v>61</v>
      </c>
      <c r="J39" s="866" t="s">
        <v>34</v>
      </c>
      <c r="K39" s="863" t="s">
        <v>35</v>
      </c>
      <c r="L39" s="853" t="s">
        <v>41</v>
      </c>
    </row>
    <row r="40" spans="1:16" ht="33" hidden="1" customHeight="1" x14ac:dyDescent="0.25">
      <c r="A40" s="132">
        <v>1</v>
      </c>
      <c r="B40" s="888" t="s">
        <v>1179</v>
      </c>
      <c r="C40" s="888"/>
      <c r="D40" s="888"/>
      <c r="E40" s="888"/>
      <c r="F40" s="131" t="str">
        <f>VLOOKUP(B40,'[3]CÂY TRỒNG 2026'!$B$3:$D$10269,2,0)</f>
        <v>cây</v>
      </c>
      <c r="G40" s="131">
        <f>VLOOKUP(B40,'[3]CÂY TRỒNG 2026'!$B$3:$D$10269,3,0)</f>
        <v>606840</v>
      </c>
      <c r="H40" s="131"/>
      <c r="I40" s="867">
        <v>0</v>
      </c>
      <c r="J40" s="727">
        <v>1</v>
      </c>
      <c r="K40" s="106">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8000000</v>
      </c>
      <c r="L42" s="112" t="s">
        <v>113</v>
      </c>
    </row>
    <row r="43" spans="1:16" ht="30" customHeight="1" x14ac:dyDescent="0.25">
      <c r="A43" s="1480" t="s">
        <v>10437</v>
      </c>
      <c r="B43" s="1480"/>
      <c r="C43" s="1480"/>
      <c r="D43" s="1480"/>
      <c r="E43" s="1480"/>
      <c r="F43" s="1480"/>
      <c r="G43" s="1480"/>
      <c r="H43" s="1480"/>
      <c r="I43" s="1480"/>
      <c r="J43" s="1480"/>
      <c r="K43" s="875">
        <f>K42+K41+K37+K20+K28</f>
        <v>104398880</v>
      </c>
      <c r="L43" s="872"/>
      <c r="M43" s="114">
        <f>K42+K28+K20</f>
        <v>104398880</v>
      </c>
    </row>
    <row r="44" spans="1:16" s="116" customFormat="1" ht="52.5" customHeight="1" x14ac:dyDescent="0.25">
      <c r="A44" s="1483" t="s">
        <v>115</v>
      </c>
      <c r="B44" s="1483"/>
      <c r="C44" s="1483"/>
      <c r="D44" s="1483"/>
      <c r="E44" s="1483"/>
      <c r="F44" s="1483"/>
      <c r="G44" s="1483"/>
      <c r="H44" s="1483"/>
      <c r="I44" s="1483"/>
      <c r="J44" s="1483"/>
      <c r="K44" s="1483"/>
      <c r="L44" s="1483"/>
      <c r="M44" s="854"/>
      <c r="O44" s="876"/>
      <c r="P44" s="876"/>
    </row>
    <row r="45" spans="1:16" s="119" customFormat="1" ht="48" customHeight="1" x14ac:dyDescent="0.25">
      <c r="A45" s="1479" t="s">
        <v>10375</v>
      </c>
      <c r="B45" s="1479"/>
      <c r="C45" s="1479"/>
      <c r="D45" s="1479"/>
      <c r="E45" s="1479"/>
      <c r="F45" s="1479"/>
      <c r="G45" s="1479"/>
      <c r="H45" s="1479"/>
      <c r="I45" s="1479"/>
      <c r="J45" s="1479"/>
      <c r="K45" s="1479"/>
      <c r="L45" s="1479"/>
      <c r="M45" s="752"/>
      <c r="O45" s="876"/>
      <c r="P45" s="876"/>
    </row>
    <row r="46" spans="1:16" s="119" customFormat="1" ht="54" customHeight="1" x14ac:dyDescent="0.25">
      <c r="A46" s="1479" t="s">
        <v>117</v>
      </c>
      <c r="B46" s="1479"/>
      <c r="C46" s="1479"/>
      <c r="D46" s="1479"/>
      <c r="E46" s="1479"/>
      <c r="F46" s="1479"/>
      <c r="G46" s="1479"/>
      <c r="H46" s="1479"/>
      <c r="I46" s="1479"/>
      <c r="J46" s="1479"/>
      <c r="K46" s="877">
        <f>K43</f>
        <v>104398880</v>
      </c>
      <c r="L46" s="878" t="s">
        <v>118</v>
      </c>
      <c r="M46" s="752"/>
      <c r="O46" s="876"/>
      <c r="P46" s="876"/>
    </row>
    <row r="47" spans="1:16" s="119" customFormat="1" ht="14.25" x14ac:dyDescent="0.25">
      <c r="A47" s="1479" t="s">
        <v>119</v>
      </c>
      <c r="B47" s="1479"/>
      <c r="C47" s="1479"/>
      <c r="D47" s="1479"/>
      <c r="E47" s="1479"/>
      <c r="F47" s="1479"/>
      <c r="G47" s="1479"/>
      <c r="H47" s="1479"/>
      <c r="I47" s="1479"/>
      <c r="J47" s="1479"/>
      <c r="K47" s="1479"/>
      <c r="L47" s="1479"/>
      <c r="M47" s="752"/>
      <c r="O47" s="876"/>
      <c r="P47" s="876"/>
    </row>
    <row r="48" spans="1:16" s="123" customFormat="1" ht="15" customHeight="1" x14ac:dyDescent="0.25">
      <c r="A48" s="1484" t="s">
        <v>120</v>
      </c>
      <c r="B48" s="1484"/>
      <c r="C48" s="1484"/>
      <c r="D48" s="879"/>
      <c r="E48" s="879"/>
      <c r="F48" s="1485" t="s">
        <v>10444</v>
      </c>
      <c r="G48" s="1485"/>
      <c r="H48" s="1485"/>
      <c r="I48" s="1485"/>
      <c r="J48" s="1485"/>
      <c r="K48" s="879"/>
      <c r="L48" s="752" t="s">
        <v>122</v>
      </c>
      <c r="M48" s="752"/>
      <c r="O48" s="753"/>
      <c r="P48" s="753"/>
    </row>
    <row r="49" spans="1:16" s="123" customFormat="1" x14ac:dyDescent="0.25">
      <c r="A49" s="880"/>
      <c r="B49" s="880"/>
      <c r="C49" s="880"/>
      <c r="L49" s="752"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125</v>
      </c>
      <c r="B56" s="1486"/>
      <c r="C56" s="1486"/>
      <c r="D56" s="879"/>
      <c r="E56" s="879"/>
      <c r="F56" s="1485" t="s">
        <v>126</v>
      </c>
      <c r="G56" s="1485"/>
      <c r="H56" s="1485"/>
      <c r="I56" s="1485" t="s">
        <v>126</v>
      </c>
      <c r="J56" s="1485"/>
      <c r="K56" s="879"/>
      <c r="L56" s="752" t="s">
        <v>127</v>
      </c>
      <c r="M56" s="756"/>
      <c r="O56" s="753"/>
      <c r="P56" s="753"/>
    </row>
  </sheetData>
  <mergeCells count="63">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1:E31"/>
    <mergeCell ref="G31:H31"/>
    <mergeCell ref="B32:E32"/>
    <mergeCell ref="G32:H32"/>
    <mergeCell ref="A33:A34"/>
    <mergeCell ref="B33:E33"/>
    <mergeCell ref="G33:H33"/>
    <mergeCell ref="B34:E34"/>
    <mergeCell ref="G34:H34"/>
    <mergeCell ref="B27:C27"/>
    <mergeCell ref="G27:H27"/>
    <mergeCell ref="A28:J28"/>
    <mergeCell ref="A29:L29"/>
    <mergeCell ref="B30:E30"/>
    <mergeCell ref="G30:H30"/>
    <mergeCell ref="B26:C26"/>
    <mergeCell ref="G26:H26"/>
    <mergeCell ref="E12:L12"/>
    <mergeCell ref="E15:L15"/>
    <mergeCell ref="A16:L16"/>
    <mergeCell ref="A17:L17"/>
    <mergeCell ref="A21:K21"/>
    <mergeCell ref="B22:H22"/>
    <mergeCell ref="I22:L22"/>
    <mergeCell ref="B25:H25"/>
    <mergeCell ref="I25:L25"/>
    <mergeCell ref="G23:H23"/>
    <mergeCell ref="G24:H24"/>
    <mergeCell ref="A20:H20"/>
    <mergeCell ref="N17:T20"/>
    <mergeCell ref="A7:L7"/>
    <mergeCell ref="E8:L8"/>
    <mergeCell ref="A9:D9"/>
    <mergeCell ref="E9:F9"/>
    <mergeCell ref="A10:B10"/>
    <mergeCell ref="N10:T10"/>
    <mergeCell ref="I18:J18"/>
    <mergeCell ref="I19:J19"/>
    <mergeCell ref="I20:J2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1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10462</v>
      </c>
      <c r="F8" s="1442"/>
      <c r="G8" s="1442"/>
      <c r="H8" s="1442"/>
      <c r="I8" s="1442"/>
      <c r="J8" s="1442"/>
      <c r="K8" s="1442"/>
      <c r="L8" s="1442"/>
      <c r="N8" s="828"/>
      <c r="O8" s="823"/>
      <c r="P8" s="823"/>
    </row>
    <row r="9" spans="1:22" ht="34.5" customHeight="1" x14ac:dyDescent="0.25">
      <c r="A9" s="1443" t="s">
        <v>9</v>
      </c>
      <c r="B9" s="1443"/>
      <c r="C9" s="1443"/>
      <c r="D9" s="1443"/>
      <c r="E9" s="1444" t="s">
        <v>10463</v>
      </c>
      <c r="F9" s="1444"/>
      <c r="G9" s="829"/>
      <c r="H9" s="829"/>
      <c r="I9" s="829"/>
      <c r="J9" s="829"/>
      <c r="K9" s="829"/>
      <c r="L9" s="829"/>
      <c r="N9" s="828"/>
      <c r="O9" s="823"/>
      <c r="P9" s="823"/>
    </row>
    <row r="10" spans="1:22" ht="22.5" customHeight="1" x14ac:dyDescent="0.25">
      <c r="A10" s="1445" t="s">
        <v>11</v>
      </c>
      <c r="B10" s="1445"/>
      <c r="C10" s="830"/>
      <c r="E10" s="831" t="s">
        <v>10465</v>
      </c>
      <c r="F10" s="832"/>
      <c r="G10" s="831"/>
      <c r="H10" s="831"/>
      <c r="I10" s="833"/>
      <c r="J10" s="832"/>
      <c r="K10" s="831"/>
      <c r="L10" s="834"/>
      <c r="N10" s="1269"/>
      <c r="O10" s="1269"/>
      <c r="P10" s="1269"/>
      <c r="Q10" s="1269"/>
      <c r="R10" s="1269"/>
      <c r="S10" s="1269"/>
      <c r="T10" s="1269"/>
    </row>
    <row r="11" spans="1:22" ht="22.5" x14ac:dyDescent="0.25">
      <c r="A11" s="830" t="s">
        <v>13</v>
      </c>
      <c r="B11" s="830"/>
      <c r="C11" s="830"/>
      <c r="E11" s="835">
        <f>'[4]62. Nguyễn Văn Dũng'!$E$11</f>
        <v>0</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10466</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I20</f>
        <v>460.1</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75" customHeight="1" x14ac:dyDescent="0.25">
      <c r="A15" s="830" t="s">
        <v>21</v>
      </c>
      <c r="B15" s="830"/>
      <c r="C15" s="830"/>
      <c r="E15" s="1446" t="s">
        <v>10464</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10468</v>
      </c>
      <c r="N18" s="1499"/>
      <c r="O18" s="1499"/>
      <c r="P18" s="1499"/>
      <c r="Q18" s="1499"/>
      <c r="R18" s="1499"/>
      <c r="S18" s="1499"/>
      <c r="T18" s="1499"/>
    </row>
    <row r="19" spans="1:20" s="2" customFormat="1" ht="63" customHeight="1" x14ac:dyDescent="0.25">
      <c r="A19" s="838">
        <v>1</v>
      </c>
      <c r="B19" s="36">
        <v>30</v>
      </c>
      <c r="C19" s="36" t="s">
        <v>10467</v>
      </c>
      <c r="D19" s="35" t="s">
        <v>18</v>
      </c>
      <c r="E19" s="36" t="s">
        <v>10450</v>
      </c>
      <c r="F19" s="885">
        <v>2</v>
      </c>
      <c r="G19" s="886">
        <f>0.3*530000</f>
        <v>159000</v>
      </c>
      <c r="H19" s="904">
        <v>1.19</v>
      </c>
      <c r="I19" s="1439">
        <v>460.1</v>
      </c>
      <c r="J19" s="1440"/>
      <c r="K19" s="844">
        <f>ROUND(G19*H19*I19,)</f>
        <v>87055521</v>
      </c>
      <c r="L19" s="845" t="s">
        <v>10466</v>
      </c>
      <c r="M19" s="25"/>
      <c r="N19" s="1499"/>
      <c r="O19" s="1499"/>
      <c r="P19" s="1499"/>
      <c r="Q19" s="1499"/>
      <c r="R19" s="1499"/>
      <c r="S19" s="1499"/>
      <c r="T19" s="1499"/>
    </row>
    <row r="20" spans="1:20" ht="25.5" customHeight="1" x14ac:dyDescent="0.25">
      <c r="A20" s="1452" t="s">
        <v>39</v>
      </c>
      <c r="B20" s="1453"/>
      <c r="C20" s="1453"/>
      <c r="D20" s="1453"/>
      <c r="E20" s="1453"/>
      <c r="F20" s="1453"/>
      <c r="G20" s="1453"/>
      <c r="H20" s="1454"/>
      <c r="I20" s="1455">
        <f>SUM(I19:I19)</f>
        <v>460.1</v>
      </c>
      <c r="J20" s="1456"/>
      <c r="K20" s="848">
        <f>SUM(K19:K19)</f>
        <v>87055521</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59" t="s">
        <v>10361</v>
      </c>
      <c r="E23" s="59" t="s">
        <v>29</v>
      </c>
      <c r="F23" s="59" t="s">
        <v>30</v>
      </c>
      <c r="G23" s="1461" t="s">
        <v>31</v>
      </c>
      <c r="H23" s="1462"/>
      <c r="I23" s="852" t="s">
        <v>33</v>
      </c>
      <c r="J23" s="59" t="s">
        <v>44</v>
      </c>
      <c r="K23" s="59" t="s">
        <v>35</v>
      </c>
      <c r="L23" s="49" t="s">
        <v>41</v>
      </c>
      <c r="M23" s="854"/>
    </row>
    <row r="24" spans="1:20" ht="124.5" customHeight="1" x14ac:dyDescent="0.25">
      <c r="A24" s="132">
        <f t="shared" ref="A24:F24" si="0">A19</f>
        <v>1</v>
      </c>
      <c r="B24" s="132">
        <f t="shared" si="0"/>
        <v>30</v>
      </c>
      <c r="C24" s="59" t="s">
        <v>10467</v>
      </c>
      <c r="D24" s="132" t="str">
        <f t="shared" si="0"/>
        <v>m²</v>
      </c>
      <c r="E24" s="132" t="str">
        <f t="shared" si="0"/>
        <v>LUK</v>
      </c>
      <c r="F24" s="60">
        <f t="shared" si="0"/>
        <v>2</v>
      </c>
      <c r="G24" s="1463">
        <f>G19</f>
        <v>159000</v>
      </c>
      <c r="H24" s="1464"/>
      <c r="I24" s="855">
        <f>I19</f>
        <v>460.1</v>
      </c>
      <c r="J24" s="839">
        <v>1.5</v>
      </c>
      <c r="K24" s="63">
        <f>G24*J24*I24</f>
        <v>109733850</v>
      </c>
      <c r="L24" s="1084" t="s">
        <v>10749</v>
      </c>
      <c r="M24" s="854"/>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32"/>
      <c r="B26" s="1469" t="s">
        <v>10371</v>
      </c>
      <c r="C26" s="1469"/>
      <c r="D26" s="59" t="s">
        <v>50</v>
      </c>
      <c r="E26" s="59" t="s">
        <v>51</v>
      </c>
      <c r="F26" s="59" t="s">
        <v>52</v>
      </c>
      <c r="G26" s="1461" t="s">
        <v>53</v>
      </c>
      <c r="H26" s="1462"/>
      <c r="I26" s="859" t="s">
        <v>54</v>
      </c>
      <c r="J26" s="59" t="s">
        <v>44</v>
      </c>
      <c r="K26" s="860" t="s">
        <v>35</v>
      </c>
      <c r="L26" s="861" t="s">
        <v>41</v>
      </c>
      <c r="M26" s="821"/>
      <c r="O26" s="862"/>
      <c r="P26" s="862"/>
    </row>
    <row r="27" spans="1:20" ht="34.5" customHeight="1" x14ac:dyDescent="0.25">
      <c r="A27" s="132"/>
      <c r="B27" s="1285" t="s">
        <v>10372</v>
      </c>
      <c r="C27" s="1285"/>
      <c r="D27" s="132"/>
      <c r="E27" s="132" t="s">
        <v>56</v>
      </c>
      <c r="F27" s="132">
        <v>6</v>
      </c>
      <c r="G27" s="1287">
        <f>20000*30</f>
        <v>600000</v>
      </c>
      <c r="H27" s="1288"/>
      <c r="I27" s="132">
        <v>2</v>
      </c>
      <c r="J27" s="727">
        <v>0.5</v>
      </c>
      <c r="K27" s="73">
        <f>F27*G27*I27*J27</f>
        <v>3600000</v>
      </c>
      <c r="L27" s="74"/>
      <c r="M27" s="822"/>
      <c r="O27" s="823"/>
      <c r="P27" s="823"/>
    </row>
    <row r="28" spans="1:20" ht="30.75" customHeight="1" x14ac:dyDescent="0.25">
      <c r="A28" s="1289" t="s">
        <v>10373</v>
      </c>
      <c r="B28" s="1289"/>
      <c r="C28" s="1289"/>
      <c r="D28" s="1289"/>
      <c r="E28" s="1289"/>
      <c r="F28" s="1289"/>
      <c r="G28" s="1289"/>
      <c r="H28" s="1289"/>
      <c r="I28" s="1289"/>
      <c r="J28" s="1289"/>
      <c r="K28" s="76">
        <f>K24+K27</f>
        <v>113333850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864" t="s">
        <v>60</v>
      </c>
      <c r="G30" s="1452" t="s">
        <v>31</v>
      </c>
      <c r="H30" s="1454"/>
      <c r="I30" s="865" t="s">
        <v>61</v>
      </c>
      <c r="J30" s="866" t="s">
        <v>34</v>
      </c>
      <c r="K30" s="863" t="s">
        <v>35</v>
      </c>
      <c r="L30" s="853" t="s">
        <v>41</v>
      </c>
    </row>
    <row r="31" spans="1:20" ht="43.5" hidden="1" customHeight="1" x14ac:dyDescent="0.25">
      <c r="A31" s="132">
        <v>1</v>
      </c>
      <c r="B31" s="1474" t="str">
        <f>'[3]vật kiến trúc 2026'!B234</f>
        <v>Trụ bê tông cắm ranh hàng rào cao 1,2 đến 2,2m</v>
      </c>
      <c r="C31" s="1475"/>
      <c r="D31" s="1475"/>
      <c r="E31" s="1476"/>
      <c r="F31" s="131"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32">
        <v>2</v>
      </c>
      <c r="B32" s="1474" t="s">
        <v>9998</v>
      </c>
      <c r="C32" s="1475"/>
      <c r="D32" s="1475"/>
      <c r="E32" s="1476"/>
      <c r="F32" s="131"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31"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31"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32">
        <v>4</v>
      </c>
      <c r="B35" s="1474" t="str">
        <f>'[3]vật kiến trúc 2026'!B241</f>
        <v>Hàng rào lưới B40</v>
      </c>
      <c r="C35" s="1475"/>
      <c r="D35" s="1475"/>
      <c r="E35" s="1476"/>
      <c r="F35" s="131"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32">
        <v>5</v>
      </c>
      <c r="B36" s="1474" t="str">
        <f>'[3]vật kiến trúc 2026'!B240</f>
        <v>Mảng rào dây kẽm gai</v>
      </c>
      <c r="C36" s="1475"/>
      <c r="D36" s="1475"/>
      <c r="E36" s="1476"/>
      <c r="F36" s="131"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863" t="s">
        <v>25</v>
      </c>
      <c r="B39" s="1480" t="s">
        <v>87</v>
      </c>
      <c r="C39" s="1480"/>
      <c r="D39" s="1480"/>
      <c r="E39" s="1480"/>
      <c r="F39" s="863" t="s">
        <v>60</v>
      </c>
      <c r="G39" s="863" t="s">
        <v>31</v>
      </c>
      <c r="H39" s="863"/>
      <c r="I39" s="865" t="s">
        <v>61</v>
      </c>
      <c r="J39" s="866" t="s">
        <v>34</v>
      </c>
      <c r="K39" s="863" t="s">
        <v>35</v>
      </c>
      <c r="L39" s="853" t="s">
        <v>41</v>
      </c>
    </row>
    <row r="40" spans="1:16" ht="33" hidden="1" customHeight="1" x14ac:dyDescent="0.25">
      <c r="A40" s="132">
        <v>1</v>
      </c>
      <c r="B40" s="888" t="s">
        <v>1179</v>
      </c>
      <c r="C40" s="888"/>
      <c r="D40" s="888"/>
      <c r="E40" s="888"/>
      <c r="F40" s="131" t="str">
        <f>VLOOKUP(B40,'[3]CÂY TRỒNG 2026'!$B$3:$D$10269,2,0)</f>
        <v>cây</v>
      </c>
      <c r="G40" s="131">
        <f>VLOOKUP(B40,'[3]CÂY TRỒNG 2026'!$B$3:$D$10269,3,0)</f>
        <v>606840</v>
      </c>
      <c r="H40" s="131"/>
      <c r="I40" s="867">
        <v>0</v>
      </c>
      <c r="J40" s="727">
        <v>1</v>
      </c>
      <c r="K40" s="106">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16000000</v>
      </c>
      <c r="L42" s="112" t="s">
        <v>113</v>
      </c>
    </row>
    <row r="43" spans="1:16" ht="30" customHeight="1" x14ac:dyDescent="0.25">
      <c r="A43" s="1480" t="s">
        <v>10437</v>
      </c>
      <c r="B43" s="1480"/>
      <c r="C43" s="1480"/>
      <c r="D43" s="1480"/>
      <c r="E43" s="1480"/>
      <c r="F43" s="1480"/>
      <c r="G43" s="1480"/>
      <c r="H43" s="1480"/>
      <c r="I43" s="1480"/>
      <c r="J43" s="1480"/>
      <c r="K43" s="875">
        <f>K42+K41+K37+K20+K28</f>
        <v>216389371</v>
      </c>
      <c r="L43" s="872"/>
      <c r="M43" s="114">
        <f>K42+K28+K20</f>
        <v>216389371</v>
      </c>
    </row>
    <row r="44" spans="1:16" s="116" customFormat="1" ht="52.5" customHeight="1" x14ac:dyDescent="0.25">
      <c r="A44" s="1483" t="s">
        <v>115</v>
      </c>
      <c r="B44" s="1483"/>
      <c r="C44" s="1483"/>
      <c r="D44" s="1483"/>
      <c r="E44" s="1483"/>
      <c r="F44" s="1483"/>
      <c r="G44" s="1483"/>
      <c r="H44" s="1483"/>
      <c r="I44" s="1483"/>
      <c r="J44" s="1483"/>
      <c r="K44" s="1483"/>
      <c r="L44" s="1483"/>
      <c r="M44" s="854"/>
      <c r="O44" s="876"/>
      <c r="P44" s="876"/>
    </row>
    <row r="45" spans="1:16" s="119" customFormat="1" ht="48" customHeight="1" x14ac:dyDescent="0.25">
      <c r="A45" s="1479" t="s">
        <v>10375</v>
      </c>
      <c r="B45" s="1479"/>
      <c r="C45" s="1479"/>
      <c r="D45" s="1479"/>
      <c r="E45" s="1479"/>
      <c r="F45" s="1479"/>
      <c r="G45" s="1479"/>
      <c r="H45" s="1479"/>
      <c r="I45" s="1479"/>
      <c r="J45" s="1479"/>
      <c r="K45" s="1479"/>
      <c r="L45" s="1479"/>
      <c r="M45" s="752"/>
      <c r="O45" s="876"/>
      <c r="P45" s="876"/>
    </row>
    <row r="46" spans="1:16" s="119" customFormat="1" ht="54" customHeight="1" x14ac:dyDescent="0.25">
      <c r="A46" s="1479" t="s">
        <v>117</v>
      </c>
      <c r="B46" s="1479"/>
      <c r="C46" s="1479"/>
      <c r="D46" s="1479"/>
      <c r="E46" s="1479"/>
      <c r="F46" s="1479"/>
      <c r="G46" s="1479"/>
      <c r="H46" s="1479"/>
      <c r="I46" s="1479"/>
      <c r="J46" s="1479"/>
      <c r="K46" s="877">
        <f>K43</f>
        <v>216389371</v>
      </c>
      <c r="L46" s="878" t="s">
        <v>118</v>
      </c>
      <c r="M46" s="752"/>
      <c r="O46" s="876"/>
      <c r="P46" s="876"/>
    </row>
    <row r="47" spans="1:16" s="119" customFormat="1" ht="14.25" x14ac:dyDescent="0.25">
      <c r="A47" s="1479" t="s">
        <v>119</v>
      </c>
      <c r="B47" s="1479"/>
      <c r="C47" s="1479"/>
      <c r="D47" s="1479"/>
      <c r="E47" s="1479"/>
      <c r="F47" s="1479"/>
      <c r="G47" s="1479"/>
      <c r="H47" s="1479"/>
      <c r="I47" s="1479"/>
      <c r="J47" s="1479"/>
      <c r="K47" s="1479"/>
      <c r="L47" s="1479"/>
      <c r="M47" s="752"/>
      <c r="O47" s="876"/>
      <c r="P47" s="876"/>
    </row>
    <row r="48" spans="1:16" s="123" customFormat="1" ht="15" customHeight="1" x14ac:dyDescent="0.25">
      <c r="A48" s="1484" t="s">
        <v>120</v>
      </c>
      <c r="B48" s="1484"/>
      <c r="C48" s="1484"/>
      <c r="D48" s="879"/>
      <c r="E48" s="879"/>
      <c r="F48" s="1485" t="s">
        <v>10444</v>
      </c>
      <c r="G48" s="1485"/>
      <c r="H48" s="1485"/>
      <c r="I48" s="1485"/>
      <c r="J48" s="1485"/>
      <c r="K48" s="879"/>
      <c r="L48" s="752" t="s">
        <v>122</v>
      </c>
      <c r="M48" s="752"/>
      <c r="O48" s="753"/>
      <c r="P48" s="753"/>
    </row>
    <row r="49" spans="1:16" s="123" customFormat="1" x14ac:dyDescent="0.25">
      <c r="A49" s="880"/>
      <c r="B49" s="880"/>
      <c r="C49" s="880"/>
      <c r="L49" s="752"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125</v>
      </c>
      <c r="B56" s="1486"/>
      <c r="C56" s="1486"/>
      <c r="D56" s="879"/>
      <c r="E56" s="879"/>
      <c r="F56" s="1485" t="s">
        <v>126</v>
      </c>
      <c r="G56" s="1485"/>
      <c r="H56" s="1485"/>
      <c r="I56" s="1485" t="s">
        <v>126</v>
      </c>
      <c r="J56" s="1485"/>
      <c r="K56" s="879"/>
      <c r="L56" s="752" t="s">
        <v>127</v>
      </c>
      <c r="M56" s="756"/>
      <c r="O56" s="753"/>
      <c r="P56" s="753"/>
    </row>
  </sheetData>
  <mergeCells count="63">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1:E31"/>
    <mergeCell ref="G31:H31"/>
    <mergeCell ref="B32:E32"/>
    <mergeCell ref="G32:H32"/>
    <mergeCell ref="A33:A34"/>
    <mergeCell ref="B33:E33"/>
    <mergeCell ref="G33:H33"/>
    <mergeCell ref="B34:E34"/>
    <mergeCell ref="G34:H34"/>
    <mergeCell ref="B27:C27"/>
    <mergeCell ref="G27:H27"/>
    <mergeCell ref="A28:J28"/>
    <mergeCell ref="A29:L29"/>
    <mergeCell ref="B30:E30"/>
    <mergeCell ref="G30:H30"/>
    <mergeCell ref="B26:C26"/>
    <mergeCell ref="G26:H26"/>
    <mergeCell ref="E12:L12"/>
    <mergeCell ref="E15:L15"/>
    <mergeCell ref="A16:L16"/>
    <mergeCell ref="A17:L17"/>
    <mergeCell ref="A21:K21"/>
    <mergeCell ref="B22:H22"/>
    <mergeCell ref="I22:L22"/>
    <mergeCell ref="B25:H25"/>
    <mergeCell ref="I25:L25"/>
    <mergeCell ref="G23:H23"/>
    <mergeCell ref="G24:H24"/>
    <mergeCell ref="A20:H20"/>
    <mergeCell ref="N17:T20"/>
    <mergeCell ref="A7:L7"/>
    <mergeCell ref="E8:L8"/>
    <mergeCell ref="A9:D9"/>
    <mergeCell ref="E9:F9"/>
    <mergeCell ref="A10:B10"/>
    <mergeCell ref="N10:T10"/>
    <mergeCell ref="I18:J18"/>
    <mergeCell ref="I19:J19"/>
    <mergeCell ref="I20:J2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10471</v>
      </c>
      <c r="F8" s="1442"/>
      <c r="G8" s="1442"/>
      <c r="H8" s="1442"/>
      <c r="I8" s="1442"/>
      <c r="J8" s="1442"/>
      <c r="K8" s="1442"/>
      <c r="L8" s="1442"/>
      <c r="N8" s="828"/>
      <c r="O8" s="823"/>
      <c r="P8" s="823"/>
    </row>
    <row r="9" spans="1:22" ht="34.5" customHeight="1" x14ac:dyDescent="0.25">
      <c r="A9" s="1443" t="s">
        <v>9</v>
      </c>
      <c r="B9" s="1443"/>
      <c r="C9" s="1443"/>
      <c r="D9" s="1443"/>
      <c r="E9" s="1444" t="s">
        <v>10472</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10469</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10461</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I20</f>
        <v>396</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10385</v>
      </c>
      <c r="F14" s="832"/>
      <c r="G14" s="831"/>
      <c r="H14" s="831"/>
      <c r="I14" s="833"/>
      <c r="J14" s="832"/>
      <c r="K14" s="831"/>
      <c r="L14" s="834"/>
      <c r="N14" s="133"/>
      <c r="O14" s="133"/>
      <c r="P14" s="133"/>
      <c r="Q14" s="133"/>
      <c r="R14" s="133"/>
      <c r="S14" s="133"/>
      <c r="T14" s="133"/>
    </row>
    <row r="15" spans="1:22" ht="75" customHeight="1" x14ac:dyDescent="0.25">
      <c r="A15" s="830" t="s">
        <v>21</v>
      </c>
      <c r="B15" s="830"/>
      <c r="C15" s="830"/>
      <c r="E15" s="1446" t="s">
        <v>10470</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10473</v>
      </c>
      <c r="N18" s="1499"/>
      <c r="O18" s="1499"/>
      <c r="P18" s="1499"/>
      <c r="Q18" s="1499"/>
      <c r="R18" s="1499"/>
      <c r="S18" s="1499"/>
      <c r="T18" s="1499"/>
    </row>
    <row r="19" spans="1:20" s="2" customFormat="1" ht="63" customHeight="1" x14ac:dyDescent="0.25">
      <c r="A19" s="838">
        <v>1</v>
      </c>
      <c r="B19" s="36">
        <v>156</v>
      </c>
      <c r="C19" s="36">
        <v>86</v>
      </c>
      <c r="D19" s="35" t="s">
        <v>18</v>
      </c>
      <c r="E19" s="892" t="s">
        <v>37</v>
      </c>
      <c r="F19" s="885">
        <v>2</v>
      </c>
      <c r="G19" s="886">
        <f>0.3*550000</f>
        <v>165000</v>
      </c>
      <c r="H19" s="1116">
        <v>1.19</v>
      </c>
      <c r="I19" s="1439">
        <v>396</v>
      </c>
      <c r="J19" s="1440"/>
      <c r="K19" s="844">
        <f>ROUND(G19*H19*I19,)</f>
        <v>77754600</v>
      </c>
      <c r="L19" s="845" t="s">
        <v>10461</v>
      </c>
      <c r="M19" s="25"/>
      <c r="N19" s="1499"/>
      <c r="O19" s="1499"/>
      <c r="P19" s="1499"/>
      <c r="Q19" s="1499"/>
      <c r="R19" s="1499"/>
      <c r="S19" s="1499"/>
      <c r="T19" s="1499"/>
    </row>
    <row r="20" spans="1:20" ht="25.5" customHeight="1" x14ac:dyDescent="0.25">
      <c r="A20" s="1452" t="s">
        <v>39</v>
      </c>
      <c r="B20" s="1453"/>
      <c r="C20" s="1453"/>
      <c r="D20" s="1453"/>
      <c r="E20" s="1453"/>
      <c r="F20" s="1453"/>
      <c r="G20" s="1453"/>
      <c r="H20" s="1454"/>
      <c r="I20" s="1455">
        <f>SUM(I19:I19)</f>
        <v>396</v>
      </c>
      <c r="J20" s="1456"/>
      <c r="K20" s="848">
        <f>SUM(K19:K19)</f>
        <v>77754600</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59" t="s">
        <v>10361</v>
      </c>
      <c r="E23" s="59" t="s">
        <v>29</v>
      </c>
      <c r="F23" s="59" t="s">
        <v>30</v>
      </c>
      <c r="G23" s="1461" t="s">
        <v>31</v>
      </c>
      <c r="H23" s="1462"/>
      <c r="I23" s="852" t="s">
        <v>33</v>
      </c>
      <c r="J23" s="59" t="s">
        <v>44</v>
      </c>
      <c r="K23" s="59" t="s">
        <v>35</v>
      </c>
      <c r="L23" s="49" t="s">
        <v>41</v>
      </c>
      <c r="M23" s="854"/>
    </row>
    <row r="24" spans="1:20" ht="123" customHeight="1" x14ac:dyDescent="0.25">
      <c r="A24" s="132">
        <f t="shared" ref="A24:F24" si="0">A19</f>
        <v>1</v>
      </c>
      <c r="B24" s="132">
        <f t="shared" si="0"/>
        <v>156</v>
      </c>
      <c r="C24" s="132">
        <f t="shared" si="0"/>
        <v>86</v>
      </c>
      <c r="D24" s="132" t="str">
        <f t="shared" si="0"/>
        <v>m²</v>
      </c>
      <c r="E24" s="132" t="str">
        <f t="shared" si="0"/>
        <v>CLN</v>
      </c>
      <c r="F24" s="60">
        <f t="shared" si="0"/>
        <v>2</v>
      </c>
      <c r="G24" s="1463">
        <f>G19</f>
        <v>165000</v>
      </c>
      <c r="H24" s="1464"/>
      <c r="I24" s="855">
        <f>I19</f>
        <v>396</v>
      </c>
      <c r="J24" s="839">
        <v>1.5</v>
      </c>
      <c r="K24" s="63">
        <f>G24*I24*J24</f>
        <v>98010000</v>
      </c>
      <c r="L24" s="1084" t="s">
        <v>10749</v>
      </c>
      <c r="M24" s="854"/>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32"/>
      <c r="B26" s="1469" t="s">
        <v>10371</v>
      </c>
      <c r="C26" s="1469"/>
      <c r="D26" s="59" t="s">
        <v>50</v>
      </c>
      <c r="E26" s="59" t="s">
        <v>51</v>
      </c>
      <c r="F26" s="59" t="s">
        <v>52</v>
      </c>
      <c r="G26" s="1461" t="s">
        <v>53</v>
      </c>
      <c r="H26" s="1462"/>
      <c r="I26" s="859" t="s">
        <v>54</v>
      </c>
      <c r="J26" s="59" t="s">
        <v>44</v>
      </c>
      <c r="K26" s="860" t="s">
        <v>35</v>
      </c>
      <c r="L26" s="861" t="s">
        <v>41</v>
      </c>
      <c r="M26" s="821"/>
      <c r="O26" s="862"/>
      <c r="P26" s="862"/>
    </row>
    <row r="27" spans="1:20" ht="34.5" customHeight="1" x14ac:dyDescent="0.25">
      <c r="A27" s="132"/>
      <c r="B27" s="1285" t="s">
        <v>10372</v>
      </c>
      <c r="C27" s="1285"/>
      <c r="D27" s="132"/>
      <c r="E27" s="132" t="s">
        <v>56</v>
      </c>
      <c r="F27" s="132">
        <v>6</v>
      </c>
      <c r="G27" s="1287">
        <f>20000*30</f>
        <v>600000</v>
      </c>
      <c r="H27" s="1288"/>
      <c r="I27" s="132">
        <v>1</v>
      </c>
      <c r="J27" s="727">
        <v>0.5</v>
      </c>
      <c r="K27" s="73">
        <f>F27*G27*I27*J27</f>
        <v>1800000</v>
      </c>
      <c r="L27" s="74"/>
      <c r="M27" s="822"/>
      <c r="O27" s="823"/>
      <c r="P27" s="823"/>
    </row>
    <row r="28" spans="1:20" ht="30.75" customHeight="1" x14ac:dyDescent="0.25">
      <c r="A28" s="1289" t="s">
        <v>10373</v>
      </c>
      <c r="B28" s="1289"/>
      <c r="C28" s="1289"/>
      <c r="D28" s="1289"/>
      <c r="E28" s="1289"/>
      <c r="F28" s="1289"/>
      <c r="G28" s="1289"/>
      <c r="H28" s="1289"/>
      <c r="I28" s="1289"/>
      <c r="J28" s="1289"/>
      <c r="K28" s="76">
        <f>K24+K27</f>
        <v>99810000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864" t="s">
        <v>60</v>
      </c>
      <c r="G30" s="1452" t="s">
        <v>31</v>
      </c>
      <c r="H30" s="1454"/>
      <c r="I30" s="865" t="s">
        <v>61</v>
      </c>
      <c r="J30" s="866" t="s">
        <v>34</v>
      </c>
      <c r="K30" s="863" t="s">
        <v>35</v>
      </c>
      <c r="L30" s="853" t="s">
        <v>41</v>
      </c>
    </row>
    <row r="31" spans="1:20" ht="43.5" hidden="1" customHeight="1" x14ac:dyDescent="0.25">
      <c r="A31" s="132">
        <v>1</v>
      </c>
      <c r="B31" s="1474" t="str">
        <f>'[3]vật kiến trúc 2026'!B234</f>
        <v>Trụ bê tông cắm ranh hàng rào cao 1,2 đến 2,2m</v>
      </c>
      <c r="C31" s="1475"/>
      <c r="D31" s="1475"/>
      <c r="E31" s="1476"/>
      <c r="F31" s="131"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32">
        <v>2</v>
      </c>
      <c r="B32" s="1474" t="s">
        <v>9998</v>
      </c>
      <c r="C32" s="1475"/>
      <c r="D32" s="1475"/>
      <c r="E32" s="1476"/>
      <c r="F32" s="131"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31"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31"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32">
        <v>4</v>
      </c>
      <c r="B35" s="1474" t="str">
        <f>'[3]vật kiến trúc 2026'!B241</f>
        <v>Hàng rào lưới B40</v>
      </c>
      <c r="C35" s="1475"/>
      <c r="D35" s="1475"/>
      <c r="E35" s="1476"/>
      <c r="F35" s="131"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32">
        <v>5</v>
      </c>
      <c r="B36" s="1474" t="str">
        <f>'[3]vật kiến trúc 2026'!B240</f>
        <v>Mảng rào dây kẽm gai</v>
      </c>
      <c r="C36" s="1475"/>
      <c r="D36" s="1475"/>
      <c r="E36" s="1476"/>
      <c r="F36" s="131"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863" t="s">
        <v>25</v>
      </c>
      <c r="B39" s="1480" t="s">
        <v>87</v>
      </c>
      <c r="C39" s="1480"/>
      <c r="D39" s="1480"/>
      <c r="E39" s="1480"/>
      <c r="F39" s="863" t="s">
        <v>60</v>
      </c>
      <c r="G39" s="863" t="s">
        <v>31</v>
      </c>
      <c r="H39" s="863"/>
      <c r="I39" s="865" t="s">
        <v>61</v>
      </c>
      <c r="J39" s="866" t="s">
        <v>34</v>
      </c>
      <c r="K39" s="863" t="s">
        <v>35</v>
      </c>
      <c r="L39" s="853" t="s">
        <v>41</v>
      </c>
    </row>
    <row r="40" spans="1:16" ht="33" hidden="1" customHeight="1" x14ac:dyDescent="0.25">
      <c r="A40" s="132">
        <v>1</v>
      </c>
      <c r="B40" s="888" t="s">
        <v>1179</v>
      </c>
      <c r="C40" s="888"/>
      <c r="D40" s="888"/>
      <c r="E40" s="888"/>
      <c r="F40" s="131" t="str">
        <f>VLOOKUP(B40,'[3]CÂY TRỒNG 2026'!$B$3:$D$10269,2,0)</f>
        <v>cây</v>
      </c>
      <c r="G40" s="131">
        <f>VLOOKUP(B40,'[3]CÂY TRỒNG 2026'!$B$3:$D$10269,3,0)</f>
        <v>606840</v>
      </c>
      <c r="H40" s="131"/>
      <c r="I40" s="867">
        <v>0</v>
      </c>
      <c r="J40" s="727">
        <v>1</v>
      </c>
      <c r="K40" s="106">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12000000</v>
      </c>
      <c r="L42" s="112" t="s">
        <v>113</v>
      </c>
    </row>
    <row r="43" spans="1:16" ht="30" customHeight="1" x14ac:dyDescent="0.25">
      <c r="A43" s="1480" t="s">
        <v>10437</v>
      </c>
      <c r="B43" s="1480"/>
      <c r="C43" s="1480"/>
      <c r="D43" s="1480"/>
      <c r="E43" s="1480"/>
      <c r="F43" s="1480"/>
      <c r="G43" s="1480"/>
      <c r="H43" s="1480"/>
      <c r="I43" s="1480"/>
      <c r="J43" s="1480"/>
      <c r="K43" s="875">
        <f>K42+K41+K37+K20+K28</f>
        <v>189564600</v>
      </c>
      <c r="L43" s="872"/>
      <c r="M43" s="114">
        <f>K42+K28+K20</f>
        <v>189564600</v>
      </c>
    </row>
    <row r="44" spans="1:16" s="116" customFormat="1" ht="52.5" customHeight="1" x14ac:dyDescent="0.25">
      <c r="A44" s="1483" t="s">
        <v>115</v>
      </c>
      <c r="B44" s="1483"/>
      <c r="C44" s="1483"/>
      <c r="D44" s="1483"/>
      <c r="E44" s="1483"/>
      <c r="F44" s="1483"/>
      <c r="G44" s="1483"/>
      <c r="H44" s="1483"/>
      <c r="I44" s="1483"/>
      <c r="J44" s="1483"/>
      <c r="K44" s="1483"/>
      <c r="L44" s="1483"/>
      <c r="M44" s="854"/>
      <c r="O44" s="876"/>
      <c r="P44" s="876"/>
    </row>
    <row r="45" spans="1:16" s="119" customFormat="1" ht="48" customHeight="1" x14ac:dyDescent="0.25">
      <c r="A45" s="1479" t="s">
        <v>10375</v>
      </c>
      <c r="B45" s="1479"/>
      <c r="C45" s="1479"/>
      <c r="D45" s="1479"/>
      <c r="E45" s="1479"/>
      <c r="F45" s="1479"/>
      <c r="G45" s="1479"/>
      <c r="H45" s="1479"/>
      <c r="I45" s="1479"/>
      <c r="J45" s="1479"/>
      <c r="K45" s="1479"/>
      <c r="L45" s="1479"/>
      <c r="M45" s="752"/>
      <c r="O45" s="876"/>
      <c r="P45" s="876"/>
    </row>
    <row r="46" spans="1:16" s="119" customFormat="1" ht="54" customHeight="1" x14ac:dyDescent="0.25">
      <c r="A46" s="1479" t="s">
        <v>117</v>
      </c>
      <c r="B46" s="1479"/>
      <c r="C46" s="1479"/>
      <c r="D46" s="1479"/>
      <c r="E46" s="1479"/>
      <c r="F46" s="1479"/>
      <c r="G46" s="1479"/>
      <c r="H46" s="1479"/>
      <c r="I46" s="1479"/>
      <c r="J46" s="1479"/>
      <c r="K46" s="877">
        <f>K43</f>
        <v>189564600</v>
      </c>
      <c r="L46" s="878" t="s">
        <v>118</v>
      </c>
      <c r="M46" s="752"/>
      <c r="O46" s="876"/>
      <c r="P46" s="876"/>
    </row>
    <row r="47" spans="1:16" s="119" customFormat="1" ht="14.25" x14ac:dyDescent="0.25">
      <c r="A47" s="1479" t="s">
        <v>119</v>
      </c>
      <c r="B47" s="1479"/>
      <c r="C47" s="1479"/>
      <c r="D47" s="1479"/>
      <c r="E47" s="1479"/>
      <c r="F47" s="1479"/>
      <c r="G47" s="1479"/>
      <c r="H47" s="1479"/>
      <c r="I47" s="1479"/>
      <c r="J47" s="1479"/>
      <c r="K47" s="1479"/>
      <c r="L47" s="1479"/>
      <c r="M47" s="752"/>
      <c r="O47" s="876"/>
      <c r="P47" s="876"/>
    </row>
    <row r="48" spans="1:16" s="123" customFormat="1" ht="15" customHeight="1" x14ac:dyDescent="0.25">
      <c r="A48" s="1484" t="s">
        <v>120</v>
      </c>
      <c r="B48" s="1484"/>
      <c r="C48" s="1484"/>
      <c r="D48" s="879"/>
      <c r="E48" s="879"/>
      <c r="F48" s="1485" t="s">
        <v>10444</v>
      </c>
      <c r="G48" s="1485"/>
      <c r="H48" s="1485"/>
      <c r="I48" s="1485"/>
      <c r="J48" s="1485"/>
      <c r="K48" s="879"/>
      <c r="L48" s="752" t="s">
        <v>122</v>
      </c>
      <c r="M48" s="752"/>
      <c r="O48" s="753"/>
      <c r="P48" s="753"/>
    </row>
    <row r="49" spans="1:16" s="123" customFormat="1" x14ac:dyDescent="0.25">
      <c r="A49" s="880"/>
      <c r="B49" s="880"/>
      <c r="C49" s="880"/>
      <c r="L49" s="752"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125</v>
      </c>
      <c r="B56" s="1486"/>
      <c r="C56" s="1486"/>
      <c r="D56" s="879"/>
      <c r="E56" s="879"/>
      <c r="F56" s="1485" t="s">
        <v>126</v>
      </c>
      <c r="G56" s="1485"/>
      <c r="H56" s="1485"/>
      <c r="I56" s="1485" t="s">
        <v>126</v>
      </c>
      <c r="J56" s="1485"/>
      <c r="K56" s="879"/>
      <c r="L56" s="752" t="s">
        <v>127</v>
      </c>
      <c r="M56" s="756"/>
      <c r="O56" s="753"/>
      <c r="P56" s="753"/>
    </row>
  </sheetData>
  <mergeCells count="63">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1:E31"/>
    <mergeCell ref="G31:H31"/>
    <mergeCell ref="B32:E32"/>
    <mergeCell ref="G32:H32"/>
    <mergeCell ref="A33:A34"/>
    <mergeCell ref="B33:E33"/>
    <mergeCell ref="G33:H33"/>
    <mergeCell ref="B34:E34"/>
    <mergeCell ref="G34:H34"/>
    <mergeCell ref="B27:C27"/>
    <mergeCell ref="G27:H27"/>
    <mergeCell ref="A28:J28"/>
    <mergeCell ref="A29:L29"/>
    <mergeCell ref="B30:E30"/>
    <mergeCell ref="G30:H30"/>
    <mergeCell ref="B26:C26"/>
    <mergeCell ref="G26:H26"/>
    <mergeCell ref="E12:L12"/>
    <mergeCell ref="E15:L15"/>
    <mergeCell ref="A16:L16"/>
    <mergeCell ref="A17:L17"/>
    <mergeCell ref="A21:K21"/>
    <mergeCell ref="B22:H22"/>
    <mergeCell ref="I22:L22"/>
    <mergeCell ref="B25:H25"/>
    <mergeCell ref="I25:L25"/>
    <mergeCell ref="G23:H23"/>
    <mergeCell ref="G24:H24"/>
    <mergeCell ref="A20:H20"/>
    <mergeCell ref="N17:T20"/>
    <mergeCell ref="A7:L7"/>
    <mergeCell ref="E8:L8"/>
    <mergeCell ref="A9:D9"/>
    <mergeCell ref="E9:F9"/>
    <mergeCell ref="A10:B10"/>
    <mergeCell ref="N10:T10"/>
    <mergeCell ref="I18:J18"/>
    <mergeCell ref="I19:J19"/>
    <mergeCell ref="I20:J2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5"/>
  <sheetViews>
    <sheetView topLeftCell="A1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5</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10477</v>
      </c>
      <c r="F8" s="1442"/>
      <c r="G8" s="1442"/>
      <c r="H8" s="1442"/>
      <c r="I8" s="1442"/>
      <c r="J8" s="1442"/>
      <c r="K8" s="1442"/>
      <c r="L8" s="1442"/>
      <c r="N8" s="828"/>
      <c r="O8" s="823"/>
      <c r="P8" s="823"/>
    </row>
    <row r="9" spans="1:22" ht="34.5" customHeight="1" x14ac:dyDescent="0.25">
      <c r="A9" s="1443" t="s">
        <v>9</v>
      </c>
      <c r="B9" s="1443"/>
      <c r="C9" s="1443"/>
      <c r="D9" s="1443"/>
      <c r="E9" s="1444" t="s">
        <v>10478</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10479</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10461</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I24</f>
        <v>823.8</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75" customHeight="1" x14ac:dyDescent="0.25">
      <c r="A15" s="830" t="s">
        <v>21</v>
      </c>
      <c r="B15" s="830"/>
      <c r="C15" s="830"/>
      <c r="E15" s="1446" t="s">
        <v>10474</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947" t="s">
        <v>25</v>
      </c>
      <c r="B18" s="947" t="s">
        <v>26</v>
      </c>
      <c r="C18" s="947" t="s">
        <v>27</v>
      </c>
      <c r="D18" s="948" t="s">
        <v>10361</v>
      </c>
      <c r="E18" s="948" t="s">
        <v>29</v>
      </c>
      <c r="F18" s="948" t="s">
        <v>30</v>
      </c>
      <c r="G18" s="948" t="s">
        <v>10362</v>
      </c>
      <c r="H18" s="1124" t="s">
        <v>10745</v>
      </c>
      <c r="I18" s="1450" t="s">
        <v>10363</v>
      </c>
      <c r="J18" s="1451"/>
      <c r="K18" s="948" t="s">
        <v>10364</v>
      </c>
      <c r="L18" s="49" t="s">
        <v>10475</v>
      </c>
      <c r="N18" s="1499"/>
      <c r="O18" s="1499"/>
      <c r="P18" s="1499"/>
      <c r="Q18" s="1499"/>
      <c r="R18" s="1499"/>
      <c r="S18" s="1499"/>
      <c r="T18" s="1499"/>
    </row>
    <row r="19" spans="1:20" s="2" customFormat="1" ht="30" customHeight="1" x14ac:dyDescent="0.25">
      <c r="A19" s="838">
        <v>1</v>
      </c>
      <c r="B19" s="36">
        <v>104</v>
      </c>
      <c r="C19" s="36">
        <v>86</v>
      </c>
      <c r="D19" s="35" t="s">
        <v>18</v>
      </c>
      <c r="E19" s="892" t="s">
        <v>10450</v>
      </c>
      <c r="F19" s="885">
        <v>2</v>
      </c>
      <c r="G19" s="886">
        <f>0.3*550000</f>
        <v>165000</v>
      </c>
      <c r="H19" s="904">
        <v>1.19</v>
      </c>
      <c r="I19" s="1501">
        <v>34.1</v>
      </c>
      <c r="J19" s="1502"/>
      <c r="K19" s="844">
        <f>ROUND(G19*H19*I19,)</f>
        <v>6695535</v>
      </c>
      <c r="L19" s="1500" t="s">
        <v>10461</v>
      </c>
      <c r="M19" s="25"/>
      <c r="N19" s="1499"/>
      <c r="O19" s="1499"/>
      <c r="P19" s="1499"/>
      <c r="Q19" s="1499"/>
      <c r="R19" s="1499"/>
      <c r="S19" s="1499"/>
      <c r="T19" s="1499"/>
    </row>
    <row r="20" spans="1:20" s="2" customFormat="1" ht="30" customHeight="1" x14ac:dyDescent="0.25">
      <c r="A20" s="838">
        <v>2</v>
      </c>
      <c r="B20" s="36">
        <v>556</v>
      </c>
      <c r="C20" s="36">
        <v>86</v>
      </c>
      <c r="D20" s="35" t="s">
        <v>18</v>
      </c>
      <c r="E20" s="892" t="s">
        <v>10450</v>
      </c>
      <c r="F20" s="885">
        <v>2</v>
      </c>
      <c r="G20" s="886">
        <f t="shared" ref="G20:G23" si="0">0.3*550000</f>
        <v>165000</v>
      </c>
      <c r="H20" s="904">
        <v>1.19</v>
      </c>
      <c r="I20" s="1501">
        <v>51.1</v>
      </c>
      <c r="J20" s="1502">
        <v>1</v>
      </c>
      <c r="K20" s="844">
        <f t="shared" ref="K20:K23" si="1">ROUND(G20*H20*I20,)</f>
        <v>10033485</v>
      </c>
      <c r="L20" s="1500"/>
      <c r="M20" s="25"/>
      <c r="N20" s="1499"/>
      <c r="O20" s="1499"/>
      <c r="P20" s="1499"/>
      <c r="Q20" s="1499"/>
      <c r="R20" s="1499"/>
      <c r="S20" s="1499"/>
      <c r="T20" s="1499"/>
    </row>
    <row r="21" spans="1:20" s="2" customFormat="1" ht="30" customHeight="1" x14ac:dyDescent="0.25">
      <c r="A21" s="838">
        <v>3</v>
      </c>
      <c r="B21" s="36">
        <v>60</v>
      </c>
      <c r="C21" s="36">
        <v>86</v>
      </c>
      <c r="D21" s="35" t="s">
        <v>18</v>
      </c>
      <c r="E21" s="892" t="s">
        <v>10450</v>
      </c>
      <c r="F21" s="885">
        <v>2</v>
      </c>
      <c r="G21" s="886">
        <f t="shared" si="0"/>
        <v>165000</v>
      </c>
      <c r="H21" s="904">
        <v>1.19</v>
      </c>
      <c r="I21" s="1501">
        <v>454.5</v>
      </c>
      <c r="J21" s="1502">
        <v>1</v>
      </c>
      <c r="K21" s="844">
        <f t="shared" si="1"/>
        <v>89241075</v>
      </c>
      <c r="L21" s="1500"/>
      <c r="M21" s="25"/>
      <c r="N21" s="1499"/>
      <c r="O21" s="1499"/>
      <c r="P21" s="1499"/>
      <c r="Q21" s="1499"/>
      <c r="R21" s="1499"/>
      <c r="S21" s="1499"/>
      <c r="T21" s="1499"/>
    </row>
    <row r="22" spans="1:20" s="2" customFormat="1" ht="30" customHeight="1" x14ac:dyDescent="0.25">
      <c r="A22" s="838">
        <v>4</v>
      </c>
      <c r="B22" s="36">
        <v>59</v>
      </c>
      <c r="C22" s="36">
        <v>86</v>
      </c>
      <c r="D22" s="35" t="s">
        <v>18</v>
      </c>
      <c r="E22" s="892" t="s">
        <v>10450</v>
      </c>
      <c r="F22" s="885">
        <v>2</v>
      </c>
      <c r="G22" s="886">
        <f t="shared" si="0"/>
        <v>165000</v>
      </c>
      <c r="H22" s="904">
        <v>1.19</v>
      </c>
      <c r="I22" s="1501">
        <v>99.3</v>
      </c>
      <c r="J22" s="1502">
        <v>1</v>
      </c>
      <c r="K22" s="844">
        <f t="shared" si="1"/>
        <v>19497555</v>
      </c>
      <c r="L22" s="1500"/>
      <c r="M22" s="25"/>
      <c r="N22" s="1499"/>
      <c r="O22" s="1499"/>
      <c r="P22" s="1499"/>
      <c r="Q22" s="1499"/>
      <c r="R22" s="1499"/>
      <c r="S22" s="1499"/>
      <c r="T22" s="1499"/>
    </row>
    <row r="23" spans="1:20" s="2" customFormat="1" ht="30" customHeight="1" x14ac:dyDescent="0.25">
      <c r="A23" s="838">
        <v>5</v>
      </c>
      <c r="B23" s="36">
        <v>58</v>
      </c>
      <c r="C23" s="36">
        <v>86</v>
      </c>
      <c r="D23" s="35" t="s">
        <v>18</v>
      </c>
      <c r="E23" s="892" t="s">
        <v>10450</v>
      </c>
      <c r="F23" s="885">
        <v>2</v>
      </c>
      <c r="G23" s="886">
        <f t="shared" si="0"/>
        <v>165000</v>
      </c>
      <c r="H23" s="904">
        <v>1.19</v>
      </c>
      <c r="I23" s="1501">
        <v>184.8</v>
      </c>
      <c r="J23" s="1502">
        <v>1</v>
      </c>
      <c r="K23" s="844">
        <f t="shared" si="1"/>
        <v>36285480</v>
      </c>
      <c r="L23" s="1500"/>
      <c r="M23" s="25"/>
      <c r="N23" s="1499"/>
      <c r="O23" s="1499"/>
      <c r="P23" s="1499"/>
      <c r="Q23" s="1499"/>
      <c r="R23" s="1499"/>
      <c r="S23" s="1499"/>
      <c r="T23" s="1499"/>
    </row>
    <row r="24" spans="1:20" ht="25.5" customHeight="1" x14ac:dyDescent="0.25">
      <c r="A24" s="1452" t="s">
        <v>39</v>
      </c>
      <c r="B24" s="1453"/>
      <c r="C24" s="1453"/>
      <c r="D24" s="1453"/>
      <c r="E24" s="1453"/>
      <c r="F24" s="1453"/>
      <c r="G24" s="1453"/>
      <c r="H24" s="1454"/>
      <c r="I24" s="1503">
        <f>SUM(I19:I23)</f>
        <v>823.8</v>
      </c>
      <c r="J24" s="1504"/>
      <c r="K24" s="848">
        <f>SUM(K19:K23)</f>
        <v>161753130</v>
      </c>
      <c r="L24" s="849"/>
      <c r="N24" s="1499"/>
      <c r="O24" s="1499"/>
      <c r="P24" s="1499"/>
      <c r="Q24" s="1499"/>
      <c r="R24" s="1499"/>
      <c r="S24" s="1499"/>
      <c r="T24" s="1499"/>
    </row>
    <row r="25" spans="1:20" ht="52.5" customHeight="1" x14ac:dyDescent="0.25">
      <c r="A25" s="1457" t="s">
        <v>10460</v>
      </c>
      <c r="B25" s="1280"/>
      <c r="C25" s="1280"/>
      <c r="D25" s="1280"/>
      <c r="E25" s="1280"/>
      <c r="F25" s="1280"/>
      <c r="G25" s="1280"/>
      <c r="H25" s="1280"/>
      <c r="I25" s="1280"/>
      <c r="J25" s="1280"/>
      <c r="K25" s="1280"/>
      <c r="L25" s="49" t="s">
        <v>41</v>
      </c>
    </row>
    <row r="26" spans="1:20" ht="52.5" customHeight="1" x14ac:dyDescent="0.25">
      <c r="A26" s="50">
        <v>1</v>
      </c>
      <c r="B26" s="1506" t="s">
        <v>42</v>
      </c>
      <c r="C26" s="1506"/>
      <c r="D26" s="1506"/>
      <c r="E26" s="1506"/>
      <c r="F26" s="1506"/>
      <c r="G26" s="1506"/>
      <c r="H26" s="1506"/>
      <c r="I26" s="1292" t="s">
        <v>43</v>
      </c>
      <c r="J26" s="1292"/>
      <c r="K26" s="1292"/>
      <c r="L26" s="1292"/>
    </row>
    <row r="27" spans="1:20" ht="58.5" customHeight="1" x14ac:dyDescent="0.25">
      <c r="A27" s="53"/>
      <c r="B27" s="850" t="s">
        <v>26</v>
      </c>
      <c r="C27" s="851" t="s">
        <v>27</v>
      </c>
      <c r="D27" s="943" t="s">
        <v>10361</v>
      </c>
      <c r="E27" s="943" t="s">
        <v>29</v>
      </c>
      <c r="F27" s="943" t="s">
        <v>30</v>
      </c>
      <c r="G27" s="1461" t="s">
        <v>31</v>
      </c>
      <c r="H27" s="1462"/>
      <c r="I27" s="852" t="s">
        <v>33</v>
      </c>
      <c r="J27" s="943" t="s">
        <v>44</v>
      </c>
      <c r="K27" s="943" t="s">
        <v>35</v>
      </c>
      <c r="L27" s="49" t="s">
        <v>41</v>
      </c>
      <c r="M27" s="854"/>
    </row>
    <row r="28" spans="1:20" ht="33.75" customHeight="1" x14ac:dyDescent="0.25">
      <c r="A28" s="941">
        <f t="shared" ref="A28:F32" si="2">A19</f>
        <v>1</v>
      </c>
      <c r="B28" s="941">
        <f t="shared" si="2"/>
        <v>104</v>
      </c>
      <c r="C28" s="941">
        <f t="shared" si="2"/>
        <v>86</v>
      </c>
      <c r="D28" s="941" t="str">
        <f t="shared" si="2"/>
        <v>m²</v>
      </c>
      <c r="E28" s="941" t="str">
        <f t="shared" si="2"/>
        <v>LUK</v>
      </c>
      <c r="F28" s="60">
        <f t="shared" si="2"/>
        <v>2</v>
      </c>
      <c r="G28" s="1463">
        <f t="shared" ref="G28:I32" si="3">G19</f>
        <v>165000</v>
      </c>
      <c r="H28" s="1464"/>
      <c r="I28" s="855">
        <f t="shared" si="3"/>
        <v>34.1</v>
      </c>
      <c r="J28" s="839">
        <v>1.5</v>
      </c>
      <c r="K28" s="63">
        <f>G28*I28*J28</f>
        <v>8439750</v>
      </c>
      <c r="L28" s="1505" t="s">
        <v>10749</v>
      </c>
      <c r="M28" s="854"/>
    </row>
    <row r="29" spans="1:20" ht="33.75" customHeight="1" x14ac:dyDescent="0.25">
      <c r="A29" s="941">
        <f t="shared" si="2"/>
        <v>2</v>
      </c>
      <c r="B29" s="941">
        <f t="shared" si="2"/>
        <v>556</v>
      </c>
      <c r="C29" s="941">
        <f t="shared" si="2"/>
        <v>86</v>
      </c>
      <c r="D29" s="941" t="str">
        <f t="shared" si="2"/>
        <v>m²</v>
      </c>
      <c r="E29" s="941" t="str">
        <f t="shared" si="2"/>
        <v>LUK</v>
      </c>
      <c r="F29" s="60">
        <f t="shared" si="2"/>
        <v>2</v>
      </c>
      <c r="G29" s="1463">
        <f t="shared" si="3"/>
        <v>165000</v>
      </c>
      <c r="H29" s="1464">
        <f t="shared" si="3"/>
        <v>1.19</v>
      </c>
      <c r="I29" s="855">
        <f t="shared" si="3"/>
        <v>51.1</v>
      </c>
      <c r="J29" s="839">
        <v>1.5</v>
      </c>
      <c r="K29" s="63">
        <f t="shared" ref="K29:K32" si="4">G29*I29*J29</f>
        <v>12647250</v>
      </c>
      <c r="L29" s="1505"/>
      <c r="M29" s="854"/>
    </row>
    <row r="30" spans="1:20" ht="33.75" customHeight="1" x14ac:dyDescent="0.25">
      <c r="A30" s="941">
        <f t="shared" si="2"/>
        <v>3</v>
      </c>
      <c r="B30" s="941">
        <f t="shared" si="2"/>
        <v>60</v>
      </c>
      <c r="C30" s="941">
        <f t="shared" si="2"/>
        <v>86</v>
      </c>
      <c r="D30" s="941" t="str">
        <f t="shared" si="2"/>
        <v>m²</v>
      </c>
      <c r="E30" s="941" t="str">
        <f t="shared" si="2"/>
        <v>LUK</v>
      </c>
      <c r="F30" s="60">
        <f t="shared" si="2"/>
        <v>2</v>
      </c>
      <c r="G30" s="1463">
        <f t="shared" si="3"/>
        <v>165000</v>
      </c>
      <c r="H30" s="1464">
        <f t="shared" si="3"/>
        <v>1.19</v>
      </c>
      <c r="I30" s="855">
        <f t="shared" si="3"/>
        <v>454.5</v>
      </c>
      <c r="J30" s="839">
        <v>1.5</v>
      </c>
      <c r="K30" s="63">
        <f t="shared" si="4"/>
        <v>112488750</v>
      </c>
      <c r="L30" s="1505"/>
      <c r="M30" s="854"/>
    </row>
    <row r="31" spans="1:20" ht="33.75" customHeight="1" x14ac:dyDescent="0.25">
      <c r="A31" s="941">
        <f t="shared" si="2"/>
        <v>4</v>
      </c>
      <c r="B31" s="941">
        <f t="shared" si="2"/>
        <v>59</v>
      </c>
      <c r="C31" s="941">
        <f t="shared" si="2"/>
        <v>86</v>
      </c>
      <c r="D31" s="941" t="str">
        <f t="shared" si="2"/>
        <v>m²</v>
      </c>
      <c r="E31" s="941" t="str">
        <f t="shared" si="2"/>
        <v>LUK</v>
      </c>
      <c r="F31" s="60">
        <f t="shared" si="2"/>
        <v>2</v>
      </c>
      <c r="G31" s="1463">
        <f t="shared" si="3"/>
        <v>165000</v>
      </c>
      <c r="H31" s="1464">
        <f t="shared" si="3"/>
        <v>1.19</v>
      </c>
      <c r="I31" s="855">
        <f t="shared" si="3"/>
        <v>99.3</v>
      </c>
      <c r="J31" s="839">
        <v>1.5</v>
      </c>
      <c r="K31" s="63">
        <f t="shared" si="4"/>
        <v>24576750</v>
      </c>
      <c r="L31" s="1505"/>
      <c r="M31" s="854"/>
    </row>
    <row r="32" spans="1:20" ht="33.75" customHeight="1" x14ac:dyDescent="0.25">
      <c r="A32" s="941">
        <f t="shared" si="2"/>
        <v>5</v>
      </c>
      <c r="B32" s="941">
        <f t="shared" si="2"/>
        <v>58</v>
      </c>
      <c r="C32" s="941">
        <f t="shared" si="2"/>
        <v>86</v>
      </c>
      <c r="D32" s="941" t="str">
        <f t="shared" si="2"/>
        <v>m²</v>
      </c>
      <c r="E32" s="941" t="str">
        <f t="shared" si="2"/>
        <v>LUK</v>
      </c>
      <c r="F32" s="60">
        <f t="shared" si="2"/>
        <v>2</v>
      </c>
      <c r="G32" s="1463">
        <f t="shared" si="3"/>
        <v>165000</v>
      </c>
      <c r="H32" s="1464">
        <f t="shared" si="3"/>
        <v>1.19</v>
      </c>
      <c r="I32" s="855">
        <f t="shared" si="3"/>
        <v>184.8</v>
      </c>
      <c r="J32" s="839">
        <v>1.5</v>
      </c>
      <c r="K32" s="63">
        <f t="shared" si="4"/>
        <v>45738000.000000007</v>
      </c>
      <c r="L32" s="1505"/>
      <c r="M32" s="854"/>
    </row>
    <row r="33" spans="1:16" s="116" customFormat="1" ht="33" customHeight="1" x14ac:dyDescent="0.25">
      <c r="A33" s="1289" t="s">
        <v>10368</v>
      </c>
      <c r="B33" s="1289"/>
      <c r="C33" s="1289"/>
      <c r="D33" s="1289"/>
      <c r="E33" s="1289"/>
      <c r="F33" s="1289"/>
      <c r="G33" s="1289"/>
      <c r="H33" s="1289"/>
      <c r="I33" s="846">
        <f>SUM(I28:I32)</f>
        <v>823.8</v>
      </c>
      <c r="J33" s="893"/>
      <c r="K33" s="894">
        <f>SUM(K28:K32)</f>
        <v>203890500</v>
      </c>
      <c r="L33" s="895"/>
      <c r="M33" s="854"/>
      <c r="O33" s="896"/>
      <c r="P33" s="896"/>
    </row>
    <row r="34" spans="1:16" s="67" customFormat="1" ht="45.75" customHeight="1" x14ac:dyDescent="0.25">
      <c r="A34" s="50">
        <v>2</v>
      </c>
      <c r="B34" s="1294" t="s">
        <v>10369</v>
      </c>
      <c r="C34" s="1294"/>
      <c r="D34" s="1294"/>
      <c r="E34" s="1294"/>
      <c r="F34" s="1294"/>
      <c r="G34" s="1294"/>
      <c r="H34" s="1294"/>
      <c r="I34" s="1295" t="s">
        <v>10370</v>
      </c>
      <c r="J34" s="1468"/>
      <c r="K34" s="1468"/>
      <c r="L34" s="1468"/>
      <c r="M34" s="856"/>
      <c r="O34" s="857"/>
      <c r="P34" s="857"/>
    </row>
    <row r="35" spans="1:16" s="2" customFormat="1" ht="81" customHeight="1" x14ac:dyDescent="0.25">
      <c r="A35" s="941"/>
      <c r="B35" s="1469" t="s">
        <v>10371</v>
      </c>
      <c r="C35" s="1469"/>
      <c r="D35" s="943" t="s">
        <v>50</v>
      </c>
      <c r="E35" s="943" t="s">
        <v>51</v>
      </c>
      <c r="F35" s="943" t="s">
        <v>52</v>
      </c>
      <c r="G35" s="1469" t="s">
        <v>53</v>
      </c>
      <c r="H35" s="1469"/>
      <c r="I35" s="859" t="s">
        <v>54</v>
      </c>
      <c r="J35" s="943" t="s">
        <v>44</v>
      </c>
      <c r="K35" s="860" t="s">
        <v>35</v>
      </c>
      <c r="L35" s="861" t="s">
        <v>41</v>
      </c>
      <c r="M35" s="821"/>
      <c r="O35" s="862"/>
      <c r="P35" s="862"/>
    </row>
    <row r="36" spans="1:16" ht="34.5" customHeight="1" x14ac:dyDescent="0.25">
      <c r="A36" s="941"/>
      <c r="B36" s="1285" t="s">
        <v>10372</v>
      </c>
      <c r="C36" s="1285"/>
      <c r="D36" s="941"/>
      <c r="E36" s="941" t="s">
        <v>56</v>
      </c>
      <c r="F36" s="941">
        <v>6</v>
      </c>
      <c r="G36" s="1286">
        <f>20000*30</f>
        <v>600000</v>
      </c>
      <c r="H36" s="1286"/>
      <c r="I36" s="941">
        <v>2</v>
      </c>
      <c r="J36" s="727">
        <v>0.5</v>
      </c>
      <c r="K36" s="73">
        <f>F36*G36*I36*J36</f>
        <v>3600000</v>
      </c>
      <c r="L36" s="74"/>
      <c r="M36" s="822"/>
      <c r="O36" s="823"/>
      <c r="P36" s="823"/>
    </row>
    <row r="37" spans="1:16" ht="30.75" customHeight="1" x14ac:dyDescent="0.25">
      <c r="A37" s="1289" t="s">
        <v>10373</v>
      </c>
      <c r="B37" s="1289"/>
      <c r="C37" s="1289"/>
      <c r="D37" s="1289"/>
      <c r="E37" s="1289"/>
      <c r="F37" s="1289"/>
      <c r="G37" s="1289"/>
      <c r="H37" s="1289"/>
      <c r="I37" s="1289"/>
      <c r="J37" s="1289"/>
      <c r="K37" s="76">
        <f>K33+K36</f>
        <v>207490500</v>
      </c>
      <c r="L37" s="74"/>
      <c r="M37" s="822"/>
    </row>
    <row r="38" spans="1:16" ht="61.5" hidden="1" customHeight="1" x14ac:dyDescent="0.25">
      <c r="A38" s="1470" t="s">
        <v>10442</v>
      </c>
      <c r="B38" s="1470"/>
      <c r="C38" s="1470"/>
      <c r="D38" s="1470"/>
      <c r="E38" s="1470"/>
      <c r="F38" s="1470"/>
      <c r="G38" s="1470"/>
      <c r="H38" s="1470"/>
      <c r="I38" s="1470"/>
      <c r="J38" s="1470"/>
      <c r="K38" s="1470"/>
      <c r="L38" s="1470"/>
    </row>
    <row r="39" spans="1:16" ht="56.25" hidden="1" customHeight="1" x14ac:dyDescent="0.25">
      <c r="A39" s="851" t="s">
        <v>25</v>
      </c>
      <c r="B39" s="1507" t="s">
        <v>58</v>
      </c>
      <c r="C39" s="1507"/>
      <c r="D39" s="1507"/>
      <c r="E39" s="1507"/>
      <c r="F39" s="945" t="s">
        <v>60</v>
      </c>
      <c r="G39" s="1480" t="s">
        <v>31</v>
      </c>
      <c r="H39" s="1480"/>
      <c r="I39" s="865" t="s">
        <v>61</v>
      </c>
      <c r="J39" s="866" t="s">
        <v>34</v>
      </c>
      <c r="K39" s="942" t="s">
        <v>35</v>
      </c>
      <c r="L39" s="853" t="s">
        <v>41</v>
      </c>
    </row>
    <row r="40" spans="1:16" ht="43.5" hidden="1" customHeight="1" x14ac:dyDescent="0.25">
      <c r="A40" s="941">
        <v>1</v>
      </c>
      <c r="B40" s="1508" t="str">
        <f>'[3]vật kiến trúc 2026'!B234</f>
        <v>Trụ bê tông cắm ranh hàng rào cao 1,2 đến 2,2m</v>
      </c>
      <c r="C40" s="1508"/>
      <c r="D40" s="1508"/>
      <c r="E40" s="1508"/>
      <c r="F40" s="940" t="str">
        <f>VLOOKUP(B40,'[3]vật kiến trúc 2026'!$B$3:$D$442,2,0)</f>
        <v>trụ</v>
      </c>
      <c r="G40" s="1509">
        <f>VLOOKUP(B40,'[3]vật kiến trúc 2026'!B29:$D$442,3,0)</f>
        <v>58000</v>
      </c>
      <c r="H40" s="1509"/>
      <c r="I40" s="867">
        <v>33</v>
      </c>
      <c r="J40" s="868">
        <v>1</v>
      </c>
      <c r="K40" s="844">
        <f t="shared" ref="K40:K45" si="5">ROUND(G40*I40*J40,)</f>
        <v>1914000</v>
      </c>
      <c r="L40" s="869">
        <f>VLOOKUP(B40,'[3]vật kiến trúc 2026'!B30:$L$442,4,0)</f>
        <v>0</v>
      </c>
    </row>
    <row r="41" spans="1:16" ht="37.5" hidden="1" customHeight="1" x14ac:dyDescent="0.25">
      <c r="A41" s="941">
        <v>2</v>
      </c>
      <c r="B41" s="1508" t="s">
        <v>9998</v>
      </c>
      <c r="C41" s="1508"/>
      <c r="D41" s="1508"/>
      <c r="E41" s="1508"/>
      <c r="F41" s="940" t="str">
        <f>VLOOKUP(B41,'[3]vật kiến trúc 2026'!$B$3:$D$442,2,0)</f>
        <v>m2</v>
      </c>
      <c r="G41" s="1509">
        <f>VLOOKUP(B41,'[3]vật kiến trúc 2026'!B33:$D$442,3,0)</f>
        <v>1008000</v>
      </c>
      <c r="H41" s="1509"/>
      <c r="I41" s="87">
        <f>2.1*1.5*2</f>
        <v>6.3000000000000007</v>
      </c>
      <c r="J41" s="868">
        <v>1</v>
      </c>
      <c r="K41" s="844">
        <f t="shared" si="5"/>
        <v>6350400</v>
      </c>
      <c r="L41" s="869">
        <f>VLOOKUP(B41,'[3]vật kiến trúc 2026'!B34:$L$442,4,0)</f>
        <v>0</v>
      </c>
    </row>
    <row r="42" spans="1:16" ht="37.5" hidden="1" customHeight="1" x14ac:dyDescent="0.25">
      <c r="A42" s="1286">
        <v>3</v>
      </c>
      <c r="B42" s="1508" t="str">
        <f>'[3]vật kiến trúc 2026'!B204</f>
        <v>Trụ BTCT + xây gạch.</v>
      </c>
      <c r="C42" s="1508"/>
      <c r="D42" s="1508"/>
      <c r="E42" s="1508"/>
      <c r="F42" s="940" t="str">
        <f>VLOOKUP(B42,'[3]vật kiến trúc 2026'!$B$3:$D$442,2,0)</f>
        <v>m3</v>
      </c>
      <c r="G42" s="1509">
        <f>VLOOKUP(B42,'[3]vật kiến trúc 2026'!B34:$D$442,3,0)</f>
        <v>1798000</v>
      </c>
      <c r="H42" s="1509"/>
      <c r="I42" s="870">
        <f>(0.42*0.42*3.4*2)-I43</f>
        <v>0.87039999999999973</v>
      </c>
      <c r="J42" s="868">
        <v>1</v>
      </c>
      <c r="K42" s="844">
        <f t="shared" si="5"/>
        <v>1564979</v>
      </c>
      <c r="L42" s="869" t="str">
        <f>VLOOKUP(B42,'[3]vật kiến trúc 2026'!B35:$L$442,4,0)</f>
        <v>áp bằng các loại TS có kết cấu = gạch xây tô, xây đá</v>
      </c>
    </row>
    <row r="43" spans="1:16" ht="37.5" hidden="1" customHeight="1" x14ac:dyDescent="0.25">
      <c r="A43" s="1286"/>
      <c r="B43" s="1508" t="str">
        <f>'[3]vật kiến trúc 2026'!B167</f>
        <v>trong đó bê tông cốt thép</v>
      </c>
      <c r="C43" s="1508"/>
      <c r="D43" s="1508"/>
      <c r="E43" s="1508"/>
      <c r="F43" s="940" t="str">
        <f>VLOOKUP(B43,'[3]vật kiến trúc 2026'!$B$3:$D$442,2,0)</f>
        <v>m3</v>
      </c>
      <c r="G43" s="1509">
        <f>VLOOKUP(B43,'[3]vật kiến trúc 2026'!B35:$D$442,3,0)</f>
        <v>4493000</v>
      </c>
      <c r="H43" s="1509"/>
      <c r="I43" s="870">
        <f>(0.22*0.22*3.4*2)</f>
        <v>0.32911999999999997</v>
      </c>
      <c r="J43" s="868">
        <v>1</v>
      </c>
      <c r="K43" s="844">
        <f t="shared" si="5"/>
        <v>1478736</v>
      </c>
      <c r="L43" s="869">
        <f>VLOOKUP(B43,'[3]vật kiến trúc 2026'!B36:$L$442,4,0)</f>
        <v>0</v>
      </c>
    </row>
    <row r="44" spans="1:16" ht="36" hidden="1" customHeight="1" x14ac:dyDescent="0.25">
      <c r="A44" s="941">
        <v>4</v>
      </c>
      <c r="B44" s="1508" t="str">
        <f>'[3]vật kiến trúc 2026'!B241</f>
        <v>Hàng rào lưới B40</v>
      </c>
      <c r="C44" s="1508"/>
      <c r="D44" s="1508"/>
      <c r="E44" s="1508"/>
      <c r="F44" s="940" t="str">
        <f>VLOOKUP(B44,'[3]vật kiến trúc 2026'!$B$3:$D$442,2,0)</f>
        <v>m2</v>
      </c>
      <c r="G44" s="1509">
        <f>VLOOKUP(B44,'[3]vật kiến trúc 2026'!B36:$D$442,3,0)</f>
        <v>101000</v>
      </c>
      <c r="H44" s="1509"/>
      <c r="I44" s="89">
        <f>73*1.8</f>
        <v>131.4</v>
      </c>
      <c r="J44" s="868">
        <v>1</v>
      </c>
      <c r="K44" s="844">
        <f t="shared" si="5"/>
        <v>13271400</v>
      </c>
      <c r="L44" s="869">
        <f>VLOOKUP(B44,'[3]vật kiến trúc 2026'!B37:$L$442,4,0)</f>
        <v>0</v>
      </c>
    </row>
    <row r="45" spans="1:16" ht="37.5" hidden="1" customHeight="1" x14ac:dyDescent="0.25">
      <c r="A45" s="941">
        <v>5</v>
      </c>
      <c r="B45" s="1508" t="str">
        <f>'[3]vật kiến trúc 2026'!B240</f>
        <v>Mảng rào dây kẽm gai</v>
      </c>
      <c r="C45" s="1508"/>
      <c r="D45" s="1508"/>
      <c r="E45" s="1508"/>
      <c r="F45" s="940" t="str">
        <f>VLOOKUP(B45,'[3]vật kiến trúc 2026'!$B$3:$D$442,2,0)</f>
        <v>mét/sợi</v>
      </c>
      <c r="G45" s="1509">
        <f>VLOOKUP(B45,'[3]vật kiến trúc 2026'!B34:$D$442,3,0)</f>
        <v>4000</v>
      </c>
      <c r="H45" s="1509"/>
      <c r="I45" s="89">
        <f>73*3</f>
        <v>219</v>
      </c>
      <c r="J45" s="868">
        <v>1</v>
      </c>
      <c r="K45" s="844">
        <f t="shared" si="5"/>
        <v>876000</v>
      </c>
      <c r="L45" s="869">
        <f>VLOOKUP(B45,'[3]vật kiến trúc 2026'!B35:$L$442,4,0)</f>
        <v>0</v>
      </c>
    </row>
    <row r="46" spans="1:16" ht="23.25" hidden="1" customHeight="1" x14ac:dyDescent="0.25">
      <c r="A46" s="1480" t="s">
        <v>85</v>
      </c>
      <c r="B46" s="1480"/>
      <c r="C46" s="1480"/>
      <c r="D46" s="1480"/>
      <c r="E46" s="1480"/>
      <c r="F46" s="1480"/>
      <c r="G46" s="1480"/>
      <c r="H46" s="1480"/>
      <c r="I46" s="1480"/>
      <c r="J46" s="1480"/>
      <c r="K46" s="871">
        <v>0</v>
      </c>
      <c r="L46" s="872"/>
    </row>
    <row r="47" spans="1:16" ht="54.75" hidden="1" customHeight="1" x14ac:dyDescent="0.25">
      <c r="A47" s="1481" t="s">
        <v>10443</v>
      </c>
      <c r="B47" s="1481"/>
      <c r="C47" s="1481"/>
      <c r="D47" s="1481"/>
      <c r="E47" s="1481"/>
      <c r="F47" s="1481"/>
      <c r="G47" s="1481"/>
      <c r="H47" s="1481"/>
      <c r="I47" s="1481"/>
      <c r="J47" s="1481"/>
      <c r="K47" s="1481"/>
      <c r="L47" s="1481"/>
    </row>
    <row r="48" spans="1:16" ht="56.25" hidden="1" customHeight="1" x14ac:dyDescent="0.25">
      <c r="A48" s="942" t="s">
        <v>25</v>
      </c>
      <c r="B48" s="1480" t="s">
        <v>87</v>
      </c>
      <c r="C48" s="1480"/>
      <c r="D48" s="1480"/>
      <c r="E48" s="1480"/>
      <c r="F48" s="942" t="s">
        <v>60</v>
      </c>
      <c r="G48" s="942" t="s">
        <v>31</v>
      </c>
      <c r="H48" s="942"/>
      <c r="I48" s="865" t="s">
        <v>61</v>
      </c>
      <c r="J48" s="866" t="s">
        <v>34</v>
      </c>
      <c r="K48" s="942" t="s">
        <v>35</v>
      </c>
      <c r="L48" s="853" t="s">
        <v>41</v>
      </c>
    </row>
    <row r="49" spans="1:16" ht="33" hidden="1" customHeight="1" x14ac:dyDescent="0.25">
      <c r="A49" s="941">
        <v>1</v>
      </c>
      <c r="B49" s="888" t="s">
        <v>1179</v>
      </c>
      <c r="C49" s="888"/>
      <c r="D49" s="888"/>
      <c r="E49" s="888"/>
      <c r="F49" s="940" t="str">
        <f>VLOOKUP(B49,'[3]CÂY TRỒNG 2026'!$B$3:$D$10269,2,0)</f>
        <v>cây</v>
      </c>
      <c r="G49" s="940">
        <f>VLOOKUP(B49,'[3]CÂY TRỒNG 2026'!$B$3:$D$10269,3,0)</f>
        <v>606840</v>
      </c>
      <c r="H49" s="940"/>
      <c r="I49" s="867">
        <v>0</v>
      </c>
      <c r="J49" s="727">
        <v>1</v>
      </c>
      <c r="K49" s="944">
        <f>ROUND(G49*I49*J49,)</f>
        <v>0</v>
      </c>
      <c r="L49" s="873"/>
      <c r="M49" s="874"/>
    </row>
    <row r="50" spans="1:16" ht="28.5" hidden="1" customHeight="1" x14ac:dyDescent="0.25">
      <c r="A50" s="1480" t="s">
        <v>111</v>
      </c>
      <c r="B50" s="1480"/>
      <c r="C50" s="1480"/>
      <c r="D50" s="1480"/>
      <c r="E50" s="1480"/>
      <c r="F50" s="1480"/>
      <c r="G50" s="1480"/>
      <c r="H50" s="1480"/>
      <c r="I50" s="1480"/>
      <c r="J50" s="1480"/>
      <c r="K50" s="111">
        <f>SUM(K49:K49)</f>
        <v>0</v>
      </c>
      <c r="L50" s="872"/>
    </row>
    <row r="51" spans="1:16" ht="41.25" customHeight="1" x14ac:dyDescent="0.25">
      <c r="A51" s="1481" t="s">
        <v>10436</v>
      </c>
      <c r="B51" s="1482"/>
      <c r="C51" s="1482"/>
      <c r="D51" s="1482"/>
      <c r="E51" s="1482"/>
      <c r="F51" s="1482"/>
      <c r="G51" s="1482"/>
      <c r="H51" s="1482"/>
      <c r="I51" s="1482"/>
      <c r="J51" s="1482"/>
      <c r="K51" s="111">
        <f>IF(K24+K37+K46+K50&lt;20000000,2000000,IF(K24+K37+K46+K50&lt;50000000,4000000,IF(K24+K37+K46+K50&lt;100000000,8000000,IF(K24+K37+K46+K50&lt;200000000,12000000,IF(K24+K37+K46+K50&lt;500000000,16000000,20000000)))))</f>
        <v>16000000</v>
      </c>
      <c r="L51" s="112" t="s">
        <v>113</v>
      </c>
    </row>
    <row r="52" spans="1:16" ht="30" customHeight="1" x14ac:dyDescent="0.25">
      <c r="A52" s="1480" t="s">
        <v>10437</v>
      </c>
      <c r="B52" s="1480"/>
      <c r="C52" s="1480"/>
      <c r="D52" s="1480"/>
      <c r="E52" s="1480"/>
      <c r="F52" s="1480"/>
      <c r="G52" s="1480"/>
      <c r="H52" s="1480"/>
      <c r="I52" s="1480"/>
      <c r="J52" s="1480"/>
      <c r="K52" s="875">
        <f>K51+K50+K46+K24+K37</f>
        <v>385243630</v>
      </c>
      <c r="L52" s="872"/>
      <c r="M52" s="114">
        <f>K51+K37+K24</f>
        <v>385243630</v>
      </c>
    </row>
    <row r="53" spans="1:16" s="116" customFormat="1" ht="52.5" customHeight="1" x14ac:dyDescent="0.25">
      <c r="A53" s="1483" t="s">
        <v>115</v>
      </c>
      <c r="B53" s="1483"/>
      <c r="C53" s="1483"/>
      <c r="D53" s="1483"/>
      <c r="E53" s="1483"/>
      <c r="F53" s="1483"/>
      <c r="G53" s="1483"/>
      <c r="H53" s="1483"/>
      <c r="I53" s="1483"/>
      <c r="J53" s="1483"/>
      <c r="K53" s="1483"/>
      <c r="L53" s="1483"/>
      <c r="M53" s="854"/>
      <c r="O53" s="876"/>
      <c r="P53" s="876"/>
    </row>
    <row r="54" spans="1:16" s="119" customFormat="1" ht="48" customHeight="1" x14ac:dyDescent="0.25">
      <c r="A54" s="1479" t="s">
        <v>10375</v>
      </c>
      <c r="B54" s="1479"/>
      <c r="C54" s="1479"/>
      <c r="D54" s="1479"/>
      <c r="E54" s="1479"/>
      <c r="F54" s="1479"/>
      <c r="G54" s="1479"/>
      <c r="H54" s="1479"/>
      <c r="I54" s="1479"/>
      <c r="J54" s="1479"/>
      <c r="K54" s="1479"/>
      <c r="L54" s="1479"/>
      <c r="M54" s="752"/>
      <c r="O54" s="876"/>
      <c r="P54" s="876"/>
    </row>
    <row r="55" spans="1:16" s="119" customFormat="1" ht="54" customHeight="1" x14ac:dyDescent="0.25">
      <c r="A55" s="1479" t="s">
        <v>117</v>
      </c>
      <c r="B55" s="1479"/>
      <c r="C55" s="1479"/>
      <c r="D55" s="1479"/>
      <c r="E55" s="1479"/>
      <c r="F55" s="1479"/>
      <c r="G55" s="1479"/>
      <c r="H55" s="1479"/>
      <c r="I55" s="1479"/>
      <c r="J55" s="1479"/>
      <c r="K55" s="877">
        <f>K52</f>
        <v>385243630</v>
      </c>
      <c r="L55" s="878" t="s">
        <v>118</v>
      </c>
      <c r="M55" s="752"/>
      <c r="O55" s="876"/>
      <c r="P55" s="876"/>
    </row>
    <row r="56" spans="1:16" s="119" customFormat="1" ht="14.25" x14ac:dyDescent="0.25">
      <c r="A56" s="1479" t="s">
        <v>119</v>
      </c>
      <c r="B56" s="1479"/>
      <c r="C56" s="1479"/>
      <c r="D56" s="1479"/>
      <c r="E56" s="1479"/>
      <c r="F56" s="1479"/>
      <c r="G56" s="1479"/>
      <c r="H56" s="1479"/>
      <c r="I56" s="1479"/>
      <c r="J56" s="1479"/>
      <c r="K56" s="1479"/>
      <c r="L56" s="1479"/>
      <c r="M56" s="752"/>
      <c r="O56" s="876"/>
      <c r="P56" s="876"/>
    </row>
    <row r="57" spans="1:16" s="123" customFormat="1" ht="15" customHeight="1" x14ac:dyDescent="0.25">
      <c r="A57" s="1484" t="s">
        <v>120</v>
      </c>
      <c r="B57" s="1484"/>
      <c r="C57" s="1484"/>
      <c r="D57" s="879"/>
      <c r="E57" s="879"/>
      <c r="F57" s="1485" t="s">
        <v>10444</v>
      </c>
      <c r="G57" s="1485"/>
      <c r="H57" s="1485"/>
      <c r="I57" s="1485"/>
      <c r="J57" s="1485"/>
      <c r="K57" s="879"/>
      <c r="L57" s="752" t="s">
        <v>122</v>
      </c>
      <c r="M57" s="752"/>
      <c r="O57" s="753"/>
      <c r="P57" s="753"/>
    </row>
    <row r="58" spans="1:16" s="123" customFormat="1" x14ac:dyDescent="0.25">
      <c r="A58" s="880"/>
      <c r="B58" s="880"/>
      <c r="C58" s="880"/>
      <c r="L58" s="752" t="s">
        <v>123</v>
      </c>
      <c r="M58" s="756"/>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x14ac:dyDescent="0.25">
      <c r="A61" s="881"/>
      <c r="B61" s="761"/>
      <c r="C61" s="761"/>
      <c r="G61" s="761"/>
      <c r="H61" s="761"/>
      <c r="I61" s="882"/>
      <c r="L61" s="883"/>
      <c r="M61" s="761"/>
      <c r="O61" s="753"/>
      <c r="P61" s="753"/>
    </row>
    <row r="62" spans="1:16" s="123" customFormat="1" x14ac:dyDescent="0.25">
      <c r="A62" s="881"/>
      <c r="B62" s="761"/>
      <c r="C62" s="761"/>
      <c r="G62" s="761"/>
      <c r="H62" s="761"/>
      <c r="I62" s="882"/>
      <c r="L62" s="883"/>
      <c r="M62" s="761"/>
      <c r="O62" s="753"/>
      <c r="P62" s="753"/>
    </row>
    <row r="63" spans="1:16" s="123" customFormat="1" x14ac:dyDescent="0.25">
      <c r="A63" s="881"/>
      <c r="B63" s="761"/>
      <c r="C63" s="761"/>
      <c r="G63" s="761"/>
      <c r="H63" s="761"/>
      <c r="I63" s="882"/>
      <c r="L63" s="883"/>
      <c r="M63" s="761"/>
      <c r="O63" s="753"/>
      <c r="P63" s="753"/>
    </row>
    <row r="64" spans="1:16" s="123" customFormat="1" x14ac:dyDescent="0.25">
      <c r="A64" s="881"/>
      <c r="B64" s="761"/>
      <c r="C64" s="761"/>
      <c r="G64" s="761"/>
      <c r="H64" s="761"/>
      <c r="I64" s="882"/>
      <c r="L64" s="883"/>
      <c r="M64" s="761"/>
      <c r="O64" s="753"/>
      <c r="P64" s="753"/>
    </row>
    <row r="65" spans="1:16" s="123" customFormat="1" ht="22.5" customHeight="1" x14ac:dyDescent="0.25">
      <c r="A65" s="1486" t="s">
        <v>125</v>
      </c>
      <c r="B65" s="1486"/>
      <c r="C65" s="1486"/>
      <c r="D65" s="879"/>
      <c r="E65" s="879"/>
      <c r="F65" s="1485" t="s">
        <v>126</v>
      </c>
      <c r="G65" s="1485"/>
      <c r="H65" s="1485"/>
      <c r="I65" s="1485" t="s">
        <v>126</v>
      </c>
      <c r="J65" s="1485"/>
      <c r="K65" s="879"/>
      <c r="L65" s="752" t="s">
        <v>127</v>
      </c>
      <c r="M65" s="756"/>
      <c r="O65" s="753"/>
      <c r="P65" s="753"/>
    </row>
  </sheetData>
  <mergeCells count="74">
    <mergeCell ref="G30:H30"/>
    <mergeCell ref="G31:H31"/>
    <mergeCell ref="G32:H32"/>
    <mergeCell ref="A55:J55"/>
    <mergeCell ref="A56:L56"/>
    <mergeCell ref="B44:E44"/>
    <mergeCell ref="G44:H44"/>
    <mergeCell ref="B45:E45"/>
    <mergeCell ref="G45:H45"/>
    <mergeCell ref="A46:J46"/>
    <mergeCell ref="A47:L47"/>
    <mergeCell ref="B48:E48"/>
    <mergeCell ref="A50:J50"/>
    <mergeCell ref="A51:J51"/>
    <mergeCell ref="A52:J52"/>
    <mergeCell ref="A53:L53"/>
    <mergeCell ref="A57:C57"/>
    <mergeCell ref="F57:J57"/>
    <mergeCell ref="A65:C65"/>
    <mergeCell ref="F65:J65"/>
    <mergeCell ref="A54:L54"/>
    <mergeCell ref="B40:E40"/>
    <mergeCell ref="G40:H40"/>
    <mergeCell ref="B41:E41"/>
    <mergeCell ref="G41:H41"/>
    <mergeCell ref="A42:A43"/>
    <mergeCell ref="B42:E42"/>
    <mergeCell ref="G42:H42"/>
    <mergeCell ref="B43:E43"/>
    <mergeCell ref="G43:H43"/>
    <mergeCell ref="B36:C36"/>
    <mergeCell ref="G36:H36"/>
    <mergeCell ref="A37:J37"/>
    <mergeCell ref="A38:L38"/>
    <mergeCell ref="B39:E39"/>
    <mergeCell ref="G39:H39"/>
    <mergeCell ref="B35:C35"/>
    <mergeCell ref="G35:H35"/>
    <mergeCell ref="A33:H33"/>
    <mergeCell ref="L28:L32"/>
    <mergeCell ref="E12:L12"/>
    <mergeCell ref="E15:L15"/>
    <mergeCell ref="A16:L16"/>
    <mergeCell ref="A17:L17"/>
    <mergeCell ref="A25:K25"/>
    <mergeCell ref="B26:H26"/>
    <mergeCell ref="I26:L26"/>
    <mergeCell ref="B34:H34"/>
    <mergeCell ref="I34:L34"/>
    <mergeCell ref="G27:H27"/>
    <mergeCell ref="G28:H28"/>
    <mergeCell ref="G29:H29"/>
    <mergeCell ref="N17:T24"/>
    <mergeCell ref="L19:L23"/>
    <mergeCell ref="A7:L7"/>
    <mergeCell ref="E8:L8"/>
    <mergeCell ref="A9:D9"/>
    <mergeCell ref="E9:F9"/>
    <mergeCell ref="A10:B10"/>
    <mergeCell ref="N10:T10"/>
    <mergeCell ref="A24:H24"/>
    <mergeCell ref="I18:J18"/>
    <mergeCell ref="I19:J19"/>
    <mergeCell ref="I20:J20"/>
    <mergeCell ref="I21:J21"/>
    <mergeCell ref="I22:J22"/>
    <mergeCell ref="I23:J23"/>
    <mergeCell ref="I24:J24"/>
    <mergeCell ref="A6:L6"/>
    <mergeCell ref="A2:G2"/>
    <mergeCell ref="I2:L2"/>
    <mergeCell ref="A3:G3"/>
    <mergeCell ref="I3:L3"/>
    <mergeCell ref="I5:L5"/>
  </mergeCells>
  <phoneticPr fontId="99" type="noConversion"/>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1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6</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10476</v>
      </c>
      <c r="F8" s="1442"/>
      <c r="G8" s="1442"/>
      <c r="H8" s="1442"/>
      <c r="I8" s="1442"/>
      <c r="J8" s="1442"/>
      <c r="K8" s="1442"/>
      <c r="L8" s="1442"/>
      <c r="N8" s="828"/>
      <c r="O8" s="823"/>
      <c r="P8" s="823"/>
    </row>
    <row r="9" spans="1:22" ht="34.5" customHeight="1" x14ac:dyDescent="0.25">
      <c r="A9" s="1443" t="s">
        <v>9</v>
      </c>
      <c r="B9" s="1443"/>
      <c r="C9" s="1443"/>
      <c r="D9" s="1443"/>
      <c r="E9" s="1444" t="s">
        <v>10480</v>
      </c>
      <c r="F9" s="1444"/>
      <c r="G9" s="829"/>
      <c r="H9" s="829"/>
      <c r="I9" s="829"/>
      <c r="J9" s="829"/>
      <c r="K9" s="829"/>
      <c r="L9" s="829"/>
      <c r="N9" s="828"/>
      <c r="O9" s="823"/>
      <c r="P9" s="823"/>
    </row>
    <row r="10" spans="1:22" ht="22.5" customHeight="1" x14ac:dyDescent="0.25">
      <c r="A10" s="1445" t="s">
        <v>11</v>
      </c>
      <c r="B10" s="1445"/>
      <c r="C10" s="830"/>
      <c r="E10" s="75" t="s">
        <v>10482</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10481</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10466</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I20</f>
        <v>605.4</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146.25" customHeight="1" x14ac:dyDescent="0.25">
      <c r="A15" s="830" t="s">
        <v>21</v>
      </c>
      <c r="B15" s="830"/>
      <c r="C15" s="830"/>
      <c r="E15" s="1446" t="s">
        <v>10489</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10483</v>
      </c>
      <c r="N18" s="1499"/>
      <c r="O18" s="1499"/>
      <c r="P18" s="1499"/>
      <c r="Q18" s="1499"/>
      <c r="R18" s="1499"/>
      <c r="S18" s="1499"/>
      <c r="T18" s="1499"/>
    </row>
    <row r="19" spans="1:20" s="2" customFormat="1" ht="63" customHeight="1" x14ac:dyDescent="0.25">
      <c r="A19" s="838">
        <v>1</v>
      </c>
      <c r="B19" s="899">
        <v>21</v>
      </c>
      <c r="C19" s="899">
        <v>96</v>
      </c>
      <c r="D19" s="35" t="s">
        <v>18</v>
      </c>
      <c r="E19" s="892" t="s">
        <v>10450</v>
      </c>
      <c r="F19" s="885">
        <v>2</v>
      </c>
      <c r="G19" s="886">
        <f>0.3*530000</f>
        <v>159000</v>
      </c>
      <c r="H19" s="904">
        <v>1.19</v>
      </c>
      <c r="I19" s="1510">
        <v>605.4</v>
      </c>
      <c r="J19" s="1511"/>
      <c r="K19" s="844">
        <f>ROUND(G19*H19*I19,)</f>
        <v>114547734</v>
      </c>
      <c r="L19" s="898" t="s">
        <v>10466</v>
      </c>
      <c r="M19" s="25"/>
      <c r="N19" s="1499"/>
      <c r="O19" s="1499"/>
      <c r="P19" s="1499"/>
      <c r="Q19" s="1499"/>
      <c r="R19" s="1499"/>
      <c r="S19" s="1499"/>
      <c r="T19" s="1499"/>
    </row>
    <row r="20" spans="1:20" ht="25.5" customHeight="1" x14ac:dyDescent="0.25">
      <c r="A20" s="1452" t="s">
        <v>39</v>
      </c>
      <c r="B20" s="1453"/>
      <c r="C20" s="1453"/>
      <c r="D20" s="1453"/>
      <c r="E20" s="1453"/>
      <c r="F20" s="1453"/>
      <c r="G20" s="1453"/>
      <c r="H20" s="1454"/>
      <c r="I20" s="1512">
        <f>SUM(I19:I19)</f>
        <v>605.4</v>
      </c>
      <c r="J20" s="1513"/>
      <c r="K20" s="848">
        <f>SUM(K19:K19)</f>
        <v>114547734</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59" t="s">
        <v>10361</v>
      </c>
      <c r="E23" s="59" t="s">
        <v>29</v>
      </c>
      <c r="F23" s="59" t="s">
        <v>30</v>
      </c>
      <c r="G23" s="1461" t="s">
        <v>31</v>
      </c>
      <c r="H23" s="1462"/>
      <c r="I23" s="852" t="s">
        <v>33</v>
      </c>
      <c r="J23" s="59" t="s">
        <v>44</v>
      </c>
      <c r="K23" s="59" t="s">
        <v>35</v>
      </c>
      <c r="L23" s="49" t="s">
        <v>41</v>
      </c>
      <c r="M23" s="854"/>
    </row>
    <row r="24" spans="1:20" ht="118.5" customHeight="1" x14ac:dyDescent="0.25">
      <c r="A24" s="132">
        <f t="shared" ref="A24:I24" si="0">A19</f>
        <v>1</v>
      </c>
      <c r="B24" s="132">
        <f t="shared" si="0"/>
        <v>21</v>
      </c>
      <c r="C24" s="132">
        <f t="shared" si="0"/>
        <v>96</v>
      </c>
      <c r="D24" s="132" t="str">
        <f t="shared" si="0"/>
        <v>m²</v>
      </c>
      <c r="E24" s="132" t="str">
        <f t="shared" si="0"/>
        <v>LUK</v>
      </c>
      <c r="F24" s="60">
        <f t="shared" si="0"/>
        <v>2</v>
      </c>
      <c r="G24" s="1463">
        <f t="shared" si="0"/>
        <v>159000</v>
      </c>
      <c r="H24" s="1464"/>
      <c r="I24" s="855">
        <f t="shared" si="0"/>
        <v>605.4</v>
      </c>
      <c r="J24" s="839">
        <v>1.5</v>
      </c>
      <c r="K24" s="63">
        <f>G24*I24*J24</f>
        <v>144387900</v>
      </c>
      <c r="L24" s="1084" t="s">
        <v>10749</v>
      </c>
      <c r="M24" s="854"/>
    </row>
    <row r="25" spans="1:20" s="116" customFormat="1" ht="33" customHeight="1" x14ac:dyDescent="0.25">
      <c r="A25" s="1514" t="s">
        <v>10368</v>
      </c>
      <c r="B25" s="1515"/>
      <c r="C25" s="1515"/>
      <c r="D25" s="1515"/>
      <c r="E25" s="1515"/>
      <c r="F25" s="1515"/>
      <c r="G25" s="1515"/>
      <c r="H25" s="1516"/>
      <c r="I25" s="846">
        <f>SUM(I24:I24)</f>
        <v>605.4</v>
      </c>
      <c r="J25" s="893"/>
      <c r="K25" s="894">
        <f>SUM(K24)</f>
        <v>144387900</v>
      </c>
      <c r="L25" s="895"/>
      <c r="M25" s="854"/>
      <c r="O25" s="896"/>
      <c r="P25" s="896"/>
    </row>
    <row r="26" spans="1:20" s="67" customFormat="1" ht="45.75" customHeight="1" x14ac:dyDescent="0.25">
      <c r="A26" s="50">
        <v>2</v>
      </c>
      <c r="B26" s="1465" t="s">
        <v>10369</v>
      </c>
      <c r="C26" s="1466"/>
      <c r="D26" s="1466"/>
      <c r="E26" s="1466"/>
      <c r="F26" s="1466"/>
      <c r="G26" s="1466"/>
      <c r="H26" s="1467"/>
      <c r="I26" s="1295" t="s">
        <v>10370</v>
      </c>
      <c r="J26" s="1468"/>
      <c r="K26" s="1468"/>
      <c r="L26" s="1468"/>
      <c r="M26" s="856"/>
      <c r="O26" s="857"/>
      <c r="P26" s="857"/>
    </row>
    <row r="27" spans="1:20" s="2" customFormat="1" ht="81" customHeight="1" x14ac:dyDescent="0.25">
      <c r="A27" s="132"/>
      <c r="B27" s="1469" t="s">
        <v>10371</v>
      </c>
      <c r="C27" s="1469"/>
      <c r="D27" s="59" t="s">
        <v>50</v>
      </c>
      <c r="E27" s="59" t="s">
        <v>51</v>
      </c>
      <c r="F27" s="59" t="s">
        <v>52</v>
      </c>
      <c r="G27" s="1461" t="s">
        <v>53</v>
      </c>
      <c r="H27" s="1462"/>
      <c r="I27" s="859" t="s">
        <v>54</v>
      </c>
      <c r="J27" s="59" t="s">
        <v>44</v>
      </c>
      <c r="K27" s="860" t="s">
        <v>35</v>
      </c>
      <c r="L27" s="861" t="s">
        <v>41</v>
      </c>
      <c r="M27" s="821"/>
      <c r="O27" s="862"/>
      <c r="P27" s="862"/>
    </row>
    <row r="28" spans="1:20" ht="34.5" customHeight="1" x14ac:dyDescent="0.25">
      <c r="A28" s="132"/>
      <c r="B28" s="1285" t="s">
        <v>10372</v>
      </c>
      <c r="C28" s="1285"/>
      <c r="D28" s="132"/>
      <c r="E28" s="132" t="s">
        <v>56</v>
      </c>
      <c r="F28" s="132">
        <v>6</v>
      </c>
      <c r="G28" s="1287">
        <f>20000*30</f>
        <v>600000</v>
      </c>
      <c r="H28" s="1288"/>
      <c r="I28" s="132">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146187900</v>
      </c>
      <c r="L29" s="74"/>
      <c r="M29" s="822"/>
    </row>
    <row r="30" spans="1:20" ht="61.5" hidden="1" customHeight="1" x14ac:dyDescent="0.25">
      <c r="A30" s="1470" t="s">
        <v>10442</v>
      </c>
      <c r="B30" s="1470"/>
      <c r="C30" s="1470"/>
      <c r="D30" s="1470"/>
      <c r="E30" s="1470"/>
      <c r="F30" s="1470"/>
      <c r="G30" s="1470"/>
      <c r="H30" s="1470"/>
      <c r="I30" s="1470"/>
      <c r="J30" s="1470"/>
      <c r="K30" s="1470"/>
      <c r="L30" s="1470"/>
    </row>
    <row r="31" spans="1:20" ht="56.25" hidden="1" customHeight="1" x14ac:dyDescent="0.25">
      <c r="A31" s="851" t="s">
        <v>25</v>
      </c>
      <c r="B31" s="1471" t="s">
        <v>58</v>
      </c>
      <c r="C31" s="1472"/>
      <c r="D31" s="1472"/>
      <c r="E31" s="1473"/>
      <c r="F31" s="864" t="s">
        <v>60</v>
      </c>
      <c r="G31" s="1452" t="s">
        <v>31</v>
      </c>
      <c r="H31" s="1454"/>
      <c r="I31" s="865" t="s">
        <v>61</v>
      </c>
      <c r="J31" s="866" t="s">
        <v>34</v>
      </c>
      <c r="K31" s="863" t="s">
        <v>35</v>
      </c>
      <c r="L31" s="853" t="s">
        <v>41</v>
      </c>
    </row>
    <row r="32" spans="1:20" ht="43.5" hidden="1" customHeight="1" x14ac:dyDescent="0.25">
      <c r="A32" s="132">
        <v>1</v>
      </c>
      <c r="B32" s="1474" t="str">
        <f>'[3]vật kiến trúc 2026'!B234</f>
        <v>Trụ bê tông cắm ranh hàng rào cao 1,2 đến 2,2m</v>
      </c>
      <c r="C32" s="1475"/>
      <c r="D32" s="1475"/>
      <c r="E32" s="1476"/>
      <c r="F32" s="131" t="str">
        <f>VLOOKUP(B32,'[3]vật kiến trúc 2026'!$B$3:$D$442,2,0)</f>
        <v>trụ</v>
      </c>
      <c r="G32" s="1477">
        <f>VLOOKUP(B32,'[3]vật kiến trúc 2026'!B29:$D$442,3,0)</f>
        <v>58000</v>
      </c>
      <c r="H32" s="1478"/>
      <c r="I32" s="867">
        <v>33</v>
      </c>
      <c r="J32" s="868">
        <v>1</v>
      </c>
      <c r="K32" s="844">
        <f t="shared" ref="K32:K37" si="1">ROUND(G32*I32*J32,)</f>
        <v>1914000</v>
      </c>
      <c r="L32" s="869">
        <f>VLOOKUP(B32,'[3]vật kiến trúc 2026'!B30:$L$442,4,0)</f>
        <v>0</v>
      </c>
    </row>
    <row r="33" spans="1:16" ht="37.5" hidden="1" customHeight="1" x14ac:dyDescent="0.25">
      <c r="A33" s="132">
        <v>2</v>
      </c>
      <c r="B33" s="1474" t="s">
        <v>9998</v>
      </c>
      <c r="C33" s="1475"/>
      <c r="D33" s="1475"/>
      <c r="E33" s="1476"/>
      <c r="F33" s="131" t="str">
        <f>VLOOKUP(B33,'[3]vật kiến trúc 2026'!$B$3:$D$442,2,0)</f>
        <v>m2</v>
      </c>
      <c r="G33" s="1477">
        <f>VLOOKUP(B33,'[3]vật kiến trúc 2026'!B33:$D$442,3,0)</f>
        <v>1008000</v>
      </c>
      <c r="H33" s="1478"/>
      <c r="I33" s="87">
        <f>2.1*1.5*2</f>
        <v>6.3000000000000007</v>
      </c>
      <c r="J33" s="868">
        <v>1</v>
      </c>
      <c r="K33" s="844">
        <f t="shared" si="1"/>
        <v>6350400</v>
      </c>
      <c r="L33" s="869">
        <f>VLOOKUP(B33,'[3]vật kiến trúc 2026'!B34:$L$442,4,0)</f>
        <v>0</v>
      </c>
    </row>
    <row r="34" spans="1:16" ht="37.5" hidden="1" customHeight="1" x14ac:dyDescent="0.25">
      <c r="A34" s="1286">
        <v>3</v>
      </c>
      <c r="B34" s="1474" t="str">
        <f>'[3]vật kiến trúc 2026'!B204</f>
        <v>Trụ BTCT + xây gạch.</v>
      </c>
      <c r="C34" s="1475"/>
      <c r="D34" s="1475"/>
      <c r="E34" s="1476"/>
      <c r="F34" s="131" t="str">
        <f>VLOOKUP(B34,'[3]vật kiến trúc 2026'!$B$3:$D$442,2,0)</f>
        <v>m3</v>
      </c>
      <c r="G34" s="1477">
        <f>VLOOKUP(B34,'[3]vật kiến trúc 2026'!B34:$D$442,3,0)</f>
        <v>1798000</v>
      </c>
      <c r="H34" s="1478"/>
      <c r="I34" s="870">
        <f>(0.42*0.42*3.4*2)-I35</f>
        <v>0.87039999999999973</v>
      </c>
      <c r="J34" s="868">
        <v>1</v>
      </c>
      <c r="K34" s="844">
        <f t="shared" si="1"/>
        <v>1564979</v>
      </c>
      <c r="L34" s="869" t="str">
        <f>VLOOKUP(B34,'[3]vật kiến trúc 2026'!B35:$L$442,4,0)</f>
        <v>áp bằng các loại TS có kết cấu = gạch xây tô, xây đá</v>
      </c>
    </row>
    <row r="35" spans="1:16" ht="37.5" hidden="1" customHeight="1" x14ac:dyDescent="0.25">
      <c r="A35" s="1286"/>
      <c r="B35" s="1474" t="str">
        <f>'[3]vật kiến trúc 2026'!B167</f>
        <v>trong đó bê tông cốt thép</v>
      </c>
      <c r="C35" s="1475"/>
      <c r="D35" s="1475"/>
      <c r="E35" s="1476"/>
      <c r="F35" s="131" t="str">
        <f>VLOOKUP(B35,'[3]vật kiến trúc 2026'!$B$3:$D$442,2,0)</f>
        <v>m3</v>
      </c>
      <c r="G35" s="1477">
        <f>VLOOKUP(B35,'[3]vật kiến trúc 2026'!B35:$D$442,3,0)</f>
        <v>4493000</v>
      </c>
      <c r="H35" s="1478"/>
      <c r="I35" s="870">
        <f>(0.22*0.22*3.4*2)</f>
        <v>0.32911999999999997</v>
      </c>
      <c r="J35" s="868">
        <v>1</v>
      </c>
      <c r="K35" s="844">
        <f t="shared" si="1"/>
        <v>1478736</v>
      </c>
      <c r="L35" s="869">
        <f>VLOOKUP(B35,'[3]vật kiến trúc 2026'!B36:$L$442,4,0)</f>
        <v>0</v>
      </c>
    </row>
    <row r="36" spans="1:16" ht="36" hidden="1" customHeight="1" x14ac:dyDescent="0.25">
      <c r="A36" s="132">
        <v>4</v>
      </c>
      <c r="B36" s="1474" t="str">
        <f>'[3]vật kiến trúc 2026'!B241</f>
        <v>Hàng rào lưới B40</v>
      </c>
      <c r="C36" s="1475"/>
      <c r="D36" s="1475"/>
      <c r="E36" s="1476"/>
      <c r="F36" s="131" t="str">
        <f>VLOOKUP(B36,'[3]vật kiến trúc 2026'!$B$3:$D$442,2,0)</f>
        <v>m2</v>
      </c>
      <c r="G36" s="1477">
        <f>VLOOKUP(B36,'[3]vật kiến trúc 2026'!B36:$D$442,3,0)</f>
        <v>101000</v>
      </c>
      <c r="H36" s="1478"/>
      <c r="I36" s="89">
        <f>73*1.8</f>
        <v>131.4</v>
      </c>
      <c r="J36" s="868">
        <v>1</v>
      </c>
      <c r="K36" s="844">
        <f t="shared" si="1"/>
        <v>13271400</v>
      </c>
      <c r="L36" s="869">
        <f>VLOOKUP(B36,'[3]vật kiến trúc 2026'!B37:$L$442,4,0)</f>
        <v>0</v>
      </c>
    </row>
    <row r="37" spans="1:16" ht="37.5" hidden="1" customHeight="1" x14ac:dyDescent="0.25">
      <c r="A37" s="132">
        <v>5</v>
      </c>
      <c r="B37" s="1474" t="str">
        <f>'[3]vật kiến trúc 2026'!B240</f>
        <v>Mảng rào dây kẽm gai</v>
      </c>
      <c r="C37" s="1475"/>
      <c r="D37" s="1475"/>
      <c r="E37" s="1476"/>
      <c r="F37" s="131" t="str">
        <f>VLOOKUP(B37,'[3]vật kiến trúc 2026'!$B$3:$D$442,2,0)</f>
        <v>mét/sợi</v>
      </c>
      <c r="G37" s="1477">
        <f>VLOOKUP(B37,'[3]vật kiến trúc 2026'!B34:$D$442,3,0)</f>
        <v>4000</v>
      </c>
      <c r="H37" s="1478"/>
      <c r="I37" s="89">
        <f>73*3</f>
        <v>219</v>
      </c>
      <c r="J37" s="868">
        <v>1</v>
      </c>
      <c r="K37" s="844">
        <f t="shared" si="1"/>
        <v>876000</v>
      </c>
      <c r="L37" s="869">
        <f>VLOOKUP(B37,'[3]vật kiến trúc 2026'!B35:$L$442,4,0)</f>
        <v>0</v>
      </c>
    </row>
    <row r="38" spans="1:16" ht="23.25" hidden="1" customHeight="1" x14ac:dyDescent="0.25">
      <c r="A38" s="1480" t="s">
        <v>85</v>
      </c>
      <c r="B38" s="1480"/>
      <c r="C38" s="1480"/>
      <c r="D38" s="1480"/>
      <c r="E38" s="1480"/>
      <c r="F38" s="1480"/>
      <c r="G38" s="1480"/>
      <c r="H38" s="1480"/>
      <c r="I38" s="1480"/>
      <c r="J38" s="1480"/>
      <c r="K38" s="871">
        <v>0</v>
      </c>
      <c r="L38" s="872"/>
    </row>
    <row r="39" spans="1:16" ht="54.75" hidden="1" customHeight="1" x14ac:dyDescent="0.25">
      <c r="A39" s="1481" t="s">
        <v>10443</v>
      </c>
      <c r="B39" s="1481"/>
      <c r="C39" s="1481"/>
      <c r="D39" s="1481"/>
      <c r="E39" s="1481"/>
      <c r="F39" s="1481"/>
      <c r="G39" s="1481"/>
      <c r="H39" s="1481"/>
      <c r="I39" s="1481"/>
      <c r="J39" s="1481"/>
      <c r="K39" s="1481"/>
      <c r="L39" s="1481"/>
    </row>
    <row r="40" spans="1:16" ht="56.25" hidden="1" customHeight="1" x14ac:dyDescent="0.25">
      <c r="A40" s="863" t="s">
        <v>25</v>
      </c>
      <c r="B40" s="1480" t="s">
        <v>87</v>
      </c>
      <c r="C40" s="1480"/>
      <c r="D40" s="1480"/>
      <c r="E40" s="1480"/>
      <c r="F40" s="863" t="s">
        <v>60</v>
      </c>
      <c r="G40" s="863" t="s">
        <v>31</v>
      </c>
      <c r="H40" s="863"/>
      <c r="I40" s="865" t="s">
        <v>61</v>
      </c>
      <c r="J40" s="866" t="s">
        <v>34</v>
      </c>
      <c r="K40" s="863" t="s">
        <v>35</v>
      </c>
      <c r="L40" s="853" t="s">
        <v>41</v>
      </c>
    </row>
    <row r="41" spans="1:16" ht="33" hidden="1" customHeight="1" x14ac:dyDescent="0.25">
      <c r="A41" s="132">
        <v>1</v>
      </c>
      <c r="B41" s="888" t="s">
        <v>1179</v>
      </c>
      <c r="C41" s="888"/>
      <c r="D41" s="888"/>
      <c r="E41" s="888"/>
      <c r="F41" s="131" t="str">
        <f>VLOOKUP(B41,'[3]CÂY TRỒNG 2026'!$B$3:$D$10269,2,0)</f>
        <v>cây</v>
      </c>
      <c r="G41" s="131">
        <f>VLOOKUP(B41,'[3]CÂY TRỒNG 2026'!$B$3:$D$10269,3,0)</f>
        <v>606840</v>
      </c>
      <c r="H41" s="131"/>
      <c r="I41" s="867">
        <v>0</v>
      </c>
      <c r="J41" s="727">
        <v>1</v>
      </c>
      <c r="K41" s="106">
        <f>ROUND(G41*I41*J41,)</f>
        <v>0</v>
      </c>
      <c r="L41" s="873"/>
      <c r="M41" s="874"/>
    </row>
    <row r="42" spans="1:16" ht="28.5" hidden="1" customHeight="1" x14ac:dyDescent="0.25">
      <c r="A42" s="1480" t="s">
        <v>111</v>
      </c>
      <c r="B42" s="1480"/>
      <c r="C42" s="1480"/>
      <c r="D42" s="1480"/>
      <c r="E42" s="1480"/>
      <c r="F42" s="1480"/>
      <c r="G42" s="1480"/>
      <c r="H42" s="1480"/>
      <c r="I42" s="1480"/>
      <c r="J42" s="1480"/>
      <c r="K42" s="111">
        <f>SUM(K41:K41)</f>
        <v>0</v>
      </c>
      <c r="L42" s="872"/>
    </row>
    <row r="43" spans="1:16" ht="41.25" customHeight="1" x14ac:dyDescent="0.25">
      <c r="A43" s="1481" t="s">
        <v>10436</v>
      </c>
      <c r="B43" s="1482"/>
      <c r="C43" s="1482"/>
      <c r="D43" s="1482"/>
      <c r="E43" s="1482"/>
      <c r="F43" s="1482"/>
      <c r="G43" s="1482"/>
      <c r="H43" s="1482"/>
      <c r="I43" s="1482"/>
      <c r="J43" s="1482"/>
      <c r="K43" s="111">
        <f>IF(K20+K29+K38+K42&lt;20000000,2000000,IF(K20+K29+K38+K42&lt;50000000,4000000,IF(K20+K29+K38+K42&lt;100000000,8000000,IF(K20+K29+K38+K42&lt;200000000,12000000,IF(K20+K29+K38+K42&lt;500000000,16000000,20000000)))))</f>
        <v>16000000</v>
      </c>
      <c r="L43" s="112" t="s">
        <v>113</v>
      </c>
    </row>
    <row r="44" spans="1:16" ht="30" customHeight="1" x14ac:dyDescent="0.25">
      <c r="A44" s="1480" t="s">
        <v>10437</v>
      </c>
      <c r="B44" s="1480"/>
      <c r="C44" s="1480"/>
      <c r="D44" s="1480"/>
      <c r="E44" s="1480"/>
      <c r="F44" s="1480"/>
      <c r="G44" s="1480"/>
      <c r="H44" s="1480"/>
      <c r="I44" s="1480"/>
      <c r="J44" s="1480"/>
      <c r="K44" s="875">
        <f>K43+K42+K38+K20+K29</f>
        <v>276735634</v>
      </c>
      <c r="L44" s="872"/>
      <c r="M44" s="114">
        <f>K43+K29+K20</f>
        <v>276735634</v>
      </c>
    </row>
    <row r="45" spans="1:16" s="116" customFormat="1" ht="52.5" customHeight="1" x14ac:dyDescent="0.25">
      <c r="A45" s="1483" t="s">
        <v>115</v>
      </c>
      <c r="B45" s="1483"/>
      <c r="C45" s="1483"/>
      <c r="D45" s="1483"/>
      <c r="E45" s="1483"/>
      <c r="F45" s="1483"/>
      <c r="G45" s="1483"/>
      <c r="H45" s="1483"/>
      <c r="I45" s="1483"/>
      <c r="J45" s="1483"/>
      <c r="K45" s="1483"/>
      <c r="L45" s="1483"/>
      <c r="M45" s="854"/>
      <c r="O45" s="876"/>
      <c r="P45" s="876"/>
    </row>
    <row r="46" spans="1:16" s="119" customFormat="1" ht="48" customHeight="1" x14ac:dyDescent="0.25">
      <c r="A46" s="1479" t="s">
        <v>10375</v>
      </c>
      <c r="B46" s="1479"/>
      <c r="C46" s="1479"/>
      <c r="D46" s="1479"/>
      <c r="E46" s="1479"/>
      <c r="F46" s="1479"/>
      <c r="G46" s="1479"/>
      <c r="H46" s="1479"/>
      <c r="I46" s="1479"/>
      <c r="J46" s="1479"/>
      <c r="K46" s="1479"/>
      <c r="L46" s="1479"/>
      <c r="M46" s="752"/>
      <c r="O46" s="876"/>
      <c r="P46" s="876"/>
    </row>
    <row r="47" spans="1:16" s="119" customFormat="1" ht="54" customHeight="1" x14ac:dyDescent="0.25">
      <c r="A47" s="1479" t="s">
        <v>117</v>
      </c>
      <c r="B47" s="1479"/>
      <c r="C47" s="1479"/>
      <c r="D47" s="1479"/>
      <c r="E47" s="1479"/>
      <c r="F47" s="1479"/>
      <c r="G47" s="1479"/>
      <c r="H47" s="1479"/>
      <c r="I47" s="1479"/>
      <c r="J47" s="1479"/>
      <c r="K47" s="877">
        <f>K44</f>
        <v>276735634</v>
      </c>
      <c r="L47" s="878" t="s">
        <v>118</v>
      </c>
      <c r="M47" s="752"/>
      <c r="O47" s="876"/>
      <c r="P47" s="876"/>
    </row>
    <row r="48" spans="1:16" s="119" customFormat="1" ht="14.25" x14ac:dyDescent="0.25">
      <c r="A48" s="1479" t="s">
        <v>119</v>
      </c>
      <c r="B48" s="1479"/>
      <c r="C48" s="1479"/>
      <c r="D48" s="1479"/>
      <c r="E48" s="1479"/>
      <c r="F48" s="1479"/>
      <c r="G48" s="1479"/>
      <c r="H48" s="1479"/>
      <c r="I48" s="1479"/>
      <c r="J48" s="1479"/>
      <c r="K48" s="1479"/>
      <c r="L48" s="1479"/>
      <c r="M48" s="752"/>
      <c r="O48" s="876"/>
      <c r="P48" s="876"/>
    </row>
    <row r="49" spans="1:16" s="123" customFormat="1" ht="15" customHeight="1" x14ac:dyDescent="0.25">
      <c r="A49" s="1484" t="s">
        <v>120</v>
      </c>
      <c r="B49" s="1484"/>
      <c r="C49" s="1484"/>
      <c r="D49" s="879"/>
      <c r="E49" s="879"/>
      <c r="F49" s="1485" t="s">
        <v>10444</v>
      </c>
      <c r="G49" s="1485"/>
      <c r="H49" s="1485"/>
      <c r="I49" s="1485"/>
      <c r="J49" s="1485"/>
      <c r="K49" s="879"/>
      <c r="L49" s="752" t="s">
        <v>122</v>
      </c>
      <c r="M49" s="752"/>
      <c r="O49" s="753"/>
      <c r="P49" s="753"/>
    </row>
    <row r="50" spans="1:16" s="123" customFormat="1" x14ac:dyDescent="0.25">
      <c r="A50" s="880"/>
      <c r="B50" s="880"/>
      <c r="C50" s="880"/>
      <c r="L50" s="752"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125</v>
      </c>
      <c r="B57" s="1486"/>
      <c r="C57" s="1486"/>
      <c r="D57" s="879"/>
      <c r="E57" s="879"/>
      <c r="F57" s="1485" t="s">
        <v>126</v>
      </c>
      <c r="G57" s="1485"/>
      <c r="H57" s="1485"/>
      <c r="I57" s="1485" t="s">
        <v>126</v>
      </c>
      <c r="J57" s="1485"/>
      <c r="K57" s="879"/>
      <c r="L57" s="752" t="s">
        <v>127</v>
      </c>
      <c r="M57" s="756"/>
      <c r="O57" s="753"/>
      <c r="P57" s="753"/>
    </row>
  </sheetData>
  <mergeCells count="64">
    <mergeCell ref="A49:C49"/>
    <mergeCell ref="F49:J49"/>
    <mergeCell ref="A57:C57"/>
    <mergeCell ref="F57:J57"/>
    <mergeCell ref="A43:J43"/>
    <mergeCell ref="A44:J44"/>
    <mergeCell ref="A45:L45"/>
    <mergeCell ref="A46:L46"/>
    <mergeCell ref="A47:J47"/>
    <mergeCell ref="A48:L48"/>
    <mergeCell ref="A42:J42"/>
    <mergeCell ref="A34:A35"/>
    <mergeCell ref="B34:E34"/>
    <mergeCell ref="G34:H34"/>
    <mergeCell ref="B35:E35"/>
    <mergeCell ref="G35:H35"/>
    <mergeCell ref="B36:E36"/>
    <mergeCell ref="G36:H36"/>
    <mergeCell ref="B37:E37"/>
    <mergeCell ref="G37:H37"/>
    <mergeCell ref="A38:J38"/>
    <mergeCell ref="A39:L39"/>
    <mergeCell ref="B40:E40"/>
    <mergeCell ref="B31:E31"/>
    <mergeCell ref="G31:H31"/>
    <mergeCell ref="B32:E32"/>
    <mergeCell ref="G32:H32"/>
    <mergeCell ref="B33:E33"/>
    <mergeCell ref="G33:H33"/>
    <mergeCell ref="A30:L30"/>
    <mergeCell ref="A21:K21"/>
    <mergeCell ref="B22:H22"/>
    <mergeCell ref="I22:L22"/>
    <mergeCell ref="A25:H25"/>
    <mergeCell ref="B26:H26"/>
    <mergeCell ref="I26:L26"/>
    <mergeCell ref="B27:C27"/>
    <mergeCell ref="G27:H27"/>
    <mergeCell ref="B28:C28"/>
    <mergeCell ref="G28:H28"/>
    <mergeCell ref="A29:J29"/>
    <mergeCell ref="G23:H23"/>
    <mergeCell ref="G24:H24"/>
    <mergeCell ref="E12:L12"/>
    <mergeCell ref="E15:L15"/>
    <mergeCell ref="A16:L16"/>
    <mergeCell ref="A17:L17"/>
    <mergeCell ref="N17:T20"/>
    <mergeCell ref="A20:H20"/>
    <mergeCell ref="I18:J18"/>
    <mergeCell ref="I19:J19"/>
    <mergeCell ref="I20:J20"/>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T580"/>
  <sheetViews>
    <sheetView topLeftCell="A277" zoomScale="130" zoomScaleNormal="130" workbookViewId="0">
      <selection activeCell="D286" sqref="D286"/>
    </sheetView>
  </sheetViews>
  <sheetFormatPr defaultColWidth="9" defaultRowHeight="21.75" customHeight="1" x14ac:dyDescent="0.25"/>
  <cols>
    <col min="1" max="1" width="5" style="184" customWidth="1"/>
    <col min="2" max="2" width="54.5703125" style="184" customWidth="1"/>
    <col min="3" max="3" width="11.7109375" style="184" customWidth="1"/>
    <col min="4" max="4" width="16.140625" style="363" customWidth="1"/>
    <col min="5" max="5" width="43.28515625" style="184" bestFit="1" customWidth="1"/>
    <col min="6" max="6" width="43.28515625" style="184" customWidth="1"/>
    <col min="7" max="7" width="11.5703125" style="184" customWidth="1"/>
    <col min="8" max="8" width="10.42578125" style="184" customWidth="1"/>
    <col min="9" max="9" width="10" style="184" customWidth="1"/>
    <col min="10" max="10" width="30.140625" style="184" customWidth="1"/>
    <col min="11" max="11" width="20.5703125" style="184" customWidth="1"/>
    <col min="12" max="12" width="23" style="184" customWidth="1"/>
    <col min="13" max="13" width="12.7109375" style="184" customWidth="1"/>
    <col min="14" max="14" width="15.140625" style="184" customWidth="1"/>
    <col min="15" max="15" width="11.28515625" style="184" customWidth="1"/>
    <col min="16" max="16" width="9" style="184"/>
    <col min="17" max="19" width="13" style="184" customWidth="1"/>
    <col min="20" max="20" width="14.28515625" style="184" customWidth="1"/>
    <col min="21" max="253" width="9" style="184"/>
    <col min="254" max="254" width="5" style="184" customWidth="1"/>
    <col min="255" max="255" width="54.5703125" style="184" customWidth="1"/>
    <col min="256" max="256" width="11.7109375" style="184" customWidth="1"/>
    <col min="257" max="257" width="16.140625" style="184" customWidth="1"/>
    <col min="258" max="258" width="43.28515625" style="184" bestFit="1" customWidth="1"/>
    <col min="259" max="259" width="43.28515625" style="184" customWidth="1"/>
    <col min="260" max="260" width="11.5703125" style="184" customWidth="1"/>
    <col min="261" max="261" width="10.42578125" style="184" customWidth="1"/>
    <col min="262" max="262" width="10" style="184" customWidth="1"/>
    <col min="263" max="263" width="12.7109375" style="184" customWidth="1"/>
    <col min="264" max="264" width="10.7109375" style="184" customWidth="1"/>
    <col min="265" max="265" width="12.7109375" style="184" customWidth="1"/>
    <col min="266" max="266" width="11.5703125" style="184" customWidth="1"/>
    <col min="267" max="268" width="12.85546875" style="184" customWidth="1"/>
    <col min="269" max="269" width="12.7109375" style="184" customWidth="1"/>
    <col min="270" max="270" width="15.140625" style="184" customWidth="1"/>
    <col min="271" max="271" width="11.28515625" style="184" customWidth="1"/>
    <col min="272" max="272" width="9" style="184"/>
    <col min="273" max="275" width="13" style="184" customWidth="1"/>
    <col min="276" max="276" width="14.28515625" style="184" customWidth="1"/>
    <col min="277" max="509" width="9" style="184"/>
    <col min="510" max="510" width="5" style="184" customWidth="1"/>
    <col min="511" max="511" width="54.5703125" style="184" customWidth="1"/>
    <col min="512" max="512" width="11.7109375" style="184" customWidth="1"/>
    <col min="513" max="513" width="16.140625" style="184" customWidth="1"/>
    <col min="514" max="514" width="43.28515625" style="184" bestFit="1" customWidth="1"/>
    <col min="515" max="515" width="43.28515625" style="184" customWidth="1"/>
    <col min="516" max="516" width="11.5703125" style="184" customWidth="1"/>
    <col min="517" max="517" width="10.42578125" style="184" customWidth="1"/>
    <col min="518" max="518" width="10" style="184" customWidth="1"/>
    <col min="519" max="519" width="12.7109375" style="184" customWidth="1"/>
    <col min="520" max="520" width="10.7109375" style="184" customWidth="1"/>
    <col min="521" max="521" width="12.7109375" style="184" customWidth="1"/>
    <col min="522" max="522" width="11.5703125" style="184" customWidth="1"/>
    <col min="523" max="524" width="12.85546875" style="184" customWidth="1"/>
    <col min="525" max="525" width="12.7109375" style="184" customWidth="1"/>
    <col min="526" max="526" width="15.140625" style="184" customWidth="1"/>
    <col min="527" max="527" width="11.28515625" style="184" customWidth="1"/>
    <col min="528" max="528" width="9" style="184"/>
    <col min="529" max="531" width="13" style="184" customWidth="1"/>
    <col min="532" max="532" width="14.28515625" style="184" customWidth="1"/>
    <col min="533" max="765" width="9" style="184"/>
    <col min="766" max="766" width="5" style="184" customWidth="1"/>
    <col min="767" max="767" width="54.5703125" style="184" customWidth="1"/>
    <col min="768" max="768" width="11.7109375" style="184" customWidth="1"/>
    <col min="769" max="769" width="16.140625" style="184" customWidth="1"/>
    <col min="770" max="770" width="43.28515625" style="184" bestFit="1" customWidth="1"/>
    <col min="771" max="771" width="43.28515625" style="184" customWidth="1"/>
    <col min="772" max="772" width="11.5703125" style="184" customWidth="1"/>
    <col min="773" max="773" width="10.42578125" style="184" customWidth="1"/>
    <col min="774" max="774" width="10" style="184" customWidth="1"/>
    <col min="775" max="775" width="12.7109375" style="184" customWidth="1"/>
    <col min="776" max="776" width="10.7109375" style="184" customWidth="1"/>
    <col min="777" max="777" width="12.7109375" style="184" customWidth="1"/>
    <col min="778" max="778" width="11.5703125" style="184" customWidth="1"/>
    <col min="779" max="780" width="12.85546875" style="184" customWidth="1"/>
    <col min="781" max="781" width="12.7109375" style="184" customWidth="1"/>
    <col min="782" max="782" width="15.140625" style="184" customWidth="1"/>
    <col min="783" max="783" width="11.28515625" style="184" customWidth="1"/>
    <col min="784" max="784" width="9" style="184"/>
    <col min="785" max="787" width="13" style="184" customWidth="1"/>
    <col min="788" max="788" width="14.28515625" style="184" customWidth="1"/>
    <col min="789" max="1021" width="9" style="184"/>
    <col min="1022" max="1022" width="5" style="184" customWidth="1"/>
    <col min="1023" max="1023" width="54.5703125" style="184" customWidth="1"/>
    <col min="1024" max="1024" width="11.7109375" style="184" customWidth="1"/>
    <col min="1025" max="1025" width="16.140625" style="184" customWidth="1"/>
    <col min="1026" max="1026" width="43.28515625" style="184" bestFit="1" customWidth="1"/>
    <col min="1027" max="1027" width="43.28515625" style="184" customWidth="1"/>
    <col min="1028" max="1028" width="11.5703125" style="184" customWidth="1"/>
    <col min="1029" max="1029" width="10.42578125" style="184" customWidth="1"/>
    <col min="1030" max="1030" width="10" style="184" customWidth="1"/>
    <col min="1031" max="1031" width="12.7109375" style="184" customWidth="1"/>
    <col min="1032" max="1032" width="10.7109375" style="184" customWidth="1"/>
    <col min="1033" max="1033" width="12.7109375" style="184" customWidth="1"/>
    <col min="1034" max="1034" width="11.5703125" style="184" customWidth="1"/>
    <col min="1035" max="1036" width="12.85546875" style="184" customWidth="1"/>
    <col min="1037" max="1037" width="12.7109375" style="184" customWidth="1"/>
    <col min="1038" max="1038" width="15.140625" style="184" customWidth="1"/>
    <col min="1039" max="1039" width="11.28515625" style="184" customWidth="1"/>
    <col min="1040" max="1040" width="9" style="184"/>
    <col min="1041" max="1043" width="13" style="184" customWidth="1"/>
    <col min="1044" max="1044" width="14.28515625" style="184" customWidth="1"/>
    <col min="1045" max="1277" width="9" style="184"/>
    <col min="1278" max="1278" width="5" style="184" customWidth="1"/>
    <col min="1279" max="1279" width="54.5703125" style="184" customWidth="1"/>
    <col min="1280" max="1280" width="11.7109375" style="184" customWidth="1"/>
    <col min="1281" max="1281" width="16.140625" style="184" customWidth="1"/>
    <col min="1282" max="1282" width="43.28515625" style="184" bestFit="1" customWidth="1"/>
    <col min="1283" max="1283" width="43.28515625" style="184" customWidth="1"/>
    <col min="1284" max="1284" width="11.5703125" style="184" customWidth="1"/>
    <col min="1285" max="1285" width="10.42578125" style="184" customWidth="1"/>
    <col min="1286" max="1286" width="10" style="184" customWidth="1"/>
    <col min="1287" max="1287" width="12.7109375" style="184" customWidth="1"/>
    <col min="1288" max="1288" width="10.7109375" style="184" customWidth="1"/>
    <col min="1289" max="1289" width="12.7109375" style="184" customWidth="1"/>
    <col min="1290" max="1290" width="11.5703125" style="184" customWidth="1"/>
    <col min="1291" max="1292" width="12.85546875" style="184" customWidth="1"/>
    <col min="1293" max="1293" width="12.7109375" style="184" customWidth="1"/>
    <col min="1294" max="1294" width="15.140625" style="184" customWidth="1"/>
    <col min="1295" max="1295" width="11.28515625" style="184" customWidth="1"/>
    <col min="1296" max="1296" width="9" style="184"/>
    <col min="1297" max="1299" width="13" style="184" customWidth="1"/>
    <col min="1300" max="1300" width="14.28515625" style="184" customWidth="1"/>
    <col min="1301" max="1533" width="9" style="184"/>
    <col min="1534" max="1534" width="5" style="184" customWidth="1"/>
    <col min="1535" max="1535" width="54.5703125" style="184" customWidth="1"/>
    <col min="1536" max="1536" width="11.7109375" style="184" customWidth="1"/>
    <col min="1537" max="1537" width="16.140625" style="184" customWidth="1"/>
    <col min="1538" max="1538" width="43.28515625" style="184" bestFit="1" customWidth="1"/>
    <col min="1539" max="1539" width="43.28515625" style="184" customWidth="1"/>
    <col min="1540" max="1540" width="11.5703125" style="184" customWidth="1"/>
    <col min="1541" max="1541" width="10.42578125" style="184" customWidth="1"/>
    <col min="1542" max="1542" width="10" style="184" customWidth="1"/>
    <col min="1543" max="1543" width="12.7109375" style="184" customWidth="1"/>
    <col min="1544" max="1544" width="10.7109375" style="184" customWidth="1"/>
    <col min="1545" max="1545" width="12.7109375" style="184" customWidth="1"/>
    <col min="1546" max="1546" width="11.5703125" style="184" customWidth="1"/>
    <col min="1547" max="1548" width="12.85546875" style="184" customWidth="1"/>
    <col min="1549" max="1549" width="12.7109375" style="184" customWidth="1"/>
    <col min="1550" max="1550" width="15.140625" style="184" customWidth="1"/>
    <col min="1551" max="1551" width="11.28515625" style="184" customWidth="1"/>
    <col min="1552" max="1552" width="9" style="184"/>
    <col min="1553" max="1555" width="13" style="184" customWidth="1"/>
    <col min="1556" max="1556" width="14.28515625" style="184" customWidth="1"/>
    <col min="1557" max="1789" width="9" style="184"/>
    <col min="1790" max="1790" width="5" style="184" customWidth="1"/>
    <col min="1791" max="1791" width="54.5703125" style="184" customWidth="1"/>
    <col min="1792" max="1792" width="11.7109375" style="184" customWidth="1"/>
    <col min="1793" max="1793" width="16.140625" style="184" customWidth="1"/>
    <col min="1794" max="1794" width="43.28515625" style="184" bestFit="1" customWidth="1"/>
    <col min="1795" max="1795" width="43.28515625" style="184" customWidth="1"/>
    <col min="1796" max="1796" width="11.5703125" style="184" customWidth="1"/>
    <col min="1797" max="1797" width="10.42578125" style="184" customWidth="1"/>
    <col min="1798" max="1798" width="10" style="184" customWidth="1"/>
    <col min="1799" max="1799" width="12.7109375" style="184" customWidth="1"/>
    <col min="1800" max="1800" width="10.7109375" style="184" customWidth="1"/>
    <col min="1801" max="1801" width="12.7109375" style="184" customWidth="1"/>
    <col min="1802" max="1802" width="11.5703125" style="184" customWidth="1"/>
    <col min="1803" max="1804" width="12.85546875" style="184" customWidth="1"/>
    <col min="1805" max="1805" width="12.7109375" style="184" customWidth="1"/>
    <col min="1806" max="1806" width="15.140625" style="184" customWidth="1"/>
    <col min="1807" max="1807" width="11.28515625" style="184" customWidth="1"/>
    <col min="1808" max="1808" width="9" style="184"/>
    <col min="1809" max="1811" width="13" style="184" customWidth="1"/>
    <col min="1812" max="1812" width="14.28515625" style="184" customWidth="1"/>
    <col min="1813" max="2045" width="9" style="184"/>
    <col min="2046" max="2046" width="5" style="184" customWidth="1"/>
    <col min="2047" max="2047" width="54.5703125" style="184" customWidth="1"/>
    <col min="2048" max="2048" width="11.7109375" style="184" customWidth="1"/>
    <col min="2049" max="2049" width="16.140625" style="184" customWidth="1"/>
    <col min="2050" max="2050" width="43.28515625" style="184" bestFit="1" customWidth="1"/>
    <col min="2051" max="2051" width="43.28515625" style="184" customWidth="1"/>
    <col min="2052" max="2052" width="11.5703125" style="184" customWidth="1"/>
    <col min="2053" max="2053" width="10.42578125" style="184" customWidth="1"/>
    <col min="2054" max="2054" width="10" style="184" customWidth="1"/>
    <col min="2055" max="2055" width="12.7109375" style="184" customWidth="1"/>
    <col min="2056" max="2056" width="10.7109375" style="184" customWidth="1"/>
    <col min="2057" max="2057" width="12.7109375" style="184" customWidth="1"/>
    <col min="2058" max="2058" width="11.5703125" style="184" customWidth="1"/>
    <col min="2059" max="2060" width="12.85546875" style="184" customWidth="1"/>
    <col min="2061" max="2061" width="12.7109375" style="184" customWidth="1"/>
    <col min="2062" max="2062" width="15.140625" style="184" customWidth="1"/>
    <col min="2063" max="2063" width="11.28515625" style="184" customWidth="1"/>
    <col min="2064" max="2064" width="9" style="184"/>
    <col min="2065" max="2067" width="13" style="184" customWidth="1"/>
    <col min="2068" max="2068" width="14.28515625" style="184" customWidth="1"/>
    <col min="2069" max="2301" width="9" style="184"/>
    <col min="2302" max="2302" width="5" style="184" customWidth="1"/>
    <col min="2303" max="2303" width="54.5703125" style="184" customWidth="1"/>
    <col min="2304" max="2304" width="11.7109375" style="184" customWidth="1"/>
    <col min="2305" max="2305" width="16.140625" style="184" customWidth="1"/>
    <col min="2306" max="2306" width="43.28515625" style="184" bestFit="1" customWidth="1"/>
    <col min="2307" max="2307" width="43.28515625" style="184" customWidth="1"/>
    <col min="2308" max="2308" width="11.5703125" style="184" customWidth="1"/>
    <col min="2309" max="2309" width="10.42578125" style="184" customWidth="1"/>
    <col min="2310" max="2310" width="10" style="184" customWidth="1"/>
    <col min="2311" max="2311" width="12.7109375" style="184" customWidth="1"/>
    <col min="2312" max="2312" width="10.7109375" style="184" customWidth="1"/>
    <col min="2313" max="2313" width="12.7109375" style="184" customWidth="1"/>
    <col min="2314" max="2314" width="11.5703125" style="184" customWidth="1"/>
    <col min="2315" max="2316" width="12.85546875" style="184" customWidth="1"/>
    <col min="2317" max="2317" width="12.7109375" style="184" customWidth="1"/>
    <col min="2318" max="2318" width="15.140625" style="184" customWidth="1"/>
    <col min="2319" max="2319" width="11.28515625" style="184" customWidth="1"/>
    <col min="2320" max="2320" width="9" style="184"/>
    <col min="2321" max="2323" width="13" style="184" customWidth="1"/>
    <col min="2324" max="2324" width="14.28515625" style="184" customWidth="1"/>
    <col min="2325" max="2557" width="9" style="184"/>
    <col min="2558" max="2558" width="5" style="184" customWidth="1"/>
    <col min="2559" max="2559" width="54.5703125" style="184" customWidth="1"/>
    <col min="2560" max="2560" width="11.7109375" style="184" customWidth="1"/>
    <col min="2561" max="2561" width="16.140625" style="184" customWidth="1"/>
    <col min="2562" max="2562" width="43.28515625" style="184" bestFit="1" customWidth="1"/>
    <col min="2563" max="2563" width="43.28515625" style="184" customWidth="1"/>
    <col min="2564" max="2564" width="11.5703125" style="184" customWidth="1"/>
    <col min="2565" max="2565" width="10.42578125" style="184" customWidth="1"/>
    <col min="2566" max="2566" width="10" style="184" customWidth="1"/>
    <col min="2567" max="2567" width="12.7109375" style="184" customWidth="1"/>
    <col min="2568" max="2568" width="10.7109375" style="184" customWidth="1"/>
    <col min="2569" max="2569" width="12.7109375" style="184" customWidth="1"/>
    <col min="2570" max="2570" width="11.5703125" style="184" customWidth="1"/>
    <col min="2571" max="2572" width="12.85546875" style="184" customWidth="1"/>
    <col min="2573" max="2573" width="12.7109375" style="184" customWidth="1"/>
    <col min="2574" max="2574" width="15.140625" style="184" customWidth="1"/>
    <col min="2575" max="2575" width="11.28515625" style="184" customWidth="1"/>
    <col min="2576" max="2576" width="9" style="184"/>
    <col min="2577" max="2579" width="13" style="184" customWidth="1"/>
    <col min="2580" max="2580" width="14.28515625" style="184" customWidth="1"/>
    <col min="2581" max="2813" width="9" style="184"/>
    <col min="2814" max="2814" width="5" style="184" customWidth="1"/>
    <col min="2815" max="2815" width="54.5703125" style="184" customWidth="1"/>
    <col min="2816" max="2816" width="11.7109375" style="184" customWidth="1"/>
    <col min="2817" max="2817" width="16.140625" style="184" customWidth="1"/>
    <col min="2818" max="2818" width="43.28515625" style="184" bestFit="1" customWidth="1"/>
    <col min="2819" max="2819" width="43.28515625" style="184" customWidth="1"/>
    <col min="2820" max="2820" width="11.5703125" style="184" customWidth="1"/>
    <col min="2821" max="2821" width="10.42578125" style="184" customWidth="1"/>
    <col min="2822" max="2822" width="10" style="184" customWidth="1"/>
    <col min="2823" max="2823" width="12.7109375" style="184" customWidth="1"/>
    <col min="2824" max="2824" width="10.7109375" style="184" customWidth="1"/>
    <col min="2825" max="2825" width="12.7109375" style="184" customWidth="1"/>
    <col min="2826" max="2826" width="11.5703125" style="184" customWidth="1"/>
    <col min="2827" max="2828" width="12.85546875" style="184" customWidth="1"/>
    <col min="2829" max="2829" width="12.7109375" style="184" customWidth="1"/>
    <col min="2830" max="2830" width="15.140625" style="184" customWidth="1"/>
    <col min="2831" max="2831" width="11.28515625" style="184" customWidth="1"/>
    <col min="2832" max="2832" width="9" style="184"/>
    <col min="2833" max="2835" width="13" style="184" customWidth="1"/>
    <col min="2836" max="2836" width="14.28515625" style="184" customWidth="1"/>
    <col min="2837" max="3069" width="9" style="184"/>
    <col min="3070" max="3070" width="5" style="184" customWidth="1"/>
    <col min="3071" max="3071" width="54.5703125" style="184" customWidth="1"/>
    <col min="3072" max="3072" width="11.7109375" style="184" customWidth="1"/>
    <col min="3073" max="3073" width="16.140625" style="184" customWidth="1"/>
    <col min="3074" max="3074" width="43.28515625" style="184" bestFit="1" customWidth="1"/>
    <col min="3075" max="3075" width="43.28515625" style="184" customWidth="1"/>
    <col min="3076" max="3076" width="11.5703125" style="184" customWidth="1"/>
    <col min="3077" max="3077" width="10.42578125" style="184" customWidth="1"/>
    <col min="3078" max="3078" width="10" style="184" customWidth="1"/>
    <col min="3079" max="3079" width="12.7109375" style="184" customWidth="1"/>
    <col min="3080" max="3080" width="10.7109375" style="184" customWidth="1"/>
    <col min="3081" max="3081" width="12.7109375" style="184" customWidth="1"/>
    <col min="3082" max="3082" width="11.5703125" style="184" customWidth="1"/>
    <col min="3083" max="3084" width="12.85546875" style="184" customWidth="1"/>
    <col min="3085" max="3085" width="12.7109375" style="184" customWidth="1"/>
    <col min="3086" max="3086" width="15.140625" style="184" customWidth="1"/>
    <col min="3087" max="3087" width="11.28515625" style="184" customWidth="1"/>
    <col min="3088" max="3088" width="9" style="184"/>
    <col min="3089" max="3091" width="13" style="184" customWidth="1"/>
    <col min="3092" max="3092" width="14.28515625" style="184" customWidth="1"/>
    <col min="3093" max="3325" width="9" style="184"/>
    <col min="3326" max="3326" width="5" style="184" customWidth="1"/>
    <col min="3327" max="3327" width="54.5703125" style="184" customWidth="1"/>
    <col min="3328" max="3328" width="11.7109375" style="184" customWidth="1"/>
    <col min="3329" max="3329" width="16.140625" style="184" customWidth="1"/>
    <col min="3330" max="3330" width="43.28515625" style="184" bestFit="1" customWidth="1"/>
    <col min="3331" max="3331" width="43.28515625" style="184" customWidth="1"/>
    <col min="3332" max="3332" width="11.5703125" style="184" customWidth="1"/>
    <col min="3333" max="3333" width="10.42578125" style="184" customWidth="1"/>
    <col min="3334" max="3334" width="10" style="184" customWidth="1"/>
    <col min="3335" max="3335" width="12.7109375" style="184" customWidth="1"/>
    <col min="3336" max="3336" width="10.7109375" style="184" customWidth="1"/>
    <col min="3337" max="3337" width="12.7109375" style="184" customWidth="1"/>
    <col min="3338" max="3338" width="11.5703125" style="184" customWidth="1"/>
    <col min="3339" max="3340" width="12.85546875" style="184" customWidth="1"/>
    <col min="3341" max="3341" width="12.7109375" style="184" customWidth="1"/>
    <col min="3342" max="3342" width="15.140625" style="184" customWidth="1"/>
    <col min="3343" max="3343" width="11.28515625" style="184" customWidth="1"/>
    <col min="3344" max="3344" width="9" style="184"/>
    <col min="3345" max="3347" width="13" style="184" customWidth="1"/>
    <col min="3348" max="3348" width="14.28515625" style="184" customWidth="1"/>
    <col min="3349" max="3581" width="9" style="184"/>
    <col min="3582" max="3582" width="5" style="184" customWidth="1"/>
    <col min="3583" max="3583" width="54.5703125" style="184" customWidth="1"/>
    <col min="3584" max="3584" width="11.7109375" style="184" customWidth="1"/>
    <col min="3585" max="3585" width="16.140625" style="184" customWidth="1"/>
    <col min="3586" max="3586" width="43.28515625" style="184" bestFit="1" customWidth="1"/>
    <col min="3587" max="3587" width="43.28515625" style="184" customWidth="1"/>
    <col min="3588" max="3588" width="11.5703125" style="184" customWidth="1"/>
    <col min="3589" max="3589" width="10.42578125" style="184" customWidth="1"/>
    <col min="3590" max="3590" width="10" style="184" customWidth="1"/>
    <col min="3591" max="3591" width="12.7109375" style="184" customWidth="1"/>
    <col min="3592" max="3592" width="10.7109375" style="184" customWidth="1"/>
    <col min="3593" max="3593" width="12.7109375" style="184" customWidth="1"/>
    <col min="3594" max="3594" width="11.5703125" style="184" customWidth="1"/>
    <col min="3595" max="3596" width="12.85546875" style="184" customWidth="1"/>
    <col min="3597" max="3597" width="12.7109375" style="184" customWidth="1"/>
    <col min="3598" max="3598" width="15.140625" style="184" customWidth="1"/>
    <col min="3599" max="3599" width="11.28515625" style="184" customWidth="1"/>
    <col min="3600" max="3600" width="9" style="184"/>
    <col min="3601" max="3603" width="13" style="184" customWidth="1"/>
    <col min="3604" max="3604" width="14.28515625" style="184" customWidth="1"/>
    <col min="3605" max="3837" width="9" style="184"/>
    <col min="3838" max="3838" width="5" style="184" customWidth="1"/>
    <col min="3839" max="3839" width="54.5703125" style="184" customWidth="1"/>
    <col min="3840" max="3840" width="11.7109375" style="184" customWidth="1"/>
    <col min="3841" max="3841" width="16.140625" style="184" customWidth="1"/>
    <col min="3842" max="3842" width="43.28515625" style="184" bestFit="1" customWidth="1"/>
    <col min="3843" max="3843" width="43.28515625" style="184" customWidth="1"/>
    <col min="3844" max="3844" width="11.5703125" style="184" customWidth="1"/>
    <col min="3845" max="3845" width="10.42578125" style="184" customWidth="1"/>
    <col min="3846" max="3846" width="10" style="184" customWidth="1"/>
    <col min="3847" max="3847" width="12.7109375" style="184" customWidth="1"/>
    <col min="3848" max="3848" width="10.7109375" style="184" customWidth="1"/>
    <col min="3849" max="3849" width="12.7109375" style="184" customWidth="1"/>
    <col min="3850" max="3850" width="11.5703125" style="184" customWidth="1"/>
    <col min="3851" max="3852" width="12.85546875" style="184" customWidth="1"/>
    <col min="3853" max="3853" width="12.7109375" style="184" customWidth="1"/>
    <col min="3854" max="3854" width="15.140625" style="184" customWidth="1"/>
    <col min="3855" max="3855" width="11.28515625" style="184" customWidth="1"/>
    <col min="3856" max="3856" width="9" style="184"/>
    <col min="3857" max="3859" width="13" style="184" customWidth="1"/>
    <col min="3860" max="3860" width="14.28515625" style="184" customWidth="1"/>
    <col min="3861" max="4093" width="9" style="184"/>
    <col min="4094" max="4094" width="5" style="184" customWidth="1"/>
    <col min="4095" max="4095" width="54.5703125" style="184" customWidth="1"/>
    <col min="4096" max="4096" width="11.7109375" style="184" customWidth="1"/>
    <col min="4097" max="4097" width="16.140625" style="184" customWidth="1"/>
    <col min="4098" max="4098" width="43.28515625" style="184" bestFit="1" customWidth="1"/>
    <col min="4099" max="4099" width="43.28515625" style="184" customWidth="1"/>
    <col min="4100" max="4100" width="11.5703125" style="184" customWidth="1"/>
    <col min="4101" max="4101" width="10.42578125" style="184" customWidth="1"/>
    <col min="4102" max="4102" width="10" style="184" customWidth="1"/>
    <col min="4103" max="4103" width="12.7109375" style="184" customWidth="1"/>
    <col min="4104" max="4104" width="10.7109375" style="184" customWidth="1"/>
    <col min="4105" max="4105" width="12.7109375" style="184" customWidth="1"/>
    <col min="4106" max="4106" width="11.5703125" style="184" customWidth="1"/>
    <col min="4107" max="4108" width="12.85546875" style="184" customWidth="1"/>
    <col min="4109" max="4109" width="12.7109375" style="184" customWidth="1"/>
    <col min="4110" max="4110" width="15.140625" style="184" customWidth="1"/>
    <col min="4111" max="4111" width="11.28515625" style="184" customWidth="1"/>
    <col min="4112" max="4112" width="9" style="184"/>
    <col min="4113" max="4115" width="13" style="184" customWidth="1"/>
    <col min="4116" max="4116" width="14.28515625" style="184" customWidth="1"/>
    <col min="4117" max="4349" width="9" style="184"/>
    <col min="4350" max="4350" width="5" style="184" customWidth="1"/>
    <col min="4351" max="4351" width="54.5703125" style="184" customWidth="1"/>
    <col min="4352" max="4352" width="11.7109375" style="184" customWidth="1"/>
    <col min="4353" max="4353" width="16.140625" style="184" customWidth="1"/>
    <col min="4354" max="4354" width="43.28515625" style="184" bestFit="1" customWidth="1"/>
    <col min="4355" max="4355" width="43.28515625" style="184" customWidth="1"/>
    <col min="4356" max="4356" width="11.5703125" style="184" customWidth="1"/>
    <col min="4357" max="4357" width="10.42578125" style="184" customWidth="1"/>
    <col min="4358" max="4358" width="10" style="184" customWidth="1"/>
    <col min="4359" max="4359" width="12.7109375" style="184" customWidth="1"/>
    <col min="4360" max="4360" width="10.7109375" style="184" customWidth="1"/>
    <col min="4361" max="4361" width="12.7109375" style="184" customWidth="1"/>
    <col min="4362" max="4362" width="11.5703125" style="184" customWidth="1"/>
    <col min="4363" max="4364" width="12.85546875" style="184" customWidth="1"/>
    <col min="4365" max="4365" width="12.7109375" style="184" customWidth="1"/>
    <col min="4366" max="4366" width="15.140625" style="184" customWidth="1"/>
    <col min="4367" max="4367" width="11.28515625" style="184" customWidth="1"/>
    <col min="4368" max="4368" width="9" style="184"/>
    <col min="4369" max="4371" width="13" style="184" customWidth="1"/>
    <col min="4372" max="4372" width="14.28515625" style="184" customWidth="1"/>
    <col min="4373" max="4605" width="9" style="184"/>
    <col min="4606" max="4606" width="5" style="184" customWidth="1"/>
    <col min="4607" max="4607" width="54.5703125" style="184" customWidth="1"/>
    <col min="4608" max="4608" width="11.7109375" style="184" customWidth="1"/>
    <col min="4609" max="4609" width="16.140625" style="184" customWidth="1"/>
    <col min="4610" max="4610" width="43.28515625" style="184" bestFit="1" customWidth="1"/>
    <col min="4611" max="4611" width="43.28515625" style="184" customWidth="1"/>
    <col min="4612" max="4612" width="11.5703125" style="184" customWidth="1"/>
    <col min="4613" max="4613" width="10.42578125" style="184" customWidth="1"/>
    <col min="4614" max="4614" width="10" style="184" customWidth="1"/>
    <col min="4615" max="4615" width="12.7109375" style="184" customWidth="1"/>
    <col min="4616" max="4616" width="10.7109375" style="184" customWidth="1"/>
    <col min="4617" max="4617" width="12.7109375" style="184" customWidth="1"/>
    <col min="4618" max="4618" width="11.5703125" style="184" customWidth="1"/>
    <col min="4619" max="4620" width="12.85546875" style="184" customWidth="1"/>
    <col min="4621" max="4621" width="12.7109375" style="184" customWidth="1"/>
    <col min="4622" max="4622" width="15.140625" style="184" customWidth="1"/>
    <col min="4623" max="4623" width="11.28515625" style="184" customWidth="1"/>
    <col min="4624" max="4624" width="9" style="184"/>
    <col min="4625" max="4627" width="13" style="184" customWidth="1"/>
    <col min="4628" max="4628" width="14.28515625" style="184" customWidth="1"/>
    <col min="4629" max="4861" width="9" style="184"/>
    <col min="4862" max="4862" width="5" style="184" customWidth="1"/>
    <col min="4863" max="4863" width="54.5703125" style="184" customWidth="1"/>
    <col min="4864" max="4864" width="11.7109375" style="184" customWidth="1"/>
    <col min="4865" max="4865" width="16.140625" style="184" customWidth="1"/>
    <col min="4866" max="4866" width="43.28515625" style="184" bestFit="1" customWidth="1"/>
    <col min="4867" max="4867" width="43.28515625" style="184" customWidth="1"/>
    <col min="4868" max="4868" width="11.5703125" style="184" customWidth="1"/>
    <col min="4869" max="4869" width="10.42578125" style="184" customWidth="1"/>
    <col min="4870" max="4870" width="10" style="184" customWidth="1"/>
    <col min="4871" max="4871" width="12.7109375" style="184" customWidth="1"/>
    <col min="4872" max="4872" width="10.7109375" style="184" customWidth="1"/>
    <col min="4873" max="4873" width="12.7109375" style="184" customWidth="1"/>
    <col min="4874" max="4874" width="11.5703125" style="184" customWidth="1"/>
    <col min="4875" max="4876" width="12.85546875" style="184" customWidth="1"/>
    <col min="4877" max="4877" width="12.7109375" style="184" customWidth="1"/>
    <col min="4878" max="4878" width="15.140625" style="184" customWidth="1"/>
    <col min="4879" max="4879" width="11.28515625" style="184" customWidth="1"/>
    <col min="4880" max="4880" width="9" style="184"/>
    <col min="4881" max="4883" width="13" style="184" customWidth="1"/>
    <col min="4884" max="4884" width="14.28515625" style="184" customWidth="1"/>
    <col min="4885" max="5117" width="9" style="184"/>
    <col min="5118" max="5118" width="5" style="184" customWidth="1"/>
    <col min="5119" max="5119" width="54.5703125" style="184" customWidth="1"/>
    <col min="5120" max="5120" width="11.7109375" style="184" customWidth="1"/>
    <col min="5121" max="5121" width="16.140625" style="184" customWidth="1"/>
    <col min="5122" max="5122" width="43.28515625" style="184" bestFit="1" customWidth="1"/>
    <col min="5123" max="5123" width="43.28515625" style="184" customWidth="1"/>
    <col min="5124" max="5124" width="11.5703125" style="184" customWidth="1"/>
    <col min="5125" max="5125" width="10.42578125" style="184" customWidth="1"/>
    <col min="5126" max="5126" width="10" style="184" customWidth="1"/>
    <col min="5127" max="5127" width="12.7109375" style="184" customWidth="1"/>
    <col min="5128" max="5128" width="10.7109375" style="184" customWidth="1"/>
    <col min="5129" max="5129" width="12.7109375" style="184" customWidth="1"/>
    <col min="5130" max="5130" width="11.5703125" style="184" customWidth="1"/>
    <col min="5131" max="5132" width="12.85546875" style="184" customWidth="1"/>
    <col min="5133" max="5133" width="12.7109375" style="184" customWidth="1"/>
    <col min="5134" max="5134" width="15.140625" style="184" customWidth="1"/>
    <col min="5135" max="5135" width="11.28515625" style="184" customWidth="1"/>
    <col min="5136" max="5136" width="9" style="184"/>
    <col min="5137" max="5139" width="13" style="184" customWidth="1"/>
    <col min="5140" max="5140" width="14.28515625" style="184" customWidth="1"/>
    <col min="5141" max="5373" width="9" style="184"/>
    <col min="5374" max="5374" width="5" style="184" customWidth="1"/>
    <col min="5375" max="5375" width="54.5703125" style="184" customWidth="1"/>
    <col min="5376" max="5376" width="11.7109375" style="184" customWidth="1"/>
    <col min="5377" max="5377" width="16.140625" style="184" customWidth="1"/>
    <col min="5378" max="5378" width="43.28515625" style="184" bestFit="1" customWidth="1"/>
    <col min="5379" max="5379" width="43.28515625" style="184" customWidth="1"/>
    <col min="5380" max="5380" width="11.5703125" style="184" customWidth="1"/>
    <col min="5381" max="5381" width="10.42578125" style="184" customWidth="1"/>
    <col min="5382" max="5382" width="10" style="184" customWidth="1"/>
    <col min="5383" max="5383" width="12.7109375" style="184" customWidth="1"/>
    <col min="5384" max="5384" width="10.7109375" style="184" customWidth="1"/>
    <col min="5385" max="5385" width="12.7109375" style="184" customWidth="1"/>
    <col min="5386" max="5386" width="11.5703125" style="184" customWidth="1"/>
    <col min="5387" max="5388" width="12.85546875" style="184" customWidth="1"/>
    <col min="5389" max="5389" width="12.7109375" style="184" customWidth="1"/>
    <col min="5390" max="5390" width="15.140625" style="184" customWidth="1"/>
    <col min="5391" max="5391" width="11.28515625" style="184" customWidth="1"/>
    <col min="5392" max="5392" width="9" style="184"/>
    <col min="5393" max="5395" width="13" style="184" customWidth="1"/>
    <col min="5396" max="5396" width="14.28515625" style="184" customWidth="1"/>
    <col min="5397" max="5629" width="9" style="184"/>
    <col min="5630" max="5630" width="5" style="184" customWidth="1"/>
    <col min="5631" max="5631" width="54.5703125" style="184" customWidth="1"/>
    <col min="5632" max="5632" width="11.7109375" style="184" customWidth="1"/>
    <col min="5633" max="5633" width="16.140625" style="184" customWidth="1"/>
    <col min="5634" max="5634" width="43.28515625" style="184" bestFit="1" customWidth="1"/>
    <col min="5635" max="5635" width="43.28515625" style="184" customWidth="1"/>
    <col min="5636" max="5636" width="11.5703125" style="184" customWidth="1"/>
    <col min="5637" max="5637" width="10.42578125" style="184" customWidth="1"/>
    <col min="5638" max="5638" width="10" style="184" customWidth="1"/>
    <col min="5639" max="5639" width="12.7109375" style="184" customWidth="1"/>
    <col min="5640" max="5640" width="10.7109375" style="184" customWidth="1"/>
    <col min="5641" max="5641" width="12.7109375" style="184" customWidth="1"/>
    <col min="5642" max="5642" width="11.5703125" style="184" customWidth="1"/>
    <col min="5643" max="5644" width="12.85546875" style="184" customWidth="1"/>
    <col min="5645" max="5645" width="12.7109375" style="184" customWidth="1"/>
    <col min="5646" max="5646" width="15.140625" style="184" customWidth="1"/>
    <col min="5647" max="5647" width="11.28515625" style="184" customWidth="1"/>
    <col min="5648" max="5648" width="9" style="184"/>
    <col min="5649" max="5651" width="13" style="184" customWidth="1"/>
    <col min="5652" max="5652" width="14.28515625" style="184" customWidth="1"/>
    <col min="5653" max="5885" width="9" style="184"/>
    <col min="5886" max="5886" width="5" style="184" customWidth="1"/>
    <col min="5887" max="5887" width="54.5703125" style="184" customWidth="1"/>
    <col min="5888" max="5888" width="11.7109375" style="184" customWidth="1"/>
    <col min="5889" max="5889" width="16.140625" style="184" customWidth="1"/>
    <col min="5890" max="5890" width="43.28515625" style="184" bestFit="1" customWidth="1"/>
    <col min="5891" max="5891" width="43.28515625" style="184" customWidth="1"/>
    <col min="5892" max="5892" width="11.5703125" style="184" customWidth="1"/>
    <col min="5893" max="5893" width="10.42578125" style="184" customWidth="1"/>
    <col min="5894" max="5894" width="10" style="184" customWidth="1"/>
    <col min="5895" max="5895" width="12.7109375" style="184" customWidth="1"/>
    <col min="5896" max="5896" width="10.7109375" style="184" customWidth="1"/>
    <col min="5897" max="5897" width="12.7109375" style="184" customWidth="1"/>
    <col min="5898" max="5898" width="11.5703125" style="184" customWidth="1"/>
    <col min="5899" max="5900" width="12.85546875" style="184" customWidth="1"/>
    <col min="5901" max="5901" width="12.7109375" style="184" customWidth="1"/>
    <col min="5902" max="5902" width="15.140625" style="184" customWidth="1"/>
    <col min="5903" max="5903" width="11.28515625" style="184" customWidth="1"/>
    <col min="5904" max="5904" width="9" style="184"/>
    <col min="5905" max="5907" width="13" style="184" customWidth="1"/>
    <col min="5908" max="5908" width="14.28515625" style="184" customWidth="1"/>
    <col min="5909" max="6141" width="9" style="184"/>
    <col min="6142" max="6142" width="5" style="184" customWidth="1"/>
    <col min="6143" max="6143" width="54.5703125" style="184" customWidth="1"/>
    <col min="6144" max="6144" width="11.7109375" style="184" customWidth="1"/>
    <col min="6145" max="6145" width="16.140625" style="184" customWidth="1"/>
    <col min="6146" max="6146" width="43.28515625" style="184" bestFit="1" customWidth="1"/>
    <col min="6147" max="6147" width="43.28515625" style="184" customWidth="1"/>
    <col min="6148" max="6148" width="11.5703125" style="184" customWidth="1"/>
    <col min="6149" max="6149" width="10.42578125" style="184" customWidth="1"/>
    <col min="6150" max="6150" width="10" style="184" customWidth="1"/>
    <col min="6151" max="6151" width="12.7109375" style="184" customWidth="1"/>
    <col min="6152" max="6152" width="10.7109375" style="184" customWidth="1"/>
    <col min="6153" max="6153" width="12.7109375" style="184" customWidth="1"/>
    <col min="6154" max="6154" width="11.5703125" style="184" customWidth="1"/>
    <col min="6155" max="6156" width="12.85546875" style="184" customWidth="1"/>
    <col min="6157" max="6157" width="12.7109375" style="184" customWidth="1"/>
    <col min="6158" max="6158" width="15.140625" style="184" customWidth="1"/>
    <col min="6159" max="6159" width="11.28515625" style="184" customWidth="1"/>
    <col min="6160" max="6160" width="9" style="184"/>
    <col min="6161" max="6163" width="13" style="184" customWidth="1"/>
    <col min="6164" max="6164" width="14.28515625" style="184" customWidth="1"/>
    <col min="6165" max="6397" width="9" style="184"/>
    <col min="6398" max="6398" width="5" style="184" customWidth="1"/>
    <col min="6399" max="6399" width="54.5703125" style="184" customWidth="1"/>
    <col min="6400" max="6400" width="11.7109375" style="184" customWidth="1"/>
    <col min="6401" max="6401" width="16.140625" style="184" customWidth="1"/>
    <col min="6402" max="6402" width="43.28515625" style="184" bestFit="1" customWidth="1"/>
    <col min="6403" max="6403" width="43.28515625" style="184" customWidth="1"/>
    <col min="6404" max="6404" width="11.5703125" style="184" customWidth="1"/>
    <col min="6405" max="6405" width="10.42578125" style="184" customWidth="1"/>
    <col min="6406" max="6406" width="10" style="184" customWidth="1"/>
    <col min="6407" max="6407" width="12.7109375" style="184" customWidth="1"/>
    <col min="6408" max="6408" width="10.7109375" style="184" customWidth="1"/>
    <col min="6409" max="6409" width="12.7109375" style="184" customWidth="1"/>
    <col min="6410" max="6410" width="11.5703125" style="184" customWidth="1"/>
    <col min="6411" max="6412" width="12.85546875" style="184" customWidth="1"/>
    <col min="6413" max="6413" width="12.7109375" style="184" customWidth="1"/>
    <col min="6414" max="6414" width="15.140625" style="184" customWidth="1"/>
    <col min="6415" max="6415" width="11.28515625" style="184" customWidth="1"/>
    <col min="6416" max="6416" width="9" style="184"/>
    <col min="6417" max="6419" width="13" style="184" customWidth="1"/>
    <col min="6420" max="6420" width="14.28515625" style="184" customWidth="1"/>
    <col min="6421" max="6653" width="9" style="184"/>
    <col min="6654" max="6654" width="5" style="184" customWidth="1"/>
    <col min="6655" max="6655" width="54.5703125" style="184" customWidth="1"/>
    <col min="6656" max="6656" width="11.7109375" style="184" customWidth="1"/>
    <col min="6657" max="6657" width="16.140625" style="184" customWidth="1"/>
    <col min="6658" max="6658" width="43.28515625" style="184" bestFit="1" customWidth="1"/>
    <col min="6659" max="6659" width="43.28515625" style="184" customWidth="1"/>
    <col min="6660" max="6660" width="11.5703125" style="184" customWidth="1"/>
    <col min="6661" max="6661" width="10.42578125" style="184" customWidth="1"/>
    <col min="6662" max="6662" width="10" style="184" customWidth="1"/>
    <col min="6663" max="6663" width="12.7109375" style="184" customWidth="1"/>
    <col min="6664" max="6664" width="10.7109375" style="184" customWidth="1"/>
    <col min="6665" max="6665" width="12.7109375" style="184" customWidth="1"/>
    <col min="6666" max="6666" width="11.5703125" style="184" customWidth="1"/>
    <col min="6667" max="6668" width="12.85546875" style="184" customWidth="1"/>
    <col min="6669" max="6669" width="12.7109375" style="184" customWidth="1"/>
    <col min="6670" max="6670" width="15.140625" style="184" customWidth="1"/>
    <col min="6671" max="6671" width="11.28515625" style="184" customWidth="1"/>
    <col min="6672" max="6672" width="9" style="184"/>
    <col min="6673" max="6675" width="13" style="184" customWidth="1"/>
    <col min="6676" max="6676" width="14.28515625" style="184" customWidth="1"/>
    <col min="6677" max="6909" width="9" style="184"/>
    <col min="6910" max="6910" width="5" style="184" customWidth="1"/>
    <col min="6911" max="6911" width="54.5703125" style="184" customWidth="1"/>
    <col min="6912" max="6912" width="11.7109375" style="184" customWidth="1"/>
    <col min="6913" max="6913" width="16.140625" style="184" customWidth="1"/>
    <col min="6914" max="6914" width="43.28515625" style="184" bestFit="1" customWidth="1"/>
    <col min="6915" max="6915" width="43.28515625" style="184" customWidth="1"/>
    <col min="6916" max="6916" width="11.5703125" style="184" customWidth="1"/>
    <col min="6917" max="6917" width="10.42578125" style="184" customWidth="1"/>
    <col min="6918" max="6918" width="10" style="184" customWidth="1"/>
    <col min="6919" max="6919" width="12.7109375" style="184" customWidth="1"/>
    <col min="6920" max="6920" width="10.7109375" style="184" customWidth="1"/>
    <col min="6921" max="6921" width="12.7109375" style="184" customWidth="1"/>
    <col min="6922" max="6922" width="11.5703125" style="184" customWidth="1"/>
    <col min="6923" max="6924" width="12.85546875" style="184" customWidth="1"/>
    <col min="6925" max="6925" width="12.7109375" style="184" customWidth="1"/>
    <col min="6926" max="6926" width="15.140625" style="184" customWidth="1"/>
    <col min="6927" max="6927" width="11.28515625" style="184" customWidth="1"/>
    <col min="6928" max="6928" width="9" style="184"/>
    <col min="6929" max="6931" width="13" style="184" customWidth="1"/>
    <col min="6932" max="6932" width="14.28515625" style="184" customWidth="1"/>
    <col min="6933" max="7165" width="9" style="184"/>
    <col min="7166" max="7166" width="5" style="184" customWidth="1"/>
    <col min="7167" max="7167" width="54.5703125" style="184" customWidth="1"/>
    <col min="7168" max="7168" width="11.7109375" style="184" customWidth="1"/>
    <col min="7169" max="7169" width="16.140625" style="184" customWidth="1"/>
    <col min="7170" max="7170" width="43.28515625" style="184" bestFit="1" customWidth="1"/>
    <col min="7171" max="7171" width="43.28515625" style="184" customWidth="1"/>
    <col min="7172" max="7172" width="11.5703125" style="184" customWidth="1"/>
    <col min="7173" max="7173" width="10.42578125" style="184" customWidth="1"/>
    <col min="7174" max="7174" width="10" style="184" customWidth="1"/>
    <col min="7175" max="7175" width="12.7109375" style="184" customWidth="1"/>
    <col min="7176" max="7176" width="10.7109375" style="184" customWidth="1"/>
    <col min="7177" max="7177" width="12.7109375" style="184" customWidth="1"/>
    <col min="7178" max="7178" width="11.5703125" style="184" customWidth="1"/>
    <col min="7179" max="7180" width="12.85546875" style="184" customWidth="1"/>
    <col min="7181" max="7181" width="12.7109375" style="184" customWidth="1"/>
    <col min="7182" max="7182" width="15.140625" style="184" customWidth="1"/>
    <col min="7183" max="7183" width="11.28515625" style="184" customWidth="1"/>
    <col min="7184" max="7184" width="9" style="184"/>
    <col min="7185" max="7187" width="13" style="184" customWidth="1"/>
    <col min="7188" max="7188" width="14.28515625" style="184" customWidth="1"/>
    <col min="7189" max="7421" width="9" style="184"/>
    <col min="7422" max="7422" width="5" style="184" customWidth="1"/>
    <col min="7423" max="7423" width="54.5703125" style="184" customWidth="1"/>
    <col min="7424" max="7424" width="11.7109375" style="184" customWidth="1"/>
    <col min="7425" max="7425" width="16.140625" style="184" customWidth="1"/>
    <col min="7426" max="7426" width="43.28515625" style="184" bestFit="1" customWidth="1"/>
    <col min="7427" max="7427" width="43.28515625" style="184" customWidth="1"/>
    <col min="7428" max="7428" width="11.5703125" style="184" customWidth="1"/>
    <col min="7429" max="7429" width="10.42578125" style="184" customWidth="1"/>
    <col min="7430" max="7430" width="10" style="184" customWidth="1"/>
    <col min="7431" max="7431" width="12.7109375" style="184" customWidth="1"/>
    <col min="7432" max="7432" width="10.7109375" style="184" customWidth="1"/>
    <col min="7433" max="7433" width="12.7109375" style="184" customWidth="1"/>
    <col min="7434" max="7434" width="11.5703125" style="184" customWidth="1"/>
    <col min="7435" max="7436" width="12.85546875" style="184" customWidth="1"/>
    <col min="7437" max="7437" width="12.7109375" style="184" customWidth="1"/>
    <col min="7438" max="7438" width="15.140625" style="184" customWidth="1"/>
    <col min="7439" max="7439" width="11.28515625" style="184" customWidth="1"/>
    <col min="7440" max="7440" width="9" style="184"/>
    <col min="7441" max="7443" width="13" style="184" customWidth="1"/>
    <col min="7444" max="7444" width="14.28515625" style="184" customWidth="1"/>
    <col min="7445" max="7677" width="9" style="184"/>
    <col min="7678" max="7678" width="5" style="184" customWidth="1"/>
    <col min="7679" max="7679" width="54.5703125" style="184" customWidth="1"/>
    <col min="7680" max="7680" width="11.7109375" style="184" customWidth="1"/>
    <col min="7681" max="7681" width="16.140625" style="184" customWidth="1"/>
    <col min="7682" max="7682" width="43.28515625" style="184" bestFit="1" customWidth="1"/>
    <col min="7683" max="7683" width="43.28515625" style="184" customWidth="1"/>
    <col min="7684" max="7684" width="11.5703125" style="184" customWidth="1"/>
    <col min="7685" max="7685" width="10.42578125" style="184" customWidth="1"/>
    <col min="7686" max="7686" width="10" style="184" customWidth="1"/>
    <col min="7687" max="7687" width="12.7109375" style="184" customWidth="1"/>
    <col min="7688" max="7688" width="10.7109375" style="184" customWidth="1"/>
    <col min="7689" max="7689" width="12.7109375" style="184" customWidth="1"/>
    <col min="7690" max="7690" width="11.5703125" style="184" customWidth="1"/>
    <col min="7691" max="7692" width="12.85546875" style="184" customWidth="1"/>
    <col min="7693" max="7693" width="12.7109375" style="184" customWidth="1"/>
    <col min="7694" max="7694" width="15.140625" style="184" customWidth="1"/>
    <col min="7695" max="7695" width="11.28515625" style="184" customWidth="1"/>
    <col min="7696" max="7696" width="9" style="184"/>
    <col min="7697" max="7699" width="13" style="184" customWidth="1"/>
    <col min="7700" max="7700" width="14.28515625" style="184" customWidth="1"/>
    <col min="7701" max="7933" width="9" style="184"/>
    <col min="7934" max="7934" width="5" style="184" customWidth="1"/>
    <col min="7935" max="7935" width="54.5703125" style="184" customWidth="1"/>
    <col min="7936" max="7936" width="11.7109375" style="184" customWidth="1"/>
    <col min="7937" max="7937" width="16.140625" style="184" customWidth="1"/>
    <col min="7938" max="7938" width="43.28515625" style="184" bestFit="1" customWidth="1"/>
    <col min="7939" max="7939" width="43.28515625" style="184" customWidth="1"/>
    <col min="7940" max="7940" width="11.5703125" style="184" customWidth="1"/>
    <col min="7941" max="7941" width="10.42578125" style="184" customWidth="1"/>
    <col min="7942" max="7942" width="10" style="184" customWidth="1"/>
    <col min="7943" max="7943" width="12.7109375" style="184" customWidth="1"/>
    <col min="7944" max="7944" width="10.7109375" style="184" customWidth="1"/>
    <col min="7945" max="7945" width="12.7109375" style="184" customWidth="1"/>
    <col min="7946" max="7946" width="11.5703125" style="184" customWidth="1"/>
    <col min="7947" max="7948" width="12.85546875" style="184" customWidth="1"/>
    <col min="7949" max="7949" width="12.7109375" style="184" customWidth="1"/>
    <col min="7950" max="7950" width="15.140625" style="184" customWidth="1"/>
    <col min="7951" max="7951" width="11.28515625" style="184" customWidth="1"/>
    <col min="7952" max="7952" width="9" style="184"/>
    <col min="7953" max="7955" width="13" style="184" customWidth="1"/>
    <col min="7956" max="7956" width="14.28515625" style="184" customWidth="1"/>
    <col min="7957" max="8189" width="9" style="184"/>
    <col min="8190" max="8190" width="5" style="184" customWidth="1"/>
    <col min="8191" max="8191" width="54.5703125" style="184" customWidth="1"/>
    <col min="8192" max="8192" width="11.7109375" style="184" customWidth="1"/>
    <col min="8193" max="8193" width="16.140625" style="184" customWidth="1"/>
    <col min="8194" max="8194" width="43.28515625" style="184" bestFit="1" customWidth="1"/>
    <col min="8195" max="8195" width="43.28515625" style="184" customWidth="1"/>
    <col min="8196" max="8196" width="11.5703125" style="184" customWidth="1"/>
    <col min="8197" max="8197" width="10.42578125" style="184" customWidth="1"/>
    <col min="8198" max="8198" width="10" style="184" customWidth="1"/>
    <col min="8199" max="8199" width="12.7109375" style="184" customWidth="1"/>
    <col min="8200" max="8200" width="10.7109375" style="184" customWidth="1"/>
    <col min="8201" max="8201" width="12.7109375" style="184" customWidth="1"/>
    <col min="8202" max="8202" width="11.5703125" style="184" customWidth="1"/>
    <col min="8203" max="8204" width="12.85546875" style="184" customWidth="1"/>
    <col min="8205" max="8205" width="12.7109375" style="184" customWidth="1"/>
    <col min="8206" max="8206" width="15.140625" style="184" customWidth="1"/>
    <col min="8207" max="8207" width="11.28515625" style="184" customWidth="1"/>
    <col min="8208" max="8208" width="9" style="184"/>
    <col min="8209" max="8211" width="13" style="184" customWidth="1"/>
    <col min="8212" max="8212" width="14.28515625" style="184" customWidth="1"/>
    <col min="8213" max="8445" width="9" style="184"/>
    <col min="8446" max="8446" width="5" style="184" customWidth="1"/>
    <col min="8447" max="8447" width="54.5703125" style="184" customWidth="1"/>
    <col min="8448" max="8448" width="11.7109375" style="184" customWidth="1"/>
    <col min="8449" max="8449" width="16.140625" style="184" customWidth="1"/>
    <col min="8450" max="8450" width="43.28515625" style="184" bestFit="1" customWidth="1"/>
    <col min="8451" max="8451" width="43.28515625" style="184" customWidth="1"/>
    <col min="8452" max="8452" width="11.5703125" style="184" customWidth="1"/>
    <col min="8453" max="8453" width="10.42578125" style="184" customWidth="1"/>
    <col min="8454" max="8454" width="10" style="184" customWidth="1"/>
    <col min="8455" max="8455" width="12.7109375" style="184" customWidth="1"/>
    <col min="8456" max="8456" width="10.7109375" style="184" customWidth="1"/>
    <col min="8457" max="8457" width="12.7109375" style="184" customWidth="1"/>
    <col min="8458" max="8458" width="11.5703125" style="184" customWidth="1"/>
    <col min="8459" max="8460" width="12.85546875" style="184" customWidth="1"/>
    <col min="8461" max="8461" width="12.7109375" style="184" customWidth="1"/>
    <col min="8462" max="8462" width="15.140625" style="184" customWidth="1"/>
    <col min="8463" max="8463" width="11.28515625" style="184" customWidth="1"/>
    <col min="8464" max="8464" width="9" style="184"/>
    <col min="8465" max="8467" width="13" style="184" customWidth="1"/>
    <col min="8468" max="8468" width="14.28515625" style="184" customWidth="1"/>
    <col min="8469" max="8701" width="9" style="184"/>
    <col min="8702" max="8702" width="5" style="184" customWidth="1"/>
    <col min="8703" max="8703" width="54.5703125" style="184" customWidth="1"/>
    <col min="8704" max="8704" width="11.7109375" style="184" customWidth="1"/>
    <col min="8705" max="8705" width="16.140625" style="184" customWidth="1"/>
    <col min="8706" max="8706" width="43.28515625" style="184" bestFit="1" customWidth="1"/>
    <col min="8707" max="8707" width="43.28515625" style="184" customWidth="1"/>
    <col min="8708" max="8708" width="11.5703125" style="184" customWidth="1"/>
    <col min="8709" max="8709" width="10.42578125" style="184" customWidth="1"/>
    <col min="8710" max="8710" width="10" style="184" customWidth="1"/>
    <col min="8711" max="8711" width="12.7109375" style="184" customWidth="1"/>
    <col min="8712" max="8712" width="10.7109375" style="184" customWidth="1"/>
    <col min="8713" max="8713" width="12.7109375" style="184" customWidth="1"/>
    <col min="8714" max="8714" width="11.5703125" style="184" customWidth="1"/>
    <col min="8715" max="8716" width="12.85546875" style="184" customWidth="1"/>
    <col min="8717" max="8717" width="12.7109375" style="184" customWidth="1"/>
    <col min="8718" max="8718" width="15.140625" style="184" customWidth="1"/>
    <col min="8719" max="8719" width="11.28515625" style="184" customWidth="1"/>
    <col min="8720" max="8720" width="9" style="184"/>
    <col min="8721" max="8723" width="13" style="184" customWidth="1"/>
    <col min="8724" max="8724" width="14.28515625" style="184" customWidth="1"/>
    <col min="8725" max="8957" width="9" style="184"/>
    <col min="8958" max="8958" width="5" style="184" customWidth="1"/>
    <col min="8959" max="8959" width="54.5703125" style="184" customWidth="1"/>
    <col min="8960" max="8960" width="11.7109375" style="184" customWidth="1"/>
    <col min="8961" max="8961" width="16.140625" style="184" customWidth="1"/>
    <col min="8962" max="8962" width="43.28515625" style="184" bestFit="1" customWidth="1"/>
    <col min="8963" max="8963" width="43.28515625" style="184" customWidth="1"/>
    <col min="8964" max="8964" width="11.5703125" style="184" customWidth="1"/>
    <col min="8965" max="8965" width="10.42578125" style="184" customWidth="1"/>
    <col min="8966" max="8966" width="10" style="184" customWidth="1"/>
    <col min="8967" max="8967" width="12.7109375" style="184" customWidth="1"/>
    <col min="8968" max="8968" width="10.7109375" style="184" customWidth="1"/>
    <col min="8969" max="8969" width="12.7109375" style="184" customWidth="1"/>
    <col min="8970" max="8970" width="11.5703125" style="184" customWidth="1"/>
    <col min="8971" max="8972" width="12.85546875" style="184" customWidth="1"/>
    <col min="8973" max="8973" width="12.7109375" style="184" customWidth="1"/>
    <col min="8974" max="8974" width="15.140625" style="184" customWidth="1"/>
    <col min="8975" max="8975" width="11.28515625" style="184" customWidth="1"/>
    <col min="8976" max="8976" width="9" style="184"/>
    <col min="8977" max="8979" width="13" style="184" customWidth="1"/>
    <col min="8980" max="8980" width="14.28515625" style="184" customWidth="1"/>
    <col min="8981" max="9213" width="9" style="184"/>
    <col min="9214" max="9214" width="5" style="184" customWidth="1"/>
    <col min="9215" max="9215" width="54.5703125" style="184" customWidth="1"/>
    <col min="9216" max="9216" width="11.7109375" style="184" customWidth="1"/>
    <col min="9217" max="9217" width="16.140625" style="184" customWidth="1"/>
    <col min="9218" max="9218" width="43.28515625" style="184" bestFit="1" customWidth="1"/>
    <col min="9219" max="9219" width="43.28515625" style="184" customWidth="1"/>
    <col min="9220" max="9220" width="11.5703125" style="184" customWidth="1"/>
    <col min="9221" max="9221" width="10.42578125" style="184" customWidth="1"/>
    <col min="9222" max="9222" width="10" style="184" customWidth="1"/>
    <col min="9223" max="9223" width="12.7109375" style="184" customWidth="1"/>
    <col min="9224" max="9224" width="10.7109375" style="184" customWidth="1"/>
    <col min="9225" max="9225" width="12.7109375" style="184" customWidth="1"/>
    <col min="9226" max="9226" width="11.5703125" style="184" customWidth="1"/>
    <col min="9227" max="9228" width="12.85546875" style="184" customWidth="1"/>
    <col min="9229" max="9229" width="12.7109375" style="184" customWidth="1"/>
    <col min="9230" max="9230" width="15.140625" style="184" customWidth="1"/>
    <col min="9231" max="9231" width="11.28515625" style="184" customWidth="1"/>
    <col min="9232" max="9232" width="9" style="184"/>
    <col min="9233" max="9235" width="13" style="184" customWidth="1"/>
    <col min="9236" max="9236" width="14.28515625" style="184" customWidth="1"/>
    <col min="9237" max="9469" width="9" style="184"/>
    <col min="9470" max="9470" width="5" style="184" customWidth="1"/>
    <col min="9471" max="9471" width="54.5703125" style="184" customWidth="1"/>
    <col min="9472" max="9472" width="11.7109375" style="184" customWidth="1"/>
    <col min="9473" max="9473" width="16.140625" style="184" customWidth="1"/>
    <col min="9474" max="9474" width="43.28515625" style="184" bestFit="1" customWidth="1"/>
    <col min="9475" max="9475" width="43.28515625" style="184" customWidth="1"/>
    <col min="9476" max="9476" width="11.5703125" style="184" customWidth="1"/>
    <col min="9477" max="9477" width="10.42578125" style="184" customWidth="1"/>
    <col min="9478" max="9478" width="10" style="184" customWidth="1"/>
    <col min="9479" max="9479" width="12.7109375" style="184" customWidth="1"/>
    <col min="9480" max="9480" width="10.7109375" style="184" customWidth="1"/>
    <col min="9481" max="9481" width="12.7109375" style="184" customWidth="1"/>
    <col min="9482" max="9482" width="11.5703125" style="184" customWidth="1"/>
    <col min="9483" max="9484" width="12.85546875" style="184" customWidth="1"/>
    <col min="9485" max="9485" width="12.7109375" style="184" customWidth="1"/>
    <col min="9486" max="9486" width="15.140625" style="184" customWidth="1"/>
    <col min="9487" max="9487" width="11.28515625" style="184" customWidth="1"/>
    <col min="9488" max="9488" width="9" style="184"/>
    <col min="9489" max="9491" width="13" style="184" customWidth="1"/>
    <col min="9492" max="9492" width="14.28515625" style="184" customWidth="1"/>
    <col min="9493" max="9725" width="9" style="184"/>
    <col min="9726" max="9726" width="5" style="184" customWidth="1"/>
    <col min="9727" max="9727" width="54.5703125" style="184" customWidth="1"/>
    <col min="9728" max="9728" width="11.7109375" style="184" customWidth="1"/>
    <col min="9729" max="9729" width="16.140625" style="184" customWidth="1"/>
    <col min="9730" max="9730" width="43.28515625" style="184" bestFit="1" customWidth="1"/>
    <col min="9731" max="9731" width="43.28515625" style="184" customWidth="1"/>
    <col min="9732" max="9732" width="11.5703125" style="184" customWidth="1"/>
    <col min="9733" max="9733" width="10.42578125" style="184" customWidth="1"/>
    <col min="9734" max="9734" width="10" style="184" customWidth="1"/>
    <col min="9735" max="9735" width="12.7109375" style="184" customWidth="1"/>
    <col min="9736" max="9736" width="10.7109375" style="184" customWidth="1"/>
    <col min="9737" max="9737" width="12.7109375" style="184" customWidth="1"/>
    <col min="9738" max="9738" width="11.5703125" style="184" customWidth="1"/>
    <col min="9739" max="9740" width="12.85546875" style="184" customWidth="1"/>
    <col min="9741" max="9741" width="12.7109375" style="184" customWidth="1"/>
    <col min="9742" max="9742" width="15.140625" style="184" customWidth="1"/>
    <col min="9743" max="9743" width="11.28515625" style="184" customWidth="1"/>
    <col min="9744" max="9744" width="9" style="184"/>
    <col min="9745" max="9747" width="13" style="184" customWidth="1"/>
    <col min="9748" max="9748" width="14.28515625" style="184" customWidth="1"/>
    <col min="9749" max="9981" width="9" style="184"/>
    <col min="9982" max="9982" width="5" style="184" customWidth="1"/>
    <col min="9983" max="9983" width="54.5703125" style="184" customWidth="1"/>
    <col min="9984" max="9984" width="11.7109375" style="184" customWidth="1"/>
    <col min="9985" max="9985" width="16.140625" style="184" customWidth="1"/>
    <col min="9986" max="9986" width="43.28515625" style="184" bestFit="1" customWidth="1"/>
    <col min="9987" max="9987" width="43.28515625" style="184" customWidth="1"/>
    <col min="9988" max="9988" width="11.5703125" style="184" customWidth="1"/>
    <col min="9989" max="9989" width="10.42578125" style="184" customWidth="1"/>
    <col min="9990" max="9990" width="10" style="184" customWidth="1"/>
    <col min="9991" max="9991" width="12.7109375" style="184" customWidth="1"/>
    <col min="9992" max="9992" width="10.7109375" style="184" customWidth="1"/>
    <col min="9993" max="9993" width="12.7109375" style="184" customWidth="1"/>
    <col min="9994" max="9994" width="11.5703125" style="184" customWidth="1"/>
    <col min="9995" max="9996" width="12.85546875" style="184" customWidth="1"/>
    <col min="9997" max="9997" width="12.7109375" style="184" customWidth="1"/>
    <col min="9998" max="9998" width="15.140625" style="184" customWidth="1"/>
    <col min="9999" max="9999" width="11.28515625" style="184" customWidth="1"/>
    <col min="10000" max="10000" width="9" style="184"/>
    <col min="10001" max="10003" width="13" style="184" customWidth="1"/>
    <col min="10004" max="10004" width="14.28515625" style="184" customWidth="1"/>
    <col min="10005" max="10237" width="9" style="184"/>
    <col min="10238" max="10238" width="5" style="184" customWidth="1"/>
    <col min="10239" max="10239" width="54.5703125" style="184" customWidth="1"/>
    <col min="10240" max="10240" width="11.7109375" style="184" customWidth="1"/>
    <col min="10241" max="10241" width="16.140625" style="184" customWidth="1"/>
    <col min="10242" max="10242" width="43.28515625" style="184" bestFit="1" customWidth="1"/>
    <col min="10243" max="10243" width="43.28515625" style="184" customWidth="1"/>
    <col min="10244" max="10244" width="11.5703125" style="184" customWidth="1"/>
    <col min="10245" max="10245" width="10.42578125" style="184" customWidth="1"/>
    <col min="10246" max="10246" width="10" style="184" customWidth="1"/>
    <col min="10247" max="10247" width="12.7109375" style="184" customWidth="1"/>
    <col min="10248" max="10248" width="10.7109375" style="184" customWidth="1"/>
    <col min="10249" max="10249" width="12.7109375" style="184" customWidth="1"/>
    <col min="10250" max="10250" width="11.5703125" style="184" customWidth="1"/>
    <col min="10251" max="10252" width="12.85546875" style="184" customWidth="1"/>
    <col min="10253" max="10253" width="12.7109375" style="184" customWidth="1"/>
    <col min="10254" max="10254" width="15.140625" style="184" customWidth="1"/>
    <col min="10255" max="10255" width="11.28515625" style="184" customWidth="1"/>
    <col min="10256" max="10256" width="9" style="184"/>
    <col min="10257" max="10259" width="13" style="184" customWidth="1"/>
    <col min="10260" max="10260" width="14.28515625" style="184" customWidth="1"/>
    <col min="10261" max="10493" width="9" style="184"/>
    <col min="10494" max="10494" width="5" style="184" customWidth="1"/>
    <col min="10495" max="10495" width="54.5703125" style="184" customWidth="1"/>
    <col min="10496" max="10496" width="11.7109375" style="184" customWidth="1"/>
    <col min="10497" max="10497" width="16.140625" style="184" customWidth="1"/>
    <col min="10498" max="10498" width="43.28515625" style="184" bestFit="1" customWidth="1"/>
    <col min="10499" max="10499" width="43.28515625" style="184" customWidth="1"/>
    <col min="10500" max="10500" width="11.5703125" style="184" customWidth="1"/>
    <col min="10501" max="10501" width="10.42578125" style="184" customWidth="1"/>
    <col min="10502" max="10502" width="10" style="184" customWidth="1"/>
    <col min="10503" max="10503" width="12.7109375" style="184" customWidth="1"/>
    <col min="10504" max="10504" width="10.7109375" style="184" customWidth="1"/>
    <col min="10505" max="10505" width="12.7109375" style="184" customWidth="1"/>
    <col min="10506" max="10506" width="11.5703125" style="184" customWidth="1"/>
    <col min="10507" max="10508" width="12.85546875" style="184" customWidth="1"/>
    <col min="10509" max="10509" width="12.7109375" style="184" customWidth="1"/>
    <col min="10510" max="10510" width="15.140625" style="184" customWidth="1"/>
    <col min="10511" max="10511" width="11.28515625" style="184" customWidth="1"/>
    <col min="10512" max="10512" width="9" style="184"/>
    <col min="10513" max="10515" width="13" style="184" customWidth="1"/>
    <col min="10516" max="10516" width="14.28515625" style="184" customWidth="1"/>
    <col min="10517" max="10749" width="9" style="184"/>
    <col min="10750" max="10750" width="5" style="184" customWidth="1"/>
    <col min="10751" max="10751" width="54.5703125" style="184" customWidth="1"/>
    <col min="10752" max="10752" width="11.7109375" style="184" customWidth="1"/>
    <col min="10753" max="10753" width="16.140625" style="184" customWidth="1"/>
    <col min="10754" max="10754" width="43.28515625" style="184" bestFit="1" customWidth="1"/>
    <col min="10755" max="10755" width="43.28515625" style="184" customWidth="1"/>
    <col min="10756" max="10756" width="11.5703125" style="184" customWidth="1"/>
    <col min="10757" max="10757" width="10.42578125" style="184" customWidth="1"/>
    <col min="10758" max="10758" width="10" style="184" customWidth="1"/>
    <col min="10759" max="10759" width="12.7109375" style="184" customWidth="1"/>
    <col min="10760" max="10760" width="10.7109375" style="184" customWidth="1"/>
    <col min="10761" max="10761" width="12.7109375" style="184" customWidth="1"/>
    <col min="10762" max="10762" width="11.5703125" style="184" customWidth="1"/>
    <col min="10763" max="10764" width="12.85546875" style="184" customWidth="1"/>
    <col min="10765" max="10765" width="12.7109375" style="184" customWidth="1"/>
    <col min="10766" max="10766" width="15.140625" style="184" customWidth="1"/>
    <col min="10767" max="10767" width="11.28515625" style="184" customWidth="1"/>
    <col min="10768" max="10768" width="9" style="184"/>
    <col min="10769" max="10771" width="13" style="184" customWidth="1"/>
    <col min="10772" max="10772" width="14.28515625" style="184" customWidth="1"/>
    <col min="10773" max="11005" width="9" style="184"/>
    <col min="11006" max="11006" width="5" style="184" customWidth="1"/>
    <col min="11007" max="11007" width="54.5703125" style="184" customWidth="1"/>
    <col min="11008" max="11008" width="11.7109375" style="184" customWidth="1"/>
    <col min="11009" max="11009" width="16.140625" style="184" customWidth="1"/>
    <col min="11010" max="11010" width="43.28515625" style="184" bestFit="1" customWidth="1"/>
    <col min="11011" max="11011" width="43.28515625" style="184" customWidth="1"/>
    <col min="11012" max="11012" width="11.5703125" style="184" customWidth="1"/>
    <col min="11013" max="11013" width="10.42578125" style="184" customWidth="1"/>
    <col min="11014" max="11014" width="10" style="184" customWidth="1"/>
    <col min="11015" max="11015" width="12.7109375" style="184" customWidth="1"/>
    <col min="11016" max="11016" width="10.7109375" style="184" customWidth="1"/>
    <col min="11017" max="11017" width="12.7109375" style="184" customWidth="1"/>
    <col min="11018" max="11018" width="11.5703125" style="184" customWidth="1"/>
    <col min="11019" max="11020" width="12.85546875" style="184" customWidth="1"/>
    <col min="11021" max="11021" width="12.7109375" style="184" customWidth="1"/>
    <col min="11022" max="11022" width="15.140625" style="184" customWidth="1"/>
    <col min="11023" max="11023" width="11.28515625" style="184" customWidth="1"/>
    <col min="11024" max="11024" width="9" style="184"/>
    <col min="11025" max="11027" width="13" style="184" customWidth="1"/>
    <col min="11028" max="11028" width="14.28515625" style="184" customWidth="1"/>
    <col min="11029" max="11261" width="9" style="184"/>
    <col min="11262" max="11262" width="5" style="184" customWidth="1"/>
    <col min="11263" max="11263" width="54.5703125" style="184" customWidth="1"/>
    <col min="11264" max="11264" width="11.7109375" style="184" customWidth="1"/>
    <col min="11265" max="11265" width="16.140625" style="184" customWidth="1"/>
    <col min="11266" max="11266" width="43.28515625" style="184" bestFit="1" customWidth="1"/>
    <col min="11267" max="11267" width="43.28515625" style="184" customWidth="1"/>
    <col min="11268" max="11268" width="11.5703125" style="184" customWidth="1"/>
    <col min="11269" max="11269" width="10.42578125" style="184" customWidth="1"/>
    <col min="11270" max="11270" width="10" style="184" customWidth="1"/>
    <col min="11271" max="11271" width="12.7109375" style="184" customWidth="1"/>
    <col min="11272" max="11272" width="10.7109375" style="184" customWidth="1"/>
    <col min="11273" max="11273" width="12.7109375" style="184" customWidth="1"/>
    <col min="11274" max="11274" width="11.5703125" style="184" customWidth="1"/>
    <col min="11275" max="11276" width="12.85546875" style="184" customWidth="1"/>
    <col min="11277" max="11277" width="12.7109375" style="184" customWidth="1"/>
    <col min="11278" max="11278" width="15.140625" style="184" customWidth="1"/>
    <col min="11279" max="11279" width="11.28515625" style="184" customWidth="1"/>
    <col min="11280" max="11280" width="9" style="184"/>
    <col min="11281" max="11283" width="13" style="184" customWidth="1"/>
    <col min="11284" max="11284" width="14.28515625" style="184" customWidth="1"/>
    <col min="11285" max="11517" width="9" style="184"/>
    <col min="11518" max="11518" width="5" style="184" customWidth="1"/>
    <col min="11519" max="11519" width="54.5703125" style="184" customWidth="1"/>
    <col min="11520" max="11520" width="11.7109375" style="184" customWidth="1"/>
    <col min="11521" max="11521" width="16.140625" style="184" customWidth="1"/>
    <col min="11522" max="11522" width="43.28515625" style="184" bestFit="1" customWidth="1"/>
    <col min="11523" max="11523" width="43.28515625" style="184" customWidth="1"/>
    <col min="11524" max="11524" width="11.5703125" style="184" customWidth="1"/>
    <col min="11525" max="11525" width="10.42578125" style="184" customWidth="1"/>
    <col min="11526" max="11526" width="10" style="184" customWidth="1"/>
    <col min="11527" max="11527" width="12.7109375" style="184" customWidth="1"/>
    <col min="11528" max="11528" width="10.7109375" style="184" customWidth="1"/>
    <col min="11529" max="11529" width="12.7109375" style="184" customWidth="1"/>
    <col min="11530" max="11530" width="11.5703125" style="184" customWidth="1"/>
    <col min="11531" max="11532" width="12.85546875" style="184" customWidth="1"/>
    <col min="11533" max="11533" width="12.7109375" style="184" customWidth="1"/>
    <col min="11534" max="11534" width="15.140625" style="184" customWidth="1"/>
    <col min="11535" max="11535" width="11.28515625" style="184" customWidth="1"/>
    <col min="11536" max="11536" width="9" style="184"/>
    <col min="11537" max="11539" width="13" style="184" customWidth="1"/>
    <col min="11540" max="11540" width="14.28515625" style="184" customWidth="1"/>
    <col min="11541" max="11773" width="9" style="184"/>
    <col min="11774" max="11774" width="5" style="184" customWidth="1"/>
    <col min="11775" max="11775" width="54.5703125" style="184" customWidth="1"/>
    <col min="11776" max="11776" width="11.7109375" style="184" customWidth="1"/>
    <col min="11777" max="11777" width="16.140625" style="184" customWidth="1"/>
    <col min="11778" max="11778" width="43.28515625" style="184" bestFit="1" customWidth="1"/>
    <col min="11779" max="11779" width="43.28515625" style="184" customWidth="1"/>
    <col min="11780" max="11780" width="11.5703125" style="184" customWidth="1"/>
    <col min="11781" max="11781" width="10.42578125" style="184" customWidth="1"/>
    <col min="11782" max="11782" width="10" style="184" customWidth="1"/>
    <col min="11783" max="11783" width="12.7109375" style="184" customWidth="1"/>
    <col min="11784" max="11784" width="10.7109375" style="184" customWidth="1"/>
    <col min="11785" max="11785" width="12.7109375" style="184" customWidth="1"/>
    <col min="11786" max="11786" width="11.5703125" style="184" customWidth="1"/>
    <col min="11787" max="11788" width="12.85546875" style="184" customWidth="1"/>
    <col min="11789" max="11789" width="12.7109375" style="184" customWidth="1"/>
    <col min="11790" max="11790" width="15.140625" style="184" customWidth="1"/>
    <col min="11791" max="11791" width="11.28515625" style="184" customWidth="1"/>
    <col min="11792" max="11792" width="9" style="184"/>
    <col min="11793" max="11795" width="13" style="184" customWidth="1"/>
    <col min="11796" max="11796" width="14.28515625" style="184" customWidth="1"/>
    <col min="11797" max="12029" width="9" style="184"/>
    <col min="12030" max="12030" width="5" style="184" customWidth="1"/>
    <col min="12031" max="12031" width="54.5703125" style="184" customWidth="1"/>
    <col min="12032" max="12032" width="11.7109375" style="184" customWidth="1"/>
    <col min="12033" max="12033" width="16.140625" style="184" customWidth="1"/>
    <col min="12034" max="12034" width="43.28515625" style="184" bestFit="1" customWidth="1"/>
    <col min="12035" max="12035" width="43.28515625" style="184" customWidth="1"/>
    <col min="12036" max="12036" width="11.5703125" style="184" customWidth="1"/>
    <col min="12037" max="12037" width="10.42578125" style="184" customWidth="1"/>
    <col min="12038" max="12038" width="10" style="184" customWidth="1"/>
    <col min="12039" max="12039" width="12.7109375" style="184" customWidth="1"/>
    <col min="12040" max="12040" width="10.7109375" style="184" customWidth="1"/>
    <col min="12041" max="12041" width="12.7109375" style="184" customWidth="1"/>
    <col min="12042" max="12042" width="11.5703125" style="184" customWidth="1"/>
    <col min="12043" max="12044" width="12.85546875" style="184" customWidth="1"/>
    <col min="12045" max="12045" width="12.7109375" style="184" customWidth="1"/>
    <col min="12046" max="12046" width="15.140625" style="184" customWidth="1"/>
    <col min="12047" max="12047" width="11.28515625" style="184" customWidth="1"/>
    <col min="12048" max="12048" width="9" style="184"/>
    <col min="12049" max="12051" width="13" style="184" customWidth="1"/>
    <col min="12052" max="12052" width="14.28515625" style="184" customWidth="1"/>
    <col min="12053" max="12285" width="9" style="184"/>
    <col min="12286" max="12286" width="5" style="184" customWidth="1"/>
    <col min="12287" max="12287" width="54.5703125" style="184" customWidth="1"/>
    <col min="12288" max="12288" width="11.7109375" style="184" customWidth="1"/>
    <col min="12289" max="12289" width="16.140625" style="184" customWidth="1"/>
    <col min="12290" max="12290" width="43.28515625" style="184" bestFit="1" customWidth="1"/>
    <col min="12291" max="12291" width="43.28515625" style="184" customWidth="1"/>
    <col min="12292" max="12292" width="11.5703125" style="184" customWidth="1"/>
    <col min="12293" max="12293" width="10.42578125" style="184" customWidth="1"/>
    <col min="12294" max="12294" width="10" style="184" customWidth="1"/>
    <col min="12295" max="12295" width="12.7109375" style="184" customWidth="1"/>
    <col min="12296" max="12296" width="10.7109375" style="184" customWidth="1"/>
    <col min="12297" max="12297" width="12.7109375" style="184" customWidth="1"/>
    <col min="12298" max="12298" width="11.5703125" style="184" customWidth="1"/>
    <col min="12299" max="12300" width="12.85546875" style="184" customWidth="1"/>
    <col min="12301" max="12301" width="12.7109375" style="184" customWidth="1"/>
    <col min="12302" max="12302" width="15.140625" style="184" customWidth="1"/>
    <col min="12303" max="12303" width="11.28515625" style="184" customWidth="1"/>
    <col min="12304" max="12304" width="9" style="184"/>
    <col min="12305" max="12307" width="13" style="184" customWidth="1"/>
    <col min="12308" max="12308" width="14.28515625" style="184" customWidth="1"/>
    <col min="12309" max="12541" width="9" style="184"/>
    <col min="12542" max="12542" width="5" style="184" customWidth="1"/>
    <col min="12543" max="12543" width="54.5703125" style="184" customWidth="1"/>
    <col min="12544" max="12544" width="11.7109375" style="184" customWidth="1"/>
    <col min="12545" max="12545" width="16.140625" style="184" customWidth="1"/>
    <col min="12546" max="12546" width="43.28515625" style="184" bestFit="1" customWidth="1"/>
    <col min="12547" max="12547" width="43.28515625" style="184" customWidth="1"/>
    <col min="12548" max="12548" width="11.5703125" style="184" customWidth="1"/>
    <col min="12549" max="12549" width="10.42578125" style="184" customWidth="1"/>
    <col min="12550" max="12550" width="10" style="184" customWidth="1"/>
    <col min="12551" max="12551" width="12.7109375" style="184" customWidth="1"/>
    <col min="12552" max="12552" width="10.7109375" style="184" customWidth="1"/>
    <col min="12553" max="12553" width="12.7109375" style="184" customWidth="1"/>
    <col min="12554" max="12554" width="11.5703125" style="184" customWidth="1"/>
    <col min="12555" max="12556" width="12.85546875" style="184" customWidth="1"/>
    <col min="12557" max="12557" width="12.7109375" style="184" customWidth="1"/>
    <col min="12558" max="12558" width="15.140625" style="184" customWidth="1"/>
    <col min="12559" max="12559" width="11.28515625" style="184" customWidth="1"/>
    <col min="12560" max="12560" width="9" style="184"/>
    <col min="12561" max="12563" width="13" style="184" customWidth="1"/>
    <col min="12564" max="12564" width="14.28515625" style="184" customWidth="1"/>
    <col min="12565" max="12797" width="9" style="184"/>
    <col min="12798" max="12798" width="5" style="184" customWidth="1"/>
    <col min="12799" max="12799" width="54.5703125" style="184" customWidth="1"/>
    <col min="12800" max="12800" width="11.7109375" style="184" customWidth="1"/>
    <col min="12801" max="12801" width="16.140625" style="184" customWidth="1"/>
    <col min="12802" max="12802" width="43.28515625" style="184" bestFit="1" customWidth="1"/>
    <col min="12803" max="12803" width="43.28515625" style="184" customWidth="1"/>
    <col min="12804" max="12804" width="11.5703125" style="184" customWidth="1"/>
    <col min="12805" max="12805" width="10.42578125" style="184" customWidth="1"/>
    <col min="12806" max="12806" width="10" style="184" customWidth="1"/>
    <col min="12807" max="12807" width="12.7109375" style="184" customWidth="1"/>
    <col min="12808" max="12808" width="10.7109375" style="184" customWidth="1"/>
    <col min="12809" max="12809" width="12.7109375" style="184" customWidth="1"/>
    <col min="12810" max="12810" width="11.5703125" style="184" customWidth="1"/>
    <col min="12811" max="12812" width="12.85546875" style="184" customWidth="1"/>
    <col min="12813" max="12813" width="12.7109375" style="184" customWidth="1"/>
    <col min="12814" max="12814" width="15.140625" style="184" customWidth="1"/>
    <col min="12815" max="12815" width="11.28515625" style="184" customWidth="1"/>
    <col min="12816" max="12816" width="9" style="184"/>
    <col min="12817" max="12819" width="13" style="184" customWidth="1"/>
    <col min="12820" max="12820" width="14.28515625" style="184" customWidth="1"/>
    <col min="12821" max="13053" width="9" style="184"/>
    <col min="13054" max="13054" width="5" style="184" customWidth="1"/>
    <col min="13055" max="13055" width="54.5703125" style="184" customWidth="1"/>
    <col min="13056" max="13056" width="11.7109375" style="184" customWidth="1"/>
    <col min="13057" max="13057" width="16.140625" style="184" customWidth="1"/>
    <col min="13058" max="13058" width="43.28515625" style="184" bestFit="1" customWidth="1"/>
    <col min="13059" max="13059" width="43.28515625" style="184" customWidth="1"/>
    <col min="13060" max="13060" width="11.5703125" style="184" customWidth="1"/>
    <col min="13061" max="13061" width="10.42578125" style="184" customWidth="1"/>
    <col min="13062" max="13062" width="10" style="184" customWidth="1"/>
    <col min="13063" max="13063" width="12.7109375" style="184" customWidth="1"/>
    <col min="13064" max="13064" width="10.7109375" style="184" customWidth="1"/>
    <col min="13065" max="13065" width="12.7109375" style="184" customWidth="1"/>
    <col min="13066" max="13066" width="11.5703125" style="184" customWidth="1"/>
    <col min="13067" max="13068" width="12.85546875" style="184" customWidth="1"/>
    <col min="13069" max="13069" width="12.7109375" style="184" customWidth="1"/>
    <col min="13070" max="13070" width="15.140625" style="184" customWidth="1"/>
    <col min="13071" max="13071" width="11.28515625" style="184" customWidth="1"/>
    <col min="13072" max="13072" width="9" style="184"/>
    <col min="13073" max="13075" width="13" style="184" customWidth="1"/>
    <col min="13076" max="13076" width="14.28515625" style="184" customWidth="1"/>
    <col min="13077" max="13309" width="9" style="184"/>
    <col min="13310" max="13310" width="5" style="184" customWidth="1"/>
    <col min="13311" max="13311" width="54.5703125" style="184" customWidth="1"/>
    <col min="13312" max="13312" width="11.7109375" style="184" customWidth="1"/>
    <col min="13313" max="13313" width="16.140625" style="184" customWidth="1"/>
    <col min="13314" max="13314" width="43.28515625" style="184" bestFit="1" customWidth="1"/>
    <col min="13315" max="13315" width="43.28515625" style="184" customWidth="1"/>
    <col min="13316" max="13316" width="11.5703125" style="184" customWidth="1"/>
    <col min="13317" max="13317" width="10.42578125" style="184" customWidth="1"/>
    <col min="13318" max="13318" width="10" style="184" customWidth="1"/>
    <col min="13319" max="13319" width="12.7109375" style="184" customWidth="1"/>
    <col min="13320" max="13320" width="10.7109375" style="184" customWidth="1"/>
    <col min="13321" max="13321" width="12.7109375" style="184" customWidth="1"/>
    <col min="13322" max="13322" width="11.5703125" style="184" customWidth="1"/>
    <col min="13323" max="13324" width="12.85546875" style="184" customWidth="1"/>
    <col min="13325" max="13325" width="12.7109375" style="184" customWidth="1"/>
    <col min="13326" max="13326" width="15.140625" style="184" customWidth="1"/>
    <col min="13327" max="13327" width="11.28515625" style="184" customWidth="1"/>
    <col min="13328" max="13328" width="9" style="184"/>
    <col min="13329" max="13331" width="13" style="184" customWidth="1"/>
    <col min="13332" max="13332" width="14.28515625" style="184" customWidth="1"/>
    <col min="13333" max="13565" width="9" style="184"/>
    <col min="13566" max="13566" width="5" style="184" customWidth="1"/>
    <col min="13567" max="13567" width="54.5703125" style="184" customWidth="1"/>
    <col min="13568" max="13568" width="11.7109375" style="184" customWidth="1"/>
    <col min="13569" max="13569" width="16.140625" style="184" customWidth="1"/>
    <col min="13570" max="13570" width="43.28515625" style="184" bestFit="1" customWidth="1"/>
    <col min="13571" max="13571" width="43.28515625" style="184" customWidth="1"/>
    <col min="13572" max="13572" width="11.5703125" style="184" customWidth="1"/>
    <col min="13573" max="13573" width="10.42578125" style="184" customWidth="1"/>
    <col min="13574" max="13574" width="10" style="184" customWidth="1"/>
    <col min="13575" max="13575" width="12.7109375" style="184" customWidth="1"/>
    <col min="13576" max="13576" width="10.7109375" style="184" customWidth="1"/>
    <col min="13577" max="13577" width="12.7109375" style="184" customWidth="1"/>
    <col min="13578" max="13578" width="11.5703125" style="184" customWidth="1"/>
    <col min="13579" max="13580" width="12.85546875" style="184" customWidth="1"/>
    <col min="13581" max="13581" width="12.7109375" style="184" customWidth="1"/>
    <col min="13582" max="13582" width="15.140625" style="184" customWidth="1"/>
    <col min="13583" max="13583" width="11.28515625" style="184" customWidth="1"/>
    <col min="13584" max="13584" width="9" style="184"/>
    <col min="13585" max="13587" width="13" style="184" customWidth="1"/>
    <col min="13588" max="13588" width="14.28515625" style="184" customWidth="1"/>
    <col min="13589" max="13821" width="9" style="184"/>
    <col min="13822" max="13822" width="5" style="184" customWidth="1"/>
    <col min="13823" max="13823" width="54.5703125" style="184" customWidth="1"/>
    <col min="13824" max="13824" width="11.7109375" style="184" customWidth="1"/>
    <col min="13825" max="13825" width="16.140625" style="184" customWidth="1"/>
    <col min="13826" max="13826" width="43.28515625" style="184" bestFit="1" customWidth="1"/>
    <col min="13827" max="13827" width="43.28515625" style="184" customWidth="1"/>
    <col min="13828" max="13828" width="11.5703125" style="184" customWidth="1"/>
    <col min="13829" max="13829" width="10.42578125" style="184" customWidth="1"/>
    <col min="13830" max="13830" width="10" style="184" customWidth="1"/>
    <col min="13831" max="13831" width="12.7109375" style="184" customWidth="1"/>
    <col min="13832" max="13832" width="10.7109375" style="184" customWidth="1"/>
    <col min="13833" max="13833" width="12.7109375" style="184" customWidth="1"/>
    <col min="13834" max="13834" width="11.5703125" style="184" customWidth="1"/>
    <col min="13835" max="13836" width="12.85546875" style="184" customWidth="1"/>
    <col min="13837" max="13837" width="12.7109375" style="184" customWidth="1"/>
    <col min="13838" max="13838" width="15.140625" style="184" customWidth="1"/>
    <col min="13839" max="13839" width="11.28515625" style="184" customWidth="1"/>
    <col min="13840" max="13840" width="9" style="184"/>
    <col min="13841" max="13843" width="13" style="184" customWidth="1"/>
    <col min="13844" max="13844" width="14.28515625" style="184" customWidth="1"/>
    <col min="13845" max="14077" width="9" style="184"/>
    <col min="14078" max="14078" width="5" style="184" customWidth="1"/>
    <col min="14079" max="14079" width="54.5703125" style="184" customWidth="1"/>
    <col min="14080" max="14080" width="11.7109375" style="184" customWidth="1"/>
    <col min="14081" max="14081" width="16.140625" style="184" customWidth="1"/>
    <col min="14082" max="14082" width="43.28515625" style="184" bestFit="1" customWidth="1"/>
    <col min="14083" max="14083" width="43.28515625" style="184" customWidth="1"/>
    <col min="14084" max="14084" width="11.5703125" style="184" customWidth="1"/>
    <col min="14085" max="14085" width="10.42578125" style="184" customWidth="1"/>
    <col min="14086" max="14086" width="10" style="184" customWidth="1"/>
    <col min="14087" max="14087" width="12.7109375" style="184" customWidth="1"/>
    <col min="14088" max="14088" width="10.7109375" style="184" customWidth="1"/>
    <col min="14089" max="14089" width="12.7109375" style="184" customWidth="1"/>
    <col min="14090" max="14090" width="11.5703125" style="184" customWidth="1"/>
    <col min="14091" max="14092" width="12.85546875" style="184" customWidth="1"/>
    <col min="14093" max="14093" width="12.7109375" style="184" customWidth="1"/>
    <col min="14094" max="14094" width="15.140625" style="184" customWidth="1"/>
    <col min="14095" max="14095" width="11.28515625" style="184" customWidth="1"/>
    <col min="14096" max="14096" width="9" style="184"/>
    <col min="14097" max="14099" width="13" style="184" customWidth="1"/>
    <col min="14100" max="14100" width="14.28515625" style="184" customWidth="1"/>
    <col min="14101" max="14333" width="9" style="184"/>
    <col min="14334" max="14334" width="5" style="184" customWidth="1"/>
    <col min="14335" max="14335" width="54.5703125" style="184" customWidth="1"/>
    <col min="14336" max="14336" width="11.7109375" style="184" customWidth="1"/>
    <col min="14337" max="14337" width="16.140625" style="184" customWidth="1"/>
    <col min="14338" max="14338" width="43.28515625" style="184" bestFit="1" customWidth="1"/>
    <col min="14339" max="14339" width="43.28515625" style="184" customWidth="1"/>
    <col min="14340" max="14340" width="11.5703125" style="184" customWidth="1"/>
    <col min="14341" max="14341" width="10.42578125" style="184" customWidth="1"/>
    <col min="14342" max="14342" width="10" style="184" customWidth="1"/>
    <col min="14343" max="14343" width="12.7109375" style="184" customWidth="1"/>
    <col min="14344" max="14344" width="10.7109375" style="184" customWidth="1"/>
    <col min="14345" max="14345" width="12.7109375" style="184" customWidth="1"/>
    <col min="14346" max="14346" width="11.5703125" style="184" customWidth="1"/>
    <col min="14347" max="14348" width="12.85546875" style="184" customWidth="1"/>
    <col min="14349" max="14349" width="12.7109375" style="184" customWidth="1"/>
    <col min="14350" max="14350" width="15.140625" style="184" customWidth="1"/>
    <col min="14351" max="14351" width="11.28515625" style="184" customWidth="1"/>
    <col min="14352" max="14352" width="9" style="184"/>
    <col min="14353" max="14355" width="13" style="184" customWidth="1"/>
    <col min="14356" max="14356" width="14.28515625" style="184" customWidth="1"/>
    <col min="14357" max="14589" width="9" style="184"/>
    <col min="14590" max="14590" width="5" style="184" customWidth="1"/>
    <col min="14591" max="14591" width="54.5703125" style="184" customWidth="1"/>
    <col min="14592" max="14592" width="11.7109375" style="184" customWidth="1"/>
    <col min="14593" max="14593" width="16.140625" style="184" customWidth="1"/>
    <col min="14594" max="14594" width="43.28515625" style="184" bestFit="1" customWidth="1"/>
    <col min="14595" max="14595" width="43.28515625" style="184" customWidth="1"/>
    <col min="14596" max="14596" width="11.5703125" style="184" customWidth="1"/>
    <col min="14597" max="14597" width="10.42578125" style="184" customWidth="1"/>
    <col min="14598" max="14598" width="10" style="184" customWidth="1"/>
    <col min="14599" max="14599" width="12.7109375" style="184" customWidth="1"/>
    <col min="14600" max="14600" width="10.7109375" style="184" customWidth="1"/>
    <col min="14601" max="14601" width="12.7109375" style="184" customWidth="1"/>
    <col min="14602" max="14602" width="11.5703125" style="184" customWidth="1"/>
    <col min="14603" max="14604" width="12.85546875" style="184" customWidth="1"/>
    <col min="14605" max="14605" width="12.7109375" style="184" customWidth="1"/>
    <col min="14606" max="14606" width="15.140625" style="184" customWidth="1"/>
    <col min="14607" max="14607" width="11.28515625" style="184" customWidth="1"/>
    <col min="14608" max="14608" width="9" style="184"/>
    <col min="14609" max="14611" width="13" style="184" customWidth="1"/>
    <col min="14612" max="14612" width="14.28515625" style="184" customWidth="1"/>
    <col min="14613" max="14845" width="9" style="184"/>
    <col min="14846" max="14846" width="5" style="184" customWidth="1"/>
    <col min="14847" max="14847" width="54.5703125" style="184" customWidth="1"/>
    <col min="14848" max="14848" width="11.7109375" style="184" customWidth="1"/>
    <col min="14849" max="14849" width="16.140625" style="184" customWidth="1"/>
    <col min="14850" max="14850" width="43.28515625" style="184" bestFit="1" customWidth="1"/>
    <col min="14851" max="14851" width="43.28515625" style="184" customWidth="1"/>
    <col min="14852" max="14852" width="11.5703125" style="184" customWidth="1"/>
    <col min="14853" max="14853" width="10.42578125" style="184" customWidth="1"/>
    <col min="14854" max="14854" width="10" style="184" customWidth="1"/>
    <col min="14855" max="14855" width="12.7109375" style="184" customWidth="1"/>
    <col min="14856" max="14856" width="10.7109375" style="184" customWidth="1"/>
    <col min="14857" max="14857" width="12.7109375" style="184" customWidth="1"/>
    <col min="14858" max="14858" width="11.5703125" style="184" customWidth="1"/>
    <col min="14859" max="14860" width="12.85546875" style="184" customWidth="1"/>
    <col min="14861" max="14861" width="12.7109375" style="184" customWidth="1"/>
    <col min="14862" max="14862" width="15.140625" style="184" customWidth="1"/>
    <col min="14863" max="14863" width="11.28515625" style="184" customWidth="1"/>
    <col min="14864" max="14864" width="9" style="184"/>
    <col min="14865" max="14867" width="13" style="184" customWidth="1"/>
    <col min="14868" max="14868" width="14.28515625" style="184" customWidth="1"/>
    <col min="14869" max="15101" width="9" style="184"/>
    <col min="15102" max="15102" width="5" style="184" customWidth="1"/>
    <col min="15103" max="15103" width="54.5703125" style="184" customWidth="1"/>
    <col min="15104" max="15104" width="11.7109375" style="184" customWidth="1"/>
    <col min="15105" max="15105" width="16.140625" style="184" customWidth="1"/>
    <col min="15106" max="15106" width="43.28515625" style="184" bestFit="1" customWidth="1"/>
    <col min="15107" max="15107" width="43.28515625" style="184" customWidth="1"/>
    <col min="15108" max="15108" width="11.5703125" style="184" customWidth="1"/>
    <col min="15109" max="15109" width="10.42578125" style="184" customWidth="1"/>
    <col min="15110" max="15110" width="10" style="184" customWidth="1"/>
    <col min="15111" max="15111" width="12.7109375" style="184" customWidth="1"/>
    <col min="15112" max="15112" width="10.7109375" style="184" customWidth="1"/>
    <col min="15113" max="15113" width="12.7109375" style="184" customWidth="1"/>
    <col min="15114" max="15114" width="11.5703125" style="184" customWidth="1"/>
    <col min="15115" max="15116" width="12.85546875" style="184" customWidth="1"/>
    <col min="15117" max="15117" width="12.7109375" style="184" customWidth="1"/>
    <col min="15118" max="15118" width="15.140625" style="184" customWidth="1"/>
    <col min="15119" max="15119" width="11.28515625" style="184" customWidth="1"/>
    <col min="15120" max="15120" width="9" style="184"/>
    <col min="15121" max="15123" width="13" style="184" customWidth="1"/>
    <col min="15124" max="15124" width="14.28515625" style="184" customWidth="1"/>
    <col min="15125" max="15357" width="9" style="184"/>
    <col min="15358" max="15358" width="5" style="184" customWidth="1"/>
    <col min="15359" max="15359" width="54.5703125" style="184" customWidth="1"/>
    <col min="15360" max="15360" width="11.7109375" style="184" customWidth="1"/>
    <col min="15361" max="15361" width="16.140625" style="184" customWidth="1"/>
    <col min="15362" max="15362" width="43.28515625" style="184" bestFit="1" customWidth="1"/>
    <col min="15363" max="15363" width="43.28515625" style="184" customWidth="1"/>
    <col min="15364" max="15364" width="11.5703125" style="184" customWidth="1"/>
    <col min="15365" max="15365" width="10.42578125" style="184" customWidth="1"/>
    <col min="15366" max="15366" width="10" style="184" customWidth="1"/>
    <col min="15367" max="15367" width="12.7109375" style="184" customWidth="1"/>
    <col min="15368" max="15368" width="10.7109375" style="184" customWidth="1"/>
    <col min="15369" max="15369" width="12.7109375" style="184" customWidth="1"/>
    <col min="15370" max="15370" width="11.5703125" style="184" customWidth="1"/>
    <col min="15371" max="15372" width="12.85546875" style="184" customWidth="1"/>
    <col min="15373" max="15373" width="12.7109375" style="184" customWidth="1"/>
    <col min="15374" max="15374" width="15.140625" style="184" customWidth="1"/>
    <col min="15375" max="15375" width="11.28515625" style="184" customWidth="1"/>
    <col min="15376" max="15376" width="9" style="184"/>
    <col min="15377" max="15379" width="13" style="184" customWidth="1"/>
    <col min="15380" max="15380" width="14.28515625" style="184" customWidth="1"/>
    <col min="15381" max="15613" width="9" style="184"/>
    <col min="15614" max="15614" width="5" style="184" customWidth="1"/>
    <col min="15615" max="15615" width="54.5703125" style="184" customWidth="1"/>
    <col min="15616" max="15616" width="11.7109375" style="184" customWidth="1"/>
    <col min="15617" max="15617" width="16.140625" style="184" customWidth="1"/>
    <col min="15618" max="15618" width="43.28515625" style="184" bestFit="1" customWidth="1"/>
    <col min="15619" max="15619" width="43.28515625" style="184" customWidth="1"/>
    <col min="15620" max="15620" width="11.5703125" style="184" customWidth="1"/>
    <col min="15621" max="15621" width="10.42578125" style="184" customWidth="1"/>
    <col min="15622" max="15622" width="10" style="184" customWidth="1"/>
    <col min="15623" max="15623" width="12.7109375" style="184" customWidth="1"/>
    <col min="15624" max="15624" width="10.7109375" style="184" customWidth="1"/>
    <col min="15625" max="15625" width="12.7109375" style="184" customWidth="1"/>
    <col min="15626" max="15626" width="11.5703125" style="184" customWidth="1"/>
    <col min="15627" max="15628" width="12.85546875" style="184" customWidth="1"/>
    <col min="15629" max="15629" width="12.7109375" style="184" customWidth="1"/>
    <col min="15630" max="15630" width="15.140625" style="184" customWidth="1"/>
    <col min="15631" max="15631" width="11.28515625" style="184" customWidth="1"/>
    <col min="15632" max="15632" width="9" style="184"/>
    <col min="15633" max="15635" width="13" style="184" customWidth="1"/>
    <col min="15636" max="15636" width="14.28515625" style="184" customWidth="1"/>
    <col min="15637" max="15869" width="9" style="184"/>
    <col min="15870" max="15870" width="5" style="184" customWidth="1"/>
    <col min="15871" max="15871" width="54.5703125" style="184" customWidth="1"/>
    <col min="15872" max="15872" width="11.7109375" style="184" customWidth="1"/>
    <col min="15873" max="15873" width="16.140625" style="184" customWidth="1"/>
    <col min="15874" max="15874" width="43.28515625" style="184" bestFit="1" customWidth="1"/>
    <col min="15875" max="15875" width="43.28515625" style="184" customWidth="1"/>
    <col min="15876" max="15876" width="11.5703125" style="184" customWidth="1"/>
    <col min="15877" max="15877" width="10.42578125" style="184" customWidth="1"/>
    <col min="15878" max="15878" width="10" style="184" customWidth="1"/>
    <col min="15879" max="15879" width="12.7109375" style="184" customWidth="1"/>
    <col min="15880" max="15880" width="10.7109375" style="184" customWidth="1"/>
    <col min="15881" max="15881" width="12.7109375" style="184" customWidth="1"/>
    <col min="15882" max="15882" width="11.5703125" style="184" customWidth="1"/>
    <col min="15883" max="15884" width="12.85546875" style="184" customWidth="1"/>
    <col min="15885" max="15885" width="12.7109375" style="184" customWidth="1"/>
    <col min="15886" max="15886" width="15.140625" style="184" customWidth="1"/>
    <col min="15887" max="15887" width="11.28515625" style="184" customWidth="1"/>
    <col min="15888" max="15888" width="9" style="184"/>
    <col min="15889" max="15891" width="13" style="184" customWidth="1"/>
    <col min="15892" max="15892" width="14.28515625" style="184" customWidth="1"/>
    <col min="15893" max="16125" width="9" style="184"/>
    <col min="16126" max="16126" width="5" style="184" customWidth="1"/>
    <col min="16127" max="16127" width="54.5703125" style="184" customWidth="1"/>
    <col min="16128" max="16128" width="11.7109375" style="184" customWidth="1"/>
    <col min="16129" max="16129" width="16.140625" style="184" customWidth="1"/>
    <col min="16130" max="16130" width="43.28515625" style="184" bestFit="1" customWidth="1"/>
    <col min="16131" max="16131" width="43.28515625" style="184" customWidth="1"/>
    <col min="16132" max="16132" width="11.5703125" style="184" customWidth="1"/>
    <col min="16133" max="16133" width="10.42578125" style="184" customWidth="1"/>
    <col min="16134" max="16134" width="10" style="184" customWidth="1"/>
    <col min="16135" max="16135" width="12.7109375" style="184" customWidth="1"/>
    <col min="16136" max="16136" width="10.7109375" style="184" customWidth="1"/>
    <col min="16137" max="16137" width="12.7109375" style="184" customWidth="1"/>
    <col min="16138" max="16138" width="11.5703125" style="184" customWidth="1"/>
    <col min="16139" max="16140" width="12.85546875" style="184" customWidth="1"/>
    <col min="16141" max="16141" width="12.7109375" style="184" customWidth="1"/>
    <col min="16142" max="16142" width="15.140625" style="184" customWidth="1"/>
    <col min="16143" max="16143" width="11.28515625" style="184" customWidth="1"/>
    <col min="16144" max="16144" width="9" style="184"/>
    <col min="16145" max="16147" width="13" style="184" customWidth="1"/>
    <col min="16148" max="16148" width="14.28515625" style="184" customWidth="1"/>
    <col min="16149" max="16384" width="9" style="184"/>
  </cols>
  <sheetData>
    <row r="1" spans="1:13" ht="94.5" customHeight="1" thickBot="1" x14ac:dyDescent="0.3">
      <c r="A1" s="1354" t="s">
        <v>9595</v>
      </c>
      <c r="B1" s="1354"/>
      <c r="C1" s="1354"/>
      <c r="D1" s="1354"/>
      <c r="I1" s="1355" t="s">
        <v>9596</v>
      </c>
      <c r="J1" s="1355"/>
      <c r="K1" s="1355"/>
      <c r="L1" s="1355"/>
    </row>
    <row r="2" spans="1:13" ht="21.75" customHeight="1" thickBot="1" x14ac:dyDescent="0.3">
      <c r="A2" s="185" t="s">
        <v>25</v>
      </c>
      <c r="B2" s="186" t="s">
        <v>9597</v>
      </c>
      <c r="C2" s="186" t="s">
        <v>60</v>
      </c>
      <c r="D2" s="187" t="s">
        <v>31</v>
      </c>
      <c r="E2" s="188"/>
      <c r="F2" s="188"/>
      <c r="G2" s="188"/>
      <c r="H2" s="188"/>
      <c r="I2" s="189" t="s">
        <v>25</v>
      </c>
      <c r="J2" s="190" t="s">
        <v>9598</v>
      </c>
      <c r="K2" s="190" t="s">
        <v>9599</v>
      </c>
      <c r="L2" s="190" t="s">
        <v>31</v>
      </c>
    </row>
    <row r="3" spans="1:13" ht="21.75" customHeight="1" thickBot="1" x14ac:dyDescent="0.3">
      <c r="A3" s="1356">
        <v>1</v>
      </c>
      <c r="B3" s="191" t="s">
        <v>9600</v>
      </c>
      <c r="C3" s="192" t="s">
        <v>9601</v>
      </c>
      <c r="D3" s="193">
        <v>283000</v>
      </c>
      <c r="E3" s="188"/>
      <c r="F3" s="194"/>
      <c r="G3" s="188"/>
      <c r="H3" s="188"/>
      <c r="I3" s="1358" t="s">
        <v>9602</v>
      </c>
      <c r="J3" s="195" t="s">
        <v>9603</v>
      </c>
      <c r="K3" s="1358" t="s">
        <v>9604</v>
      </c>
      <c r="L3" s="1361">
        <v>9445000</v>
      </c>
    </row>
    <row r="4" spans="1:13" ht="21.75" customHeight="1" thickBot="1" x14ac:dyDescent="0.3">
      <c r="A4" s="1357"/>
      <c r="B4" s="191" t="s">
        <v>9605</v>
      </c>
      <c r="C4" s="192" t="s">
        <v>9601</v>
      </c>
      <c r="D4" s="193">
        <v>283000</v>
      </c>
      <c r="E4" s="188"/>
      <c r="F4" s="188"/>
      <c r="G4" s="188"/>
      <c r="H4" s="188"/>
      <c r="I4" s="1359"/>
      <c r="J4" s="196" t="s">
        <v>9606</v>
      </c>
      <c r="K4" s="1359"/>
      <c r="L4" s="1362"/>
    </row>
    <row r="5" spans="1:13" ht="21.75" customHeight="1" thickBot="1" x14ac:dyDescent="0.3">
      <c r="A5" s="1357"/>
      <c r="B5" s="191" t="s">
        <v>9607</v>
      </c>
      <c r="C5" s="192" t="s">
        <v>9601</v>
      </c>
      <c r="D5" s="193">
        <v>283000</v>
      </c>
      <c r="E5" s="188"/>
      <c r="F5" s="188"/>
      <c r="G5" s="188"/>
      <c r="H5" s="188"/>
      <c r="I5" s="1359"/>
      <c r="J5" s="196" t="s">
        <v>9608</v>
      </c>
      <c r="K5" s="1359"/>
      <c r="L5" s="1362"/>
    </row>
    <row r="6" spans="1:13" ht="21.75" customHeight="1" thickBot="1" x14ac:dyDescent="0.3">
      <c r="A6" s="1357"/>
      <c r="B6" s="191" t="s">
        <v>9609</v>
      </c>
      <c r="C6" s="192" t="s">
        <v>9601</v>
      </c>
      <c r="D6" s="193">
        <v>283000</v>
      </c>
      <c r="E6" s="188"/>
      <c r="F6" s="188"/>
      <c r="G6" s="188"/>
      <c r="H6" s="188"/>
      <c r="I6" s="1359"/>
      <c r="J6" s="196" t="s">
        <v>9610</v>
      </c>
      <c r="K6" s="1359"/>
      <c r="L6" s="1362"/>
    </row>
    <row r="7" spans="1:13" ht="21.75" customHeight="1" thickBot="1" x14ac:dyDescent="0.3">
      <c r="A7" s="1357"/>
      <c r="B7" s="191" t="s">
        <v>9611</v>
      </c>
      <c r="C7" s="192" t="s">
        <v>9601</v>
      </c>
      <c r="D7" s="193">
        <f>D3*0.7/1</f>
        <v>198100</v>
      </c>
      <c r="E7" s="188" t="s">
        <v>9612</v>
      </c>
      <c r="F7" s="188"/>
      <c r="G7" s="188"/>
      <c r="H7" s="188"/>
      <c r="I7" s="1359"/>
      <c r="J7" s="196" t="s">
        <v>9613</v>
      </c>
      <c r="K7" s="1359"/>
      <c r="L7" s="1362"/>
    </row>
    <row r="8" spans="1:13" ht="21.75" customHeight="1" thickBot="1" x14ac:dyDescent="0.3">
      <c r="A8" s="1357"/>
      <c r="B8" s="191" t="s">
        <v>9611</v>
      </c>
      <c r="C8" s="192" t="s">
        <v>9601</v>
      </c>
      <c r="D8" s="193">
        <f>D4*0.7/1</f>
        <v>198100</v>
      </c>
      <c r="E8" s="188" t="s">
        <v>9612</v>
      </c>
      <c r="F8" s="188"/>
      <c r="G8" s="188"/>
      <c r="H8" s="188"/>
      <c r="I8" s="1359"/>
      <c r="J8" s="196" t="s">
        <v>9614</v>
      </c>
      <c r="K8" s="1359"/>
      <c r="L8" s="1362"/>
    </row>
    <row r="9" spans="1:13" ht="21.75" customHeight="1" thickBot="1" x14ac:dyDescent="0.3">
      <c r="A9" s="1357"/>
      <c r="B9" s="191" t="s">
        <v>9615</v>
      </c>
      <c r="C9" s="192" t="s">
        <v>9601</v>
      </c>
      <c r="D9" s="193">
        <f>D5*1.8/1</f>
        <v>509400</v>
      </c>
      <c r="E9" s="188" t="s">
        <v>9612</v>
      </c>
      <c r="F9" s="188"/>
      <c r="G9" s="188"/>
      <c r="H9" s="188"/>
      <c r="I9" s="1359"/>
      <c r="J9" s="196" t="s">
        <v>9616</v>
      </c>
      <c r="K9" s="1359"/>
      <c r="L9" s="1362"/>
    </row>
    <row r="10" spans="1:13" ht="21.75" customHeight="1" thickBot="1" x14ac:dyDescent="0.3">
      <c r="A10" s="1357"/>
      <c r="B10" s="191" t="s">
        <v>9617</v>
      </c>
      <c r="C10" s="192" t="s">
        <v>9601</v>
      </c>
      <c r="D10" s="193">
        <f>D6*1.3/1</f>
        <v>367900</v>
      </c>
      <c r="E10" s="188" t="s">
        <v>9618</v>
      </c>
      <c r="F10" s="188"/>
      <c r="G10" s="188"/>
      <c r="H10" s="188"/>
      <c r="I10" s="1359"/>
      <c r="J10" s="196" t="s">
        <v>9619</v>
      </c>
      <c r="K10" s="1359"/>
      <c r="L10" s="1362"/>
    </row>
    <row r="11" spans="1:13" ht="21.75" customHeight="1" thickBot="1" x14ac:dyDescent="0.3">
      <c r="A11" s="1357"/>
      <c r="B11" s="191" t="s">
        <v>9620</v>
      </c>
      <c r="C11" s="192" t="s">
        <v>9601</v>
      </c>
      <c r="D11" s="193">
        <f>D3*2/1</f>
        <v>566000</v>
      </c>
      <c r="E11" s="188" t="s">
        <v>9612</v>
      </c>
      <c r="F11" s="188"/>
      <c r="G11" s="188"/>
      <c r="H11" s="188"/>
      <c r="I11" s="1359"/>
      <c r="J11" s="196" t="s">
        <v>9621</v>
      </c>
      <c r="K11" s="1359"/>
      <c r="L11" s="1362"/>
    </row>
    <row r="12" spans="1:13" ht="34.5" customHeight="1" thickBot="1" x14ac:dyDescent="0.3">
      <c r="A12" s="1357"/>
      <c r="B12" s="197" t="s">
        <v>9622</v>
      </c>
      <c r="C12" s="192" t="s">
        <v>9601</v>
      </c>
      <c r="D12" s="193"/>
      <c r="E12" s="188"/>
      <c r="F12" s="188"/>
      <c r="G12" s="188"/>
      <c r="H12" s="188"/>
      <c r="I12" s="1360"/>
      <c r="J12" s="198" t="s">
        <v>9623</v>
      </c>
      <c r="K12" s="1360"/>
      <c r="L12" s="1363"/>
    </row>
    <row r="13" spans="1:13" ht="21.75" customHeight="1" thickBot="1" x14ac:dyDescent="0.3">
      <c r="A13" s="1357"/>
      <c r="B13" s="197" t="s">
        <v>9624</v>
      </c>
      <c r="C13" s="192" t="s">
        <v>9601</v>
      </c>
      <c r="D13" s="193">
        <v>382000</v>
      </c>
      <c r="E13" s="188"/>
      <c r="F13" s="188"/>
      <c r="G13" s="188"/>
      <c r="H13" s="188"/>
      <c r="I13" s="1358" t="s">
        <v>9625</v>
      </c>
      <c r="J13" s="195" t="s">
        <v>9626</v>
      </c>
      <c r="K13" s="1358" t="s">
        <v>9604</v>
      </c>
      <c r="L13" s="1361">
        <v>8501000</v>
      </c>
      <c r="M13" s="1364"/>
    </row>
    <row r="14" spans="1:13" ht="21.75" customHeight="1" thickBot="1" x14ac:dyDescent="0.3">
      <c r="A14" s="1357"/>
      <c r="B14" s="197" t="s">
        <v>9627</v>
      </c>
      <c r="C14" s="192" t="s">
        <v>9601</v>
      </c>
      <c r="D14" s="193">
        <f>D13*1.9/1</f>
        <v>725800</v>
      </c>
      <c r="E14" s="188" t="s">
        <v>9628</v>
      </c>
      <c r="F14" s="188"/>
      <c r="G14" s="188"/>
      <c r="H14" s="188"/>
      <c r="I14" s="1359"/>
      <c r="J14" s="196" t="s">
        <v>9629</v>
      </c>
      <c r="K14" s="1359"/>
      <c r="L14" s="1362"/>
      <c r="M14" s="1364"/>
    </row>
    <row r="15" spans="1:13" ht="21.75" customHeight="1" thickBot="1" x14ac:dyDescent="0.3">
      <c r="A15" s="1357"/>
      <c r="B15" s="197" t="s">
        <v>9630</v>
      </c>
      <c r="C15" s="192" t="s">
        <v>9601</v>
      </c>
      <c r="D15" s="193">
        <f>D13*1.3/1</f>
        <v>496600</v>
      </c>
      <c r="E15" s="188" t="s">
        <v>9628</v>
      </c>
      <c r="F15" s="188"/>
      <c r="G15" s="188"/>
      <c r="H15" s="188"/>
      <c r="I15" s="1359"/>
      <c r="J15" s="196" t="s">
        <v>9631</v>
      </c>
      <c r="K15" s="1359"/>
      <c r="L15" s="1362"/>
      <c r="M15" s="1364"/>
    </row>
    <row r="16" spans="1:13" ht="21.75" customHeight="1" thickBot="1" x14ac:dyDescent="0.3">
      <c r="A16" s="1357"/>
      <c r="B16" s="197" t="s">
        <v>9632</v>
      </c>
      <c r="C16" s="192" t="s">
        <v>9601</v>
      </c>
      <c r="D16" s="193">
        <f>D13*1.1/1</f>
        <v>420200.00000000006</v>
      </c>
      <c r="E16" s="188" t="s">
        <v>9628</v>
      </c>
      <c r="F16" s="188"/>
      <c r="G16" s="188"/>
      <c r="H16" s="188"/>
      <c r="I16" s="1359"/>
      <c r="J16" s="196"/>
      <c r="K16" s="1359"/>
      <c r="L16" s="1362"/>
      <c r="M16" s="1364"/>
    </row>
    <row r="17" spans="1:18" ht="21.75" customHeight="1" thickBot="1" x14ac:dyDescent="0.3">
      <c r="A17" s="1357"/>
      <c r="B17" s="197" t="s">
        <v>9633</v>
      </c>
      <c r="C17" s="192" t="s">
        <v>9601</v>
      </c>
      <c r="D17" s="193">
        <f>D13*1.2/1</f>
        <v>458400</v>
      </c>
      <c r="E17" s="188" t="s">
        <v>9628</v>
      </c>
      <c r="F17" s="188"/>
      <c r="G17" s="188"/>
      <c r="H17" s="188"/>
      <c r="I17" s="1359"/>
      <c r="J17" s="196"/>
      <c r="K17" s="1359"/>
      <c r="L17" s="1362"/>
      <c r="M17" s="1364"/>
    </row>
    <row r="18" spans="1:18" ht="33" customHeight="1" thickBot="1" x14ac:dyDescent="0.3">
      <c r="A18" s="1357"/>
      <c r="B18" s="197" t="s">
        <v>9634</v>
      </c>
      <c r="C18" s="192" t="s">
        <v>9601</v>
      </c>
      <c r="D18" s="193">
        <f>D13*50%+D13</f>
        <v>573000</v>
      </c>
      <c r="E18" s="188"/>
      <c r="F18" s="188"/>
      <c r="G18" s="188"/>
      <c r="H18" s="188"/>
      <c r="I18" s="1359"/>
      <c r="J18" s="196" t="s">
        <v>9610</v>
      </c>
      <c r="K18" s="1359"/>
      <c r="L18" s="1362"/>
      <c r="M18" s="1364"/>
    </row>
    <row r="19" spans="1:18" ht="21.75" customHeight="1" thickBot="1" x14ac:dyDescent="0.3">
      <c r="A19" s="199">
        <v>2</v>
      </c>
      <c r="B19" s="197" t="s">
        <v>9635</v>
      </c>
      <c r="C19" s="192"/>
      <c r="D19" s="200"/>
      <c r="E19" s="188"/>
      <c r="F19" s="188"/>
      <c r="G19" s="188"/>
      <c r="H19" s="188"/>
      <c r="I19" s="1359"/>
      <c r="J19" s="196" t="s">
        <v>9636</v>
      </c>
      <c r="K19" s="1359"/>
      <c r="L19" s="1362"/>
      <c r="M19" s="1364"/>
      <c r="N19" s="188"/>
      <c r="O19" s="188"/>
      <c r="P19" s="188"/>
    </row>
    <row r="20" spans="1:18" ht="21.75" customHeight="1" thickBot="1" x14ac:dyDescent="0.3">
      <c r="A20" s="201"/>
      <c r="B20" s="197" t="s">
        <v>9637</v>
      </c>
      <c r="C20" s="192" t="s">
        <v>74</v>
      </c>
      <c r="D20" s="193">
        <v>485000</v>
      </c>
      <c r="E20" s="202"/>
      <c r="F20" s="194"/>
      <c r="G20" s="188"/>
      <c r="H20" s="188"/>
      <c r="I20" s="1359"/>
      <c r="J20" s="196" t="s">
        <v>9638</v>
      </c>
      <c r="K20" s="1359"/>
      <c r="L20" s="1362"/>
      <c r="M20" s="1364"/>
      <c r="N20" s="188"/>
      <c r="O20" s="188"/>
      <c r="P20" s="188"/>
    </row>
    <row r="21" spans="1:18" ht="21.75" customHeight="1" thickBot="1" x14ac:dyDescent="0.3">
      <c r="A21" s="201"/>
      <c r="B21" s="197" t="s">
        <v>9639</v>
      </c>
      <c r="C21" s="192" t="s">
        <v>74</v>
      </c>
      <c r="D21" s="193">
        <v>485000</v>
      </c>
      <c r="E21" s="202"/>
      <c r="F21" s="194"/>
      <c r="G21" s="188"/>
      <c r="H21" s="188"/>
      <c r="I21" s="1359"/>
      <c r="J21" s="196"/>
      <c r="K21" s="1359"/>
      <c r="L21" s="1362"/>
      <c r="M21" s="1364"/>
      <c r="N21" s="188"/>
      <c r="O21" s="188"/>
      <c r="P21" s="188"/>
    </row>
    <row r="22" spans="1:18" ht="21.75" customHeight="1" thickBot="1" x14ac:dyDescent="0.3">
      <c r="A22" s="201"/>
      <c r="B22" s="197" t="s">
        <v>9640</v>
      </c>
      <c r="C22" s="192" t="s">
        <v>74</v>
      </c>
      <c r="D22" s="193">
        <f>432000</f>
        <v>432000</v>
      </c>
      <c r="E22" s="188"/>
      <c r="F22" s="188"/>
      <c r="G22" s="188"/>
      <c r="H22" s="188"/>
      <c r="I22" s="1359"/>
      <c r="J22" s="196" t="s">
        <v>9641</v>
      </c>
      <c r="K22" s="1359"/>
      <c r="L22" s="1362"/>
      <c r="M22" s="1364"/>
    </row>
    <row r="23" spans="1:18" ht="21.75" customHeight="1" thickBot="1" x14ac:dyDescent="0.3">
      <c r="A23" s="201"/>
      <c r="B23" s="197" t="s">
        <v>9642</v>
      </c>
      <c r="C23" s="192" t="s">
        <v>74</v>
      </c>
      <c r="D23" s="193">
        <v>432000</v>
      </c>
      <c r="E23" s="188"/>
      <c r="F23" s="188"/>
      <c r="G23" s="188"/>
      <c r="H23" s="188"/>
      <c r="I23" s="1359"/>
      <c r="J23" s="196" t="s">
        <v>9643</v>
      </c>
      <c r="K23" s="1359"/>
      <c r="L23" s="1362"/>
      <c r="M23" s="1364"/>
    </row>
    <row r="24" spans="1:18" ht="21.75" customHeight="1" thickBot="1" x14ac:dyDescent="0.3">
      <c r="A24" s="201"/>
      <c r="B24" s="197" t="s">
        <v>9644</v>
      </c>
      <c r="C24" s="192" t="s">
        <v>74</v>
      </c>
      <c r="D24" s="193">
        <f>D23*9/10</f>
        <v>388800</v>
      </c>
      <c r="E24" s="188" t="s">
        <v>9645</v>
      </c>
      <c r="F24" s="188"/>
      <c r="G24" s="188"/>
      <c r="H24" s="188"/>
      <c r="I24" s="1359"/>
      <c r="J24" s="196" t="s">
        <v>9621</v>
      </c>
      <c r="K24" s="1359"/>
      <c r="L24" s="1362"/>
      <c r="M24" s="1364"/>
    </row>
    <row r="25" spans="1:18" ht="21.75" customHeight="1" thickBot="1" x14ac:dyDescent="0.3">
      <c r="A25" s="201"/>
      <c r="B25" s="197" t="s">
        <v>9646</v>
      </c>
      <c r="C25" s="192" t="s">
        <v>74</v>
      </c>
      <c r="D25" s="193">
        <f>D23*8/10</f>
        <v>345600</v>
      </c>
      <c r="E25" s="188" t="s">
        <v>9645</v>
      </c>
      <c r="F25" s="188"/>
      <c r="G25" s="188"/>
      <c r="H25" s="188"/>
      <c r="I25" s="1360"/>
      <c r="J25" s="198" t="s">
        <v>9623</v>
      </c>
      <c r="K25" s="1360"/>
      <c r="L25" s="1363"/>
      <c r="M25" s="1364"/>
    </row>
    <row r="26" spans="1:18" ht="21.75" customHeight="1" thickBot="1" x14ac:dyDescent="0.3">
      <c r="A26" s="201"/>
      <c r="B26" s="197" t="s">
        <v>9647</v>
      </c>
      <c r="C26" s="192" t="s">
        <v>74</v>
      </c>
      <c r="D26" s="193">
        <f>D23*1.9/1</f>
        <v>820800</v>
      </c>
      <c r="E26" s="188" t="s">
        <v>9645</v>
      </c>
      <c r="F26" s="188"/>
      <c r="G26" s="188"/>
      <c r="H26" s="188"/>
      <c r="I26" s="203"/>
      <c r="J26" s="195" t="s">
        <v>9648</v>
      </c>
      <c r="K26" s="204"/>
      <c r="L26" s="204"/>
      <c r="M26" s="1364"/>
    </row>
    <row r="27" spans="1:18" ht="21.75" customHeight="1" thickBot="1" x14ac:dyDescent="0.3">
      <c r="A27" s="205"/>
      <c r="B27" s="197" t="s">
        <v>9649</v>
      </c>
      <c r="C27" s="192" t="s">
        <v>74</v>
      </c>
      <c r="D27" s="193">
        <v>355000</v>
      </c>
      <c r="E27" s="188"/>
      <c r="F27" s="188"/>
      <c r="G27" s="188"/>
      <c r="H27" s="188"/>
      <c r="I27" s="203" t="s">
        <v>9650</v>
      </c>
      <c r="J27" s="196" t="s">
        <v>9651</v>
      </c>
      <c r="K27" s="204" t="s">
        <v>9604</v>
      </c>
      <c r="L27" s="206">
        <v>7556000</v>
      </c>
      <c r="M27" s="1364"/>
    </row>
    <row r="28" spans="1:18" ht="21.75" customHeight="1" thickBot="1" x14ac:dyDescent="0.3">
      <c r="A28" s="1365">
        <v>3</v>
      </c>
      <c r="B28" s="197" t="s">
        <v>9652</v>
      </c>
      <c r="C28" s="192" t="s">
        <v>9601</v>
      </c>
      <c r="D28" s="207" t="s">
        <v>9653</v>
      </c>
      <c r="E28" s="188"/>
      <c r="F28" s="188"/>
      <c r="G28" s="188"/>
      <c r="H28" s="188"/>
      <c r="I28" s="208"/>
      <c r="J28" s="196" t="s">
        <v>9654</v>
      </c>
      <c r="K28" s="209"/>
      <c r="L28" s="209"/>
      <c r="M28" s="1364"/>
    </row>
    <row r="29" spans="1:18" ht="21.75" customHeight="1" thickBot="1" x14ac:dyDescent="0.3">
      <c r="A29" s="1366"/>
      <c r="B29" s="197" t="s">
        <v>9655</v>
      </c>
      <c r="C29" s="192" t="s">
        <v>9601</v>
      </c>
      <c r="D29" s="193">
        <v>193000</v>
      </c>
      <c r="E29" s="188"/>
      <c r="F29" s="188"/>
      <c r="G29" s="188"/>
      <c r="H29" s="188"/>
      <c r="I29" s="208"/>
      <c r="J29" s="196" t="s">
        <v>9656</v>
      </c>
      <c r="K29" s="209"/>
      <c r="L29" s="209"/>
      <c r="M29" s="1364"/>
      <c r="N29" s="210"/>
      <c r="O29" s="210"/>
      <c r="P29" s="210"/>
      <c r="Q29" s="211"/>
      <c r="R29" s="211"/>
    </row>
    <row r="30" spans="1:18" ht="21.75" customHeight="1" thickBot="1" x14ac:dyDescent="0.3">
      <c r="A30" s="1366"/>
      <c r="B30" s="197" t="s">
        <v>9657</v>
      </c>
      <c r="C30" s="192"/>
      <c r="D30" s="200"/>
      <c r="E30" s="188"/>
      <c r="F30" s="188"/>
      <c r="G30" s="188"/>
      <c r="H30" s="188"/>
      <c r="I30" s="208"/>
      <c r="J30" s="196" t="s">
        <v>9658</v>
      </c>
      <c r="K30" s="209"/>
      <c r="L30" s="209"/>
      <c r="M30" s="1364"/>
      <c r="N30" s="210"/>
      <c r="O30" s="210"/>
      <c r="P30" s="210"/>
      <c r="Q30" s="211"/>
      <c r="R30" s="211"/>
    </row>
    <row r="31" spans="1:18" ht="21.75" customHeight="1" thickBot="1" x14ac:dyDescent="0.3">
      <c r="A31" s="1366"/>
      <c r="B31" s="197" t="s">
        <v>9659</v>
      </c>
      <c r="C31" s="192" t="s">
        <v>9601</v>
      </c>
      <c r="D31" s="212">
        <v>389000</v>
      </c>
      <c r="E31" s="188"/>
      <c r="F31" s="188"/>
      <c r="G31" s="188"/>
      <c r="H31" s="188"/>
      <c r="I31" s="208"/>
      <c r="J31" s="196" t="s">
        <v>9660</v>
      </c>
      <c r="K31" s="209"/>
      <c r="L31" s="209"/>
      <c r="M31" s="1364"/>
      <c r="P31" s="188"/>
    </row>
    <row r="32" spans="1:18" ht="25.5" customHeight="1" thickBot="1" x14ac:dyDescent="0.3">
      <c r="A32" s="1366"/>
      <c r="B32" s="197" t="s">
        <v>9661</v>
      </c>
      <c r="C32" s="192" t="s">
        <v>9601</v>
      </c>
      <c r="D32" s="193">
        <v>648000</v>
      </c>
      <c r="E32" s="188"/>
      <c r="F32" s="188"/>
      <c r="G32" s="188"/>
      <c r="H32" s="188"/>
      <c r="I32" s="208"/>
      <c r="J32" s="196" t="s">
        <v>9662</v>
      </c>
      <c r="K32" s="209"/>
      <c r="L32" s="209"/>
      <c r="M32" s="1364"/>
      <c r="P32" s="188"/>
    </row>
    <row r="33" spans="1:16" ht="25.5" customHeight="1" thickBot="1" x14ac:dyDescent="0.3">
      <c r="A33" s="1367"/>
      <c r="B33" s="197" t="s">
        <v>9663</v>
      </c>
      <c r="C33" s="192" t="s">
        <v>9601</v>
      </c>
      <c r="D33" s="193">
        <v>864000</v>
      </c>
      <c r="E33" s="188"/>
      <c r="F33" s="188"/>
      <c r="G33" s="188"/>
      <c r="H33" s="188"/>
      <c r="I33" s="208"/>
      <c r="J33" s="196" t="s">
        <v>9664</v>
      </c>
      <c r="K33" s="209"/>
      <c r="L33" s="209"/>
      <c r="M33" s="1364"/>
      <c r="P33" s="188"/>
    </row>
    <row r="34" spans="1:16" ht="25.5" customHeight="1" thickBot="1" x14ac:dyDescent="0.3">
      <c r="A34" s="205"/>
      <c r="B34" s="197" t="s">
        <v>9665</v>
      </c>
      <c r="C34" s="192" t="s">
        <v>9601</v>
      </c>
      <c r="D34" s="193">
        <v>864000</v>
      </c>
      <c r="E34" s="188"/>
      <c r="F34" s="188"/>
      <c r="G34" s="188"/>
      <c r="H34" s="188"/>
      <c r="I34" s="208"/>
      <c r="J34" s="196" t="s">
        <v>9666</v>
      </c>
      <c r="K34" s="209"/>
      <c r="L34" s="209"/>
      <c r="M34" s="1364"/>
      <c r="P34" s="188"/>
    </row>
    <row r="35" spans="1:16" s="221" customFormat="1" ht="25.5" customHeight="1" thickBot="1" x14ac:dyDescent="0.3">
      <c r="A35" s="213"/>
      <c r="B35" s="214" t="s">
        <v>9667</v>
      </c>
      <c r="C35" s="215" t="s">
        <v>9601</v>
      </c>
      <c r="D35" s="216">
        <v>864000</v>
      </c>
      <c r="E35" s="217"/>
      <c r="F35" s="217"/>
      <c r="G35" s="217"/>
      <c r="H35" s="217"/>
      <c r="I35" s="218"/>
      <c r="J35" s="219" t="s">
        <v>9668</v>
      </c>
      <c r="K35" s="220"/>
      <c r="L35" s="220"/>
      <c r="M35" s="1364"/>
      <c r="P35" s="217"/>
    </row>
    <row r="36" spans="1:16" s="221" customFormat="1" ht="25.5" customHeight="1" thickBot="1" x14ac:dyDescent="0.3">
      <c r="A36" s="213"/>
      <c r="B36" s="214" t="s">
        <v>9669</v>
      </c>
      <c r="C36" s="215" t="s">
        <v>9601</v>
      </c>
      <c r="D36" s="216">
        <v>864000</v>
      </c>
      <c r="E36" s="217"/>
      <c r="F36" s="217"/>
      <c r="G36" s="217"/>
      <c r="H36" s="217"/>
      <c r="I36" s="1358" t="s">
        <v>9670</v>
      </c>
      <c r="J36" s="222" t="s">
        <v>9671</v>
      </c>
      <c r="K36" s="1358" t="s">
        <v>9604</v>
      </c>
      <c r="L36" s="1361">
        <v>6612000</v>
      </c>
      <c r="M36" s="1364"/>
      <c r="P36" s="217"/>
    </row>
    <row r="37" spans="1:16" ht="21.75" customHeight="1" thickBot="1" x14ac:dyDescent="0.3">
      <c r="A37" s="223">
        <v>4</v>
      </c>
      <c r="B37" s="224" t="s">
        <v>9672</v>
      </c>
      <c r="C37" s="223" t="s">
        <v>9673</v>
      </c>
      <c r="D37" s="225" t="s">
        <v>9674</v>
      </c>
      <c r="E37" s="188"/>
      <c r="F37" s="188"/>
      <c r="G37" s="226"/>
      <c r="H37" s="188"/>
      <c r="I37" s="1359"/>
      <c r="J37" s="196" t="s">
        <v>9675</v>
      </c>
      <c r="K37" s="1359"/>
      <c r="L37" s="1362"/>
      <c r="M37" s="1364"/>
      <c r="P37" s="188"/>
    </row>
    <row r="38" spans="1:16" ht="21.75" customHeight="1" thickBot="1" x14ac:dyDescent="0.3">
      <c r="A38" s="223"/>
      <c r="B38" s="224" t="s">
        <v>9676</v>
      </c>
      <c r="C38" s="223" t="s">
        <v>9673</v>
      </c>
      <c r="D38" s="227">
        <v>810000</v>
      </c>
      <c r="E38" s="188"/>
      <c r="F38" s="188"/>
      <c r="G38" s="226"/>
      <c r="H38" s="188"/>
      <c r="I38" s="1359"/>
      <c r="J38" s="196"/>
      <c r="K38" s="1359"/>
      <c r="L38" s="1362"/>
      <c r="M38" s="1364"/>
      <c r="P38" s="188"/>
    </row>
    <row r="39" spans="1:16" ht="21.75" customHeight="1" thickBot="1" x14ac:dyDescent="0.3">
      <c r="A39" s="223">
        <v>4</v>
      </c>
      <c r="B39" s="224" t="s">
        <v>9672</v>
      </c>
      <c r="C39" s="223" t="s">
        <v>9673</v>
      </c>
      <c r="D39" s="227">
        <v>810000</v>
      </c>
      <c r="E39" s="188"/>
      <c r="F39" s="188"/>
      <c r="G39" s="226"/>
      <c r="H39" s="188"/>
      <c r="I39" s="1359"/>
      <c r="J39" s="196" t="s">
        <v>9677</v>
      </c>
      <c r="K39" s="1359"/>
      <c r="L39" s="1362"/>
      <c r="M39" s="1364"/>
      <c r="P39" s="188"/>
    </row>
    <row r="40" spans="1:16" ht="21.75" customHeight="1" thickBot="1" x14ac:dyDescent="0.3">
      <c r="A40" s="223">
        <v>4</v>
      </c>
      <c r="B40" s="224" t="s">
        <v>9678</v>
      </c>
      <c r="C40" s="223" t="s">
        <v>9673</v>
      </c>
      <c r="D40" s="227">
        <v>810000</v>
      </c>
      <c r="E40" s="188"/>
      <c r="F40" s="188"/>
      <c r="G40" s="226"/>
      <c r="H40" s="188"/>
      <c r="I40" s="1359"/>
      <c r="J40" s="196" t="s">
        <v>9679</v>
      </c>
      <c r="K40" s="1359"/>
      <c r="L40" s="1362"/>
      <c r="M40" s="1364"/>
      <c r="P40" s="188"/>
    </row>
    <row r="41" spans="1:16" ht="21.75" customHeight="1" thickBot="1" x14ac:dyDescent="0.3">
      <c r="A41" s="223">
        <v>4</v>
      </c>
      <c r="B41" s="224" t="s">
        <v>9680</v>
      </c>
      <c r="C41" s="223" t="s">
        <v>9673</v>
      </c>
      <c r="D41" s="227">
        <v>553000</v>
      </c>
      <c r="E41" s="188"/>
      <c r="F41" s="188"/>
      <c r="G41" s="226"/>
      <c r="H41" s="188"/>
      <c r="I41" s="1359"/>
      <c r="J41" s="196" t="s">
        <v>9681</v>
      </c>
      <c r="K41" s="1359"/>
      <c r="L41" s="1362"/>
      <c r="M41" s="1364"/>
      <c r="P41" s="188"/>
    </row>
    <row r="42" spans="1:16" ht="21.75" customHeight="1" thickBot="1" x14ac:dyDescent="0.3">
      <c r="A42" s="223">
        <v>4</v>
      </c>
      <c r="B42" s="224" t="s">
        <v>9682</v>
      </c>
      <c r="C42" s="223" t="s">
        <v>9673</v>
      </c>
      <c r="D42" s="227">
        <v>553000</v>
      </c>
      <c r="E42" s="188"/>
      <c r="F42" s="188"/>
      <c r="G42" s="226"/>
      <c r="H42" s="188"/>
      <c r="I42" s="1359"/>
      <c r="J42" s="196" t="s">
        <v>9683</v>
      </c>
      <c r="K42" s="1359"/>
      <c r="L42" s="1362"/>
      <c r="M42" s="1364"/>
      <c r="P42" s="188"/>
    </row>
    <row r="43" spans="1:16" ht="21.75" customHeight="1" thickBot="1" x14ac:dyDescent="0.3">
      <c r="A43" s="223">
        <v>4</v>
      </c>
      <c r="B43" s="224" t="s">
        <v>9684</v>
      </c>
      <c r="C43" s="223" t="s">
        <v>9673</v>
      </c>
      <c r="D43" s="227">
        <v>553000</v>
      </c>
      <c r="E43" s="188"/>
      <c r="F43" s="188"/>
      <c r="G43" s="226"/>
      <c r="H43" s="188"/>
      <c r="I43" s="1359"/>
      <c r="J43" s="196" t="s">
        <v>9685</v>
      </c>
      <c r="K43" s="1359"/>
      <c r="L43" s="1362"/>
      <c r="M43" s="1364"/>
      <c r="P43" s="188"/>
    </row>
    <row r="44" spans="1:16" ht="21.75" customHeight="1" thickBot="1" x14ac:dyDescent="0.3">
      <c r="A44" s="223">
        <v>4</v>
      </c>
      <c r="B44" s="224" t="s">
        <v>9686</v>
      </c>
      <c r="C44" s="223" t="s">
        <v>9673</v>
      </c>
      <c r="D44" s="227">
        <v>553000</v>
      </c>
      <c r="E44" s="188"/>
      <c r="F44" s="188"/>
      <c r="G44" s="226"/>
      <c r="H44" s="188"/>
      <c r="I44" s="1359"/>
      <c r="J44" s="196" t="s">
        <v>9687</v>
      </c>
      <c r="K44" s="1359"/>
      <c r="L44" s="1362"/>
      <c r="M44" s="1364"/>
      <c r="P44" s="188"/>
    </row>
    <row r="45" spans="1:16" ht="21.75" customHeight="1" thickBot="1" x14ac:dyDescent="0.3">
      <c r="A45" s="223">
        <v>4</v>
      </c>
      <c r="B45" s="224" t="s">
        <v>9688</v>
      </c>
      <c r="C45" s="223" t="s">
        <v>9673</v>
      </c>
      <c r="D45" s="227">
        <v>553000</v>
      </c>
      <c r="E45" s="188"/>
      <c r="F45" s="188"/>
      <c r="G45" s="226"/>
      <c r="H45" s="188"/>
      <c r="I45" s="1359"/>
      <c r="J45" s="196" t="s">
        <v>9621</v>
      </c>
      <c r="K45" s="1359"/>
      <c r="L45" s="1362"/>
      <c r="M45" s="1364"/>
      <c r="P45" s="188"/>
    </row>
    <row r="46" spans="1:16" ht="21.75" customHeight="1" thickBot="1" x14ac:dyDescent="0.3">
      <c r="A46" s="223">
        <v>4</v>
      </c>
      <c r="B46" s="224" t="s">
        <v>9689</v>
      </c>
      <c r="C46" s="223" t="s">
        <v>9673</v>
      </c>
      <c r="D46" s="227">
        <v>553000</v>
      </c>
      <c r="E46" s="188" t="s">
        <v>9690</v>
      </c>
      <c r="F46" s="188"/>
      <c r="G46" s="226"/>
      <c r="H46" s="188"/>
      <c r="I46" s="1360"/>
      <c r="J46" s="198" t="s">
        <v>9623</v>
      </c>
      <c r="K46" s="1360"/>
      <c r="L46" s="1363"/>
      <c r="M46" s="1364"/>
      <c r="P46" s="188"/>
    </row>
    <row r="47" spans="1:16" ht="21.75" customHeight="1" thickBot="1" x14ac:dyDescent="0.3">
      <c r="A47" s="223">
        <v>4</v>
      </c>
      <c r="B47" s="224" t="s">
        <v>9691</v>
      </c>
      <c r="C47" s="223" t="s">
        <v>9673</v>
      </c>
      <c r="D47" s="227">
        <v>553000</v>
      </c>
      <c r="E47" s="188" t="s">
        <v>9690</v>
      </c>
      <c r="F47" s="188"/>
      <c r="G47" s="226"/>
      <c r="H47" s="188"/>
      <c r="I47" s="228"/>
      <c r="J47" s="198"/>
      <c r="K47" s="229"/>
      <c r="L47" s="230"/>
      <c r="M47" s="231"/>
      <c r="P47" s="188"/>
    </row>
    <row r="48" spans="1:16" ht="21.75" customHeight="1" thickBot="1" x14ac:dyDescent="0.3">
      <c r="A48" s="223">
        <v>5</v>
      </c>
      <c r="B48" s="224" t="s">
        <v>9692</v>
      </c>
      <c r="C48" s="223" t="s">
        <v>9673</v>
      </c>
      <c r="D48" s="225" t="s">
        <v>9693</v>
      </c>
      <c r="E48" s="188"/>
      <c r="F48" s="188"/>
      <c r="G48" s="188"/>
      <c r="H48" s="188"/>
      <c r="I48" s="228">
        <v>2</v>
      </c>
      <c r="J48" s="232" t="s">
        <v>9694</v>
      </c>
      <c r="K48" s="229"/>
      <c r="L48" s="229"/>
      <c r="M48" s="231"/>
      <c r="P48" s="188"/>
    </row>
    <row r="49" spans="1:16" ht="21.75" customHeight="1" thickBot="1" x14ac:dyDescent="0.3">
      <c r="A49" s="233"/>
      <c r="B49" s="224" t="s">
        <v>9695</v>
      </c>
      <c r="C49" s="223" t="s">
        <v>9673</v>
      </c>
      <c r="D49" s="227">
        <v>576000</v>
      </c>
      <c r="E49" s="188"/>
      <c r="F49" s="188"/>
      <c r="G49" s="188"/>
      <c r="H49" s="188"/>
      <c r="I49" s="203"/>
      <c r="J49" s="234"/>
      <c r="K49" s="204"/>
      <c r="L49" s="204"/>
      <c r="M49" s="231"/>
      <c r="P49" s="188"/>
    </row>
    <row r="50" spans="1:16" ht="21.75" customHeight="1" thickBot="1" x14ac:dyDescent="0.3">
      <c r="A50" s="233"/>
      <c r="B50" s="224" t="s">
        <v>9696</v>
      </c>
      <c r="C50" s="223" t="s">
        <v>9673</v>
      </c>
      <c r="D50" s="227">
        <v>576000</v>
      </c>
      <c r="E50" s="188" t="s">
        <v>9697</v>
      </c>
      <c r="F50" s="188"/>
      <c r="G50" s="188"/>
      <c r="H50" s="188"/>
      <c r="I50" s="1358" t="s">
        <v>9698</v>
      </c>
      <c r="J50" s="195" t="s">
        <v>9603</v>
      </c>
      <c r="K50" s="1358" t="s">
        <v>9604</v>
      </c>
      <c r="L50" s="1361">
        <v>7760000</v>
      </c>
      <c r="M50" s="1364"/>
      <c r="P50" s="188"/>
    </row>
    <row r="51" spans="1:16" ht="21.75" customHeight="1" thickBot="1" x14ac:dyDescent="0.3">
      <c r="A51" s="233"/>
      <c r="B51" s="224" t="s">
        <v>9699</v>
      </c>
      <c r="C51" s="223" t="s">
        <v>9673</v>
      </c>
      <c r="D51" s="227">
        <v>576000</v>
      </c>
      <c r="E51" s="188" t="s">
        <v>9697</v>
      </c>
      <c r="F51" s="188"/>
      <c r="G51" s="188"/>
      <c r="H51" s="188"/>
      <c r="I51" s="1359"/>
      <c r="J51" s="195"/>
      <c r="K51" s="1359"/>
      <c r="L51" s="1362"/>
      <c r="M51" s="1364"/>
      <c r="P51" s="188"/>
    </row>
    <row r="52" spans="1:16" ht="21.75" customHeight="1" thickBot="1" x14ac:dyDescent="0.3">
      <c r="A52" s="233"/>
      <c r="B52" s="224" t="s">
        <v>9700</v>
      </c>
      <c r="C52" s="223" t="s">
        <v>9673</v>
      </c>
      <c r="D52" s="227">
        <v>576000</v>
      </c>
      <c r="E52" s="188" t="s">
        <v>9697</v>
      </c>
      <c r="F52" s="188"/>
      <c r="G52" s="188"/>
      <c r="H52" s="188"/>
      <c r="I52" s="1359"/>
      <c r="J52" s="195"/>
      <c r="K52" s="1359"/>
      <c r="L52" s="1362"/>
      <c r="M52" s="1364"/>
      <c r="P52" s="188"/>
    </row>
    <row r="53" spans="1:16" ht="21.75" customHeight="1" thickBot="1" x14ac:dyDescent="0.3">
      <c r="A53" s="233"/>
      <c r="B53" s="224" t="s">
        <v>9701</v>
      </c>
      <c r="C53" s="223" t="s">
        <v>9673</v>
      </c>
      <c r="D53" s="227">
        <v>576000</v>
      </c>
      <c r="E53" s="188" t="s">
        <v>9697</v>
      </c>
      <c r="F53" s="188"/>
      <c r="G53" s="188"/>
      <c r="H53" s="188"/>
      <c r="I53" s="1359"/>
      <c r="J53" s="196" t="s">
        <v>9606</v>
      </c>
      <c r="K53" s="1359"/>
      <c r="L53" s="1362"/>
      <c r="M53" s="1364"/>
      <c r="P53" s="188"/>
    </row>
    <row r="54" spans="1:16" ht="21.75" customHeight="1" thickBot="1" x14ac:dyDescent="0.3">
      <c r="A54" s="233"/>
      <c r="B54" s="224" t="s">
        <v>9702</v>
      </c>
      <c r="C54" s="223" t="s">
        <v>9673</v>
      </c>
      <c r="D54" s="227">
        <v>576000</v>
      </c>
      <c r="E54" s="188" t="s">
        <v>9697</v>
      </c>
      <c r="F54" s="188"/>
      <c r="G54" s="188"/>
      <c r="H54" s="188"/>
      <c r="I54" s="1359"/>
      <c r="J54" s="196"/>
      <c r="K54" s="1359"/>
      <c r="L54" s="1362"/>
      <c r="M54" s="1364"/>
      <c r="P54" s="188"/>
    </row>
    <row r="55" spans="1:16" ht="21.75" customHeight="1" thickBot="1" x14ac:dyDescent="0.3">
      <c r="A55" s="233"/>
      <c r="B55" s="224" t="s">
        <v>9703</v>
      </c>
      <c r="C55" s="223" t="s">
        <v>9673</v>
      </c>
      <c r="D55" s="227">
        <v>576000</v>
      </c>
      <c r="E55" s="188" t="s">
        <v>9697</v>
      </c>
      <c r="F55" s="188"/>
      <c r="G55" s="188"/>
      <c r="H55" s="188"/>
      <c r="I55" s="1359"/>
      <c r="J55" s="196"/>
      <c r="K55" s="1359"/>
      <c r="L55" s="1362"/>
      <c r="M55" s="1364"/>
      <c r="P55" s="188"/>
    </row>
    <row r="56" spans="1:16" ht="21.75" customHeight="1" thickBot="1" x14ac:dyDescent="0.3">
      <c r="A56" s="233"/>
      <c r="B56" s="224" t="s">
        <v>9704</v>
      </c>
      <c r="C56" s="223" t="s">
        <v>9673</v>
      </c>
      <c r="D56" s="227">
        <v>576000</v>
      </c>
      <c r="E56" s="188" t="s">
        <v>9697</v>
      </c>
      <c r="F56" s="188"/>
      <c r="G56" s="188"/>
      <c r="H56" s="188"/>
      <c r="I56" s="1359"/>
      <c r="J56" s="196" t="s">
        <v>9705</v>
      </c>
      <c r="K56" s="1359"/>
      <c r="L56" s="1362"/>
      <c r="M56" s="1364"/>
      <c r="P56" s="188"/>
    </row>
    <row r="57" spans="1:16" ht="21.75" customHeight="1" thickBot="1" x14ac:dyDescent="0.3">
      <c r="A57" s="233"/>
      <c r="B57" s="224" t="s">
        <v>9706</v>
      </c>
      <c r="C57" s="223" t="s">
        <v>9673</v>
      </c>
      <c r="D57" s="227">
        <v>576000</v>
      </c>
      <c r="E57" s="188" t="s">
        <v>9697</v>
      </c>
      <c r="F57" s="188"/>
      <c r="G57" s="188"/>
      <c r="H57" s="188"/>
      <c r="I57" s="1359"/>
      <c r="J57" s="196" t="s">
        <v>9610</v>
      </c>
      <c r="K57" s="1359"/>
      <c r="L57" s="1362"/>
      <c r="M57" s="1364"/>
      <c r="P57" s="188"/>
    </row>
    <row r="58" spans="1:16" ht="21.75" customHeight="1" thickBot="1" x14ac:dyDescent="0.3">
      <c r="A58" s="233"/>
      <c r="B58" s="224" t="s">
        <v>9707</v>
      </c>
      <c r="C58" s="223" t="s">
        <v>9673</v>
      </c>
      <c r="D58" s="227">
        <v>576000</v>
      </c>
      <c r="E58" s="188" t="s">
        <v>9697</v>
      </c>
      <c r="F58" s="188"/>
      <c r="G58" s="188"/>
      <c r="H58" s="188"/>
      <c r="I58" s="1359"/>
      <c r="J58" s="196"/>
      <c r="K58" s="1359"/>
      <c r="L58" s="1362"/>
      <c r="M58" s="1364"/>
      <c r="P58" s="188"/>
    </row>
    <row r="59" spans="1:16" ht="21.75" customHeight="1" thickBot="1" x14ac:dyDescent="0.3">
      <c r="A59" s="233"/>
      <c r="B59" s="224" t="s">
        <v>9708</v>
      </c>
      <c r="C59" s="223" t="s">
        <v>9673</v>
      </c>
      <c r="D59" s="227">
        <v>576000</v>
      </c>
      <c r="E59" s="188" t="s">
        <v>9697</v>
      </c>
      <c r="F59" s="188"/>
      <c r="G59" s="188"/>
      <c r="H59" s="188"/>
      <c r="I59" s="1359"/>
      <c r="J59" s="196"/>
      <c r="K59" s="1359"/>
      <c r="L59" s="1362"/>
      <c r="M59" s="1364"/>
      <c r="P59" s="188"/>
    </row>
    <row r="60" spans="1:16" ht="21.75" customHeight="1" thickBot="1" x14ac:dyDescent="0.3">
      <c r="A60" s="233"/>
      <c r="B60" s="224" t="s">
        <v>9709</v>
      </c>
      <c r="C60" s="223" t="s">
        <v>9673</v>
      </c>
      <c r="D60" s="227">
        <v>259000</v>
      </c>
      <c r="E60" s="188"/>
      <c r="F60" s="188"/>
      <c r="G60" s="188"/>
      <c r="H60" s="188"/>
      <c r="I60" s="1359"/>
      <c r="J60" s="196" t="s">
        <v>9710</v>
      </c>
      <c r="K60" s="1359"/>
      <c r="L60" s="1362"/>
      <c r="M60" s="1364"/>
      <c r="P60" s="188"/>
    </row>
    <row r="61" spans="1:16" ht="21.75" customHeight="1" thickBot="1" x14ac:dyDescent="0.3">
      <c r="A61" s="233"/>
      <c r="B61" s="224" t="s">
        <v>9711</v>
      </c>
      <c r="C61" s="223" t="s">
        <v>9673</v>
      </c>
      <c r="D61" s="227">
        <v>259000</v>
      </c>
      <c r="E61" s="188" t="s">
        <v>9712</v>
      </c>
      <c r="F61" s="188"/>
      <c r="G61" s="188"/>
      <c r="H61" s="188"/>
      <c r="I61" s="1359"/>
      <c r="J61" s="196"/>
      <c r="K61" s="1359"/>
      <c r="L61" s="1362"/>
      <c r="M61" s="1364"/>
      <c r="P61" s="188"/>
    </row>
    <row r="62" spans="1:16" ht="21.75" customHeight="1" thickBot="1" x14ac:dyDescent="0.3">
      <c r="A62" s="233"/>
      <c r="B62" s="224" t="s">
        <v>9713</v>
      </c>
      <c r="C62" s="223" t="s">
        <v>9673</v>
      </c>
      <c r="D62" s="227">
        <v>259000</v>
      </c>
      <c r="E62" s="188" t="s">
        <v>9712</v>
      </c>
      <c r="F62" s="188"/>
      <c r="G62" s="188"/>
      <c r="H62" s="188"/>
      <c r="I62" s="1359"/>
      <c r="J62" s="196"/>
      <c r="K62" s="1359"/>
      <c r="L62" s="1362"/>
      <c r="M62" s="1364"/>
      <c r="P62" s="188"/>
    </row>
    <row r="63" spans="1:16" ht="21.75" customHeight="1" thickBot="1" x14ac:dyDescent="0.3">
      <c r="A63" s="233"/>
      <c r="B63" s="224" t="s">
        <v>9714</v>
      </c>
      <c r="C63" s="223" t="s">
        <v>9673</v>
      </c>
      <c r="D63" s="227">
        <v>259000</v>
      </c>
      <c r="E63" s="188" t="s">
        <v>9712</v>
      </c>
      <c r="F63" s="188"/>
      <c r="G63" s="188"/>
      <c r="H63" s="188"/>
      <c r="I63" s="1359"/>
      <c r="J63" s="196"/>
      <c r="K63" s="1359"/>
      <c r="L63" s="1362"/>
      <c r="M63" s="1364"/>
      <c r="P63" s="188"/>
    </row>
    <row r="64" spans="1:16" ht="21.75" customHeight="1" thickBot="1" x14ac:dyDescent="0.3">
      <c r="A64" s="233"/>
      <c r="B64" s="235" t="s">
        <v>9715</v>
      </c>
      <c r="C64" s="236" t="s">
        <v>9716</v>
      </c>
      <c r="D64" s="237">
        <v>80000</v>
      </c>
      <c r="E64" s="188"/>
      <c r="F64" s="188"/>
      <c r="G64" s="188"/>
      <c r="H64" s="188"/>
      <c r="I64" s="1359"/>
      <c r="J64" s="196" t="s">
        <v>9614</v>
      </c>
      <c r="K64" s="1359"/>
      <c r="L64" s="1362"/>
      <c r="M64" s="1364"/>
      <c r="P64" s="188"/>
    </row>
    <row r="65" spans="1:16" ht="30" customHeight="1" thickBot="1" x14ac:dyDescent="0.3">
      <c r="A65" s="1366"/>
      <c r="B65" s="235" t="s">
        <v>9717</v>
      </c>
      <c r="C65" s="236" t="s">
        <v>9716</v>
      </c>
      <c r="D65" s="237">
        <v>80000</v>
      </c>
      <c r="E65" s="188"/>
      <c r="F65" s="188"/>
      <c r="G65" s="188"/>
      <c r="H65" s="188"/>
      <c r="I65" s="1359"/>
      <c r="J65" s="196" t="s">
        <v>9616</v>
      </c>
      <c r="K65" s="1359"/>
      <c r="L65" s="1362"/>
      <c r="M65" s="1364"/>
      <c r="P65" s="238"/>
    </row>
    <row r="66" spans="1:16" ht="30" customHeight="1" thickBot="1" x14ac:dyDescent="0.3">
      <c r="A66" s="1366"/>
      <c r="B66" s="235" t="s">
        <v>9715</v>
      </c>
      <c r="C66" s="236" t="s">
        <v>9716</v>
      </c>
      <c r="D66" s="237">
        <v>80000</v>
      </c>
      <c r="E66" s="188"/>
      <c r="F66" s="188"/>
      <c r="G66" s="188"/>
      <c r="H66" s="188"/>
      <c r="I66" s="1359"/>
      <c r="J66" s="196" t="s">
        <v>9619</v>
      </c>
      <c r="K66" s="1359"/>
      <c r="L66" s="1362"/>
      <c r="M66" s="1364"/>
      <c r="P66" s="238"/>
    </row>
    <row r="67" spans="1:16" ht="30" customHeight="1" thickBot="1" x14ac:dyDescent="0.3">
      <c r="A67" s="1366"/>
      <c r="B67" s="235" t="s">
        <v>9718</v>
      </c>
      <c r="C67" s="236" t="s">
        <v>9716</v>
      </c>
      <c r="D67" s="237">
        <f>D66*3/5</f>
        <v>48000</v>
      </c>
      <c r="E67" s="239" t="s">
        <v>9719</v>
      </c>
      <c r="F67" s="239"/>
      <c r="G67" s="188"/>
      <c r="H67" s="188"/>
      <c r="I67" s="1359"/>
      <c r="J67" s="196" t="s">
        <v>9720</v>
      </c>
      <c r="K67" s="1359"/>
      <c r="L67" s="1362"/>
      <c r="M67" s="1364"/>
      <c r="P67" s="238"/>
    </row>
    <row r="68" spans="1:16" ht="30" customHeight="1" thickBot="1" x14ac:dyDescent="0.3">
      <c r="A68" s="1366"/>
      <c r="B68" s="235" t="s">
        <v>9721</v>
      </c>
      <c r="C68" s="236" t="s">
        <v>9716</v>
      </c>
      <c r="D68" s="237">
        <f>D66*7/5</f>
        <v>112000</v>
      </c>
      <c r="E68" s="239" t="s">
        <v>9719</v>
      </c>
      <c r="F68" s="239"/>
      <c r="G68" s="188"/>
      <c r="H68" s="188"/>
      <c r="I68" s="1360"/>
      <c r="J68" s="198" t="s">
        <v>9623</v>
      </c>
      <c r="K68" s="1360"/>
      <c r="L68" s="1363"/>
      <c r="M68" s="1364"/>
      <c r="P68" s="238"/>
    </row>
    <row r="69" spans="1:16" ht="30" customHeight="1" thickBot="1" x14ac:dyDescent="0.3">
      <c r="A69" s="1366"/>
      <c r="B69" s="235" t="s">
        <v>9722</v>
      </c>
      <c r="C69" s="236" t="s">
        <v>9716</v>
      </c>
      <c r="D69" s="237">
        <f>D66*10/5</f>
        <v>160000</v>
      </c>
      <c r="E69" s="239" t="s">
        <v>9719</v>
      </c>
      <c r="F69" s="239"/>
      <c r="G69" s="188"/>
      <c r="H69" s="188"/>
      <c r="I69" s="1358" t="s">
        <v>9723</v>
      </c>
      <c r="J69" s="195" t="s">
        <v>9626</v>
      </c>
      <c r="K69" s="1358" t="s">
        <v>9604</v>
      </c>
      <c r="L69" s="1361">
        <v>6983000</v>
      </c>
      <c r="M69" s="1364"/>
      <c r="P69" s="238"/>
    </row>
    <row r="70" spans="1:16" ht="30" customHeight="1" thickBot="1" x14ac:dyDescent="0.3">
      <c r="A70" s="1366"/>
      <c r="B70" s="235" t="s">
        <v>9724</v>
      </c>
      <c r="C70" s="236" t="s">
        <v>9716</v>
      </c>
      <c r="D70" s="237">
        <f>D64*15/5</f>
        <v>240000</v>
      </c>
      <c r="E70" s="239" t="s">
        <v>9719</v>
      </c>
      <c r="F70" s="239"/>
      <c r="G70" s="188"/>
      <c r="H70" s="188"/>
      <c r="I70" s="1359"/>
      <c r="J70" s="195"/>
      <c r="K70" s="1359"/>
      <c r="L70" s="1362"/>
      <c r="M70" s="1364"/>
      <c r="P70" s="238"/>
    </row>
    <row r="71" spans="1:16" ht="30" customHeight="1" thickBot="1" x14ac:dyDescent="0.3">
      <c r="A71" s="1366"/>
      <c r="B71" s="235" t="s">
        <v>9725</v>
      </c>
      <c r="C71" s="236" t="s">
        <v>9716</v>
      </c>
      <c r="D71" s="237">
        <f>D64</f>
        <v>80000</v>
      </c>
      <c r="E71" s="239" t="s">
        <v>9726</v>
      </c>
      <c r="F71" s="239"/>
      <c r="G71" s="188"/>
      <c r="H71" s="188"/>
      <c r="I71" s="1359"/>
      <c r="J71" s="196" t="s">
        <v>9606</v>
      </c>
      <c r="K71" s="1359"/>
      <c r="L71" s="1362"/>
      <c r="M71" s="1364"/>
      <c r="P71" s="238"/>
    </row>
    <row r="72" spans="1:16" ht="30" customHeight="1" thickBot="1" x14ac:dyDescent="0.3">
      <c r="A72" s="1366"/>
      <c r="B72" s="197" t="s">
        <v>9727</v>
      </c>
      <c r="C72" s="192" t="s">
        <v>9728</v>
      </c>
      <c r="D72" s="193">
        <v>156000</v>
      </c>
      <c r="E72" s="188"/>
      <c r="F72" s="188"/>
      <c r="G72" s="188"/>
      <c r="H72" s="188"/>
      <c r="I72" s="1359"/>
      <c r="J72" s="196" t="s">
        <v>9631</v>
      </c>
      <c r="K72" s="1359"/>
      <c r="L72" s="1362"/>
      <c r="M72" s="1364"/>
      <c r="P72" s="238"/>
    </row>
    <row r="73" spans="1:16" ht="30" customHeight="1" thickBot="1" x14ac:dyDescent="0.3">
      <c r="A73" s="1366"/>
      <c r="B73" s="197" t="s">
        <v>9729</v>
      </c>
      <c r="C73" s="192" t="s">
        <v>9728</v>
      </c>
      <c r="D73" s="193">
        <v>163000</v>
      </c>
      <c r="E73" s="188"/>
      <c r="F73" s="188"/>
      <c r="G73" s="188"/>
      <c r="H73" s="188"/>
      <c r="I73" s="1359"/>
      <c r="J73" s="196" t="s">
        <v>9610</v>
      </c>
      <c r="K73" s="1359"/>
      <c r="L73" s="1362"/>
      <c r="M73" s="1364"/>
      <c r="P73" s="238"/>
    </row>
    <row r="74" spans="1:16" ht="30" customHeight="1" thickBot="1" x14ac:dyDescent="0.3">
      <c r="A74" s="1366"/>
      <c r="B74" s="197" t="s">
        <v>9730</v>
      </c>
      <c r="C74" s="192" t="s">
        <v>9728</v>
      </c>
      <c r="D74" s="193">
        <f>D73*15/10</f>
        <v>244500</v>
      </c>
      <c r="E74" s="239" t="s">
        <v>9731</v>
      </c>
      <c r="F74" s="239"/>
      <c r="G74" s="188"/>
      <c r="H74" s="188"/>
      <c r="I74" s="1359"/>
      <c r="J74" s="196"/>
      <c r="K74" s="1359"/>
      <c r="L74" s="1362"/>
      <c r="M74" s="1364"/>
      <c r="P74" s="238"/>
    </row>
    <row r="75" spans="1:16" ht="30" customHeight="1" thickBot="1" x14ac:dyDescent="0.3">
      <c r="A75" s="1366"/>
      <c r="B75" s="197" t="s">
        <v>9732</v>
      </c>
      <c r="C75" s="192" t="s">
        <v>9728</v>
      </c>
      <c r="D75" s="193">
        <f>D73*3/6</f>
        <v>81500</v>
      </c>
      <c r="E75" s="239" t="s">
        <v>9731</v>
      </c>
      <c r="F75" s="239"/>
      <c r="G75" s="188"/>
      <c r="H75" s="188"/>
      <c r="I75" s="1359"/>
      <c r="J75" s="196" t="s">
        <v>9641</v>
      </c>
      <c r="K75" s="1359"/>
      <c r="L75" s="1362"/>
      <c r="M75" s="1364"/>
      <c r="P75" s="238"/>
    </row>
    <row r="76" spans="1:16" ht="30" customHeight="1" thickBot="1" x14ac:dyDescent="0.3">
      <c r="A76" s="1366"/>
      <c r="B76" s="240" t="s">
        <v>9733</v>
      </c>
      <c r="C76" s="241" t="s">
        <v>9728</v>
      </c>
      <c r="D76" s="212">
        <v>202000</v>
      </c>
      <c r="E76" s="188"/>
      <c r="F76" s="188"/>
      <c r="G76" s="188"/>
      <c r="H76" s="188"/>
      <c r="I76" s="1359"/>
      <c r="J76" s="196" t="s">
        <v>9643</v>
      </c>
      <c r="K76" s="1359"/>
      <c r="L76" s="1362"/>
      <c r="M76" s="1364"/>
      <c r="P76" s="238"/>
    </row>
    <row r="77" spans="1:16" ht="30" customHeight="1" thickBot="1" x14ac:dyDescent="0.3">
      <c r="A77" s="201"/>
      <c r="B77" s="240" t="s">
        <v>9734</v>
      </c>
      <c r="C77" s="241" t="s">
        <v>9728</v>
      </c>
      <c r="D77" s="212">
        <v>202000</v>
      </c>
      <c r="E77" s="188" t="s">
        <v>9735</v>
      </c>
      <c r="F77" s="188"/>
      <c r="G77" s="188"/>
      <c r="H77" s="188"/>
      <c r="I77" s="1359"/>
      <c r="J77" s="196" t="s">
        <v>9736</v>
      </c>
      <c r="K77" s="1359"/>
      <c r="L77" s="1362"/>
      <c r="M77" s="1364"/>
      <c r="P77" s="238"/>
    </row>
    <row r="78" spans="1:16" ht="30" customHeight="1" thickBot="1" x14ac:dyDescent="0.3">
      <c r="A78" s="201"/>
      <c r="B78" s="240" t="s">
        <v>9737</v>
      </c>
      <c r="C78" s="241" t="s">
        <v>9728</v>
      </c>
      <c r="D78" s="212">
        <v>202000</v>
      </c>
      <c r="E78" s="188"/>
      <c r="F78" s="188"/>
      <c r="G78" s="188"/>
      <c r="H78" s="188"/>
      <c r="I78" s="1360"/>
      <c r="J78" s="198" t="s">
        <v>9623</v>
      </c>
      <c r="K78" s="1360"/>
      <c r="L78" s="1363"/>
      <c r="M78" s="1364"/>
      <c r="P78" s="238"/>
    </row>
    <row r="79" spans="1:16" ht="30" customHeight="1" thickBot="1" x14ac:dyDescent="0.3">
      <c r="A79" s="201"/>
      <c r="B79" s="240" t="s">
        <v>9738</v>
      </c>
      <c r="C79" s="241" t="s">
        <v>9728</v>
      </c>
      <c r="D79" s="212">
        <v>202000</v>
      </c>
      <c r="E79" s="188"/>
      <c r="F79" s="188"/>
      <c r="G79" s="188"/>
      <c r="H79" s="188"/>
      <c r="I79" s="1358" t="s">
        <v>9739</v>
      </c>
      <c r="J79" s="242" t="s">
        <v>9740</v>
      </c>
      <c r="K79" s="1358" t="s">
        <v>9604</v>
      </c>
      <c r="L79" s="1361">
        <v>6208000</v>
      </c>
      <c r="M79" s="1364"/>
      <c r="P79" s="238"/>
    </row>
    <row r="80" spans="1:16" ht="30" customHeight="1" thickBot="1" x14ac:dyDescent="0.3">
      <c r="A80" s="201"/>
      <c r="B80" s="240" t="s">
        <v>9741</v>
      </c>
      <c r="C80" s="241" t="s">
        <v>9728</v>
      </c>
      <c r="D80" s="212">
        <v>202000</v>
      </c>
      <c r="E80" s="188" t="s">
        <v>9735</v>
      </c>
      <c r="F80" s="188"/>
      <c r="G80" s="188"/>
      <c r="H80" s="188"/>
      <c r="I80" s="1359"/>
      <c r="J80" s="196" t="s">
        <v>9651</v>
      </c>
      <c r="K80" s="1359"/>
      <c r="L80" s="1362"/>
      <c r="M80" s="1364"/>
      <c r="P80" s="238"/>
    </row>
    <row r="81" spans="1:16" ht="30" customHeight="1" thickBot="1" x14ac:dyDescent="0.3">
      <c r="A81" s="201"/>
      <c r="B81" s="240" t="s">
        <v>9742</v>
      </c>
      <c r="C81" s="241" t="s">
        <v>9728</v>
      </c>
      <c r="D81" s="212">
        <v>202000</v>
      </c>
      <c r="E81" s="188" t="s">
        <v>9735</v>
      </c>
      <c r="F81" s="188"/>
      <c r="G81" s="188"/>
      <c r="H81" s="188"/>
      <c r="I81" s="1359"/>
      <c r="J81" s="196" t="s">
        <v>9743</v>
      </c>
      <c r="K81" s="1359"/>
      <c r="L81" s="1362"/>
      <c r="M81" s="1364"/>
      <c r="P81" s="238"/>
    </row>
    <row r="82" spans="1:16" ht="30" customHeight="1" thickBot="1" x14ac:dyDescent="0.3">
      <c r="A82" s="201"/>
      <c r="B82" s="240" t="s">
        <v>9744</v>
      </c>
      <c r="C82" s="241" t="s">
        <v>9728</v>
      </c>
      <c r="D82" s="212">
        <v>202000</v>
      </c>
      <c r="E82" s="188" t="s">
        <v>9735</v>
      </c>
      <c r="F82" s="188"/>
      <c r="G82" s="188"/>
      <c r="H82" s="188"/>
      <c r="I82" s="1359"/>
      <c r="J82" s="196" t="s">
        <v>9745</v>
      </c>
      <c r="K82" s="1359"/>
      <c r="L82" s="1362"/>
      <c r="M82" s="1364"/>
      <c r="P82" s="238"/>
    </row>
    <row r="83" spans="1:16" ht="30" customHeight="1" thickBot="1" x14ac:dyDescent="0.3">
      <c r="A83" s="201"/>
      <c r="B83" s="240" t="s">
        <v>9746</v>
      </c>
      <c r="C83" s="241" t="s">
        <v>9728</v>
      </c>
      <c r="D83" s="212">
        <v>202000</v>
      </c>
      <c r="E83" s="188" t="s">
        <v>9735</v>
      </c>
      <c r="F83" s="188"/>
      <c r="G83" s="188"/>
      <c r="H83" s="188"/>
      <c r="I83" s="1359"/>
      <c r="J83" s="196" t="s">
        <v>9658</v>
      </c>
      <c r="K83" s="1359"/>
      <c r="L83" s="1362"/>
      <c r="M83" s="1364"/>
      <c r="P83" s="238"/>
    </row>
    <row r="84" spans="1:16" ht="30" customHeight="1" thickBot="1" x14ac:dyDescent="0.3">
      <c r="A84" s="201"/>
      <c r="B84" s="240" t="s">
        <v>9747</v>
      </c>
      <c r="C84" s="241" t="s">
        <v>9728</v>
      </c>
      <c r="D84" s="212">
        <v>202000</v>
      </c>
      <c r="E84" s="188" t="s">
        <v>9735</v>
      </c>
      <c r="F84" s="188"/>
      <c r="G84" s="188"/>
      <c r="H84" s="188"/>
      <c r="I84" s="1359"/>
      <c r="J84" s="196" t="s">
        <v>9660</v>
      </c>
      <c r="K84" s="1359"/>
      <c r="L84" s="1362"/>
      <c r="M84" s="1364"/>
      <c r="P84" s="238"/>
    </row>
    <row r="85" spans="1:16" ht="30" customHeight="1" thickBot="1" x14ac:dyDescent="0.3">
      <c r="A85" s="201"/>
      <c r="B85" s="240" t="s">
        <v>9748</v>
      </c>
      <c r="C85" s="241" t="s">
        <v>9728</v>
      </c>
      <c r="D85" s="212">
        <v>202000</v>
      </c>
      <c r="E85" s="188" t="s">
        <v>9735</v>
      </c>
      <c r="F85" s="188"/>
      <c r="G85" s="188"/>
      <c r="H85" s="188"/>
      <c r="I85" s="1359"/>
      <c r="J85" s="196" t="s">
        <v>9662</v>
      </c>
      <c r="K85" s="1359"/>
      <c r="L85" s="1362"/>
      <c r="M85" s="1364"/>
      <c r="P85" s="238"/>
    </row>
    <row r="86" spans="1:16" ht="30" customHeight="1" thickBot="1" x14ac:dyDescent="0.3">
      <c r="A86" s="201"/>
      <c r="B86" s="240" t="s">
        <v>9749</v>
      </c>
      <c r="C86" s="241" t="s">
        <v>9728</v>
      </c>
      <c r="D86" s="212">
        <v>202000</v>
      </c>
      <c r="E86" s="188" t="s">
        <v>9735</v>
      </c>
      <c r="F86" s="188"/>
      <c r="G86" s="188"/>
      <c r="H86" s="188"/>
      <c r="I86" s="1359"/>
      <c r="J86" s="196" t="s">
        <v>9750</v>
      </c>
      <c r="K86" s="1359"/>
      <c r="L86" s="1362"/>
      <c r="M86" s="1364"/>
      <c r="P86" s="238"/>
    </row>
    <row r="87" spans="1:16" ht="21.75" customHeight="1" thickBot="1" x14ac:dyDescent="0.3">
      <c r="A87" s="243">
        <v>7</v>
      </c>
      <c r="B87" s="243" t="s">
        <v>9751</v>
      </c>
      <c r="C87" s="192" t="s">
        <v>9728</v>
      </c>
      <c r="D87" s="193">
        <v>288000</v>
      </c>
      <c r="I87" s="1359"/>
      <c r="J87" s="196" t="s">
        <v>9720</v>
      </c>
      <c r="K87" s="1359"/>
      <c r="L87" s="1362"/>
      <c r="M87" s="1364"/>
    </row>
    <row r="88" spans="1:16" ht="21.75" customHeight="1" thickBot="1" x14ac:dyDescent="0.3">
      <c r="A88" s="243">
        <v>7</v>
      </c>
      <c r="B88" s="243" t="s">
        <v>9752</v>
      </c>
      <c r="C88" s="192" t="s">
        <v>9728</v>
      </c>
      <c r="D88" s="212">
        <v>202000</v>
      </c>
      <c r="E88" s="188" t="s">
        <v>9735</v>
      </c>
      <c r="I88" s="1360"/>
      <c r="J88" s="198" t="s">
        <v>9623</v>
      </c>
      <c r="K88" s="1360"/>
      <c r="L88" s="1363"/>
      <c r="M88" s="1364"/>
    </row>
    <row r="89" spans="1:16" ht="21.75" customHeight="1" thickBot="1" x14ac:dyDescent="0.3">
      <c r="A89" s="243">
        <v>7</v>
      </c>
      <c r="B89" s="243" t="s">
        <v>9753</v>
      </c>
      <c r="C89" s="192" t="s">
        <v>9728</v>
      </c>
      <c r="D89" s="212">
        <v>202000</v>
      </c>
      <c r="E89" s="188" t="s">
        <v>9735</v>
      </c>
      <c r="I89" s="1358" t="s">
        <v>9754</v>
      </c>
      <c r="J89" s="242" t="s">
        <v>9755</v>
      </c>
      <c r="K89" s="1358" t="s">
        <v>9604</v>
      </c>
      <c r="L89" s="1361">
        <v>5432000</v>
      </c>
      <c r="M89" s="1364"/>
    </row>
    <row r="90" spans="1:16" ht="37.5" customHeight="1" thickBot="1" x14ac:dyDescent="0.3">
      <c r="A90" s="243">
        <v>7</v>
      </c>
      <c r="B90" s="243" t="s">
        <v>9756</v>
      </c>
      <c r="C90" s="192" t="s">
        <v>9728</v>
      </c>
      <c r="D90" s="193">
        <v>1250000</v>
      </c>
      <c r="E90" s="244" t="s">
        <v>9757</v>
      </c>
      <c r="I90" s="1359"/>
      <c r="J90" s="196" t="s">
        <v>9675</v>
      </c>
      <c r="K90" s="1359"/>
      <c r="L90" s="1362"/>
      <c r="M90" s="1364"/>
    </row>
    <row r="91" spans="1:16" ht="31.5" customHeight="1" thickBot="1" x14ac:dyDescent="0.3">
      <c r="A91" s="243">
        <v>7</v>
      </c>
      <c r="B91" s="243" t="s">
        <v>9758</v>
      </c>
      <c r="C91" s="192" t="s">
        <v>9728</v>
      </c>
      <c r="D91" s="193">
        <v>1250000</v>
      </c>
      <c r="E91" s="244" t="s">
        <v>9757</v>
      </c>
      <c r="I91" s="1359"/>
      <c r="J91" s="196" t="s">
        <v>9759</v>
      </c>
      <c r="K91" s="1359"/>
      <c r="L91" s="1362"/>
      <c r="M91" s="1364"/>
    </row>
    <row r="92" spans="1:16" ht="30" customHeight="1" thickBot="1" x14ac:dyDescent="0.3">
      <c r="A92" s="205">
        <v>8</v>
      </c>
      <c r="B92" s="245" t="s">
        <v>9760</v>
      </c>
      <c r="C92" s="236" t="s">
        <v>9716</v>
      </c>
      <c r="D92" s="246" t="s">
        <v>9761</v>
      </c>
      <c r="E92" s="188"/>
      <c r="F92" s="188"/>
      <c r="G92" s="188"/>
      <c r="H92" s="188"/>
      <c r="I92" s="1359"/>
      <c r="J92" s="196" t="s">
        <v>9762</v>
      </c>
      <c r="K92" s="1359"/>
      <c r="L92" s="1362"/>
      <c r="M92" s="1364"/>
    </row>
    <row r="93" spans="1:16" ht="30" customHeight="1" thickBot="1" x14ac:dyDescent="0.3">
      <c r="A93" s="201"/>
      <c r="B93" s="245" t="s">
        <v>9763</v>
      </c>
      <c r="C93" s="236" t="s">
        <v>9716</v>
      </c>
      <c r="D93" s="237">
        <v>720000</v>
      </c>
      <c r="E93" s="188"/>
      <c r="F93" s="188"/>
      <c r="G93" s="188"/>
      <c r="H93" s="188"/>
      <c r="I93" s="1359"/>
      <c r="J93" s="196" t="s">
        <v>9764</v>
      </c>
      <c r="K93" s="1359"/>
      <c r="L93" s="1362"/>
      <c r="M93" s="1364"/>
    </row>
    <row r="94" spans="1:16" ht="30" customHeight="1" thickBot="1" x14ac:dyDescent="0.3">
      <c r="A94" s="201"/>
      <c r="B94" s="245" t="s">
        <v>9763</v>
      </c>
      <c r="C94" s="236" t="s">
        <v>9716</v>
      </c>
      <c r="D94" s="237">
        <v>720000</v>
      </c>
      <c r="E94" s="188"/>
      <c r="F94" s="188"/>
      <c r="G94" s="188"/>
      <c r="H94" s="188"/>
      <c r="I94" s="1359"/>
      <c r="J94" s="196" t="s">
        <v>9683</v>
      </c>
      <c r="K94" s="1359"/>
      <c r="L94" s="1362"/>
      <c r="M94" s="1364"/>
    </row>
    <row r="95" spans="1:16" ht="30" customHeight="1" thickBot="1" x14ac:dyDescent="0.3">
      <c r="A95" s="201"/>
      <c r="B95" s="245" t="s">
        <v>9765</v>
      </c>
      <c r="C95" s="236" t="s">
        <v>9716</v>
      </c>
      <c r="D95" s="237">
        <v>720000</v>
      </c>
      <c r="E95" s="188"/>
      <c r="F95" s="188"/>
      <c r="G95" s="188"/>
      <c r="H95" s="188"/>
      <c r="I95" s="1359"/>
      <c r="J95" s="196" t="s">
        <v>9685</v>
      </c>
      <c r="K95" s="1359"/>
      <c r="L95" s="1362"/>
      <c r="M95" s="1364"/>
    </row>
    <row r="96" spans="1:16" ht="30" customHeight="1" thickBot="1" x14ac:dyDescent="0.3">
      <c r="A96" s="201"/>
      <c r="B96" s="245" t="s">
        <v>9765</v>
      </c>
      <c r="C96" s="236" t="s">
        <v>9716</v>
      </c>
      <c r="D96" s="237">
        <v>720000</v>
      </c>
      <c r="E96" s="188"/>
      <c r="F96" s="188"/>
      <c r="G96" s="188"/>
      <c r="H96" s="188"/>
      <c r="I96" s="1359"/>
      <c r="J96" s="196" t="s">
        <v>9687</v>
      </c>
      <c r="K96" s="1359"/>
      <c r="L96" s="1362"/>
      <c r="M96" s="1364"/>
    </row>
    <row r="97" spans="1:13" ht="30" customHeight="1" thickBot="1" x14ac:dyDescent="0.3">
      <c r="A97" s="201"/>
      <c r="B97" s="245" t="s">
        <v>9766</v>
      </c>
      <c r="C97" s="236" t="s">
        <v>9716</v>
      </c>
      <c r="D97" s="237">
        <v>720000</v>
      </c>
      <c r="E97" s="188"/>
      <c r="F97" s="188"/>
      <c r="G97" s="188"/>
      <c r="H97" s="188"/>
      <c r="I97" s="1359"/>
      <c r="J97" s="196" t="s">
        <v>9720</v>
      </c>
      <c r="K97" s="1359"/>
      <c r="L97" s="1362"/>
      <c r="M97" s="1364"/>
    </row>
    <row r="98" spans="1:13" ht="30" customHeight="1" thickBot="1" x14ac:dyDescent="0.3">
      <c r="A98" s="201"/>
      <c r="B98" s="245" t="s">
        <v>9767</v>
      </c>
      <c r="C98" s="236" t="s">
        <v>9716</v>
      </c>
      <c r="D98" s="237">
        <v>720000</v>
      </c>
      <c r="E98" s="188"/>
      <c r="F98" s="188"/>
      <c r="G98" s="188"/>
      <c r="H98" s="188"/>
      <c r="I98" s="1360"/>
      <c r="J98" s="198" t="s">
        <v>9623</v>
      </c>
      <c r="K98" s="1360"/>
      <c r="L98" s="1363"/>
      <c r="M98" s="1364"/>
    </row>
    <row r="99" spans="1:13" ht="30" customHeight="1" thickBot="1" x14ac:dyDescent="0.3">
      <c r="A99" s="201"/>
      <c r="B99" s="245" t="s">
        <v>9768</v>
      </c>
      <c r="C99" s="236" t="s">
        <v>9716</v>
      </c>
      <c r="D99" s="237">
        <v>720000</v>
      </c>
      <c r="E99" s="188"/>
      <c r="F99" s="188"/>
      <c r="G99" s="188"/>
      <c r="H99" s="188"/>
      <c r="I99" s="247">
        <v>3</v>
      </c>
      <c r="J99" s="232" t="s">
        <v>9769</v>
      </c>
      <c r="K99" s="229"/>
      <c r="L99" s="229"/>
      <c r="M99" s="231"/>
    </row>
    <row r="100" spans="1:13" ht="30" customHeight="1" thickBot="1" x14ac:dyDescent="0.3">
      <c r="A100" s="201"/>
      <c r="B100" s="245" t="s">
        <v>9770</v>
      </c>
      <c r="C100" s="236" t="s">
        <v>9716</v>
      </c>
      <c r="D100" s="237">
        <v>720000</v>
      </c>
      <c r="E100" s="188"/>
      <c r="F100" s="188"/>
      <c r="G100" s="188"/>
      <c r="H100" s="188"/>
      <c r="I100" s="1358" t="s">
        <v>9771</v>
      </c>
      <c r="J100" s="242" t="s">
        <v>9772</v>
      </c>
      <c r="K100" s="1358" t="s">
        <v>9604</v>
      </c>
      <c r="L100" s="1361">
        <v>7107000</v>
      </c>
      <c r="M100" s="1364"/>
    </row>
    <row r="101" spans="1:13" ht="30" customHeight="1" thickBot="1" x14ac:dyDescent="0.3">
      <c r="A101" s="201"/>
      <c r="B101" s="245" t="s">
        <v>9773</v>
      </c>
      <c r="C101" s="236" t="s">
        <v>9716</v>
      </c>
      <c r="D101" s="237">
        <v>720000</v>
      </c>
      <c r="E101" s="188"/>
      <c r="F101" s="188"/>
      <c r="G101" s="188"/>
      <c r="H101" s="188"/>
      <c r="I101" s="1359"/>
      <c r="J101" s="196" t="s">
        <v>9606</v>
      </c>
      <c r="K101" s="1359"/>
      <c r="L101" s="1362"/>
      <c r="M101" s="1364"/>
    </row>
    <row r="102" spans="1:13" ht="30" customHeight="1" thickBot="1" x14ac:dyDescent="0.3">
      <c r="A102" s="201"/>
      <c r="B102" s="245" t="s">
        <v>9774</v>
      </c>
      <c r="C102" s="236" t="s">
        <v>9716</v>
      </c>
      <c r="D102" s="237">
        <v>720000</v>
      </c>
      <c r="E102" s="188"/>
      <c r="F102" s="188"/>
      <c r="G102" s="188"/>
      <c r="H102" s="188"/>
      <c r="I102" s="1359"/>
      <c r="J102" s="196" t="s">
        <v>9608</v>
      </c>
      <c r="K102" s="1359"/>
      <c r="L102" s="1362"/>
      <c r="M102" s="1364"/>
    </row>
    <row r="103" spans="1:13" ht="30" customHeight="1" thickBot="1" x14ac:dyDescent="0.3">
      <c r="A103" s="201"/>
      <c r="B103" s="245" t="s">
        <v>9775</v>
      </c>
      <c r="C103" s="236" t="s">
        <v>9716</v>
      </c>
      <c r="D103" s="237">
        <v>720000</v>
      </c>
      <c r="E103" s="188"/>
      <c r="F103" s="188"/>
      <c r="G103" s="188"/>
      <c r="H103" s="188"/>
      <c r="I103" s="1359"/>
      <c r="J103" s="196" t="s">
        <v>9776</v>
      </c>
      <c r="K103" s="1359"/>
      <c r="L103" s="1362"/>
      <c r="M103" s="1364"/>
    </row>
    <row r="104" spans="1:13" ht="30" customHeight="1" thickBot="1" x14ac:dyDescent="0.3">
      <c r="A104" s="201"/>
      <c r="B104" s="245" t="s">
        <v>9777</v>
      </c>
      <c r="C104" s="236" t="s">
        <v>9716</v>
      </c>
      <c r="D104" s="237">
        <v>720000</v>
      </c>
      <c r="E104" s="188"/>
      <c r="F104" s="188"/>
      <c r="G104" s="188"/>
      <c r="H104" s="188"/>
      <c r="I104" s="1359"/>
      <c r="J104" s="196" t="s">
        <v>9778</v>
      </c>
      <c r="K104" s="1359"/>
      <c r="L104" s="1362"/>
      <c r="M104" s="1364"/>
    </row>
    <row r="105" spans="1:13" ht="30" customHeight="1" thickBot="1" x14ac:dyDescent="0.3">
      <c r="A105" s="201"/>
      <c r="B105" s="245" t="s">
        <v>9779</v>
      </c>
      <c r="C105" s="236" t="s">
        <v>9716</v>
      </c>
      <c r="D105" s="237">
        <v>720000</v>
      </c>
      <c r="E105" s="188"/>
      <c r="F105" s="188"/>
      <c r="G105" s="188"/>
      <c r="H105" s="188"/>
      <c r="I105" s="1359"/>
      <c r="J105" s="196" t="s">
        <v>9780</v>
      </c>
      <c r="K105" s="1359"/>
      <c r="L105" s="1362"/>
      <c r="M105" s="1364"/>
    </row>
    <row r="106" spans="1:13" ht="30" customHeight="1" thickBot="1" x14ac:dyDescent="0.3">
      <c r="A106" s="201"/>
      <c r="B106" s="245" t="s">
        <v>9781</v>
      </c>
      <c r="C106" s="236" t="s">
        <v>9716</v>
      </c>
      <c r="D106" s="237">
        <v>720000</v>
      </c>
      <c r="E106" s="188"/>
      <c r="F106" s="188"/>
      <c r="G106" s="188"/>
      <c r="H106" s="188"/>
      <c r="I106" s="1359"/>
      <c r="J106" s="196" t="s">
        <v>9782</v>
      </c>
      <c r="K106" s="1359"/>
      <c r="L106" s="1362"/>
      <c r="M106" s="1364"/>
    </row>
    <row r="107" spans="1:13" ht="30" customHeight="1" thickBot="1" x14ac:dyDescent="0.3">
      <c r="A107" s="201"/>
      <c r="B107" s="248" t="s">
        <v>9783</v>
      </c>
      <c r="C107" s="249" t="s">
        <v>9784</v>
      </c>
      <c r="D107" s="250">
        <v>259000</v>
      </c>
      <c r="E107" s="188"/>
      <c r="F107" s="188"/>
      <c r="G107" s="188"/>
      <c r="H107" s="188"/>
      <c r="I107" s="1359"/>
      <c r="J107" s="196" t="s">
        <v>9785</v>
      </c>
      <c r="K107" s="1359"/>
      <c r="L107" s="1362"/>
      <c r="M107" s="1364"/>
    </row>
    <row r="108" spans="1:13" ht="30" customHeight="1" thickBot="1" x14ac:dyDescent="0.3">
      <c r="A108" s="201"/>
      <c r="B108" s="248" t="s">
        <v>9786</v>
      </c>
      <c r="C108" s="249" t="s">
        <v>9784</v>
      </c>
      <c r="D108" s="250">
        <v>259000</v>
      </c>
      <c r="E108" s="188"/>
      <c r="F108" s="188"/>
      <c r="G108" s="188"/>
      <c r="H108" s="188"/>
      <c r="I108" s="1359"/>
      <c r="J108" s="196" t="s">
        <v>9787</v>
      </c>
      <c r="K108" s="1359"/>
      <c r="L108" s="1362"/>
      <c r="M108" s="1364"/>
    </row>
    <row r="109" spans="1:13" ht="30" customHeight="1" thickBot="1" x14ac:dyDescent="0.3">
      <c r="A109" s="201"/>
      <c r="B109" s="248" t="s">
        <v>9788</v>
      </c>
      <c r="C109" s="249" t="s">
        <v>9784</v>
      </c>
      <c r="D109" s="250">
        <v>259000</v>
      </c>
      <c r="E109" s="188"/>
      <c r="F109" s="188"/>
      <c r="G109" s="188"/>
      <c r="H109" s="188"/>
      <c r="I109" s="1359"/>
      <c r="J109" s="196" t="s">
        <v>9789</v>
      </c>
      <c r="K109" s="1359"/>
      <c r="L109" s="1362"/>
      <c r="M109" s="1364"/>
    </row>
    <row r="110" spans="1:13" ht="30" customHeight="1" thickBot="1" x14ac:dyDescent="0.3">
      <c r="A110" s="201"/>
      <c r="B110" s="248" t="s">
        <v>9790</v>
      </c>
      <c r="C110" s="249" t="s">
        <v>9784</v>
      </c>
      <c r="D110" s="250">
        <v>259000</v>
      </c>
      <c r="E110" s="188"/>
      <c r="F110" s="188"/>
      <c r="G110" s="188"/>
      <c r="H110" s="188"/>
      <c r="I110" s="1360"/>
      <c r="J110" s="198" t="s">
        <v>9623</v>
      </c>
      <c r="K110" s="1360"/>
      <c r="L110" s="1363"/>
      <c r="M110" s="1364"/>
    </row>
    <row r="111" spans="1:13" ht="30" customHeight="1" thickBot="1" x14ac:dyDescent="0.3">
      <c r="A111" s="201"/>
      <c r="B111" s="248" t="s">
        <v>9791</v>
      </c>
      <c r="C111" s="249" t="s">
        <v>9784</v>
      </c>
      <c r="D111" s="250">
        <v>259000</v>
      </c>
      <c r="E111" s="188"/>
      <c r="F111" s="188"/>
      <c r="G111" s="188"/>
      <c r="H111" s="188"/>
      <c r="I111" s="251" t="s">
        <v>9792</v>
      </c>
      <c r="J111" s="242" t="s">
        <v>9793</v>
      </c>
      <c r="K111" s="251" t="s">
        <v>9604</v>
      </c>
      <c r="L111" s="252">
        <v>6396000</v>
      </c>
      <c r="M111" s="253"/>
    </row>
    <row r="112" spans="1:13" ht="30" customHeight="1" thickBot="1" x14ac:dyDescent="0.3">
      <c r="A112" s="201"/>
      <c r="B112" s="248" t="s">
        <v>9794</v>
      </c>
      <c r="C112" s="249" t="s">
        <v>9784</v>
      </c>
      <c r="D112" s="250">
        <v>259000</v>
      </c>
      <c r="E112" s="188"/>
      <c r="F112" s="188"/>
      <c r="G112" s="188"/>
      <c r="H112" s="188"/>
      <c r="I112" s="203"/>
      <c r="J112" s="196" t="s">
        <v>9606</v>
      </c>
      <c r="K112" s="203"/>
      <c r="L112" s="254"/>
      <c r="M112" s="253"/>
    </row>
    <row r="113" spans="1:15" ht="30" customHeight="1" thickBot="1" x14ac:dyDescent="0.3">
      <c r="A113" s="201"/>
      <c r="B113" s="248" t="s">
        <v>9795</v>
      </c>
      <c r="C113" s="249" t="s">
        <v>9784</v>
      </c>
      <c r="D113" s="250">
        <v>259000</v>
      </c>
      <c r="E113" s="188"/>
      <c r="F113" s="188"/>
      <c r="G113" s="188"/>
      <c r="H113" s="188"/>
      <c r="I113" s="203"/>
      <c r="J113" s="196" t="s">
        <v>9631</v>
      </c>
      <c r="K113" s="203"/>
      <c r="L113" s="254"/>
      <c r="M113" s="253"/>
    </row>
    <row r="114" spans="1:15" ht="30" customHeight="1" thickBot="1" x14ac:dyDescent="0.3">
      <c r="A114" s="201"/>
      <c r="B114" s="248" t="s">
        <v>9796</v>
      </c>
      <c r="C114" s="249" t="s">
        <v>9784</v>
      </c>
      <c r="D114" s="250">
        <v>259000</v>
      </c>
      <c r="E114" s="188"/>
      <c r="F114" s="188"/>
      <c r="G114" s="188"/>
      <c r="H114" s="188"/>
      <c r="I114" s="203"/>
      <c r="J114" s="196" t="s">
        <v>9797</v>
      </c>
      <c r="K114" s="203"/>
      <c r="L114" s="254"/>
      <c r="M114" s="253"/>
    </row>
    <row r="115" spans="1:15" ht="30" customHeight="1" thickBot="1" x14ac:dyDescent="0.3">
      <c r="A115" s="201"/>
      <c r="B115" s="248" t="s">
        <v>9798</v>
      </c>
      <c r="C115" s="249" t="s">
        <v>9784</v>
      </c>
      <c r="D115" s="250">
        <v>259000</v>
      </c>
      <c r="E115" s="188" t="s">
        <v>9799</v>
      </c>
      <c r="F115" s="188"/>
      <c r="G115" s="188"/>
      <c r="H115" s="188"/>
      <c r="I115" s="203"/>
      <c r="J115" s="196" t="s">
        <v>9800</v>
      </c>
      <c r="K115" s="203"/>
      <c r="L115" s="254"/>
      <c r="M115" s="253"/>
    </row>
    <row r="116" spans="1:15" ht="30" customHeight="1" thickBot="1" x14ac:dyDescent="0.3">
      <c r="A116" s="201"/>
      <c r="B116" s="248" t="s">
        <v>9801</v>
      </c>
      <c r="C116" s="249" t="s">
        <v>9784</v>
      </c>
      <c r="D116" s="250">
        <v>259000</v>
      </c>
      <c r="E116" s="188" t="s">
        <v>9799</v>
      </c>
      <c r="F116" s="188"/>
      <c r="G116" s="188"/>
      <c r="H116" s="188"/>
      <c r="I116" s="203"/>
      <c r="J116" s="196" t="s">
        <v>9802</v>
      </c>
      <c r="K116" s="203"/>
      <c r="L116" s="254"/>
      <c r="M116" s="253"/>
    </row>
    <row r="117" spans="1:15" ht="30" customHeight="1" thickBot="1" x14ac:dyDescent="0.3">
      <c r="A117" s="201"/>
      <c r="B117" s="248" t="s">
        <v>9803</v>
      </c>
      <c r="C117" s="249" t="s">
        <v>9784</v>
      </c>
      <c r="D117" s="250">
        <v>259000</v>
      </c>
      <c r="E117" s="188" t="s">
        <v>9799</v>
      </c>
      <c r="F117" s="188"/>
      <c r="G117" s="188"/>
      <c r="H117" s="188"/>
      <c r="I117" s="203"/>
      <c r="J117" s="196" t="s">
        <v>9804</v>
      </c>
      <c r="K117" s="203"/>
      <c r="L117" s="254"/>
      <c r="M117" s="253"/>
    </row>
    <row r="118" spans="1:15" ht="30" customHeight="1" thickBot="1" x14ac:dyDescent="0.3">
      <c r="A118" s="201"/>
      <c r="B118" s="248" t="s">
        <v>9805</v>
      </c>
      <c r="C118" s="249" t="s">
        <v>9784</v>
      </c>
      <c r="D118" s="250">
        <v>259000</v>
      </c>
      <c r="E118" s="188" t="s">
        <v>9799</v>
      </c>
      <c r="F118" s="188"/>
      <c r="G118" s="188"/>
      <c r="H118" s="188"/>
      <c r="I118" s="203"/>
      <c r="J118" s="196"/>
      <c r="K118" s="203"/>
      <c r="L118" s="254"/>
      <c r="M118" s="253"/>
    </row>
    <row r="119" spans="1:15" ht="21.75" customHeight="1" thickBot="1" x14ac:dyDescent="0.3">
      <c r="A119" s="205">
        <v>13</v>
      </c>
      <c r="B119" s="255" t="s">
        <v>9806</v>
      </c>
      <c r="C119" s="256" t="s">
        <v>9728</v>
      </c>
      <c r="D119" s="250">
        <v>259000</v>
      </c>
      <c r="E119" s="188" t="s">
        <v>9799</v>
      </c>
      <c r="I119" s="203"/>
      <c r="J119" s="196" t="s">
        <v>9807</v>
      </c>
      <c r="K119" s="203"/>
      <c r="L119" s="254"/>
      <c r="M119" s="253"/>
      <c r="N119" s="257"/>
      <c r="O119" s="258"/>
    </row>
    <row r="120" spans="1:15" ht="21.75" customHeight="1" thickBot="1" x14ac:dyDescent="0.3">
      <c r="A120" s="205">
        <v>13</v>
      </c>
      <c r="B120" s="255" t="s">
        <v>9808</v>
      </c>
      <c r="C120" s="256" t="s">
        <v>9728</v>
      </c>
      <c r="D120" s="250">
        <v>259000</v>
      </c>
      <c r="E120" s="188" t="s">
        <v>9799</v>
      </c>
      <c r="M120" s="257"/>
      <c r="N120" s="257"/>
      <c r="O120" s="258"/>
    </row>
    <row r="121" spans="1:15" ht="21.75" customHeight="1" thickBot="1" x14ac:dyDescent="0.3">
      <c r="A121" s="205"/>
      <c r="B121" s="259" t="s">
        <v>9809</v>
      </c>
      <c r="C121" s="256" t="s">
        <v>9728</v>
      </c>
      <c r="D121" s="250">
        <v>259000</v>
      </c>
      <c r="E121" s="188" t="s">
        <v>9799</v>
      </c>
      <c r="M121" s="257"/>
      <c r="N121" s="257"/>
      <c r="O121" s="258"/>
    </row>
    <row r="122" spans="1:15" ht="21.75" customHeight="1" thickBot="1" x14ac:dyDescent="0.3">
      <c r="A122" s="205"/>
      <c r="B122" s="259" t="s">
        <v>9810</v>
      </c>
      <c r="C122" s="256" t="s">
        <v>9728</v>
      </c>
      <c r="D122" s="250">
        <v>259000</v>
      </c>
      <c r="E122" s="188" t="s">
        <v>9799</v>
      </c>
      <c r="M122" s="257"/>
      <c r="N122" s="257"/>
      <c r="O122" s="258"/>
    </row>
    <row r="123" spans="1:15" ht="21.75" customHeight="1" thickBot="1" x14ac:dyDescent="0.3">
      <c r="A123" s="205"/>
      <c r="B123" s="259" t="s">
        <v>9811</v>
      </c>
      <c r="C123" s="256" t="s">
        <v>9728</v>
      </c>
      <c r="D123" s="250">
        <v>259000</v>
      </c>
      <c r="E123" s="188" t="s">
        <v>9799</v>
      </c>
      <c r="M123" s="257"/>
      <c r="N123" s="257"/>
      <c r="O123" s="258"/>
    </row>
    <row r="124" spans="1:15" ht="21.75" customHeight="1" thickBot="1" x14ac:dyDescent="0.3">
      <c r="A124" s="205"/>
      <c r="B124" s="259" t="s">
        <v>9812</v>
      </c>
      <c r="C124" s="256" t="s">
        <v>9728</v>
      </c>
      <c r="D124" s="250">
        <v>259000</v>
      </c>
      <c r="E124" s="188" t="s">
        <v>9799</v>
      </c>
      <c r="M124" s="257"/>
      <c r="N124" s="257"/>
      <c r="O124" s="258"/>
    </row>
    <row r="125" spans="1:15" ht="21.75" customHeight="1" thickBot="1" x14ac:dyDescent="0.3">
      <c r="A125" s="205"/>
      <c r="B125" s="259" t="s">
        <v>9813</v>
      </c>
      <c r="C125" s="256" t="s">
        <v>9728</v>
      </c>
      <c r="D125" s="250">
        <v>259000</v>
      </c>
      <c r="E125" s="188" t="s">
        <v>9799</v>
      </c>
      <c r="M125" s="257"/>
      <c r="N125" s="257"/>
      <c r="O125" s="258"/>
    </row>
    <row r="126" spans="1:15" s="268" customFormat="1" ht="41.25" customHeight="1" thickBot="1" x14ac:dyDescent="0.3">
      <c r="A126" s="260">
        <v>9</v>
      </c>
      <c r="B126" s="261" t="s">
        <v>9814</v>
      </c>
      <c r="C126" s="262" t="s">
        <v>9815</v>
      </c>
      <c r="D126" s="263">
        <v>532000</v>
      </c>
      <c r="E126" s="264"/>
      <c r="F126" s="265"/>
      <c r="G126" s="265"/>
      <c r="H126" s="265"/>
      <c r="I126" s="203"/>
      <c r="J126" s="266" t="s">
        <v>9643</v>
      </c>
      <c r="K126" s="203"/>
      <c r="L126" s="254"/>
      <c r="M126" s="253"/>
      <c r="N126" s="267"/>
    </row>
    <row r="127" spans="1:15" s="268" customFormat="1" ht="41.25" customHeight="1" thickBot="1" x14ac:dyDescent="0.3">
      <c r="A127" s="260">
        <v>11</v>
      </c>
      <c r="B127" s="261" t="s">
        <v>9816</v>
      </c>
      <c r="C127" s="262" t="s">
        <v>9815</v>
      </c>
      <c r="D127" s="263">
        <v>532000</v>
      </c>
      <c r="E127" s="264" t="s">
        <v>9817</v>
      </c>
      <c r="F127" s="265"/>
      <c r="G127" s="265"/>
      <c r="H127" s="265"/>
      <c r="I127" s="228"/>
      <c r="J127" s="261" t="s">
        <v>9623</v>
      </c>
      <c r="K127" s="228"/>
      <c r="L127" s="269"/>
      <c r="M127" s="253"/>
      <c r="N127" s="267"/>
    </row>
    <row r="128" spans="1:15" s="268" customFormat="1" ht="41.25" customHeight="1" thickBot="1" x14ac:dyDescent="0.3">
      <c r="A128" s="260">
        <v>10</v>
      </c>
      <c r="B128" s="261" t="s">
        <v>9818</v>
      </c>
      <c r="C128" s="262" t="s">
        <v>9815</v>
      </c>
      <c r="D128" s="263">
        <v>481000</v>
      </c>
      <c r="E128" s="264"/>
      <c r="F128" s="265"/>
      <c r="G128" s="265"/>
      <c r="H128" s="265"/>
      <c r="I128" s="203"/>
      <c r="J128" s="266" t="s">
        <v>9789</v>
      </c>
      <c r="K128" s="203"/>
      <c r="L128" s="254"/>
      <c r="M128" s="253"/>
      <c r="N128" s="267"/>
    </row>
    <row r="129" spans="1:14" s="268" customFormat="1" ht="41.25" customHeight="1" thickBot="1" x14ac:dyDescent="0.3">
      <c r="A129" s="260">
        <v>10</v>
      </c>
      <c r="B129" s="261" t="s">
        <v>9819</v>
      </c>
      <c r="C129" s="262" t="s">
        <v>9815</v>
      </c>
      <c r="D129" s="263">
        <v>481000</v>
      </c>
      <c r="E129" s="264" t="s">
        <v>9820</v>
      </c>
      <c r="F129" s="265"/>
      <c r="G129" s="265"/>
      <c r="H129" s="265"/>
      <c r="I129" s="203"/>
      <c r="J129" s="266"/>
      <c r="K129" s="203"/>
      <c r="L129" s="254"/>
      <c r="M129" s="253"/>
      <c r="N129" s="267"/>
    </row>
    <row r="130" spans="1:14" s="268" customFormat="1" ht="41.25" customHeight="1" thickBot="1" x14ac:dyDescent="0.3">
      <c r="A130" s="260">
        <v>11</v>
      </c>
      <c r="B130" s="261" t="s">
        <v>9821</v>
      </c>
      <c r="C130" s="262" t="s">
        <v>9815</v>
      </c>
      <c r="D130" s="263">
        <v>581000</v>
      </c>
      <c r="E130" s="264"/>
      <c r="F130" s="265"/>
      <c r="G130" s="265"/>
      <c r="H130" s="265"/>
      <c r="I130" s="228"/>
      <c r="J130" s="261" t="s">
        <v>9623</v>
      </c>
      <c r="K130" s="228"/>
      <c r="L130" s="269"/>
      <c r="M130" s="253"/>
      <c r="N130" s="267"/>
    </row>
    <row r="131" spans="1:14" s="268" customFormat="1" ht="41.25" customHeight="1" thickBot="1" x14ac:dyDescent="0.3">
      <c r="A131" s="260">
        <v>11</v>
      </c>
      <c r="B131" s="261" t="s">
        <v>9822</v>
      </c>
      <c r="C131" s="262" t="s">
        <v>9815</v>
      </c>
      <c r="D131" s="263">
        <v>581000</v>
      </c>
      <c r="E131" s="264" t="s">
        <v>9823</v>
      </c>
      <c r="F131" s="265"/>
      <c r="G131" s="265"/>
      <c r="H131" s="265"/>
      <c r="I131" s="228"/>
      <c r="J131" s="261" t="s">
        <v>9623</v>
      </c>
      <c r="K131" s="228"/>
      <c r="L131" s="269"/>
      <c r="M131" s="253"/>
      <c r="N131" s="267"/>
    </row>
    <row r="132" spans="1:14" s="268" customFormat="1" ht="38.25" customHeight="1" thickBot="1" x14ac:dyDescent="0.3">
      <c r="A132" s="260">
        <v>12</v>
      </c>
      <c r="B132" s="261" t="s">
        <v>9824</v>
      </c>
      <c r="C132" s="262" t="s">
        <v>9815</v>
      </c>
      <c r="D132" s="263">
        <v>673000</v>
      </c>
      <c r="E132" s="265"/>
      <c r="F132" s="265"/>
      <c r="G132" s="265"/>
      <c r="H132" s="265"/>
      <c r="I132" s="1368" t="s">
        <v>9825</v>
      </c>
      <c r="J132" s="270" t="s">
        <v>9740</v>
      </c>
      <c r="K132" s="1368" t="s">
        <v>9604</v>
      </c>
      <c r="L132" s="1370">
        <v>5685000</v>
      </c>
      <c r="M132" s="1372"/>
    </row>
    <row r="133" spans="1:14" s="268" customFormat="1" ht="38.25" customHeight="1" thickBot="1" x14ac:dyDescent="0.3">
      <c r="A133" s="260">
        <v>12</v>
      </c>
      <c r="B133" s="261" t="s">
        <v>9826</v>
      </c>
      <c r="C133" s="262" t="s">
        <v>9815</v>
      </c>
      <c r="D133" s="263">
        <v>673000</v>
      </c>
      <c r="E133" s="264" t="s">
        <v>9827</v>
      </c>
      <c r="F133" s="265"/>
      <c r="G133" s="265"/>
      <c r="H133" s="265"/>
      <c r="I133" s="1369"/>
      <c r="J133" s="270"/>
      <c r="K133" s="1369"/>
      <c r="L133" s="1371"/>
      <c r="M133" s="1372"/>
    </row>
    <row r="134" spans="1:14" s="268" customFormat="1" ht="32.25" customHeight="1" thickBot="1" x14ac:dyDescent="0.3">
      <c r="A134" s="260">
        <v>13</v>
      </c>
      <c r="B134" s="261" t="s">
        <v>9828</v>
      </c>
      <c r="C134" s="262" t="s">
        <v>9815</v>
      </c>
      <c r="D134" s="263">
        <v>382000</v>
      </c>
      <c r="E134" s="265"/>
      <c r="F134" s="265"/>
      <c r="G134" s="265"/>
      <c r="H134" s="265"/>
      <c r="I134" s="1369"/>
      <c r="J134" s="266" t="s">
        <v>9675</v>
      </c>
      <c r="K134" s="1369"/>
      <c r="L134" s="1371"/>
      <c r="M134" s="1372"/>
    </row>
    <row r="135" spans="1:14" s="268" customFormat="1" ht="32.25" customHeight="1" thickBot="1" x14ac:dyDescent="0.3">
      <c r="A135" s="271"/>
      <c r="B135" s="261" t="s">
        <v>9829</v>
      </c>
      <c r="C135" s="262" t="s">
        <v>9815</v>
      </c>
      <c r="D135" s="263">
        <v>382000</v>
      </c>
      <c r="E135" s="261" t="s">
        <v>9830</v>
      </c>
      <c r="F135" s="265"/>
      <c r="G135" s="265"/>
      <c r="H135" s="265"/>
      <c r="I135" s="1369"/>
      <c r="J135" s="266"/>
      <c r="K135" s="1369"/>
      <c r="L135" s="1371"/>
      <c r="M135" s="1372"/>
    </row>
    <row r="136" spans="1:14" s="268" customFormat="1" ht="21.75" customHeight="1" thickBot="1" x14ac:dyDescent="0.3">
      <c r="A136" s="271"/>
      <c r="B136" s="261" t="s">
        <v>9831</v>
      </c>
      <c r="C136" s="262" t="s">
        <v>9815</v>
      </c>
      <c r="D136" s="263">
        <v>382000</v>
      </c>
      <c r="E136" s="261" t="s">
        <v>9830</v>
      </c>
      <c r="F136" s="265"/>
      <c r="G136" s="265"/>
      <c r="H136" s="265"/>
      <c r="I136" s="1369"/>
      <c r="J136" s="266"/>
      <c r="K136" s="1369"/>
      <c r="L136" s="1371"/>
      <c r="M136" s="1372"/>
    </row>
    <row r="137" spans="1:14" s="268" customFormat="1" ht="21.75" customHeight="1" thickBot="1" x14ac:dyDescent="0.3">
      <c r="A137" s="271"/>
      <c r="B137" s="261" t="s">
        <v>9832</v>
      </c>
      <c r="C137" s="262" t="s">
        <v>9815</v>
      </c>
      <c r="D137" s="263">
        <v>382000</v>
      </c>
      <c r="E137" s="261" t="s">
        <v>9830</v>
      </c>
      <c r="F137" s="265"/>
      <c r="G137" s="265"/>
      <c r="H137" s="265"/>
      <c r="I137" s="1369"/>
      <c r="J137" s="266"/>
      <c r="K137" s="1369"/>
      <c r="L137" s="1371"/>
      <c r="M137" s="1372"/>
    </row>
    <row r="138" spans="1:14" s="268" customFormat="1" ht="21.75" customHeight="1" thickBot="1" x14ac:dyDescent="0.3">
      <c r="A138" s="271"/>
      <c r="B138" s="261" t="s">
        <v>9833</v>
      </c>
      <c r="C138" s="262" t="s">
        <v>9815</v>
      </c>
      <c r="D138" s="263">
        <v>382000</v>
      </c>
      <c r="E138" s="261" t="s">
        <v>9830</v>
      </c>
      <c r="F138" s="265"/>
      <c r="G138" s="265"/>
      <c r="H138" s="265"/>
      <c r="I138" s="1369"/>
      <c r="J138" s="266"/>
      <c r="K138" s="1369"/>
      <c r="L138" s="1371"/>
      <c r="M138" s="1372"/>
    </row>
    <row r="139" spans="1:14" s="268" customFormat="1" ht="32.25" customHeight="1" thickBot="1" x14ac:dyDescent="0.3">
      <c r="A139" s="260"/>
      <c r="B139" s="261" t="s">
        <v>9834</v>
      </c>
      <c r="C139" s="262" t="s">
        <v>9815</v>
      </c>
      <c r="D139" s="263">
        <v>382000</v>
      </c>
      <c r="E139" s="261" t="s">
        <v>9830</v>
      </c>
      <c r="F139" s="265"/>
      <c r="G139" s="265"/>
      <c r="H139" s="265"/>
      <c r="I139" s="1369"/>
      <c r="J139" s="266"/>
      <c r="K139" s="1369"/>
      <c r="L139" s="1371"/>
      <c r="M139" s="1372"/>
    </row>
    <row r="140" spans="1:14" s="268" customFormat="1" ht="32.25" customHeight="1" thickBot="1" x14ac:dyDescent="0.3">
      <c r="A140" s="260"/>
      <c r="B140" s="261" t="s">
        <v>9835</v>
      </c>
      <c r="C140" s="262" t="s">
        <v>9815</v>
      </c>
      <c r="D140" s="263">
        <v>382000</v>
      </c>
      <c r="E140" s="261" t="s">
        <v>9830</v>
      </c>
      <c r="F140" s="265"/>
      <c r="G140" s="265"/>
      <c r="H140" s="265"/>
      <c r="I140" s="1369"/>
      <c r="J140" s="266"/>
      <c r="K140" s="1369"/>
      <c r="L140" s="1371"/>
      <c r="M140" s="1372"/>
    </row>
    <row r="141" spans="1:14" s="268" customFormat="1" ht="32.25" customHeight="1" thickBot="1" x14ac:dyDescent="0.3">
      <c r="A141" s="260"/>
      <c r="B141" s="261" t="s">
        <v>9836</v>
      </c>
      <c r="C141" s="262" t="s">
        <v>9815</v>
      </c>
      <c r="D141" s="263">
        <v>382000</v>
      </c>
      <c r="E141" s="261" t="s">
        <v>9830</v>
      </c>
      <c r="F141" s="265"/>
      <c r="G141" s="265"/>
      <c r="H141" s="265"/>
      <c r="I141" s="1369"/>
      <c r="J141" s="266"/>
      <c r="K141" s="1369"/>
      <c r="L141" s="1371"/>
      <c r="M141" s="1372"/>
    </row>
    <row r="142" spans="1:14" s="278" customFormat="1" ht="29.25" customHeight="1" thickBot="1" x14ac:dyDescent="0.3">
      <c r="A142" s="272">
        <v>14</v>
      </c>
      <c r="B142" s="273" t="s">
        <v>9837</v>
      </c>
      <c r="C142" s="274" t="s">
        <v>9815</v>
      </c>
      <c r="D142" s="275">
        <v>221000</v>
      </c>
      <c r="E142" s="276"/>
      <c r="F142" s="276"/>
      <c r="G142" s="276"/>
      <c r="H142" s="276"/>
      <c r="I142" s="1369"/>
      <c r="J142" s="277" t="s">
        <v>9677</v>
      </c>
      <c r="K142" s="1369"/>
      <c r="L142" s="1371"/>
      <c r="M142" s="1372"/>
    </row>
    <row r="143" spans="1:14" s="268" customFormat="1" ht="29.25" customHeight="1" thickBot="1" x14ac:dyDescent="0.3">
      <c r="A143" s="271"/>
      <c r="B143" s="261" t="s">
        <v>9838</v>
      </c>
      <c r="C143" s="262" t="s">
        <v>9815</v>
      </c>
      <c r="D143" s="263">
        <v>221000</v>
      </c>
      <c r="E143" s="261" t="s">
        <v>9839</v>
      </c>
      <c r="F143" s="265"/>
      <c r="G143" s="265"/>
      <c r="H143" s="265"/>
      <c r="I143" s="1369"/>
      <c r="J143" s="266"/>
      <c r="K143" s="1369"/>
      <c r="L143" s="1371"/>
      <c r="M143" s="1372"/>
    </row>
    <row r="144" spans="1:14" s="268" customFormat="1" ht="29.25" customHeight="1" thickBot="1" x14ac:dyDescent="0.3">
      <c r="A144" s="271"/>
      <c r="B144" s="261" t="s">
        <v>9840</v>
      </c>
      <c r="C144" s="262" t="s">
        <v>9815</v>
      </c>
      <c r="D144" s="263">
        <v>221000</v>
      </c>
      <c r="E144" s="261" t="s">
        <v>9839</v>
      </c>
      <c r="F144" s="265"/>
      <c r="G144" s="265"/>
      <c r="H144" s="265"/>
      <c r="I144" s="1369"/>
      <c r="J144" s="266"/>
      <c r="K144" s="1369"/>
      <c r="L144" s="1371"/>
      <c r="M144" s="1372"/>
    </row>
    <row r="145" spans="1:20" ht="26.25" customHeight="1" thickBot="1" x14ac:dyDescent="0.3">
      <c r="A145" s="279">
        <v>10</v>
      </c>
      <c r="B145" s="280" t="s">
        <v>9841</v>
      </c>
      <c r="C145" s="281"/>
      <c r="D145" s="282"/>
      <c r="E145" s="188"/>
      <c r="F145" s="188"/>
      <c r="G145" s="188"/>
      <c r="H145" s="188"/>
      <c r="I145" s="1359"/>
      <c r="J145" s="196" t="s">
        <v>9675</v>
      </c>
      <c r="K145" s="1359"/>
      <c r="L145" s="1362"/>
      <c r="M145" s="1364"/>
      <c r="N145" s="283"/>
      <c r="O145" s="283"/>
      <c r="Q145" s="210"/>
      <c r="R145" s="210"/>
      <c r="S145" s="210"/>
      <c r="T145" s="284"/>
    </row>
    <row r="146" spans="1:20" ht="21.75" customHeight="1" thickBot="1" x14ac:dyDescent="0.3">
      <c r="A146" s="285"/>
      <c r="B146" s="286" t="s">
        <v>9842</v>
      </c>
      <c r="C146" s="287" t="s">
        <v>9843</v>
      </c>
      <c r="D146" s="288">
        <v>2246000</v>
      </c>
      <c r="E146" s="188"/>
      <c r="F146" s="188"/>
      <c r="G146" s="188"/>
      <c r="H146" s="188"/>
      <c r="I146" s="1359"/>
      <c r="J146" s="196" t="s">
        <v>9677</v>
      </c>
      <c r="K146" s="1359"/>
      <c r="L146" s="1362"/>
      <c r="M146" s="1364"/>
      <c r="N146" s="257"/>
      <c r="O146" s="258"/>
      <c r="Q146" s="210"/>
      <c r="R146" s="210"/>
      <c r="S146" s="210"/>
      <c r="T146" s="284"/>
    </row>
    <row r="147" spans="1:20" ht="21.75" customHeight="1" thickBot="1" x14ac:dyDescent="0.3">
      <c r="A147" s="285"/>
      <c r="B147" s="289" t="s">
        <v>9844</v>
      </c>
      <c r="C147" s="287" t="s">
        <v>9843</v>
      </c>
      <c r="D147" s="288">
        <v>2246000</v>
      </c>
      <c r="E147" s="188"/>
      <c r="F147" s="188"/>
      <c r="G147" s="188"/>
      <c r="H147" s="188"/>
      <c r="I147" s="1359"/>
      <c r="J147" s="196" t="s">
        <v>9845</v>
      </c>
      <c r="K147" s="1359"/>
      <c r="L147" s="1362"/>
      <c r="M147" s="1364"/>
      <c r="N147" s="257"/>
      <c r="O147" s="258"/>
      <c r="Q147" s="210"/>
      <c r="R147" s="210"/>
      <c r="S147" s="210"/>
      <c r="T147" s="284"/>
    </row>
    <row r="148" spans="1:20" ht="21.75" customHeight="1" thickBot="1" x14ac:dyDescent="0.3">
      <c r="A148" s="285"/>
      <c r="B148" s="289" t="s">
        <v>9846</v>
      </c>
      <c r="C148" s="287" t="s">
        <v>9843</v>
      </c>
      <c r="D148" s="288">
        <v>2246000</v>
      </c>
      <c r="E148" s="188"/>
      <c r="F148" s="188"/>
      <c r="G148" s="188"/>
      <c r="H148" s="188"/>
      <c r="I148" s="1359"/>
      <c r="J148" s="196" t="s">
        <v>9847</v>
      </c>
      <c r="K148" s="1359"/>
      <c r="L148" s="1362"/>
      <c r="M148" s="1364"/>
      <c r="N148" s="257"/>
      <c r="O148" s="258"/>
      <c r="Q148" s="210"/>
      <c r="R148" s="210"/>
      <c r="S148" s="210"/>
      <c r="T148" s="284"/>
    </row>
    <row r="149" spans="1:20" ht="21.75" customHeight="1" thickBot="1" x14ac:dyDescent="0.3">
      <c r="A149" s="285"/>
      <c r="B149" s="290" t="s">
        <v>9848</v>
      </c>
      <c r="C149" s="287" t="s">
        <v>9843</v>
      </c>
      <c r="D149" s="288">
        <v>2246000</v>
      </c>
      <c r="E149" s="188"/>
      <c r="F149" s="188"/>
      <c r="G149" s="188"/>
      <c r="H149" s="188"/>
      <c r="I149" s="1359"/>
      <c r="J149" s="196" t="s">
        <v>9849</v>
      </c>
      <c r="K149" s="1359"/>
      <c r="L149" s="1362"/>
      <c r="M149" s="1364"/>
      <c r="N149" s="257"/>
      <c r="O149" s="258"/>
      <c r="Q149" s="210"/>
      <c r="R149" s="210"/>
      <c r="S149" s="210"/>
      <c r="T149" s="284"/>
    </row>
    <row r="150" spans="1:20" ht="21.75" customHeight="1" thickBot="1" x14ac:dyDescent="0.3">
      <c r="A150" s="285"/>
      <c r="B150" s="290" t="s">
        <v>9844</v>
      </c>
      <c r="C150" s="287" t="s">
        <v>9843</v>
      </c>
      <c r="D150" s="288">
        <v>2246000</v>
      </c>
      <c r="E150" s="188"/>
      <c r="F150" s="188"/>
      <c r="G150" s="188"/>
      <c r="H150" s="188"/>
      <c r="I150" s="1359"/>
      <c r="J150" s="196"/>
      <c r="K150" s="1359"/>
      <c r="L150" s="1362"/>
      <c r="M150" s="1364"/>
      <c r="N150" s="257"/>
      <c r="O150" s="258"/>
      <c r="Q150" s="210"/>
      <c r="R150" s="210"/>
      <c r="S150" s="210"/>
      <c r="T150" s="284"/>
    </row>
    <row r="151" spans="1:20" ht="21.75" customHeight="1" thickBot="1" x14ac:dyDescent="0.3">
      <c r="A151" s="285"/>
      <c r="B151" s="290" t="s">
        <v>9850</v>
      </c>
      <c r="C151" s="287" t="s">
        <v>9843</v>
      </c>
      <c r="D151" s="288">
        <v>2246000</v>
      </c>
      <c r="E151" s="188"/>
      <c r="F151" s="188"/>
      <c r="G151" s="188"/>
      <c r="H151" s="188"/>
      <c r="I151" s="1359"/>
      <c r="J151" s="196" t="s">
        <v>9851</v>
      </c>
      <c r="K151" s="1359"/>
      <c r="L151" s="1362"/>
      <c r="M151" s="1364"/>
      <c r="N151" s="257"/>
      <c r="O151" s="258"/>
      <c r="Q151" s="210"/>
      <c r="R151" s="210"/>
      <c r="S151" s="210"/>
      <c r="T151" s="284"/>
    </row>
    <row r="152" spans="1:20" ht="21.75" customHeight="1" thickBot="1" x14ac:dyDescent="0.3">
      <c r="A152" s="285"/>
      <c r="B152" s="290" t="s">
        <v>9852</v>
      </c>
      <c r="C152" s="287" t="s">
        <v>9843</v>
      </c>
      <c r="D152" s="288">
        <v>2246000</v>
      </c>
      <c r="E152" s="188"/>
      <c r="F152" s="188"/>
      <c r="G152" s="188"/>
      <c r="H152" s="188"/>
      <c r="I152" s="1359"/>
      <c r="J152" s="196" t="s">
        <v>9685</v>
      </c>
      <c r="K152" s="1359"/>
      <c r="L152" s="1362"/>
      <c r="M152" s="1364"/>
      <c r="N152" s="257"/>
      <c r="O152" s="258"/>
      <c r="Q152" s="210"/>
      <c r="R152" s="210"/>
      <c r="S152" s="210"/>
      <c r="T152" s="284"/>
    </row>
    <row r="153" spans="1:20" ht="21.75" customHeight="1" thickBot="1" x14ac:dyDescent="0.3">
      <c r="A153" s="285"/>
      <c r="B153" s="290" t="s">
        <v>9853</v>
      </c>
      <c r="C153" s="287" t="s">
        <v>9843</v>
      </c>
      <c r="D153" s="288">
        <v>2246000</v>
      </c>
      <c r="E153" s="188"/>
      <c r="F153" s="188"/>
      <c r="G153" s="188"/>
      <c r="H153" s="188"/>
      <c r="I153" s="1359"/>
      <c r="J153" s="196" t="s">
        <v>9687</v>
      </c>
      <c r="K153" s="1359"/>
      <c r="L153" s="1362"/>
      <c r="M153" s="1364"/>
      <c r="N153" s="257"/>
      <c r="O153" s="258"/>
      <c r="Q153" s="210"/>
      <c r="R153" s="210"/>
      <c r="S153" s="210"/>
      <c r="T153" s="284"/>
    </row>
    <row r="154" spans="1:20" ht="21.75" customHeight="1" thickBot="1" x14ac:dyDescent="0.3">
      <c r="A154" s="285"/>
      <c r="B154" s="290" t="s">
        <v>9854</v>
      </c>
      <c r="C154" s="287" t="s">
        <v>9843</v>
      </c>
      <c r="D154" s="288">
        <v>2246000</v>
      </c>
      <c r="E154" s="188"/>
      <c r="F154" s="188"/>
      <c r="G154" s="188"/>
      <c r="H154" s="188"/>
      <c r="I154" s="1359"/>
      <c r="J154" s="196" t="s">
        <v>9789</v>
      </c>
      <c r="K154" s="1359"/>
      <c r="L154" s="1362"/>
      <c r="M154" s="1364"/>
      <c r="N154" s="257"/>
      <c r="O154" s="258"/>
      <c r="Q154" s="210"/>
      <c r="R154" s="210"/>
      <c r="S154" s="210"/>
      <c r="T154" s="284"/>
    </row>
    <row r="155" spans="1:20" ht="21.75" customHeight="1" thickBot="1" x14ac:dyDescent="0.3">
      <c r="A155" s="285"/>
      <c r="B155" s="290" t="s">
        <v>9855</v>
      </c>
      <c r="C155" s="287" t="s">
        <v>9843</v>
      </c>
      <c r="D155" s="288">
        <v>2246000</v>
      </c>
      <c r="E155" s="188"/>
      <c r="F155" s="188"/>
      <c r="G155" s="188"/>
      <c r="H155" s="188"/>
      <c r="I155" s="1360"/>
      <c r="J155" s="198" t="s">
        <v>9623</v>
      </c>
      <c r="K155" s="1360"/>
      <c r="L155" s="1363"/>
      <c r="M155" s="1364"/>
      <c r="N155" s="257"/>
      <c r="O155" s="258"/>
      <c r="Q155" s="210"/>
      <c r="R155" s="210"/>
      <c r="S155" s="210"/>
      <c r="T155" s="284"/>
    </row>
    <row r="156" spans="1:20" ht="21.75" customHeight="1" thickBot="1" x14ac:dyDescent="0.3">
      <c r="A156" s="285"/>
      <c r="B156" s="291" t="s">
        <v>9856</v>
      </c>
      <c r="C156" s="287" t="s">
        <v>9843</v>
      </c>
      <c r="D156" s="288">
        <v>2246000</v>
      </c>
      <c r="E156" s="188"/>
      <c r="F156" s="188"/>
      <c r="G156" s="188"/>
      <c r="H156" s="188"/>
      <c r="I156" s="247">
        <v>4</v>
      </c>
      <c r="J156" s="232" t="s">
        <v>9857</v>
      </c>
      <c r="K156" s="229"/>
      <c r="L156" s="229"/>
      <c r="M156" s="231"/>
      <c r="N156" s="257"/>
      <c r="O156" s="258"/>
      <c r="Q156" s="210"/>
      <c r="R156" s="210"/>
      <c r="S156" s="210"/>
      <c r="T156" s="284"/>
    </row>
    <row r="157" spans="1:20" ht="21.75" customHeight="1" thickBot="1" x14ac:dyDescent="0.3">
      <c r="A157" s="285"/>
      <c r="B157" s="291" t="s">
        <v>9858</v>
      </c>
      <c r="C157" s="287" t="s">
        <v>9843</v>
      </c>
      <c r="D157" s="288">
        <v>2246000</v>
      </c>
      <c r="E157" s="188"/>
      <c r="F157" s="188"/>
      <c r="G157" s="188"/>
      <c r="H157" s="188"/>
      <c r="I157" s="1358" t="s">
        <v>9859</v>
      </c>
      <c r="J157" s="242" t="s">
        <v>9772</v>
      </c>
      <c r="K157" s="1358" t="s">
        <v>9604</v>
      </c>
      <c r="L157" s="1361">
        <v>4363000</v>
      </c>
      <c r="M157" s="1364"/>
      <c r="N157" s="257"/>
      <c r="O157" s="258"/>
      <c r="Q157" s="210"/>
      <c r="R157" s="210"/>
      <c r="S157" s="210"/>
      <c r="T157" s="284"/>
    </row>
    <row r="158" spans="1:20" ht="21.75" customHeight="1" thickBot="1" x14ac:dyDescent="0.3">
      <c r="A158" s="285"/>
      <c r="B158" s="291" t="s">
        <v>9860</v>
      </c>
      <c r="C158" s="287" t="s">
        <v>9843</v>
      </c>
      <c r="D158" s="288">
        <v>2246000</v>
      </c>
      <c r="E158" s="188"/>
      <c r="F158" s="188"/>
      <c r="G158" s="188"/>
      <c r="H158" s="188"/>
      <c r="I158" s="1359"/>
      <c r="J158" s="196" t="s">
        <v>9861</v>
      </c>
      <c r="K158" s="1359"/>
      <c r="L158" s="1362"/>
      <c r="M158" s="1364"/>
      <c r="N158" s="257"/>
      <c r="O158" s="258"/>
      <c r="Q158" s="210"/>
      <c r="R158" s="210"/>
      <c r="S158" s="210"/>
      <c r="T158" s="284"/>
    </row>
    <row r="159" spans="1:20" ht="21.75" customHeight="1" thickBot="1" x14ac:dyDescent="0.3">
      <c r="A159" s="285"/>
      <c r="B159" s="291" t="s">
        <v>9862</v>
      </c>
      <c r="C159" s="287" t="s">
        <v>9843</v>
      </c>
      <c r="D159" s="288">
        <v>2246000</v>
      </c>
      <c r="E159" s="188"/>
      <c r="F159" s="188"/>
      <c r="G159" s="188"/>
      <c r="H159" s="188"/>
      <c r="I159" s="1359"/>
      <c r="J159" s="196" t="s">
        <v>9608</v>
      </c>
      <c r="K159" s="1359"/>
      <c r="L159" s="1362"/>
      <c r="M159" s="1364"/>
      <c r="N159" s="257"/>
      <c r="O159" s="258"/>
      <c r="Q159" s="210"/>
      <c r="R159" s="210"/>
      <c r="S159" s="210"/>
      <c r="T159" s="284"/>
    </row>
    <row r="160" spans="1:20" ht="21.75" customHeight="1" thickBot="1" x14ac:dyDescent="0.3">
      <c r="A160" s="285"/>
      <c r="B160" s="291" t="s">
        <v>9863</v>
      </c>
      <c r="C160" s="287" t="s">
        <v>9843</v>
      </c>
      <c r="D160" s="288">
        <v>2246000</v>
      </c>
      <c r="E160" s="188"/>
      <c r="F160" s="188"/>
      <c r="G160" s="188"/>
      <c r="H160" s="188"/>
      <c r="I160" s="1359"/>
      <c r="J160" s="196" t="s">
        <v>9864</v>
      </c>
      <c r="K160" s="1359"/>
      <c r="L160" s="1362"/>
      <c r="M160" s="1364"/>
      <c r="N160" s="257"/>
      <c r="O160" s="258"/>
      <c r="Q160" s="210"/>
      <c r="R160" s="210"/>
      <c r="S160" s="210"/>
      <c r="T160" s="284"/>
    </row>
    <row r="161" spans="1:20" ht="21.75" customHeight="1" thickBot="1" x14ac:dyDescent="0.3">
      <c r="A161" s="285"/>
      <c r="B161" s="291" t="s">
        <v>9865</v>
      </c>
      <c r="C161" s="287" t="s">
        <v>9843</v>
      </c>
      <c r="D161" s="288">
        <v>2246000</v>
      </c>
      <c r="E161" s="188"/>
      <c r="F161" s="188"/>
      <c r="G161" s="188"/>
      <c r="H161" s="188"/>
      <c r="I161" s="1359"/>
      <c r="J161" s="196" t="s">
        <v>9802</v>
      </c>
      <c r="K161" s="1359"/>
      <c r="L161" s="1362"/>
      <c r="M161" s="1364"/>
      <c r="N161" s="257"/>
      <c r="O161" s="258"/>
      <c r="Q161" s="210"/>
      <c r="R161" s="210"/>
      <c r="S161" s="210"/>
      <c r="T161" s="284"/>
    </row>
    <row r="162" spans="1:20" ht="21.75" customHeight="1" thickBot="1" x14ac:dyDescent="0.3">
      <c r="A162" s="285"/>
      <c r="B162" s="291" t="s">
        <v>9866</v>
      </c>
      <c r="C162" s="287" t="s">
        <v>9843</v>
      </c>
      <c r="D162" s="288">
        <v>2246000</v>
      </c>
      <c r="E162" s="188"/>
      <c r="F162" s="188"/>
      <c r="G162" s="188"/>
      <c r="H162" s="188"/>
      <c r="I162" s="1359"/>
      <c r="J162" s="196" t="s">
        <v>9804</v>
      </c>
      <c r="K162" s="1359"/>
      <c r="L162" s="1362"/>
      <c r="M162" s="1364"/>
      <c r="N162" s="257"/>
      <c r="O162" s="258"/>
      <c r="Q162" s="210"/>
      <c r="R162" s="210"/>
      <c r="S162" s="210"/>
      <c r="T162" s="284"/>
    </row>
    <row r="163" spans="1:20" ht="21.75" customHeight="1" thickBot="1" x14ac:dyDescent="0.3">
      <c r="A163" s="285"/>
      <c r="B163" s="291" t="s">
        <v>9867</v>
      </c>
      <c r="C163" s="287" t="s">
        <v>9843</v>
      </c>
      <c r="D163" s="288">
        <v>2246000</v>
      </c>
      <c r="E163" s="188"/>
      <c r="F163" s="188"/>
      <c r="G163" s="188"/>
      <c r="H163" s="188"/>
      <c r="I163" s="1359"/>
      <c r="J163" s="196" t="s">
        <v>9662</v>
      </c>
      <c r="K163" s="1359"/>
      <c r="L163" s="1362"/>
      <c r="M163" s="1364"/>
      <c r="N163" s="257"/>
      <c r="O163" s="258"/>
      <c r="Q163" s="210"/>
      <c r="R163" s="210"/>
      <c r="S163" s="210"/>
      <c r="T163" s="284"/>
    </row>
    <row r="164" spans="1:20" ht="21.75" customHeight="1" thickBot="1" x14ac:dyDescent="0.3">
      <c r="A164" s="285"/>
      <c r="B164" s="292" t="s">
        <v>9868</v>
      </c>
      <c r="C164" s="293" t="s">
        <v>9869</v>
      </c>
      <c r="D164" s="288">
        <v>4493000</v>
      </c>
      <c r="E164" s="188"/>
      <c r="F164" s="188"/>
      <c r="G164" s="188"/>
      <c r="H164" s="188"/>
      <c r="I164" s="1359"/>
      <c r="J164" s="196" t="s">
        <v>9870</v>
      </c>
      <c r="K164" s="1359"/>
      <c r="L164" s="1362"/>
      <c r="M164" s="1364"/>
      <c r="N164" s="257"/>
      <c r="O164" s="258"/>
      <c r="Q164" s="210"/>
      <c r="R164" s="210"/>
      <c r="S164" s="210"/>
      <c r="T164" s="284"/>
    </row>
    <row r="165" spans="1:20" ht="21.75" customHeight="1" thickBot="1" x14ac:dyDescent="0.3">
      <c r="A165" s="285"/>
      <c r="B165" s="292" t="s">
        <v>9871</v>
      </c>
      <c r="C165" s="293" t="s">
        <v>9869</v>
      </c>
      <c r="D165" s="288">
        <v>4493000</v>
      </c>
      <c r="E165" s="188"/>
      <c r="F165" s="188"/>
      <c r="G165" s="188"/>
      <c r="H165" s="188"/>
      <c r="I165" s="1360"/>
      <c r="J165" s="198" t="s">
        <v>9872</v>
      </c>
      <c r="K165" s="1360"/>
      <c r="L165" s="1363"/>
      <c r="M165" s="1364"/>
      <c r="N165" s="257"/>
      <c r="O165" s="258"/>
      <c r="Q165" s="210"/>
      <c r="R165" s="210"/>
      <c r="S165" s="210"/>
      <c r="T165" s="284"/>
    </row>
    <row r="166" spans="1:20" ht="21.75" customHeight="1" thickBot="1" x14ac:dyDescent="0.3">
      <c r="A166" s="285"/>
      <c r="B166" s="292" t="s">
        <v>9873</v>
      </c>
      <c r="C166" s="293" t="s">
        <v>9869</v>
      </c>
      <c r="D166" s="288">
        <v>4493000</v>
      </c>
      <c r="E166" s="188"/>
      <c r="F166" s="188"/>
      <c r="G166" s="188"/>
      <c r="H166" s="188"/>
      <c r="I166" s="1358" t="s">
        <v>9874</v>
      </c>
      <c r="J166" s="242" t="s">
        <v>9793</v>
      </c>
      <c r="K166" s="1358" t="s">
        <v>9604</v>
      </c>
      <c r="L166" s="1361">
        <v>3925000</v>
      </c>
      <c r="M166" s="1364"/>
      <c r="N166" s="257"/>
      <c r="O166" s="258"/>
      <c r="Q166" s="210"/>
      <c r="R166" s="210"/>
      <c r="S166" s="210"/>
      <c r="T166" s="284"/>
    </row>
    <row r="167" spans="1:20" ht="21.75" customHeight="1" thickBot="1" x14ac:dyDescent="0.3">
      <c r="A167" s="285"/>
      <c r="B167" s="292" t="s">
        <v>9875</v>
      </c>
      <c r="C167" s="293" t="s">
        <v>9869</v>
      </c>
      <c r="D167" s="288">
        <v>4493000</v>
      </c>
      <c r="E167" s="188"/>
      <c r="F167" s="188"/>
      <c r="G167" s="188"/>
      <c r="H167" s="188"/>
      <c r="I167" s="1359"/>
      <c r="J167" s="196" t="s">
        <v>9861</v>
      </c>
      <c r="K167" s="1359"/>
      <c r="L167" s="1362"/>
      <c r="M167" s="1364"/>
      <c r="N167" s="257"/>
      <c r="O167" s="258"/>
      <c r="Q167" s="210"/>
      <c r="R167" s="210"/>
      <c r="S167" s="210"/>
      <c r="T167" s="284"/>
    </row>
    <row r="168" spans="1:20" ht="21.75" customHeight="1" thickBot="1" x14ac:dyDescent="0.3">
      <c r="A168" s="285"/>
      <c r="B168" s="292" t="s">
        <v>9876</v>
      </c>
      <c r="C168" s="293" t="s">
        <v>9869</v>
      </c>
      <c r="D168" s="288">
        <v>4493000</v>
      </c>
      <c r="E168" s="188"/>
      <c r="F168" s="188"/>
      <c r="G168" s="188"/>
      <c r="H168" s="188"/>
      <c r="I168" s="1359"/>
      <c r="J168" s="196" t="s">
        <v>9631</v>
      </c>
      <c r="K168" s="1359"/>
      <c r="L168" s="1362"/>
      <c r="M168" s="1364"/>
      <c r="N168" s="257"/>
      <c r="O168" s="258"/>
      <c r="Q168" s="210"/>
      <c r="R168" s="210"/>
      <c r="S168" s="210"/>
      <c r="T168" s="284"/>
    </row>
    <row r="169" spans="1:20" ht="21.75" customHeight="1" thickBot="1" x14ac:dyDescent="0.3">
      <c r="A169" s="285"/>
      <c r="B169" s="292" t="s">
        <v>9877</v>
      </c>
      <c r="C169" s="293" t="s">
        <v>9869</v>
      </c>
      <c r="D169" s="288">
        <v>4493000</v>
      </c>
      <c r="E169" s="188"/>
      <c r="F169" s="188"/>
      <c r="G169" s="188"/>
      <c r="H169" s="188"/>
      <c r="I169" s="1359"/>
      <c r="J169" s="196" t="s">
        <v>9878</v>
      </c>
      <c r="K169" s="1359"/>
      <c r="L169" s="1362"/>
      <c r="M169" s="1364"/>
      <c r="N169" s="257"/>
      <c r="O169" s="258"/>
      <c r="Q169" s="210"/>
      <c r="R169" s="210"/>
      <c r="S169" s="210"/>
      <c r="T169" s="284"/>
    </row>
    <row r="170" spans="1:20" ht="21.75" customHeight="1" thickBot="1" x14ac:dyDescent="0.3">
      <c r="A170" s="285"/>
      <c r="B170" s="292" t="s">
        <v>9879</v>
      </c>
      <c r="C170" s="293" t="s">
        <v>9869</v>
      </c>
      <c r="D170" s="288">
        <v>4493000</v>
      </c>
      <c r="E170" s="188"/>
      <c r="F170" s="188"/>
      <c r="G170" s="188"/>
      <c r="H170" s="188"/>
      <c r="I170" s="1359"/>
      <c r="J170" s="196" t="s">
        <v>9880</v>
      </c>
      <c r="K170" s="1359"/>
      <c r="L170" s="1362"/>
      <c r="M170" s="1364"/>
      <c r="N170" s="257"/>
      <c r="O170" s="258"/>
      <c r="Q170" s="210"/>
      <c r="R170" s="210"/>
      <c r="S170" s="210"/>
      <c r="T170" s="284"/>
    </row>
    <row r="171" spans="1:20" ht="21.75" customHeight="1" thickBot="1" x14ac:dyDescent="0.3">
      <c r="A171" s="285"/>
      <c r="B171" s="292" t="s">
        <v>9881</v>
      </c>
      <c r="C171" s="293" t="s">
        <v>9869</v>
      </c>
      <c r="D171" s="288">
        <v>4493000</v>
      </c>
      <c r="E171" s="188"/>
      <c r="F171" s="188"/>
      <c r="G171" s="188"/>
      <c r="H171" s="188"/>
      <c r="I171" s="1359"/>
      <c r="J171" s="196" t="s">
        <v>9882</v>
      </c>
      <c r="K171" s="1359"/>
      <c r="L171" s="1362"/>
      <c r="M171" s="1364"/>
      <c r="N171" s="257"/>
      <c r="O171" s="258"/>
      <c r="Q171" s="210"/>
      <c r="R171" s="210"/>
      <c r="S171" s="210"/>
      <c r="T171" s="284"/>
    </row>
    <row r="172" spans="1:20" ht="21.75" customHeight="1" thickBot="1" x14ac:dyDescent="0.3">
      <c r="A172" s="285"/>
      <c r="B172" s="292" t="s">
        <v>9883</v>
      </c>
      <c r="C172" s="293" t="s">
        <v>9869</v>
      </c>
      <c r="D172" s="288">
        <v>4493000</v>
      </c>
      <c r="E172" s="188"/>
      <c r="F172" s="188"/>
      <c r="G172" s="188"/>
      <c r="H172" s="188"/>
      <c r="I172" s="1359"/>
      <c r="J172" s="196" t="s">
        <v>9685</v>
      </c>
      <c r="K172" s="1359"/>
      <c r="L172" s="1362"/>
      <c r="M172" s="1364"/>
      <c r="N172" s="257"/>
      <c r="O172" s="258"/>
      <c r="Q172" s="210"/>
      <c r="R172" s="210"/>
      <c r="S172" s="210"/>
      <c r="T172" s="284"/>
    </row>
    <row r="173" spans="1:20" ht="21.75" customHeight="1" thickBot="1" x14ac:dyDescent="0.3">
      <c r="A173" s="285"/>
      <c r="B173" s="292" t="s">
        <v>9884</v>
      </c>
      <c r="C173" s="293" t="s">
        <v>9869</v>
      </c>
      <c r="D173" s="288">
        <v>4493000</v>
      </c>
      <c r="E173" s="188"/>
      <c r="F173" s="188"/>
      <c r="G173" s="188"/>
      <c r="H173" s="188"/>
      <c r="I173" s="1359"/>
      <c r="J173" s="196" t="s">
        <v>9870</v>
      </c>
      <c r="K173" s="1359"/>
      <c r="L173" s="1362"/>
      <c r="M173" s="1364"/>
      <c r="N173" s="257"/>
      <c r="O173" s="258"/>
      <c r="Q173" s="210"/>
      <c r="R173" s="210"/>
      <c r="S173" s="210"/>
      <c r="T173" s="284"/>
    </row>
    <row r="174" spans="1:20" ht="21.75" customHeight="1" thickBot="1" x14ac:dyDescent="0.3">
      <c r="A174" s="285"/>
      <c r="B174" s="292" t="s">
        <v>9885</v>
      </c>
      <c r="C174" s="293" t="s">
        <v>9869</v>
      </c>
      <c r="D174" s="288">
        <v>4493000</v>
      </c>
      <c r="E174" s="188"/>
      <c r="F174" s="188"/>
      <c r="G174" s="188"/>
      <c r="H174" s="188"/>
      <c r="I174" s="1360"/>
      <c r="J174" s="198" t="s">
        <v>9623</v>
      </c>
      <c r="K174" s="1360"/>
      <c r="L174" s="1363"/>
      <c r="M174" s="1364"/>
      <c r="N174" s="257"/>
      <c r="O174" s="258"/>
      <c r="Q174" s="210"/>
      <c r="R174" s="210"/>
      <c r="S174" s="210"/>
      <c r="T174" s="284"/>
    </row>
    <row r="175" spans="1:20" ht="21.75" customHeight="1" thickBot="1" x14ac:dyDescent="0.3">
      <c r="A175" s="285"/>
      <c r="B175" s="292" t="s">
        <v>9886</v>
      </c>
      <c r="C175" s="293" t="s">
        <v>9869</v>
      </c>
      <c r="D175" s="288">
        <v>4493000</v>
      </c>
      <c r="E175" s="188"/>
      <c r="F175" s="188"/>
      <c r="G175" s="188"/>
      <c r="H175" s="188"/>
      <c r="I175" s="1358" t="s">
        <v>9887</v>
      </c>
      <c r="J175" s="242" t="s">
        <v>9740</v>
      </c>
      <c r="K175" s="1358" t="s">
        <v>9604</v>
      </c>
      <c r="L175" s="1361">
        <v>3489000</v>
      </c>
      <c r="M175" s="1364"/>
      <c r="N175" s="257"/>
      <c r="O175" s="258"/>
      <c r="Q175" s="210"/>
      <c r="R175" s="210"/>
      <c r="S175" s="210"/>
      <c r="T175" s="284"/>
    </row>
    <row r="176" spans="1:20" ht="21.75" customHeight="1" thickBot="1" x14ac:dyDescent="0.3">
      <c r="A176" s="285"/>
      <c r="B176" s="292" t="s">
        <v>9888</v>
      </c>
      <c r="C176" s="293" t="s">
        <v>9869</v>
      </c>
      <c r="D176" s="288">
        <v>4493000</v>
      </c>
      <c r="E176" s="188"/>
      <c r="F176" s="188"/>
      <c r="G176" s="188"/>
      <c r="H176" s="188"/>
      <c r="I176" s="1359"/>
      <c r="J176" s="196" t="s">
        <v>9889</v>
      </c>
      <c r="K176" s="1359"/>
      <c r="L176" s="1362"/>
      <c r="M176" s="1364"/>
      <c r="N176" s="257"/>
      <c r="O176" s="258"/>
      <c r="Q176" s="210"/>
      <c r="R176" s="210"/>
      <c r="S176" s="210"/>
      <c r="T176" s="284"/>
    </row>
    <row r="177" spans="1:20" ht="21.75" customHeight="1" thickBot="1" x14ac:dyDescent="0.3">
      <c r="A177" s="285"/>
      <c r="B177" s="292" t="s">
        <v>9890</v>
      </c>
      <c r="C177" s="293" t="s">
        <v>9869</v>
      </c>
      <c r="D177" s="288">
        <v>4493000</v>
      </c>
      <c r="E177" s="188" t="s">
        <v>9891</v>
      </c>
      <c r="F177" s="188"/>
      <c r="G177" s="188"/>
      <c r="H177" s="188"/>
      <c r="I177" s="1359"/>
      <c r="J177" s="196" t="s">
        <v>9677</v>
      </c>
      <c r="K177" s="1359"/>
      <c r="L177" s="1362"/>
      <c r="M177" s="1364"/>
      <c r="N177" s="257"/>
      <c r="O177" s="258"/>
      <c r="Q177" s="210"/>
      <c r="R177" s="210"/>
      <c r="S177" s="210"/>
      <c r="T177" s="284"/>
    </row>
    <row r="178" spans="1:20" ht="21.75" customHeight="1" thickBot="1" x14ac:dyDescent="0.3">
      <c r="A178" s="285"/>
      <c r="B178" s="292" t="s">
        <v>9892</v>
      </c>
      <c r="C178" s="293" t="s">
        <v>9869</v>
      </c>
      <c r="D178" s="288">
        <v>4493000</v>
      </c>
      <c r="E178" s="188" t="s">
        <v>9891</v>
      </c>
      <c r="F178" s="188"/>
      <c r="G178" s="188"/>
      <c r="H178" s="188"/>
      <c r="I178" s="1359"/>
      <c r="J178" s="196"/>
      <c r="K178" s="1359"/>
      <c r="L178" s="1362"/>
      <c r="M178" s="1364"/>
      <c r="N178" s="257"/>
      <c r="O178" s="258"/>
      <c r="Q178" s="210"/>
      <c r="R178" s="210"/>
      <c r="S178" s="210"/>
      <c r="T178" s="284"/>
    </row>
    <row r="179" spans="1:20" ht="21.75" customHeight="1" thickBot="1" x14ac:dyDescent="0.3">
      <c r="A179" s="285"/>
      <c r="B179" s="292" t="s">
        <v>9893</v>
      </c>
      <c r="C179" s="293" t="s">
        <v>9869</v>
      </c>
      <c r="D179" s="288">
        <v>4493000</v>
      </c>
      <c r="E179" s="188" t="s">
        <v>9891</v>
      </c>
      <c r="F179" s="188"/>
      <c r="G179" s="188"/>
      <c r="H179" s="188"/>
      <c r="I179" s="1359"/>
      <c r="J179" s="196" t="s">
        <v>9764</v>
      </c>
      <c r="K179" s="1359"/>
      <c r="L179" s="1362"/>
      <c r="M179" s="1364"/>
      <c r="N179" s="257"/>
      <c r="O179" s="258"/>
      <c r="Q179" s="210"/>
      <c r="R179" s="210"/>
      <c r="S179" s="210"/>
      <c r="T179" s="284"/>
    </row>
    <row r="180" spans="1:20" ht="21.75" customHeight="1" thickBot="1" x14ac:dyDescent="0.3">
      <c r="A180" s="285"/>
      <c r="B180" s="292" t="s">
        <v>9894</v>
      </c>
      <c r="C180" s="293" t="s">
        <v>9869</v>
      </c>
      <c r="D180" s="288">
        <v>4493000</v>
      </c>
      <c r="E180" s="188" t="s">
        <v>9891</v>
      </c>
      <c r="F180" s="188"/>
      <c r="G180" s="188"/>
      <c r="H180" s="188"/>
      <c r="I180" s="1359"/>
      <c r="J180" s="196" t="s">
        <v>9895</v>
      </c>
      <c r="K180" s="1359"/>
      <c r="L180" s="1362"/>
      <c r="M180" s="1364"/>
      <c r="N180" s="257"/>
      <c r="O180" s="258"/>
      <c r="Q180" s="210"/>
      <c r="R180" s="210"/>
      <c r="S180" s="210"/>
      <c r="T180" s="284"/>
    </row>
    <row r="181" spans="1:20" ht="21.75" customHeight="1" thickBot="1" x14ac:dyDescent="0.3">
      <c r="A181" s="285"/>
      <c r="B181" s="292" t="s">
        <v>9896</v>
      </c>
      <c r="C181" s="293" t="s">
        <v>9869</v>
      </c>
      <c r="D181" s="288">
        <v>4493000</v>
      </c>
      <c r="E181" s="188"/>
      <c r="F181" s="188"/>
      <c r="G181" s="188"/>
      <c r="H181" s="188"/>
      <c r="I181" s="1359"/>
      <c r="J181" s="196"/>
      <c r="K181" s="1359"/>
      <c r="L181" s="1362"/>
      <c r="M181" s="1364"/>
      <c r="N181" s="257"/>
      <c r="O181" s="258"/>
      <c r="Q181" s="210"/>
      <c r="R181" s="210"/>
      <c r="S181" s="210"/>
      <c r="T181" s="284"/>
    </row>
    <row r="182" spans="1:20" ht="21.75" customHeight="1" thickBot="1" x14ac:dyDescent="0.3">
      <c r="A182" s="285"/>
      <c r="B182" s="292" t="s">
        <v>9897</v>
      </c>
      <c r="C182" s="293" t="s">
        <v>9869</v>
      </c>
      <c r="D182" s="288">
        <v>4493000</v>
      </c>
      <c r="E182" s="188"/>
      <c r="F182" s="188"/>
      <c r="G182" s="188"/>
      <c r="H182" s="188"/>
      <c r="I182" s="1359"/>
      <c r="J182" s="196" t="s">
        <v>9851</v>
      </c>
      <c r="K182" s="1359"/>
      <c r="L182" s="1362"/>
      <c r="M182" s="1364"/>
      <c r="N182" s="257"/>
      <c r="O182" s="258"/>
      <c r="Q182" s="210"/>
      <c r="R182" s="210"/>
      <c r="S182" s="210"/>
      <c r="T182" s="284"/>
    </row>
    <row r="183" spans="1:20" ht="21.75" customHeight="1" thickBot="1" x14ac:dyDescent="0.3">
      <c r="A183" s="285"/>
      <c r="B183" s="292" t="s">
        <v>9898</v>
      </c>
      <c r="C183" s="293" t="s">
        <v>9869</v>
      </c>
      <c r="D183" s="288">
        <v>4493000</v>
      </c>
      <c r="E183" s="188"/>
      <c r="F183" s="188"/>
      <c r="G183" s="188"/>
      <c r="H183" s="188"/>
      <c r="I183" s="1359"/>
      <c r="J183" s="196" t="s">
        <v>9685</v>
      </c>
      <c r="K183" s="1359"/>
      <c r="L183" s="1362"/>
      <c r="M183" s="1364"/>
      <c r="N183" s="257"/>
      <c r="O183" s="258"/>
      <c r="Q183" s="210"/>
      <c r="R183" s="210"/>
      <c r="S183" s="210"/>
      <c r="T183" s="284"/>
    </row>
    <row r="184" spans="1:20" ht="21.75" customHeight="1" thickBot="1" x14ac:dyDescent="0.3">
      <c r="A184" s="285"/>
      <c r="B184" s="292" t="s">
        <v>9899</v>
      </c>
      <c r="C184" s="293" t="s">
        <v>9869</v>
      </c>
      <c r="D184" s="288">
        <v>4493000</v>
      </c>
      <c r="E184" s="188"/>
      <c r="F184" s="188"/>
      <c r="G184" s="188"/>
      <c r="H184" s="188"/>
      <c r="I184" s="1359"/>
      <c r="J184" s="196" t="s">
        <v>9870</v>
      </c>
      <c r="K184" s="1359"/>
      <c r="L184" s="1362"/>
      <c r="M184" s="1364"/>
      <c r="N184" s="257"/>
      <c r="O184" s="258"/>
      <c r="Q184" s="210"/>
      <c r="R184" s="210"/>
      <c r="S184" s="210"/>
      <c r="T184" s="284"/>
    </row>
    <row r="185" spans="1:20" ht="21.75" customHeight="1" thickBot="1" x14ac:dyDescent="0.3">
      <c r="A185" s="285"/>
      <c r="B185" s="292" t="s">
        <v>9900</v>
      </c>
      <c r="C185" s="293" t="s">
        <v>9869</v>
      </c>
      <c r="D185" s="288">
        <v>4493000</v>
      </c>
      <c r="E185" s="188"/>
      <c r="F185" s="188"/>
      <c r="G185" s="188"/>
      <c r="H185" s="188"/>
      <c r="I185" s="1360"/>
      <c r="J185" s="198" t="s">
        <v>9623</v>
      </c>
      <c r="K185" s="1360"/>
      <c r="L185" s="1363"/>
      <c r="M185" s="1364"/>
      <c r="N185" s="257"/>
      <c r="O185" s="258"/>
      <c r="Q185" s="210"/>
      <c r="R185" s="210"/>
      <c r="S185" s="210"/>
      <c r="T185" s="284"/>
    </row>
    <row r="186" spans="1:20" ht="21.75" customHeight="1" thickBot="1" x14ac:dyDescent="0.3">
      <c r="A186" s="243"/>
      <c r="B186" s="294" t="s">
        <v>9901</v>
      </c>
      <c r="C186" s="295" t="s">
        <v>9902</v>
      </c>
      <c r="D186" s="296">
        <v>1798000</v>
      </c>
      <c r="E186" s="188"/>
      <c r="F186" s="188"/>
      <c r="G186" s="188"/>
      <c r="H186" s="188"/>
      <c r="I186" s="1358" t="s">
        <v>9903</v>
      </c>
      <c r="J186" s="242" t="s">
        <v>9755</v>
      </c>
      <c r="K186" s="1358" t="s">
        <v>9604</v>
      </c>
      <c r="L186" s="1361">
        <v>3054000</v>
      </c>
      <c r="M186" s="1364"/>
      <c r="N186" s="257"/>
      <c r="O186" s="258"/>
      <c r="Q186" s="210"/>
      <c r="R186" s="210"/>
      <c r="S186" s="210"/>
      <c r="T186" s="284"/>
    </row>
    <row r="187" spans="1:20" ht="21.75" customHeight="1" thickBot="1" x14ac:dyDescent="0.3">
      <c r="A187" s="205"/>
      <c r="B187" s="294" t="s">
        <v>9904</v>
      </c>
      <c r="C187" s="295" t="s">
        <v>9902</v>
      </c>
      <c r="D187" s="296">
        <v>1798000</v>
      </c>
      <c r="E187" s="188"/>
      <c r="F187" s="188"/>
      <c r="G187" s="188"/>
      <c r="H187" s="188"/>
      <c r="I187" s="1359"/>
      <c r="J187" s="196" t="s">
        <v>9889</v>
      </c>
      <c r="K187" s="1359"/>
      <c r="L187" s="1362"/>
      <c r="M187" s="1364"/>
      <c r="N187" s="257"/>
      <c r="O187" s="258"/>
      <c r="Q187" s="210"/>
      <c r="R187" s="210"/>
      <c r="S187" s="210"/>
      <c r="T187" s="284"/>
    </row>
    <row r="188" spans="1:20" ht="21.75" customHeight="1" thickBot="1" x14ac:dyDescent="0.3">
      <c r="A188" s="205"/>
      <c r="B188" s="294" t="s">
        <v>9905</v>
      </c>
      <c r="C188" s="295" t="s">
        <v>9902</v>
      </c>
      <c r="D188" s="296">
        <v>1798000</v>
      </c>
      <c r="E188" s="188"/>
      <c r="F188" s="188"/>
      <c r="G188" s="188"/>
      <c r="H188" s="188"/>
      <c r="I188" s="1359"/>
      <c r="J188" s="196" t="s">
        <v>9906</v>
      </c>
      <c r="K188" s="1359"/>
      <c r="L188" s="1362"/>
      <c r="M188" s="1364"/>
      <c r="N188" s="257"/>
      <c r="O188" s="258"/>
      <c r="Q188" s="210"/>
      <c r="R188" s="210"/>
      <c r="S188" s="210"/>
      <c r="T188" s="284"/>
    </row>
    <row r="189" spans="1:20" ht="21.75" customHeight="1" thickBot="1" x14ac:dyDescent="0.3">
      <c r="A189" s="205"/>
      <c r="B189" s="294" t="s">
        <v>9907</v>
      </c>
      <c r="C189" s="295" t="s">
        <v>9902</v>
      </c>
      <c r="D189" s="296">
        <v>1798000</v>
      </c>
      <c r="E189" s="188"/>
      <c r="F189" s="188"/>
      <c r="G189" s="188"/>
      <c r="H189" s="188"/>
      <c r="I189" s="1359"/>
      <c r="J189" s="196" t="s">
        <v>9908</v>
      </c>
      <c r="K189" s="1359"/>
      <c r="L189" s="1362"/>
      <c r="M189" s="1364"/>
      <c r="N189" s="257"/>
      <c r="O189" s="258"/>
      <c r="Q189" s="210"/>
      <c r="R189" s="210"/>
      <c r="S189" s="210"/>
      <c r="T189" s="284"/>
    </row>
    <row r="190" spans="1:20" ht="21.75" customHeight="1" thickBot="1" x14ac:dyDescent="0.3">
      <c r="A190" s="205"/>
      <c r="B190" s="294" t="s">
        <v>9909</v>
      </c>
      <c r="C190" s="295" t="s">
        <v>9902</v>
      </c>
      <c r="D190" s="296">
        <v>1798000</v>
      </c>
      <c r="E190" s="188"/>
      <c r="F190" s="188"/>
      <c r="G190" s="188"/>
      <c r="H190" s="188"/>
      <c r="I190" s="1359"/>
      <c r="J190" s="196" t="s">
        <v>9910</v>
      </c>
      <c r="K190" s="1359"/>
      <c r="L190" s="1362"/>
      <c r="M190" s="1364"/>
      <c r="N190" s="257"/>
      <c r="O190" s="258"/>
      <c r="Q190" s="210"/>
      <c r="R190" s="210"/>
      <c r="S190" s="210"/>
      <c r="T190" s="284"/>
    </row>
    <row r="191" spans="1:20" ht="21.75" customHeight="1" thickBot="1" x14ac:dyDescent="0.3">
      <c r="A191" s="205"/>
      <c r="B191" s="294" t="s">
        <v>9911</v>
      </c>
      <c r="C191" s="295" t="s">
        <v>9902</v>
      </c>
      <c r="D191" s="296">
        <v>1798000</v>
      </c>
      <c r="E191" s="188"/>
      <c r="F191" s="188"/>
      <c r="G191" s="188"/>
      <c r="H191" s="188"/>
      <c r="I191" s="1359"/>
      <c r="J191" s="196" t="s">
        <v>9912</v>
      </c>
      <c r="K191" s="1359"/>
      <c r="L191" s="1362"/>
      <c r="M191" s="1364"/>
      <c r="N191" s="257"/>
      <c r="O191" s="258"/>
      <c r="Q191" s="210"/>
      <c r="R191" s="210"/>
      <c r="S191" s="210"/>
      <c r="T191" s="284"/>
    </row>
    <row r="192" spans="1:20" ht="21.75" customHeight="1" thickBot="1" x14ac:dyDescent="0.3">
      <c r="A192" s="205"/>
      <c r="B192" s="294" t="s">
        <v>9913</v>
      </c>
      <c r="C192" s="295" t="s">
        <v>9902</v>
      </c>
      <c r="D192" s="296">
        <v>1798000</v>
      </c>
      <c r="E192" s="188"/>
      <c r="F192" s="188"/>
      <c r="G192" s="188"/>
      <c r="H192" s="188"/>
      <c r="I192" s="1359"/>
      <c r="J192" s="196" t="s">
        <v>9914</v>
      </c>
      <c r="K192" s="1359"/>
      <c r="L192" s="1362"/>
      <c r="M192" s="1364"/>
      <c r="N192" s="257"/>
      <c r="O192" s="258"/>
      <c r="Q192" s="210"/>
      <c r="R192" s="210"/>
      <c r="S192" s="210"/>
      <c r="T192" s="284"/>
    </row>
    <row r="193" spans="1:20" ht="21.75" customHeight="1" thickBot="1" x14ac:dyDescent="0.3">
      <c r="A193" s="205"/>
      <c r="B193" s="294" t="s">
        <v>9915</v>
      </c>
      <c r="C193" s="295" t="s">
        <v>9902</v>
      </c>
      <c r="D193" s="296">
        <v>1798000</v>
      </c>
      <c r="E193" s="188"/>
      <c r="F193" s="188"/>
      <c r="G193" s="188"/>
      <c r="H193" s="188"/>
      <c r="I193" s="1359"/>
      <c r="J193" s="196" t="s">
        <v>9870</v>
      </c>
      <c r="K193" s="1359"/>
      <c r="L193" s="1362"/>
      <c r="M193" s="1364"/>
      <c r="N193" s="257"/>
      <c r="O193" s="258"/>
      <c r="Q193" s="210"/>
      <c r="R193" s="210"/>
      <c r="S193" s="210"/>
      <c r="T193" s="284"/>
    </row>
    <row r="194" spans="1:20" ht="21.75" customHeight="1" thickBot="1" x14ac:dyDescent="0.3">
      <c r="A194" s="205"/>
      <c r="B194" s="294" t="s">
        <v>9911</v>
      </c>
      <c r="C194" s="295" t="s">
        <v>9902</v>
      </c>
      <c r="D194" s="296">
        <v>1798000</v>
      </c>
      <c r="E194" s="188"/>
      <c r="F194" s="188"/>
      <c r="G194" s="188"/>
      <c r="H194" s="188"/>
      <c r="I194" s="1360"/>
      <c r="J194" s="198">
        <f ca="1">J187:J194</f>
        <v>0</v>
      </c>
      <c r="K194" s="1360"/>
      <c r="L194" s="1363"/>
      <c r="M194" s="1364"/>
      <c r="N194" s="257"/>
      <c r="O194" s="258"/>
      <c r="Q194" s="210"/>
      <c r="R194" s="210"/>
      <c r="S194" s="210"/>
      <c r="T194" s="284"/>
    </row>
    <row r="195" spans="1:20" ht="21.75" customHeight="1" thickBot="1" x14ac:dyDescent="0.3">
      <c r="A195" s="205"/>
      <c r="B195" s="294" t="s">
        <v>9916</v>
      </c>
      <c r="C195" s="295" t="s">
        <v>9902</v>
      </c>
      <c r="D195" s="296">
        <v>1798000</v>
      </c>
      <c r="E195" s="188" t="s">
        <v>9917</v>
      </c>
      <c r="F195" s="188"/>
      <c r="G195" s="188"/>
      <c r="H195" s="188"/>
      <c r="I195" s="228">
        <v>5</v>
      </c>
      <c r="J195" s="232" t="s">
        <v>9918</v>
      </c>
      <c r="K195" s="229"/>
      <c r="L195" s="229"/>
      <c r="M195" s="231"/>
      <c r="N195" s="257"/>
      <c r="O195" s="258"/>
      <c r="Q195" s="210"/>
      <c r="R195" s="210"/>
      <c r="S195" s="210"/>
      <c r="T195" s="284"/>
    </row>
    <row r="196" spans="1:20" ht="21.75" customHeight="1" thickBot="1" x14ac:dyDescent="0.3">
      <c r="A196" s="205"/>
      <c r="B196" s="294" t="s">
        <v>9919</v>
      </c>
      <c r="C196" s="295" t="s">
        <v>9902</v>
      </c>
      <c r="D196" s="296">
        <v>1798000</v>
      </c>
      <c r="E196" s="188" t="s">
        <v>9917</v>
      </c>
      <c r="F196" s="188"/>
      <c r="G196" s="188"/>
      <c r="H196" s="188"/>
      <c r="I196" s="1358"/>
      <c r="J196" s="242" t="s">
        <v>9920</v>
      </c>
      <c r="K196" s="1358" t="s">
        <v>9604</v>
      </c>
      <c r="L196" s="1361">
        <v>1854000</v>
      </c>
      <c r="M196" s="1364"/>
      <c r="N196" s="257"/>
      <c r="O196" s="258"/>
      <c r="Q196" s="210"/>
      <c r="R196" s="210"/>
      <c r="S196" s="210"/>
      <c r="T196" s="284"/>
    </row>
    <row r="197" spans="1:20" ht="21.75" customHeight="1" thickBot="1" x14ac:dyDescent="0.3">
      <c r="A197" s="205"/>
      <c r="B197" s="294" t="s">
        <v>9921</v>
      </c>
      <c r="C197" s="295" t="s">
        <v>9902</v>
      </c>
      <c r="D197" s="296">
        <v>1798000</v>
      </c>
      <c r="E197" s="188" t="s">
        <v>9917</v>
      </c>
      <c r="F197" s="188"/>
      <c r="G197" s="188"/>
      <c r="H197" s="188"/>
      <c r="I197" s="1359"/>
      <c r="J197" s="196" t="s">
        <v>9922</v>
      </c>
      <c r="K197" s="1359"/>
      <c r="L197" s="1362"/>
      <c r="M197" s="1364"/>
      <c r="N197" s="257"/>
      <c r="O197" s="258"/>
      <c r="Q197" s="210"/>
      <c r="R197" s="210"/>
      <c r="S197" s="210"/>
      <c r="T197" s="284"/>
    </row>
    <row r="198" spans="1:20" ht="21.75" customHeight="1" thickBot="1" x14ac:dyDescent="0.3">
      <c r="A198" s="205"/>
      <c r="B198" s="294" t="s">
        <v>9923</v>
      </c>
      <c r="C198" s="295" t="s">
        <v>9902</v>
      </c>
      <c r="D198" s="296">
        <v>1798000</v>
      </c>
      <c r="E198" s="188" t="s">
        <v>9917</v>
      </c>
      <c r="F198" s="188"/>
      <c r="G198" s="188"/>
      <c r="H198" s="188"/>
      <c r="I198" s="1359"/>
      <c r="J198" s="196" t="s">
        <v>9924</v>
      </c>
      <c r="K198" s="1359"/>
      <c r="L198" s="1362"/>
      <c r="M198" s="1364"/>
      <c r="N198" s="257"/>
      <c r="O198" s="258"/>
      <c r="Q198" s="210"/>
      <c r="R198" s="210"/>
      <c r="S198" s="210"/>
      <c r="T198" s="284"/>
    </row>
    <row r="199" spans="1:20" ht="21.75" customHeight="1" thickBot="1" x14ac:dyDescent="0.3">
      <c r="A199" s="205"/>
      <c r="B199" s="294" t="s">
        <v>9925</v>
      </c>
      <c r="C199" s="295" t="s">
        <v>9902</v>
      </c>
      <c r="D199" s="296">
        <v>1798000</v>
      </c>
      <c r="E199" s="188" t="s">
        <v>9917</v>
      </c>
      <c r="F199" s="188"/>
      <c r="G199" s="188"/>
      <c r="H199" s="188"/>
      <c r="I199" s="1359"/>
      <c r="J199" s="196" t="s">
        <v>9926</v>
      </c>
      <c r="K199" s="1359"/>
      <c r="L199" s="1362"/>
      <c r="M199" s="1364"/>
      <c r="N199" s="257"/>
      <c r="O199" s="258"/>
      <c r="Q199" s="210"/>
      <c r="R199" s="210"/>
      <c r="S199" s="210"/>
      <c r="T199" s="284"/>
    </row>
    <row r="200" spans="1:20" ht="21.75" customHeight="1" thickBot="1" x14ac:dyDescent="0.3">
      <c r="A200" s="205"/>
      <c r="B200" s="294" t="s">
        <v>9927</v>
      </c>
      <c r="C200" s="295" t="s">
        <v>9902</v>
      </c>
      <c r="D200" s="296">
        <v>1798000</v>
      </c>
      <c r="E200" s="188"/>
      <c r="F200" s="188"/>
      <c r="G200" s="188"/>
      <c r="H200" s="188"/>
      <c r="I200" s="1360"/>
      <c r="J200" s="198" t="s">
        <v>9928</v>
      </c>
      <c r="K200" s="1360"/>
      <c r="L200" s="1363"/>
      <c r="M200" s="1364"/>
      <c r="N200" s="257"/>
      <c r="O200" s="258"/>
      <c r="Q200" s="210"/>
      <c r="R200" s="210"/>
      <c r="S200" s="210"/>
      <c r="T200" s="284"/>
    </row>
    <row r="201" spans="1:20" ht="21.75" customHeight="1" thickBot="1" x14ac:dyDescent="0.3">
      <c r="A201" s="205"/>
      <c r="B201" s="294" t="s">
        <v>9929</v>
      </c>
      <c r="C201" s="295" t="s">
        <v>9902</v>
      </c>
      <c r="D201" s="296">
        <v>1798000</v>
      </c>
      <c r="E201" s="188" t="s">
        <v>9917</v>
      </c>
      <c r="F201" s="188"/>
      <c r="G201" s="188"/>
      <c r="H201" s="188"/>
      <c r="I201" s="228">
        <v>6</v>
      </c>
      <c r="J201" s="232" t="s">
        <v>76</v>
      </c>
      <c r="K201" s="229"/>
      <c r="L201" s="229"/>
      <c r="M201" s="231"/>
      <c r="N201" s="257"/>
      <c r="O201" s="258"/>
      <c r="Q201" s="210"/>
      <c r="R201" s="210"/>
      <c r="S201" s="210"/>
      <c r="T201" s="284"/>
    </row>
    <row r="202" spans="1:20" ht="21.75" customHeight="1" thickBot="1" x14ac:dyDescent="0.3">
      <c r="A202" s="205"/>
      <c r="B202" s="294" t="s">
        <v>9930</v>
      </c>
      <c r="C202" s="295" t="s">
        <v>9902</v>
      </c>
      <c r="D202" s="296">
        <v>1798000</v>
      </c>
      <c r="E202" s="188" t="s">
        <v>9917</v>
      </c>
      <c r="F202" s="188"/>
      <c r="G202" s="188"/>
      <c r="H202" s="188"/>
      <c r="I202" s="1358"/>
      <c r="J202" s="242" t="s">
        <v>9920</v>
      </c>
      <c r="K202" s="1358" t="s">
        <v>9604</v>
      </c>
      <c r="L202" s="1361">
        <v>576000</v>
      </c>
      <c r="M202" s="1364"/>
      <c r="N202" s="257"/>
      <c r="O202" s="258"/>
      <c r="Q202" s="210"/>
      <c r="R202" s="210"/>
      <c r="S202" s="210"/>
      <c r="T202" s="284"/>
    </row>
    <row r="203" spans="1:20" ht="21.75" customHeight="1" thickBot="1" x14ac:dyDescent="0.3">
      <c r="A203" s="205"/>
      <c r="B203" s="294" t="s">
        <v>9921</v>
      </c>
      <c r="C203" s="295" t="s">
        <v>9902</v>
      </c>
      <c r="D203" s="296">
        <v>1798000</v>
      </c>
      <c r="E203" s="188" t="s">
        <v>9917</v>
      </c>
      <c r="F203" s="188"/>
      <c r="G203" s="188"/>
      <c r="H203" s="188"/>
      <c r="I203" s="1360"/>
      <c r="J203" s="198" t="s">
        <v>9931</v>
      </c>
      <c r="K203" s="1360"/>
      <c r="L203" s="1363"/>
      <c r="M203" s="1364"/>
      <c r="N203" s="257"/>
      <c r="O203" s="258"/>
      <c r="Q203" s="210"/>
      <c r="R203" s="210"/>
      <c r="S203" s="210"/>
      <c r="T203" s="284"/>
    </row>
    <row r="204" spans="1:20" ht="21.75" customHeight="1" thickBot="1" x14ac:dyDescent="0.3">
      <c r="A204" s="205"/>
      <c r="B204" s="294" t="s">
        <v>9932</v>
      </c>
      <c r="C204" s="295" t="s">
        <v>9902</v>
      </c>
      <c r="D204" s="296">
        <v>1798000</v>
      </c>
      <c r="E204" s="188" t="s">
        <v>9917</v>
      </c>
      <c r="F204" s="188"/>
      <c r="G204" s="188"/>
      <c r="H204" s="188"/>
      <c r="I204" s="297"/>
      <c r="J204" s="298"/>
      <c r="K204" s="298"/>
      <c r="L204" s="298"/>
      <c r="M204" s="298"/>
      <c r="N204" s="257"/>
      <c r="O204" s="258"/>
      <c r="Q204" s="210"/>
      <c r="R204" s="210"/>
      <c r="S204" s="210"/>
      <c r="T204" s="284"/>
    </row>
    <row r="205" spans="1:20" ht="21.75" customHeight="1" thickBot="1" x14ac:dyDescent="0.3">
      <c r="A205" s="205"/>
      <c r="B205" s="294" t="s">
        <v>9933</v>
      </c>
      <c r="C205" s="295" t="s">
        <v>9902</v>
      </c>
      <c r="D205" s="296">
        <v>1798000</v>
      </c>
      <c r="E205" s="188" t="s">
        <v>9917</v>
      </c>
      <c r="F205" s="188"/>
      <c r="G205" s="188"/>
      <c r="H205" s="188"/>
      <c r="I205" s="299" t="s">
        <v>9934</v>
      </c>
      <c r="J205" s="298"/>
      <c r="K205" s="298"/>
      <c r="L205" s="298"/>
      <c r="M205" s="298"/>
      <c r="N205" s="257"/>
      <c r="O205" s="258"/>
      <c r="Q205" s="210"/>
      <c r="R205" s="210"/>
      <c r="S205" s="210"/>
      <c r="T205" s="284"/>
    </row>
    <row r="206" spans="1:20" ht="21.75" customHeight="1" thickBot="1" x14ac:dyDescent="0.3">
      <c r="A206" s="205"/>
      <c r="B206" s="294" t="s">
        <v>9935</v>
      </c>
      <c r="C206" s="295" t="s">
        <v>9902</v>
      </c>
      <c r="D206" s="296">
        <v>1798000</v>
      </c>
      <c r="E206" s="188"/>
      <c r="F206" s="188"/>
      <c r="G206" s="188"/>
      <c r="H206" s="188"/>
      <c r="I206" s="300" t="s">
        <v>9936</v>
      </c>
      <c r="J206" s="298"/>
      <c r="K206" s="298"/>
      <c r="L206" s="298"/>
      <c r="M206" s="298"/>
      <c r="N206" s="257"/>
      <c r="O206" s="258"/>
      <c r="Q206" s="210"/>
      <c r="R206" s="210"/>
      <c r="S206" s="210"/>
      <c r="T206" s="284"/>
    </row>
    <row r="207" spans="1:20" ht="21.75" customHeight="1" thickBot="1" x14ac:dyDescent="0.3">
      <c r="A207" s="205"/>
      <c r="B207" s="294" t="s">
        <v>9937</v>
      </c>
      <c r="C207" s="295" t="s">
        <v>9902</v>
      </c>
      <c r="D207" s="296">
        <v>1798000</v>
      </c>
      <c r="E207" s="188"/>
      <c r="F207" s="188"/>
      <c r="G207" s="188"/>
      <c r="H207" s="188"/>
      <c r="I207" s="301" t="s">
        <v>9938</v>
      </c>
      <c r="J207" s="298"/>
      <c r="K207" s="298"/>
      <c r="L207" s="298"/>
      <c r="M207" s="298"/>
      <c r="N207" s="257"/>
      <c r="O207" s="258"/>
      <c r="Q207" s="210"/>
      <c r="R207" s="210"/>
      <c r="S207" s="210"/>
      <c r="T207" s="284"/>
    </row>
    <row r="208" spans="1:20" ht="21.75" customHeight="1" thickBot="1" x14ac:dyDescent="0.3">
      <c r="A208" s="205"/>
      <c r="B208" s="294" t="s">
        <v>9939</v>
      </c>
      <c r="C208" s="295" t="s">
        <v>9902</v>
      </c>
      <c r="D208" s="296">
        <v>1798000</v>
      </c>
      <c r="E208" s="188"/>
      <c r="F208" s="188"/>
      <c r="G208" s="188"/>
      <c r="H208" s="188"/>
      <c r="I208" s="189" t="s">
        <v>25</v>
      </c>
      <c r="J208" s="190" t="s">
        <v>9940</v>
      </c>
      <c r="K208" s="190" t="s">
        <v>9941</v>
      </c>
      <c r="L208" s="298"/>
      <c r="M208" s="298"/>
      <c r="N208" s="257"/>
      <c r="O208" s="258"/>
      <c r="Q208" s="210"/>
      <c r="R208" s="210"/>
      <c r="S208" s="210"/>
      <c r="T208" s="284"/>
    </row>
    <row r="209" spans="1:20" ht="21.75" customHeight="1" thickBot="1" x14ac:dyDescent="0.3">
      <c r="A209" s="205"/>
      <c r="B209" s="294" t="s">
        <v>9942</v>
      </c>
      <c r="C209" s="295" t="s">
        <v>9902</v>
      </c>
      <c r="D209" s="296">
        <v>1798000</v>
      </c>
      <c r="E209" s="188"/>
      <c r="F209" s="188"/>
      <c r="G209" s="188"/>
      <c r="H209" s="188"/>
      <c r="I209" s="228">
        <v>1</v>
      </c>
      <c r="J209" s="229" t="s">
        <v>9943</v>
      </c>
      <c r="K209" s="230">
        <v>8024000</v>
      </c>
      <c r="L209" s="298"/>
      <c r="M209" s="298"/>
      <c r="N209" s="257"/>
      <c r="O209" s="258"/>
      <c r="Q209" s="210"/>
      <c r="R209" s="210"/>
      <c r="S209" s="210"/>
      <c r="T209" s="284"/>
    </row>
    <row r="210" spans="1:20" ht="21.75" customHeight="1" thickBot="1" x14ac:dyDescent="0.3">
      <c r="A210" s="205"/>
      <c r="B210" s="294" t="s">
        <v>9944</v>
      </c>
      <c r="C210" s="295" t="s">
        <v>9902</v>
      </c>
      <c r="D210" s="296">
        <v>1798000</v>
      </c>
      <c r="E210" s="188"/>
      <c r="F210" s="188"/>
      <c r="G210" s="188"/>
      <c r="H210" s="188"/>
      <c r="I210" s="228">
        <v>2</v>
      </c>
      <c r="J210" s="229" t="s">
        <v>9945</v>
      </c>
      <c r="K210" s="230">
        <v>9440000</v>
      </c>
      <c r="L210" s="298"/>
      <c r="M210" s="298"/>
      <c r="N210" s="257"/>
      <c r="O210" s="258"/>
      <c r="Q210" s="210"/>
      <c r="R210" s="210"/>
      <c r="S210" s="210"/>
      <c r="T210" s="284"/>
    </row>
    <row r="211" spans="1:20" ht="21.75" customHeight="1" thickBot="1" x14ac:dyDescent="0.3">
      <c r="A211" s="205"/>
      <c r="B211" s="294" t="s">
        <v>9946</v>
      </c>
      <c r="C211" s="295" t="s">
        <v>9902</v>
      </c>
      <c r="D211" s="296">
        <v>1798000</v>
      </c>
      <c r="E211" s="188" t="s">
        <v>9917</v>
      </c>
      <c r="F211" s="188"/>
      <c r="G211" s="188"/>
      <c r="H211" s="188"/>
      <c r="I211" s="228">
        <v>3</v>
      </c>
      <c r="J211" s="229" t="s">
        <v>9947</v>
      </c>
      <c r="K211" s="230">
        <v>10856000</v>
      </c>
      <c r="L211" s="298"/>
      <c r="M211" s="298"/>
      <c r="N211" s="257"/>
      <c r="O211" s="258"/>
      <c r="Q211" s="210"/>
      <c r="R211" s="210"/>
      <c r="S211" s="210"/>
      <c r="T211" s="284"/>
    </row>
    <row r="212" spans="1:20" ht="21.75" customHeight="1" thickBot="1" x14ac:dyDescent="0.3">
      <c r="A212" s="205"/>
      <c r="B212" s="294" t="s">
        <v>9948</v>
      </c>
      <c r="C212" s="295" t="s">
        <v>9902</v>
      </c>
      <c r="D212" s="296">
        <v>1798000</v>
      </c>
      <c r="E212" s="188" t="s">
        <v>9917</v>
      </c>
      <c r="F212" s="188"/>
      <c r="G212" s="188"/>
      <c r="H212" s="188"/>
      <c r="I212" s="228">
        <v>4</v>
      </c>
      <c r="J212" s="229" t="s">
        <v>9949</v>
      </c>
      <c r="K212" s="230">
        <v>12272000</v>
      </c>
      <c r="L212" s="298"/>
      <c r="M212" s="298"/>
      <c r="N212" s="257"/>
      <c r="O212" s="258"/>
      <c r="Q212" s="210"/>
      <c r="R212" s="210"/>
      <c r="S212" s="210"/>
      <c r="T212" s="284"/>
    </row>
    <row r="213" spans="1:20" ht="21.75" customHeight="1" thickBot="1" x14ac:dyDescent="0.3">
      <c r="A213" s="205"/>
      <c r="B213" s="294" t="s">
        <v>9950</v>
      </c>
      <c r="C213" s="295" t="s">
        <v>9902</v>
      </c>
      <c r="D213" s="296">
        <v>1798000</v>
      </c>
      <c r="E213" s="188" t="s">
        <v>9917</v>
      </c>
      <c r="F213" s="188"/>
      <c r="G213" s="188"/>
      <c r="H213" s="188"/>
      <c r="I213" s="302" t="s">
        <v>9951</v>
      </c>
      <c r="J213" s="298"/>
      <c r="K213" s="298"/>
      <c r="L213" s="298"/>
      <c r="M213" s="298"/>
      <c r="N213" s="257"/>
      <c r="O213" s="258"/>
      <c r="Q213" s="210"/>
      <c r="R213" s="210"/>
      <c r="S213" s="210"/>
      <c r="T213" s="284"/>
    </row>
    <row r="214" spans="1:20" ht="21.75" customHeight="1" thickBot="1" x14ac:dyDescent="0.3">
      <c r="A214" s="205"/>
      <c r="B214" s="294" t="s">
        <v>9952</v>
      </c>
      <c r="C214" s="295" t="s">
        <v>9902</v>
      </c>
      <c r="D214" s="296">
        <v>1798000</v>
      </c>
      <c r="E214" s="188" t="s">
        <v>9917</v>
      </c>
      <c r="F214" s="188"/>
      <c r="G214" s="188"/>
      <c r="H214" s="188"/>
      <c r="I214" s="297" t="s">
        <v>9953</v>
      </c>
      <c r="J214" s="298"/>
      <c r="K214" s="298"/>
      <c r="L214" s="298"/>
      <c r="M214" s="298"/>
      <c r="N214" s="257"/>
      <c r="O214" s="258"/>
      <c r="Q214" s="210"/>
      <c r="R214" s="210"/>
      <c r="S214" s="210"/>
      <c r="T214" s="284"/>
    </row>
    <row r="215" spans="1:20" ht="21.75" customHeight="1" thickBot="1" x14ac:dyDescent="0.3">
      <c r="A215" s="205"/>
      <c r="B215" s="294" t="s">
        <v>9954</v>
      </c>
      <c r="C215" s="295" t="s">
        <v>9902</v>
      </c>
      <c r="D215" s="296">
        <v>1798000</v>
      </c>
      <c r="E215" s="188" t="s">
        <v>9917</v>
      </c>
      <c r="F215" s="188"/>
      <c r="G215" s="188"/>
      <c r="H215" s="188"/>
      <c r="L215" s="188"/>
      <c r="M215" s="257"/>
      <c r="N215" s="257"/>
      <c r="O215" s="258"/>
      <c r="Q215" s="210"/>
      <c r="R215" s="210"/>
      <c r="S215" s="210"/>
      <c r="T215" s="284"/>
    </row>
    <row r="216" spans="1:20" ht="21.75" customHeight="1" thickBot="1" x14ac:dyDescent="0.3">
      <c r="A216" s="205"/>
      <c r="B216" s="294" t="s">
        <v>9955</v>
      </c>
      <c r="C216" s="295" t="s">
        <v>9902</v>
      </c>
      <c r="D216" s="296">
        <v>1798000</v>
      </c>
      <c r="E216" s="188" t="s">
        <v>9917</v>
      </c>
      <c r="F216" s="188"/>
      <c r="G216" s="188"/>
      <c r="H216" s="188"/>
      <c r="L216" s="188"/>
      <c r="M216" s="257"/>
      <c r="N216" s="257"/>
      <c r="O216" s="258"/>
      <c r="Q216" s="210"/>
      <c r="R216" s="210"/>
      <c r="S216" s="210"/>
      <c r="T216" s="284"/>
    </row>
    <row r="217" spans="1:20" ht="21.75" customHeight="1" thickBot="1" x14ac:dyDescent="0.3">
      <c r="A217" s="205"/>
      <c r="B217" s="294" t="s">
        <v>9956</v>
      </c>
      <c r="C217" s="295" t="s">
        <v>9902</v>
      </c>
      <c r="D217" s="296">
        <v>1798000</v>
      </c>
      <c r="E217" s="188"/>
      <c r="F217" s="188"/>
      <c r="G217" s="188"/>
      <c r="H217" s="188"/>
      <c r="L217" s="188"/>
      <c r="M217" s="257"/>
      <c r="N217" s="257"/>
      <c r="O217" s="258"/>
      <c r="Q217" s="210"/>
      <c r="R217" s="210"/>
      <c r="S217" s="210"/>
      <c r="T217" s="284"/>
    </row>
    <row r="218" spans="1:20" ht="21.75" customHeight="1" thickBot="1" x14ac:dyDescent="0.3">
      <c r="A218" s="205"/>
      <c r="B218" s="294" t="s">
        <v>9957</v>
      </c>
      <c r="C218" s="295" t="s">
        <v>9902</v>
      </c>
      <c r="D218" s="296">
        <v>1798000</v>
      </c>
      <c r="E218" s="188" t="s">
        <v>9917</v>
      </c>
      <c r="F218" s="188"/>
      <c r="G218" s="188"/>
      <c r="H218" s="188"/>
      <c r="L218" s="188"/>
      <c r="M218" s="257"/>
      <c r="N218" s="257"/>
      <c r="O218" s="258"/>
      <c r="Q218" s="210"/>
      <c r="R218" s="210"/>
      <c r="S218" s="210"/>
      <c r="T218" s="284"/>
    </row>
    <row r="219" spans="1:20" ht="21.75" customHeight="1" thickBot="1" x14ac:dyDescent="0.3">
      <c r="A219" s="205"/>
      <c r="B219" s="294" t="s">
        <v>9958</v>
      </c>
      <c r="C219" s="295" t="s">
        <v>9902</v>
      </c>
      <c r="D219" s="296">
        <v>1798000</v>
      </c>
      <c r="E219" s="188" t="s">
        <v>9917</v>
      </c>
      <c r="F219" s="188"/>
      <c r="G219" s="188"/>
      <c r="H219" s="188"/>
      <c r="L219" s="188"/>
      <c r="M219" s="257"/>
      <c r="N219" s="257"/>
      <c r="O219" s="258"/>
      <c r="Q219" s="210"/>
      <c r="R219" s="210"/>
      <c r="S219" s="210"/>
      <c r="T219" s="284"/>
    </row>
    <row r="220" spans="1:20" ht="21.75" customHeight="1" thickBot="1" x14ac:dyDescent="0.3">
      <c r="A220" s="205"/>
      <c r="B220" s="294" t="s">
        <v>9959</v>
      </c>
      <c r="C220" s="295" t="s">
        <v>9902</v>
      </c>
      <c r="D220" s="296">
        <v>1798000</v>
      </c>
      <c r="E220" s="188" t="s">
        <v>9917</v>
      </c>
      <c r="F220" s="188"/>
      <c r="G220" s="188"/>
      <c r="H220" s="188"/>
      <c r="L220" s="188"/>
      <c r="M220" s="257"/>
      <c r="N220" s="257"/>
      <c r="O220" s="258"/>
      <c r="Q220" s="210"/>
      <c r="R220" s="210"/>
      <c r="S220" s="210"/>
      <c r="T220" s="284"/>
    </row>
    <row r="221" spans="1:20" ht="21.75" customHeight="1" thickBot="1" x14ac:dyDescent="0.3">
      <c r="A221" s="205"/>
      <c r="B221" s="294" t="s">
        <v>9957</v>
      </c>
      <c r="C221" s="295" t="s">
        <v>9902</v>
      </c>
      <c r="D221" s="296">
        <v>1798000</v>
      </c>
      <c r="E221" s="188" t="s">
        <v>9917</v>
      </c>
      <c r="F221" s="188"/>
      <c r="G221" s="188"/>
      <c r="H221" s="188"/>
      <c r="L221" s="188"/>
      <c r="M221" s="257"/>
      <c r="N221" s="257"/>
      <c r="O221" s="258"/>
      <c r="Q221" s="210"/>
      <c r="R221" s="210"/>
      <c r="S221" s="210"/>
      <c r="T221" s="284"/>
    </row>
    <row r="222" spans="1:20" ht="21.75" customHeight="1" thickBot="1" x14ac:dyDescent="0.3">
      <c r="A222" s="205"/>
      <c r="B222" s="294" t="s">
        <v>9960</v>
      </c>
      <c r="C222" s="295" t="s">
        <v>9902</v>
      </c>
      <c r="D222" s="296">
        <v>1798000</v>
      </c>
      <c r="E222" s="188" t="s">
        <v>9917</v>
      </c>
      <c r="F222" s="188"/>
      <c r="G222" s="188"/>
      <c r="H222" s="188"/>
      <c r="L222" s="188"/>
      <c r="M222" s="257"/>
      <c r="N222" s="257"/>
      <c r="O222" s="258"/>
      <c r="Q222" s="210"/>
      <c r="R222" s="210"/>
      <c r="S222" s="210"/>
      <c r="T222" s="284"/>
    </row>
    <row r="223" spans="1:20" ht="21.75" customHeight="1" thickBot="1" x14ac:dyDescent="0.3">
      <c r="A223" s="205"/>
      <c r="B223" s="294" t="s">
        <v>9916</v>
      </c>
      <c r="C223" s="295" t="s">
        <v>9902</v>
      </c>
      <c r="D223" s="296">
        <v>1798000</v>
      </c>
      <c r="E223" s="188" t="s">
        <v>9917</v>
      </c>
      <c r="F223" s="188"/>
      <c r="G223" s="188"/>
      <c r="H223" s="188"/>
      <c r="L223" s="188"/>
      <c r="M223" s="257"/>
      <c r="N223" s="257"/>
      <c r="O223" s="258"/>
      <c r="Q223" s="210"/>
      <c r="R223" s="210"/>
      <c r="S223" s="210"/>
      <c r="T223" s="284"/>
    </row>
    <row r="224" spans="1:20" ht="21.75" customHeight="1" thickBot="1" x14ac:dyDescent="0.3">
      <c r="A224" s="205"/>
      <c r="B224" s="294" t="s">
        <v>9927</v>
      </c>
      <c r="C224" s="295" t="s">
        <v>9902</v>
      </c>
      <c r="D224" s="296">
        <v>1798000</v>
      </c>
      <c r="E224" s="188"/>
      <c r="F224" s="188"/>
      <c r="G224" s="188"/>
      <c r="H224" s="188"/>
      <c r="L224" s="188"/>
      <c r="M224" s="257"/>
      <c r="N224" s="257"/>
      <c r="O224" s="258"/>
      <c r="Q224" s="210"/>
      <c r="R224" s="210"/>
      <c r="S224" s="210"/>
      <c r="T224" s="284"/>
    </row>
    <row r="225" spans="1:20" ht="21.75" customHeight="1" thickBot="1" x14ac:dyDescent="0.3">
      <c r="A225" s="205"/>
      <c r="B225" s="294" t="s">
        <v>9961</v>
      </c>
      <c r="C225" s="295" t="s">
        <v>9902</v>
      </c>
      <c r="D225" s="296">
        <v>1798000</v>
      </c>
      <c r="E225" s="188"/>
      <c r="F225" s="188"/>
      <c r="G225" s="188"/>
      <c r="H225" s="188"/>
      <c r="L225" s="188"/>
      <c r="M225" s="257"/>
      <c r="N225" s="257"/>
      <c r="O225" s="258"/>
      <c r="Q225" s="210"/>
      <c r="R225" s="210"/>
      <c r="S225" s="210"/>
      <c r="T225" s="284"/>
    </row>
    <row r="226" spans="1:20" ht="21.75" customHeight="1" thickBot="1" x14ac:dyDescent="0.3">
      <c r="A226" s="205"/>
      <c r="B226" s="294" t="s">
        <v>9962</v>
      </c>
      <c r="C226" s="295" t="s">
        <v>9902</v>
      </c>
      <c r="D226" s="296">
        <v>1798000</v>
      </c>
      <c r="E226" s="188"/>
      <c r="F226" s="188"/>
      <c r="G226" s="188"/>
      <c r="H226" s="188"/>
      <c r="L226" s="188"/>
      <c r="M226" s="257"/>
      <c r="N226" s="257"/>
      <c r="O226" s="258"/>
      <c r="Q226" s="210"/>
      <c r="R226" s="210"/>
      <c r="S226" s="210"/>
      <c r="T226" s="284"/>
    </row>
    <row r="227" spans="1:20" ht="21.75" customHeight="1" thickBot="1" x14ac:dyDescent="0.3">
      <c r="A227" s="205"/>
      <c r="B227" s="294" t="s">
        <v>9963</v>
      </c>
      <c r="C227" s="295" t="s">
        <v>9902</v>
      </c>
      <c r="D227" s="296">
        <v>1798000</v>
      </c>
      <c r="E227" s="188"/>
      <c r="F227" s="188"/>
      <c r="G227" s="188"/>
      <c r="H227" s="188"/>
      <c r="L227" s="188"/>
      <c r="M227" s="257"/>
      <c r="N227" s="257"/>
      <c r="O227" s="258"/>
      <c r="Q227" s="210"/>
      <c r="R227" s="210"/>
      <c r="S227" s="210"/>
      <c r="T227" s="284"/>
    </row>
    <row r="228" spans="1:20" ht="21.75" customHeight="1" thickBot="1" x14ac:dyDescent="0.3">
      <c r="A228" s="205"/>
      <c r="B228" s="294" t="s">
        <v>9964</v>
      </c>
      <c r="C228" s="295" t="s">
        <v>9902</v>
      </c>
      <c r="D228" s="296">
        <v>1798000</v>
      </c>
      <c r="E228" s="188"/>
      <c r="F228" s="188"/>
      <c r="G228" s="188"/>
      <c r="H228" s="188"/>
      <c r="L228" s="188"/>
      <c r="M228" s="257"/>
      <c r="N228" s="257"/>
      <c r="O228" s="258"/>
      <c r="Q228" s="210"/>
      <c r="R228" s="210"/>
      <c r="S228" s="210"/>
      <c r="T228" s="284"/>
    </row>
    <row r="229" spans="1:20" ht="21.75" customHeight="1" thickBot="1" x14ac:dyDescent="0.3">
      <c r="A229" s="205"/>
      <c r="B229" s="294" t="s">
        <v>9965</v>
      </c>
      <c r="C229" s="295" t="s">
        <v>9902</v>
      </c>
      <c r="D229" s="296">
        <v>1798000</v>
      </c>
      <c r="E229" s="188"/>
      <c r="F229" s="188"/>
      <c r="G229" s="188"/>
      <c r="H229" s="188"/>
      <c r="L229" s="188"/>
      <c r="M229" s="257"/>
      <c r="N229" s="257"/>
      <c r="O229" s="258"/>
      <c r="Q229" s="210"/>
      <c r="R229" s="210"/>
      <c r="S229" s="210"/>
      <c r="T229" s="284"/>
    </row>
    <row r="230" spans="1:20" ht="21.75" customHeight="1" thickBot="1" x14ac:dyDescent="0.3">
      <c r="A230" s="205"/>
      <c r="B230" s="294" t="s">
        <v>9966</v>
      </c>
      <c r="C230" s="295" t="s">
        <v>9902</v>
      </c>
      <c r="D230" s="296">
        <v>1798000</v>
      </c>
      <c r="E230" s="188"/>
      <c r="F230" s="188"/>
      <c r="G230" s="188"/>
      <c r="H230" s="188"/>
      <c r="L230" s="188"/>
      <c r="M230" s="257"/>
      <c r="N230" s="257"/>
      <c r="O230" s="258"/>
      <c r="Q230" s="210"/>
      <c r="R230" s="210"/>
      <c r="S230" s="210"/>
      <c r="T230" s="284"/>
    </row>
    <row r="231" spans="1:20" ht="21.75" customHeight="1" thickBot="1" x14ac:dyDescent="0.3">
      <c r="A231" s="205"/>
      <c r="B231" s="294" t="s">
        <v>9967</v>
      </c>
      <c r="C231" s="295" t="s">
        <v>9902</v>
      </c>
      <c r="D231" s="296">
        <v>1798000</v>
      </c>
      <c r="E231" s="188"/>
      <c r="F231" s="188"/>
      <c r="G231" s="188"/>
      <c r="H231" s="188"/>
      <c r="L231" s="188"/>
      <c r="M231" s="257"/>
      <c r="N231" s="257"/>
      <c r="O231" s="258"/>
      <c r="Q231" s="210"/>
      <c r="R231" s="210"/>
      <c r="S231" s="210"/>
      <c r="T231" s="284"/>
    </row>
    <row r="232" spans="1:20" ht="21.75" customHeight="1" thickBot="1" x14ac:dyDescent="0.3">
      <c r="A232" s="205"/>
      <c r="B232" s="294" t="s">
        <v>9968</v>
      </c>
      <c r="C232" s="295" t="s">
        <v>9902</v>
      </c>
      <c r="D232" s="296">
        <v>1798000</v>
      </c>
      <c r="E232" s="188"/>
      <c r="F232" s="188"/>
      <c r="G232" s="188"/>
      <c r="H232" s="188"/>
      <c r="L232" s="188"/>
      <c r="M232" s="257"/>
      <c r="N232" s="257"/>
      <c r="O232" s="258"/>
      <c r="Q232" s="210"/>
      <c r="R232" s="210"/>
      <c r="S232" s="210"/>
      <c r="T232" s="284"/>
    </row>
    <row r="233" spans="1:20" ht="21.75" customHeight="1" thickBot="1" x14ac:dyDescent="0.3">
      <c r="A233" s="205"/>
      <c r="B233" s="294" t="s">
        <v>9969</v>
      </c>
      <c r="C233" s="295" t="s">
        <v>9902</v>
      </c>
      <c r="D233" s="296">
        <v>1798000</v>
      </c>
      <c r="E233" s="188"/>
      <c r="F233" s="188"/>
      <c r="G233" s="188"/>
      <c r="H233" s="188"/>
      <c r="L233" s="188"/>
      <c r="M233" s="257"/>
      <c r="N233" s="257"/>
      <c r="O233" s="258"/>
      <c r="Q233" s="210"/>
      <c r="R233" s="210"/>
      <c r="S233" s="210"/>
      <c r="T233" s="284"/>
    </row>
    <row r="234" spans="1:20" s="308" customFormat="1" ht="21.75" customHeight="1" thickBot="1" x14ac:dyDescent="0.3">
      <c r="A234" s="303">
        <v>11</v>
      </c>
      <c r="B234" s="304" t="s">
        <v>9970</v>
      </c>
      <c r="C234" s="305" t="s">
        <v>72</v>
      </c>
      <c r="D234" s="306">
        <v>58000</v>
      </c>
      <c r="E234" s="307"/>
      <c r="F234" s="307"/>
      <c r="G234" s="307"/>
      <c r="H234" s="307"/>
      <c r="L234" s="307"/>
      <c r="M234" s="309"/>
      <c r="N234" s="309"/>
      <c r="O234" s="310"/>
      <c r="Q234" s="311"/>
      <c r="R234" s="311"/>
      <c r="S234" s="311"/>
      <c r="T234" s="312"/>
    </row>
    <row r="235" spans="1:20" s="308" customFormat="1" ht="21.75" customHeight="1" thickBot="1" x14ac:dyDescent="0.3">
      <c r="A235" s="303"/>
      <c r="B235" s="304" t="s">
        <v>9971</v>
      </c>
      <c r="C235" s="305" t="s">
        <v>72</v>
      </c>
      <c r="D235" s="306">
        <v>58000</v>
      </c>
      <c r="E235" s="307" t="s">
        <v>9972</v>
      </c>
      <c r="F235" s="307"/>
      <c r="G235" s="307"/>
      <c r="H235" s="307"/>
      <c r="L235" s="307"/>
      <c r="M235" s="309"/>
      <c r="N235" s="309"/>
      <c r="O235" s="310"/>
      <c r="Q235" s="311"/>
      <c r="R235" s="311"/>
      <c r="S235" s="311"/>
      <c r="T235" s="312"/>
    </row>
    <row r="236" spans="1:20" s="308" customFormat="1" ht="21.75" customHeight="1" thickBot="1" x14ac:dyDescent="0.3">
      <c r="A236" s="303"/>
      <c r="B236" s="304" t="s">
        <v>9973</v>
      </c>
      <c r="C236" s="305" t="s">
        <v>72</v>
      </c>
      <c r="D236" s="306">
        <v>58000</v>
      </c>
      <c r="E236" s="307" t="s">
        <v>9972</v>
      </c>
      <c r="F236" s="307"/>
      <c r="G236" s="307"/>
      <c r="H236" s="307"/>
      <c r="L236" s="307"/>
      <c r="M236" s="309"/>
      <c r="N236" s="309"/>
      <c r="O236" s="310"/>
      <c r="Q236" s="311"/>
      <c r="R236" s="311"/>
      <c r="S236" s="311"/>
      <c r="T236" s="312"/>
    </row>
    <row r="237" spans="1:20" s="308" customFormat="1" ht="21.75" customHeight="1" thickBot="1" x14ac:dyDescent="0.3">
      <c r="A237" s="303"/>
      <c r="B237" s="304" t="s">
        <v>71</v>
      </c>
      <c r="C237" s="305" t="s">
        <v>72</v>
      </c>
      <c r="D237" s="306">
        <v>58000</v>
      </c>
      <c r="E237" s="307" t="s">
        <v>9972</v>
      </c>
      <c r="F237" s="307"/>
      <c r="G237" s="307"/>
      <c r="H237" s="307"/>
      <c r="L237" s="307"/>
      <c r="M237" s="309"/>
      <c r="N237" s="309"/>
      <c r="O237" s="310"/>
      <c r="Q237" s="311"/>
      <c r="R237" s="311"/>
      <c r="S237" s="311"/>
      <c r="T237" s="312"/>
    </row>
    <row r="238" spans="1:20" s="308" customFormat="1" ht="21.75" customHeight="1" thickBot="1" x14ac:dyDescent="0.3">
      <c r="A238" s="303"/>
      <c r="B238" s="304" t="s">
        <v>9974</v>
      </c>
      <c r="C238" s="305" t="s">
        <v>72</v>
      </c>
      <c r="D238" s="306">
        <f>58000*2.5/2.2</f>
        <v>65909.090909090897</v>
      </c>
      <c r="E238" s="307" t="s">
        <v>9975</v>
      </c>
      <c r="F238" s="307"/>
      <c r="G238" s="307"/>
      <c r="H238" s="307"/>
      <c r="L238" s="307"/>
      <c r="M238" s="309"/>
      <c r="N238" s="309"/>
      <c r="O238" s="310"/>
      <c r="Q238" s="311"/>
      <c r="R238" s="311"/>
      <c r="S238" s="311"/>
      <c r="T238" s="312"/>
    </row>
    <row r="239" spans="1:20" s="308" customFormat="1" ht="21.75" customHeight="1" thickBot="1" x14ac:dyDescent="0.3">
      <c r="A239" s="303"/>
      <c r="B239" s="304" t="s">
        <v>9976</v>
      </c>
      <c r="C239" s="305" t="s">
        <v>72</v>
      </c>
      <c r="D239" s="306">
        <v>58000</v>
      </c>
      <c r="E239" s="307"/>
      <c r="F239" s="307"/>
      <c r="G239" s="307"/>
      <c r="H239" s="307"/>
      <c r="L239" s="307"/>
      <c r="M239" s="309"/>
      <c r="N239" s="309"/>
      <c r="O239" s="310"/>
      <c r="Q239" s="311"/>
      <c r="R239" s="311"/>
      <c r="S239" s="311"/>
      <c r="T239" s="312"/>
    </row>
    <row r="240" spans="1:20" s="317" customFormat="1" ht="21.75" customHeight="1" thickBot="1" x14ac:dyDescent="0.3">
      <c r="A240" s="313">
        <v>12</v>
      </c>
      <c r="B240" s="314" t="s">
        <v>9977</v>
      </c>
      <c r="C240" s="315" t="s">
        <v>9978</v>
      </c>
      <c r="D240" s="316">
        <v>4000</v>
      </c>
      <c r="M240" s="318"/>
      <c r="N240" s="318"/>
      <c r="O240" s="319"/>
    </row>
    <row r="241" spans="1:15" ht="21.75" customHeight="1" thickBot="1" x14ac:dyDescent="0.3">
      <c r="A241" s="205">
        <v>13</v>
      </c>
      <c r="B241" s="255" t="s">
        <v>9979</v>
      </c>
      <c r="C241" s="256" t="s">
        <v>9728</v>
      </c>
      <c r="D241" s="320">
        <v>101000</v>
      </c>
      <c r="M241" s="257"/>
      <c r="N241" s="257"/>
      <c r="O241" s="258"/>
    </row>
    <row r="242" spans="1:15" ht="21.75" customHeight="1" thickBot="1" x14ac:dyDescent="0.3">
      <c r="A242" s="205"/>
      <c r="B242" s="259" t="s">
        <v>9980</v>
      </c>
      <c r="C242" s="256" t="s">
        <v>9728</v>
      </c>
      <c r="D242" s="320">
        <v>221000</v>
      </c>
      <c r="E242" s="184" t="s">
        <v>9981</v>
      </c>
      <c r="M242" s="257"/>
      <c r="N242" s="257"/>
      <c r="O242" s="258"/>
    </row>
    <row r="243" spans="1:15" ht="21.75" customHeight="1" thickBot="1" x14ac:dyDescent="0.3">
      <c r="A243" s="205"/>
      <c r="B243" s="259" t="s">
        <v>9982</v>
      </c>
      <c r="C243" s="256" t="s">
        <v>9728</v>
      </c>
      <c r="D243" s="320">
        <v>221000</v>
      </c>
      <c r="E243" s="184" t="s">
        <v>9837</v>
      </c>
      <c r="M243" s="257"/>
      <c r="N243" s="257"/>
      <c r="O243" s="258"/>
    </row>
    <row r="244" spans="1:15" ht="21.75" customHeight="1" thickBot="1" x14ac:dyDescent="0.3">
      <c r="A244" s="205"/>
      <c r="B244" s="197" t="s">
        <v>9983</v>
      </c>
      <c r="C244" s="281" t="s">
        <v>75</v>
      </c>
      <c r="D244" s="321">
        <v>26000</v>
      </c>
      <c r="M244" s="257"/>
      <c r="N244" s="257"/>
      <c r="O244" s="258"/>
    </row>
    <row r="245" spans="1:15" ht="21.75" customHeight="1" thickBot="1" x14ac:dyDescent="0.3">
      <c r="A245" s="205"/>
      <c r="B245" s="197" t="s">
        <v>9984</v>
      </c>
      <c r="C245" s="281" t="s">
        <v>75</v>
      </c>
      <c r="D245" s="321">
        <v>26000</v>
      </c>
      <c r="E245" s="184" t="s">
        <v>9985</v>
      </c>
      <c r="M245" s="257"/>
      <c r="N245" s="257"/>
      <c r="O245" s="258"/>
    </row>
    <row r="246" spans="1:15" ht="37.5" customHeight="1" thickBot="1" x14ac:dyDescent="0.3">
      <c r="A246" s="205">
        <v>14</v>
      </c>
      <c r="B246" s="322" t="s">
        <v>9986</v>
      </c>
      <c r="C246" s="323" t="s">
        <v>9987</v>
      </c>
      <c r="D246" s="324">
        <v>173000</v>
      </c>
    </row>
    <row r="247" spans="1:15" ht="37.5" customHeight="1" thickBot="1" x14ac:dyDescent="0.3">
      <c r="A247" s="205"/>
      <c r="B247" s="322" t="s">
        <v>9988</v>
      </c>
      <c r="C247" s="323" t="s">
        <v>9987</v>
      </c>
      <c r="D247" s="324">
        <v>173000</v>
      </c>
      <c r="E247" s="184" t="s">
        <v>9989</v>
      </c>
    </row>
    <row r="248" spans="1:15" ht="37.5" customHeight="1" thickBot="1" x14ac:dyDescent="0.3">
      <c r="A248" s="205">
        <v>14</v>
      </c>
      <c r="B248" s="322" t="s">
        <v>9990</v>
      </c>
      <c r="C248" s="323" t="s">
        <v>9987</v>
      </c>
      <c r="D248" s="324">
        <v>173000</v>
      </c>
      <c r="E248" s="325" t="s">
        <v>9991</v>
      </c>
      <c r="F248" s="326" t="e">
        <f>21.46*#REF!</f>
        <v>#REF!</v>
      </c>
    </row>
    <row r="249" spans="1:15" ht="37.5" customHeight="1" thickBot="1" x14ac:dyDescent="0.3">
      <c r="A249" s="205">
        <v>14</v>
      </c>
      <c r="B249" s="322" t="s">
        <v>9992</v>
      </c>
      <c r="C249" s="323" t="s">
        <v>74</v>
      </c>
      <c r="D249" s="324">
        <v>173000</v>
      </c>
      <c r="E249" s="325" t="s">
        <v>9991</v>
      </c>
      <c r="F249" s="327" t="e">
        <f>F248*80%</f>
        <v>#REF!</v>
      </c>
    </row>
    <row r="250" spans="1:15" ht="21.75" customHeight="1" thickBot="1" x14ac:dyDescent="0.3">
      <c r="A250" s="328">
        <v>16</v>
      </c>
      <c r="B250" s="329" t="s">
        <v>9993</v>
      </c>
      <c r="C250" s="330" t="s">
        <v>9728</v>
      </c>
      <c r="D250" s="331">
        <v>432000</v>
      </c>
    </row>
    <row r="251" spans="1:15" s="334" customFormat="1" ht="21.75" customHeight="1" thickBot="1" x14ac:dyDescent="0.3">
      <c r="A251" s="332"/>
      <c r="B251" s="333" t="s">
        <v>9994</v>
      </c>
      <c r="C251" s="287" t="s">
        <v>9728</v>
      </c>
      <c r="D251" s="193">
        <v>1008000</v>
      </c>
      <c r="E251" s="184" t="s">
        <v>9995</v>
      </c>
      <c r="M251" s="335"/>
      <c r="N251" s="335"/>
      <c r="O251" s="336"/>
    </row>
    <row r="252" spans="1:15" s="334" customFormat="1" ht="21.75" customHeight="1" thickBot="1" x14ac:dyDescent="0.3">
      <c r="A252" s="332"/>
      <c r="B252" s="333" t="s">
        <v>9996</v>
      </c>
      <c r="C252" s="287" t="s">
        <v>9728</v>
      </c>
      <c r="D252" s="193">
        <v>1008000</v>
      </c>
      <c r="E252" s="184" t="s">
        <v>9995</v>
      </c>
      <c r="M252" s="335"/>
      <c r="N252" s="335"/>
      <c r="O252" s="336"/>
    </row>
    <row r="253" spans="1:15" ht="34.5" customHeight="1" thickBot="1" x14ac:dyDescent="0.3">
      <c r="A253" s="205">
        <v>19</v>
      </c>
      <c r="B253" s="197" t="s">
        <v>9997</v>
      </c>
      <c r="C253" s="192" t="s">
        <v>367</v>
      </c>
      <c r="D253" s="193">
        <v>1008000</v>
      </c>
      <c r="E253" s="184" t="s">
        <v>9995</v>
      </c>
      <c r="F253" s="325"/>
    </row>
    <row r="254" spans="1:15" ht="21.75" customHeight="1" thickBot="1" x14ac:dyDescent="0.3">
      <c r="A254" s="205">
        <v>17</v>
      </c>
      <c r="B254" s="197" t="s">
        <v>9998</v>
      </c>
      <c r="C254" s="192" t="s">
        <v>9728</v>
      </c>
      <c r="D254" s="193">
        <v>1008000</v>
      </c>
    </row>
    <row r="255" spans="1:15" ht="21.75" customHeight="1" thickBot="1" x14ac:dyDescent="0.3">
      <c r="A255" s="205">
        <v>17</v>
      </c>
      <c r="B255" s="197" t="s">
        <v>9999</v>
      </c>
      <c r="C255" s="192" t="s">
        <v>9728</v>
      </c>
      <c r="D255" s="193">
        <v>1008000</v>
      </c>
      <c r="E255" s="184" t="s">
        <v>9995</v>
      </c>
    </row>
    <row r="256" spans="1:15" ht="21.75" customHeight="1" thickBot="1" x14ac:dyDescent="0.3">
      <c r="A256" s="205">
        <v>17</v>
      </c>
      <c r="B256" s="197" t="s">
        <v>10000</v>
      </c>
      <c r="C256" s="192" t="s">
        <v>9728</v>
      </c>
      <c r="D256" s="193">
        <v>1008000</v>
      </c>
      <c r="E256" s="184" t="s">
        <v>9995</v>
      </c>
    </row>
    <row r="257" spans="1:15" ht="21.75" customHeight="1" thickBot="1" x14ac:dyDescent="0.3">
      <c r="A257" s="205"/>
      <c r="B257" s="259" t="s">
        <v>10001</v>
      </c>
      <c r="C257" s="256" t="s">
        <v>9728</v>
      </c>
      <c r="D257" s="193">
        <v>1008000</v>
      </c>
      <c r="E257" s="184" t="s">
        <v>9995</v>
      </c>
      <c r="M257" s="257"/>
      <c r="N257" s="257"/>
      <c r="O257" s="258"/>
    </row>
    <row r="258" spans="1:15" ht="21.75" customHeight="1" thickBot="1" x14ac:dyDescent="0.3">
      <c r="A258" s="205"/>
      <c r="B258" s="259" t="s">
        <v>10002</v>
      </c>
      <c r="C258" s="256" t="s">
        <v>9728</v>
      </c>
      <c r="D258" s="193">
        <v>1008000</v>
      </c>
      <c r="E258" s="184" t="s">
        <v>9995</v>
      </c>
      <c r="M258" s="257"/>
      <c r="N258" s="257"/>
      <c r="O258" s="258"/>
    </row>
    <row r="259" spans="1:15" ht="21.75" customHeight="1" thickBot="1" x14ac:dyDescent="0.3">
      <c r="A259" s="205"/>
      <c r="B259" s="259" t="s">
        <v>10003</v>
      </c>
      <c r="C259" s="256" t="s">
        <v>9728</v>
      </c>
      <c r="D259" s="193">
        <v>1008000</v>
      </c>
      <c r="E259" s="184" t="s">
        <v>9995</v>
      </c>
      <c r="M259" s="257"/>
      <c r="N259" s="257"/>
      <c r="O259" s="258"/>
    </row>
    <row r="260" spans="1:15" ht="21.75" customHeight="1" thickBot="1" x14ac:dyDescent="0.3">
      <c r="A260" s="205"/>
      <c r="B260" s="259" t="s">
        <v>10004</v>
      </c>
      <c r="C260" s="256" t="s">
        <v>9728</v>
      </c>
      <c r="D260" s="193">
        <v>1008000</v>
      </c>
      <c r="E260" s="184" t="s">
        <v>9995</v>
      </c>
      <c r="M260" s="257"/>
      <c r="N260" s="257"/>
      <c r="O260" s="258"/>
    </row>
    <row r="261" spans="1:15" ht="21.75" customHeight="1" thickBot="1" x14ac:dyDescent="0.3">
      <c r="A261" s="205">
        <v>17</v>
      </c>
      <c r="B261" s="197" t="s">
        <v>10005</v>
      </c>
      <c r="C261" s="192" t="s">
        <v>9728</v>
      </c>
      <c r="D261" s="193">
        <v>1008000</v>
      </c>
      <c r="E261" s="184" t="s">
        <v>9995</v>
      </c>
    </row>
    <row r="262" spans="1:15" ht="21.75" customHeight="1" thickBot="1" x14ac:dyDescent="0.3">
      <c r="A262" s="205">
        <v>17</v>
      </c>
      <c r="B262" s="197" t="s">
        <v>10006</v>
      </c>
      <c r="C262" s="192" t="s">
        <v>9728</v>
      </c>
      <c r="D262" s="193">
        <v>1008000</v>
      </c>
      <c r="E262" s="184" t="s">
        <v>9995</v>
      </c>
    </row>
    <row r="263" spans="1:15" ht="21.75" customHeight="1" thickBot="1" x14ac:dyDescent="0.3">
      <c r="A263" s="205">
        <v>17</v>
      </c>
      <c r="B263" s="197" t="s">
        <v>10007</v>
      </c>
      <c r="C263" s="192" t="s">
        <v>9728</v>
      </c>
      <c r="D263" s="193">
        <v>1008000</v>
      </c>
      <c r="E263" s="184" t="s">
        <v>9995</v>
      </c>
    </row>
    <row r="264" spans="1:15" ht="21.75" customHeight="1" thickBot="1" x14ac:dyDescent="0.3">
      <c r="A264" s="205">
        <v>17</v>
      </c>
      <c r="B264" s="197" t="s">
        <v>10008</v>
      </c>
      <c r="C264" s="192" t="s">
        <v>9728</v>
      </c>
      <c r="D264" s="193">
        <v>1008000</v>
      </c>
      <c r="E264" s="184" t="s">
        <v>9995</v>
      </c>
    </row>
    <row r="265" spans="1:15" ht="21.75" customHeight="1" thickBot="1" x14ac:dyDescent="0.3">
      <c r="A265" s="205">
        <v>17</v>
      </c>
      <c r="B265" s="197" t="s">
        <v>10009</v>
      </c>
      <c r="C265" s="192" t="s">
        <v>9728</v>
      </c>
      <c r="D265" s="193">
        <v>1008000</v>
      </c>
      <c r="E265" s="184" t="s">
        <v>9995</v>
      </c>
    </row>
    <row r="266" spans="1:15" ht="21.75" customHeight="1" thickBot="1" x14ac:dyDescent="0.3">
      <c r="A266" s="205">
        <v>17</v>
      </c>
      <c r="B266" s="197" t="s">
        <v>10010</v>
      </c>
      <c r="C266" s="192" t="s">
        <v>9728</v>
      </c>
      <c r="D266" s="193">
        <v>1008000</v>
      </c>
      <c r="E266" s="184" t="s">
        <v>9995</v>
      </c>
    </row>
    <row r="267" spans="1:15" ht="21.75" customHeight="1" thickBot="1" x14ac:dyDescent="0.3">
      <c r="A267" s="205">
        <v>17</v>
      </c>
      <c r="B267" s="197" t="s">
        <v>10011</v>
      </c>
      <c r="C267" s="192" t="s">
        <v>9728</v>
      </c>
      <c r="D267" s="193">
        <v>1008000</v>
      </c>
      <c r="E267" s="184" t="s">
        <v>9995</v>
      </c>
    </row>
    <row r="268" spans="1:15" ht="21.75" customHeight="1" thickBot="1" x14ac:dyDescent="0.3">
      <c r="A268" s="205">
        <v>17</v>
      </c>
      <c r="B268" s="197" t="s">
        <v>10012</v>
      </c>
      <c r="C268" s="192" t="s">
        <v>9728</v>
      </c>
      <c r="D268" s="193">
        <v>720000</v>
      </c>
      <c r="E268" s="184" t="s">
        <v>9799</v>
      </c>
    </row>
    <row r="269" spans="1:15" ht="21.75" customHeight="1" thickBot="1" x14ac:dyDescent="0.3">
      <c r="A269" s="205">
        <v>17</v>
      </c>
      <c r="B269" s="197" t="s">
        <v>10013</v>
      </c>
      <c r="C269" s="192" t="s">
        <v>9728</v>
      </c>
      <c r="D269" s="193">
        <v>720000</v>
      </c>
      <c r="E269" s="184" t="s">
        <v>9799</v>
      </c>
    </row>
    <row r="270" spans="1:15" ht="21.75" customHeight="1" thickBot="1" x14ac:dyDescent="0.3">
      <c r="A270" s="205">
        <v>17</v>
      </c>
      <c r="B270" s="197" t="s">
        <v>10014</v>
      </c>
      <c r="C270" s="192" t="s">
        <v>9728</v>
      </c>
      <c r="D270" s="193">
        <v>720000</v>
      </c>
      <c r="E270" s="184" t="s">
        <v>9799</v>
      </c>
    </row>
    <row r="271" spans="1:15" ht="21.75" customHeight="1" thickBot="1" x14ac:dyDescent="0.3">
      <c r="A271" s="205">
        <v>17</v>
      </c>
      <c r="B271" s="197" t="s">
        <v>10015</v>
      </c>
      <c r="C271" s="192" t="s">
        <v>9728</v>
      </c>
      <c r="D271" s="193">
        <v>259000</v>
      </c>
      <c r="E271" s="184" t="s">
        <v>9799</v>
      </c>
    </row>
    <row r="272" spans="1:15" ht="21.75" customHeight="1" thickBot="1" x14ac:dyDescent="0.3">
      <c r="A272" s="205">
        <v>18</v>
      </c>
      <c r="B272" s="197" t="s">
        <v>10016</v>
      </c>
      <c r="C272" s="192" t="s">
        <v>74</v>
      </c>
      <c r="D272" s="193">
        <v>1296000</v>
      </c>
    </row>
    <row r="273" spans="1:6" ht="21.75" customHeight="1" thickBot="1" x14ac:dyDescent="0.3">
      <c r="A273" s="205">
        <v>18</v>
      </c>
      <c r="B273" s="197" t="s">
        <v>10017</v>
      </c>
      <c r="C273" s="192" t="s">
        <v>74</v>
      </c>
      <c r="D273" s="193">
        <f>D272*9/7</f>
        <v>1666285.7142857143</v>
      </c>
      <c r="E273" s="184" t="s">
        <v>10018</v>
      </c>
    </row>
    <row r="274" spans="1:6" ht="21.75" customHeight="1" thickBot="1" x14ac:dyDescent="0.3">
      <c r="A274" s="205">
        <v>18</v>
      </c>
      <c r="B274" s="197" t="s">
        <v>10019</v>
      </c>
      <c r="C274" s="192" t="s">
        <v>10020</v>
      </c>
      <c r="D274" s="193">
        <f>D272*4.4/7</f>
        <v>814628.57142857148</v>
      </c>
      <c r="E274" s="184" t="s">
        <v>10018</v>
      </c>
    </row>
    <row r="275" spans="1:6" ht="21.75" customHeight="1" thickBot="1" x14ac:dyDescent="0.3">
      <c r="A275" s="205">
        <v>18</v>
      </c>
      <c r="B275" s="197" t="s">
        <v>10021</v>
      </c>
      <c r="C275" s="192" t="s">
        <v>74</v>
      </c>
      <c r="D275" s="193">
        <f>D272*8/7</f>
        <v>1481142.857142857</v>
      </c>
      <c r="E275" s="184" t="s">
        <v>10018</v>
      </c>
    </row>
    <row r="276" spans="1:6" ht="21.75" customHeight="1" thickBot="1" x14ac:dyDescent="0.3">
      <c r="A276" s="205">
        <v>19</v>
      </c>
      <c r="B276" s="197" t="s">
        <v>10022</v>
      </c>
      <c r="C276" s="192" t="s">
        <v>74</v>
      </c>
      <c r="D276" s="193">
        <v>864000</v>
      </c>
    </row>
    <row r="277" spans="1:6" ht="21.75" customHeight="1" thickBot="1" x14ac:dyDescent="0.3">
      <c r="A277" s="205">
        <v>19</v>
      </c>
      <c r="B277" s="197" t="s">
        <v>10023</v>
      </c>
      <c r="C277" s="192" t="s">
        <v>72</v>
      </c>
      <c r="D277" s="193">
        <v>864000</v>
      </c>
      <c r="E277" s="184" t="s">
        <v>10024</v>
      </c>
    </row>
    <row r="278" spans="1:6" ht="21.75" customHeight="1" thickBot="1" x14ac:dyDescent="0.3">
      <c r="A278" s="205">
        <v>19</v>
      </c>
      <c r="B278" s="197" t="s">
        <v>10025</v>
      </c>
      <c r="C278" s="192" t="s">
        <v>72</v>
      </c>
      <c r="D278" s="193">
        <v>864000</v>
      </c>
      <c r="E278" s="184" t="s">
        <v>10024</v>
      </c>
    </row>
    <row r="279" spans="1:6" ht="21.75" customHeight="1" thickBot="1" x14ac:dyDescent="0.3">
      <c r="A279" s="205">
        <v>19</v>
      </c>
      <c r="B279" s="197" t="s">
        <v>10026</v>
      </c>
      <c r="C279" s="192" t="s">
        <v>72</v>
      </c>
      <c r="D279" s="193">
        <f>864000*10/6</f>
        <v>1440000</v>
      </c>
      <c r="E279" s="184" t="s">
        <v>10027</v>
      </c>
    </row>
    <row r="280" spans="1:6" ht="21.75" customHeight="1" thickBot="1" x14ac:dyDescent="0.3">
      <c r="A280" s="205">
        <v>19</v>
      </c>
      <c r="B280" s="197" t="s">
        <v>10028</v>
      </c>
      <c r="C280" s="192" t="s">
        <v>72</v>
      </c>
      <c r="D280" s="193">
        <f>864000*114/90</f>
        <v>1094400</v>
      </c>
      <c r="E280" s="184" t="s">
        <v>10027</v>
      </c>
    </row>
    <row r="281" spans="1:6" ht="21.75" customHeight="1" thickBot="1" x14ac:dyDescent="0.3">
      <c r="A281" s="205">
        <v>19</v>
      </c>
      <c r="B281" s="197" t="s">
        <v>10029</v>
      </c>
      <c r="C281" s="192" t="s">
        <v>72</v>
      </c>
      <c r="D281" s="193">
        <f>864000*49/90</f>
        <v>470400</v>
      </c>
      <c r="E281" s="184" t="s">
        <v>10027</v>
      </c>
    </row>
    <row r="282" spans="1:6" ht="21.75" customHeight="1" thickBot="1" x14ac:dyDescent="0.3">
      <c r="A282" s="205">
        <v>19</v>
      </c>
      <c r="B282" s="197" t="s">
        <v>10030</v>
      </c>
      <c r="C282" s="192" t="s">
        <v>72</v>
      </c>
      <c r="D282" s="193">
        <f>864000*42/90</f>
        <v>403200</v>
      </c>
      <c r="E282" s="184" t="s">
        <v>10027</v>
      </c>
    </row>
    <row r="283" spans="1:6" ht="39" customHeight="1" thickBot="1" x14ac:dyDescent="0.3">
      <c r="A283" s="205">
        <v>19</v>
      </c>
      <c r="B283" s="197" t="s">
        <v>10031</v>
      </c>
      <c r="C283" s="192" t="s">
        <v>72</v>
      </c>
      <c r="D283" s="193">
        <f>D276*3/6</f>
        <v>432000</v>
      </c>
      <c r="E283" s="325" t="s">
        <v>10027</v>
      </c>
      <c r="F283" s="325"/>
    </row>
    <row r="284" spans="1:6" ht="39.75" customHeight="1" thickBot="1" x14ac:dyDescent="0.3">
      <c r="A284" s="205">
        <v>19</v>
      </c>
      <c r="B284" s="197" t="s">
        <v>10032</v>
      </c>
      <c r="C284" s="192" t="s">
        <v>72</v>
      </c>
      <c r="D284" s="193">
        <f>D277*3/6</f>
        <v>432000</v>
      </c>
      <c r="E284" s="325" t="s">
        <v>10027</v>
      </c>
      <c r="F284" s="325"/>
    </row>
    <row r="285" spans="1:6" ht="32.25" thickBot="1" x14ac:dyDescent="0.3">
      <c r="A285" s="1246"/>
      <c r="B285" s="197" t="s">
        <v>10972</v>
      </c>
      <c r="C285" s="192" t="s">
        <v>10061</v>
      </c>
      <c r="D285" s="193">
        <f>D278*2/6</f>
        <v>288000</v>
      </c>
      <c r="E285" s="325" t="s">
        <v>10027</v>
      </c>
      <c r="F285" s="325"/>
    </row>
    <row r="286" spans="1:6" ht="21.75" customHeight="1" thickBot="1" x14ac:dyDescent="0.3">
      <c r="A286" s="205">
        <v>19</v>
      </c>
      <c r="B286" s="197" t="s">
        <v>10033</v>
      </c>
      <c r="C286" s="192" t="s">
        <v>72</v>
      </c>
      <c r="D286" s="193">
        <f>D276*3/6*6/9</f>
        <v>288000</v>
      </c>
      <c r="E286" s="325" t="s">
        <v>10027</v>
      </c>
      <c r="F286" s="325"/>
    </row>
    <row r="287" spans="1:6" ht="21.75" customHeight="1" thickBot="1" x14ac:dyDescent="0.3">
      <c r="A287" s="205">
        <v>19</v>
      </c>
      <c r="B287" s="197" t="s">
        <v>10034</v>
      </c>
      <c r="C287" s="192" t="s">
        <v>72</v>
      </c>
      <c r="D287" s="193">
        <f>D276*1.5/6*6/9</f>
        <v>144000</v>
      </c>
      <c r="E287" s="325" t="s">
        <v>10027</v>
      </c>
      <c r="F287" s="325"/>
    </row>
    <row r="288" spans="1:6" ht="21.75" customHeight="1" thickBot="1" x14ac:dyDescent="0.3">
      <c r="A288" s="205">
        <v>19</v>
      </c>
      <c r="B288" s="197" t="s">
        <v>10035</v>
      </c>
      <c r="C288" s="192" t="s">
        <v>72</v>
      </c>
      <c r="D288" s="193">
        <f>D277*2/6*6/9</f>
        <v>192000</v>
      </c>
      <c r="E288" s="325" t="s">
        <v>10027</v>
      </c>
      <c r="F288" s="325"/>
    </row>
    <row r="289" spans="1:6" ht="21.75" customHeight="1" thickBot="1" x14ac:dyDescent="0.3">
      <c r="A289" s="205">
        <v>19</v>
      </c>
      <c r="B289" s="197" t="s">
        <v>10036</v>
      </c>
      <c r="C289" s="192" t="s">
        <v>72</v>
      </c>
      <c r="D289" s="193">
        <f>D279*2.2/6*6/9</f>
        <v>352000.00000000012</v>
      </c>
      <c r="E289" s="325" t="s">
        <v>10027</v>
      </c>
      <c r="F289" s="325"/>
    </row>
    <row r="290" spans="1:6" ht="21.75" customHeight="1" thickBot="1" x14ac:dyDescent="0.3">
      <c r="A290" s="205">
        <v>19</v>
      </c>
      <c r="B290" s="197" t="s">
        <v>10037</v>
      </c>
      <c r="C290" s="192" t="s">
        <v>72</v>
      </c>
      <c r="D290" s="193">
        <f>D276*6/9</f>
        <v>576000</v>
      </c>
      <c r="E290" s="325" t="s">
        <v>10027</v>
      </c>
      <c r="F290" s="325"/>
    </row>
    <row r="291" spans="1:6" ht="21.75" customHeight="1" thickBot="1" x14ac:dyDescent="0.3">
      <c r="A291" s="205">
        <v>19</v>
      </c>
      <c r="B291" s="197" t="s">
        <v>10038</v>
      </c>
      <c r="C291" s="192" t="s">
        <v>72</v>
      </c>
      <c r="D291" s="193">
        <f>D276*7.6/9</f>
        <v>729600</v>
      </c>
      <c r="E291" s="325" t="s">
        <v>10027</v>
      </c>
      <c r="F291" s="325"/>
    </row>
    <row r="292" spans="1:6" ht="21.75" customHeight="1" thickBot="1" x14ac:dyDescent="0.3">
      <c r="A292" s="205">
        <v>19</v>
      </c>
      <c r="B292" s="197" t="s">
        <v>10039</v>
      </c>
      <c r="C292" s="192" t="s">
        <v>72</v>
      </c>
      <c r="D292" s="193">
        <f>D277*7.6/9*3.5/6</f>
        <v>425600</v>
      </c>
      <c r="E292" s="325" t="s">
        <v>10027</v>
      </c>
      <c r="F292" s="325"/>
    </row>
    <row r="293" spans="1:6" ht="21.75" customHeight="1" thickBot="1" x14ac:dyDescent="0.3">
      <c r="A293" s="205">
        <v>19</v>
      </c>
      <c r="B293" s="197" t="s">
        <v>10040</v>
      </c>
      <c r="C293" s="192" t="s">
        <v>72</v>
      </c>
      <c r="D293" s="193">
        <f>D276*4/6</f>
        <v>576000</v>
      </c>
      <c r="E293" s="325" t="s">
        <v>10027</v>
      </c>
      <c r="F293" s="325"/>
    </row>
    <row r="294" spans="1:6" ht="21.75" customHeight="1" thickBot="1" x14ac:dyDescent="0.3">
      <c r="A294" s="205">
        <v>19</v>
      </c>
      <c r="B294" s="197" t="s">
        <v>10041</v>
      </c>
      <c r="C294" s="192" t="s">
        <v>72</v>
      </c>
      <c r="D294" s="193">
        <f>D276*4/6*6/9</f>
        <v>384000</v>
      </c>
      <c r="E294" s="325" t="s">
        <v>10027</v>
      </c>
      <c r="F294" s="325"/>
    </row>
    <row r="295" spans="1:6" ht="21.75" customHeight="1" thickBot="1" x14ac:dyDescent="0.3">
      <c r="A295" s="205">
        <v>19</v>
      </c>
      <c r="B295" s="197" t="s">
        <v>10042</v>
      </c>
      <c r="C295" s="192" t="s">
        <v>72</v>
      </c>
      <c r="D295" s="193">
        <f>D276*2/6</f>
        <v>288000</v>
      </c>
      <c r="E295" s="325" t="s">
        <v>10027</v>
      </c>
      <c r="F295" s="325"/>
    </row>
    <row r="296" spans="1:6" ht="21.75" customHeight="1" thickBot="1" x14ac:dyDescent="0.3">
      <c r="A296" s="205">
        <v>19</v>
      </c>
      <c r="B296" s="197" t="s">
        <v>10043</v>
      </c>
      <c r="C296" s="192" t="s">
        <v>72</v>
      </c>
      <c r="D296" s="193">
        <f>D277*2.5/6</f>
        <v>360000</v>
      </c>
      <c r="E296" s="325" t="s">
        <v>10027</v>
      </c>
      <c r="F296" s="325"/>
    </row>
    <row r="297" spans="1:6" ht="21.75" customHeight="1" thickBot="1" x14ac:dyDescent="0.3">
      <c r="A297" s="205">
        <v>19</v>
      </c>
      <c r="B297" s="197" t="s">
        <v>10044</v>
      </c>
      <c r="C297" s="192" t="s">
        <v>72</v>
      </c>
      <c r="D297" s="193">
        <f>(D277*3.5/6)*110/90</f>
        <v>616000</v>
      </c>
      <c r="E297" s="325" t="s">
        <v>10027</v>
      </c>
      <c r="F297" s="325"/>
    </row>
    <row r="298" spans="1:6" ht="21.75" customHeight="1" thickBot="1" x14ac:dyDescent="0.3">
      <c r="A298" s="205">
        <v>19</v>
      </c>
      <c r="B298" s="197" t="s">
        <v>10045</v>
      </c>
      <c r="C298" s="192" t="s">
        <v>72</v>
      </c>
      <c r="D298" s="193">
        <f>(D277*3/6)*110/90</f>
        <v>528000</v>
      </c>
      <c r="E298" s="325" t="s">
        <v>10027</v>
      </c>
      <c r="F298" s="325"/>
    </row>
    <row r="299" spans="1:6" ht="34.5" customHeight="1" thickBot="1" x14ac:dyDescent="0.3">
      <c r="A299" s="205">
        <v>19</v>
      </c>
      <c r="B299" s="197" t="s">
        <v>10046</v>
      </c>
      <c r="C299" s="192" t="s">
        <v>72</v>
      </c>
      <c r="D299" s="193">
        <f>D276*2/6</f>
        <v>288000</v>
      </c>
      <c r="E299" s="325" t="s">
        <v>10027</v>
      </c>
      <c r="F299" s="325"/>
    </row>
    <row r="300" spans="1:6" ht="21.75" customHeight="1" thickBot="1" x14ac:dyDescent="0.3">
      <c r="A300" s="205">
        <v>19</v>
      </c>
      <c r="B300" s="197" t="s">
        <v>10047</v>
      </c>
      <c r="C300" s="192" t="s">
        <v>72</v>
      </c>
      <c r="D300" s="193">
        <f>D276*1.7/6</f>
        <v>244800</v>
      </c>
      <c r="E300" s="325" t="s">
        <v>10027</v>
      </c>
      <c r="F300" s="325"/>
    </row>
    <row r="301" spans="1:6" ht="21.75" customHeight="1" thickBot="1" x14ac:dyDescent="0.3">
      <c r="A301" s="205">
        <v>19</v>
      </c>
      <c r="B301" s="197" t="s">
        <v>10048</v>
      </c>
      <c r="C301" s="192" t="s">
        <v>72</v>
      </c>
      <c r="D301" s="193">
        <f>D276*2/6*8/9</f>
        <v>256000</v>
      </c>
      <c r="E301" s="325" t="s">
        <v>10027</v>
      </c>
      <c r="F301" s="325"/>
    </row>
    <row r="302" spans="1:6" ht="33.75" customHeight="1" thickBot="1" x14ac:dyDescent="0.3">
      <c r="A302" s="205">
        <v>19</v>
      </c>
      <c r="B302" s="197" t="s">
        <v>10043</v>
      </c>
      <c r="C302" s="192" t="s">
        <v>72</v>
      </c>
      <c r="D302" s="193">
        <f>D276*2.5/6</f>
        <v>360000</v>
      </c>
      <c r="E302" s="325" t="s">
        <v>10027</v>
      </c>
      <c r="F302" s="325"/>
    </row>
    <row r="303" spans="1:6" ht="33.75" customHeight="1" thickBot="1" x14ac:dyDescent="0.3">
      <c r="A303" s="205">
        <v>19</v>
      </c>
      <c r="B303" s="197" t="s">
        <v>10049</v>
      </c>
      <c r="C303" s="192" t="s">
        <v>72</v>
      </c>
      <c r="D303" s="193">
        <f>D276*2.7/6</f>
        <v>388800</v>
      </c>
      <c r="E303" s="325" t="s">
        <v>10027</v>
      </c>
      <c r="F303" s="325"/>
    </row>
    <row r="304" spans="1:6" ht="32.25" thickBot="1" x14ac:dyDescent="0.3">
      <c r="A304" s="205"/>
      <c r="B304" s="197" t="s">
        <v>10050</v>
      </c>
      <c r="C304" s="192" t="s">
        <v>74</v>
      </c>
      <c r="D304" s="193">
        <v>864000</v>
      </c>
      <c r="E304" s="325" t="s">
        <v>10051</v>
      </c>
      <c r="F304" s="325"/>
    </row>
    <row r="305" spans="1:20" ht="32.25" thickBot="1" x14ac:dyDescent="0.3">
      <c r="A305" s="205"/>
      <c r="B305" s="197" t="s">
        <v>10052</v>
      </c>
      <c r="C305" s="192" t="s">
        <v>74</v>
      </c>
      <c r="D305" s="193">
        <f>864000*3/6</f>
        <v>432000</v>
      </c>
      <c r="E305" s="325" t="s">
        <v>10027</v>
      </c>
      <c r="F305" s="325"/>
    </row>
    <row r="306" spans="1:20" ht="32.25" thickBot="1" x14ac:dyDescent="0.3">
      <c r="A306" s="205"/>
      <c r="B306" s="197" t="s">
        <v>10053</v>
      </c>
      <c r="C306" s="192" t="s">
        <v>74</v>
      </c>
      <c r="D306" s="193">
        <f>864000*3/6*39/90</f>
        <v>187200</v>
      </c>
      <c r="E306" s="325" t="s">
        <v>10027</v>
      </c>
      <c r="F306" s="325"/>
    </row>
    <row r="307" spans="1:20" ht="32.25" thickBot="1" x14ac:dyDescent="0.3">
      <c r="A307" s="205"/>
      <c r="B307" s="197" t="s">
        <v>10054</v>
      </c>
      <c r="C307" s="192" t="s">
        <v>74</v>
      </c>
      <c r="D307" s="193">
        <f>((D304*2.2)/6)*76/90</f>
        <v>267520.00000000006</v>
      </c>
      <c r="E307" s="325" t="s">
        <v>10027</v>
      </c>
      <c r="F307" s="325"/>
    </row>
    <row r="308" spans="1:20" ht="32.25" thickBot="1" x14ac:dyDescent="0.3">
      <c r="A308" s="205"/>
      <c r="B308" s="197" t="s">
        <v>10055</v>
      </c>
      <c r="C308" s="192" t="s">
        <v>74</v>
      </c>
      <c r="D308" s="193">
        <f>((D304*3)/6)*76/90</f>
        <v>364800</v>
      </c>
      <c r="E308" s="325" t="s">
        <v>10027</v>
      </c>
      <c r="F308" s="325"/>
    </row>
    <row r="309" spans="1:20" ht="32.25" thickBot="1" x14ac:dyDescent="0.3">
      <c r="A309" s="205"/>
      <c r="B309" s="197" t="s">
        <v>10056</v>
      </c>
      <c r="C309" s="192" t="s">
        <v>74</v>
      </c>
      <c r="D309" s="193">
        <f>D304*3/6</f>
        <v>432000</v>
      </c>
      <c r="E309" s="325" t="s">
        <v>10027</v>
      </c>
      <c r="F309" s="325"/>
    </row>
    <row r="310" spans="1:20" ht="32.25" thickBot="1" x14ac:dyDescent="0.3">
      <c r="A310" s="205"/>
      <c r="B310" s="197" t="s">
        <v>10057</v>
      </c>
      <c r="C310" s="192" t="s">
        <v>74</v>
      </c>
      <c r="D310" s="193">
        <f>D304*60/90</f>
        <v>576000</v>
      </c>
      <c r="E310" s="325" t="s">
        <v>10027</v>
      </c>
      <c r="F310" s="325"/>
    </row>
    <row r="311" spans="1:20" ht="32.25" thickBot="1" x14ac:dyDescent="0.3">
      <c r="A311" s="205"/>
      <c r="B311" s="197" t="s">
        <v>10058</v>
      </c>
      <c r="C311" s="192" t="s">
        <v>74</v>
      </c>
      <c r="D311" s="193">
        <f>(D304*60/90)*1.8/6</f>
        <v>172800</v>
      </c>
      <c r="E311" s="325" t="s">
        <v>10027</v>
      </c>
      <c r="F311" s="325"/>
    </row>
    <row r="312" spans="1:20" ht="32.25" thickBot="1" x14ac:dyDescent="0.3">
      <c r="A312" s="205"/>
      <c r="B312" s="197" t="s">
        <v>10059</v>
      </c>
      <c r="C312" s="192" t="s">
        <v>74</v>
      </c>
      <c r="D312" s="193">
        <f>(D304*60/90)*1.5/6</f>
        <v>144000</v>
      </c>
      <c r="E312" s="325" t="s">
        <v>10027</v>
      </c>
      <c r="F312" s="325"/>
    </row>
    <row r="313" spans="1:20" ht="32.25" thickBot="1" x14ac:dyDescent="0.3">
      <c r="A313" s="205"/>
      <c r="B313" s="197" t="s">
        <v>10060</v>
      </c>
      <c r="C313" s="192" t="s">
        <v>10061</v>
      </c>
      <c r="D313" s="193">
        <f>(D304*60/90)*1.5/6</f>
        <v>144000</v>
      </c>
      <c r="E313" s="325" t="s">
        <v>10027</v>
      </c>
      <c r="F313" s="325"/>
    </row>
    <row r="314" spans="1:20" ht="21.75" customHeight="1" thickBot="1" x14ac:dyDescent="0.3">
      <c r="A314" s="205">
        <v>25</v>
      </c>
      <c r="B314" s="243" t="s">
        <v>10062</v>
      </c>
      <c r="C314" s="192" t="s">
        <v>9673</v>
      </c>
      <c r="D314" s="193">
        <v>432000</v>
      </c>
    </row>
    <row r="315" spans="1:20" ht="21.75" customHeight="1" thickBot="1" x14ac:dyDescent="0.3">
      <c r="A315" s="205">
        <v>26</v>
      </c>
      <c r="B315" s="243" t="s">
        <v>10063</v>
      </c>
      <c r="C315" s="192" t="s">
        <v>9673</v>
      </c>
      <c r="D315" s="193">
        <v>1440000</v>
      </c>
    </row>
    <row r="316" spans="1:20" ht="21.75" customHeight="1" thickBot="1" x14ac:dyDescent="0.3">
      <c r="A316" s="205"/>
      <c r="B316" s="337" t="s">
        <v>10064</v>
      </c>
      <c r="C316" s="192" t="s">
        <v>9673</v>
      </c>
      <c r="D316" s="193">
        <v>1440000</v>
      </c>
      <c r="E316" s="184" t="s">
        <v>10065</v>
      </c>
    </row>
    <row r="317" spans="1:20" ht="21.75" customHeight="1" thickBot="1" x14ac:dyDescent="0.3">
      <c r="A317" s="205">
        <v>27</v>
      </c>
      <c r="B317" s="243" t="s">
        <v>10066</v>
      </c>
      <c r="C317" s="192" t="s">
        <v>9673</v>
      </c>
      <c r="D317" s="193">
        <v>68000</v>
      </c>
      <c r="M317" s="257"/>
      <c r="N317" s="257"/>
      <c r="O317" s="258"/>
      <c r="Q317" s="210"/>
      <c r="R317" s="210"/>
      <c r="S317" s="210"/>
      <c r="T317" s="284"/>
    </row>
    <row r="318" spans="1:20" ht="38.25" customHeight="1" thickBot="1" x14ac:dyDescent="0.3">
      <c r="A318" s="205">
        <v>28</v>
      </c>
      <c r="B318" s="198" t="s">
        <v>10067</v>
      </c>
      <c r="C318" s="229" t="s">
        <v>10068</v>
      </c>
      <c r="D318" s="338">
        <v>42000</v>
      </c>
    </row>
    <row r="319" spans="1:20" ht="38.25" customHeight="1" thickBot="1" x14ac:dyDescent="0.3">
      <c r="A319" s="205">
        <v>28</v>
      </c>
      <c r="B319" s="198" t="s">
        <v>10069</v>
      </c>
      <c r="C319" s="229" t="s">
        <v>10068</v>
      </c>
      <c r="D319" s="338">
        <v>42000</v>
      </c>
    </row>
    <row r="320" spans="1:20" ht="21.75" customHeight="1" thickBot="1" x14ac:dyDescent="0.3">
      <c r="A320" s="1376">
        <v>24</v>
      </c>
      <c r="B320" s="339" t="s">
        <v>10070</v>
      </c>
      <c r="C320" s="340"/>
      <c r="D320" s="341"/>
      <c r="E320" s="188"/>
      <c r="F320" s="188"/>
      <c r="G320" s="188"/>
      <c r="H320" s="188"/>
      <c r="L320" s="188"/>
      <c r="M320" s="257"/>
      <c r="N320" s="257"/>
      <c r="O320" s="258"/>
      <c r="Q320" s="210"/>
      <c r="R320" s="210"/>
      <c r="S320" s="210"/>
      <c r="T320" s="284"/>
    </row>
    <row r="321" spans="1:20" ht="24.75" customHeight="1" thickBot="1" x14ac:dyDescent="0.3">
      <c r="A321" s="1377"/>
      <c r="B321" s="339" t="s">
        <v>10071</v>
      </c>
      <c r="C321" s="340" t="s">
        <v>9784</v>
      </c>
      <c r="D321" s="342">
        <v>961000</v>
      </c>
      <c r="E321" s="188"/>
      <c r="F321" s="188"/>
      <c r="G321" s="188"/>
      <c r="H321" s="188"/>
      <c r="I321" s="188"/>
      <c r="J321" s="188"/>
      <c r="K321" s="188"/>
      <c r="L321" s="188"/>
      <c r="M321" s="257"/>
      <c r="N321" s="257"/>
      <c r="O321" s="258"/>
      <c r="Q321" s="210"/>
      <c r="R321" s="210"/>
      <c r="S321" s="210"/>
      <c r="T321" s="284"/>
    </row>
    <row r="322" spans="1:20" ht="24.75" customHeight="1" thickBot="1" x14ac:dyDescent="0.3">
      <c r="A322" s="1377"/>
      <c r="B322" s="343" t="s">
        <v>10072</v>
      </c>
      <c r="C322" s="340" t="s">
        <v>9784</v>
      </c>
      <c r="D322" s="342">
        <v>961000</v>
      </c>
      <c r="E322" s="188"/>
      <c r="F322" s="188"/>
      <c r="G322" s="188"/>
      <c r="H322" s="188"/>
      <c r="I322" s="188"/>
      <c r="J322" s="188"/>
      <c r="K322" s="188"/>
      <c r="L322" s="188"/>
      <c r="M322" s="257"/>
      <c r="N322" s="257"/>
      <c r="O322" s="258"/>
      <c r="Q322" s="210"/>
      <c r="R322" s="210"/>
      <c r="S322" s="210"/>
      <c r="T322" s="284"/>
    </row>
    <row r="323" spans="1:20" ht="24.75" customHeight="1" thickBot="1" x14ac:dyDescent="0.3">
      <c r="A323" s="1377"/>
      <c r="B323" s="343" t="s">
        <v>10073</v>
      </c>
      <c r="C323" s="340" t="s">
        <v>9784</v>
      </c>
      <c r="D323" s="342">
        <v>961000</v>
      </c>
      <c r="E323" s="188"/>
      <c r="F323" s="188"/>
      <c r="G323" s="188"/>
      <c r="H323" s="188"/>
      <c r="I323" s="188"/>
      <c r="J323" s="188"/>
      <c r="K323" s="188"/>
      <c r="L323" s="188"/>
      <c r="M323" s="257"/>
      <c r="N323" s="257"/>
      <c r="O323" s="258"/>
      <c r="Q323" s="210"/>
      <c r="R323" s="210"/>
      <c r="S323" s="210"/>
      <c r="T323" s="284"/>
    </row>
    <row r="324" spans="1:20" ht="24.75" customHeight="1" thickBot="1" x14ac:dyDescent="0.3">
      <c r="A324" s="1377"/>
      <c r="B324" s="343" t="s">
        <v>10074</v>
      </c>
      <c r="C324" s="340" t="s">
        <v>9784</v>
      </c>
      <c r="D324" s="342">
        <v>961000</v>
      </c>
      <c r="E324" s="188"/>
      <c r="F324" s="188"/>
      <c r="G324" s="188"/>
      <c r="H324" s="188"/>
      <c r="I324" s="188"/>
      <c r="J324" s="188"/>
      <c r="K324" s="188"/>
      <c r="L324" s="188"/>
      <c r="M324" s="257"/>
      <c r="N324" s="257"/>
      <c r="O324" s="258"/>
      <c r="Q324" s="210"/>
      <c r="R324" s="210"/>
      <c r="S324" s="210"/>
      <c r="T324" s="284"/>
    </row>
    <row r="325" spans="1:20" ht="24.75" customHeight="1" thickBot="1" x14ac:dyDescent="0.3">
      <c r="A325" s="1377"/>
      <c r="B325" s="343" t="s">
        <v>10075</v>
      </c>
      <c r="C325" s="340" t="s">
        <v>9784</v>
      </c>
      <c r="D325" s="342">
        <v>961000</v>
      </c>
      <c r="E325" s="188"/>
      <c r="F325" s="188"/>
      <c r="G325" s="188"/>
      <c r="H325" s="188"/>
      <c r="I325" s="188"/>
      <c r="J325" s="188"/>
      <c r="K325" s="188"/>
      <c r="L325" s="188"/>
      <c r="M325" s="257"/>
      <c r="N325" s="257"/>
      <c r="O325" s="258"/>
      <c r="Q325" s="210"/>
      <c r="R325" s="210"/>
      <c r="S325" s="210"/>
      <c r="T325" s="284"/>
    </row>
    <row r="326" spans="1:20" ht="24.75" customHeight="1" thickBot="1" x14ac:dyDescent="0.3">
      <c r="A326" s="1377"/>
      <c r="B326" s="343" t="s">
        <v>10076</v>
      </c>
      <c r="C326" s="340" t="s">
        <v>9784</v>
      </c>
      <c r="D326" s="342">
        <v>961000</v>
      </c>
      <c r="E326" s="188"/>
      <c r="F326" s="188"/>
      <c r="G326" s="188"/>
      <c r="H326" s="188"/>
      <c r="I326" s="188"/>
      <c r="J326" s="188"/>
      <c r="K326" s="188"/>
      <c r="L326" s="188"/>
      <c r="M326" s="257"/>
      <c r="N326" s="257"/>
      <c r="O326" s="258"/>
      <c r="Q326" s="210"/>
      <c r="R326" s="210"/>
      <c r="S326" s="210"/>
      <c r="T326" s="284"/>
    </row>
    <row r="327" spans="1:20" ht="24" customHeight="1" thickBot="1" x14ac:dyDescent="0.3">
      <c r="A327" s="1377"/>
      <c r="B327" s="339" t="s">
        <v>10077</v>
      </c>
      <c r="C327" s="340" t="s">
        <v>9784</v>
      </c>
      <c r="D327" s="342">
        <v>598000</v>
      </c>
      <c r="E327" s="188"/>
      <c r="F327" s="188"/>
      <c r="G327" s="188"/>
      <c r="H327" s="188"/>
      <c r="I327" s="188"/>
      <c r="J327" s="188"/>
      <c r="K327" s="188"/>
      <c r="L327" s="188"/>
      <c r="M327" s="257"/>
      <c r="N327" s="257"/>
      <c r="O327" s="258"/>
      <c r="Q327" s="210"/>
      <c r="R327" s="210"/>
      <c r="S327" s="210"/>
      <c r="T327" s="284"/>
    </row>
    <row r="328" spans="1:20" ht="24" customHeight="1" thickBot="1" x14ac:dyDescent="0.3">
      <c r="A328" s="1377"/>
      <c r="B328" s="343" t="s">
        <v>10078</v>
      </c>
      <c r="C328" s="340" t="s">
        <v>9784</v>
      </c>
      <c r="D328" s="342">
        <v>598000</v>
      </c>
      <c r="E328" s="188" t="s">
        <v>10079</v>
      </c>
      <c r="F328" s="188"/>
      <c r="G328" s="188"/>
      <c r="H328" s="188"/>
      <c r="I328" s="188"/>
      <c r="J328" s="188"/>
      <c r="K328" s="188"/>
      <c r="L328" s="188"/>
      <c r="M328" s="257"/>
      <c r="N328" s="257"/>
      <c r="O328" s="258"/>
      <c r="Q328" s="210"/>
      <c r="R328" s="210"/>
      <c r="S328" s="210"/>
      <c r="T328" s="284"/>
    </row>
    <row r="329" spans="1:20" ht="21.75" customHeight="1" thickBot="1" x14ac:dyDescent="0.3">
      <c r="A329" s="1377"/>
      <c r="B329" s="339" t="s">
        <v>10080</v>
      </c>
      <c r="C329" s="340" t="s">
        <v>9784</v>
      </c>
      <c r="D329" s="341" t="s">
        <v>10081</v>
      </c>
      <c r="E329" s="1379"/>
      <c r="F329" s="1379"/>
      <c r="G329" s="1379"/>
      <c r="H329" s="1379"/>
      <c r="I329" s="1379"/>
      <c r="J329" s="1379"/>
      <c r="K329" s="1379"/>
      <c r="L329" s="284"/>
      <c r="M329" s="257"/>
      <c r="N329" s="257"/>
      <c r="O329" s="258"/>
      <c r="Q329" s="210"/>
      <c r="R329" s="210"/>
      <c r="S329" s="210"/>
      <c r="T329" s="284"/>
    </row>
    <row r="330" spans="1:20" ht="21.75" customHeight="1" thickBot="1" x14ac:dyDescent="0.3">
      <c r="A330" s="1377"/>
      <c r="B330" s="339" t="s">
        <v>10082</v>
      </c>
      <c r="C330" s="340" t="s">
        <v>9784</v>
      </c>
      <c r="D330" s="342">
        <v>598000</v>
      </c>
      <c r="E330" s="344" t="s">
        <v>10083</v>
      </c>
      <c r="F330" s="344"/>
      <c r="G330" s="344"/>
      <c r="H330" s="344"/>
      <c r="I330" s="344"/>
      <c r="J330" s="344"/>
      <c r="K330" s="344"/>
      <c r="L330" s="284"/>
      <c r="M330" s="257"/>
      <c r="N330" s="257"/>
      <c r="O330" s="258"/>
      <c r="Q330" s="210"/>
      <c r="R330" s="210"/>
      <c r="S330" s="210"/>
      <c r="T330" s="284"/>
    </row>
    <row r="331" spans="1:20" ht="21.75" customHeight="1" thickBot="1" x14ac:dyDescent="0.3">
      <c r="A331" s="1377"/>
      <c r="B331" s="339" t="s">
        <v>10084</v>
      </c>
      <c r="C331" s="340" t="s">
        <v>9784</v>
      </c>
      <c r="D331" s="342">
        <v>259000</v>
      </c>
      <c r="E331" s="344" t="s">
        <v>10085</v>
      </c>
      <c r="F331" s="344"/>
      <c r="G331" s="344"/>
      <c r="H331" s="344"/>
      <c r="I331" s="344"/>
      <c r="J331" s="344"/>
      <c r="K331" s="344"/>
      <c r="L331" s="284"/>
      <c r="M331" s="257"/>
      <c r="N331" s="257"/>
      <c r="O331" s="258"/>
      <c r="Q331" s="210"/>
      <c r="R331" s="210"/>
      <c r="S331" s="210"/>
      <c r="T331" s="284"/>
    </row>
    <row r="332" spans="1:20" ht="21.75" customHeight="1" thickBot="1" x14ac:dyDescent="0.3">
      <c r="A332" s="1377"/>
      <c r="B332" s="339" t="s">
        <v>10086</v>
      </c>
      <c r="C332" s="340" t="s">
        <v>9784</v>
      </c>
      <c r="D332" s="342">
        <v>598000</v>
      </c>
      <c r="E332" s="344" t="s">
        <v>10087</v>
      </c>
      <c r="F332" s="344"/>
      <c r="G332" s="344"/>
      <c r="H332" s="344"/>
      <c r="I332" s="344"/>
      <c r="J332" s="344"/>
      <c r="K332" s="344"/>
      <c r="L332" s="284"/>
      <c r="M332" s="257"/>
      <c r="N332" s="257"/>
      <c r="O332" s="258"/>
      <c r="Q332" s="210"/>
      <c r="R332" s="210"/>
      <c r="S332" s="210"/>
      <c r="T332" s="284"/>
    </row>
    <row r="333" spans="1:20" ht="21.75" customHeight="1" thickBot="1" x14ac:dyDescent="0.3">
      <c r="A333" s="1377"/>
      <c r="B333" s="339" t="s">
        <v>10088</v>
      </c>
      <c r="C333" s="340" t="s">
        <v>9784</v>
      </c>
      <c r="D333" s="342">
        <v>598000</v>
      </c>
      <c r="E333" s="344" t="s">
        <v>10087</v>
      </c>
      <c r="F333" s="344"/>
      <c r="G333" s="344"/>
      <c r="H333" s="344"/>
      <c r="I333" s="344"/>
      <c r="J333" s="344"/>
      <c r="K333" s="344"/>
      <c r="L333" s="284"/>
      <c r="M333" s="257"/>
      <c r="N333" s="257"/>
      <c r="O333" s="258"/>
      <c r="Q333" s="210"/>
      <c r="R333" s="210"/>
      <c r="S333" s="210"/>
      <c r="T333" s="284"/>
    </row>
    <row r="334" spans="1:20" ht="21.75" customHeight="1" thickBot="1" x14ac:dyDescent="0.3">
      <c r="A334" s="1377"/>
      <c r="B334" s="337" t="s">
        <v>10089</v>
      </c>
      <c r="C334" s="340" t="s">
        <v>9784</v>
      </c>
      <c r="D334" s="342">
        <v>598000</v>
      </c>
      <c r="E334" s="344" t="s">
        <v>10087</v>
      </c>
      <c r="F334" s="344"/>
      <c r="G334" s="344"/>
      <c r="H334" s="344"/>
      <c r="I334" s="344"/>
      <c r="J334" s="344"/>
      <c r="K334" s="344"/>
      <c r="L334" s="284"/>
      <c r="M334" s="257"/>
      <c r="N334" s="257"/>
      <c r="O334" s="258"/>
      <c r="Q334" s="210"/>
      <c r="R334" s="210"/>
      <c r="S334" s="210"/>
      <c r="T334" s="284"/>
    </row>
    <row r="335" spans="1:20" ht="21.75" customHeight="1" thickBot="1" x14ac:dyDescent="0.3">
      <c r="A335" s="1377"/>
      <c r="B335" s="337" t="s">
        <v>10090</v>
      </c>
      <c r="C335" s="340" t="s">
        <v>9784</v>
      </c>
      <c r="D335" s="342">
        <v>598000</v>
      </c>
      <c r="E335" s="344" t="s">
        <v>10087</v>
      </c>
      <c r="F335" s="344"/>
      <c r="G335" s="344"/>
      <c r="H335" s="344"/>
      <c r="I335" s="344"/>
      <c r="J335" s="344"/>
      <c r="K335" s="344"/>
      <c r="L335" s="284"/>
      <c r="M335" s="257"/>
      <c r="N335" s="257"/>
      <c r="O335" s="258"/>
      <c r="Q335" s="210"/>
      <c r="R335" s="210"/>
      <c r="S335" s="210"/>
      <c r="T335" s="284"/>
    </row>
    <row r="336" spans="1:20" ht="30.75" thickBot="1" x14ac:dyDescent="0.3">
      <c r="A336" s="1377"/>
      <c r="B336" s="337" t="s">
        <v>10091</v>
      </c>
      <c r="C336" s="340" t="s">
        <v>9784</v>
      </c>
      <c r="D336" s="342">
        <v>598000</v>
      </c>
      <c r="E336" s="344" t="s">
        <v>10087</v>
      </c>
      <c r="F336" s="344"/>
      <c r="G336" s="344"/>
      <c r="H336" s="344"/>
      <c r="I336" s="344"/>
      <c r="J336" s="344"/>
      <c r="K336" s="344"/>
      <c r="L336" s="284"/>
      <c r="M336" s="257"/>
      <c r="N336" s="257"/>
      <c r="O336" s="258"/>
      <c r="Q336" s="210"/>
      <c r="R336" s="210"/>
      <c r="S336" s="210"/>
      <c r="T336" s="284"/>
    </row>
    <row r="337" spans="1:20" ht="21.75" customHeight="1" thickBot="1" x14ac:dyDescent="0.3">
      <c r="A337" s="1377"/>
      <c r="B337" s="337" t="s">
        <v>10092</v>
      </c>
      <c r="C337" s="340" t="s">
        <v>9784</v>
      </c>
      <c r="D337" s="342">
        <v>598000</v>
      </c>
      <c r="E337" s="344" t="s">
        <v>10087</v>
      </c>
      <c r="F337" s="344"/>
      <c r="G337" s="344"/>
      <c r="H337" s="344"/>
      <c r="I337" s="344"/>
      <c r="J337" s="344"/>
      <c r="K337" s="344"/>
      <c r="L337" s="284"/>
      <c r="M337" s="257"/>
      <c r="N337" s="257"/>
      <c r="O337" s="258"/>
      <c r="Q337" s="210"/>
      <c r="R337" s="210"/>
      <c r="S337" s="210"/>
      <c r="T337" s="284"/>
    </row>
    <row r="338" spans="1:20" ht="36" customHeight="1" thickBot="1" x14ac:dyDescent="0.3">
      <c r="A338" s="1377"/>
      <c r="B338" s="337" t="s">
        <v>10093</v>
      </c>
      <c r="C338" s="340" t="s">
        <v>9784</v>
      </c>
      <c r="D338" s="342">
        <v>598000</v>
      </c>
      <c r="E338" s="344" t="s">
        <v>10087</v>
      </c>
      <c r="F338" s="344"/>
      <c r="G338" s="344"/>
      <c r="H338" s="344"/>
      <c r="I338" s="344"/>
      <c r="J338" s="344"/>
      <c r="K338" s="344"/>
      <c r="L338" s="284"/>
      <c r="M338" s="257"/>
      <c r="N338" s="257"/>
      <c r="O338" s="258"/>
      <c r="Q338" s="210"/>
      <c r="R338" s="210"/>
      <c r="S338" s="210"/>
      <c r="T338" s="284"/>
    </row>
    <row r="339" spans="1:20" ht="36" customHeight="1" thickBot="1" x14ac:dyDescent="0.3">
      <c r="A339" s="1377"/>
      <c r="B339" s="337" t="s">
        <v>10094</v>
      </c>
      <c r="C339" s="340" t="s">
        <v>9784</v>
      </c>
      <c r="D339" s="342">
        <v>598000</v>
      </c>
      <c r="E339" s="344" t="s">
        <v>10087</v>
      </c>
      <c r="F339" s="344"/>
      <c r="G339" s="344"/>
      <c r="H339" s="344"/>
      <c r="I339" s="344"/>
      <c r="J339" s="344"/>
      <c r="K339" s="344"/>
      <c r="L339" s="284"/>
      <c r="M339" s="257"/>
      <c r="N339" s="257"/>
      <c r="O339" s="258"/>
      <c r="Q339" s="210"/>
      <c r="R339" s="210"/>
      <c r="S339" s="210"/>
      <c r="T339" s="284"/>
    </row>
    <row r="340" spans="1:20" ht="36" customHeight="1" thickBot="1" x14ac:dyDescent="0.3">
      <c r="A340" s="1377"/>
      <c r="B340" s="337" t="s">
        <v>10095</v>
      </c>
      <c r="C340" s="340" t="s">
        <v>9784</v>
      </c>
      <c r="D340" s="342">
        <v>598000</v>
      </c>
      <c r="E340" s="344" t="s">
        <v>10087</v>
      </c>
      <c r="F340" s="344"/>
      <c r="G340" s="344"/>
      <c r="H340" s="344"/>
      <c r="I340" s="344"/>
      <c r="J340" s="344"/>
      <c r="K340" s="344"/>
      <c r="L340" s="284"/>
      <c r="M340" s="257"/>
      <c r="N340" s="257"/>
      <c r="O340" s="258"/>
      <c r="Q340" s="210"/>
      <c r="R340" s="210"/>
      <c r="S340" s="210"/>
      <c r="T340" s="284"/>
    </row>
    <row r="341" spans="1:20" ht="33" customHeight="1" thickBot="1" x14ac:dyDescent="0.3">
      <c r="A341" s="1377"/>
      <c r="B341" s="337" t="s">
        <v>10096</v>
      </c>
      <c r="C341" s="340" t="s">
        <v>9784</v>
      </c>
      <c r="D341" s="342">
        <v>598000</v>
      </c>
      <c r="E341" s="344" t="s">
        <v>10087</v>
      </c>
      <c r="F341" s="344"/>
      <c r="G341" s="344"/>
      <c r="H341" s="344"/>
      <c r="I341" s="344"/>
      <c r="J341" s="344"/>
      <c r="K341" s="344"/>
      <c r="L341" s="284"/>
      <c r="M341" s="257"/>
      <c r="N341" s="257"/>
      <c r="O341" s="258"/>
      <c r="Q341" s="210"/>
      <c r="R341" s="210"/>
      <c r="S341" s="210"/>
      <c r="T341" s="284"/>
    </row>
    <row r="342" spans="1:20" ht="21.75" customHeight="1" thickBot="1" x14ac:dyDescent="0.3">
      <c r="A342" s="1377"/>
      <c r="B342" s="339" t="s">
        <v>10097</v>
      </c>
      <c r="C342" s="340" t="s">
        <v>9784</v>
      </c>
      <c r="D342" s="341" t="s">
        <v>10098</v>
      </c>
      <c r="M342" s="257"/>
      <c r="N342" s="257"/>
      <c r="O342" s="258"/>
      <c r="Q342" s="210"/>
      <c r="R342" s="210"/>
      <c r="S342" s="210"/>
      <c r="T342" s="284"/>
    </row>
    <row r="343" spans="1:20" ht="21.75" customHeight="1" thickBot="1" x14ac:dyDescent="0.3">
      <c r="A343" s="1377"/>
      <c r="B343" s="339" t="s">
        <v>10099</v>
      </c>
      <c r="C343" s="340" t="s">
        <v>9784</v>
      </c>
      <c r="D343" s="342">
        <v>337000</v>
      </c>
      <c r="M343" s="257"/>
      <c r="N343" s="257"/>
      <c r="O343" s="258"/>
      <c r="Q343" s="210"/>
      <c r="R343" s="210"/>
      <c r="S343" s="210"/>
      <c r="T343" s="284"/>
    </row>
    <row r="344" spans="1:20" ht="21.75" customHeight="1" thickBot="1" x14ac:dyDescent="0.3">
      <c r="A344" s="1378"/>
      <c r="B344" s="339" t="s">
        <v>10100</v>
      </c>
      <c r="C344" s="340" t="s">
        <v>9784</v>
      </c>
      <c r="D344" s="342">
        <v>508000</v>
      </c>
      <c r="M344" s="257"/>
      <c r="N344" s="257"/>
      <c r="O344" s="258"/>
      <c r="Q344" s="210"/>
      <c r="R344" s="210"/>
      <c r="S344" s="210"/>
      <c r="T344" s="284"/>
    </row>
    <row r="345" spans="1:20" ht="21.75" customHeight="1" thickBot="1" x14ac:dyDescent="0.3">
      <c r="A345" s="345"/>
      <c r="B345" s="337" t="s">
        <v>10101</v>
      </c>
      <c r="C345" s="340" t="s">
        <v>9784</v>
      </c>
      <c r="D345" s="342">
        <v>508000</v>
      </c>
      <c r="E345" s="184" t="s">
        <v>10102</v>
      </c>
      <c r="M345" s="257"/>
      <c r="N345" s="257"/>
      <c r="O345" s="258"/>
      <c r="Q345" s="210"/>
      <c r="R345" s="210"/>
      <c r="S345" s="210"/>
      <c r="T345" s="284"/>
    </row>
    <row r="346" spans="1:20" ht="21.75" customHeight="1" thickBot="1" x14ac:dyDescent="0.3">
      <c r="A346" s="345"/>
      <c r="B346" s="337" t="s">
        <v>10103</v>
      </c>
      <c r="C346" s="340" t="s">
        <v>9784</v>
      </c>
      <c r="D346" s="342">
        <v>508000</v>
      </c>
      <c r="E346" s="184" t="s">
        <v>10102</v>
      </c>
      <c r="M346" s="257"/>
      <c r="N346" s="257"/>
      <c r="O346" s="258"/>
      <c r="Q346" s="210"/>
      <c r="R346" s="210"/>
      <c r="S346" s="210"/>
      <c r="T346" s="284"/>
    </row>
    <row r="347" spans="1:20" ht="21.75" customHeight="1" thickBot="1" x14ac:dyDescent="0.3">
      <c r="A347" s="345"/>
      <c r="B347" s="337" t="s">
        <v>10104</v>
      </c>
      <c r="C347" s="340" t="s">
        <v>9784</v>
      </c>
      <c r="D347" s="342">
        <v>508000</v>
      </c>
      <c r="E347" s="184" t="s">
        <v>10102</v>
      </c>
      <c r="M347" s="257"/>
      <c r="N347" s="257"/>
      <c r="O347" s="258"/>
      <c r="Q347" s="210"/>
      <c r="R347" s="210"/>
      <c r="S347" s="210"/>
      <c r="T347" s="284"/>
    </row>
    <row r="348" spans="1:20" ht="21.75" customHeight="1" thickBot="1" x14ac:dyDescent="0.3">
      <c r="A348" s="345"/>
      <c r="B348" s="337" t="s">
        <v>10105</v>
      </c>
      <c r="C348" s="340" t="s">
        <v>9784</v>
      </c>
      <c r="D348" s="342">
        <v>508000</v>
      </c>
      <c r="E348" s="184" t="s">
        <v>10102</v>
      </c>
      <c r="M348" s="257"/>
      <c r="N348" s="257"/>
      <c r="O348" s="258"/>
      <c r="Q348" s="210"/>
      <c r="R348" s="210"/>
      <c r="S348" s="210"/>
      <c r="T348" s="284"/>
    </row>
    <row r="349" spans="1:20" ht="21.75" customHeight="1" thickBot="1" x14ac:dyDescent="0.3">
      <c r="A349" s="345"/>
      <c r="B349" s="346" t="s">
        <v>10106</v>
      </c>
      <c r="C349" s="340" t="s">
        <v>9784</v>
      </c>
      <c r="D349" s="342">
        <v>508000</v>
      </c>
      <c r="M349" s="257"/>
      <c r="N349" s="257"/>
      <c r="O349" s="258"/>
      <c r="Q349" s="210"/>
      <c r="R349" s="210"/>
      <c r="S349" s="210"/>
      <c r="T349" s="284"/>
    </row>
    <row r="350" spans="1:20" ht="21.75" customHeight="1" thickBot="1" x14ac:dyDescent="0.3">
      <c r="A350" s="345"/>
      <c r="B350" s="346" t="s">
        <v>10107</v>
      </c>
      <c r="C350" s="340" t="s">
        <v>9784</v>
      </c>
      <c r="D350" s="342">
        <v>508000</v>
      </c>
      <c r="M350" s="257"/>
      <c r="N350" s="257"/>
      <c r="O350" s="258"/>
      <c r="Q350" s="210"/>
      <c r="R350" s="210"/>
      <c r="S350" s="210"/>
      <c r="T350" s="284"/>
    </row>
    <row r="351" spans="1:20" ht="21.75" customHeight="1" thickBot="1" x14ac:dyDescent="0.3">
      <c r="A351" s="205">
        <v>25</v>
      </c>
      <c r="B351" s="243" t="s">
        <v>10108</v>
      </c>
      <c r="C351" s="192" t="s">
        <v>10109</v>
      </c>
      <c r="D351" s="193">
        <v>1440000</v>
      </c>
      <c r="M351" s="257"/>
      <c r="N351" s="257"/>
      <c r="O351" s="258"/>
    </row>
    <row r="352" spans="1:20" ht="21.75" customHeight="1" thickBot="1" x14ac:dyDescent="0.3">
      <c r="A352" s="205">
        <v>30</v>
      </c>
      <c r="B352" s="347" t="s">
        <v>10110</v>
      </c>
      <c r="C352" s="330" t="s">
        <v>10109</v>
      </c>
      <c r="D352" s="331">
        <v>2160000</v>
      </c>
      <c r="M352" s="257"/>
      <c r="N352" s="211"/>
      <c r="O352" s="348"/>
    </row>
    <row r="353" spans="1:6" ht="21.75" customHeight="1" thickBot="1" x14ac:dyDescent="0.3">
      <c r="A353" s="1365">
        <v>26</v>
      </c>
      <c r="B353" s="197" t="s">
        <v>10111</v>
      </c>
      <c r="C353" s="192"/>
      <c r="D353" s="200"/>
    </row>
    <row r="354" spans="1:6" ht="21.75" customHeight="1" thickBot="1" x14ac:dyDescent="0.3">
      <c r="A354" s="1366"/>
      <c r="B354" s="197" t="s">
        <v>10112</v>
      </c>
      <c r="C354" s="192" t="s">
        <v>9601</v>
      </c>
      <c r="D354" s="193">
        <v>53000</v>
      </c>
    </row>
    <row r="355" spans="1:6" ht="21.75" customHeight="1" thickBot="1" x14ac:dyDescent="0.3">
      <c r="A355" s="1366"/>
      <c r="B355" s="197" t="s">
        <v>10113</v>
      </c>
      <c r="C355" s="192" t="s">
        <v>9601</v>
      </c>
      <c r="D355" s="193">
        <v>61000</v>
      </c>
    </row>
    <row r="356" spans="1:6" ht="21.75" customHeight="1" thickBot="1" x14ac:dyDescent="0.3">
      <c r="A356" s="1367"/>
      <c r="B356" s="197" t="s">
        <v>10114</v>
      </c>
      <c r="C356" s="192" t="s">
        <v>9601</v>
      </c>
      <c r="D356" s="193">
        <v>70000</v>
      </c>
    </row>
    <row r="357" spans="1:6" ht="21.75" customHeight="1" thickBot="1" x14ac:dyDescent="0.3">
      <c r="A357" s="1365">
        <v>27</v>
      </c>
      <c r="B357" s="197" t="s">
        <v>10115</v>
      </c>
      <c r="C357" s="192" t="s">
        <v>9601</v>
      </c>
      <c r="D357" s="200"/>
    </row>
    <row r="358" spans="1:6" ht="21.75" customHeight="1" thickBot="1" x14ac:dyDescent="0.3">
      <c r="A358" s="1366"/>
      <c r="B358" s="197" t="s">
        <v>10112</v>
      </c>
      <c r="C358" s="192" t="s">
        <v>9601</v>
      </c>
      <c r="D358" s="193">
        <v>26000</v>
      </c>
    </row>
    <row r="359" spans="1:6" ht="21.75" customHeight="1" thickBot="1" x14ac:dyDescent="0.3">
      <c r="A359" s="1366"/>
      <c r="B359" s="197" t="s">
        <v>10113</v>
      </c>
      <c r="C359" s="192" t="s">
        <v>9601</v>
      </c>
      <c r="D359" s="193">
        <v>35000</v>
      </c>
    </row>
    <row r="360" spans="1:6" ht="21.75" customHeight="1" thickBot="1" x14ac:dyDescent="0.3">
      <c r="A360" s="1367"/>
      <c r="B360" s="197" t="s">
        <v>10114</v>
      </c>
      <c r="C360" s="192" t="s">
        <v>9601</v>
      </c>
      <c r="D360" s="193">
        <v>43000</v>
      </c>
    </row>
    <row r="361" spans="1:6" ht="21.75" customHeight="1" thickBot="1" x14ac:dyDescent="0.3">
      <c r="A361" s="1365">
        <v>28</v>
      </c>
      <c r="B361" s="349" t="s">
        <v>10116</v>
      </c>
      <c r="C361" s="249"/>
      <c r="D361" s="350"/>
    </row>
    <row r="362" spans="1:6" ht="21.75" customHeight="1" thickBot="1" x14ac:dyDescent="0.3">
      <c r="A362" s="1366"/>
      <c r="B362" s="349" t="s">
        <v>10117</v>
      </c>
      <c r="C362" s="249" t="s">
        <v>9601</v>
      </c>
      <c r="D362" s="250">
        <v>518000</v>
      </c>
    </row>
    <row r="363" spans="1:6" ht="21.75" customHeight="1" thickBot="1" x14ac:dyDescent="0.3">
      <c r="A363" s="1366"/>
      <c r="B363" s="349" t="s">
        <v>10118</v>
      </c>
      <c r="C363" s="249" t="s">
        <v>9601</v>
      </c>
      <c r="D363" s="250">
        <v>518000</v>
      </c>
    </row>
    <row r="364" spans="1:6" ht="21.75" customHeight="1" thickBot="1" x14ac:dyDescent="0.3">
      <c r="A364" s="1366"/>
      <c r="B364" s="349" t="s">
        <v>10119</v>
      </c>
      <c r="C364" s="249" t="s">
        <v>9601</v>
      </c>
      <c r="D364" s="250">
        <v>432000</v>
      </c>
    </row>
    <row r="365" spans="1:6" ht="21.75" customHeight="1" thickBot="1" x14ac:dyDescent="0.3">
      <c r="A365" s="1366"/>
      <c r="B365" s="349" t="s">
        <v>10120</v>
      </c>
      <c r="C365" s="249" t="s">
        <v>9601</v>
      </c>
      <c r="D365" s="250">
        <v>432000</v>
      </c>
    </row>
    <row r="366" spans="1:6" ht="16.5" thickBot="1" x14ac:dyDescent="0.3">
      <c r="A366" s="1366"/>
      <c r="B366" s="349" t="s">
        <v>10121</v>
      </c>
      <c r="C366" s="249" t="s">
        <v>9601</v>
      </c>
      <c r="D366" s="250">
        <f>D364*0.9/1</f>
        <v>388800</v>
      </c>
      <c r="E366" s="325" t="s">
        <v>10122</v>
      </c>
      <c r="F366" s="325"/>
    </row>
    <row r="367" spans="1:6" ht="16.5" thickBot="1" x14ac:dyDescent="0.3">
      <c r="A367" s="1366"/>
      <c r="B367" s="349" t="s">
        <v>10123</v>
      </c>
      <c r="C367" s="249" t="s">
        <v>9601</v>
      </c>
      <c r="D367" s="250">
        <f>D364*1.1/1</f>
        <v>475200.00000000006</v>
      </c>
      <c r="E367" s="325" t="s">
        <v>10122</v>
      </c>
      <c r="F367" s="325"/>
    </row>
    <row r="368" spans="1:6" ht="16.5" thickBot="1" x14ac:dyDescent="0.3">
      <c r="A368" s="1366"/>
      <c r="B368" s="349" t="s">
        <v>10124</v>
      </c>
      <c r="C368" s="249" t="s">
        <v>9601</v>
      </c>
      <c r="D368" s="250">
        <f>D364*1.4/1</f>
        <v>604800</v>
      </c>
      <c r="E368" s="325" t="s">
        <v>10122</v>
      </c>
      <c r="F368" s="325"/>
    </row>
    <row r="369" spans="1:6" ht="16.5" thickBot="1" x14ac:dyDescent="0.3">
      <c r="A369" s="1366"/>
      <c r="B369" s="349" t="s">
        <v>10125</v>
      </c>
      <c r="C369" s="249" t="s">
        <v>9601</v>
      </c>
      <c r="D369" s="250">
        <f>D364*1.4/1</f>
        <v>604800</v>
      </c>
      <c r="E369" s="325" t="s">
        <v>10122</v>
      </c>
      <c r="F369" s="325"/>
    </row>
    <row r="370" spans="1:6" ht="21.75" customHeight="1" thickBot="1" x14ac:dyDescent="0.3">
      <c r="A370" s="1366"/>
      <c r="B370" s="349" t="s">
        <v>10126</v>
      </c>
      <c r="C370" s="249" t="s">
        <v>9601</v>
      </c>
      <c r="D370" s="250">
        <v>346000</v>
      </c>
    </row>
    <row r="371" spans="1:6" ht="21.75" customHeight="1" thickBot="1" x14ac:dyDescent="0.3">
      <c r="A371" s="1366"/>
      <c r="B371" s="349" t="s">
        <v>10127</v>
      </c>
      <c r="C371" s="249" t="s">
        <v>9601</v>
      </c>
      <c r="D371" s="250">
        <f>D370*7/8</f>
        <v>302750</v>
      </c>
      <c r="E371" s="325" t="s">
        <v>10128</v>
      </c>
      <c r="F371" s="325"/>
    </row>
    <row r="372" spans="1:6" ht="21.75" customHeight="1" thickBot="1" x14ac:dyDescent="0.3">
      <c r="A372" s="1366"/>
      <c r="B372" s="349" t="s">
        <v>10129</v>
      </c>
      <c r="C372" s="249" t="s">
        <v>9601</v>
      </c>
      <c r="D372" s="250">
        <v>259000</v>
      </c>
    </row>
    <row r="373" spans="1:6" ht="21.75" customHeight="1" thickBot="1" x14ac:dyDescent="0.3">
      <c r="A373" s="1366"/>
      <c r="B373" s="349" t="s">
        <v>10130</v>
      </c>
      <c r="C373" s="249" t="s">
        <v>9601</v>
      </c>
      <c r="D373" s="250">
        <v>191000</v>
      </c>
    </row>
    <row r="374" spans="1:6" ht="21.75" customHeight="1" thickBot="1" x14ac:dyDescent="0.3">
      <c r="A374" s="1366"/>
      <c r="B374" s="349" t="s">
        <v>10131</v>
      </c>
      <c r="C374" s="249" t="s">
        <v>9601</v>
      </c>
      <c r="D374" s="250">
        <v>139000</v>
      </c>
    </row>
    <row r="375" spans="1:6" ht="21.75" customHeight="1" thickBot="1" x14ac:dyDescent="0.3">
      <c r="A375" s="1367"/>
      <c r="B375" s="349" t="s">
        <v>10132</v>
      </c>
      <c r="C375" s="249" t="s">
        <v>9601</v>
      </c>
      <c r="D375" s="250">
        <v>96000</v>
      </c>
    </row>
    <row r="376" spans="1:6" ht="21.75" customHeight="1" thickBot="1" x14ac:dyDescent="0.3">
      <c r="A376" s="1365">
        <v>29</v>
      </c>
      <c r="B376" s="197" t="s">
        <v>10133</v>
      </c>
      <c r="C376" s="192"/>
      <c r="D376" s="200"/>
    </row>
    <row r="377" spans="1:6" ht="21.75" customHeight="1" thickBot="1" x14ac:dyDescent="0.3">
      <c r="A377" s="1366"/>
      <c r="B377" s="197" t="s">
        <v>10134</v>
      </c>
      <c r="C377" s="192"/>
      <c r="D377" s="200"/>
    </row>
    <row r="378" spans="1:6" ht="21.75" customHeight="1" thickBot="1" x14ac:dyDescent="0.3">
      <c r="A378" s="1366"/>
      <c r="B378" s="197" t="s">
        <v>10135</v>
      </c>
      <c r="C378" s="192" t="s">
        <v>74</v>
      </c>
      <c r="D378" s="193">
        <v>173000</v>
      </c>
    </row>
    <row r="379" spans="1:6" ht="21.75" customHeight="1" thickBot="1" x14ac:dyDescent="0.3">
      <c r="A379" s="1366"/>
      <c r="B379" s="197" t="s">
        <v>10136</v>
      </c>
      <c r="C379" s="192" t="s">
        <v>74</v>
      </c>
      <c r="D379" s="193">
        <v>346000</v>
      </c>
    </row>
    <row r="380" spans="1:6" ht="21.75" customHeight="1" thickBot="1" x14ac:dyDescent="0.3">
      <c r="A380" s="1366"/>
      <c r="B380" s="197" t="s">
        <v>10137</v>
      </c>
      <c r="C380" s="192" t="s">
        <v>74</v>
      </c>
      <c r="D380" s="193">
        <v>346000</v>
      </c>
    </row>
    <row r="381" spans="1:6" ht="21.75" customHeight="1" thickBot="1" x14ac:dyDescent="0.3">
      <c r="A381" s="1366"/>
      <c r="B381" s="197" t="s">
        <v>10138</v>
      </c>
      <c r="C381" s="192" t="s">
        <v>74</v>
      </c>
      <c r="D381" s="193">
        <v>518000</v>
      </c>
    </row>
    <row r="382" spans="1:6" ht="21.75" customHeight="1" thickBot="1" x14ac:dyDescent="0.3">
      <c r="A382" s="1366"/>
      <c r="B382" s="197" t="s">
        <v>10139</v>
      </c>
      <c r="C382" s="192" t="s">
        <v>74</v>
      </c>
      <c r="D382" s="193">
        <v>518000</v>
      </c>
    </row>
    <row r="383" spans="1:6" ht="21.75" customHeight="1" thickBot="1" x14ac:dyDescent="0.3">
      <c r="A383" s="1366"/>
      <c r="B383" s="197" t="s">
        <v>10140</v>
      </c>
      <c r="C383" s="192"/>
      <c r="D383" s="200"/>
    </row>
    <row r="384" spans="1:6" ht="21.75" customHeight="1" thickBot="1" x14ac:dyDescent="0.3">
      <c r="A384" s="1366"/>
      <c r="B384" s="197" t="s">
        <v>10135</v>
      </c>
      <c r="C384" s="192" t="s">
        <v>74</v>
      </c>
      <c r="D384" s="193">
        <v>259000</v>
      </c>
    </row>
    <row r="385" spans="1:20" ht="21.75" customHeight="1" thickBot="1" x14ac:dyDescent="0.3">
      <c r="A385" s="1366"/>
      <c r="B385" s="197" t="s">
        <v>10141</v>
      </c>
      <c r="C385" s="192" t="s">
        <v>74</v>
      </c>
      <c r="D385" s="193">
        <v>259000</v>
      </c>
      <c r="E385" s="184" t="s">
        <v>10142</v>
      </c>
    </row>
    <row r="386" spans="1:20" ht="21.75" customHeight="1" thickBot="1" x14ac:dyDescent="0.3">
      <c r="A386" s="1366"/>
      <c r="B386" s="197" t="s">
        <v>10143</v>
      </c>
      <c r="C386" s="192" t="s">
        <v>74</v>
      </c>
      <c r="D386" s="193">
        <v>259000</v>
      </c>
      <c r="E386" s="184" t="s">
        <v>10142</v>
      </c>
    </row>
    <row r="387" spans="1:20" ht="21.75" customHeight="1" thickBot="1" x14ac:dyDescent="0.3">
      <c r="A387" s="1366"/>
      <c r="B387" s="197" t="s">
        <v>10144</v>
      </c>
      <c r="C387" s="192" t="s">
        <v>74</v>
      </c>
      <c r="D387" s="193">
        <v>518000</v>
      </c>
    </row>
    <row r="388" spans="1:20" ht="21.75" customHeight="1" thickBot="1" x14ac:dyDescent="0.3">
      <c r="A388" s="1366"/>
      <c r="B388" s="197" t="s">
        <v>10145</v>
      </c>
      <c r="C388" s="192" t="s">
        <v>74</v>
      </c>
      <c r="D388" s="193">
        <v>518000</v>
      </c>
    </row>
    <row r="389" spans="1:20" ht="21.75" customHeight="1" thickBot="1" x14ac:dyDescent="0.3">
      <c r="A389" s="1366"/>
      <c r="B389" s="197" t="s">
        <v>10146</v>
      </c>
      <c r="C389" s="192" t="s">
        <v>74</v>
      </c>
      <c r="D389" s="193">
        <v>518000</v>
      </c>
    </row>
    <row r="390" spans="1:20" ht="21.75" customHeight="1" thickBot="1" x14ac:dyDescent="0.3">
      <c r="A390" s="1366"/>
      <c r="B390" s="197" t="s">
        <v>10147</v>
      </c>
      <c r="C390" s="192" t="s">
        <v>74</v>
      </c>
      <c r="D390" s="193">
        <v>518000</v>
      </c>
    </row>
    <row r="391" spans="1:20" ht="21.75" customHeight="1" thickBot="1" x14ac:dyDescent="0.3">
      <c r="A391" s="1366"/>
      <c r="B391" s="197" t="s">
        <v>10148</v>
      </c>
      <c r="C391" s="192" t="s">
        <v>74</v>
      </c>
      <c r="D391" s="193">
        <v>778000</v>
      </c>
      <c r="E391" s="184" t="s">
        <v>10149</v>
      </c>
    </row>
    <row r="392" spans="1:20" ht="21.75" customHeight="1" thickBot="1" x14ac:dyDescent="0.3">
      <c r="A392" s="1366"/>
      <c r="B392" s="197" t="s">
        <v>10150</v>
      </c>
      <c r="C392" s="192" t="s">
        <v>74</v>
      </c>
      <c r="D392" s="193">
        <v>778000</v>
      </c>
      <c r="E392" s="184" t="s">
        <v>10149</v>
      </c>
    </row>
    <row r="393" spans="1:20" ht="21.75" customHeight="1" thickBot="1" x14ac:dyDescent="0.3">
      <c r="A393" s="1366"/>
      <c r="B393" s="197" t="s">
        <v>10151</v>
      </c>
      <c r="C393" s="192" t="s">
        <v>74</v>
      </c>
      <c r="D393" s="193">
        <v>778000</v>
      </c>
      <c r="E393" s="184" t="s">
        <v>10149</v>
      </c>
    </row>
    <row r="394" spans="1:20" ht="21.75" customHeight="1" thickBot="1" x14ac:dyDescent="0.3">
      <c r="A394" s="1367"/>
      <c r="B394" s="197" t="s">
        <v>10138</v>
      </c>
      <c r="C394" s="192" t="s">
        <v>74</v>
      </c>
      <c r="D394" s="193">
        <v>778000</v>
      </c>
    </row>
    <row r="395" spans="1:20" ht="24" customHeight="1" thickBot="1" x14ac:dyDescent="0.3">
      <c r="A395" s="1373" t="s">
        <v>10152</v>
      </c>
      <c r="B395" s="1374"/>
      <c r="C395" s="1374"/>
      <c r="D395" s="1375"/>
    </row>
    <row r="396" spans="1:20" ht="22.5" customHeight="1" thickBot="1" x14ac:dyDescent="0.3">
      <c r="A396" s="228">
        <v>36</v>
      </c>
      <c r="B396" s="198" t="s">
        <v>10153</v>
      </c>
      <c r="C396" s="229" t="s">
        <v>10154</v>
      </c>
      <c r="D396" s="338">
        <v>36700000</v>
      </c>
    </row>
    <row r="397" spans="1:20" ht="21.75" customHeight="1" thickBot="1" x14ac:dyDescent="0.3">
      <c r="A397" s="228">
        <v>37</v>
      </c>
      <c r="B397" s="198" t="s">
        <v>10155</v>
      </c>
      <c r="C397" s="229" t="s">
        <v>10154</v>
      </c>
      <c r="D397" s="338">
        <v>21200000</v>
      </c>
      <c r="M397" s="257"/>
      <c r="N397" s="257"/>
      <c r="O397" s="258"/>
      <c r="Q397" s="210"/>
      <c r="R397" s="210"/>
      <c r="S397" s="210"/>
      <c r="T397" s="284"/>
    </row>
    <row r="398" spans="1:20" ht="21.75" customHeight="1" thickBot="1" x14ac:dyDescent="0.3">
      <c r="A398" s="228">
        <v>38</v>
      </c>
      <c r="B398" s="198" t="s">
        <v>10156</v>
      </c>
      <c r="C398" s="229" t="s">
        <v>10154</v>
      </c>
      <c r="D398" s="338">
        <v>12000000</v>
      </c>
      <c r="M398" s="257"/>
      <c r="N398" s="257"/>
      <c r="O398" s="258"/>
      <c r="Q398" s="210"/>
      <c r="R398" s="210"/>
      <c r="S398" s="210"/>
      <c r="T398" s="284"/>
    </row>
    <row r="399" spans="1:20" ht="21.75" customHeight="1" thickBot="1" x14ac:dyDescent="0.3">
      <c r="A399" s="228">
        <v>39</v>
      </c>
      <c r="B399" s="198" t="s">
        <v>10157</v>
      </c>
      <c r="C399" s="229" t="s">
        <v>10154</v>
      </c>
      <c r="D399" s="338">
        <v>20000000</v>
      </c>
      <c r="M399" s="257"/>
      <c r="N399" s="257"/>
      <c r="O399" s="258"/>
    </row>
    <row r="400" spans="1:20" ht="21.75" customHeight="1" thickBot="1" x14ac:dyDescent="0.3">
      <c r="A400" s="228">
        <v>40</v>
      </c>
      <c r="B400" s="198" t="s">
        <v>10158</v>
      </c>
      <c r="C400" s="229" t="s">
        <v>10159</v>
      </c>
      <c r="D400" s="338">
        <v>950000</v>
      </c>
      <c r="M400" s="257"/>
      <c r="N400" s="257"/>
      <c r="O400" s="258"/>
    </row>
    <row r="401" spans="1:15" ht="21.75" customHeight="1" thickBot="1" x14ac:dyDescent="0.3">
      <c r="A401" s="351"/>
      <c r="B401" s="198" t="s">
        <v>10160</v>
      </c>
      <c r="C401" s="229" t="s">
        <v>10159</v>
      </c>
      <c r="D401" s="338">
        <v>950000</v>
      </c>
      <c r="M401" s="257"/>
      <c r="N401" s="257"/>
      <c r="O401" s="258"/>
    </row>
    <row r="402" spans="1:15" ht="24" customHeight="1" thickBot="1" x14ac:dyDescent="0.3">
      <c r="A402" s="1373" t="s">
        <v>10161</v>
      </c>
      <c r="B402" s="1374"/>
      <c r="C402" s="1374"/>
      <c r="D402" s="1375"/>
      <c r="M402" s="257"/>
      <c r="N402" s="257"/>
      <c r="O402" s="258"/>
    </row>
    <row r="403" spans="1:15" ht="54.6" customHeight="1" thickBot="1" x14ac:dyDescent="0.3">
      <c r="A403" s="228">
        <v>42</v>
      </c>
      <c r="B403" s="198" t="s">
        <v>10162</v>
      </c>
      <c r="C403" s="229" t="s">
        <v>10154</v>
      </c>
      <c r="D403" s="338">
        <v>31700000</v>
      </c>
      <c r="M403" s="257"/>
      <c r="N403" s="257"/>
      <c r="O403" s="258"/>
    </row>
    <row r="404" spans="1:15" ht="54.6" customHeight="1" thickBot="1" x14ac:dyDescent="0.3">
      <c r="A404" s="228">
        <v>43</v>
      </c>
      <c r="B404" s="198" t="s">
        <v>10163</v>
      </c>
      <c r="C404" s="229" t="s">
        <v>10154</v>
      </c>
      <c r="D404" s="338">
        <v>16200000</v>
      </c>
      <c r="M404" s="257"/>
      <c r="N404" s="257"/>
      <c r="O404" s="258"/>
    </row>
    <row r="405" spans="1:15" ht="54.6" customHeight="1" thickBot="1" x14ac:dyDescent="0.3">
      <c r="A405" s="228">
        <v>44</v>
      </c>
      <c r="B405" s="198" t="s">
        <v>10164</v>
      </c>
      <c r="C405" s="229" t="s">
        <v>10154</v>
      </c>
      <c r="D405" s="338">
        <v>8000000</v>
      </c>
      <c r="M405" s="257"/>
      <c r="N405" s="257"/>
      <c r="O405" s="258"/>
    </row>
    <row r="406" spans="1:15" ht="54.6" customHeight="1" thickBot="1" x14ac:dyDescent="0.3">
      <c r="A406" s="228">
        <v>45</v>
      </c>
      <c r="B406" s="198" t="s">
        <v>10165</v>
      </c>
      <c r="C406" s="229" t="s">
        <v>10154</v>
      </c>
      <c r="D406" s="338">
        <v>15850000</v>
      </c>
      <c r="M406" s="257"/>
      <c r="N406" s="257"/>
      <c r="O406" s="258"/>
    </row>
    <row r="407" spans="1:15" ht="21.75" customHeight="1" thickBot="1" x14ac:dyDescent="0.3">
      <c r="A407" s="228">
        <v>46</v>
      </c>
      <c r="B407" s="198" t="s">
        <v>10158</v>
      </c>
      <c r="C407" s="229" t="s">
        <v>10159</v>
      </c>
      <c r="D407" s="338">
        <v>950000</v>
      </c>
      <c r="M407" s="257"/>
      <c r="N407" s="257"/>
      <c r="O407" s="258"/>
    </row>
    <row r="408" spans="1:15" ht="37.5" customHeight="1" thickBot="1" x14ac:dyDescent="0.3">
      <c r="A408" s="205">
        <v>14</v>
      </c>
      <c r="B408" s="322" t="s">
        <v>10166</v>
      </c>
      <c r="C408" s="323" t="s">
        <v>10167</v>
      </c>
      <c r="D408" s="193">
        <v>950000</v>
      </c>
      <c r="E408" s="325" t="s">
        <v>10168</v>
      </c>
    </row>
    <row r="409" spans="1:15" s="278" customFormat="1" ht="21.75" customHeight="1" thickBot="1" x14ac:dyDescent="0.3">
      <c r="A409" s="352"/>
      <c r="B409" s="353" t="s">
        <v>10169</v>
      </c>
      <c r="C409" s="256" t="s">
        <v>10170</v>
      </c>
      <c r="D409" s="354">
        <v>9445000</v>
      </c>
      <c r="M409" s="355"/>
      <c r="N409" s="355"/>
      <c r="O409" s="356"/>
    </row>
    <row r="410" spans="1:15" s="278" customFormat="1" ht="21.75" customHeight="1" thickBot="1" x14ac:dyDescent="0.3">
      <c r="A410" s="352"/>
      <c r="B410" s="353" t="s">
        <v>10171</v>
      </c>
      <c r="C410" s="256" t="s">
        <v>10172</v>
      </c>
      <c r="D410" s="354">
        <v>8501000</v>
      </c>
      <c r="M410" s="355"/>
      <c r="N410" s="355"/>
      <c r="O410" s="356"/>
    </row>
    <row r="411" spans="1:15" s="278" customFormat="1" ht="21.75" customHeight="1" thickBot="1" x14ac:dyDescent="0.3">
      <c r="B411" s="353" t="s">
        <v>10173</v>
      </c>
      <c r="C411" s="256" t="s">
        <v>10172</v>
      </c>
      <c r="D411" s="357">
        <v>7556000</v>
      </c>
      <c r="G411" s="358"/>
    </row>
    <row r="412" spans="1:15" s="278" customFormat="1" ht="21.75" customHeight="1" thickBot="1" x14ac:dyDescent="0.3">
      <c r="B412" s="353" t="s">
        <v>10174</v>
      </c>
      <c r="C412" s="256" t="s">
        <v>10172</v>
      </c>
      <c r="D412" s="357">
        <v>6612000</v>
      </c>
    </row>
    <row r="413" spans="1:15" s="278" customFormat="1" ht="21.75" customHeight="1" thickBot="1" x14ac:dyDescent="0.3">
      <c r="A413" s="352"/>
      <c r="B413" s="353" t="s">
        <v>10175</v>
      </c>
      <c r="C413" s="256" t="s">
        <v>10172</v>
      </c>
      <c r="D413" s="354">
        <v>7760000</v>
      </c>
      <c r="M413" s="355"/>
      <c r="N413" s="355"/>
      <c r="O413" s="356"/>
    </row>
    <row r="414" spans="1:15" s="278" customFormat="1" ht="21.75" customHeight="1" thickBot="1" x14ac:dyDescent="0.3">
      <c r="A414" s="352"/>
      <c r="B414" s="353" t="s">
        <v>10176</v>
      </c>
      <c r="C414" s="256" t="s">
        <v>10172</v>
      </c>
      <c r="D414" s="354">
        <v>6983000</v>
      </c>
      <c r="M414" s="355"/>
      <c r="N414" s="355"/>
      <c r="O414" s="356"/>
    </row>
    <row r="415" spans="1:15" s="278" customFormat="1" ht="21.75" customHeight="1" thickBot="1" x14ac:dyDescent="0.3">
      <c r="B415" s="353" t="s">
        <v>10177</v>
      </c>
      <c r="C415" s="256" t="s">
        <v>10172</v>
      </c>
      <c r="D415" s="357">
        <v>6208000</v>
      </c>
      <c r="G415" s="358"/>
    </row>
    <row r="416" spans="1:15" s="278" customFormat="1" ht="21.75" customHeight="1" thickBot="1" x14ac:dyDescent="0.3">
      <c r="B416" s="353" t="s">
        <v>10178</v>
      </c>
      <c r="C416" s="256" t="s">
        <v>10172</v>
      </c>
      <c r="D416" s="357">
        <v>5432000</v>
      </c>
    </row>
    <row r="417" spans="1:20" s="278" customFormat="1" ht="21.75" customHeight="1" thickBot="1" x14ac:dyDescent="0.3">
      <c r="A417" s="352"/>
      <c r="B417" s="353" t="s">
        <v>10179</v>
      </c>
      <c r="C417" s="256" t="s">
        <v>10172</v>
      </c>
      <c r="D417" s="354">
        <v>7107000</v>
      </c>
      <c r="M417" s="355"/>
      <c r="N417" s="355"/>
      <c r="O417" s="356"/>
    </row>
    <row r="418" spans="1:20" s="278" customFormat="1" ht="21.75" customHeight="1" thickBot="1" x14ac:dyDescent="0.3">
      <c r="A418" s="352"/>
      <c r="B418" s="353" t="s">
        <v>10180</v>
      </c>
      <c r="C418" s="256" t="s">
        <v>10172</v>
      </c>
      <c r="D418" s="354">
        <v>6396000</v>
      </c>
      <c r="M418" s="355"/>
      <c r="N418" s="355"/>
      <c r="O418" s="356"/>
    </row>
    <row r="419" spans="1:20" s="278" customFormat="1" ht="21.75" customHeight="1" thickBot="1" x14ac:dyDescent="0.3">
      <c r="B419" s="353" t="s">
        <v>10181</v>
      </c>
      <c r="C419" s="256" t="s">
        <v>10172</v>
      </c>
      <c r="D419" s="357">
        <v>5685000</v>
      </c>
      <c r="G419" s="358"/>
    </row>
    <row r="420" spans="1:20" s="278" customFormat="1" ht="21.75" customHeight="1" thickBot="1" x14ac:dyDescent="0.3">
      <c r="B420" s="353" t="s">
        <v>10182</v>
      </c>
      <c r="C420" s="256" t="s">
        <v>10172</v>
      </c>
      <c r="D420" s="357">
        <v>4975000</v>
      </c>
    </row>
    <row r="421" spans="1:20" s="278" customFormat="1" ht="21.75" customHeight="1" thickBot="1" x14ac:dyDescent="0.3">
      <c r="A421" s="352"/>
      <c r="B421" s="353" t="s">
        <v>10183</v>
      </c>
      <c r="C421" s="256" t="s">
        <v>10172</v>
      </c>
      <c r="D421" s="354">
        <v>4363000</v>
      </c>
      <c r="M421" s="355"/>
      <c r="N421" s="355"/>
      <c r="O421" s="356"/>
    </row>
    <row r="422" spans="1:20" s="278" customFormat="1" ht="21.75" customHeight="1" thickBot="1" x14ac:dyDescent="0.3">
      <c r="A422" s="352"/>
      <c r="B422" s="353" t="s">
        <v>10184</v>
      </c>
      <c r="C422" s="256" t="s">
        <v>10172</v>
      </c>
      <c r="D422" s="354">
        <v>3925000</v>
      </c>
      <c r="M422" s="355"/>
      <c r="N422" s="355"/>
      <c r="O422" s="356"/>
    </row>
    <row r="423" spans="1:20" s="278" customFormat="1" ht="21.75" customHeight="1" thickBot="1" x14ac:dyDescent="0.3">
      <c r="B423" s="353" t="s">
        <v>10185</v>
      </c>
      <c r="C423" s="256" t="s">
        <v>10172</v>
      </c>
      <c r="D423" s="357">
        <v>3489000</v>
      </c>
      <c r="G423" s="358"/>
    </row>
    <row r="424" spans="1:20" s="278" customFormat="1" ht="21.75" customHeight="1" thickBot="1" x14ac:dyDescent="0.3">
      <c r="B424" s="353" t="s">
        <v>10186</v>
      </c>
      <c r="C424" s="256" t="s">
        <v>10172</v>
      </c>
      <c r="D424" s="357">
        <v>3054000</v>
      </c>
    </row>
    <row r="425" spans="1:20" s="278" customFormat="1" ht="21.75" customHeight="1" thickBot="1" x14ac:dyDescent="0.3">
      <c r="B425" s="353" t="s">
        <v>10187</v>
      </c>
      <c r="C425" s="256" t="s">
        <v>10172</v>
      </c>
      <c r="D425" s="357">
        <v>3054000</v>
      </c>
    </row>
    <row r="426" spans="1:20" s="278" customFormat="1" ht="21.75" customHeight="1" thickBot="1" x14ac:dyDescent="0.3">
      <c r="B426" s="353" t="s">
        <v>10188</v>
      </c>
      <c r="C426" s="256" t="s">
        <v>10172</v>
      </c>
      <c r="D426" s="357">
        <v>3054000</v>
      </c>
    </row>
    <row r="427" spans="1:20" s="359" customFormat="1" ht="21.75" customHeight="1" thickBot="1" x14ac:dyDescent="0.3">
      <c r="B427" s="353" t="s">
        <v>9918</v>
      </c>
      <c r="C427" s="256" t="s">
        <v>10172</v>
      </c>
      <c r="D427" s="357">
        <v>1854000</v>
      </c>
      <c r="E427" s="278"/>
      <c r="F427" s="278"/>
      <c r="G427" s="278"/>
      <c r="H427" s="278"/>
      <c r="I427" s="278"/>
      <c r="J427" s="278"/>
      <c r="K427" s="278"/>
      <c r="L427" s="278"/>
      <c r="M427" s="278"/>
      <c r="N427" s="278"/>
      <c r="O427" s="278"/>
      <c r="P427" s="278"/>
      <c r="Q427" s="278"/>
      <c r="R427" s="278"/>
      <c r="S427" s="278"/>
      <c r="T427" s="278"/>
    </row>
    <row r="428" spans="1:20" s="359" customFormat="1" ht="21.75" customHeight="1" thickBot="1" x14ac:dyDescent="0.3">
      <c r="B428" s="353" t="s">
        <v>62</v>
      </c>
      <c r="C428" s="256" t="s">
        <v>10172</v>
      </c>
      <c r="D428" s="357">
        <v>1854000</v>
      </c>
      <c r="E428" s="278"/>
      <c r="F428" s="278"/>
      <c r="G428" s="278"/>
      <c r="H428" s="278"/>
      <c r="I428" s="278"/>
      <c r="J428" s="278"/>
      <c r="K428" s="278"/>
      <c r="L428" s="278"/>
      <c r="M428" s="278"/>
      <c r="N428" s="278"/>
      <c r="O428" s="278"/>
      <c r="P428" s="278"/>
      <c r="Q428" s="278"/>
      <c r="R428" s="278"/>
      <c r="S428" s="278"/>
      <c r="T428" s="278"/>
    </row>
    <row r="429" spans="1:20" s="359" customFormat="1" ht="21.75" customHeight="1" thickBot="1" x14ac:dyDescent="0.3">
      <c r="B429" s="353" t="s">
        <v>10189</v>
      </c>
      <c r="C429" s="256" t="s">
        <v>10172</v>
      </c>
      <c r="D429" s="357">
        <v>1854000</v>
      </c>
      <c r="E429" s="278"/>
      <c r="F429" s="278"/>
      <c r="G429" s="278"/>
      <c r="H429" s="278"/>
      <c r="I429" s="278"/>
      <c r="J429" s="278"/>
      <c r="K429" s="278"/>
      <c r="L429" s="278"/>
      <c r="M429" s="278"/>
      <c r="N429" s="278"/>
      <c r="O429" s="278"/>
      <c r="P429" s="278"/>
      <c r="Q429" s="278"/>
      <c r="R429" s="278"/>
      <c r="S429" s="278"/>
      <c r="T429" s="278"/>
    </row>
    <row r="430" spans="1:20" s="359" customFormat="1" ht="21.75" customHeight="1" thickBot="1" x14ac:dyDescent="0.3">
      <c r="B430" s="353" t="s">
        <v>10190</v>
      </c>
      <c r="C430" s="256" t="s">
        <v>10172</v>
      </c>
      <c r="D430" s="357">
        <v>1854000</v>
      </c>
      <c r="E430" s="278"/>
      <c r="F430" s="278"/>
      <c r="G430" s="278"/>
      <c r="H430" s="278"/>
      <c r="I430" s="278"/>
      <c r="J430" s="278"/>
      <c r="K430" s="278"/>
      <c r="L430" s="278"/>
      <c r="M430" s="278"/>
      <c r="N430" s="278"/>
      <c r="O430" s="278"/>
      <c r="P430" s="278"/>
      <c r="Q430" s="278"/>
      <c r="R430" s="278"/>
      <c r="S430" s="278"/>
      <c r="T430" s="278"/>
    </row>
    <row r="431" spans="1:20" s="359" customFormat="1" ht="21.75" customHeight="1" thickBot="1" x14ac:dyDescent="0.3">
      <c r="B431" s="353" t="s">
        <v>10191</v>
      </c>
      <c r="C431" s="256" t="s">
        <v>10172</v>
      </c>
      <c r="D431" s="357">
        <v>1854000</v>
      </c>
      <c r="E431" s="278"/>
      <c r="F431" s="278"/>
      <c r="G431" s="278"/>
      <c r="H431" s="278"/>
      <c r="I431" s="278"/>
      <c r="J431" s="278"/>
      <c r="K431" s="278"/>
      <c r="L431" s="278"/>
      <c r="M431" s="278"/>
      <c r="N431" s="278"/>
      <c r="O431" s="278"/>
      <c r="P431" s="278"/>
      <c r="Q431" s="278"/>
      <c r="R431" s="278"/>
      <c r="S431" s="278"/>
      <c r="T431" s="278"/>
    </row>
    <row r="432" spans="1:20" s="359" customFormat="1" ht="21.75" customHeight="1" thickBot="1" x14ac:dyDescent="0.3">
      <c r="A432" s="278"/>
      <c r="B432" s="353" t="s">
        <v>76</v>
      </c>
      <c r="C432" s="256" t="s">
        <v>367</v>
      </c>
      <c r="D432" s="357">
        <v>576000</v>
      </c>
      <c r="E432" s="278"/>
      <c r="F432" s="278"/>
      <c r="G432" s="278"/>
      <c r="H432" s="278"/>
      <c r="I432" s="278"/>
      <c r="J432" s="278"/>
      <c r="K432" s="278"/>
      <c r="L432" s="278"/>
      <c r="M432" s="278"/>
      <c r="N432" s="278"/>
      <c r="O432" s="278"/>
      <c r="P432" s="278"/>
      <c r="Q432" s="278"/>
      <c r="R432" s="278"/>
      <c r="S432" s="278"/>
      <c r="T432" s="278"/>
    </row>
    <row r="433" spans="1:20" s="359" customFormat="1" ht="21.75" customHeight="1" thickBot="1" x14ac:dyDescent="0.3">
      <c r="A433" s="278"/>
      <c r="B433" s="353" t="s">
        <v>10192</v>
      </c>
      <c r="C433" s="256" t="s">
        <v>367</v>
      </c>
      <c r="D433" s="357">
        <v>576000</v>
      </c>
      <c r="E433" s="278" t="s">
        <v>10193</v>
      </c>
      <c r="F433" s="278"/>
      <c r="G433" s="278"/>
      <c r="H433" s="278"/>
      <c r="I433" s="278"/>
      <c r="J433" s="278"/>
      <c r="K433" s="278"/>
      <c r="L433" s="278"/>
      <c r="M433" s="278"/>
      <c r="N433" s="278"/>
      <c r="O433" s="278"/>
      <c r="P433" s="278"/>
      <c r="Q433" s="278"/>
      <c r="R433" s="278"/>
      <c r="S433" s="278"/>
      <c r="T433" s="278"/>
    </row>
    <row r="434" spans="1:20" s="359" customFormat="1" ht="21.75" customHeight="1" thickBot="1" x14ac:dyDescent="0.3">
      <c r="A434" s="278"/>
      <c r="B434" s="353" t="s">
        <v>10194</v>
      </c>
      <c r="C434" s="256" t="s">
        <v>367</v>
      </c>
      <c r="D434" s="357">
        <v>576000</v>
      </c>
      <c r="E434" s="278" t="s">
        <v>10193</v>
      </c>
      <c r="F434" s="278"/>
      <c r="G434" s="278"/>
      <c r="H434" s="278"/>
      <c r="I434" s="278"/>
      <c r="J434" s="278"/>
      <c r="K434" s="278"/>
      <c r="L434" s="278"/>
      <c r="M434" s="278"/>
      <c r="N434" s="278"/>
      <c r="O434" s="278"/>
      <c r="P434" s="278"/>
      <c r="Q434" s="278"/>
      <c r="R434" s="278"/>
      <c r="S434" s="278"/>
      <c r="T434" s="278"/>
    </row>
    <row r="435" spans="1:20" s="363" customFormat="1" ht="21.75" customHeight="1" thickBot="1" x14ac:dyDescent="0.3">
      <c r="A435" s="228">
        <v>61</v>
      </c>
      <c r="B435" s="198" t="s">
        <v>10195</v>
      </c>
      <c r="C435" s="229" t="s">
        <v>9815</v>
      </c>
      <c r="D435" s="338">
        <v>615000</v>
      </c>
      <c r="E435" s="360" t="s">
        <v>10196</v>
      </c>
      <c r="F435" s="361"/>
      <c r="G435" s="362" t="str">
        <f>[2]M8!$L$82</f>
        <v>theo Văn bản 218/KQTĐ-KTHT ngày 03/11/2020</v>
      </c>
      <c r="H435" s="184"/>
      <c r="I435" s="184"/>
      <c r="J435" s="184"/>
      <c r="K435" s="184"/>
      <c r="L435" s="184"/>
      <c r="M435" s="184"/>
      <c r="N435" s="184"/>
      <c r="O435" s="184"/>
      <c r="P435" s="184"/>
      <c r="Q435" s="184"/>
      <c r="R435" s="184"/>
      <c r="S435" s="184"/>
      <c r="T435" s="184"/>
    </row>
    <row r="436" spans="1:20" s="363" customFormat="1" ht="60.75" thickBot="1" x14ac:dyDescent="0.3">
      <c r="A436" s="228">
        <v>62</v>
      </c>
      <c r="B436" s="198" t="s">
        <v>10197</v>
      </c>
      <c r="C436" s="229" t="s">
        <v>9815</v>
      </c>
      <c r="D436" s="338">
        <v>154000</v>
      </c>
      <c r="E436" s="360" t="s">
        <v>10196</v>
      </c>
      <c r="F436" s="361"/>
      <c r="G436" s="362" t="str">
        <f>[2]M8!$L$82</f>
        <v>theo Văn bản 218/KQTĐ-KTHT ngày 03/11/2020</v>
      </c>
      <c r="H436" s="184"/>
      <c r="I436" s="184"/>
      <c r="J436" s="184"/>
      <c r="K436" s="184"/>
      <c r="L436" s="184"/>
      <c r="M436" s="184"/>
      <c r="N436" s="184"/>
      <c r="O436" s="184"/>
      <c r="P436" s="184"/>
      <c r="Q436" s="184"/>
      <c r="R436" s="184"/>
      <c r="S436" s="184"/>
      <c r="T436" s="184"/>
    </row>
    <row r="437" spans="1:20" s="363" customFormat="1" ht="60.75" thickBot="1" x14ac:dyDescent="0.3">
      <c r="A437" s="228">
        <v>62</v>
      </c>
      <c r="B437" s="198" t="s">
        <v>10198</v>
      </c>
      <c r="C437" s="229" t="s">
        <v>9815</v>
      </c>
      <c r="D437" s="338">
        <v>154000</v>
      </c>
      <c r="E437" s="360" t="s">
        <v>10196</v>
      </c>
      <c r="F437" s="361"/>
      <c r="G437" s="362" t="str">
        <f>[2]M8!$L$82</f>
        <v>theo Văn bản 218/KQTĐ-KTHT ngày 03/11/2020</v>
      </c>
      <c r="H437" s="184"/>
      <c r="I437" s="184"/>
      <c r="J437" s="184"/>
      <c r="K437" s="184"/>
      <c r="L437" s="184"/>
      <c r="M437" s="184"/>
      <c r="N437" s="184"/>
      <c r="O437" s="184"/>
      <c r="P437" s="184"/>
      <c r="Q437" s="184"/>
      <c r="R437" s="184"/>
      <c r="S437" s="184"/>
      <c r="T437" s="184"/>
    </row>
    <row r="438" spans="1:20" s="363" customFormat="1" ht="49.5" customHeight="1" thickBot="1" x14ac:dyDescent="0.3">
      <c r="A438" s="228">
        <v>63</v>
      </c>
      <c r="B438" s="198" t="s">
        <v>10199</v>
      </c>
      <c r="C438" s="229" t="s">
        <v>9815</v>
      </c>
      <c r="D438" s="338">
        <v>170000</v>
      </c>
      <c r="E438" s="360" t="s">
        <v>10196</v>
      </c>
      <c r="F438" s="361"/>
      <c r="G438" s="362" t="str">
        <f>[2]M8!$L$82</f>
        <v>theo Văn bản 218/KQTĐ-KTHT ngày 03/11/2020</v>
      </c>
      <c r="H438" s="184"/>
      <c r="I438" s="184"/>
      <c r="J438" s="184"/>
      <c r="K438" s="184"/>
      <c r="L438" s="184"/>
      <c r="M438" s="184"/>
      <c r="N438" s="184"/>
      <c r="O438" s="184"/>
      <c r="P438" s="184"/>
      <c r="Q438" s="184"/>
      <c r="R438" s="184"/>
      <c r="S438" s="184"/>
      <c r="T438" s="184"/>
    </row>
    <row r="439" spans="1:20" s="363" customFormat="1" ht="21.75" customHeight="1" x14ac:dyDescent="0.25">
      <c r="A439" s="184"/>
      <c r="B439" s="278" t="s">
        <v>10200</v>
      </c>
      <c r="C439" s="364" t="s">
        <v>74</v>
      </c>
      <c r="D439" s="357">
        <v>1500000</v>
      </c>
      <c r="E439" s="184"/>
      <c r="F439" s="184"/>
      <c r="G439" s="184"/>
      <c r="H439" s="184"/>
      <c r="I439" s="184"/>
      <c r="J439" s="184"/>
      <c r="K439" s="184"/>
      <c r="L439" s="184"/>
      <c r="M439" s="184"/>
      <c r="N439" s="184"/>
      <c r="O439" s="184"/>
      <c r="P439" s="184"/>
      <c r="Q439" s="184"/>
      <c r="R439" s="184"/>
      <c r="S439" s="184"/>
      <c r="T439" s="184"/>
    </row>
    <row r="440" spans="1:20" s="363" customFormat="1" ht="21.75" customHeight="1" x14ac:dyDescent="0.25">
      <c r="A440" s="184"/>
      <c r="B440" s="278" t="s">
        <v>10201</v>
      </c>
      <c r="C440" s="364" t="s">
        <v>74</v>
      </c>
      <c r="D440" s="357">
        <v>750000</v>
      </c>
      <c r="E440" s="184"/>
      <c r="F440" s="184"/>
      <c r="G440" s="184"/>
      <c r="H440" s="184"/>
      <c r="I440" s="184"/>
      <c r="J440" s="184"/>
      <c r="K440" s="184"/>
      <c r="L440" s="184"/>
      <c r="M440" s="184"/>
      <c r="N440" s="184"/>
      <c r="O440" s="184"/>
      <c r="P440" s="184"/>
      <c r="Q440" s="184"/>
      <c r="R440" s="184"/>
      <c r="S440" s="184"/>
      <c r="T440" s="184"/>
    </row>
    <row r="441" spans="1:20" s="363" customFormat="1" ht="21.75" customHeight="1" x14ac:dyDescent="0.25">
      <c r="A441" s="184"/>
      <c r="B441" s="278" t="s">
        <v>10202</v>
      </c>
      <c r="C441" s="364" t="s">
        <v>74</v>
      </c>
      <c r="D441" s="357">
        <v>3600000</v>
      </c>
      <c r="E441" s="184"/>
      <c r="F441" s="184"/>
      <c r="G441" s="184"/>
      <c r="H441" s="184"/>
      <c r="I441" s="184"/>
      <c r="J441" s="184"/>
      <c r="K441" s="184"/>
      <c r="L441" s="184"/>
      <c r="M441" s="184"/>
      <c r="N441" s="184"/>
      <c r="O441" s="184"/>
      <c r="P441" s="184"/>
      <c r="Q441" s="184"/>
      <c r="R441" s="184"/>
      <c r="S441" s="184"/>
      <c r="T441" s="184"/>
    </row>
    <row r="442" spans="1:20" s="363" customFormat="1" ht="21.75" customHeight="1" x14ac:dyDescent="0.25">
      <c r="A442" s="184"/>
      <c r="B442" s="278" t="s">
        <v>10203</v>
      </c>
      <c r="C442" s="364" t="s">
        <v>74</v>
      </c>
      <c r="D442" s="357">
        <v>1150000</v>
      </c>
      <c r="E442" s="184"/>
      <c r="F442" s="184"/>
      <c r="G442" s="184"/>
      <c r="H442" s="184"/>
      <c r="I442" s="184"/>
      <c r="J442" s="184"/>
      <c r="K442" s="184"/>
      <c r="L442" s="184"/>
      <c r="M442" s="184"/>
      <c r="N442" s="184"/>
      <c r="O442" s="184"/>
      <c r="P442" s="184"/>
      <c r="Q442" s="184"/>
      <c r="R442" s="184"/>
      <c r="S442" s="184"/>
      <c r="T442" s="184"/>
    </row>
    <row r="443" spans="1:20" s="363" customFormat="1" ht="21.75" customHeight="1" x14ac:dyDescent="0.25">
      <c r="A443" s="184"/>
      <c r="B443" s="278" t="s">
        <v>10204</v>
      </c>
      <c r="C443" s="364" t="s">
        <v>74</v>
      </c>
      <c r="D443" s="357">
        <v>320000</v>
      </c>
      <c r="E443" s="184"/>
      <c r="F443" s="184"/>
      <c r="G443" s="184"/>
      <c r="H443" s="184"/>
      <c r="I443" s="184"/>
      <c r="J443" s="184"/>
      <c r="K443" s="184"/>
      <c r="L443" s="184"/>
      <c r="M443" s="184"/>
      <c r="N443" s="184"/>
      <c r="O443" s="184"/>
      <c r="P443" s="184"/>
      <c r="Q443" s="184"/>
      <c r="R443" s="184"/>
      <c r="S443" s="184"/>
      <c r="T443" s="184"/>
    </row>
    <row r="444" spans="1:20" s="363" customFormat="1" ht="43.5" customHeight="1" x14ac:dyDescent="0.25">
      <c r="A444" s="184"/>
      <c r="B444" s="365" t="s">
        <v>10205</v>
      </c>
      <c r="C444" s="184" t="s">
        <v>75</v>
      </c>
      <c r="D444" s="366">
        <v>14200</v>
      </c>
      <c r="E444" s="325" t="s">
        <v>10206</v>
      </c>
      <c r="F444" s="184"/>
      <c r="G444" s="184"/>
      <c r="H444" s="184"/>
      <c r="I444" s="184"/>
      <c r="J444" s="184"/>
      <c r="K444" s="184"/>
      <c r="L444" s="184"/>
      <c r="M444" s="184"/>
      <c r="N444" s="184"/>
      <c r="O444" s="184"/>
      <c r="P444" s="184"/>
      <c r="Q444" s="184"/>
      <c r="R444" s="184"/>
      <c r="S444" s="184"/>
      <c r="T444" s="184"/>
    </row>
    <row r="445" spans="1:20" s="363" customFormat="1" ht="52.5" customHeight="1" x14ac:dyDescent="0.25">
      <c r="A445" s="184"/>
      <c r="B445" s="365" t="s">
        <v>10207</v>
      </c>
      <c r="C445" s="184" t="s">
        <v>75</v>
      </c>
      <c r="D445" s="366">
        <v>25900</v>
      </c>
      <c r="E445" s="325" t="s">
        <v>10208</v>
      </c>
      <c r="F445" s="184"/>
      <c r="G445" s="184"/>
      <c r="H445" s="184"/>
      <c r="I445" s="184"/>
      <c r="J445" s="184"/>
      <c r="K445" s="184"/>
      <c r="L445" s="184"/>
      <c r="M445" s="184"/>
      <c r="N445" s="184"/>
      <c r="O445" s="184"/>
      <c r="P445" s="184"/>
      <c r="Q445" s="184"/>
      <c r="R445" s="184"/>
      <c r="S445" s="184"/>
      <c r="T445" s="184"/>
    </row>
    <row r="446" spans="1:20" s="363" customFormat="1" ht="63" x14ac:dyDescent="0.25">
      <c r="A446" s="184"/>
      <c r="B446" s="365" t="s">
        <v>10209</v>
      </c>
      <c r="C446" s="184" t="s">
        <v>75</v>
      </c>
      <c r="D446" s="366">
        <v>7100</v>
      </c>
      <c r="E446" s="325" t="s">
        <v>10210</v>
      </c>
      <c r="F446" s="184"/>
      <c r="G446" s="184"/>
      <c r="H446" s="184"/>
      <c r="I446" s="184"/>
      <c r="J446" s="184"/>
      <c r="K446" s="184"/>
      <c r="L446" s="184"/>
      <c r="M446" s="184"/>
      <c r="N446" s="184"/>
      <c r="O446" s="184"/>
      <c r="P446" s="184"/>
      <c r="Q446" s="184"/>
      <c r="R446" s="184"/>
      <c r="S446" s="184"/>
      <c r="T446" s="184"/>
    </row>
    <row r="447" spans="1:20" s="363" customFormat="1" ht="56.25" customHeight="1" x14ac:dyDescent="0.25">
      <c r="A447" s="184"/>
      <c r="B447" s="184" t="s">
        <v>10211</v>
      </c>
      <c r="C447" s="184" t="s">
        <v>75</v>
      </c>
      <c r="D447" s="366">
        <v>10100</v>
      </c>
      <c r="E447" s="325" t="s">
        <v>10212</v>
      </c>
      <c r="F447" s="184"/>
      <c r="G447" s="184"/>
      <c r="H447" s="184"/>
      <c r="I447" s="184"/>
      <c r="J447" s="184"/>
      <c r="K447" s="184"/>
      <c r="L447" s="184"/>
      <c r="M447" s="184"/>
      <c r="N447" s="184"/>
      <c r="O447" s="184"/>
      <c r="P447" s="184"/>
      <c r="Q447" s="184"/>
      <c r="R447" s="184"/>
      <c r="S447" s="184"/>
      <c r="T447" s="184"/>
    </row>
    <row r="448" spans="1:20" s="363" customFormat="1" ht="56.25" customHeight="1" x14ac:dyDescent="0.25">
      <c r="A448" s="184"/>
      <c r="B448" s="184" t="s">
        <v>10213</v>
      </c>
      <c r="C448" s="184" t="s">
        <v>75</v>
      </c>
      <c r="D448" s="366">
        <v>18800</v>
      </c>
      <c r="E448" s="325" t="s">
        <v>10214</v>
      </c>
      <c r="F448" s="184"/>
      <c r="G448" s="184"/>
      <c r="H448" s="184"/>
      <c r="I448" s="184"/>
      <c r="J448" s="184"/>
      <c r="K448" s="184"/>
      <c r="L448" s="184"/>
      <c r="M448" s="184"/>
      <c r="N448" s="184"/>
      <c r="O448" s="184"/>
      <c r="P448" s="184"/>
      <c r="Q448" s="184"/>
      <c r="R448" s="184"/>
      <c r="S448" s="184"/>
      <c r="T448" s="184"/>
    </row>
    <row r="449" spans="1:20" s="363" customFormat="1" ht="56.25" customHeight="1" x14ac:dyDescent="0.25">
      <c r="A449" s="184"/>
      <c r="B449" s="184" t="s">
        <v>10215</v>
      </c>
      <c r="C449" s="184" t="s">
        <v>75</v>
      </c>
      <c r="D449" s="366">
        <v>24500</v>
      </c>
      <c r="E449" s="325" t="s">
        <v>10216</v>
      </c>
      <c r="F449" s="184"/>
      <c r="G449" s="184"/>
      <c r="H449" s="184"/>
      <c r="I449" s="184"/>
      <c r="J449" s="184"/>
      <c r="K449" s="184"/>
      <c r="L449" s="184"/>
      <c r="M449" s="184"/>
      <c r="N449" s="184"/>
      <c r="O449" s="184"/>
      <c r="P449" s="184"/>
      <c r="Q449" s="184"/>
      <c r="R449" s="184"/>
      <c r="S449" s="184"/>
      <c r="T449" s="184"/>
    </row>
    <row r="450" spans="1:20" s="363" customFormat="1" ht="43.5" customHeight="1" x14ac:dyDescent="0.25">
      <c r="A450" s="184"/>
      <c r="B450" s="365" t="s">
        <v>10217</v>
      </c>
      <c r="C450" s="184" t="s">
        <v>75</v>
      </c>
      <c r="D450" s="363">
        <v>36200</v>
      </c>
      <c r="E450" s="325" t="s">
        <v>10218</v>
      </c>
      <c r="F450" s="184"/>
      <c r="G450" s="184"/>
      <c r="H450" s="184"/>
      <c r="I450" s="184"/>
      <c r="J450" s="184"/>
      <c r="K450" s="184"/>
      <c r="L450" s="184"/>
      <c r="M450" s="184"/>
      <c r="N450" s="184"/>
      <c r="O450" s="184"/>
      <c r="P450" s="184"/>
      <c r="Q450" s="184"/>
      <c r="R450" s="184"/>
      <c r="S450" s="184"/>
      <c r="T450" s="184"/>
    </row>
    <row r="451" spans="1:20" s="363" customFormat="1" ht="38.25" customHeight="1" x14ac:dyDescent="0.25">
      <c r="A451" s="184"/>
      <c r="B451" s="365" t="s">
        <v>10219</v>
      </c>
      <c r="C451" s="184" t="s">
        <v>75</v>
      </c>
      <c r="D451" s="363">
        <v>55900</v>
      </c>
      <c r="E451" s="325" t="s">
        <v>10220</v>
      </c>
      <c r="F451" s="184"/>
      <c r="G451" s="184"/>
      <c r="H451" s="184"/>
      <c r="I451" s="184"/>
      <c r="J451" s="184"/>
      <c r="K451" s="184"/>
      <c r="L451" s="184"/>
      <c r="M451" s="184"/>
      <c r="N451" s="184"/>
      <c r="O451" s="184"/>
      <c r="P451" s="184"/>
      <c r="Q451" s="184"/>
      <c r="R451" s="184"/>
      <c r="S451" s="184"/>
      <c r="T451" s="184"/>
    </row>
    <row r="452" spans="1:20" s="363" customFormat="1" ht="40.5" customHeight="1" x14ac:dyDescent="0.25">
      <c r="A452" s="184"/>
      <c r="B452" s="365" t="s">
        <v>10221</v>
      </c>
      <c r="C452" s="184" t="s">
        <v>75</v>
      </c>
      <c r="D452" s="363">
        <v>78800</v>
      </c>
      <c r="E452" s="325" t="s">
        <v>10222</v>
      </c>
      <c r="F452" s="184"/>
      <c r="G452" s="184"/>
      <c r="H452" s="184"/>
      <c r="I452" s="184"/>
      <c r="J452" s="184"/>
      <c r="K452" s="184"/>
      <c r="L452" s="184"/>
      <c r="M452" s="184"/>
      <c r="N452" s="184"/>
      <c r="O452" s="184"/>
      <c r="P452" s="184"/>
      <c r="Q452" s="184"/>
      <c r="R452" s="184"/>
      <c r="S452" s="184"/>
      <c r="T452" s="184"/>
    </row>
    <row r="453" spans="1:20" s="363" customFormat="1" ht="64.5" customHeight="1" x14ac:dyDescent="0.25">
      <c r="A453" s="184"/>
      <c r="B453" s="365" t="s">
        <v>10223</v>
      </c>
      <c r="C453" s="184" t="s">
        <v>75</v>
      </c>
      <c r="D453" s="363">
        <v>78800</v>
      </c>
      <c r="E453" s="325" t="s">
        <v>10222</v>
      </c>
      <c r="F453" s="184"/>
      <c r="G453" s="184"/>
      <c r="H453" s="184"/>
      <c r="I453" s="184"/>
      <c r="J453" s="184"/>
      <c r="K453" s="184"/>
      <c r="L453" s="184"/>
      <c r="M453" s="184"/>
      <c r="N453" s="184"/>
      <c r="O453" s="184"/>
      <c r="P453" s="184"/>
      <c r="Q453" s="184"/>
      <c r="R453" s="184"/>
      <c r="S453" s="184"/>
      <c r="T453" s="184"/>
    </row>
    <row r="454" spans="1:20" s="363" customFormat="1" ht="63" x14ac:dyDescent="0.25">
      <c r="A454" s="184"/>
      <c r="B454" s="365" t="s">
        <v>10224</v>
      </c>
      <c r="C454" s="184" t="s">
        <v>75</v>
      </c>
      <c r="D454" s="363">
        <v>155600</v>
      </c>
      <c r="E454" s="325" t="s">
        <v>10225</v>
      </c>
      <c r="F454" s="184"/>
      <c r="G454" s="184"/>
      <c r="H454" s="184"/>
      <c r="I454" s="184"/>
      <c r="J454" s="184"/>
      <c r="K454" s="184"/>
      <c r="L454" s="184"/>
      <c r="M454" s="184"/>
      <c r="N454" s="184"/>
      <c r="O454" s="184"/>
      <c r="P454" s="184"/>
      <c r="Q454" s="184"/>
      <c r="R454" s="184"/>
      <c r="S454" s="184"/>
      <c r="T454" s="184"/>
    </row>
    <row r="455" spans="1:20" s="363" customFormat="1" ht="60" customHeight="1" x14ac:dyDescent="0.25">
      <c r="A455" s="184"/>
      <c r="B455" s="184" t="s">
        <v>10226</v>
      </c>
      <c r="C455" s="184" t="s">
        <v>75</v>
      </c>
      <c r="D455" s="367">
        <v>45610</v>
      </c>
      <c r="E455" s="325" t="s">
        <v>10227</v>
      </c>
      <c r="F455" s="184"/>
      <c r="G455" s="184"/>
      <c r="H455" s="184"/>
      <c r="I455" s="184"/>
      <c r="J455" s="184"/>
      <c r="K455" s="184"/>
      <c r="L455" s="184"/>
      <c r="M455" s="184"/>
      <c r="N455" s="184"/>
      <c r="O455" s="184"/>
      <c r="P455" s="184"/>
      <c r="Q455" s="184"/>
      <c r="R455" s="184"/>
      <c r="S455" s="184"/>
      <c r="T455" s="184"/>
    </row>
    <row r="456" spans="1:20" s="363" customFormat="1" ht="50.25" customHeight="1" x14ac:dyDescent="0.25">
      <c r="A456" s="184"/>
      <c r="B456" s="184" t="s">
        <v>10228</v>
      </c>
      <c r="C456" s="184" t="s">
        <v>75</v>
      </c>
      <c r="D456" s="367">
        <v>29150</v>
      </c>
      <c r="E456" s="325" t="s">
        <v>10229</v>
      </c>
      <c r="F456" s="184"/>
      <c r="G456" s="184"/>
      <c r="H456" s="184"/>
      <c r="I456" s="184"/>
      <c r="J456" s="184"/>
      <c r="K456" s="184"/>
      <c r="L456" s="184"/>
      <c r="M456" s="184"/>
      <c r="N456" s="184"/>
      <c r="O456" s="184"/>
      <c r="P456" s="184"/>
      <c r="Q456" s="184"/>
      <c r="R456" s="184"/>
      <c r="S456" s="184"/>
      <c r="T456" s="184"/>
    </row>
    <row r="457" spans="1:20" s="363" customFormat="1" ht="78" customHeight="1" x14ac:dyDescent="0.25">
      <c r="A457" s="184"/>
      <c r="B457" s="184" t="s">
        <v>10230</v>
      </c>
      <c r="C457" s="184" t="s">
        <v>75</v>
      </c>
      <c r="D457" s="367">
        <v>29150</v>
      </c>
      <c r="E457" s="325" t="s">
        <v>10229</v>
      </c>
      <c r="F457" s="184"/>
      <c r="G457" s="184"/>
      <c r="H457" s="184"/>
      <c r="I457" s="184"/>
      <c r="J457" s="184"/>
      <c r="K457" s="184"/>
      <c r="L457" s="184"/>
      <c r="M457" s="184"/>
      <c r="N457" s="184"/>
      <c r="O457" s="184"/>
      <c r="P457" s="184"/>
      <c r="Q457" s="184"/>
      <c r="R457" s="184"/>
      <c r="S457" s="184"/>
      <c r="T457" s="184"/>
    </row>
    <row r="458" spans="1:20" s="363" customFormat="1" ht="84" customHeight="1" x14ac:dyDescent="0.25">
      <c r="A458" s="184"/>
      <c r="B458" s="184" t="s">
        <v>10231</v>
      </c>
      <c r="C458" s="184" t="s">
        <v>10232</v>
      </c>
      <c r="D458" s="367">
        <v>1580000</v>
      </c>
      <c r="E458" s="368" t="s">
        <v>10233</v>
      </c>
      <c r="F458" s="184"/>
      <c r="G458" s="184"/>
      <c r="H458" s="184"/>
      <c r="I458" s="184"/>
      <c r="J458" s="184"/>
      <c r="K458" s="184"/>
      <c r="L458" s="184"/>
      <c r="M458" s="184"/>
      <c r="N458" s="184"/>
      <c r="O458" s="184"/>
      <c r="P458" s="184"/>
      <c r="Q458" s="184"/>
      <c r="R458" s="184"/>
      <c r="S458" s="184"/>
      <c r="T458" s="184"/>
    </row>
    <row r="459" spans="1:20" s="363" customFormat="1" ht="84" customHeight="1" x14ac:dyDescent="0.25">
      <c r="A459" s="184"/>
      <c r="B459" s="184" t="s">
        <v>10234</v>
      </c>
      <c r="C459" s="184" t="s">
        <v>10232</v>
      </c>
      <c r="D459" s="367">
        <v>2850000</v>
      </c>
      <c r="E459" s="368" t="s">
        <v>10235</v>
      </c>
      <c r="F459" s="184"/>
      <c r="G459" s="184"/>
      <c r="H459" s="184"/>
      <c r="I459" s="184"/>
      <c r="J459" s="184"/>
      <c r="K459" s="184"/>
      <c r="L459" s="184"/>
      <c r="M459" s="184"/>
      <c r="N459" s="184"/>
      <c r="O459" s="184"/>
      <c r="P459" s="184"/>
      <c r="Q459" s="184"/>
      <c r="R459" s="184"/>
      <c r="S459" s="184"/>
      <c r="T459" s="184"/>
    </row>
    <row r="460" spans="1:20" s="363" customFormat="1" ht="84" customHeight="1" x14ac:dyDescent="0.25">
      <c r="A460" s="184"/>
      <c r="B460" s="184" t="s">
        <v>10236</v>
      </c>
      <c r="C460" s="184" t="s">
        <v>10232</v>
      </c>
      <c r="D460" s="367">
        <v>3430000</v>
      </c>
      <c r="E460" s="368" t="s">
        <v>10237</v>
      </c>
      <c r="F460" s="184"/>
      <c r="G460" s="184"/>
      <c r="H460" s="184"/>
      <c r="I460" s="184"/>
      <c r="J460" s="184"/>
      <c r="K460" s="184"/>
      <c r="L460" s="184"/>
      <c r="M460" s="184"/>
      <c r="N460" s="184"/>
      <c r="O460" s="184"/>
      <c r="P460" s="184"/>
      <c r="Q460" s="184"/>
      <c r="R460" s="184"/>
      <c r="S460" s="184"/>
      <c r="T460" s="184"/>
    </row>
    <row r="461" spans="1:20" s="363" customFormat="1" ht="84" customHeight="1" x14ac:dyDescent="0.25">
      <c r="A461" s="184"/>
      <c r="B461" s="184" t="s">
        <v>10238</v>
      </c>
      <c r="C461" s="184" t="s">
        <v>10232</v>
      </c>
      <c r="D461" s="367">
        <v>4318000</v>
      </c>
      <c r="E461" s="368" t="s">
        <v>10239</v>
      </c>
      <c r="F461" s="184"/>
      <c r="G461" s="184"/>
      <c r="H461" s="184"/>
      <c r="I461" s="184"/>
      <c r="J461" s="184"/>
      <c r="K461" s="184"/>
      <c r="L461" s="184"/>
      <c r="M461" s="184"/>
      <c r="N461" s="184"/>
      <c r="O461" s="184"/>
      <c r="P461" s="184"/>
      <c r="Q461" s="184"/>
      <c r="R461" s="184"/>
      <c r="S461" s="184"/>
      <c r="T461" s="184"/>
    </row>
    <row r="462" spans="1:20" s="363" customFormat="1" ht="84" customHeight="1" x14ac:dyDescent="0.25">
      <c r="A462" s="184"/>
      <c r="B462" s="184" t="s">
        <v>10240</v>
      </c>
      <c r="C462" s="184" t="s">
        <v>10232</v>
      </c>
      <c r="D462" s="367">
        <v>2010000</v>
      </c>
      <c r="E462" s="368" t="s">
        <v>10241</v>
      </c>
      <c r="F462" s="184"/>
      <c r="G462" s="184"/>
      <c r="H462" s="184"/>
      <c r="I462" s="184"/>
      <c r="J462" s="184"/>
      <c r="K462" s="184"/>
      <c r="L462" s="184"/>
      <c r="M462" s="184"/>
      <c r="N462" s="184"/>
      <c r="O462" s="184"/>
      <c r="P462" s="184"/>
      <c r="Q462" s="184"/>
      <c r="R462" s="184"/>
      <c r="S462" s="184"/>
      <c r="T462" s="184"/>
    </row>
    <row r="463" spans="1:20" s="363" customFormat="1" ht="21.75" customHeight="1" x14ac:dyDescent="0.25">
      <c r="A463" s="184"/>
      <c r="B463" s="184" t="s">
        <v>82</v>
      </c>
      <c r="C463" s="184" t="s">
        <v>74</v>
      </c>
      <c r="D463" s="367">
        <v>5000</v>
      </c>
      <c r="E463" s="184" t="s">
        <v>10242</v>
      </c>
      <c r="F463" s="184"/>
      <c r="G463" s="184"/>
      <c r="H463" s="184"/>
      <c r="I463" s="184"/>
      <c r="J463" s="184"/>
      <c r="K463" s="184"/>
      <c r="L463" s="184"/>
      <c r="M463" s="184"/>
      <c r="N463" s="184"/>
      <c r="O463" s="184"/>
      <c r="P463" s="184"/>
      <c r="Q463" s="184"/>
      <c r="R463" s="184"/>
      <c r="S463" s="184"/>
      <c r="T463" s="184"/>
    </row>
    <row r="464" spans="1:20" s="363" customFormat="1" ht="47.25" x14ac:dyDescent="0.25">
      <c r="A464" s="184"/>
      <c r="B464" s="325" t="s">
        <v>10541</v>
      </c>
      <c r="C464" s="184" t="s">
        <v>74</v>
      </c>
      <c r="D464" s="367">
        <v>68250</v>
      </c>
      <c r="E464" s="325" t="s">
        <v>10542</v>
      </c>
      <c r="F464" s="184"/>
      <c r="G464" s="184"/>
      <c r="H464" s="184"/>
      <c r="I464" s="184"/>
      <c r="J464" s="184"/>
      <c r="K464" s="184"/>
      <c r="L464" s="184"/>
      <c r="M464" s="184"/>
      <c r="N464" s="184"/>
      <c r="O464" s="184"/>
      <c r="P464" s="184"/>
      <c r="Q464" s="184"/>
      <c r="R464" s="184"/>
      <c r="S464" s="184"/>
      <c r="T464" s="184"/>
    </row>
    <row r="465" spans="1:20" s="363" customFormat="1" ht="65.25" customHeight="1" x14ac:dyDescent="0.25">
      <c r="A465" s="184"/>
      <c r="B465" s="325" t="s">
        <v>10243</v>
      </c>
      <c r="C465" s="184" t="s">
        <v>74</v>
      </c>
      <c r="D465" s="367">
        <v>85000</v>
      </c>
      <c r="E465" s="325" t="s">
        <v>10244</v>
      </c>
      <c r="F465" s="184"/>
      <c r="G465" s="184"/>
      <c r="H465" s="184"/>
      <c r="I465" s="184"/>
      <c r="J465" s="184"/>
      <c r="K465" s="184"/>
      <c r="L465" s="184"/>
      <c r="M465" s="184"/>
      <c r="N465" s="184"/>
      <c r="O465" s="184"/>
      <c r="P465" s="184"/>
      <c r="Q465" s="184"/>
      <c r="R465" s="184"/>
      <c r="S465" s="184"/>
      <c r="T465" s="184"/>
    </row>
    <row r="466" spans="1:20" s="363" customFormat="1" ht="65.25" customHeight="1" x14ac:dyDescent="0.25">
      <c r="A466" s="184"/>
      <c r="B466" s="325" t="s">
        <v>10245</v>
      </c>
      <c r="C466" s="184" t="s">
        <v>74</v>
      </c>
      <c r="D466" s="367">
        <v>21000</v>
      </c>
      <c r="E466" s="325" t="s">
        <v>10246</v>
      </c>
      <c r="F466" s="184"/>
      <c r="G466" s="184"/>
      <c r="H466" s="184"/>
      <c r="I466" s="184"/>
      <c r="J466" s="184"/>
      <c r="K466" s="184"/>
      <c r="L466" s="184"/>
      <c r="M466" s="184"/>
      <c r="N466" s="184"/>
      <c r="O466" s="184"/>
      <c r="P466" s="184"/>
      <c r="Q466" s="184"/>
      <c r="R466" s="184"/>
      <c r="S466" s="184"/>
      <c r="T466" s="184"/>
    </row>
    <row r="467" spans="1:20" s="363" customFormat="1" ht="72" customHeight="1" x14ac:dyDescent="0.25">
      <c r="A467" s="184"/>
      <c r="B467" s="184" t="s">
        <v>10247</v>
      </c>
      <c r="C467" s="184" t="s">
        <v>75</v>
      </c>
      <c r="D467" s="367">
        <v>26000</v>
      </c>
      <c r="E467" s="325" t="s">
        <v>10248</v>
      </c>
      <c r="F467" s="184"/>
      <c r="G467" s="184"/>
      <c r="H467" s="184"/>
      <c r="I467" s="184"/>
      <c r="J467" s="184"/>
      <c r="K467" s="184"/>
      <c r="L467" s="184"/>
      <c r="M467" s="184"/>
      <c r="N467" s="184"/>
      <c r="O467" s="184"/>
      <c r="P467" s="184"/>
      <c r="Q467" s="184"/>
      <c r="R467" s="184"/>
      <c r="S467" s="184"/>
      <c r="T467" s="184"/>
    </row>
    <row r="468" spans="1:20" s="363" customFormat="1" ht="64.5" customHeight="1" x14ac:dyDescent="0.25">
      <c r="A468" s="184"/>
      <c r="B468" s="184" t="s">
        <v>10249</v>
      </c>
      <c r="C468" s="184" t="s">
        <v>74</v>
      </c>
      <c r="D468" s="367">
        <v>818300</v>
      </c>
      <c r="E468" s="325" t="s">
        <v>10250</v>
      </c>
      <c r="F468" s="184"/>
      <c r="G468" s="184"/>
      <c r="H468" s="184"/>
      <c r="I468" s="184"/>
      <c r="J468" s="184"/>
      <c r="K468" s="184"/>
      <c r="L468" s="184"/>
      <c r="M468" s="184"/>
      <c r="N468" s="184"/>
      <c r="O468" s="184"/>
      <c r="P468" s="184"/>
      <c r="Q468" s="184"/>
      <c r="R468" s="184"/>
      <c r="S468" s="184"/>
      <c r="T468" s="184"/>
    </row>
    <row r="469" spans="1:20" s="363" customFormat="1" ht="21.75" customHeight="1" x14ac:dyDescent="0.25">
      <c r="A469" s="184"/>
      <c r="B469" s="184"/>
      <c r="C469" s="184"/>
      <c r="E469" s="184"/>
      <c r="F469" s="184"/>
      <c r="G469" s="184"/>
      <c r="H469" s="184"/>
      <c r="I469" s="184"/>
      <c r="J469" s="184"/>
      <c r="K469" s="184"/>
      <c r="L469" s="184"/>
      <c r="M469" s="184"/>
      <c r="N469" s="184"/>
      <c r="O469" s="184"/>
      <c r="P469" s="184"/>
      <c r="Q469" s="184"/>
      <c r="R469" s="184"/>
      <c r="S469" s="184"/>
      <c r="T469" s="184"/>
    </row>
    <row r="470" spans="1:20" s="363" customFormat="1" ht="21.75" customHeight="1" x14ac:dyDescent="0.25">
      <c r="A470" s="184"/>
      <c r="B470" s="184"/>
      <c r="C470" s="184"/>
      <c r="E470" s="184"/>
      <c r="F470" s="184"/>
      <c r="G470" s="184"/>
      <c r="H470" s="184"/>
      <c r="I470" s="184"/>
      <c r="J470" s="184"/>
      <c r="K470" s="184"/>
      <c r="L470" s="184"/>
      <c r="M470" s="184"/>
      <c r="N470" s="184"/>
      <c r="O470" s="184"/>
      <c r="P470" s="184"/>
      <c r="Q470" s="184"/>
      <c r="R470" s="184"/>
      <c r="S470" s="184"/>
      <c r="T470" s="184"/>
    </row>
    <row r="471" spans="1:20" s="363" customFormat="1" ht="21.75" customHeight="1" x14ac:dyDescent="0.25">
      <c r="A471" s="184"/>
      <c r="B471" s="184"/>
      <c r="C471" s="184"/>
      <c r="E471" s="184"/>
      <c r="F471" s="184"/>
      <c r="G471" s="184"/>
      <c r="H471" s="184"/>
      <c r="I471" s="184"/>
      <c r="J471" s="184"/>
      <c r="K471" s="184"/>
      <c r="L471" s="184"/>
      <c r="M471" s="184"/>
      <c r="N471" s="184"/>
      <c r="O471" s="184"/>
      <c r="P471" s="184"/>
      <c r="Q471" s="184"/>
      <c r="R471" s="184"/>
      <c r="S471" s="184"/>
      <c r="T471" s="184"/>
    </row>
    <row r="472" spans="1:20" s="363" customFormat="1" ht="21.75" customHeight="1" x14ac:dyDescent="0.25">
      <c r="A472" s="184"/>
      <c r="B472" s="184"/>
      <c r="C472" s="184"/>
      <c r="E472" s="184"/>
      <c r="F472" s="184"/>
      <c r="G472" s="184"/>
      <c r="H472" s="184"/>
      <c r="I472" s="184"/>
      <c r="J472" s="184"/>
      <c r="K472" s="184"/>
      <c r="L472" s="184"/>
      <c r="M472" s="184"/>
      <c r="N472" s="184"/>
      <c r="O472" s="184"/>
      <c r="P472" s="184"/>
      <c r="Q472" s="184"/>
      <c r="R472" s="184"/>
      <c r="S472" s="184"/>
      <c r="T472" s="184"/>
    </row>
    <row r="473" spans="1:20" s="363" customFormat="1" ht="21.75" customHeight="1" x14ac:dyDescent="0.25">
      <c r="A473" s="184"/>
      <c r="B473" s="184"/>
      <c r="C473" s="184"/>
      <c r="E473" s="184"/>
      <c r="F473" s="184"/>
      <c r="G473" s="184"/>
      <c r="H473" s="184"/>
      <c r="I473" s="184"/>
      <c r="J473" s="184"/>
      <c r="K473" s="184"/>
      <c r="L473" s="184"/>
      <c r="M473" s="184"/>
      <c r="N473" s="184"/>
      <c r="O473" s="184"/>
      <c r="P473" s="184"/>
      <c r="Q473" s="184"/>
      <c r="R473" s="184"/>
      <c r="S473" s="184"/>
      <c r="T473" s="184"/>
    </row>
    <row r="474" spans="1:20" s="363" customFormat="1" ht="21.75" customHeight="1" x14ac:dyDescent="0.25">
      <c r="A474" s="184"/>
      <c r="B474" s="184"/>
      <c r="C474" s="184"/>
      <c r="E474" s="184"/>
      <c r="F474" s="184"/>
      <c r="G474" s="184"/>
      <c r="H474" s="184"/>
      <c r="I474" s="184"/>
      <c r="J474" s="184"/>
      <c r="K474" s="184"/>
      <c r="L474" s="184"/>
      <c r="M474" s="184"/>
      <c r="N474" s="184"/>
      <c r="O474" s="184"/>
      <c r="P474" s="184"/>
      <c r="Q474" s="184"/>
      <c r="R474" s="184"/>
      <c r="S474" s="184"/>
      <c r="T474" s="184"/>
    </row>
    <row r="475" spans="1:20" s="363" customFormat="1" ht="21.75" customHeight="1" x14ac:dyDescent="0.25">
      <c r="A475" s="184"/>
      <c r="B475" s="184"/>
      <c r="C475" s="184"/>
      <c r="E475" s="184"/>
      <c r="F475" s="184"/>
      <c r="G475" s="184"/>
      <c r="H475" s="184"/>
      <c r="I475" s="184"/>
      <c r="J475" s="184"/>
      <c r="K475" s="184"/>
      <c r="L475" s="184"/>
      <c r="M475" s="184"/>
      <c r="N475" s="184"/>
      <c r="O475" s="184"/>
      <c r="P475" s="184"/>
      <c r="Q475" s="184"/>
      <c r="R475" s="184"/>
      <c r="S475" s="184"/>
      <c r="T475" s="184"/>
    </row>
    <row r="476" spans="1:20" s="363" customFormat="1" ht="21.75" customHeight="1" x14ac:dyDescent="0.25">
      <c r="A476" s="184"/>
      <c r="B476" s="184"/>
      <c r="C476" s="184"/>
      <c r="E476" s="184"/>
      <c r="F476" s="184"/>
      <c r="G476" s="184"/>
      <c r="H476" s="184"/>
      <c r="I476" s="184"/>
      <c r="J476" s="184"/>
      <c r="K476" s="184"/>
      <c r="L476" s="184"/>
      <c r="M476" s="184"/>
      <c r="N476" s="184"/>
      <c r="O476" s="184"/>
      <c r="P476" s="184"/>
      <c r="Q476" s="184"/>
      <c r="R476" s="184"/>
      <c r="S476" s="184"/>
      <c r="T476" s="184"/>
    </row>
    <row r="477" spans="1:20" s="363" customFormat="1" ht="21.75" customHeight="1" x14ac:dyDescent="0.25">
      <c r="A477" s="184"/>
      <c r="B477" s="184"/>
      <c r="C477" s="184"/>
      <c r="E477" s="184"/>
      <c r="F477" s="184"/>
      <c r="G477" s="184"/>
      <c r="H477" s="184"/>
      <c r="I477" s="184"/>
      <c r="J477" s="184"/>
      <c r="K477" s="184"/>
      <c r="L477" s="184"/>
      <c r="M477" s="184"/>
      <c r="N477" s="184"/>
      <c r="O477" s="184"/>
      <c r="P477" s="184"/>
      <c r="Q477" s="184"/>
      <c r="R477" s="184"/>
      <c r="S477" s="184"/>
      <c r="T477" s="184"/>
    </row>
    <row r="478" spans="1:20" s="363" customFormat="1" ht="21.75" customHeight="1" x14ac:dyDescent="0.25">
      <c r="A478" s="184"/>
      <c r="B478" s="184"/>
      <c r="C478" s="184"/>
      <c r="E478" s="184"/>
      <c r="F478" s="184"/>
      <c r="G478" s="184"/>
      <c r="H478" s="184"/>
      <c r="I478" s="184"/>
      <c r="J478" s="184"/>
      <c r="K478" s="184"/>
      <c r="L478" s="184"/>
      <c r="M478" s="184"/>
      <c r="N478" s="184"/>
      <c r="O478" s="184"/>
      <c r="P478" s="184"/>
      <c r="Q478" s="184"/>
      <c r="R478" s="184"/>
      <c r="S478" s="184"/>
      <c r="T478" s="184"/>
    </row>
    <row r="479" spans="1:20" s="363" customFormat="1" ht="21.75" customHeight="1" x14ac:dyDescent="0.25">
      <c r="A479" s="184"/>
      <c r="B479" s="184"/>
      <c r="C479" s="184"/>
      <c r="E479" s="184"/>
      <c r="F479" s="184"/>
      <c r="G479" s="184"/>
      <c r="H479" s="184"/>
      <c r="I479" s="184"/>
      <c r="J479" s="184"/>
      <c r="K479" s="184"/>
      <c r="L479" s="184"/>
      <c r="M479" s="184"/>
      <c r="N479" s="184"/>
      <c r="O479" s="184"/>
      <c r="P479" s="184"/>
      <c r="Q479" s="184"/>
      <c r="R479" s="184"/>
      <c r="S479" s="184"/>
      <c r="T479" s="184"/>
    </row>
    <row r="480" spans="1:20" s="363" customFormat="1" ht="21.75" customHeight="1" x14ac:dyDescent="0.25">
      <c r="A480" s="184"/>
      <c r="B480" s="184"/>
      <c r="C480" s="184"/>
      <c r="E480" s="184"/>
      <c r="F480" s="184"/>
      <c r="G480" s="184"/>
      <c r="H480" s="184"/>
      <c r="I480" s="184"/>
      <c r="J480" s="184"/>
      <c r="K480" s="184"/>
      <c r="L480" s="184"/>
      <c r="M480" s="184"/>
      <c r="N480" s="184"/>
      <c r="O480" s="184"/>
      <c r="P480" s="184"/>
      <c r="Q480" s="184"/>
      <c r="R480" s="184"/>
      <c r="S480" s="184"/>
      <c r="T480" s="184"/>
    </row>
    <row r="481" spans="1:20" s="363" customFormat="1" ht="21.75" customHeight="1" x14ac:dyDescent="0.25">
      <c r="A481" s="184"/>
      <c r="B481" s="184"/>
      <c r="C481" s="184"/>
      <c r="E481" s="184"/>
      <c r="F481" s="184"/>
      <c r="G481" s="184"/>
      <c r="H481" s="184"/>
      <c r="I481" s="184"/>
      <c r="J481" s="184"/>
      <c r="K481" s="184"/>
      <c r="L481" s="184"/>
      <c r="M481" s="184"/>
      <c r="N481" s="184"/>
      <c r="O481" s="184"/>
      <c r="P481" s="184"/>
      <c r="Q481" s="184"/>
      <c r="R481" s="184"/>
      <c r="S481" s="184"/>
      <c r="T481" s="184"/>
    </row>
    <row r="482" spans="1:20" s="363" customFormat="1" ht="21.75" customHeight="1" x14ac:dyDescent="0.25">
      <c r="A482" s="184"/>
      <c r="B482" s="184"/>
      <c r="C482" s="184"/>
      <c r="E482" s="184"/>
      <c r="F482" s="184"/>
      <c r="G482" s="184"/>
      <c r="H482" s="184"/>
      <c r="I482" s="184"/>
      <c r="J482" s="184"/>
      <c r="K482" s="184"/>
      <c r="L482" s="184"/>
      <c r="M482" s="184"/>
      <c r="N482" s="184"/>
      <c r="O482" s="184"/>
      <c r="P482" s="184"/>
      <c r="Q482" s="184"/>
      <c r="R482" s="184"/>
      <c r="S482" s="184"/>
      <c r="T482" s="184"/>
    </row>
    <row r="483" spans="1:20" s="363" customFormat="1" ht="21.75" customHeight="1" x14ac:dyDescent="0.25">
      <c r="A483" s="184"/>
      <c r="B483" s="184"/>
      <c r="C483" s="184"/>
      <c r="E483" s="184"/>
      <c r="F483" s="184"/>
      <c r="G483" s="184"/>
      <c r="H483" s="184"/>
      <c r="I483" s="184"/>
      <c r="J483" s="184"/>
      <c r="K483" s="184"/>
      <c r="L483" s="184"/>
      <c r="M483" s="184"/>
      <c r="N483" s="184"/>
      <c r="O483" s="184"/>
      <c r="P483" s="184"/>
      <c r="Q483" s="184"/>
      <c r="R483" s="184"/>
      <c r="S483" s="184"/>
      <c r="T483" s="184"/>
    </row>
    <row r="484" spans="1:20" s="363" customFormat="1" ht="21.75" customHeight="1" x14ac:dyDescent="0.25">
      <c r="A484" s="184"/>
      <c r="B484" s="184"/>
      <c r="C484" s="184"/>
      <c r="E484" s="184"/>
      <c r="F484" s="184"/>
      <c r="G484" s="184"/>
      <c r="H484" s="184"/>
      <c r="I484" s="184"/>
      <c r="J484" s="184"/>
      <c r="K484" s="184"/>
      <c r="L484" s="184"/>
      <c r="M484" s="184"/>
      <c r="N484" s="184"/>
      <c r="O484" s="184"/>
      <c r="P484" s="184"/>
      <c r="Q484" s="184"/>
      <c r="R484" s="184"/>
      <c r="S484" s="184"/>
      <c r="T484" s="184"/>
    </row>
    <row r="485" spans="1:20" s="363" customFormat="1" ht="21.75" customHeight="1" x14ac:dyDescent="0.25">
      <c r="A485" s="184"/>
      <c r="B485" s="184"/>
      <c r="C485" s="184"/>
      <c r="E485" s="184"/>
      <c r="F485" s="184"/>
      <c r="G485" s="184"/>
      <c r="H485" s="184"/>
      <c r="I485" s="184"/>
      <c r="J485" s="184"/>
      <c r="K485" s="184"/>
      <c r="L485" s="184"/>
      <c r="M485" s="184"/>
      <c r="N485" s="184"/>
      <c r="O485" s="184"/>
      <c r="P485" s="184"/>
      <c r="Q485" s="184"/>
      <c r="R485" s="184"/>
      <c r="S485" s="184"/>
      <c r="T485" s="184"/>
    </row>
    <row r="486" spans="1:20" s="363" customFormat="1" ht="21.75" customHeight="1" x14ac:dyDescent="0.25">
      <c r="A486" s="184"/>
      <c r="B486" s="184"/>
      <c r="C486" s="184"/>
      <c r="E486" s="184"/>
      <c r="F486" s="184"/>
      <c r="G486" s="184"/>
      <c r="H486" s="184"/>
      <c r="I486" s="184"/>
      <c r="J486" s="184"/>
      <c r="K486" s="184"/>
      <c r="L486" s="184"/>
      <c r="M486" s="184"/>
      <c r="N486" s="184"/>
      <c r="O486" s="184"/>
      <c r="P486" s="184"/>
      <c r="Q486" s="184"/>
      <c r="R486" s="184"/>
      <c r="S486" s="184"/>
      <c r="T486" s="184"/>
    </row>
    <row r="487" spans="1:20" s="363" customFormat="1" ht="21.75" customHeight="1" x14ac:dyDescent="0.25">
      <c r="A487" s="184"/>
      <c r="B487" s="184"/>
      <c r="C487" s="184"/>
      <c r="E487" s="184"/>
      <c r="F487" s="184"/>
      <c r="G487" s="184"/>
      <c r="H487" s="184"/>
      <c r="I487" s="184"/>
      <c r="J487" s="184"/>
      <c r="K487" s="184"/>
      <c r="L487" s="184"/>
      <c r="M487" s="184"/>
      <c r="N487" s="184"/>
      <c r="O487" s="184"/>
      <c r="P487" s="184"/>
      <c r="Q487" s="184"/>
      <c r="R487" s="184"/>
      <c r="S487" s="184"/>
      <c r="T487" s="184"/>
    </row>
    <row r="488" spans="1:20" s="363" customFormat="1" ht="21.75" customHeight="1" x14ac:dyDescent="0.25">
      <c r="A488" s="184"/>
      <c r="B488" s="184"/>
      <c r="C488" s="184"/>
      <c r="E488" s="184"/>
      <c r="F488" s="184"/>
      <c r="G488" s="184"/>
      <c r="H488" s="184"/>
      <c r="I488" s="184"/>
      <c r="J488" s="184"/>
      <c r="K488" s="184"/>
      <c r="L488" s="184"/>
      <c r="M488" s="184"/>
      <c r="N488" s="184"/>
      <c r="O488" s="184"/>
      <c r="P488" s="184"/>
      <c r="Q488" s="184"/>
      <c r="R488" s="184"/>
      <c r="S488" s="184"/>
      <c r="T488" s="184"/>
    </row>
    <row r="489" spans="1:20" s="363" customFormat="1" ht="21.75" customHeight="1" x14ac:dyDescent="0.25">
      <c r="A489" s="184"/>
      <c r="B489" s="184"/>
      <c r="C489" s="184"/>
      <c r="E489" s="184"/>
      <c r="F489" s="184"/>
      <c r="G489" s="184"/>
      <c r="H489" s="184"/>
      <c r="I489" s="184"/>
      <c r="J489" s="184"/>
      <c r="K489" s="184"/>
      <c r="L489" s="184"/>
      <c r="M489" s="184"/>
      <c r="N489" s="184"/>
      <c r="O489" s="184"/>
      <c r="P489" s="184"/>
      <c r="Q489" s="184"/>
      <c r="R489" s="184"/>
      <c r="S489" s="184"/>
      <c r="T489" s="184"/>
    </row>
    <row r="490" spans="1:20" s="363" customFormat="1" ht="21.75" customHeight="1" x14ac:dyDescent="0.25">
      <c r="A490" s="184"/>
      <c r="B490" s="184"/>
      <c r="C490" s="184"/>
      <c r="E490" s="184"/>
      <c r="F490" s="184"/>
      <c r="G490" s="184"/>
      <c r="H490" s="184"/>
      <c r="I490" s="184"/>
      <c r="J490" s="184"/>
      <c r="K490" s="184"/>
      <c r="L490" s="184"/>
      <c r="M490" s="184"/>
      <c r="N490" s="184"/>
      <c r="O490" s="184"/>
      <c r="P490" s="184"/>
      <c r="Q490" s="184"/>
      <c r="R490" s="184"/>
      <c r="S490" s="184"/>
      <c r="T490" s="184"/>
    </row>
    <row r="491" spans="1:20" s="363" customFormat="1" ht="21.75" customHeight="1" x14ac:dyDescent="0.25">
      <c r="A491" s="184"/>
      <c r="B491" s="184"/>
      <c r="C491" s="184"/>
      <c r="E491" s="184"/>
      <c r="F491" s="184"/>
      <c r="G491" s="184"/>
      <c r="H491" s="184"/>
      <c r="I491" s="184"/>
      <c r="J491" s="184"/>
      <c r="K491" s="184"/>
      <c r="L491" s="184"/>
      <c r="M491" s="184"/>
      <c r="N491" s="184"/>
      <c r="O491" s="184"/>
      <c r="P491" s="184"/>
      <c r="Q491" s="184"/>
      <c r="R491" s="184"/>
      <c r="S491" s="184"/>
      <c r="T491" s="184"/>
    </row>
    <row r="492" spans="1:20" s="363" customFormat="1" ht="21.75" customHeight="1" x14ac:dyDescent="0.25">
      <c r="A492" s="184"/>
      <c r="B492" s="184"/>
      <c r="C492" s="184"/>
      <c r="E492" s="184"/>
      <c r="F492" s="184"/>
      <c r="G492" s="184"/>
      <c r="H492" s="184"/>
      <c r="I492" s="184"/>
      <c r="J492" s="184"/>
      <c r="K492" s="184"/>
      <c r="L492" s="184"/>
      <c r="M492" s="184"/>
      <c r="N492" s="184"/>
      <c r="O492" s="184"/>
      <c r="P492" s="184"/>
      <c r="Q492" s="184"/>
      <c r="R492" s="184"/>
      <c r="S492" s="184"/>
      <c r="T492" s="184"/>
    </row>
    <row r="493" spans="1:20" s="363" customFormat="1" ht="21.75" customHeight="1" x14ac:dyDescent="0.25">
      <c r="A493" s="184"/>
      <c r="B493" s="184"/>
      <c r="C493" s="184"/>
      <c r="E493" s="184"/>
      <c r="F493" s="184"/>
      <c r="G493" s="184"/>
      <c r="H493" s="184"/>
      <c r="I493" s="184"/>
      <c r="J493" s="184"/>
      <c r="K493" s="184"/>
      <c r="L493" s="184"/>
      <c r="M493" s="184"/>
      <c r="N493" s="184"/>
      <c r="O493" s="184"/>
      <c r="P493" s="184"/>
      <c r="Q493" s="184"/>
      <c r="R493" s="184"/>
      <c r="S493" s="184"/>
      <c r="T493" s="184"/>
    </row>
    <row r="494" spans="1:20" s="363" customFormat="1" ht="21.75" customHeight="1" x14ac:dyDescent="0.25">
      <c r="A494" s="184"/>
      <c r="B494" s="184"/>
      <c r="C494" s="184"/>
      <c r="E494" s="184"/>
      <c r="F494" s="184"/>
      <c r="G494" s="184"/>
      <c r="H494" s="184"/>
      <c r="I494" s="184"/>
      <c r="J494" s="184"/>
      <c r="K494" s="184"/>
      <c r="L494" s="184"/>
      <c r="M494" s="184"/>
      <c r="N494" s="184"/>
      <c r="O494" s="184"/>
      <c r="P494" s="184"/>
      <c r="Q494" s="184"/>
      <c r="R494" s="184"/>
      <c r="S494" s="184"/>
      <c r="T494" s="184"/>
    </row>
    <row r="495" spans="1:20" s="363" customFormat="1" ht="21.75" customHeight="1" x14ac:dyDescent="0.25">
      <c r="A495" s="184"/>
      <c r="B495" s="184"/>
      <c r="C495" s="184"/>
      <c r="E495" s="184"/>
      <c r="F495" s="184"/>
      <c r="G495" s="184"/>
      <c r="H495" s="184"/>
      <c r="I495" s="184"/>
      <c r="J495" s="184"/>
      <c r="K495" s="184"/>
      <c r="L495" s="184"/>
      <c r="M495" s="184"/>
      <c r="N495" s="184"/>
      <c r="O495" s="184"/>
      <c r="P495" s="184"/>
      <c r="Q495" s="184"/>
      <c r="R495" s="184"/>
      <c r="S495" s="184"/>
      <c r="T495" s="184"/>
    </row>
    <row r="496" spans="1:20" s="363" customFormat="1" ht="21.75" customHeight="1" x14ac:dyDescent="0.25">
      <c r="A496" s="184"/>
      <c r="B496" s="184"/>
      <c r="C496" s="184"/>
      <c r="E496" s="184"/>
      <c r="F496" s="184"/>
      <c r="G496" s="184"/>
      <c r="H496" s="184"/>
      <c r="I496" s="184"/>
      <c r="J496" s="184"/>
      <c r="K496" s="184"/>
      <c r="L496" s="184"/>
      <c r="M496" s="184"/>
      <c r="N496" s="184"/>
      <c r="O496" s="184"/>
      <c r="P496" s="184"/>
      <c r="Q496" s="184"/>
      <c r="R496" s="184"/>
      <c r="S496" s="184"/>
      <c r="T496" s="184"/>
    </row>
    <row r="497" spans="1:20" s="363" customFormat="1" ht="21.75" customHeight="1" x14ac:dyDescent="0.25">
      <c r="A497" s="184"/>
      <c r="B497" s="184"/>
      <c r="C497" s="184"/>
      <c r="E497" s="184"/>
      <c r="F497" s="184"/>
      <c r="G497" s="184"/>
      <c r="H497" s="184"/>
      <c r="I497" s="184"/>
      <c r="J497" s="184"/>
      <c r="K497" s="184"/>
      <c r="L497" s="184"/>
      <c r="M497" s="184"/>
      <c r="N497" s="184"/>
      <c r="O497" s="184"/>
      <c r="P497" s="184"/>
      <c r="Q497" s="184"/>
      <c r="R497" s="184"/>
      <c r="S497" s="184"/>
      <c r="T497" s="184"/>
    </row>
    <row r="498" spans="1:20" s="363" customFormat="1" ht="21.75" customHeight="1" x14ac:dyDescent="0.25">
      <c r="A498" s="184"/>
      <c r="B498" s="184"/>
      <c r="C498" s="184"/>
      <c r="E498" s="184"/>
      <c r="F498" s="184"/>
      <c r="G498" s="184"/>
      <c r="H498" s="184"/>
      <c r="I498" s="184"/>
      <c r="J498" s="184"/>
      <c r="K498" s="184"/>
      <c r="L498" s="184"/>
      <c r="M498" s="184"/>
      <c r="N498" s="184"/>
      <c r="O498" s="184"/>
      <c r="P498" s="184"/>
      <c r="Q498" s="184"/>
      <c r="R498" s="184"/>
      <c r="S498" s="184"/>
      <c r="T498" s="184"/>
    </row>
    <row r="499" spans="1:20" s="363" customFormat="1" ht="21.75" customHeight="1" x14ac:dyDescent="0.25">
      <c r="A499" s="184"/>
      <c r="B499" s="184"/>
      <c r="C499" s="184"/>
      <c r="E499" s="184"/>
      <c r="F499" s="184"/>
      <c r="G499" s="184"/>
      <c r="H499" s="184"/>
      <c r="I499" s="184"/>
      <c r="J499" s="184"/>
      <c r="K499" s="184"/>
      <c r="L499" s="184"/>
      <c r="M499" s="184"/>
      <c r="N499" s="184"/>
      <c r="O499" s="184"/>
      <c r="P499" s="184"/>
      <c r="Q499" s="184"/>
      <c r="R499" s="184"/>
      <c r="S499" s="184"/>
      <c r="T499" s="184"/>
    </row>
    <row r="500" spans="1:20" s="363" customFormat="1" ht="21.75" customHeight="1" x14ac:dyDescent="0.25">
      <c r="A500" s="184"/>
      <c r="B500" s="184"/>
      <c r="C500" s="184"/>
      <c r="E500" s="184"/>
      <c r="F500" s="184"/>
      <c r="G500" s="184"/>
      <c r="H500" s="184"/>
      <c r="I500" s="184"/>
      <c r="J500" s="184"/>
      <c r="K500" s="184"/>
      <c r="L500" s="184"/>
      <c r="M500" s="184"/>
      <c r="N500" s="184"/>
      <c r="O500" s="184"/>
      <c r="P500" s="184"/>
      <c r="Q500" s="184"/>
      <c r="R500" s="184"/>
      <c r="S500" s="184"/>
      <c r="T500" s="184"/>
    </row>
    <row r="501" spans="1:20" s="363" customFormat="1" ht="21.75" customHeight="1" x14ac:dyDescent="0.25">
      <c r="A501" s="184"/>
      <c r="B501" s="184"/>
      <c r="C501" s="184"/>
      <c r="E501" s="184"/>
      <c r="F501" s="184"/>
      <c r="G501" s="184"/>
      <c r="H501" s="184"/>
      <c r="I501" s="184"/>
      <c r="J501" s="184"/>
      <c r="K501" s="184"/>
      <c r="L501" s="184"/>
      <c r="M501" s="184"/>
      <c r="N501" s="184"/>
      <c r="O501" s="184"/>
      <c r="P501" s="184"/>
      <c r="Q501" s="184"/>
      <c r="R501" s="184"/>
      <c r="S501" s="184"/>
      <c r="T501" s="184"/>
    </row>
    <row r="502" spans="1:20" s="363" customFormat="1" ht="21.75" customHeight="1" x14ac:dyDescent="0.25">
      <c r="A502" s="184"/>
      <c r="B502" s="184"/>
      <c r="C502" s="184"/>
      <c r="E502" s="184"/>
      <c r="F502" s="184"/>
      <c r="G502" s="184"/>
      <c r="H502" s="184"/>
      <c r="I502" s="184"/>
      <c r="J502" s="184"/>
      <c r="K502" s="184"/>
      <c r="L502" s="184"/>
      <c r="M502" s="184"/>
      <c r="N502" s="184"/>
      <c r="O502" s="184"/>
      <c r="P502" s="184"/>
      <c r="Q502" s="184"/>
      <c r="R502" s="184"/>
      <c r="S502" s="184"/>
      <c r="T502" s="184"/>
    </row>
    <row r="503" spans="1:20" s="363" customFormat="1" ht="21.75" customHeight="1" x14ac:dyDescent="0.25">
      <c r="A503" s="184"/>
      <c r="B503" s="184"/>
      <c r="C503" s="184"/>
      <c r="E503" s="184"/>
      <c r="F503" s="184"/>
      <c r="G503" s="184"/>
      <c r="H503" s="184"/>
      <c r="I503" s="184"/>
      <c r="J503" s="184"/>
      <c r="K503" s="184"/>
      <c r="L503" s="184"/>
      <c r="M503" s="184"/>
      <c r="N503" s="184"/>
      <c r="O503" s="184"/>
      <c r="P503" s="184"/>
      <c r="Q503" s="184"/>
      <c r="R503" s="184"/>
      <c r="S503" s="184"/>
      <c r="T503" s="184"/>
    </row>
    <row r="504" spans="1:20" s="363" customFormat="1" ht="21.75" customHeight="1" x14ac:dyDescent="0.25">
      <c r="A504" s="184"/>
      <c r="B504" s="184"/>
      <c r="C504" s="184"/>
      <c r="E504" s="184"/>
      <c r="F504" s="184"/>
      <c r="G504" s="184"/>
      <c r="H504" s="184"/>
      <c r="I504" s="184"/>
      <c r="J504" s="184"/>
      <c r="K504" s="184"/>
      <c r="L504" s="184"/>
      <c r="M504" s="184"/>
      <c r="N504" s="184"/>
      <c r="O504" s="184"/>
      <c r="P504" s="184"/>
      <c r="Q504" s="184"/>
      <c r="R504" s="184"/>
      <c r="S504" s="184"/>
      <c r="T504" s="184"/>
    </row>
    <row r="505" spans="1:20" s="363" customFormat="1" ht="21.75" customHeight="1" x14ac:dyDescent="0.25">
      <c r="A505" s="184"/>
      <c r="B505" s="184"/>
      <c r="C505" s="184"/>
      <c r="E505" s="184"/>
      <c r="F505" s="184"/>
      <c r="G505" s="184"/>
      <c r="H505" s="184"/>
      <c r="I505" s="184"/>
      <c r="J505" s="184"/>
      <c r="K505" s="184"/>
      <c r="L505" s="184"/>
      <c r="M505" s="184"/>
      <c r="N505" s="184"/>
      <c r="O505" s="184"/>
      <c r="P505" s="184"/>
      <c r="Q505" s="184"/>
      <c r="R505" s="184"/>
      <c r="S505" s="184"/>
      <c r="T505" s="184"/>
    </row>
    <row r="506" spans="1:20" s="363" customFormat="1" ht="21.75" customHeight="1" x14ac:dyDescent="0.25">
      <c r="A506" s="184"/>
      <c r="B506" s="184"/>
      <c r="C506" s="184"/>
      <c r="E506" s="184"/>
      <c r="F506" s="184"/>
      <c r="G506" s="184"/>
      <c r="H506" s="184"/>
      <c r="I506" s="184"/>
      <c r="J506" s="184"/>
      <c r="K506" s="184"/>
      <c r="L506" s="184"/>
      <c r="M506" s="184"/>
      <c r="N506" s="184"/>
      <c r="O506" s="184"/>
      <c r="P506" s="184"/>
      <c r="Q506" s="184"/>
      <c r="R506" s="184"/>
      <c r="S506" s="184"/>
      <c r="T506" s="184"/>
    </row>
    <row r="507" spans="1:20" s="363" customFormat="1" ht="21.75" customHeight="1" x14ac:dyDescent="0.25">
      <c r="A507" s="184"/>
      <c r="B507" s="184"/>
      <c r="C507" s="184"/>
      <c r="E507" s="184"/>
      <c r="F507" s="184"/>
      <c r="G507" s="184"/>
      <c r="H507" s="184"/>
      <c r="I507" s="184"/>
      <c r="J507" s="184"/>
      <c r="K507" s="184"/>
      <c r="L507" s="184"/>
      <c r="M507" s="184"/>
      <c r="N507" s="184"/>
      <c r="O507" s="184"/>
      <c r="P507" s="184"/>
      <c r="Q507" s="184"/>
      <c r="R507" s="184"/>
      <c r="S507" s="184"/>
      <c r="T507" s="184"/>
    </row>
    <row r="508" spans="1:20" s="363" customFormat="1" ht="21.75" customHeight="1" x14ac:dyDescent="0.25">
      <c r="A508" s="184"/>
      <c r="B508" s="184"/>
      <c r="C508" s="184"/>
      <c r="E508" s="184"/>
      <c r="F508" s="184"/>
      <c r="G508" s="184"/>
      <c r="H508" s="184"/>
      <c r="I508" s="184"/>
      <c r="J508" s="184"/>
      <c r="K508" s="184"/>
      <c r="L508" s="184"/>
      <c r="M508" s="184"/>
      <c r="N508" s="184"/>
      <c r="O508" s="184"/>
      <c r="P508" s="184"/>
      <c r="Q508" s="184"/>
      <c r="R508" s="184"/>
      <c r="S508" s="184"/>
      <c r="T508" s="184"/>
    </row>
    <row r="509" spans="1:20" s="363" customFormat="1" ht="21.75" customHeight="1" x14ac:dyDescent="0.25">
      <c r="A509" s="184"/>
      <c r="B509" s="184"/>
      <c r="C509" s="184"/>
      <c r="E509" s="184"/>
      <c r="F509" s="184"/>
      <c r="G509" s="184"/>
      <c r="H509" s="184"/>
      <c r="I509" s="184"/>
      <c r="J509" s="184"/>
      <c r="K509" s="184"/>
      <c r="L509" s="184"/>
      <c r="M509" s="184"/>
      <c r="N509" s="184"/>
      <c r="O509" s="184"/>
      <c r="P509" s="184"/>
      <c r="Q509" s="184"/>
      <c r="R509" s="184"/>
      <c r="S509" s="184"/>
      <c r="T509" s="184"/>
    </row>
    <row r="510" spans="1:20" s="363" customFormat="1" ht="21.75" customHeight="1" x14ac:dyDescent="0.25">
      <c r="A510" s="184"/>
      <c r="B510" s="184"/>
      <c r="C510" s="184"/>
      <c r="E510" s="184"/>
      <c r="F510" s="184"/>
      <c r="G510" s="184"/>
      <c r="H510" s="184"/>
      <c r="I510" s="184"/>
      <c r="J510" s="184"/>
      <c r="K510" s="184"/>
      <c r="L510" s="184"/>
      <c r="M510" s="184"/>
      <c r="N510" s="184"/>
      <c r="O510" s="184"/>
      <c r="P510" s="184"/>
      <c r="Q510" s="184"/>
      <c r="R510" s="184"/>
      <c r="S510" s="184"/>
      <c r="T510" s="184"/>
    </row>
    <row r="511" spans="1:20" s="363" customFormat="1" ht="21.75" customHeight="1" x14ac:dyDescent="0.25">
      <c r="A511" s="184"/>
      <c r="B511" s="184"/>
      <c r="C511" s="184"/>
      <c r="E511" s="184"/>
      <c r="F511" s="184"/>
      <c r="G511" s="184"/>
      <c r="H511" s="184"/>
      <c r="I511" s="184"/>
      <c r="J511" s="184"/>
      <c r="K511" s="184"/>
      <c r="L511" s="184"/>
      <c r="M511" s="184"/>
      <c r="N511" s="184"/>
      <c r="O511" s="184"/>
      <c r="P511" s="184"/>
      <c r="Q511" s="184"/>
      <c r="R511" s="184"/>
      <c r="S511" s="184"/>
      <c r="T511" s="184"/>
    </row>
    <row r="512" spans="1:20" s="363" customFormat="1" ht="21.75" customHeight="1" x14ac:dyDescent="0.25">
      <c r="A512" s="184"/>
      <c r="B512" s="184"/>
      <c r="C512" s="184"/>
      <c r="E512" s="184"/>
      <c r="F512" s="184"/>
      <c r="G512" s="184"/>
      <c r="H512" s="184"/>
      <c r="I512" s="184"/>
      <c r="J512" s="184"/>
      <c r="K512" s="184"/>
      <c r="L512" s="184"/>
      <c r="M512" s="184"/>
      <c r="N512" s="184"/>
      <c r="O512" s="184"/>
      <c r="P512" s="184"/>
      <c r="Q512" s="184"/>
      <c r="R512" s="184"/>
      <c r="S512" s="184"/>
      <c r="T512" s="184"/>
    </row>
    <row r="513" spans="1:20" s="363" customFormat="1" ht="21.75" customHeight="1" x14ac:dyDescent="0.25">
      <c r="A513" s="184"/>
      <c r="B513" s="184"/>
      <c r="C513" s="184"/>
      <c r="E513" s="184"/>
      <c r="F513" s="184"/>
      <c r="G513" s="184"/>
      <c r="H513" s="184"/>
      <c r="I513" s="184"/>
      <c r="J513" s="184"/>
      <c r="K513" s="184"/>
      <c r="L513" s="184"/>
      <c r="M513" s="184"/>
      <c r="N513" s="184"/>
      <c r="O513" s="184"/>
      <c r="P513" s="184"/>
      <c r="Q513" s="184"/>
      <c r="R513" s="184"/>
      <c r="S513" s="184"/>
      <c r="T513" s="184"/>
    </row>
    <row r="514" spans="1:20" s="363" customFormat="1" ht="21.75" customHeight="1" x14ac:dyDescent="0.25">
      <c r="A514" s="184"/>
      <c r="B514" s="184"/>
      <c r="C514" s="184"/>
      <c r="E514" s="184"/>
      <c r="F514" s="184"/>
      <c r="G514" s="184"/>
      <c r="H514" s="184"/>
      <c r="I514" s="184"/>
      <c r="J514" s="184"/>
      <c r="K514" s="184"/>
      <c r="L514" s="184"/>
      <c r="M514" s="184"/>
      <c r="N514" s="184"/>
      <c r="O514" s="184"/>
      <c r="P514" s="184"/>
      <c r="Q514" s="184"/>
      <c r="R514" s="184"/>
      <c r="S514" s="184"/>
      <c r="T514" s="184"/>
    </row>
    <row r="515" spans="1:20" s="363" customFormat="1" ht="21.75" customHeight="1" x14ac:dyDescent="0.25">
      <c r="A515" s="184"/>
      <c r="B515" s="184"/>
      <c r="C515" s="184"/>
      <c r="E515" s="184"/>
      <c r="F515" s="184"/>
      <c r="G515" s="184"/>
      <c r="H515" s="184"/>
      <c r="I515" s="184"/>
      <c r="J515" s="184"/>
      <c r="K515" s="184"/>
      <c r="L515" s="184"/>
      <c r="M515" s="184"/>
      <c r="N515" s="184"/>
      <c r="O515" s="184"/>
      <c r="P515" s="184"/>
      <c r="Q515" s="184"/>
      <c r="R515" s="184"/>
      <c r="S515" s="184"/>
      <c r="T515" s="184"/>
    </row>
    <row r="516" spans="1:20" s="363" customFormat="1" ht="21.75" customHeight="1" x14ac:dyDescent="0.25">
      <c r="A516" s="184"/>
      <c r="B516" s="184"/>
      <c r="C516" s="184"/>
      <c r="E516" s="184"/>
      <c r="F516" s="184"/>
      <c r="G516" s="184"/>
      <c r="H516" s="184"/>
      <c r="I516" s="184"/>
      <c r="J516" s="184"/>
      <c r="K516" s="184"/>
      <c r="L516" s="184"/>
      <c r="M516" s="184"/>
      <c r="N516" s="184"/>
      <c r="O516" s="184"/>
      <c r="P516" s="184"/>
      <c r="Q516" s="184"/>
      <c r="R516" s="184"/>
      <c r="S516" s="184"/>
      <c r="T516" s="184"/>
    </row>
    <row r="517" spans="1:20" s="363" customFormat="1" ht="21.75" customHeight="1" x14ac:dyDescent="0.25">
      <c r="A517" s="184"/>
      <c r="B517" s="184"/>
      <c r="C517" s="184"/>
      <c r="E517" s="184"/>
      <c r="F517" s="184"/>
      <c r="G517" s="184"/>
      <c r="H517" s="184"/>
      <c r="I517" s="184"/>
      <c r="J517" s="184"/>
      <c r="K517" s="184"/>
      <c r="L517" s="184"/>
      <c r="M517" s="184"/>
      <c r="N517" s="184"/>
      <c r="O517" s="184"/>
      <c r="P517" s="184"/>
      <c r="Q517" s="184"/>
      <c r="R517" s="184"/>
      <c r="S517" s="184"/>
      <c r="T517" s="184"/>
    </row>
    <row r="518" spans="1:20" s="363" customFormat="1" ht="21.75" customHeight="1" x14ac:dyDescent="0.25">
      <c r="A518" s="184"/>
      <c r="B518" s="184"/>
      <c r="C518" s="184"/>
      <c r="E518" s="184"/>
      <c r="F518" s="184"/>
      <c r="G518" s="184"/>
      <c r="H518" s="184"/>
      <c r="I518" s="184"/>
      <c r="J518" s="184"/>
      <c r="K518" s="184"/>
      <c r="L518" s="184"/>
      <c r="M518" s="184"/>
      <c r="N518" s="184"/>
      <c r="O518" s="184"/>
      <c r="P518" s="184"/>
      <c r="Q518" s="184"/>
      <c r="R518" s="184"/>
      <c r="S518" s="184"/>
      <c r="T518" s="184"/>
    </row>
    <row r="519" spans="1:20" s="363" customFormat="1" ht="21.75" customHeight="1" x14ac:dyDescent="0.25">
      <c r="A519" s="184"/>
      <c r="B519" s="184"/>
      <c r="C519" s="184"/>
      <c r="E519" s="184"/>
      <c r="F519" s="184"/>
      <c r="G519" s="184"/>
      <c r="H519" s="184"/>
      <c r="I519" s="184"/>
      <c r="J519" s="184"/>
      <c r="K519" s="184"/>
      <c r="L519" s="184"/>
      <c r="M519" s="184"/>
      <c r="N519" s="184"/>
      <c r="O519" s="184"/>
      <c r="P519" s="184"/>
      <c r="Q519" s="184"/>
      <c r="R519" s="184"/>
      <c r="S519" s="184"/>
      <c r="T519" s="184"/>
    </row>
    <row r="520" spans="1:20" s="363" customFormat="1" ht="21.75" customHeight="1" x14ac:dyDescent="0.25">
      <c r="A520" s="184"/>
      <c r="B520" s="184"/>
      <c r="C520" s="184"/>
      <c r="E520" s="184"/>
      <c r="F520" s="184"/>
      <c r="G520" s="184"/>
      <c r="H520" s="184"/>
      <c r="I520" s="184"/>
      <c r="J520" s="184"/>
      <c r="K520" s="184"/>
      <c r="L520" s="184"/>
      <c r="M520" s="184"/>
      <c r="N520" s="184"/>
      <c r="O520" s="184"/>
      <c r="P520" s="184"/>
      <c r="Q520" s="184"/>
      <c r="R520" s="184"/>
      <c r="S520" s="184"/>
      <c r="T520" s="184"/>
    </row>
    <row r="521" spans="1:20" s="363" customFormat="1" ht="21.75" customHeight="1" x14ac:dyDescent="0.25">
      <c r="A521" s="184"/>
      <c r="B521" s="184"/>
      <c r="C521" s="184"/>
      <c r="E521" s="184"/>
      <c r="F521" s="184"/>
      <c r="G521" s="184"/>
      <c r="H521" s="184"/>
      <c r="I521" s="184"/>
      <c r="J521" s="184"/>
      <c r="K521" s="184"/>
      <c r="L521" s="184"/>
      <c r="M521" s="184"/>
      <c r="N521" s="184"/>
      <c r="O521" s="184"/>
      <c r="P521" s="184"/>
      <c r="Q521" s="184"/>
      <c r="R521" s="184"/>
      <c r="S521" s="184"/>
      <c r="T521" s="184"/>
    </row>
    <row r="522" spans="1:20" s="363" customFormat="1" ht="21.75" customHeight="1" x14ac:dyDescent="0.25">
      <c r="A522" s="184"/>
      <c r="B522" s="184"/>
      <c r="C522" s="184"/>
      <c r="E522" s="184"/>
      <c r="F522" s="184"/>
      <c r="G522" s="184"/>
      <c r="H522" s="184"/>
      <c r="I522" s="184"/>
      <c r="J522" s="184"/>
      <c r="K522" s="184"/>
      <c r="L522" s="184"/>
      <c r="M522" s="184"/>
      <c r="N522" s="184"/>
      <c r="O522" s="184"/>
      <c r="P522" s="184"/>
      <c r="Q522" s="184"/>
      <c r="R522" s="184"/>
      <c r="S522" s="184"/>
      <c r="T522" s="184"/>
    </row>
    <row r="523" spans="1:20" s="363" customFormat="1" ht="21.75" customHeight="1" x14ac:dyDescent="0.25">
      <c r="A523" s="184"/>
      <c r="B523" s="184"/>
      <c r="C523" s="184"/>
      <c r="E523" s="184"/>
      <c r="F523" s="184"/>
      <c r="G523" s="184"/>
      <c r="H523" s="184"/>
      <c r="I523" s="184"/>
      <c r="J523" s="184"/>
      <c r="K523" s="184"/>
      <c r="L523" s="184"/>
      <c r="M523" s="184"/>
      <c r="N523" s="184"/>
      <c r="O523" s="184"/>
      <c r="P523" s="184"/>
      <c r="Q523" s="184"/>
      <c r="R523" s="184"/>
      <c r="S523" s="184"/>
      <c r="T523" s="184"/>
    </row>
    <row r="524" spans="1:20" s="363" customFormat="1" ht="21.75" customHeight="1" x14ac:dyDescent="0.25">
      <c r="A524" s="184"/>
      <c r="B524" s="184"/>
      <c r="C524" s="184"/>
      <c r="E524" s="184"/>
      <c r="F524" s="184"/>
      <c r="G524" s="184"/>
      <c r="H524" s="184"/>
      <c r="I524" s="184"/>
      <c r="J524" s="184"/>
      <c r="K524" s="184"/>
      <c r="L524" s="184"/>
      <c r="M524" s="184"/>
      <c r="N524" s="184"/>
      <c r="O524" s="184"/>
      <c r="P524" s="184"/>
      <c r="Q524" s="184"/>
      <c r="R524" s="184"/>
      <c r="S524" s="184"/>
      <c r="T524" s="184"/>
    </row>
    <row r="525" spans="1:20" s="363" customFormat="1" ht="21.75" customHeight="1" x14ac:dyDescent="0.25">
      <c r="A525" s="184"/>
      <c r="B525" s="184"/>
      <c r="C525" s="184"/>
      <c r="E525" s="184"/>
      <c r="F525" s="184"/>
      <c r="G525" s="184"/>
      <c r="H525" s="184"/>
      <c r="I525" s="184"/>
      <c r="J525" s="184"/>
      <c r="K525" s="184"/>
      <c r="L525" s="184"/>
      <c r="M525" s="184"/>
      <c r="N525" s="184"/>
      <c r="O525" s="184"/>
      <c r="P525" s="184"/>
      <c r="Q525" s="184"/>
      <c r="R525" s="184"/>
      <c r="S525" s="184"/>
      <c r="T525" s="184"/>
    </row>
    <row r="526" spans="1:20" s="363" customFormat="1" ht="21.75" customHeight="1" x14ac:dyDescent="0.25">
      <c r="A526" s="184"/>
      <c r="B526" s="184"/>
      <c r="C526" s="184"/>
      <c r="E526" s="184"/>
      <c r="F526" s="184"/>
      <c r="G526" s="184"/>
      <c r="H526" s="184"/>
      <c r="I526" s="184"/>
      <c r="J526" s="184"/>
      <c r="K526" s="184"/>
      <c r="L526" s="184"/>
      <c r="M526" s="184"/>
      <c r="N526" s="184"/>
      <c r="O526" s="184"/>
      <c r="P526" s="184"/>
      <c r="Q526" s="184"/>
      <c r="R526" s="184"/>
      <c r="S526" s="184"/>
      <c r="T526" s="184"/>
    </row>
    <row r="527" spans="1:20" s="363" customFormat="1" ht="21.75" customHeight="1" x14ac:dyDescent="0.25">
      <c r="A527" s="184"/>
      <c r="B527" s="184"/>
      <c r="C527" s="184"/>
      <c r="E527" s="184"/>
      <c r="F527" s="184"/>
      <c r="G527" s="184"/>
      <c r="H527" s="184"/>
      <c r="I527" s="184"/>
      <c r="J527" s="184"/>
      <c r="K527" s="184"/>
      <c r="L527" s="184"/>
      <c r="M527" s="184"/>
      <c r="N527" s="184"/>
      <c r="O527" s="184"/>
      <c r="P527" s="184"/>
      <c r="Q527" s="184"/>
      <c r="R527" s="184"/>
      <c r="S527" s="184"/>
      <c r="T527" s="184"/>
    </row>
    <row r="528" spans="1:20" s="363" customFormat="1" ht="21.75" customHeight="1" x14ac:dyDescent="0.25">
      <c r="A528" s="184"/>
      <c r="B528" s="184"/>
      <c r="C528" s="184"/>
      <c r="E528" s="184"/>
      <c r="F528" s="184"/>
      <c r="G528" s="184"/>
      <c r="H528" s="184"/>
      <c r="I528" s="184"/>
      <c r="J528" s="184"/>
      <c r="K528" s="184"/>
      <c r="L528" s="184"/>
      <c r="M528" s="184"/>
      <c r="N528" s="184"/>
      <c r="O528" s="184"/>
      <c r="P528" s="184"/>
      <c r="Q528" s="184"/>
      <c r="R528" s="184"/>
      <c r="S528" s="184"/>
      <c r="T528" s="184"/>
    </row>
    <row r="529" spans="1:20" s="363" customFormat="1" ht="21.75" customHeight="1" x14ac:dyDescent="0.25">
      <c r="A529" s="184"/>
      <c r="B529" s="184"/>
      <c r="C529" s="184"/>
      <c r="E529" s="184"/>
      <c r="F529" s="184"/>
      <c r="G529" s="184"/>
      <c r="H529" s="184"/>
      <c r="I529" s="184"/>
      <c r="J529" s="184"/>
      <c r="K529" s="184"/>
      <c r="L529" s="184"/>
      <c r="M529" s="184"/>
      <c r="N529" s="184"/>
      <c r="O529" s="184"/>
      <c r="P529" s="184"/>
      <c r="Q529" s="184"/>
      <c r="R529" s="184"/>
      <c r="S529" s="184"/>
      <c r="T529" s="184"/>
    </row>
    <row r="530" spans="1:20" s="363" customFormat="1" ht="21.75" customHeight="1" x14ac:dyDescent="0.25">
      <c r="A530" s="184"/>
      <c r="B530" s="184"/>
      <c r="C530" s="184"/>
      <c r="E530" s="184"/>
      <c r="F530" s="184"/>
      <c r="G530" s="184"/>
      <c r="H530" s="184"/>
      <c r="I530" s="184"/>
      <c r="J530" s="184"/>
      <c r="K530" s="184"/>
      <c r="L530" s="184"/>
      <c r="M530" s="184"/>
      <c r="N530" s="184"/>
      <c r="O530" s="184"/>
      <c r="P530" s="184"/>
      <c r="Q530" s="184"/>
      <c r="R530" s="184"/>
      <c r="S530" s="184"/>
      <c r="T530" s="184"/>
    </row>
    <row r="531" spans="1:20" s="363" customFormat="1" ht="21.75" customHeight="1" x14ac:dyDescent="0.25">
      <c r="A531" s="184"/>
      <c r="B531" s="184"/>
      <c r="C531" s="184"/>
      <c r="E531" s="184"/>
      <c r="F531" s="184"/>
      <c r="G531" s="184"/>
      <c r="H531" s="184"/>
      <c r="I531" s="184"/>
      <c r="J531" s="184"/>
      <c r="K531" s="184"/>
      <c r="L531" s="184"/>
      <c r="M531" s="184"/>
      <c r="N531" s="184"/>
      <c r="O531" s="184"/>
      <c r="P531" s="184"/>
      <c r="Q531" s="184"/>
      <c r="R531" s="184"/>
      <c r="S531" s="184"/>
      <c r="T531" s="184"/>
    </row>
    <row r="532" spans="1:20" s="363" customFormat="1" ht="21.75" customHeight="1" x14ac:dyDescent="0.25">
      <c r="A532" s="184"/>
      <c r="B532" s="184"/>
      <c r="C532" s="184"/>
      <c r="E532" s="184"/>
      <c r="F532" s="184"/>
      <c r="G532" s="184"/>
      <c r="H532" s="184"/>
      <c r="I532" s="184"/>
      <c r="J532" s="184"/>
      <c r="K532" s="184"/>
      <c r="L532" s="184"/>
      <c r="M532" s="184"/>
      <c r="N532" s="184"/>
      <c r="O532" s="184"/>
      <c r="P532" s="184"/>
      <c r="Q532" s="184"/>
      <c r="R532" s="184"/>
      <c r="S532" s="184"/>
      <c r="T532" s="184"/>
    </row>
    <row r="533" spans="1:20" s="363" customFormat="1" ht="21.75" customHeight="1" x14ac:dyDescent="0.25">
      <c r="A533" s="184"/>
      <c r="B533" s="184"/>
      <c r="C533" s="184"/>
      <c r="E533" s="184"/>
      <c r="F533" s="184"/>
      <c r="G533" s="184"/>
      <c r="H533" s="184"/>
      <c r="I533" s="184"/>
      <c r="J533" s="184"/>
      <c r="K533" s="184"/>
      <c r="L533" s="184"/>
      <c r="M533" s="184"/>
      <c r="N533" s="184"/>
      <c r="O533" s="184"/>
      <c r="P533" s="184"/>
      <c r="Q533" s="184"/>
      <c r="R533" s="184"/>
      <c r="S533" s="184"/>
      <c r="T533" s="184"/>
    </row>
    <row r="534" spans="1:20" s="363" customFormat="1" ht="21.75" customHeight="1" x14ac:dyDescent="0.25">
      <c r="A534" s="184"/>
      <c r="B534" s="184"/>
      <c r="C534" s="184"/>
      <c r="E534" s="184"/>
      <c r="F534" s="184"/>
      <c r="G534" s="184"/>
      <c r="H534" s="184"/>
      <c r="I534" s="184"/>
      <c r="J534" s="184"/>
      <c r="K534" s="184"/>
      <c r="L534" s="184"/>
      <c r="M534" s="184"/>
      <c r="N534" s="184"/>
      <c r="O534" s="184"/>
      <c r="P534" s="184"/>
      <c r="Q534" s="184"/>
      <c r="R534" s="184"/>
      <c r="S534" s="184"/>
      <c r="T534" s="184"/>
    </row>
    <row r="535" spans="1:20" s="363" customFormat="1" ht="21.75" customHeight="1" x14ac:dyDescent="0.25">
      <c r="A535" s="184"/>
      <c r="B535" s="184"/>
      <c r="C535" s="184"/>
      <c r="E535" s="184"/>
      <c r="F535" s="184"/>
      <c r="G535" s="184"/>
      <c r="H535" s="184"/>
      <c r="I535" s="184"/>
      <c r="J535" s="184"/>
      <c r="K535" s="184"/>
      <c r="L535" s="184"/>
      <c r="M535" s="184"/>
      <c r="N535" s="184"/>
      <c r="O535" s="184"/>
      <c r="P535" s="184"/>
      <c r="Q535" s="184"/>
      <c r="R535" s="184"/>
      <c r="S535" s="184"/>
      <c r="T535" s="184"/>
    </row>
    <row r="536" spans="1:20" s="363" customFormat="1" ht="21.75" customHeight="1" x14ac:dyDescent="0.25">
      <c r="A536" s="184"/>
      <c r="B536" s="184"/>
      <c r="C536" s="184"/>
      <c r="E536" s="184"/>
      <c r="F536" s="184"/>
      <c r="G536" s="184"/>
      <c r="H536" s="184"/>
      <c r="I536" s="184"/>
      <c r="J536" s="184"/>
      <c r="K536" s="184"/>
      <c r="L536" s="184"/>
      <c r="M536" s="184"/>
      <c r="N536" s="184"/>
      <c r="O536" s="184"/>
      <c r="P536" s="184"/>
      <c r="Q536" s="184"/>
      <c r="R536" s="184"/>
      <c r="S536" s="184"/>
      <c r="T536" s="184"/>
    </row>
    <row r="537" spans="1:20" s="363" customFormat="1" ht="21.75" customHeight="1" x14ac:dyDescent="0.25">
      <c r="A537" s="184"/>
      <c r="B537" s="184"/>
      <c r="C537" s="184"/>
      <c r="E537" s="184"/>
      <c r="F537" s="184"/>
      <c r="G537" s="184"/>
      <c r="H537" s="184"/>
      <c r="I537" s="184"/>
      <c r="J537" s="184"/>
      <c r="K537" s="184"/>
      <c r="L537" s="184"/>
      <c r="M537" s="184"/>
      <c r="N537" s="184"/>
      <c r="O537" s="184"/>
      <c r="P537" s="184"/>
      <c r="Q537" s="184"/>
      <c r="R537" s="184"/>
      <c r="S537" s="184"/>
      <c r="T537" s="184"/>
    </row>
    <row r="538" spans="1:20" s="363" customFormat="1" ht="21.75" customHeight="1" x14ac:dyDescent="0.25">
      <c r="A538" s="184"/>
      <c r="B538" s="184"/>
      <c r="C538" s="184"/>
      <c r="E538" s="184"/>
      <c r="F538" s="184"/>
      <c r="G538" s="184"/>
      <c r="H538" s="184"/>
      <c r="I538" s="184"/>
      <c r="J538" s="184"/>
      <c r="K538" s="184"/>
      <c r="L538" s="184"/>
      <c r="M538" s="184"/>
      <c r="N538" s="184"/>
      <c r="O538" s="184"/>
      <c r="P538" s="184"/>
      <c r="Q538" s="184"/>
      <c r="R538" s="184"/>
      <c r="S538" s="184"/>
      <c r="T538" s="184"/>
    </row>
    <row r="539" spans="1:20" s="363" customFormat="1" ht="21.75" customHeight="1" x14ac:dyDescent="0.25">
      <c r="A539" s="184"/>
      <c r="B539" s="184"/>
      <c r="C539" s="184"/>
      <c r="E539" s="184"/>
      <c r="F539" s="184"/>
      <c r="G539" s="184"/>
      <c r="H539" s="184"/>
      <c r="I539" s="184"/>
      <c r="J539" s="184"/>
      <c r="K539" s="184"/>
      <c r="L539" s="184"/>
      <c r="M539" s="184"/>
      <c r="N539" s="184"/>
      <c r="O539" s="184"/>
      <c r="P539" s="184"/>
      <c r="Q539" s="184"/>
      <c r="R539" s="184"/>
      <c r="S539" s="184"/>
      <c r="T539" s="184"/>
    </row>
    <row r="540" spans="1:20" s="363" customFormat="1" ht="21.75" customHeight="1" x14ac:dyDescent="0.25">
      <c r="A540" s="184"/>
      <c r="B540" s="184"/>
      <c r="C540" s="184"/>
      <c r="E540" s="184"/>
      <c r="F540" s="184"/>
      <c r="G540" s="184"/>
      <c r="H540" s="184"/>
      <c r="I540" s="184"/>
      <c r="J540" s="184"/>
      <c r="K540" s="184"/>
      <c r="L540" s="184"/>
      <c r="M540" s="184"/>
      <c r="N540" s="184"/>
      <c r="O540" s="184"/>
      <c r="P540" s="184"/>
      <c r="Q540" s="184"/>
      <c r="R540" s="184"/>
      <c r="S540" s="184"/>
      <c r="T540" s="184"/>
    </row>
    <row r="541" spans="1:20" s="363" customFormat="1" ht="21.75" customHeight="1" x14ac:dyDescent="0.25">
      <c r="A541" s="184"/>
      <c r="B541" s="184"/>
      <c r="C541" s="184"/>
      <c r="E541" s="184"/>
      <c r="F541" s="184"/>
      <c r="G541" s="184"/>
      <c r="H541" s="184"/>
      <c r="I541" s="184"/>
      <c r="J541" s="184"/>
      <c r="K541" s="184"/>
      <c r="L541" s="184"/>
      <c r="M541" s="184"/>
      <c r="N541" s="184"/>
      <c r="O541" s="184"/>
      <c r="P541" s="184"/>
      <c r="Q541" s="184"/>
      <c r="R541" s="184"/>
      <c r="S541" s="184"/>
      <c r="T541" s="184"/>
    </row>
    <row r="542" spans="1:20" s="363" customFormat="1" ht="21.75" customHeight="1" x14ac:dyDescent="0.25">
      <c r="A542" s="184"/>
      <c r="B542" s="184"/>
      <c r="C542" s="184"/>
      <c r="E542" s="184"/>
      <c r="F542" s="184"/>
      <c r="G542" s="184"/>
      <c r="H542" s="184"/>
      <c r="I542" s="184"/>
      <c r="J542" s="184"/>
      <c r="K542" s="184"/>
      <c r="L542" s="184"/>
      <c r="M542" s="184"/>
      <c r="N542" s="184"/>
      <c r="O542" s="184"/>
      <c r="P542" s="184"/>
      <c r="Q542" s="184"/>
      <c r="R542" s="184"/>
      <c r="S542" s="184"/>
      <c r="T542" s="184"/>
    </row>
    <row r="543" spans="1:20" s="363" customFormat="1" ht="21.75" customHeight="1" x14ac:dyDescent="0.25">
      <c r="A543" s="184"/>
      <c r="B543" s="184"/>
      <c r="C543" s="184"/>
      <c r="E543" s="184"/>
      <c r="F543" s="184"/>
      <c r="G543" s="184"/>
      <c r="H543" s="184"/>
      <c r="I543" s="184"/>
      <c r="J543" s="184"/>
      <c r="K543" s="184"/>
      <c r="L543" s="184"/>
      <c r="M543" s="184"/>
      <c r="N543" s="184"/>
      <c r="O543" s="184"/>
      <c r="P543" s="184"/>
      <c r="Q543" s="184"/>
      <c r="R543" s="184"/>
      <c r="S543" s="184"/>
      <c r="T543" s="184"/>
    </row>
    <row r="544" spans="1:20" s="363" customFormat="1" ht="21.75" customHeight="1" x14ac:dyDescent="0.25">
      <c r="A544" s="184"/>
      <c r="B544" s="184"/>
      <c r="C544" s="184"/>
      <c r="E544" s="184"/>
      <c r="F544" s="184"/>
      <c r="G544" s="184"/>
      <c r="H544" s="184"/>
      <c r="I544" s="184"/>
      <c r="J544" s="184"/>
      <c r="K544" s="184"/>
      <c r="L544" s="184"/>
      <c r="M544" s="184"/>
      <c r="N544" s="184"/>
      <c r="O544" s="184"/>
      <c r="P544" s="184"/>
      <c r="Q544" s="184"/>
      <c r="R544" s="184"/>
      <c r="S544" s="184"/>
      <c r="T544" s="184"/>
    </row>
    <row r="545" spans="1:20" s="363" customFormat="1" ht="21.75" customHeight="1" x14ac:dyDescent="0.25">
      <c r="A545" s="184"/>
      <c r="B545" s="184"/>
      <c r="C545" s="184"/>
      <c r="E545" s="184"/>
      <c r="F545" s="184"/>
      <c r="G545" s="184"/>
      <c r="H545" s="184"/>
      <c r="I545" s="184"/>
      <c r="J545" s="184"/>
      <c r="K545" s="184"/>
      <c r="L545" s="184"/>
      <c r="M545" s="184"/>
      <c r="N545" s="184"/>
      <c r="O545" s="184"/>
      <c r="P545" s="184"/>
      <c r="Q545" s="184"/>
      <c r="R545" s="184"/>
      <c r="S545" s="184"/>
      <c r="T545" s="184"/>
    </row>
    <row r="546" spans="1:20" s="363" customFormat="1" ht="21.75" customHeight="1" x14ac:dyDescent="0.25">
      <c r="A546" s="184"/>
      <c r="B546" s="184"/>
      <c r="C546" s="184"/>
      <c r="E546" s="184"/>
      <c r="F546" s="184"/>
      <c r="G546" s="184"/>
      <c r="H546" s="184"/>
      <c r="I546" s="184"/>
      <c r="J546" s="184"/>
      <c r="K546" s="184"/>
      <c r="L546" s="184"/>
      <c r="M546" s="184"/>
      <c r="N546" s="184"/>
      <c r="O546" s="184"/>
      <c r="P546" s="184"/>
      <c r="Q546" s="184"/>
      <c r="R546" s="184"/>
      <c r="S546" s="184"/>
      <c r="T546" s="184"/>
    </row>
    <row r="547" spans="1:20" s="363" customFormat="1" ht="21.75" customHeight="1" x14ac:dyDescent="0.25">
      <c r="A547" s="184"/>
      <c r="B547" s="184"/>
      <c r="C547" s="184"/>
      <c r="E547" s="184"/>
      <c r="F547" s="184"/>
      <c r="G547" s="184"/>
      <c r="H547" s="184"/>
      <c r="I547" s="184"/>
      <c r="J547" s="184"/>
      <c r="K547" s="184"/>
      <c r="L547" s="184"/>
      <c r="M547" s="184"/>
      <c r="N547" s="184"/>
      <c r="O547" s="184"/>
      <c r="P547" s="184"/>
      <c r="Q547" s="184"/>
      <c r="R547" s="184"/>
      <c r="S547" s="184"/>
      <c r="T547" s="184"/>
    </row>
    <row r="548" spans="1:20" s="363" customFormat="1" ht="21.75" customHeight="1" x14ac:dyDescent="0.25">
      <c r="A548" s="184"/>
      <c r="B548" s="184"/>
      <c r="C548" s="184"/>
      <c r="E548" s="184"/>
      <c r="F548" s="184"/>
      <c r="G548" s="184"/>
      <c r="H548" s="184"/>
      <c r="I548" s="184"/>
      <c r="J548" s="184"/>
      <c r="K548" s="184"/>
      <c r="L548" s="184"/>
      <c r="M548" s="184"/>
      <c r="N548" s="184"/>
      <c r="O548" s="184"/>
      <c r="P548" s="184"/>
      <c r="Q548" s="184"/>
      <c r="R548" s="184"/>
      <c r="S548" s="184"/>
      <c r="T548" s="184"/>
    </row>
    <row r="549" spans="1:20" s="363" customFormat="1" ht="21.75" customHeight="1" x14ac:dyDescent="0.25">
      <c r="A549" s="184"/>
      <c r="B549" s="184"/>
      <c r="C549" s="184"/>
      <c r="E549" s="184"/>
      <c r="F549" s="184"/>
      <c r="G549" s="184"/>
      <c r="H549" s="184"/>
      <c r="I549" s="184"/>
      <c r="J549" s="184"/>
      <c r="K549" s="184"/>
      <c r="L549" s="184"/>
      <c r="M549" s="184"/>
      <c r="N549" s="184"/>
      <c r="O549" s="184"/>
      <c r="P549" s="184"/>
      <c r="Q549" s="184"/>
      <c r="R549" s="184"/>
      <c r="S549" s="184"/>
      <c r="T549" s="184"/>
    </row>
    <row r="550" spans="1:20" s="363" customFormat="1" ht="21.75" customHeight="1" x14ac:dyDescent="0.25">
      <c r="A550" s="184"/>
      <c r="B550" s="184"/>
      <c r="C550" s="184"/>
      <c r="E550" s="184"/>
      <c r="F550" s="184"/>
      <c r="G550" s="184"/>
      <c r="H550" s="184"/>
      <c r="I550" s="184"/>
      <c r="J550" s="184"/>
      <c r="K550" s="184"/>
      <c r="L550" s="184"/>
      <c r="M550" s="184"/>
      <c r="N550" s="184"/>
      <c r="O550" s="184"/>
      <c r="P550" s="184"/>
      <c r="Q550" s="184"/>
      <c r="R550" s="184"/>
      <c r="S550" s="184"/>
      <c r="T550" s="184"/>
    </row>
    <row r="551" spans="1:20" s="363" customFormat="1" ht="21.75" customHeight="1" x14ac:dyDescent="0.25">
      <c r="A551" s="184"/>
      <c r="B551" s="184"/>
      <c r="C551" s="184"/>
      <c r="E551" s="184"/>
      <c r="F551" s="184"/>
      <c r="G551" s="184"/>
      <c r="H551" s="184"/>
      <c r="I551" s="184"/>
      <c r="J551" s="184"/>
      <c r="K551" s="184"/>
      <c r="L551" s="184"/>
      <c r="M551" s="184"/>
      <c r="N551" s="184"/>
      <c r="O551" s="184"/>
      <c r="P551" s="184"/>
      <c r="Q551" s="184"/>
      <c r="R551" s="184"/>
      <c r="S551" s="184"/>
      <c r="T551" s="184"/>
    </row>
    <row r="552" spans="1:20" s="363" customFormat="1" ht="21.75" customHeight="1" x14ac:dyDescent="0.25">
      <c r="A552" s="184"/>
      <c r="B552" s="184"/>
      <c r="C552" s="184"/>
      <c r="E552" s="184"/>
      <c r="F552" s="184"/>
      <c r="G552" s="184"/>
      <c r="H552" s="184"/>
      <c r="I552" s="184"/>
      <c r="J552" s="184"/>
      <c r="K552" s="184"/>
      <c r="L552" s="184"/>
      <c r="M552" s="184"/>
      <c r="N552" s="184"/>
      <c r="O552" s="184"/>
      <c r="P552" s="184"/>
      <c r="Q552" s="184"/>
      <c r="R552" s="184"/>
      <c r="S552" s="184"/>
      <c r="T552" s="184"/>
    </row>
    <row r="553" spans="1:20" s="363" customFormat="1" ht="21.75" customHeight="1" x14ac:dyDescent="0.25">
      <c r="A553" s="184"/>
      <c r="B553" s="184"/>
      <c r="C553" s="184"/>
      <c r="E553" s="184"/>
      <c r="F553" s="184"/>
      <c r="G553" s="184"/>
      <c r="H553" s="184"/>
      <c r="I553" s="184"/>
      <c r="J553" s="184"/>
      <c r="K553" s="184"/>
      <c r="L553" s="184"/>
      <c r="M553" s="184"/>
      <c r="N553" s="184"/>
      <c r="O553" s="184"/>
      <c r="P553" s="184"/>
      <c r="Q553" s="184"/>
      <c r="R553" s="184"/>
      <c r="S553" s="184"/>
      <c r="T553" s="184"/>
    </row>
    <row r="554" spans="1:20" s="363" customFormat="1" ht="21.75" customHeight="1" x14ac:dyDescent="0.25">
      <c r="A554" s="184"/>
      <c r="B554" s="184"/>
      <c r="C554" s="184"/>
      <c r="E554" s="184"/>
      <c r="F554" s="184"/>
      <c r="G554" s="184"/>
      <c r="H554" s="184"/>
      <c r="I554" s="184"/>
      <c r="J554" s="184"/>
      <c r="K554" s="184"/>
      <c r="L554" s="184"/>
      <c r="M554" s="184"/>
      <c r="N554" s="184"/>
      <c r="O554" s="184"/>
      <c r="P554" s="184"/>
      <c r="Q554" s="184"/>
      <c r="R554" s="184"/>
      <c r="S554" s="184"/>
      <c r="T554" s="184"/>
    </row>
    <row r="555" spans="1:20" s="363" customFormat="1" ht="21.75" customHeight="1" x14ac:dyDescent="0.25">
      <c r="A555" s="184"/>
      <c r="B555" s="184"/>
      <c r="C555" s="184"/>
      <c r="E555" s="184"/>
      <c r="F555" s="184"/>
      <c r="G555" s="184"/>
      <c r="H555" s="184"/>
      <c r="I555" s="184"/>
      <c r="J555" s="184"/>
      <c r="K555" s="184"/>
      <c r="L555" s="184"/>
      <c r="M555" s="184"/>
      <c r="N555" s="184"/>
      <c r="O555" s="184"/>
      <c r="P555" s="184"/>
      <c r="Q555" s="184"/>
      <c r="R555" s="184"/>
      <c r="S555" s="184"/>
      <c r="T555" s="184"/>
    </row>
    <row r="556" spans="1:20" s="363" customFormat="1" ht="21.75" customHeight="1" x14ac:dyDescent="0.25">
      <c r="A556" s="184"/>
      <c r="B556" s="184"/>
      <c r="C556" s="184"/>
      <c r="E556" s="184"/>
      <c r="F556" s="184"/>
      <c r="G556" s="184"/>
      <c r="H556" s="184"/>
      <c r="I556" s="184"/>
      <c r="J556" s="184"/>
      <c r="K556" s="184"/>
      <c r="L556" s="184"/>
      <c r="M556" s="184"/>
      <c r="N556" s="184"/>
      <c r="O556" s="184"/>
      <c r="P556" s="184"/>
      <c r="Q556" s="184"/>
      <c r="R556" s="184"/>
      <c r="S556" s="184"/>
      <c r="T556" s="184"/>
    </row>
    <row r="557" spans="1:20" s="363" customFormat="1" ht="21.75" customHeight="1" x14ac:dyDescent="0.25">
      <c r="A557" s="184"/>
      <c r="B557" s="184"/>
      <c r="C557" s="184"/>
      <c r="E557" s="184"/>
      <c r="F557" s="184"/>
      <c r="G557" s="184"/>
      <c r="H557" s="184"/>
      <c r="I557" s="184"/>
      <c r="J557" s="184"/>
      <c r="K557" s="184"/>
      <c r="L557" s="184"/>
      <c r="M557" s="184"/>
      <c r="N557" s="184"/>
      <c r="O557" s="184"/>
      <c r="P557" s="184"/>
      <c r="Q557" s="184"/>
      <c r="R557" s="184"/>
      <c r="S557" s="184"/>
      <c r="T557" s="184"/>
    </row>
    <row r="558" spans="1:20" s="363" customFormat="1" ht="21.75" customHeight="1" x14ac:dyDescent="0.25">
      <c r="A558" s="184"/>
      <c r="B558" s="184"/>
      <c r="C558" s="184"/>
      <c r="E558" s="184"/>
      <c r="F558" s="184"/>
      <c r="G558" s="184"/>
      <c r="H558" s="184"/>
      <c r="I558" s="184"/>
      <c r="J558" s="184"/>
      <c r="K558" s="184"/>
      <c r="L558" s="184"/>
      <c r="M558" s="184"/>
      <c r="N558" s="184"/>
      <c r="O558" s="184"/>
      <c r="P558" s="184"/>
      <c r="Q558" s="184"/>
      <c r="R558" s="184"/>
      <c r="S558" s="184"/>
      <c r="T558" s="184"/>
    </row>
    <row r="559" spans="1:20" s="363" customFormat="1" ht="21.75" customHeight="1" x14ac:dyDescent="0.25">
      <c r="A559" s="184"/>
      <c r="B559" s="184"/>
      <c r="C559" s="184"/>
      <c r="E559" s="184"/>
      <c r="F559" s="184"/>
      <c r="G559" s="184"/>
      <c r="H559" s="184"/>
      <c r="I559" s="184"/>
      <c r="J559" s="184"/>
      <c r="K559" s="184"/>
      <c r="L559" s="184"/>
      <c r="M559" s="184"/>
      <c r="N559" s="184"/>
      <c r="O559" s="184"/>
      <c r="P559" s="184"/>
      <c r="Q559" s="184"/>
      <c r="R559" s="184"/>
      <c r="S559" s="184"/>
      <c r="T559" s="184"/>
    </row>
    <row r="560" spans="1:20" s="363" customFormat="1" ht="21.75" customHeight="1" x14ac:dyDescent="0.25">
      <c r="A560" s="184"/>
      <c r="B560" s="184"/>
      <c r="C560" s="184"/>
      <c r="E560" s="184"/>
      <c r="F560" s="184"/>
      <c r="G560" s="184"/>
      <c r="H560" s="184"/>
      <c r="I560" s="184"/>
      <c r="J560" s="184"/>
      <c r="K560" s="184"/>
      <c r="L560" s="184"/>
      <c r="M560" s="184"/>
      <c r="N560" s="184"/>
      <c r="O560" s="184"/>
      <c r="P560" s="184"/>
      <c r="Q560" s="184"/>
      <c r="R560" s="184"/>
      <c r="S560" s="184"/>
      <c r="T560" s="184"/>
    </row>
    <row r="561" spans="1:20" s="363" customFormat="1" ht="21.75" customHeight="1" x14ac:dyDescent="0.25">
      <c r="A561" s="184"/>
      <c r="B561" s="184"/>
      <c r="C561" s="184"/>
      <c r="E561" s="184"/>
      <c r="F561" s="184"/>
      <c r="G561" s="184"/>
      <c r="H561" s="184"/>
      <c r="I561" s="184"/>
      <c r="J561" s="184"/>
      <c r="K561" s="184"/>
      <c r="L561" s="184"/>
      <c r="M561" s="184"/>
      <c r="N561" s="184"/>
      <c r="O561" s="184"/>
      <c r="P561" s="184"/>
      <c r="Q561" s="184"/>
      <c r="R561" s="184"/>
      <c r="S561" s="184"/>
      <c r="T561" s="184"/>
    </row>
    <row r="562" spans="1:20" s="363" customFormat="1" ht="21.75" customHeight="1" x14ac:dyDescent="0.25">
      <c r="A562" s="184"/>
      <c r="B562" s="184"/>
      <c r="C562" s="184"/>
      <c r="E562" s="184"/>
      <c r="F562" s="184"/>
      <c r="G562" s="184"/>
      <c r="H562" s="184"/>
      <c r="I562" s="184"/>
      <c r="J562" s="184"/>
      <c r="K562" s="184"/>
      <c r="L562" s="184"/>
      <c r="M562" s="184"/>
      <c r="N562" s="184"/>
      <c r="O562" s="184"/>
      <c r="P562" s="184"/>
      <c r="Q562" s="184"/>
      <c r="R562" s="184"/>
      <c r="S562" s="184"/>
      <c r="T562" s="184"/>
    </row>
    <row r="563" spans="1:20" s="363" customFormat="1" ht="21.75" customHeight="1" x14ac:dyDescent="0.25">
      <c r="A563" s="184"/>
      <c r="B563" s="184"/>
      <c r="C563" s="184"/>
      <c r="E563" s="184"/>
      <c r="F563" s="184"/>
      <c r="G563" s="184"/>
      <c r="H563" s="184"/>
      <c r="I563" s="184"/>
      <c r="J563" s="184"/>
      <c r="K563" s="184"/>
      <c r="L563" s="184"/>
      <c r="M563" s="184"/>
      <c r="N563" s="184"/>
      <c r="O563" s="184"/>
      <c r="P563" s="184"/>
      <c r="Q563" s="184"/>
      <c r="R563" s="184"/>
      <c r="S563" s="184"/>
      <c r="T563" s="184"/>
    </row>
    <row r="564" spans="1:20" s="363" customFormat="1" ht="21.75" customHeight="1" x14ac:dyDescent="0.25">
      <c r="A564" s="184"/>
      <c r="B564" s="184"/>
      <c r="C564" s="184"/>
      <c r="E564" s="184"/>
      <c r="F564" s="184"/>
      <c r="G564" s="184"/>
      <c r="H564" s="184"/>
      <c r="I564" s="184"/>
      <c r="J564" s="184"/>
      <c r="K564" s="184"/>
      <c r="L564" s="184"/>
      <c r="M564" s="184"/>
      <c r="N564" s="184"/>
      <c r="O564" s="184"/>
      <c r="P564" s="184"/>
      <c r="Q564" s="184"/>
      <c r="R564" s="184"/>
      <c r="S564" s="184"/>
      <c r="T564" s="184"/>
    </row>
    <row r="565" spans="1:20" s="363" customFormat="1" ht="21.75" customHeight="1" x14ac:dyDescent="0.25">
      <c r="A565" s="184"/>
      <c r="B565" s="184"/>
      <c r="C565" s="184"/>
      <c r="E565" s="184"/>
      <c r="F565" s="184"/>
      <c r="G565" s="184"/>
      <c r="H565" s="184"/>
      <c r="I565" s="184"/>
      <c r="J565" s="184"/>
      <c r="K565" s="184"/>
      <c r="L565" s="184"/>
      <c r="M565" s="184"/>
      <c r="N565" s="184"/>
      <c r="O565" s="184"/>
      <c r="P565" s="184"/>
      <c r="Q565" s="184"/>
      <c r="R565" s="184"/>
      <c r="S565" s="184"/>
      <c r="T565" s="184"/>
    </row>
    <row r="566" spans="1:20" s="363" customFormat="1" ht="21.75" customHeight="1" x14ac:dyDescent="0.25">
      <c r="A566" s="184"/>
      <c r="B566" s="184"/>
      <c r="C566" s="184"/>
      <c r="E566" s="184"/>
      <c r="F566" s="184"/>
      <c r="G566" s="184"/>
      <c r="H566" s="184"/>
      <c r="I566" s="184"/>
      <c r="J566" s="184"/>
      <c r="K566" s="184"/>
      <c r="L566" s="184"/>
      <c r="M566" s="184"/>
      <c r="N566" s="184"/>
      <c r="O566" s="184"/>
      <c r="P566" s="184"/>
      <c r="Q566" s="184"/>
      <c r="R566" s="184"/>
      <c r="S566" s="184"/>
      <c r="T566" s="184"/>
    </row>
    <row r="567" spans="1:20" s="363" customFormat="1" ht="21.75" customHeight="1" x14ac:dyDescent="0.25">
      <c r="A567" s="184"/>
      <c r="B567" s="184"/>
      <c r="C567" s="184"/>
      <c r="E567" s="184"/>
      <c r="F567" s="184"/>
      <c r="G567" s="184"/>
      <c r="H567" s="184"/>
      <c r="I567" s="184"/>
      <c r="J567" s="184"/>
      <c r="K567" s="184"/>
      <c r="L567" s="184"/>
      <c r="M567" s="184"/>
      <c r="N567" s="184"/>
      <c r="O567" s="184"/>
      <c r="P567" s="184"/>
      <c r="Q567" s="184"/>
      <c r="R567" s="184"/>
      <c r="S567" s="184"/>
      <c r="T567" s="184"/>
    </row>
    <row r="568" spans="1:20" s="363" customFormat="1" ht="21.75" customHeight="1" x14ac:dyDescent="0.25">
      <c r="A568" s="184"/>
      <c r="B568" s="184"/>
      <c r="C568" s="184"/>
      <c r="E568" s="184"/>
      <c r="F568" s="184"/>
      <c r="G568" s="184"/>
      <c r="H568" s="184"/>
      <c r="I568" s="184"/>
      <c r="J568" s="184"/>
      <c r="K568" s="184"/>
      <c r="L568" s="184"/>
      <c r="M568" s="184"/>
      <c r="N568" s="184"/>
      <c r="O568" s="184"/>
      <c r="P568" s="184"/>
      <c r="Q568" s="184"/>
      <c r="R568" s="184"/>
      <c r="S568" s="184"/>
      <c r="T568" s="184"/>
    </row>
    <row r="569" spans="1:20" s="363" customFormat="1" ht="21.75" customHeight="1" x14ac:dyDescent="0.25">
      <c r="A569" s="184"/>
      <c r="B569" s="184"/>
      <c r="C569" s="184"/>
      <c r="E569" s="184"/>
      <c r="F569" s="184"/>
      <c r="G569" s="184"/>
      <c r="H569" s="184"/>
      <c r="I569" s="184"/>
      <c r="J569" s="184"/>
      <c r="K569" s="184"/>
      <c r="L569" s="184"/>
      <c r="M569" s="184"/>
      <c r="N569" s="184"/>
      <c r="O569" s="184"/>
      <c r="P569" s="184"/>
      <c r="Q569" s="184"/>
      <c r="R569" s="184"/>
      <c r="S569" s="184"/>
      <c r="T569" s="184"/>
    </row>
    <row r="570" spans="1:20" s="363" customFormat="1" ht="21.75" customHeight="1" x14ac:dyDescent="0.25">
      <c r="A570" s="184"/>
      <c r="B570" s="184"/>
      <c r="C570" s="184"/>
      <c r="E570" s="184"/>
      <c r="F570" s="184"/>
      <c r="G570" s="184"/>
      <c r="H570" s="184"/>
      <c r="I570" s="184"/>
      <c r="J570" s="184"/>
      <c r="K570" s="184"/>
      <c r="L570" s="184"/>
      <c r="M570" s="184"/>
      <c r="N570" s="184"/>
      <c r="O570" s="184"/>
      <c r="P570" s="184"/>
      <c r="Q570" s="184"/>
      <c r="R570" s="184"/>
      <c r="S570" s="184"/>
      <c r="T570" s="184"/>
    </row>
    <row r="571" spans="1:20" s="363" customFormat="1" ht="21.75" customHeight="1" x14ac:dyDescent="0.25">
      <c r="A571" s="184"/>
      <c r="B571" s="184"/>
      <c r="C571" s="184"/>
      <c r="E571" s="184"/>
      <c r="F571" s="184"/>
      <c r="G571" s="184"/>
      <c r="H571" s="184"/>
      <c r="I571" s="184"/>
      <c r="J571" s="184"/>
      <c r="K571" s="184"/>
      <c r="L571" s="184"/>
      <c r="M571" s="184"/>
      <c r="N571" s="184"/>
      <c r="O571" s="184"/>
      <c r="P571" s="184"/>
      <c r="Q571" s="184"/>
      <c r="R571" s="184"/>
      <c r="S571" s="184"/>
      <c r="T571" s="184"/>
    </row>
    <row r="572" spans="1:20" s="363" customFormat="1" ht="21.75" customHeight="1" x14ac:dyDescent="0.25">
      <c r="A572" s="184"/>
      <c r="B572" s="184"/>
      <c r="C572" s="184"/>
      <c r="E572" s="184"/>
      <c r="F572" s="184"/>
      <c r="G572" s="184"/>
      <c r="H572" s="184"/>
      <c r="I572" s="184"/>
      <c r="J572" s="184"/>
      <c r="K572" s="184"/>
      <c r="L572" s="184"/>
      <c r="M572" s="184"/>
      <c r="N572" s="184"/>
      <c r="O572" s="184"/>
      <c r="P572" s="184"/>
      <c r="Q572" s="184"/>
      <c r="R572" s="184"/>
      <c r="S572" s="184"/>
      <c r="T572" s="184"/>
    </row>
    <row r="573" spans="1:20" s="363" customFormat="1" ht="21.75" customHeight="1" x14ac:dyDescent="0.25">
      <c r="A573" s="184"/>
      <c r="B573" s="184"/>
      <c r="C573" s="184"/>
      <c r="E573" s="184"/>
      <c r="F573" s="184"/>
      <c r="G573" s="184"/>
      <c r="H573" s="184"/>
      <c r="I573" s="184"/>
      <c r="J573" s="184"/>
      <c r="K573" s="184"/>
      <c r="L573" s="184"/>
      <c r="M573" s="184"/>
      <c r="N573" s="184"/>
      <c r="O573" s="184"/>
      <c r="P573" s="184"/>
      <c r="Q573" s="184"/>
      <c r="R573" s="184"/>
      <c r="S573" s="184"/>
      <c r="T573" s="184"/>
    </row>
    <row r="574" spans="1:20" s="363" customFormat="1" ht="21.75" customHeight="1" x14ac:dyDescent="0.25">
      <c r="A574" s="184"/>
      <c r="B574" s="184"/>
      <c r="C574" s="184"/>
      <c r="E574" s="184"/>
      <c r="F574" s="184"/>
      <c r="G574" s="184"/>
      <c r="H574" s="184"/>
      <c r="I574" s="184"/>
      <c r="J574" s="184"/>
      <c r="K574" s="184"/>
      <c r="L574" s="184"/>
      <c r="M574" s="184"/>
      <c r="N574" s="184"/>
      <c r="O574" s="184"/>
      <c r="P574" s="184"/>
      <c r="Q574" s="184"/>
      <c r="R574" s="184"/>
      <c r="S574" s="184"/>
      <c r="T574" s="184"/>
    </row>
    <row r="575" spans="1:20" s="363" customFormat="1" ht="21.75" customHeight="1" x14ac:dyDescent="0.25">
      <c r="A575" s="184"/>
      <c r="B575" s="184"/>
      <c r="C575" s="184"/>
      <c r="E575" s="184"/>
      <c r="F575" s="184"/>
      <c r="G575" s="184"/>
      <c r="H575" s="184"/>
      <c r="I575" s="184"/>
      <c r="J575" s="184"/>
      <c r="K575" s="184"/>
      <c r="L575" s="184"/>
      <c r="M575" s="184"/>
      <c r="N575" s="184"/>
      <c r="O575" s="184"/>
      <c r="P575" s="184"/>
      <c r="Q575" s="184"/>
      <c r="R575" s="184"/>
      <c r="S575" s="184"/>
      <c r="T575" s="184"/>
    </row>
    <row r="576" spans="1:20" s="363" customFormat="1" ht="21.75" customHeight="1" x14ac:dyDescent="0.25">
      <c r="A576" s="184"/>
      <c r="B576" s="184"/>
      <c r="C576" s="184"/>
      <c r="E576" s="184"/>
      <c r="F576" s="184"/>
      <c r="G576" s="184"/>
      <c r="H576" s="184"/>
      <c r="I576" s="184"/>
      <c r="J576" s="184"/>
      <c r="K576" s="184"/>
      <c r="L576" s="184"/>
      <c r="M576" s="184"/>
      <c r="N576" s="184"/>
      <c r="O576" s="184"/>
      <c r="P576" s="184"/>
      <c r="Q576" s="184"/>
      <c r="R576" s="184"/>
      <c r="S576" s="184"/>
      <c r="T576" s="184"/>
    </row>
    <row r="577" spans="1:20" s="363" customFormat="1" ht="21.75" customHeight="1" x14ac:dyDescent="0.25">
      <c r="A577" s="184"/>
      <c r="B577" s="184"/>
      <c r="C577" s="184"/>
      <c r="E577" s="184"/>
      <c r="F577" s="184"/>
      <c r="G577" s="184"/>
      <c r="H577" s="184"/>
      <c r="I577" s="184"/>
      <c r="J577" s="184"/>
      <c r="K577" s="184"/>
      <c r="L577" s="184"/>
      <c r="M577" s="184"/>
      <c r="N577" s="184"/>
      <c r="O577" s="184"/>
      <c r="P577" s="184"/>
      <c r="Q577" s="184"/>
      <c r="R577" s="184"/>
      <c r="S577" s="184"/>
      <c r="T577" s="184"/>
    </row>
    <row r="578" spans="1:20" s="363" customFormat="1" ht="21.75" customHeight="1" x14ac:dyDescent="0.25">
      <c r="A578" s="184"/>
      <c r="B578" s="184"/>
      <c r="C578" s="184"/>
      <c r="E578" s="184"/>
      <c r="F578" s="184"/>
      <c r="G578" s="184"/>
      <c r="H578" s="184"/>
      <c r="I578" s="184"/>
      <c r="J578" s="184"/>
      <c r="K578" s="184"/>
      <c r="L578" s="184"/>
      <c r="M578" s="184"/>
      <c r="N578" s="184"/>
      <c r="O578" s="184"/>
      <c r="P578" s="184"/>
      <c r="Q578" s="184"/>
      <c r="R578" s="184"/>
      <c r="S578" s="184"/>
      <c r="T578" s="184"/>
    </row>
    <row r="579" spans="1:20" s="363" customFormat="1" ht="21.75" customHeight="1" x14ac:dyDescent="0.25">
      <c r="A579" s="184"/>
      <c r="B579" s="184"/>
      <c r="C579" s="184"/>
      <c r="E579" s="184"/>
      <c r="F579" s="184"/>
      <c r="G579" s="184"/>
      <c r="H579" s="184"/>
      <c r="I579" s="184"/>
      <c r="J579" s="184"/>
      <c r="K579" s="184"/>
      <c r="L579" s="184"/>
      <c r="M579" s="184"/>
      <c r="N579" s="184"/>
      <c r="O579" s="184"/>
      <c r="P579" s="184"/>
      <c r="Q579" s="184"/>
      <c r="R579" s="184"/>
      <c r="S579" s="184"/>
      <c r="T579" s="184"/>
    </row>
    <row r="580" spans="1:20" s="363" customFormat="1" ht="21.75" customHeight="1" x14ac:dyDescent="0.25">
      <c r="A580" s="184"/>
      <c r="B580" s="184"/>
      <c r="C580" s="184"/>
      <c r="E580" s="184"/>
      <c r="F580" s="184"/>
      <c r="G580" s="184"/>
      <c r="H580" s="184"/>
      <c r="I580" s="184"/>
      <c r="J580" s="184"/>
      <c r="K580" s="184"/>
      <c r="L580" s="184"/>
      <c r="M580" s="184"/>
      <c r="N580" s="184"/>
      <c r="O580" s="184"/>
      <c r="P580" s="184"/>
      <c r="Q580" s="184"/>
      <c r="R580" s="184"/>
      <c r="S580" s="184"/>
      <c r="T580" s="184"/>
    </row>
  </sheetData>
  <autoFilter ref="A2:T125"/>
  <mergeCells count="77">
    <mergeCell ref="A402:D402"/>
    <mergeCell ref="I202:I203"/>
    <mergeCell ref="K202:K203"/>
    <mergeCell ref="L202:L203"/>
    <mergeCell ref="M202:M203"/>
    <mergeCell ref="A320:A344"/>
    <mergeCell ref="E329:K329"/>
    <mergeCell ref="A353:A356"/>
    <mergeCell ref="A357:A360"/>
    <mergeCell ref="A361:A375"/>
    <mergeCell ref="A376:A394"/>
    <mergeCell ref="A395:D395"/>
    <mergeCell ref="I186:I194"/>
    <mergeCell ref="K186:K194"/>
    <mergeCell ref="L186:L194"/>
    <mergeCell ref="M186:M194"/>
    <mergeCell ref="I196:I200"/>
    <mergeCell ref="K196:K200"/>
    <mergeCell ref="L196:L200"/>
    <mergeCell ref="M196:M200"/>
    <mergeCell ref="I166:I174"/>
    <mergeCell ref="K166:K174"/>
    <mergeCell ref="L166:L174"/>
    <mergeCell ref="M166:M174"/>
    <mergeCell ref="I175:I185"/>
    <mergeCell ref="K175:K185"/>
    <mergeCell ref="L175:L185"/>
    <mergeCell ref="M175:M185"/>
    <mergeCell ref="I145:I155"/>
    <mergeCell ref="K145:K155"/>
    <mergeCell ref="L145:L155"/>
    <mergeCell ref="M145:M155"/>
    <mergeCell ref="I157:I165"/>
    <mergeCell ref="K157:K165"/>
    <mergeCell ref="L157:L165"/>
    <mergeCell ref="M157:M165"/>
    <mergeCell ref="I100:I110"/>
    <mergeCell ref="K100:K110"/>
    <mergeCell ref="L100:L110"/>
    <mergeCell ref="M100:M110"/>
    <mergeCell ref="I132:I144"/>
    <mergeCell ref="K132:K144"/>
    <mergeCell ref="L132:L144"/>
    <mergeCell ref="M132:M144"/>
    <mergeCell ref="I79:I88"/>
    <mergeCell ref="K79:K88"/>
    <mergeCell ref="L79:L88"/>
    <mergeCell ref="M79:M88"/>
    <mergeCell ref="I89:I98"/>
    <mergeCell ref="K89:K98"/>
    <mergeCell ref="L89:L98"/>
    <mergeCell ref="M89:M98"/>
    <mergeCell ref="I50:I68"/>
    <mergeCell ref="K50:K68"/>
    <mergeCell ref="L50:L68"/>
    <mergeCell ref="M50:M68"/>
    <mergeCell ref="A65:A76"/>
    <mergeCell ref="I69:I78"/>
    <mergeCell ref="K69:K78"/>
    <mergeCell ref="L69:L78"/>
    <mergeCell ref="M69:M78"/>
    <mergeCell ref="M13:M25"/>
    <mergeCell ref="M26:M35"/>
    <mergeCell ref="A28:A33"/>
    <mergeCell ref="I36:I46"/>
    <mergeCell ref="K36:K46"/>
    <mergeCell ref="L36:L46"/>
    <mergeCell ref="M36:M46"/>
    <mergeCell ref="A1:D1"/>
    <mergeCell ref="I1:L1"/>
    <mergeCell ref="A3:A18"/>
    <mergeCell ref="I3:I12"/>
    <mergeCell ref="K3:K12"/>
    <mergeCell ref="L3:L12"/>
    <mergeCell ref="I13:I25"/>
    <mergeCell ref="K13:K25"/>
    <mergeCell ref="L13:L25"/>
  </mergeCells>
  <hyperlinks>
    <hyperlink ref="E458" r:id="rId1" display="https://www.tdm.vn/bon-nuoc-nhua-dai-thanh-500l-ngang.html"/>
  </hyperlinks>
  <pageMargins left="0.7" right="0.7" top="0.75" bottom="0.75" header="0.3" footer="0.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1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7</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10484</v>
      </c>
      <c r="F8" s="1442"/>
      <c r="G8" s="1442"/>
      <c r="H8" s="1442"/>
      <c r="I8" s="1442"/>
      <c r="J8" s="1442"/>
      <c r="K8" s="1442"/>
      <c r="L8" s="1442"/>
      <c r="N8" s="828"/>
      <c r="O8" s="823"/>
      <c r="P8" s="823"/>
    </row>
    <row r="9" spans="1:22" ht="34.5" customHeight="1" x14ac:dyDescent="0.25">
      <c r="A9" s="1443" t="s">
        <v>9</v>
      </c>
      <c r="B9" s="1443"/>
      <c r="C9" s="1443"/>
      <c r="D9" s="1443"/>
      <c r="E9" s="1444" t="s">
        <v>10485</v>
      </c>
      <c r="F9" s="1444"/>
      <c r="G9" s="829"/>
      <c r="H9" s="829"/>
      <c r="I9" s="829"/>
      <c r="J9" s="829"/>
      <c r="K9" s="829"/>
      <c r="L9" s="829"/>
      <c r="N9" s="828"/>
      <c r="O9" s="823"/>
      <c r="P9" s="823"/>
    </row>
    <row r="10" spans="1:22" ht="22.5" customHeight="1" x14ac:dyDescent="0.25">
      <c r="A10" s="1445" t="s">
        <v>11</v>
      </c>
      <c r="B10" s="1445"/>
      <c r="C10" s="830"/>
      <c r="E10" s="75" t="s">
        <v>10486</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10487</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10461</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I20</f>
        <v>188.9</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146.25" customHeight="1" x14ac:dyDescent="0.25">
      <c r="A15" s="830" t="s">
        <v>21</v>
      </c>
      <c r="B15" s="830"/>
      <c r="C15" s="830"/>
      <c r="E15" s="1446" t="s">
        <v>10490</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10748</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10488</v>
      </c>
      <c r="N18" s="1499"/>
      <c r="O18" s="1499"/>
      <c r="P18" s="1499"/>
      <c r="Q18" s="1499"/>
      <c r="R18" s="1499"/>
      <c r="S18" s="1499"/>
      <c r="T18" s="1499"/>
    </row>
    <row r="19" spans="1:20" s="2" customFormat="1" ht="63" customHeight="1" x14ac:dyDescent="0.25">
      <c r="A19" s="838">
        <v>1</v>
      </c>
      <c r="B19" s="900">
        <v>555</v>
      </c>
      <c r="C19" s="900">
        <v>86</v>
      </c>
      <c r="D19" s="35" t="s">
        <v>18</v>
      </c>
      <c r="E19" s="901" t="s">
        <v>10450</v>
      </c>
      <c r="F19" s="840">
        <v>2</v>
      </c>
      <c r="G19" s="841">
        <f>0.3*550000*1.19</f>
        <v>196350</v>
      </c>
      <c r="H19" s="904">
        <v>1.19</v>
      </c>
      <c r="I19" s="1517">
        <v>188.9</v>
      </c>
      <c r="J19" s="1518"/>
      <c r="K19" s="844">
        <f>ROUND(G19*H19*I19,)</f>
        <v>44137713</v>
      </c>
      <c r="L19" s="898" t="s">
        <v>10461</v>
      </c>
      <c r="M19" s="25"/>
      <c r="N19" s="1499"/>
      <c r="O19" s="1499"/>
      <c r="P19" s="1499"/>
      <c r="Q19" s="1499"/>
      <c r="R19" s="1499"/>
      <c r="S19" s="1499"/>
      <c r="T19" s="1499"/>
    </row>
    <row r="20" spans="1:20" ht="25.5" customHeight="1" x14ac:dyDescent="0.25">
      <c r="A20" s="1452" t="s">
        <v>39</v>
      </c>
      <c r="B20" s="1453"/>
      <c r="C20" s="1453"/>
      <c r="D20" s="1453"/>
      <c r="E20" s="1453"/>
      <c r="F20" s="1453"/>
      <c r="G20" s="1453"/>
      <c r="H20" s="1454"/>
      <c r="I20" s="1519">
        <f>SUM(I19:I19)</f>
        <v>188.9</v>
      </c>
      <c r="J20" s="1520"/>
      <c r="K20" s="848">
        <f>SUM(K19:K19)</f>
        <v>44137713</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59" t="s">
        <v>10361</v>
      </c>
      <c r="E23" s="59" t="s">
        <v>29</v>
      </c>
      <c r="F23" s="59" t="s">
        <v>30</v>
      </c>
      <c r="G23" s="1461" t="s">
        <v>31</v>
      </c>
      <c r="H23" s="1462"/>
      <c r="I23" s="852" t="s">
        <v>33</v>
      </c>
      <c r="J23" s="59" t="s">
        <v>44</v>
      </c>
      <c r="K23" s="59" t="s">
        <v>35</v>
      </c>
      <c r="L23" s="49" t="s">
        <v>41</v>
      </c>
      <c r="M23" s="854"/>
    </row>
    <row r="24" spans="1:20" ht="120.75" customHeight="1" x14ac:dyDescent="0.25">
      <c r="A24" s="132">
        <f t="shared" ref="A24:I24" si="0">A19</f>
        <v>1</v>
      </c>
      <c r="B24" s="132">
        <f t="shared" si="0"/>
        <v>555</v>
      </c>
      <c r="C24" s="132">
        <f t="shared" si="0"/>
        <v>86</v>
      </c>
      <c r="D24" s="132" t="str">
        <f t="shared" si="0"/>
        <v>m²</v>
      </c>
      <c r="E24" s="132" t="str">
        <f t="shared" si="0"/>
        <v>LUK</v>
      </c>
      <c r="F24" s="60">
        <f t="shared" si="0"/>
        <v>2</v>
      </c>
      <c r="G24" s="1463">
        <f t="shared" si="0"/>
        <v>196350</v>
      </c>
      <c r="H24" s="1464"/>
      <c r="I24" s="855">
        <f t="shared" si="0"/>
        <v>188.9</v>
      </c>
      <c r="J24" s="839">
        <v>1.5</v>
      </c>
      <c r="K24" s="63">
        <f>G24*I24*J24</f>
        <v>55635772.5</v>
      </c>
      <c r="L24" s="1084" t="s">
        <v>10749</v>
      </c>
      <c r="M24" s="854"/>
    </row>
    <row r="25" spans="1:20" s="116" customFormat="1" ht="33" customHeight="1" x14ac:dyDescent="0.25">
      <c r="A25" s="1514" t="s">
        <v>10368</v>
      </c>
      <c r="B25" s="1515"/>
      <c r="C25" s="1515"/>
      <c r="D25" s="1515"/>
      <c r="E25" s="1515"/>
      <c r="F25" s="1515"/>
      <c r="G25" s="1515"/>
      <c r="H25" s="1516"/>
      <c r="I25" s="846">
        <f>SUM(I24:I24)</f>
        <v>188.9</v>
      </c>
      <c r="J25" s="893"/>
      <c r="K25" s="894">
        <f>SUM(K24)</f>
        <v>55635772.5</v>
      </c>
      <c r="L25" s="895"/>
      <c r="M25" s="854"/>
      <c r="O25" s="896"/>
      <c r="P25" s="896"/>
    </row>
    <row r="26" spans="1:20" s="67" customFormat="1" ht="45.75" customHeight="1" x14ac:dyDescent="0.25">
      <c r="A26" s="50">
        <v>2</v>
      </c>
      <c r="B26" s="1465" t="s">
        <v>10369</v>
      </c>
      <c r="C26" s="1466"/>
      <c r="D26" s="1466"/>
      <c r="E26" s="1466"/>
      <c r="F26" s="1466"/>
      <c r="G26" s="1466"/>
      <c r="H26" s="1467"/>
      <c r="I26" s="1295" t="s">
        <v>10370</v>
      </c>
      <c r="J26" s="1468"/>
      <c r="K26" s="1468"/>
      <c r="L26" s="1468"/>
      <c r="M26" s="856"/>
      <c r="O26" s="857"/>
      <c r="P26" s="857"/>
    </row>
    <row r="27" spans="1:20" s="2" customFormat="1" ht="81" customHeight="1" x14ac:dyDescent="0.25">
      <c r="A27" s="132"/>
      <c r="B27" s="1469" t="s">
        <v>10371</v>
      </c>
      <c r="C27" s="1469"/>
      <c r="D27" s="59" t="s">
        <v>50</v>
      </c>
      <c r="E27" s="59" t="s">
        <v>51</v>
      </c>
      <c r="F27" s="59" t="s">
        <v>52</v>
      </c>
      <c r="G27" s="1461" t="s">
        <v>53</v>
      </c>
      <c r="H27" s="1462"/>
      <c r="I27" s="859" t="s">
        <v>54</v>
      </c>
      <c r="J27" s="59" t="s">
        <v>44</v>
      </c>
      <c r="K27" s="860" t="s">
        <v>35</v>
      </c>
      <c r="L27" s="861" t="s">
        <v>41</v>
      </c>
      <c r="M27" s="821"/>
      <c r="O27" s="862"/>
      <c r="P27" s="862"/>
    </row>
    <row r="28" spans="1:20" ht="34.5" customHeight="1" x14ac:dyDescent="0.25">
      <c r="A28" s="132"/>
      <c r="B28" s="1285" t="s">
        <v>10372</v>
      </c>
      <c r="C28" s="1285"/>
      <c r="D28" s="132"/>
      <c r="E28" s="132" t="s">
        <v>56</v>
      </c>
      <c r="F28" s="132">
        <v>6</v>
      </c>
      <c r="G28" s="1287">
        <f>20000*30</f>
        <v>600000</v>
      </c>
      <c r="H28" s="1288"/>
      <c r="I28" s="132">
        <v>2</v>
      </c>
      <c r="J28" s="727">
        <v>0.5</v>
      </c>
      <c r="K28" s="73">
        <f>F28*G28*I28*J28</f>
        <v>3600000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59235772.5</v>
      </c>
      <c r="L29" s="74"/>
      <c r="M29" s="822"/>
    </row>
    <row r="30" spans="1:20" ht="61.5" hidden="1" customHeight="1" x14ac:dyDescent="0.25">
      <c r="A30" s="1470" t="s">
        <v>10442</v>
      </c>
      <c r="B30" s="1470"/>
      <c r="C30" s="1470"/>
      <c r="D30" s="1470"/>
      <c r="E30" s="1470"/>
      <c r="F30" s="1470"/>
      <c r="G30" s="1470"/>
      <c r="H30" s="1470"/>
      <c r="I30" s="1470"/>
      <c r="J30" s="1470"/>
      <c r="K30" s="1470"/>
      <c r="L30" s="1470"/>
    </row>
    <row r="31" spans="1:20" ht="56.25" hidden="1" customHeight="1" x14ac:dyDescent="0.25">
      <c r="A31" s="851" t="s">
        <v>25</v>
      </c>
      <c r="B31" s="1471" t="s">
        <v>58</v>
      </c>
      <c r="C31" s="1472"/>
      <c r="D31" s="1472"/>
      <c r="E31" s="1473"/>
      <c r="F31" s="864" t="s">
        <v>60</v>
      </c>
      <c r="G31" s="1452" t="s">
        <v>31</v>
      </c>
      <c r="H31" s="1454"/>
      <c r="I31" s="865" t="s">
        <v>61</v>
      </c>
      <c r="J31" s="866" t="s">
        <v>34</v>
      </c>
      <c r="K31" s="863" t="s">
        <v>35</v>
      </c>
      <c r="L31" s="853" t="s">
        <v>41</v>
      </c>
    </row>
    <row r="32" spans="1:20" ht="43.5" hidden="1" customHeight="1" x14ac:dyDescent="0.25">
      <c r="A32" s="132">
        <v>1</v>
      </c>
      <c r="B32" s="1474" t="str">
        <f>'[3]vật kiến trúc 2026'!B234</f>
        <v>Trụ bê tông cắm ranh hàng rào cao 1,2 đến 2,2m</v>
      </c>
      <c r="C32" s="1475"/>
      <c r="D32" s="1475"/>
      <c r="E32" s="1476"/>
      <c r="F32" s="131" t="str">
        <f>VLOOKUP(B32,'[3]vật kiến trúc 2026'!$B$3:$D$442,2,0)</f>
        <v>trụ</v>
      </c>
      <c r="G32" s="1477">
        <f>VLOOKUP(B32,'[3]vật kiến trúc 2026'!B29:$D$442,3,0)</f>
        <v>58000</v>
      </c>
      <c r="H32" s="1478"/>
      <c r="I32" s="867">
        <v>33</v>
      </c>
      <c r="J32" s="868">
        <v>1</v>
      </c>
      <c r="K32" s="844">
        <f t="shared" ref="K32:K37" si="1">ROUND(G32*I32*J32,)</f>
        <v>1914000</v>
      </c>
      <c r="L32" s="869">
        <f>VLOOKUP(B32,'[3]vật kiến trúc 2026'!B30:$L$442,4,0)</f>
        <v>0</v>
      </c>
    </row>
    <row r="33" spans="1:16" ht="37.5" hidden="1" customHeight="1" x14ac:dyDescent="0.25">
      <c r="A33" s="132">
        <v>2</v>
      </c>
      <c r="B33" s="1474" t="s">
        <v>9998</v>
      </c>
      <c r="C33" s="1475"/>
      <c r="D33" s="1475"/>
      <c r="E33" s="1476"/>
      <c r="F33" s="131" t="str">
        <f>VLOOKUP(B33,'[3]vật kiến trúc 2026'!$B$3:$D$442,2,0)</f>
        <v>m2</v>
      </c>
      <c r="G33" s="1477">
        <f>VLOOKUP(B33,'[3]vật kiến trúc 2026'!B33:$D$442,3,0)</f>
        <v>1008000</v>
      </c>
      <c r="H33" s="1478"/>
      <c r="I33" s="87">
        <f>2.1*1.5*2</f>
        <v>6.3000000000000007</v>
      </c>
      <c r="J33" s="868">
        <v>1</v>
      </c>
      <c r="K33" s="844">
        <f t="shared" si="1"/>
        <v>6350400</v>
      </c>
      <c r="L33" s="869">
        <f>VLOOKUP(B33,'[3]vật kiến trúc 2026'!B34:$L$442,4,0)</f>
        <v>0</v>
      </c>
    </row>
    <row r="34" spans="1:16" ht="37.5" hidden="1" customHeight="1" x14ac:dyDescent="0.25">
      <c r="A34" s="1286">
        <v>3</v>
      </c>
      <c r="B34" s="1474" t="str">
        <f>'[3]vật kiến trúc 2026'!B204</f>
        <v>Trụ BTCT + xây gạch.</v>
      </c>
      <c r="C34" s="1475"/>
      <c r="D34" s="1475"/>
      <c r="E34" s="1476"/>
      <c r="F34" s="131" t="str">
        <f>VLOOKUP(B34,'[3]vật kiến trúc 2026'!$B$3:$D$442,2,0)</f>
        <v>m3</v>
      </c>
      <c r="G34" s="1477">
        <f>VLOOKUP(B34,'[3]vật kiến trúc 2026'!B34:$D$442,3,0)</f>
        <v>1798000</v>
      </c>
      <c r="H34" s="1478"/>
      <c r="I34" s="870">
        <f>(0.42*0.42*3.4*2)-I35</f>
        <v>0.87039999999999973</v>
      </c>
      <c r="J34" s="868">
        <v>1</v>
      </c>
      <c r="K34" s="844">
        <f t="shared" si="1"/>
        <v>1564979</v>
      </c>
      <c r="L34" s="869" t="str">
        <f>VLOOKUP(B34,'[3]vật kiến trúc 2026'!B35:$L$442,4,0)</f>
        <v>áp bằng các loại TS có kết cấu = gạch xây tô, xây đá</v>
      </c>
    </row>
    <row r="35" spans="1:16" ht="37.5" hidden="1" customHeight="1" x14ac:dyDescent="0.25">
      <c r="A35" s="1286"/>
      <c r="B35" s="1474" t="str">
        <f>'[3]vật kiến trúc 2026'!B167</f>
        <v>trong đó bê tông cốt thép</v>
      </c>
      <c r="C35" s="1475"/>
      <c r="D35" s="1475"/>
      <c r="E35" s="1476"/>
      <c r="F35" s="131" t="str">
        <f>VLOOKUP(B35,'[3]vật kiến trúc 2026'!$B$3:$D$442,2,0)</f>
        <v>m3</v>
      </c>
      <c r="G35" s="1477">
        <f>VLOOKUP(B35,'[3]vật kiến trúc 2026'!B35:$D$442,3,0)</f>
        <v>4493000</v>
      </c>
      <c r="H35" s="1478"/>
      <c r="I35" s="870">
        <f>(0.22*0.22*3.4*2)</f>
        <v>0.32911999999999997</v>
      </c>
      <c r="J35" s="868">
        <v>1</v>
      </c>
      <c r="K35" s="844">
        <f t="shared" si="1"/>
        <v>1478736</v>
      </c>
      <c r="L35" s="869">
        <f>VLOOKUP(B35,'[3]vật kiến trúc 2026'!B36:$L$442,4,0)</f>
        <v>0</v>
      </c>
    </row>
    <row r="36" spans="1:16" ht="36" hidden="1" customHeight="1" x14ac:dyDescent="0.25">
      <c r="A36" s="132">
        <v>4</v>
      </c>
      <c r="B36" s="1474" t="str">
        <f>'[3]vật kiến trúc 2026'!B241</f>
        <v>Hàng rào lưới B40</v>
      </c>
      <c r="C36" s="1475"/>
      <c r="D36" s="1475"/>
      <c r="E36" s="1476"/>
      <c r="F36" s="131" t="str">
        <f>VLOOKUP(B36,'[3]vật kiến trúc 2026'!$B$3:$D$442,2,0)</f>
        <v>m2</v>
      </c>
      <c r="G36" s="1477">
        <f>VLOOKUP(B36,'[3]vật kiến trúc 2026'!B36:$D$442,3,0)</f>
        <v>101000</v>
      </c>
      <c r="H36" s="1478"/>
      <c r="I36" s="89">
        <f>73*1.8</f>
        <v>131.4</v>
      </c>
      <c r="J36" s="868">
        <v>1</v>
      </c>
      <c r="K36" s="844">
        <f t="shared" si="1"/>
        <v>13271400</v>
      </c>
      <c r="L36" s="869">
        <f>VLOOKUP(B36,'[3]vật kiến trúc 2026'!B37:$L$442,4,0)</f>
        <v>0</v>
      </c>
    </row>
    <row r="37" spans="1:16" ht="37.5" hidden="1" customHeight="1" x14ac:dyDescent="0.25">
      <c r="A37" s="132">
        <v>5</v>
      </c>
      <c r="B37" s="1474" t="str">
        <f>'[3]vật kiến trúc 2026'!B240</f>
        <v>Mảng rào dây kẽm gai</v>
      </c>
      <c r="C37" s="1475"/>
      <c r="D37" s="1475"/>
      <c r="E37" s="1476"/>
      <c r="F37" s="131" t="str">
        <f>VLOOKUP(B37,'[3]vật kiến trúc 2026'!$B$3:$D$442,2,0)</f>
        <v>mét/sợi</v>
      </c>
      <c r="G37" s="1477">
        <f>VLOOKUP(B37,'[3]vật kiến trúc 2026'!B34:$D$442,3,0)</f>
        <v>4000</v>
      </c>
      <c r="H37" s="1478"/>
      <c r="I37" s="89">
        <f>73*3</f>
        <v>219</v>
      </c>
      <c r="J37" s="868">
        <v>1</v>
      </c>
      <c r="K37" s="844">
        <f t="shared" si="1"/>
        <v>876000</v>
      </c>
      <c r="L37" s="869">
        <f>VLOOKUP(B37,'[3]vật kiến trúc 2026'!B35:$L$442,4,0)</f>
        <v>0</v>
      </c>
    </row>
    <row r="38" spans="1:16" ht="23.25" hidden="1" customHeight="1" x14ac:dyDescent="0.25">
      <c r="A38" s="1480" t="s">
        <v>85</v>
      </c>
      <c r="B38" s="1480"/>
      <c r="C38" s="1480"/>
      <c r="D38" s="1480"/>
      <c r="E38" s="1480"/>
      <c r="F38" s="1480"/>
      <c r="G38" s="1480"/>
      <c r="H38" s="1480"/>
      <c r="I38" s="1480"/>
      <c r="J38" s="1480"/>
      <c r="K38" s="871">
        <v>0</v>
      </c>
      <c r="L38" s="872"/>
    </row>
    <row r="39" spans="1:16" ht="54.75" hidden="1" customHeight="1" x14ac:dyDescent="0.25">
      <c r="A39" s="1481" t="s">
        <v>10443</v>
      </c>
      <c r="B39" s="1481"/>
      <c r="C39" s="1481"/>
      <c r="D39" s="1481"/>
      <c r="E39" s="1481"/>
      <c r="F39" s="1481"/>
      <c r="G39" s="1481"/>
      <c r="H39" s="1481"/>
      <c r="I39" s="1481"/>
      <c r="J39" s="1481"/>
      <c r="K39" s="1481"/>
      <c r="L39" s="1481"/>
    </row>
    <row r="40" spans="1:16" ht="56.25" hidden="1" customHeight="1" x14ac:dyDescent="0.25">
      <c r="A40" s="863" t="s">
        <v>25</v>
      </c>
      <c r="B40" s="1480" t="s">
        <v>87</v>
      </c>
      <c r="C40" s="1480"/>
      <c r="D40" s="1480"/>
      <c r="E40" s="1480"/>
      <c r="F40" s="863" t="s">
        <v>60</v>
      </c>
      <c r="G40" s="863" t="s">
        <v>31</v>
      </c>
      <c r="H40" s="863"/>
      <c r="I40" s="865" t="s">
        <v>61</v>
      </c>
      <c r="J40" s="866" t="s">
        <v>34</v>
      </c>
      <c r="K40" s="863" t="s">
        <v>35</v>
      </c>
      <c r="L40" s="853" t="s">
        <v>41</v>
      </c>
    </row>
    <row r="41" spans="1:16" ht="33" hidden="1" customHeight="1" x14ac:dyDescent="0.25">
      <c r="A41" s="132">
        <v>1</v>
      </c>
      <c r="B41" s="888" t="s">
        <v>1179</v>
      </c>
      <c r="C41" s="888"/>
      <c r="D41" s="888"/>
      <c r="E41" s="888"/>
      <c r="F41" s="131" t="str">
        <f>VLOOKUP(B41,'[3]CÂY TRỒNG 2026'!$B$3:$D$10269,2,0)</f>
        <v>cây</v>
      </c>
      <c r="G41" s="131">
        <f>VLOOKUP(B41,'[3]CÂY TRỒNG 2026'!$B$3:$D$10269,3,0)</f>
        <v>606840</v>
      </c>
      <c r="H41" s="131"/>
      <c r="I41" s="867">
        <v>0</v>
      </c>
      <c r="J41" s="727">
        <v>1</v>
      </c>
      <c r="K41" s="106">
        <f>ROUND(G41*I41*J41,)</f>
        <v>0</v>
      </c>
      <c r="L41" s="873"/>
      <c r="M41" s="874"/>
    </row>
    <row r="42" spans="1:16" ht="28.5" hidden="1" customHeight="1" x14ac:dyDescent="0.25">
      <c r="A42" s="1480" t="s">
        <v>111</v>
      </c>
      <c r="B42" s="1480"/>
      <c r="C42" s="1480"/>
      <c r="D42" s="1480"/>
      <c r="E42" s="1480"/>
      <c r="F42" s="1480"/>
      <c r="G42" s="1480"/>
      <c r="H42" s="1480"/>
      <c r="I42" s="1480"/>
      <c r="J42" s="1480"/>
      <c r="K42" s="111">
        <f>SUM(K41:K41)</f>
        <v>0</v>
      </c>
      <c r="L42" s="872"/>
    </row>
    <row r="43" spans="1:16" ht="41.25" customHeight="1" x14ac:dyDescent="0.25">
      <c r="A43" s="1481" t="s">
        <v>10436</v>
      </c>
      <c r="B43" s="1482"/>
      <c r="C43" s="1482"/>
      <c r="D43" s="1482"/>
      <c r="E43" s="1482"/>
      <c r="F43" s="1482"/>
      <c r="G43" s="1482"/>
      <c r="H43" s="1482"/>
      <c r="I43" s="1482"/>
      <c r="J43" s="1482"/>
      <c r="K43" s="111">
        <f>IF(K20+K29+K38+K42&lt;20000000,2000000,IF(K20+K29+K38+K42&lt;50000000,4000000,IF(K20+K29+K38+K42&lt;100000000,8000000,IF(K20+K29+K38+K42&lt;200000000,12000000,IF(K20+K29+K38+K42&lt;500000000,16000000,20000000)))))</f>
        <v>12000000</v>
      </c>
      <c r="L43" s="112" t="s">
        <v>113</v>
      </c>
    </row>
    <row r="44" spans="1:16" ht="30" customHeight="1" x14ac:dyDescent="0.25">
      <c r="A44" s="1480" t="s">
        <v>10437</v>
      </c>
      <c r="B44" s="1480"/>
      <c r="C44" s="1480"/>
      <c r="D44" s="1480"/>
      <c r="E44" s="1480"/>
      <c r="F44" s="1480"/>
      <c r="G44" s="1480"/>
      <c r="H44" s="1480"/>
      <c r="I44" s="1480"/>
      <c r="J44" s="1480"/>
      <c r="K44" s="875">
        <f>K43+K42+K38+K20+K29</f>
        <v>115373485.5</v>
      </c>
      <c r="L44" s="872"/>
      <c r="M44" s="114">
        <f>K43+K29+K20</f>
        <v>115373485.5</v>
      </c>
    </row>
    <row r="45" spans="1:16" s="116" customFormat="1" ht="52.5" customHeight="1" x14ac:dyDescent="0.25">
      <c r="A45" s="1483" t="s">
        <v>115</v>
      </c>
      <c r="B45" s="1483"/>
      <c r="C45" s="1483"/>
      <c r="D45" s="1483"/>
      <c r="E45" s="1483"/>
      <c r="F45" s="1483"/>
      <c r="G45" s="1483"/>
      <c r="H45" s="1483"/>
      <c r="I45" s="1483"/>
      <c r="J45" s="1483"/>
      <c r="K45" s="1483"/>
      <c r="L45" s="1483"/>
      <c r="M45" s="854"/>
      <c r="O45" s="876"/>
      <c r="P45" s="876"/>
    </row>
    <row r="46" spans="1:16" s="119" customFormat="1" ht="48" customHeight="1" x14ac:dyDescent="0.25">
      <c r="A46" s="1479" t="s">
        <v>10375</v>
      </c>
      <c r="B46" s="1479"/>
      <c r="C46" s="1479"/>
      <c r="D46" s="1479"/>
      <c r="E46" s="1479"/>
      <c r="F46" s="1479"/>
      <c r="G46" s="1479"/>
      <c r="H46" s="1479"/>
      <c r="I46" s="1479"/>
      <c r="J46" s="1479"/>
      <c r="K46" s="1479"/>
      <c r="L46" s="1479"/>
      <c r="M46" s="752"/>
      <c r="O46" s="876"/>
      <c r="P46" s="876"/>
    </row>
    <row r="47" spans="1:16" s="119" customFormat="1" ht="54" customHeight="1" x14ac:dyDescent="0.25">
      <c r="A47" s="1479" t="s">
        <v>117</v>
      </c>
      <c r="B47" s="1479"/>
      <c r="C47" s="1479"/>
      <c r="D47" s="1479"/>
      <c r="E47" s="1479"/>
      <c r="F47" s="1479"/>
      <c r="G47" s="1479"/>
      <c r="H47" s="1479"/>
      <c r="I47" s="1479"/>
      <c r="J47" s="1479"/>
      <c r="K47" s="877">
        <f>K44</f>
        <v>115373485.5</v>
      </c>
      <c r="L47" s="878" t="s">
        <v>118</v>
      </c>
      <c r="M47" s="752"/>
      <c r="O47" s="876"/>
      <c r="P47" s="876"/>
    </row>
    <row r="48" spans="1:16" s="119" customFormat="1" ht="14.25" x14ac:dyDescent="0.25">
      <c r="A48" s="1479" t="s">
        <v>119</v>
      </c>
      <c r="B48" s="1479"/>
      <c r="C48" s="1479"/>
      <c r="D48" s="1479"/>
      <c r="E48" s="1479"/>
      <c r="F48" s="1479"/>
      <c r="G48" s="1479"/>
      <c r="H48" s="1479"/>
      <c r="I48" s="1479"/>
      <c r="J48" s="1479"/>
      <c r="K48" s="1479"/>
      <c r="L48" s="1479"/>
      <c r="M48" s="752"/>
      <c r="O48" s="876"/>
      <c r="P48" s="876"/>
    </row>
    <row r="49" spans="1:16" s="123" customFormat="1" ht="15" customHeight="1" x14ac:dyDescent="0.25">
      <c r="A49" s="1484" t="s">
        <v>120</v>
      </c>
      <c r="B49" s="1484"/>
      <c r="C49" s="1484"/>
      <c r="D49" s="879"/>
      <c r="E49" s="879"/>
      <c r="F49" s="1485" t="s">
        <v>10444</v>
      </c>
      <c r="G49" s="1485"/>
      <c r="H49" s="1485"/>
      <c r="I49" s="1485"/>
      <c r="J49" s="1485"/>
      <c r="K49" s="879"/>
      <c r="L49" s="752" t="s">
        <v>122</v>
      </c>
      <c r="M49" s="752"/>
      <c r="O49" s="753"/>
      <c r="P49" s="753"/>
    </row>
    <row r="50" spans="1:16" s="123" customFormat="1" x14ac:dyDescent="0.25">
      <c r="A50" s="880"/>
      <c r="B50" s="880"/>
      <c r="C50" s="880"/>
      <c r="L50" s="752"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125</v>
      </c>
      <c r="B57" s="1486"/>
      <c r="C57" s="1486"/>
      <c r="D57" s="879"/>
      <c r="E57" s="879"/>
      <c r="F57" s="1485" t="s">
        <v>126</v>
      </c>
      <c r="G57" s="1485"/>
      <c r="H57" s="1485"/>
      <c r="I57" s="1485" t="s">
        <v>126</v>
      </c>
      <c r="J57" s="1485"/>
      <c r="K57" s="879"/>
      <c r="L57" s="752" t="s">
        <v>127</v>
      </c>
      <c r="M57" s="756"/>
      <c r="O57" s="753"/>
      <c r="P57" s="753"/>
    </row>
  </sheetData>
  <mergeCells count="64">
    <mergeCell ref="A49:C49"/>
    <mergeCell ref="F49:J49"/>
    <mergeCell ref="A57:C57"/>
    <mergeCell ref="F57:J57"/>
    <mergeCell ref="A43:J43"/>
    <mergeCell ref="A44:J44"/>
    <mergeCell ref="A45:L45"/>
    <mergeCell ref="A46:L46"/>
    <mergeCell ref="A47:J47"/>
    <mergeCell ref="A48:L48"/>
    <mergeCell ref="A42:J42"/>
    <mergeCell ref="A34:A35"/>
    <mergeCell ref="B34:E34"/>
    <mergeCell ref="G34:H34"/>
    <mergeCell ref="B35:E35"/>
    <mergeCell ref="G35:H35"/>
    <mergeCell ref="B36:E36"/>
    <mergeCell ref="G36:H36"/>
    <mergeCell ref="B37:E37"/>
    <mergeCell ref="G37:H37"/>
    <mergeCell ref="A38:J38"/>
    <mergeCell ref="A39:L39"/>
    <mergeCell ref="B40:E40"/>
    <mergeCell ref="B31:E31"/>
    <mergeCell ref="G31:H31"/>
    <mergeCell ref="B32:E32"/>
    <mergeCell ref="G32:H32"/>
    <mergeCell ref="B33:E33"/>
    <mergeCell ref="G33:H33"/>
    <mergeCell ref="A30:L30"/>
    <mergeCell ref="A21:K21"/>
    <mergeCell ref="B22:H22"/>
    <mergeCell ref="I22:L22"/>
    <mergeCell ref="A25:H25"/>
    <mergeCell ref="B26:H26"/>
    <mergeCell ref="I26:L26"/>
    <mergeCell ref="B27:C27"/>
    <mergeCell ref="G27:H27"/>
    <mergeCell ref="B28:C28"/>
    <mergeCell ref="G28:H28"/>
    <mergeCell ref="A29:J29"/>
    <mergeCell ref="G23:H23"/>
    <mergeCell ref="G24:H24"/>
    <mergeCell ref="E12:L12"/>
    <mergeCell ref="E15:L15"/>
    <mergeCell ref="A16:L16"/>
    <mergeCell ref="A17:L17"/>
    <mergeCell ref="N17:T20"/>
    <mergeCell ref="A20:H20"/>
    <mergeCell ref="I18:J18"/>
    <mergeCell ref="I19:J19"/>
    <mergeCell ref="I20:J20"/>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9"/>
  <sheetViews>
    <sheetView topLeftCell="A1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8</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10491</v>
      </c>
      <c r="F8" s="1442"/>
      <c r="G8" s="1442"/>
      <c r="H8" s="1442"/>
      <c r="I8" s="1442"/>
      <c r="J8" s="1442"/>
      <c r="K8" s="1442"/>
      <c r="L8" s="1442"/>
      <c r="N8" s="828"/>
      <c r="O8" s="823"/>
      <c r="P8" s="823"/>
    </row>
    <row r="9" spans="1:22" ht="34.5" customHeight="1" x14ac:dyDescent="0.25">
      <c r="A9" s="1443" t="s">
        <v>9</v>
      </c>
      <c r="B9" s="1443"/>
      <c r="C9" s="1443"/>
      <c r="D9" s="1443"/>
      <c r="E9" s="1444" t="s">
        <v>10492</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f>'[4]14. Hoàng Văn Thình'!$E$11</f>
        <v>0</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10461</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I21</f>
        <v>289</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146.25" customHeight="1" x14ac:dyDescent="0.25">
      <c r="A15" s="830" t="s">
        <v>21</v>
      </c>
      <c r="B15" s="830"/>
      <c r="C15" s="830"/>
      <c r="E15" s="1446" t="s">
        <v>10493</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10747</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10494</v>
      </c>
      <c r="N18" s="1499"/>
      <c r="O18" s="1499"/>
      <c r="P18" s="1499"/>
      <c r="Q18" s="1499"/>
      <c r="R18" s="1499"/>
      <c r="S18" s="1499"/>
      <c r="T18" s="1499"/>
    </row>
    <row r="19" spans="1:20" s="2" customFormat="1" ht="36" customHeight="1" x14ac:dyDescent="0.25">
      <c r="A19" s="838">
        <v>1</v>
      </c>
      <c r="B19" s="899">
        <v>301</v>
      </c>
      <c r="C19" s="899">
        <v>82</v>
      </c>
      <c r="D19" s="35" t="s">
        <v>18</v>
      </c>
      <c r="E19" s="901" t="s">
        <v>10450</v>
      </c>
      <c r="F19" s="840">
        <v>2</v>
      </c>
      <c r="G19" s="841">
        <f>0.3*550000</f>
        <v>165000</v>
      </c>
      <c r="H19" s="904">
        <v>1.19</v>
      </c>
      <c r="I19" s="1510">
        <v>220.7</v>
      </c>
      <c r="J19" s="1511"/>
      <c r="K19" s="844">
        <f>ROUND(G19*H19*I19,)</f>
        <v>43334445</v>
      </c>
      <c r="L19" s="1523" t="s">
        <v>10496</v>
      </c>
      <c r="M19" s="25"/>
      <c r="N19" s="1499"/>
      <c r="O19" s="1499"/>
      <c r="P19" s="1499"/>
      <c r="Q19" s="1499"/>
      <c r="R19" s="1499"/>
      <c r="S19" s="1499"/>
      <c r="T19" s="1499"/>
    </row>
    <row r="20" spans="1:20" s="2" customFormat="1" ht="36" customHeight="1" x14ac:dyDescent="0.25">
      <c r="A20" s="838">
        <v>2</v>
      </c>
      <c r="B20" s="899" t="s">
        <v>10495</v>
      </c>
      <c r="C20" s="899">
        <v>82</v>
      </c>
      <c r="D20" s="35" t="s">
        <v>18</v>
      </c>
      <c r="E20" s="901" t="s">
        <v>10450</v>
      </c>
      <c r="F20" s="840">
        <v>2</v>
      </c>
      <c r="G20" s="841">
        <f>0.3*550000</f>
        <v>165000</v>
      </c>
      <c r="H20" s="904">
        <v>1.19</v>
      </c>
      <c r="I20" s="1510">
        <v>68.3</v>
      </c>
      <c r="J20" s="1511">
        <v>1</v>
      </c>
      <c r="K20" s="844">
        <f>ROUND(G20*H20*I20,)</f>
        <v>13410705</v>
      </c>
      <c r="L20" s="1524"/>
      <c r="M20" s="25"/>
      <c r="N20" s="1499"/>
      <c r="O20" s="1499"/>
      <c r="P20" s="1499"/>
      <c r="Q20" s="1499"/>
      <c r="R20" s="1499"/>
      <c r="S20" s="1499"/>
      <c r="T20" s="1499"/>
    </row>
    <row r="21" spans="1:20" ht="25.5" customHeight="1" x14ac:dyDescent="0.25">
      <c r="A21" s="1452" t="s">
        <v>39</v>
      </c>
      <c r="B21" s="1453"/>
      <c r="C21" s="1453"/>
      <c r="D21" s="1453"/>
      <c r="E21" s="1453"/>
      <c r="F21" s="1453"/>
      <c r="G21" s="1453"/>
      <c r="H21" s="1454"/>
      <c r="I21" s="1512">
        <f>SUM(I19:I20)</f>
        <v>289</v>
      </c>
      <c r="J21" s="1513"/>
      <c r="K21" s="848">
        <f>SUM(K19:K20)</f>
        <v>56745150</v>
      </c>
      <c r="L21" s="849"/>
      <c r="N21" s="1499"/>
      <c r="O21" s="1499"/>
      <c r="P21" s="1499"/>
      <c r="Q21" s="1499"/>
      <c r="R21" s="1499"/>
      <c r="S21" s="1499"/>
      <c r="T21" s="1499"/>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458" t="s">
        <v>42</v>
      </c>
      <c r="C23" s="1459"/>
      <c r="D23" s="1459"/>
      <c r="E23" s="1459"/>
      <c r="F23" s="1459"/>
      <c r="G23" s="1459"/>
      <c r="H23" s="1460"/>
      <c r="I23" s="1292" t="s">
        <v>43</v>
      </c>
      <c r="J23" s="1292"/>
      <c r="K23" s="1292"/>
      <c r="L23" s="1292"/>
    </row>
    <row r="24" spans="1:20" ht="58.5" customHeight="1" x14ac:dyDescent="0.25">
      <c r="A24" s="53"/>
      <c r="B24" s="850" t="s">
        <v>26</v>
      </c>
      <c r="C24" s="851" t="s">
        <v>27</v>
      </c>
      <c r="D24" s="59" t="s">
        <v>10361</v>
      </c>
      <c r="E24" s="59" t="s">
        <v>29</v>
      </c>
      <c r="F24" s="59" t="s">
        <v>30</v>
      </c>
      <c r="G24" s="1461" t="s">
        <v>31</v>
      </c>
      <c r="H24" s="1462"/>
      <c r="I24" s="852" t="s">
        <v>33</v>
      </c>
      <c r="J24" s="59" t="s">
        <v>44</v>
      </c>
      <c r="K24" s="59" t="s">
        <v>35</v>
      </c>
      <c r="L24" s="49" t="s">
        <v>41</v>
      </c>
      <c r="M24" s="854"/>
    </row>
    <row r="25" spans="1:20" ht="63.75" customHeight="1" x14ac:dyDescent="0.25">
      <c r="A25" s="132">
        <f t="shared" ref="A25:I26" si="0">A19</f>
        <v>1</v>
      </c>
      <c r="B25" s="132">
        <f t="shared" si="0"/>
        <v>301</v>
      </c>
      <c r="C25" s="132">
        <f t="shared" si="0"/>
        <v>82</v>
      </c>
      <c r="D25" s="132" t="str">
        <f t="shared" si="0"/>
        <v>m²</v>
      </c>
      <c r="E25" s="132" t="str">
        <f t="shared" si="0"/>
        <v>LUK</v>
      </c>
      <c r="F25" s="60">
        <f t="shared" si="0"/>
        <v>2</v>
      </c>
      <c r="G25" s="1463">
        <f t="shared" si="0"/>
        <v>165000</v>
      </c>
      <c r="H25" s="1464"/>
      <c r="I25" s="855">
        <f t="shared" si="0"/>
        <v>220.7</v>
      </c>
      <c r="J25" s="839">
        <v>1.5</v>
      </c>
      <c r="K25" s="63">
        <f>G25*I25*J25</f>
        <v>54623250</v>
      </c>
      <c r="L25" s="1521" t="s">
        <v>10749</v>
      </c>
      <c r="M25" s="854"/>
    </row>
    <row r="26" spans="1:20" ht="63.75" customHeight="1" x14ac:dyDescent="0.25">
      <c r="A26" s="139">
        <f t="shared" si="0"/>
        <v>2</v>
      </c>
      <c r="B26" s="139" t="str">
        <f t="shared" si="0"/>
        <v>302-2</v>
      </c>
      <c r="C26" s="139">
        <f t="shared" si="0"/>
        <v>82</v>
      </c>
      <c r="D26" s="139" t="str">
        <f t="shared" si="0"/>
        <v>m²</v>
      </c>
      <c r="E26" s="139" t="str">
        <f t="shared" si="0"/>
        <v>LUK</v>
      </c>
      <c r="F26" s="60">
        <f t="shared" si="0"/>
        <v>2</v>
      </c>
      <c r="G26" s="1463">
        <f t="shared" si="0"/>
        <v>165000</v>
      </c>
      <c r="H26" s="1464">
        <f t="shared" si="0"/>
        <v>1.19</v>
      </c>
      <c r="I26" s="855">
        <f t="shared" si="0"/>
        <v>68.3</v>
      </c>
      <c r="J26" s="839">
        <v>1.5</v>
      </c>
      <c r="K26" s="63">
        <f>G26*I26*J26</f>
        <v>16904250</v>
      </c>
      <c r="L26" s="1522"/>
      <c r="M26" s="854"/>
    </row>
    <row r="27" spans="1:20" s="116" customFormat="1" ht="33" customHeight="1" x14ac:dyDescent="0.25">
      <c r="A27" s="1514" t="s">
        <v>10368</v>
      </c>
      <c r="B27" s="1515"/>
      <c r="C27" s="1515"/>
      <c r="D27" s="1515"/>
      <c r="E27" s="1515"/>
      <c r="F27" s="1515"/>
      <c r="G27" s="1515"/>
      <c r="H27" s="1516"/>
      <c r="I27" s="846">
        <f>SUM(I25:I26)</f>
        <v>289</v>
      </c>
      <c r="J27" s="893"/>
      <c r="K27" s="894">
        <f>SUM(K25:K26)</f>
        <v>71527500</v>
      </c>
      <c r="L27" s="895"/>
      <c r="M27" s="854"/>
      <c r="O27" s="896"/>
      <c r="P27" s="896"/>
    </row>
    <row r="28" spans="1:20" s="67" customFormat="1" ht="45.75" customHeight="1" x14ac:dyDescent="0.25">
      <c r="A28" s="50">
        <v>2</v>
      </c>
      <c r="B28" s="1465" t="s">
        <v>10369</v>
      </c>
      <c r="C28" s="1466"/>
      <c r="D28" s="1466"/>
      <c r="E28" s="1466"/>
      <c r="F28" s="1466"/>
      <c r="G28" s="1466"/>
      <c r="H28" s="1467"/>
      <c r="I28" s="1295" t="s">
        <v>10370</v>
      </c>
      <c r="J28" s="1468"/>
      <c r="K28" s="1468"/>
      <c r="L28" s="1468"/>
      <c r="M28" s="856"/>
      <c r="O28" s="857"/>
      <c r="P28" s="857"/>
    </row>
    <row r="29" spans="1:20" s="2" customFormat="1" ht="81" customHeight="1" x14ac:dyDescent="0.25">
      <c r="A29" s="132"/>
      <c r="B29" s="1469" t="s">
        <v>10371</v>
      </c>
      <c r="C29" s="1469"/>
      <c r="D29" s="59" t="s">
        <v>50</v>
      </c>
      <c r="E29" s="59" t="s">
        <v>51</v>
      </c>
      <c r="F29" s="59" t="s">
        <v>52</v>
      </c>
      <c r="G29" s="1461" t="s">
        <v>53</v>
      </c>
      <c r="H29" s="1462"/>
      <c r="I29" s="859" t="s">
        <v>54</v>
      </c>
      <c r="J29" s="59" t="s">
        <v>44</v>
      </c>
      <c r="K29" s="860" t="s">
        <v>35</v>
      </c>
      <c r="L29" s="861" t="s">
        <v>41</v>
      </c>
      <c r="M29" s="821"/>
      <c r="O29" s="862"/>
      <c r="P29" s="862"/>
    </row>
    <row r="30" spans="1:20" ht="34.5" customHeight="1" x14ac:dyDescent="0.25">
      <c r="A30" s="132"/>
      <c r="B30" s="1285" t="s">
        <v>10372</v>
      </c>
      <c r="C30" s="1285"/>
      <c r="D30" s="132"/>
      <c r="E30" s="132" t="s">
        <v>56</v>
      </c>
      <c r="F30" s="132">
        <v>6</v>
      </c>
      <c r="G30" s="1287">
        <f>20000*30</f>
        <v>600000</v>
      </c>
      <c r="H30" s="1288"/>
      <c r="I30" s="132">
        <v>1</v>
      </c>
      <c r="J30" s="727">
        <v>0.5</v>
      </c>
      <c r="K30" s="73">
        <f>F30*G30*I30*J30</f>
        <v>1800000</v>
      </c>
      <c r="L30" s="74"/>
      <c r="M30" s="822"/>
      <c r="O30" s="823"/>
      <c r="P30" s="823"/>
    </row>
    <row r="31" spans="1:20" ht="30.75" customHeight="1" x14ac:dyDescent="0.25">
      <c r="A31" s="1289" t="s">
        <v>10373</v>
      </c>
      <c r="B31" s="1289"/>
      <c r="C31" s="1289"/>
      <c r="D31" s="1289"/>
      <c r="E31" s="1289"/>
      <c r="F31" s="1289"/>
      <c r="G31" s="1289"/>
      <c r="H31" s="1289"/>
      <c r="I31" s="1289"/>
      <c r="J31" s="1289"/>
      <c r="K31" s="76">
        <f>K27+K30</f>
        <v>73327500</v>
      </c>
      <c r="L31" s="74"/>
      <c r="M31" s="822"/>
    </row>
    <row r="32" spans="1:20" ht="61.5" hidden="1" customHeight="1" x14ac:dyDescent="0.25">
      <c r="A32" s="1470" t="s">
        <v>10442</v>
      </c>
      <c r="B32" s="1470"/>
      <c r="C32" s="1470"/>
      <c r="D32" s="1470"/>
      <c r="E32" s="1470"/>
      <c r="F32" s="1470"/>
      <c r="G32" s="1470"/>
      <c r="H32" s="1470"/>
      <c r="I32" s="1470"/>
      <c r="J32" s="1470"/>
      <c r="K32" s="1470"/>
      <c r="L32" s="1470"/>
    </row>
    <row r="33" spans="1:16" ht="56.25" hidden="1" customHeight="1" x14ac:dyDescent="0.25">
      <c r="A33" s="851" t="s">
        <v>25</v>
      </c>
      <c r="B33" s="1471" t="s">
        <v>58</v>
      </c>
      <c r="C33" s="1472"/>
      <c r="D33" s="1472"/>
      <c r="E33" s="1473"/>
      <c r="F33" s="864" t="s">
        <v>60</v>
      </c>
      <c r="G33" s="1452" t="s">
        <v>31</v>
      </c>
      <c r="H33" s="1454"/>
      <c r="I33" s="865" t="s">
        <v>61</v>
      </c>
      <c r="J33" s="866" t="s">
        <v>34</v>
      </c>
      <c r="K33" s="863" t="s">
        <v>35</v>
      </c>
      <c r="L33" s="853" t="s">
        <v>41</v>
      </c>
    </row>
    <row r="34" spans="1:16" ht="43.5" hidden="1" customHeight="1" x14ac:dyDescent="0.25">
      <c r="A34" s="132">
        <v>1</v>
      </c>
      <c r="B34" s="1474" t="str">
        <f>'[3]vật kiến trúc 2026'!B234</f>
        <v>Trụ bê tông cắm ranh hàng rào cao 1,2 đến 2,2m</v>
      </c>
      <c r="C34" s="1475"/>
      <c r="D34" s="1475"/>
      <c r="E34" s="1476"/>
      <c r="F34" s="131" t="str">
        <f>VLOOKUP(B34,'[3]vật kiến trúc 2026'!$B$3:$D$442,2,0)</f>
        <v>trụ</v>
      </c>
      <c r="G34" s="1477">
        <f>VLOOKUP(B34,'[3]vật kiến trúc 2026'!B29:$D$442,3,0)</f>
        <v>58000</v>
      </c>
      <c r="H34" s="1478"/>
      <c r="I34" s="867">
        <v>33</v>
      </c>
      <c r="J34" s="868">
        <v>1</v>
      </c>
      <c r="K34" s="844">
        <f t="shared" ref="K34:K39" si="1">ROUND(G34*I34*J34,)</f>
        <v>1914000</v>
      </c>
      <c r="L34" s="869">
        <f>VLOOKUP(B34,'[3]vật kiến trúc 2026'!B30:$L$442,4,0)</f>
        <v>0</v>
      </c>
    </row>
    <row r="35" spans="1:16" ht="37.5" hidden="1" customHeight="1" x14ac:dyDescent="0.25">
      <c r="A35" s="132">
        <v>2</v>
      </c>
      <c r="B35" s="1474" t="s">
        <v>9998</v>
      </c>
      <c r="C35" s="1475"/>
      <c r="D35" s="1475"/>
      <c r="E35" s="1476"/>
      <c r="F35" s="131" t="str">
        <f>VLOOKUP(B35,'[3]vật kiến trúc 2026'!$B$3:$D$442,2,0)</f>
        <v>m2</v>
      </c>
      <c r="G35" s="1477">
        <f>VLOOKUP(B35,'[3]vật kiến trúc 2026'!B33:$D$442,3,0)</f>
        <v>1008000</v>
      </c>
      <c r="H35" s="1478"/>
      <c r="I35" s="87">
        <f>2.1*1.5*2</f>
        <v>6.3000000000000007</v>
      </c>
      <c r="J35" s="868">
        <v>1</v>
      </c>
      <c r="K35" s="844">
        <f t="shared" si="1"/>
        <v>6350400</v>
      </c>
      <c r="L35" s="869">
        <f>VLOOKUP(B35,'[3]vật kiến trúc 2026'!B34:$L$442,4,0)</f>
        <v>0</v>
      </c>
    </row>
    <row r="36" spans="1:16" ht="37.5" hidden="1" customHeight="1" x14ac:dyDescent="0.25">
      <c r="A36" s="1286">
        <v>3</v>
      </c>
      <c r="B36" s="1474" t="str">
        <f>'[3]vật kiến trúc 2026'!B204</f>
        <v>Trụ BTCT + xây gạch.</v>
      </c>
      <c r="C36" s="1475"/>
      <c r="D36" s="1475"/>
      <c r="E36" s="1476"/>
      <c r="F36" s="131" t="str">
        <f>VLOOKUP(B36,'[3]vật kiến trúc 2026'!$B$3:$D$442,2,0)</f>
        <v>m3</v>
      </c>
      <c r="G36" s="1477">
        <f>VLOOKUP(B36,'[3]vật kiến trúc 2026'!B34:$D$442,3,0)</f>
        <v>1798000</v>
      </c>
      <c r="H36" s="1478"/>
      <c r="I36" s="870">
        <f>(0.42*0.42*3.4*2)-I37</f>
        <v>0.87039999999999973</v>
      </c>
      <c r="J36" s="868">
        <v>1</v>
      </c>
      <c r="K36" s="844">
        <f t="shared" si="1"/>
        <v>1564979</v>
      </c>
      <c r="L36" s="869" t="str">
        <f>VLOOKUP(B36,'[3]vật kiến trúc 2026'!B35:$L$442,4,0)</f>
        <v>áp bằng các loại TS có kết cấu = gạch xây tô, xây đá</v>
      </c>
    </row>
    <row r="37" spans="1:16" ht="37.5" hidden="1" customHeight="1" x14ac:dyDescent="0.25">
      <c r="A37" s="1286"/>
      <c r="B37" s="1474" t="str">
        <f>'[3]vật kiến trúc 2026'!B167</f>
        <v>trong đó bê tông cốt thép</v>
      </c>
      <c r="C37" s="1475"/>
      <c r="D37" s="1475"/>
      <c r="E37" s="1476"/>
      <c r="F37" s="131" t="str">
        <f>VLOOKUP(B37,'[3]vật kiến trúc 2026'!$B$3:$D$442,2,0)</f>
        <v>m3</v>
      </c>
      <c r="G37" s="1477">
        <f>VLOOKUP(B37,'[3]vật kiến trúc 2026'!B35:$D$442,3,0)</f>
        <v>4493000</v>
      </c>
      <c r="H37" s="1478"/>
      <c r="I37" s="870">
        <f>(0.22*0.22*3.4*2)</f>
        <v>0.32911999999999997</v>
      </c>
      <c r="J37" s="868">
        <v>1</v>
      </c>
      <c r="K37" s="844">
        <f t="shared" si="1"/>
        <v>1478736</v>
      </c>
      <c r="L37" s="869">
        <f>VLOOKUP(B37,'[3]vật kiến trúc 2026'!B36:$L$442,4,0)</f>
        <v>0</v>
      </c>
    </row>
    <row r="38" spans="1:16" ht="36" hidden="1" customHeight="1" x14ac:dyDescent="0.25">
      <c r="A38" s="132">
        <v>4</v>
      </c>
      <c r="B38" s="1474" t="str">
        <f>'[3]vật kiến trúc 2026'!B241</f>
        <v>Hàng rào lưới B40</v>
      </c>
      <c r="C38" s="1475"/>
      <c r="D38" s="1475"/>
      <c r="E38" s="1476"/>
      <c r="F38" s="131" t="str">
        <f>VLOOKUP(B38,'[3]vật kiến trúc 2026'!$B$3:$D$442,2,0)</f>
        <v>m2</v>
      </c>
      <c r="G38" s="1477">
        <f>VLOOKUP(B38,'[3]vật kiến trúc 2026'!B36:$D$442,3,0)</f>
        <v>101000</v>
      </c>
      <c r="H38" s="1478"/>
      <c r="I38" s="89">
        <f>73*1.8</f>
        <v>131.4</v>
      </c>
      <c r="J38" s="868">
        <v>1</v>
      </c>
      <c r="K38" s="844">
        <f t="shared" si="1"/>
        <v>13271400</v>
      </c>
      <c r="L38" s="869">
        <f>VLOOKUP(B38,'[3]vật kiến trúc 2026'!B37:$L$442,4,0)</f>
        <v>0</v>
      </c>
    </row>
    <row r="39" spans="1:16" ht="37.5" hidden="1" customHeight="1" x14ac:dyDescent="0.25">
      <c r="A39" s="132">
        <v>5</v>
      </c>
      <c r="B39" s="1474" t="str">
        <f>'[3]vật kiến trúc 2026'!B240</f>
        <v>Mảng rào dây kẽm gai</v>
      </c>
      <c r="C39" s="1475"/>
      <c r="D39" s="1475"/>
      <c r="E39" s="1476"/>
      <c r="F39" s="131" t="str">
        <f>VLOOKUP(B39,'[3]vật kiến trúc 2026'!$B$3:$D$442,2,0)</f>
        <v>mét/sợi</v>
      </c>
      <c r="G39" s="1477">
        <f>VLOOKUP(B39,'[3]vật kiến trúc 2026'!B34:$D$442,3,0)</f>
        <v>4000</v>
      </c>
      <c r="H39" s="1478"/>
      <c r="I39" s="89">
        <f>73*3</f>
        <v>219</v>
      </c>
      <c r="J39" s="868">
        <v>1</v>
      </c>
      <c r="K39" s="844">
        <f t="shared" si="1"/>
        <v>876000</v>
      </c>
      <c r="L39" s="869">
        <f>VLOOKUP(B39,'[3]vật kiến trúc 2026'!B35:$L$442,4,0)</f>
        <v>0</v>
      </c>
    </row>
    <row r="40" spans="1:16" ht="23.25" hidden="1" customHeight="1" x14ac:dyDescent="0.25">
      <c r="A40" s="1480" t="s">
        <v>85</v>
      </c>
      <c r="B40" s="1480"/>
      <c r="C40" s="1480"/>
      <c r="D40" s="1480"/>
      <c r="E40" s="1480"/>
      <c r="F40" s="1480"/>
      <c r="G40" s="1480"/>
      <c r="H40" s="1480"/>
      <c r="I40" s="1480"/>
      <c r="J40" s="1480"/>
      <c r="K40" s="871">
        <v>0</v>
      </c>
      <c r="L40" s="872"/>
    </row>
    <row r="41" spans="1:16" ht="54.75" hidden="1" customHeight="1" x14ac:dyDescent="0.25">
      <c r="A41" s="1481" t="s">
        <v>10443</v>
      </c>
      <c r="B41" s="1481"/>
      <c r="C41" s="1481"/>
      <c r="D41" s="1481"/>
      <c r="E41" s="1481"/>
      <c r="F41" s="1481"/>
      <c r="G41" s="1481"/>
      <c r="H41" s="1481"/>
      <c r="I41" s="1481"/>
      <c r="J41" s="1481"/>
      <c r="K41" s="1481"/>
      <c r="L41" s="1481"/>
    </row>
    <row r="42" spans="1:16" ht="56.25" hidden="1" customHeight="1" x14ac:dyDescent="0.25">
      <c r="A42" s="863" t="s">
        <v>25</v>
      </c>
      <c r="B42" s="1480" t="s">
        <v>87</v>
      </c>
      <c r="C42" s="1480"/>
      <c r="D42" s="1480"/>
      <c r="E42" s="1480"/>
      <c r="F42" s="863" t="s">
        <v>60</v>
      </c>
      <c r="G42" s="863" t="s">
        <v>31</v>
      </c>
      <c r="H42" s="863"/>
      <c r="I42" s="865" t="s">
        <v>61</v>
      </c>
      <c r="J42" s="866" t="s">
        <v>34</v>
      </c>
      <c r="K42" s="863" t="s">
        <v>35</v>
      </c>
      <c r="L42" s="853" t="s">
        <v>41</v>
      </c>
    </row>
    <row r="43" spans="1:16" ht="33" hidden="1" customHeight="1" x14ac:dyDescent="0.25">
      <c r="A43" s="132">
        <v>1</v>
      </c>
      <c r="B43" s="888" t="s">
        <v>1179</v>
      </c>
      <c r="C43" s="888"/>
      <c r="D43" s="888"/>
      <c r="E43" s="888"/>
      <c r="F43" s="131" t="str">
        <f>VLOOKUP(B43,'[3]CÂY TRỒNG 2026'!$B$3:$D$10269,2,0)</f>
        <v>cây</v>
      </c>
      <c r="G43" s="131">
        <f>VLOOKUP(B43,'[3]CÂY TRỒNG 2026'!$B$3:$D$10269,3,0)</f>
        <v>606840</v>
      </c>
      <c r="H43" s="131"/>
      <c r="I43" s="867">
        <v>0</v>
      </c>
      <c r="J43" s="727">
        <v>1</v>
      </c>
      <c r="K43" s="106">
        <f>ROUND(G43*I43*J43,)</f>
        <v>0</v>
      </c>
      <c r="L43" s="873"/>
      <c r="M43" s="874"/>
    </row>
    <row r="44" spans="1:16" ht="28.5" hidden="1" customHeight="1" x14ac:dyDescent="0.25">
      <c r="A44" s="1480" t="s">
        <v>111</v>
      </c>
      <c r="B44" s="1480"/>
      <c r="C44" s="1480"/>
      <c r="D44" s="1480"/>
      <c r="E44" s="1480"/>
      <c r="F44" s="1480"/>
      <c r="G44" s="1480"/>
      <c r="H44" s="1480"/>
      <c r="I44" s="1480"/>
      <c r="J44" s="1480"/>
      <c r="K44" s="111">
        <f>SUM(K43:K43)</f>
        <v>0</v>
      </c>
      <c r="L44" s="872"/>
    </row>
    <row r="45" spans="1:16" ht="41.25" customHeight="1" x14ac:dyDescent="0.25">
      <c r="A45" s="1481" t="s">
        <v>10436</v>
      </c>
      <c r="B45" s="1482"/>
      <c r="C45" s="1482"/>
      <c r="D45" s="1482"/>
      <c r="E45" s="1482"/>
      <c r="F45" s="1482"/>
      <c r="G45" s="1482"/>
      <c r="H45" s="1482"/>
      <c r="I45" s="1482"/>
      <c r="J45" s="1482"/>
      <c r="K45" s="111">
        <f>IF(K21+K31+K40+K44&lt;20000000,2000000,IF(K21+K31+K40+K44&lt;50000000,4000000,IF(K21+K31+K40+K44&lt;100000000,8000000,IF(K21+K31+K40+K44&lt;200000000,12000000,IF(K21+K31+K40+K44&lt;500000000,16000000,20000000)))))</f>
        <v>12000000</v>
      </c>
      <c r="L45" s="112" t="s">
        <v>113</v>
      </c>
    </row>
    <row r="46" spans="1:16" ht="30" customHeight="1" x14ac:dyDescent="0.25">
      <c r="A46" s="1480" t="s">
        <v>10437</v>
      </c>
      <c r="B46" s="1480"/>
      <c r="C46" s="1480"/>
      <c r="D46" s="1480"/>
      <c r="E46" s="1480"/>
      <c r="F46" s="1480"/>
      <c r="G46" s="1480"/>
      <c r="H46" s="1480"/>
      <c r="I46" s="1480"/>
      <c r="J46" s="1480"/>
      <c r="K46" s="875">
        <f>K45+K44+K40+K21+K31</f>
        <v>142072650</v>
      </c>
      <c r="L46" s="872"/>
      <c r="M46" s="114">
        <f>K45+K31+K21</f>
        <v>142072650</v>
      </c>
    </row>
    <row r="47" spans="1:16" s="116" customFormat="1" ht="52.5" customHeight="1" x14ac:dyDescent="0.25">
      <c r="A47" s="1483" t="s">
        <v>115</v>
      </c>
      <c r="B47" s="1483"/>
      <c r="C47" s="1483"/>
      <c r="D47" s="1483"/>
      <c r="E47" s="1483"/>
      <c r="F47" s="1483"/>
      <c r="G47" s="1483"/>
      <c r="H47" s="1483"/>
      <c r="I47" s="1483"/>
      <c r="J47" s="1483"/>
      <c r="K47" s="1483"/>
      <c r="L47" s="1483"/>
      <c r="M47" s="854"/>
      <c r="O47" s="876"/>
      <c r="P47" s="876"/>
    </row>
    <row r="48" spans="1:16" s="119" customFormat="1" ht="48" customHeight="1" x14ac:dyDescent="0.25">
      <c r="A48" s="1479" t="s">
        <v>10375</v>
      </c>
      <c r="B48" s="1479"/>
      <c r="C48" s="1479"/>
      <c r="D48" s="1479"/>
      <c r="E48" s="1479"/>
      <c r="F48" s="1479"/>
      <c r="G48" s="1479"/>
      <c r="H48" s="1479"/>
      <c r="I48" s="1479"/>
      <c r="J48" s="1479"/>
      <c r="K48" s="1479"/>
      <c r="L48" s="1479"/>
      <c r="M48" s="752"/>
      <c r="O48" s="876"/>
      <c r="P48" s="876"/>
    </row>
    <row r="49" spans="1:16" s="119" customFormat="1" ht="54" customHeight="1" x14ac:dyDescent="0.25">
      <c r="A49" s="1479" t="s">
        <v>117</v>
      </c>
      <c r="B49" s="1479"/>
      <c r="C49" s="1479"/>
      <c r="D49" s="1479"/>
      <c r="E49" s="1479"/>
      <c r="F49" s="1479"/>
      <c r="G49" s="1479"/>
      <c r="H49" s="1479"/>
      <c r="I49" s="1479"/>
      <c r="J49" s="1479"/>
      <c r="K49" s="877">
        <f>K46</f>
        <v>142072650</v>
      </c>
      <c r="L49" s="878" t="s">
        <v>118</v>
      </c>
      <c r="M49" s="752"/>
      <c r="O49" s="876"/>
      <c r="P49" s="876"/>
    </row>
    <row r="50" spans="1:16" s="119" customFormat="1" ht="14.25" x14ac:dyDescent="0.25">
      <c r="A50" s="1479" t="s">
        <v>119</v>
      </c>
      <c r="B50" s="1479"/>
      <c r="C50" s="1479"/>
      <c r="D50" s="1479"/>
      <c r="E50" s="1479"/>
      <c r="F50" s="1479"/>
      <c r="G50" s="1479"/>
      <c r="H50" s="1479"/>
      <c r="I50" s="1479"/>
      <c r="J50" s="1479"/>
      <c r="K50" s="1479"/>
      <c r="L50" s="1479"/>
      <c r="M50" s="752"/>
      <c r="O50" s="876"/>
      <c r="P50" s="876"/>
    </row>
    <row r="51" spans="1:16" s="123" customFormat="1" ht="15" customHeight="1" x14ac:dyDescent="0.25">
      <c r="A51" s="1484" t="s">
        <v>120</v>
      </c>
      <c r="B51" s="1484"/>
      <c r="C51" s="1484"/>
      <c r="D51" s="879"/>
      <c r="E51" s="879"/>
      <c r="F51" s="1485" t="s">
        <v>10444</v>
      </c>
      <c r="G51" s="1485"/>
      <c r="H51" s="1485"/>
      <c r="I51" s="1485"/>
      <c r="J51" s="1485"/>
      <c r="K51" s="879"/>
      <c r="L51" s="752" t="s">
        <v>122</v>
      </c>
      <c r="M51" s="752"/>
      <c r="O51" s="753"/>
      <c r="P51" s="753"/>
    </row>
    <row r="52" spans="1:16" s="123" customFormat="1" x14ac:dyDescent="0.25">
      <c r="A52" s="880"/>
      <c r="B52" s="880"/>
      <c r="C52" s="880"/>
      <c r="L52" s="752" t="s">
        <v>123</v>
      </c>
      <c r="M52" s="756"/>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ht="22.5" customHeight="1" x14ac:dyDescent="0.25">
      <c r="A59" s="1486" t="s">
        <v>125</v>
      </c>
      <c r="B59" s="1486"/>
      <c r="C59" s="1486"/>
      <c r="D59" s="879"/>
      <c r="E59" s="879"/>
      <c r="F59" s="1485" t="s">
        <v>126</v>
      </c>
      <c r="G59" s="1485"/>
      <c r="H59" s="1485"/>
      <c r="I59" s="1485" t="s">
        <v>126</v>
      </c>
      <c r="J59" s="1485"/>
      <c r="K59" s="879"/>
      <c r="L59" s="752" t="s">
        <v>127</v>
      </c>
      <c r="M59" s="756"/>
      <c r="O59" s="753"/>
      <c r="P59" s="753"/>
    </row>
  </sheetData>
  <mergeCells count="68">
    <mergeCell ref="A51:C51"/>
    <mergeCell ref="F51:J51"/>
    <mergeCell ref="A59:C59"/>
    <mergeCell ref="F59:J59"/>
    <mergeCell ref="L19:L20"/>
    <mergeCell ref="A45:J45"/>
    <mergeCell ref="A46:J46"/>
    <mergeCell ref="A47:L47"/>
    <mergeCell ref="A48:L48"/>
    <mergeCell ref="A49:J49"/>
    <mergeCell ref="A50:L50"/>
    <mergeCell ref="B39:E39"/>
    <mergeCell ref="G39:H39"/>
    <mergeCell ref="A40:J40"/>
    <mergeCell ref="A41:L41"/>
    <mergeCell ref="B42:E42"/>
    <mergeCell ref="A44:J44"/>
    <mergeCell ref="A36:A37"/>
    <mergeCell ref="B36:E36"/>
    <mergeCell ref="G36:H36"/>
    <mergeCell ref="B37:E37"/>
    <mergeCell ref="G37:H37"/>
    <mergeCell ref="B38:E38"/>
    <mergeCell ref="G38:H38"/>
    <mergeCell ref="B33:E33"/>
    <mergeCell ref="G33:H33"/>
    <mergeCell ref="B34:E34"/>
    <mergeCell ref="G34:H34"/>
    <mergeCell ref="B35:E35"/>
    <mergeCell ref="G35:H35"/>
    <mergeCell ref="A32:L32"/>
    <mergeCell ref="A22:K22"/>
    <mergeCell ref="B23:H23"/>
    <mergeCell ref="I23:L23"/>
    <mergeCell ref="A27:H27"/>
    <mergeCell ref="B28:H28"/>
    <mergeCell ref="I28:L28"/>
    <mergeCell ref="L25:L26"/>
    <mergeCell ref="B29:C29"/>
    <mergeCell ref="G29:H29"/>
    <mergeCell ref="B30:C30"/>
    <mergeCell ref="G30:H30"/>
    <mergeCell ref="A31:J31"/>
    <mergeCell ref="G24:H24"/>
    <mergeCell ref="G25:H25"/>
    <mergeCell ref="G26:H26"/>
    <mergeCell ref="E12:L12"/>
    <mergeCell ref="E15:L15"/>
    <mergeCell ref="A16:L16"/>
    <mergeCell ref="A17:L17"/>
    <mergeCell ref="N17:T21"/>
    <mergeCell ref="A21:H21"/>
    <mergeCell ref="I18:J18"/>
    <mergeCell ref="I19:J19"/>
    <mergeCell ref="I20:J20"/>
    <mergeCell ref="I21:J21"/>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5"/>
  <sheetViews>
    <sheetView topLeftCell="A16"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9</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10498</v>
      </c>
      <c r="F8" s="1442"/>
      <c r="G8" s="1442"/>
      <c r="H8" s="1442"/>
      <c r="I8" s="1442"/>
      <c r="J8" s="1442"/>
      <c r="K8" s="1442"/>
      <c r="L8" s="1442"/>
      <c r="N8" s="828"/>
      <c r="O8" s="823"/>
      <c r="P8" s="823"/>
    </row>
    <row r="9" spans="1:22" ht="34.5" customHeight="1" x14ac:dyDescent="0.25">
      <c r="A9" s="1443" t="s">
        <v>9</v>
      </c>
      <c r="B9" s="1443"/>
      <c r="C9" s="1443"/>
      <c r="D9" s="1443"/>
      <c r="E9" s="1444" t="s">
        <v>10499</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10500</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10461</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I24</f>
        <v>422.7</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146.25" customHeight="1" x14ac:dyDescent="0.25">
      <c r="A15" s="830" t="s">
        <v>21</v>
      </c>
      <c r="B15" s="830"/>
      <c r="C15" s="830"/>
      <c r="E15" s="1446" t="s">
        <v>10497</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10501</v>
      </c>
      <c r="N18" s="1499"/>
      <c r="O18" s="1499"/>
      <c r="P18" s="1499"/>
      <c r="Q18" s="1499"/>
      <c r="R18" s="1499"/>
      <c r="S18" s="1499"/>
      <c r="T18" s="1499"/>
    </row>
    <row r="19" spans="1:20" s="2" customFormat="1" ht="45.75" customHeight="1" x14ac:dyDescent="0.25">
      <c r="A19" s="838">
        <v>1</v>
      </c>
      <c r="B19" s="902">
        <v>74</v>
      </c>
      <c r="C19" s="902">
        <v>86</v>
      </c>
      <c r="D19" s="35" t="s">
        <v>18</v>
      </c>
      <c r="E19" s="901" t="s">
        <v>10450</v>
      </c>
      <c r="F19" s="840">
        <v>2</v>
      </c>
      <c r="G19" s="841">
        <f>550000*0.3</f>
        <v>165000</v>
      </c>
      <c r="H19" s="904">
        <v>1.19</v>
      </c>
      <c r="I19" s="1525">
        <v>88.3</v>
      </c>
      <c r="J19" s="1526"/>
      <c r="K19" s="844">
        <f>ROUND(G19*H19*I19,)</f>
        <v>17337705</v>
      </c>
      <c r="L19" s="1523" t="s">
        <v>10461</v>
      </c>
      <c r="M19" s="25"/>
      <c r="N19" s="1499"/>
      <c r="O19" s="1499"/>
      <c r="P19" s="1499"/>
      <c r="Q19" s="1499"/>
      <c r="R19" s="1499"/>
      <c r="S19" s="1499"/>
      <c r="T19" s="1499"/>
    </row>
    <row r="20" spans="1:20" s="2" customFormat="1" ht="45.75" customHeight="1" x14ac:dyDescent="0.25">
      <c r="A20" s="838">
        <v>2</v>
      </c>
      <c r="B20" s="902">
        <v>75</v>
      </c>
      <c r="C20" s="902">
        <v>86</v>
      </c>
      <c r="D20" s="35" t="s">
        <v>18</v>
      </c>
      <c r="E20" s="901" t="s">
        <v>10450</v>
      </c>
      <c r="F20" s="840">
        <v>2</v>
      </c>
      <c r="G20" s="841">
        <f t="shared" ref="G20:G23" si="0">550000*0.3</f>
        <v>165000</v>
      </c>
      <c r="H20" s="904">
        <v>1.19</v>
      </c>
      <c r="I20" s="1525">
        <v>11.1</v>
      </c>
      <c r="J20" s="1526">
        <v>1</v>
      </c>
      <c r="K20" s="844">
        <f t="shared" ref="K20:K23" si="1">ROUND(G20*H20*I20,)</f>
        <v>2179485</v>
      </c>
      <c r="L20" s="1530"/>
      <c r="M20" s="25"/>
      <c r="N20" s="1499"/>
      <c r="O20" s="1499"/>
      <c r="P20" s="1499"/>
      <c r="Q20" s="1499"/>
      <c r="R20" s="1499"/>
      <c r="S20" s="1499"/>
      <c r="T20" s="1499"/>
    </row>
    <row r="21" spans="1:20" s="2" customFormat="1" ht="45.75" customHeight="1" x14ac:dyDescent="0.25">
      <c r="A21" s="838">
        <v>3</v>
      </c>
      <c r="B21" s="902">
        <v>88</v>
      </c>
      <c r="C21" s="902">
        <v>86</v>
      </c>
      <c r="D21" s="35" t="s">
        <v>18</v>
      </c>
      <c r="E21" s="901" t="s">
        <v>10450</v>
      </c>
      <c r="F21" s="840">
        <v>2</v>
      </c>
      <c r="G21" s="841">
        <f t="shared" si="0"/>
        <v>165000</v>
      </c>
      <c r="H21" s="904">
        <v>1.19</v>
      </c>
      <c r="I21" s="1525">
        <v>81.7</v>
      </c>
      <c r="J21" s="1526">
        <v>1</v>
      </c>
      <c r="K21" s="844">
        <f t="shared" si="1"/>
        <v>16041795</v>
      </c>
      <c r="L21" s="1530"/>
      <c r="M21" s="25"/>
      <c r="N21" s="1499"/>
      <c r="O21" s="1499"/>
      <c r="P21" s="1499"/>
      <c r="Q21" s="1499"/>
      <c r="R21" s="1499"/>
      <c r="S21" s="1499"/>
      <c r="T21" s="1499"/>
    </row>
    <row r="22" spans="1:20" s="2" customFormat="1" ht="45.75" customHeight="1" x14ac:dyDescent="0.25">
      <c r="A22" s="838">
        <v>4</v>
      </c>
      <c r="B22" s="902">
        <v>102</v>
      </c>
      <c r="C22" s="902">
        <v>86</v>
      </c>
      <c r="D22" s="35" t="s">
        <v>18</v>
      </c>
      <c r="E22" s="901" t="s">
        <v>10450</v>
      </c>
      <c r="F22" s="840">
        <v>2</v>
      </c>
      <c r="G22" s="841">
        <f t="shared" si="0"/>
        <v>165000</v>
      </c>
      <c r="H22" s="904">
        <v>1.19</v>
      </c>
      <c r="I22" s="1525">
        <v>121.1</v>
      </c>
      <c r="J22" s="1526">
        <v>1</v>
      </c>
      <c r="K22" s="844">
        <f t="shared" si="1"/>
        <v>23777985</v>
      </c>
      <c r="L22" s="1530"/>
      <c r="M22" s="25"/>
      <c r="N22" s="1499"/>
      <c r="O22" s="1499"/>
      <c r="P22" s="1499"/>
      <c r="Q22" s="1499"/>
      <c r="R22" s="1499"/>
      <c r="S22" s="1499"/>
      <c r="T22" s="1499"/>
    </row>
    <row r="23" spans="1:20" s="2" customFormat="1" ht="45.75" customHeight="1" x14ac:dyDescent="0.25">
      <c r="A23" s="838">
        <v>5</v>
      </c>
      <c r="B23" s="902">
        <v>103</v>
      </c>
      <c r="C23" s="902">
        <v>86</v>
      </c>
      <c r="D23" s="35" t="s">
        <v>18</v>
      </c>
      <c r="E23" s="901" t="s">
        <v>10450</v>
      </c>
      <c r="F23" s="840">
        <v>2</v>
      </c>
      <c r="G23" s="841">
        <f t="shared" si="0"/>
        <v>165000</v>
      </c>
      <c r="H23" s="904">
        <v>1.19</v>
      </c>
      <c r="I23" s="1525">
        <v>120.5</v>
      </c>
      <c r="J23" s="1526">
        <v>1</v>
      </c>
      <c r="K23" s="844">
        <f t="shared" si="1"/>
        <v>23660175</v>
      </c>
      <c r="L23" s="1524"/>
      <c r="M23" s="25"/>
      <c r="N23" s="1499"/>
      <c r="O23" s="1499"/>
      <c r="P23" s="1499"/>
      <c r="Q23" s="1499"/>
      <c r="R23" s="1499"/>
      <c r="S23" s="1499"/>
      <c r="T23" s="1499"/>
    </row>
    <row r="24" spans="1:20" ht="25.5" customHeight="1" x14ac:dyDescent="0.25">
      <c r="A24" s="1452" t="s">
        <v>39</v>
      </c>
      <c r="B24" s="1453"/>
      <c r="C24" s="1453"/>
      <c r="D24" s="1453"/>
      <c r="E24" s="1453"/>
      <c r="F24" s="1453"/>
      <c r="G24" s="1453"/>
      <c r="H24" s="1454"/>
      <c r="I24" s="1527">
        <f>SUM(I19:I23)</f>
        <v>422.7</v>
      </c>
      <c r="J24" s="1528"/>
      <c r="K24" s="848">
        <f>SUM(K19:K23)</f>
        <v>82997145</v>
      </c>
      <c r="L24" s="849"/>
      <c r="N24" s="1499"/>
      <c r="O24" s="1499"/>
      <c r="P24" s="1499"/>
      <c r="Q24" s="1499"/>
      <c r="R24" s="1499"/>
      <c r="S24" s="1499"/>
      <c r="T24" s="1499"/>
    </row>
    <row r="25" spans="1:20" ht="60" customHeight="1" x14ac:dyDescent="0.25">
      <c r="A25" s="1457" t="s">
        <v>10460</v>
      </c>
      <c r="B25" s="1280"/>
      <c r="C25" s="1280"/>
      <c r="D25" s="1280"/>
      <c r="E25" s="1280"/>
      <c r="F25" s="1280"/>
      <c r="G25" s="1280"/>
      <c r="H25" s="1280"/>
      <c r="I25" s="1280"/>
      <c r="J25" s="1280"/>
      <c r="K25" s="1280"/>
      <c r="L25" s="49" t="s">
        <v>41</v>
      </c>
    </row>
    <row r="26" spans="1:20" ht="52.5" customHeight="1" x14ac:dyDescent="0.25">
      <c r="A26" s="50">
        <v>1</v>
      </c>
      <c r="B26" s="1458" t="s">
        <v>42</v>
      </c>
      <c r="C26" s="1459"/>
      <c r="D26" s="1459"/>
      <c r="E26" s="1459"/>
      <c r="F26" s="1459"/>
      <c r="G26" s="1459"/>
      <c r="H26" s="1460"/>
      <c r="I26" s="1292" t="s">
        <v>43</v>
      </c>
      <c r="J26" s="1292"/>
      <c r="K26" s="1292"/>
      <c r="L26" s="1292"/>
    </row>
    <row r="27" spans="1:20" ht="58.5" customHeight="1" x14ac:dyDescent="0.25">
      <c r="A27" s="53"/>
      <c r="B27" s="850" t="s">
        <v>26</v>
      </c>
      <c r="C27" s="851" t="s">
        <v>27</v>
      </c>
      <c r="D27" s="59" t="s">
        <v>10361</v>
      </c>
      <c r="E27" s="59" t="s">
        <v>29</v>
      </c>
      <c r="F27" s="59" t="s">
        <v>30</v>
      </c>
      <c r="G27" s="1461" t="s">
        <v>31</v>
      </c>
      <c r="H27" s="1462"/>
      <c r="I27" s="852" t="s">
        <v>33</v>
      </c>
      <c r="J27" s="59" t="s">
        <v>44</v>
      </c>
      <c r="K27" s="59" t="s">
        <v>35</v>
      </c>
      <c r="L27" s="49" t="s">
        <v>41</v>
      </c>
      <c r="M27" s="854"/>
    </row>
    <row r="28" spans="1:20" ht="34.5" customHeight="1" x14ac:dyDescent="0.25">
      <c r="A28" s="132">
        <f t="shared" ref="A28:I32" si="2">A19</f>
        <v>1</v>
      </c>
      <c r="B28" s="132">
        <f t="shared" si="2"/>
        <v>74</v>
      </c>
      <c r="C28" s="132">
        <f t="shared" si="2"/>
        <v>86</v>
      </c>
      <c r="D28" s="132" t="str">
        <f t="shared" si="2"/>
        <v>m²</v>
      </c>
      <c r="E28" s="132" t="str">
        <f t="shared" si="2"/>
        <v>LUK</v>
      </c>
      <c r="F28" s="60">
        <f t="shared" si="2"/>
        <v>2</v>
      </c>
      <c r="G28" s="1463">
        <f t="shared" si="2"/>
        <v>165000</v>
      </c>
      <c r="H28" s="1464"/>
      <c r="I28" s="855">
        <f t="shared" si="2"/>
        <v>88.3</v>
      </c>
      <c r="J28" s="839">
        <v>1.5</v>
      </c>
      <c r="K28" s="63">
        <f>G28*I28*J28</f>
        <v>21854250</v>
      </c>
      <c r="L28" s="1521" t="s">
        <v>10749</v>
      </c>
      <c r="M28" s="854"/>
    </row>
    <row r="29" spans="1:20" ht="34.5" customHeight="1" x14ac:dyDescent="0.25">
      <c r="A29" s="139">
        <f t="shared" si="2"/>
        <v>2</v>
      </c>
      <c r="B29" s="139">
        <f t="shared" si="2"/>
        <v>75</v>
      </c>
      <c r="C29" s="139">
        <f t="shared" si="2"/>
        <v>86</v>
      </c>
      <c r="D29" s="139" t="str">
        <f t="shared" si="2"/>
        <v>m²</v>
      </c>
      <c r="E29" s="139" t="str">
        <f t="shared" si="2"/>
        <v>LUK</v>
      </c>
      <c r="F29" s="60">
        <f t="shared" si="2"/>
        <v>2</v>
      </c>
      <c r="G29" s="1463">
        <f t="shared" si="2"/>
        <v>165000</v>
      </c>
      <c r="H29" s="1464">
        <f t="shared" si="2"/>
        <v>1.19</v>
      </c>
      <c r="I29" s="855">
        <f t="shared" si="2"/>
        <v>11.1</v>
      </c>
      <c r="J29" s="839">
        <v>1.5</v>
      </c>
      <c r="K29" s="63">
        <f t="shared" ref="K29:K32" si="3">G29*I29*J29</f>
        <v>2747250</v>
      </c>
      <c r="L29" s="1529"/>
      <c r="M29" s="854"/>
    </row>
    <row r="30" spans="1:20" ht="34.5" customHeight="1" x14ac:dyDescent="0.25">
      <c r="A30" s="139">
        <f t="shared" si="2"/>
        <v>3</v>
      </c>
      <c r="B30" s="139">
        <f t="shared" si="2"/>
        <v>88</v>
      </c>
      <c r="C30" s="139">
        <f t="shared" si="2"/>
        <v>86</v>
      </c>
      <c r="D30" s="139" t="str">
        <f t="shared" si="2"/>
        <v>m²</v>
      </c>
      <c r="E30" s="139" t="str">
        <f t="shared" si="2"/>
        <v>LUK</v>
      </c>
      <c r="F30" s="60">
        <f t="shared" si="2"/>
        <v>2</v>
      </c>
      <c r="G30" s="1463">
        <f t="shared" si="2"/>
        <v>165000</v>
      </c>
      <c r="H30" s="1464">
        <f t="shared" si="2"/>
        <v>1.19</v>
      </c>
      <c r="I30" s="855">
        <f t="shared" si="2"/>
        <v>81.7</v>
      </c>
      <c r="J30" s="839">
        <v>1.5</v>
      </c>
      <c r="K30" s="63">
        <f t="shared" si="3"/>
        <v>20220750</v>
      </c>
      <c r="L30" s="1529"/>
      <c r="M30" s="854"/>
    </row>
    <row r="31" spans="1:20" ht="34.5" customHeight="1" x14ac:dyDescent="0.25">
      <c r="A31" s="139">
        <f t="shared" si="2"/>
        <v>4</v>
      </c>
      <c r="B31" s="139">
        <f t="shared" si="2"/>
        <v>102</v>
      </c>
      <c r="C31" s="139">
        <f t="shared" si="2"/>
        <v>86</v>
      </c>
      <c r="D31" s="139" t="str">
        <f t="shared" si="2"/>
        <v>m²</v>
      </c>
      <c r="E31" s="139" t="str">
        <f t="shared" si="2"/>
        <v>LUK</v>
      </c>
      <c r="F31" s="60">
        <f t="shared" si="2"/>
        <v>2</v>
      </c>
      <c r="G31" s="1463">
        <f t="shared" si="2"/>
        <v>165000</v>
      </c>
      <c r="H31" s="1464">
        <f t="shared" si="2"/>
        <v>1.19</v>
      </c>
      <c r="I31" s="855">
        <f t="shared" si="2"/>
        <v>121.1</v>
      </c>
      <c r="J31" s="839">
        <v>1.5</v>
      </c>
      <c r="K31" s="63">
        <f t="shared" si="3"/>
        <v>29972250</v>
      </c>
      <c r="L31" s="1529"/>
      <c r="M31" s="854"/>
    </row>
    <row r="32" spans="1:20" ht="34.5" customHeight="1" x14ac:dyDescent="0.25">
      <c r="A32" s="139">
        <f t="shared" si="2"/>
        <v>5</v>
      </c>
      <c r="B32" s="139">
        <f t="shared" si="2"/>
        <v>103</v>
      </c>
      <c r="C32" s="139">
        <f t="shared" si="2"/>
        <v>86</v>
      </c>
      <c r="D32" s="139" t="str">
        <f t="shared" si="2"/>
        <v>m²</v>
      </c>
      <c r="E32" s="139" t="str">
        <f t="shared" si="2"/>
        <v>LUK</v>
      </c>
      <c r="F32" s="60">
        <f t="shared" si="2"/>
        <v>2</v>
      </c>
      <c r="G32" s="1463">
        <f t="shared" si="2"/>
        <v>165000</v>
      </c>
      <c r="H32" s="1464">
        <f t="shared" si="2"/>
        <v>1.19</v>
      </c>
      <c r="I32" s="855">
        <f t="shared" si="2"/>
        <v>120.5</v>
      </c>
      <c r="J32" s="839">
        <v>1.5</v>
      </c>
      <c r="K32" s="63">
        <f t="shared" si="3"/>
        <v>29823750</v>
      </c>
      <c r="L32" s="1522"/>
      <c r="M32" s="854"/>
    </row>
    <row r="33" spans="1:16" s="116" customFormat="1" ht="33" customHeight="1" x14ac:dyDescent="0.25">
      <c r="A33" s="1514" t="s">
        <v>10368</v>
      </c>
      <c r="B33" s="1515"/>
      <c r="C33" s="1515"/>
      <c r="D33" s="1515"/>
      <c r="E33" s="1515"/>
      <c r="F33" s="1515"/>
      <c r="G33" s="1515"/>
      <c r="H33" s="1516"/>
      <c r="I33" s="846">
        <f>SUM(I28:I32)</f>
        <v>422.7</v>
      </c>
      <c r="J33" s="893"/>
      <c r="K33" s="894">
        <f>SUM(K28:K32)</f>
        <v>104618250</v>
      </c>
      <c r="L33" s="895"/>
      <c r="M33" s="854"/>
      <c r="O33" s="896"/>
      <c r="P33" s="896"/>
    </row>
    <row r="34" spans="1:16" s="67" customFormat="1" ht="45.75" customHeight="1" x14ac:dyDescent="0.25">
      <c r="A34" s="50">
        <v>2</v>
      </c>
      <c r="B34" s="1465" t="s">
        <v>10369</v>
      </c>
      <c r="C34" s="1466"/>
      <c r="D34" s="1466"/>
      <c r="E34" s="1466"/>
      <c r="F34" s="1466"/>
      <c r="G34" s="1466"/>
      <c r="H34" s="1467"/>
      <c r="I34" s="1295" t="s">
        <v>10370</v>
      </c>
      <c r="J34" s="1468"/>
      <c r="K34" s="1468"/>
      <c r="L34" s="1468"/>
      <c r="M34" s="856"/>
      <c r="O34" s="857"/>
      <c r="P34" s="857"/>
    </row>
    <row r="35" spans="1:16" s="2" customFormat="1" ht="68.25" customHeight="1" x14ac:dyDescent="0.25">
      <c r="A35" s="132"/>
      <c r="B35" s="1469" t="s">
        <v>10371</v>
      </c>
      <c r="C35" s="1469"/>
      <c r="D35" s="59" t="s">
        <v>50</v>
      </c>
      <c r="E35" s="59" t="s">
        <v>51</v>
      </c>
      <c r="F35" s="59" t="s">
        <v>52</v>
      </c>
      <c r="G35" s="1461" t="s">
        <v>53</v>
      </c>
      <c r="H35" s="1462"/>
      <c r="I35" s="859" t="s">
        <v>54</v>
      </c>
      <c r="J35" s="59" t="s">
        <v>44</v>
      </c>
      <c r="K35" s="860" t="s">
        <v>35</v>
      </c>
      <c r="L35" s="861" t="s">
        <v>41</v>
      </c>
      <c r="M35" s="821"/>
      <c r="O35" s="862"/>
      <c r="P35" s="862"/>
    </row>
    <row r="36" spans="1:16" ht="34.5" customHeight="1" x14ac:dyDescent="0.25">
      <c r="A36" s="132"/>
      <c r="B36" s="1285" t="s">
        <v>10372</v>
      </c>
      <c r="C36" s="1285"/>
      <c r="D36" s="132"/>
      <c r="E36" s="132" t="s">
        <v>56</v>
      </c>
      <c r="F36" s="132">
        <v>6</v>
      </c>
      <c r="G36" s="1287">
        <f>20000*30</f>
        <v>600000</v>
      </c>
      <c r="H36" s="1288"/>
      <c r="I36" s="132">
        <v>1</v>
      </c>
      <c r="J36" s="727">
        <v>0.5</v>
      </c>
      <c r="K36" s="73">
        <f>F36*G36*I36*J36</f>
        <v>1800000</v>
      </c>
      <c r="L36" s="74"/>
      <c r="M36" s="822"/>
      <c r="O36" s="823"/>
      <c r="P36" s="823"/>
    </row>
    <row r="37" spans="1:16" ht="30.75" customHeight="1" x14ac:dyDescent="0.25">
      <c r="A37" s="1289" t="s">
        <v>10373</v>
      </c>
      <c r="B37" s="1289"/>
      <c r="C37" s="1289"/>
      <c r="D37" s="1289"/>
      <c r="E37" s="1289"/>
      <c r="F37" s="1289"/>
      <c r="G37" s="1289"/>
      <c r="H37" s="1289"/>
      <c r="I37" s="1289"/>
      <c r="J37" s="1289"/>
      <c r="K37" s="76">
        <f>K33+K36</f>
        <v>106418250</v>
      </c>
      <c r="L37" s="74"/>
      <c r="M37" s="822"/>
    </row>
    <row r="38" spans="1:16" ht="61.5" hidden="1" customHeight="1" x14ac:dyDescent="0.25">
      <c r="A38" s="1470" t="s">
        <v>10442</v>
      </c>
      <c r="B38" s="1470"/>
      <c r="C38" s="1470"/>
      <c r="D38" s="1470"/>
      <c r="E38" s="1470"/>
      <c r="F38" s="1470"/>
      <c r="G38" s="1470"/>
      <c r="H38" s="1470"/>
      <c r="I38" s="1470"/>
      <c r="J38" s="1470"/>
      <c r="K38" s="1470"/>
      <c r="L38" s="1470"/>
    </row>
    <row r="39" spans="1:16" ht="56.25" hidden="1" customHeight="1" x14ac:dyDescent="0.25">
      <c r="A39" s="851" t="s">
        <v>25</v>
      </c>
      <c r="B39" s="1471" t="s">
        <v>58</v>
      </c>
      <c r="C39" s="1472"/>
      <c r="D39" s="1472"/>
      <c r="E39" s="1473"/>
      <c r="F39" s="864" t="s">
        <v>60</v>
      </c>
      <c r="G39" s="1452" t="s">
        <v>31</v>
      </c>
      <c r="H39" s="1454"/>
      <c r="I39" s="865" t="s">
        <v>61</v>
      </c>
      <c r="J39" s="866" t="s">
        <v>34</v>
      </c>
      <c r="K39" s="863" t="s">
        <v>35</v>
      </c>
      <c r="L39" s="853" t="s">
        <v>41</v>
      </c>
    </row>
    <row r="40" spans="1:16" ht="43.5" hidden="1" customHeight="1" x14ac:dyDescent="0.25">
      <c r="A40" s="132">
        <v>1</v>
      </c>
      <c r="B40" s="1474" t="str">
        <f>'[3]vật kiến trúc 2026'!B234</f>
        <v>Trụ bê tông cắm ranh hàng rào cao 1,2 đến 2,2m</v>
      </c>
      <c r="C40" s="1475"/>
      <c r="D40" s="1475"/>
      <c r="E40" s="1476"/>
      <c r="F40" s="131" t="str">
        <f>VLOOKUP(B40,'[3]vật kiến trúc 2026'!$B$3:$D$442,2,0)</f>
        <v>trụ</v>
      </c>
      <c r="G40" s="1477">
        <f>VLOOKUP(B40,'[3]vật kiến trúc 2026'!B29:$D$442,3,0)</f>
        <v>58000</v>
      </c>
      <c r="H40" s="1478"/>
      <c r="I40" s="867">
        <v>33</v>
      </c>
      <c r="J40" s="868">
        <v>1</v>
      </c>
      <c r="K40" s="844">
        <f t="shared" ref="K40:K45" si="4">ROUND(G40*I40*J40,)</f>
        <v>1914000</v>
      </c>
      <c r="L40" s="869">
        <f>VLOOKUP(B40,'[3]vật kiến trúc 2026'!B30:$L$442,4,0)</f>
        <v>0</v>
      </c>
    </row>
    <row r="41" spans="1:16" ht="37.5" hidden="1" customHeight="1" x14ac:dyDescent="0.25">
      <c r="A41" s="132">
        <v>2</v>
      </c>
      <c r="B41" s="1474" t="s">
        <v>9998</v>
      </c>
      <c r="C41" s="1475"/>
      <c r="D41" s="1475"/>
      <c r="E41" s="1476"/>
      <c r="F41" s="131" t="str">
        <f>VLOOKUP(B41,'[3]vật kiến trúc 2026'!$B$3:$D$442,2,0)</f>
        <v>m2</v>
      </c>
      <c r="G41" s="1477">
        <f>VLOOKUP(B41,'[3]vật kiến trúc 2026'!B33:$D$442,3,0)</f>
        <v>1008000</v>
      </c>
      <c r="H41" s="1478"/>
      <c r="I41" s="87">
        <f>2.1*1.5*2</f>
        <v>6.3000000000000007</v>
      </c>
      <c r="J41" s="868">
        <v>1</v>
      </c>
      <c r="K41" s="844">
        <f t="shared" si="4"/>
        <v>6350400</v>
      </c>
      <c r="L41" s="869">
        <f>VLOOKUP(B41,'[3]vật kiến trúc 2026'!B34:$L$442,4,0)</f>
        <v>0</v>
      </c>
    </row>
    <row r="42" spans="1:16" ht="37.5" hidden="1" customHeight="1" x14ac:dyDescent="0.25">
      <c r="A42" s="1286">
        <v>3</v>
      </c>
      <c r="B42" s="1474" t="str">
        <f>'[3]vật kiến trúc 2026'!B204</f>
        <v>Trụ BTCT + xây gạch.</v>
      </c>
      <c r="C42" s="1475"/>
      <c r="D42" s="1475"/>
      <c r="E42" s="1476"/>
      <c r="F42" s="131" t="str">
        <f>VLOOKUP(B42,'[3]vật kiến trúc 2026'!$B$3:$D$442,2,0)</f>
        <v>m3</v>
      </c>
      <c r="G42" s="1477">
        <f>VLOOKUP(B42,'[3]vật kiến trúc 2026'!B34:$D$442,3,0)</f>
        <v>1798000</v>
      </c>
      <c r="H42" s="1478"/>
      <c r="I42" s="870">
        <f>(0.42*0.42*3.4*2)-I43</f>
        <v>0.87039999999999973</v>
      </c>
      <c r="J42" s="868">
        <v>1</v>
      </c>
      <c r="K42" s="844">
        <f t="shared" si="4"/>
        <v>1564979</v>
      </c>
      <c r="L42" s="869" t="str">
        <f>VLOOKUP(B42,'[3]vật kiến trúc 2026'!B35:$L$442,4,0)</f>
        <v>áp bằng các loại TS có kết cấu = gạch xây tô, xây đá</v>
      </c>
    </row>
    <row r="43" spans="1:16" ht="37.5" hidden="1" customHeight="1" x14ac:dyDescent="0.25">
      <c r="A43" s="1286"/>
      <c r="B43" s="1474" t="str">
        <f>'[3]vật kiến trúc 2026'!B167</f>
        <v>trong đó bê tông cốt thép</v>
      </c>
      <c r="C43" s="1475"/>
      <c r="D43" s="1475"/>
      <c r="E43" s="1476"/>
      <c r="F43" s="131" t="str">
        <f>VLOOKUP(B43,'[3]vật kiến trúc 2026'!$B$3:$D$442,2,0)</f>
        <v>m3</v>
      </c>
      <c r="G43" s="1477">
        <f>VLOOKUP(B43,'[3]vật kiến trúc 2026'!B35:$D$442,3,0)</f>
        <v>4493000</v>
      </c>
      <c r="H43" s="1478"/>
      <c r="I43" s="870">
        <f>(0.22*0.22*3.4*2)</f>
        <v>0.32911999999999997</v>
      </c>
      <c r="J43" s="868">
        <v>1</v>
      </c>
      <c r="K43" s="844">
        <f t="shared" si="4"/>
        <v>1478736</v>
      </c>
      <c r="L43" s="869">
        <f>VLOOKUP(B43,'[3]vật kiến trúc 2026'!B36:$L$442,4,0)</f>
        <v>0</v>
      </c>
    </row>
    <row r="44" spans="1:16" ht="36" hidden="1" customHeight="1" x14ac:dyDescent="0.25">
      <c r="A44" s="132">
        <v>4</v>
      </c>
      <c r="B44" s="1474" t="str">
        <f>'[3]vật kiến trúc 2026'!B241</f>
        <v>Hàng rào lưới B40</v>
      </c>
      <c r="C44" s="1475"/>
      <c r="D44" s="1475"/>
      <c r="E44" s="1476"/>
      <c r="F44" s="131" t="str">
        <f>VLOOKUP(B44,'[3]vật kiến trúc 2026'!$B$3:$D$442,2,0)</f>
        <v>m2</v>
      </c>
      <c r="G44" s="1477">
        <f>VLOOKUP(B44,'[3]vật kiến trúc 2026'!B36:$D$442,3,0)</f>
        <v>101000</v>
      </c>
      <c r="H44" s="1478"/>
      <c r="I44" s="89">
        <f>73*1.8</f>
        <v>131.4</v>
      </c>
      <c r="J44" s="868">
        <v>1</v>
      </c>
      <c r="K44" s="844">
        <f t="shared" si="4"/>
        <v>13271400</v>
      </c>
      <c r="L44" s="869">
        <f>VLOOKUP(B44,'[3]vật kiến trúc 2026'!B37:$L$442,4,0)</f>
        <v>0</v>
      </c>
    </row>
    <row r="45" spans="1:16" ht="37.5" hidden="1" customHeight="1" x14ac:dyDescent="0.25">
      <c r="A45" s="132">
        <v>5</v>
      </c>
      <c r="B45" s="1474" t="str">
        <f>'[3]vật kiến trúc 2026'!B240</f>
        <v>Mảng rào dây kẽm gai</v>
      </c>
      <c r="C45" s="1475"/>
      <c r="D45" s="1475"/>
      <c r="E45" s="1476"/>
      <c r="F45" s="131" t="str">
        <f>VLOOKUP(B45,'[3]vật kiến trúc 2026'!$B$3:$D$442,2,0)</f>
        <v>mét/sợi</v>
      </c>
      <c r="G45" s="1477">
        <f>VLOOKUP(B45,'[3]vật kiến trúc 2026'!B34:$D$442,3,0)</f>
        <v>4000</v>
      </c>
      <c r="H45" s="1478"/>
      <c r="I45" s="89">
        <f>73*3</f>
        <v>219</v>
      </c>
      <c r="J45" s="868">
        <v>1</v>
      </c>
      <c r="K45" s="844">
        <f t="shared" si="4"/>
        <v>876000</v>
      </c>
      <c r="L45" s="869">
        <f>VLOOKUP(B45,'[3]vật kiến trúc 2026'!B35:$L$442,4,0)</f>
        <v>0</v>
      </c>
    </row>
    <row r="46" spans="1:16" ht="23.25" hidden="1" customHeight="1" x14ac:dyDescent="0.25">
      <c r="A46" s="1480" t="s">
        <v>85</v>
      </c>
      <c r="B46" s="1480"/>
      <c r="C46" s="1480"/>
      <c r="D46" s="1480"/>
      <c r="E46" s="1480"/>
      <c r="F46" s="1480"/>
      <c r="G46" s="1480"/>
      <c r="H46" s="1480"/>
      <c r="I46" s="1480"/>
      <c r="J46" s="1480"/>
      <c r="K46" s="871">
        <v>0</v>
      </c>
      <c r="L46" s="872"/>
    </row>
    <row r="47" spans="1:16" ht="54.75" hidden="1" customHeight="1" x14ac:dyDescent="0.25">
      <c r="A47" s="1481" t="s">
        <v>10443</v>
      </c>
      <c r="B47" s="1481"/>
      <c r="C47" s="1481"/>
      <c r="D47" s="1481"/>
      <c r="E47" s="1481"/>
      <c r="F47" s="1481"/>
      <c r="G47" s="1481"/>
      <c r="H47" s="1481"/>
      <c r="I47" s="1481"/>
      <c r="J47" s="1481"/>
      <c r="K47" s="1481"/>
      <c r="L47" s="1481"/>
    </row>
    <row r="48" spans="1:16" ht="56.25" hidden="1" customHeight="1" x14ac:dyDescent="0.25">
      <c r="A48" s="863" t="s">
        <v>25</v>
      </c>
      <c r="B48" s="1480" t="s">
        <v>87</v>
      </c>
      <c r="C48" s="1480"/>
      <c r="D48" s="1480"/>
      <c r="E48" s="1480"/>
      <c r="F48" s="863" t="s">
        <v>60</v>
      </c>
      <c r="G48" s="863" t="s">
        <v>31</v>
      </c>
      <c r="H48" s="863"/>
      <c r="I48" s="865" t="s">
        <v>61</v>
      </c>
      <c r="J48" s="866" t="s">
        <v>34</v>
      </c>
      <c r="K48" s="863" t="s">
        <v>35</v>
      </c>
      <c r="L48" s="853" t="s">
        <v>41</v>
      </c>
    </row>
    <row r="49" spans="1:16" ht="33" hidden="1" customHeight="1" x14ac:dyDescent="0.25">
      <c r="A49" s="132">
        <v>1</v>
      </c>
      <c r="B49" s="888" t="s">
        <v>1179</v>
      </c>
      <c r="C49" s="888"/>
      <c r="D49" s="888"/>
      <c r="E49" s="888"/>
      <c r="F49" s="131" t="str">
        <f>VLOOKUP(B49,'[3]CÂY TRỒNG 2026'!$B$3:$D$10269,2,0)</f>
        <v>cây</v>
      </c>
      <c r="G49" s="131">
        <f>VLOOKUP(B49,'[3]CÂY TRỒNG 2026'!$B$3:$D$10269,3,0)</f>
        <v>606840</v>
      </c>
      <c r="H49" s="131"/>
      <c r="I49" s="867">
        <v>0</v>
      </c>
      <c r="J49" s="727">
        <v>1</v>
      </c>
      <c r="K49" s="106">
        <f>ROUND(G49*I49*J49,)</f>
        <v>0</v>
      </c>
      <c r="L49" s="873"/>
      <c r="M49" s="874"/>
    </row>
    <row r="50" spans="1:16" ht="28.5" hidden="1" customHeight="1" x14ac:dyDescent="0.25">
      <c r="A50" s="1480" t="s">
        <v>111</v>
      </c>
      <c r="B50" s="1480"/>
      <c r="C50" s="1480"/>
      <c r="D50" s="1480"/>
      <c r="E50" s="1480"/>
      <c r="F50" s="1480"/>
      <c r="G50" s="1480"/>
      <c r="H50" s="1480"/>
      <c r="I50" s="1480"/>
      <c r="J50" s="1480"/>
      <c r="K50" s="111">
        <f>SUM(K49:K49)</f>
        <v>0</v>
      </c>
      <c r="L50" s="872"/>
    </row>
    <row r="51" spans="1:16" ht="41.25" customHeight="1" x14ac:dyDescent="0.25">
      <c r="A51" s="1481" t="s">
        <v>10436</v>
      </c>
      <c r="B51" s="1482"/>
      <c r="C51" s="1482"/>
      <c r="D51" s="1482"/>
      <c r="E51" s="1482"/>
      <c r="F51" s="1482"/>
      <c r="G51" s="1482"/>
      <c r="H51" s="1482"/>
      <c r="I51" s="1482"/>
      <c r="J51" s="1482"/>
      <c r="K51" s="111">
        <f>IF(K24+K37+K46+K50&lt;20000000,2000000,IF(K24+K37+K46+K50&lt;50000000,4000000,IF(K24+K37+K46+K50&lt;100000000,8000000,IF(K24+K37+K46+K50&lt;200000000,12000000,IF(K24+K37+K46+K50&lt;500000000,16000000,20000000)))))</f>
        <v>12000000</v>
      </c>
      <c r="L51" s="112" t="s">
        <v>113</v>
      </c>
    </row>
    <row r="52" spans="1:16" ht="30" customHeight="1" x14ac:dyDescent="0.25">
      <c r="A52" s="1480" t="s">
        <v>10437</v>
      </c>
      <c r="B52" s="1480"/>
      <c r="C52" s="1480"/>
      <c r="D52" s="1480"/>
      <c r="E52" s="1480"/>
      <c r="F52" s="1480"/>
      <c r="G52" s="1480"/>
      <c r="H52" s="1480"/>
      <c r="I52" s="1480"/>
      <c r="J52" s="1480"/>
      <c r="K52" s="875">
        <f>K51+K50+K46+K24+K37</f>
        <v>201415395</v>
      </c>
      <c r="L52" s="872"/>
      <c r="M52" s="114">
        <f>K51+K37+K24</f>
        <v>201415395</v>
      </c>
    </row>
    <row r="53" spans="1:16" s="116" customFormat="1" ht="52.5" customHeight="1" x14ac:dyDescent="0.25">
      <c r="A53" s="1483" t="s">
        <v>115</v>
      </c>
      <c r="B53" s="1483"/>
      <c r="C53" s="1483"/>
      <c r="D53" s="1483"/>
      <c r="E53" s="1483"/>
      <c r="F53" s="1483"/>
      <c r="G53" s="1483"/>
      <c r="H53" s="1483"/>
      <c r="I53" s="1483"/>
      <c r="J53" s="1483"/>
      <c r="K53" s="1483"/>
      <c r="L53" s="1483"/>
      <c r="M53" s="854"/>
      <c r="O53" s="876"/>
      <c r="P53" s="876"/>
    </row>
    <row r="54" spans="1:16" s="119" customFormat="1" ht="48" customHeight="1" x14ac:dyDescent="0.25">
      <c r="A54" s="1479" t="s">
        <v>10375</v>
      </c>
      <c r="B54" s="1479"/>
      <c r="C54" s="1479"/>
      <c r="D54" s="1479"/>
      <c r="E54" s="1479"/>
      <c r="F54" s="1479"/>
      <c r="G54" s="1479"/>
      <c r="H54" s="1479"/>
      <c r="I54" s="1479"/>
      <c r="J54" s="1479"/>
      <c r="K54" s="1479"/>
      <c r="L54" s="1479"/>
      <c r="M54" s="752"/>
      <c r="O54" s="876"/>
      <c r="P54" s="876"/>
    </row>
    <row r="55" spans="1:16" s="119" customFormat="1" ht="54" customHeight="1" x14ac:dyDescent="0.25">
      <c r="A55" s="1479" t="s">
        <v>117</v>
      </c>
      <c r="B55" s="1479"/>
      <c r="C55" s="1479"/>
      <c r="D55" s="1479"/>
      <c r="E55" s="1479"/>
      <c r="F55" s="1479"/>
      <c r="G55" s="1479"/>
      <c r="H55" s="1479"/>
      <c r="I55" s="1479"/>
      <c r="J55" s="1479"/>
      <c r="K55" s="877">
        <f>K52</f>
        <v>201415395</v>
      </c>
      <c r="L55" s="878" t="s">
        <v>118</v>
      </c>
      <c r="M55" s="752"/>
      <c r="O55" s="876"/>
      <c r="P55" s="876"/>
    </row>
    <row r="56" spans="1:16" s="119" customFormat="1" ht="14.25" x14ac:dyDescent="0.25">
      <c r="A56" s="1479" t="s">
        <v>119</v>
      </c>
      <c r="B56" s="1479"/>
      <c r="C56" s="1479"/>
      <c r="D56" s="1479"/>
      <c r="E56" s="1479"/>
      <c r="F56" s="1479"/>
      <c r="G56" s="1479"/>
      <c r="H56" s="1479"/>
      <c r="I56" s="1479"/>
      <c r="J56" s="1479"/>
      <c r="K56" s="1479"/>
      <c r="L56" s="1479"/>
      <c r="M56" s="752"/>
      <c r="O56" s="876"/>
      <c r="P56" s="876"/>
    </row>
    <row r="57" spans="1:16" s="123" customFormat="1" ht="15" customHeight="1" x14ac:dyDescent="0.25">
      <c r="A57" s="1484" t="s">
        <v>120</v>
      </c>
      <c r="B57" s="1484"/>
      <c r="C57" s="1484"/>
      <c r="D57" s="879"/>
      <c r="E57" s="879"/>
      <c r="F57" s="1485" t="s">
        <v>10444</v>
      </c>
      <c r="G57" s="1485"/>
      <c r="H57" s="1485"/>
      <c r="I57" s="1485"/>
      <c r="J57" s="1485"/>
      <c r="K57" s="879"/>
      <c r="L57" s="752" t="s">
        <v>122</v>
      </c>
      <c r="M57" s="752"/>
      <c r="O57" s="753"/>
      <c r="P57" s="753"/>
    </row>
    <row r="58" spans="1:16" s="123" customFormat="1" x14ac:dyDescent="0.25">
      <c r="A58" s="880"/>
      <c r="B58" s="880"/>
      <c r="C58" s="880"/>
      <c r="L58" s="752" t="s">
        <v>123</v>
      </c>
      <c r="M58" s="756"/>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x14ac:dyDescent="0.25">
      <c r="A61" s="881"/>
      <c r="B61" s="761"/>
      <c r="C61" s="761"/>
      <c r="G61" s="761"/>
      <c r="H61" s="761"/>
      <c r="I61" s="882"/>
      <c r="L61" s="883"/>
      <c r="M61" s="761"/>
      <c r="O61" s="753"/>
      <c r="P61" s="753"/>
    </row>
    <row r="62" spans="1:16" s="123" customFormat="1" x14ac:dyDescent="0.25">
      <c r="A62" s="881"/>
      <c r="B62" s="761"/>
      <c r="C62" s="761"/>
      <c r="G62" s="761"/>
      <c r="H62" s="761"/>
      <c r="I62" s="882"/>
      <c r="L62" s="883"/>
      <c r="M62" s="761"/>
      <c r="O62" s="753"/>
      <c r="P62" s="753"/>
    </row>
    <row r="63" spans="1:16" s="123" customFormat="1" x14ac:dyDescent="0.25">
      <c r="A63" s="881"/>
      <c r="B63" s="761"/>
      <c r="C63" s="761"/>
      <c r="G63" s="761"/>
      <c r="H63" s="761"/>
      <c r="I63" s="882"/>
      <c r="L63" s="883"/>
      <c r="M63" s="761"/>
      <c r="O63" s="753"/>
      <c r="P63" s="753"/>
    </row>
    <row r="64" spans="1:16" s="123" customFormat="1" x14ac:dyDescent="0.25">
      <c r="A64" s="881"/>
      <c r="B64" s="761"/>
      <c r="C64" s="761"/>
      <c r="G64" s="761"/>
      <c r="H64" s="761"/>
      <c r="I64" s="882"/>
      <c r="L64" s="883"/>
      <c r="M64" s="761"/>
      <c r="O64" s="753"/>
      <c r="P64" s="753"/>
    </row>
    <row r="65" spans="1:16" s="123" customFormat="1" ht="22.5" customHeight="1" x14ac:dyDescent="0.25">
      <c r="A65" s="1486" t="s">
        <v>125</v>
      </c>
      <c r="B65" s="1486"/>
      <c r="C65" s="1486"/>
      <c r="D65" s="879"/>
      <c r="E65" s="879"/>
      <c r="F65" s="1485" t="s">
        <v>126</v>
      </c>
      <c r="G65" s="1485"/>
      <c r="H65" s="1485"/>
      <c r="I65" s="1485" t="s">
        <v>126</v>
      </c>
      <c r="J65" s="1485"/>
      <c r="K65" s="879"/>
      <c r="L65" s="752" t="s">
        <v>127</v>
      </c>
      <c r="M65" s="756"/>
      <c r="O65" s="753"/>
      <c r="P65" s="753"/>
    </row>
  </sheetData>
  <mergeCells count="74">
    <mergeCell ref="G30:H30"/>
    <mergeCell ref="G31:H31"/>
    <mergeCell ref="G32:H32"/>
    <mergeCell ref="A57:C57"/>
    <mergeCell ref="F57:J57"/>
    <mergeCell ref="B42:E42"/>
    <mergeCell ref="G42:H42"/>
    <mergeCell ref="B43:E43"/>
    <mergeCell ref="G43:H43"/>
    <mergeCell ref="B44:E44"/>
    <mergeCell ref="G44:H44"/>
    <mergeCell ref="B39:E39"/>
    <mergeCell ref="G39:H39"/>
    <mergeCell ref="B40:E40"/>
    <mergeCell ref="G40:H40"/>
    <mergeCell ref="B41:E41"/>
    <mergeCell ref="A65:C65"/>
    <mergeCell ref="F65:J65"/>
    <mergeCell ref="L19:L23"/>
    <mergeCell ref="A51:J51"/>
    <mergeCell ref="A52:J52"/>
    <mergeCell ref="A53:L53"/>
    <mergeCell ref="A54:L54"/>
    <mergeCell ref="A55:J55"/>
    <mergeCell ref="A56:L56"/>
    <mergeCell ref="B45:E45"/>
    <mergeCell ref="G45:H45"/>
    <mergeCell ref="A46:J46"/>
    <mergeCell ref="A47:L47"/>
    <mergeCell ref="B48:E48"/>
    <mergeCell ref="A50:J50"/>
    <mergeCell ref="A42:A43"/>
    <mergeCell ref="G41:H41"/>
    <mergeCell ref="A38:L38"/>
    <mergeCell ref="A25:K25"/>
    <mergeCell ref="B26:H26"/>
    <mergeCell ref="I26:L26"/>
    <mergeCell ref="A33:H33"/>
    <mergeCell ref="B34:H34"/>
    <mergeCell ref="I34:L34"/>
    <mergeCell ref="L28:L32"/>
    <mergeCell ref="B35:C35"/>
    <mergeCell ref="G35:H35"/>
    <mergeCell ref="B36:C36"/>
    <mergeCell ref="G36:H36"/>
    <mergeCell ref="A37:J37"/>
    <mergeCell ref="G27:H27"/>
    <mergeCell ref="G28:H28"/>
    <mergeCell ref="G29:H29"/>
    <mergeCell ref="E12:L12"/>
    <mergeCell ref="E15:L15"/>
    <mergeCell ref="A16:L16"/>
    <mergeCell ref="A17:L17"/>
    <mergeCell ref="A24:H24"/>
    <mergeCell ref="I21:J21"/>
    <mergeCell ref="I22:J22"/>
    <mergeCell ref="I23:J23"/>
    <mergeCell ref="I24:J24"/>
    <mergeCell ref="N17:T24"/>
    <mergeCell ref="N10:T10"/>
    <mergeCell ref="A2:G2"/>
    <mergeCell ref="I2:L2"/>
    <mergeCell ref="A3:G3"/>
    <mergeCell ref="I3:L3"/>
    <mergeCell ref="I5:L5"/>
    <mergeCell ref="A6:L6"/>
    <mergeCell ref="A7:L7"/>
    <mergeCell ref="E8:L8"/>
    <mergeCell ref="A9:D9"/>
    <mergeCell ref="E9:F9"/>
    <mergeCell ref="A10:B10"/>
    <mergeCell ref="I18:J18"/>
    <mergeCell ref="I19:J19"/>
    <mergeCell ref="I20:J20"/>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71"/>
  <sheetViews>
    <sheetView topLeftCell="A16"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10</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10502</v>
      </c>
      <c r="F8" s="1442"/>
      <c r="G8" s="1442"/>
      <c r="H8" s="1442"/>
      <c r="I8" s="1442"/>
      <c r="J8" s="1442"/>
      <c r="K8" s="1442"/>
      <c r="L8" s="1442"/>
      <c r="N8" s="828"/>
      <c r="O8" s="823"/>
      <c r="P8" s="823"/>
    </row>
    <row r="9" spans="1:22" ht="34.5" customHeight="1" x14ac:dyDescent="0.25">
      <c r="A9" s="1443" t="s">
        <v>9</v>
      </c>
      <c r="B9" s="1443"/>
      <c r="C9" s="1443"/>
      <c r="D9" s="1443"/>
      <c r="E9" s="1444" t="s">
        <v>10503</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10504</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10466</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I27</f>
        <v>1227.1000000000001</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146.25" customHeight="1" x14ac:dyDescent="0.25">
      <c r="A15" s="830" t="s">
        <v>21</v>
      </c>
      <c r="B15" s="830"/>
      <c r="C15" s="830"/>
      <c r="E15" s="1446" t="s">
        <v>10505</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986" t="s">
        <v>10362</v>
      </c>
      <c r="H18" s="1124" t="s">
        <v>10745</v>
      </c>
      <c r="I18" s="1450" t="s">
        <v>10363</v>
      </c>
      <c r="J18" s="1451"/>
      <c r="K18" s="684" t="s">
        <v>10364</v>
      </c>
      <c r="L18" s="49" t="s">
        <v>10506</v>
      </c>
      <c r="N18" s="1499"/>
      <c r="O18" s="1499"/>
      <c r="P18" s="1499"/>
      <c r="Q18" s="1499"/>
      <c r="R18" s="1499"/>
      <c r="S18" s="1499"/>
      <c r="T18" s="1499"/>
    </row>
    <row r="19" spans="1:20" s="2" customFormat="1" ht="37.5" customHeight="1" x14ac:dyDescent="0.25">
      <c r="A19" s="838">
        <v>1</v>
      </c>
      <c r="B19" s="899">
        <v>194</v>
      </c>
      <c r="C19" s="899">
        <v>83</v>
      </c>
      <c r="D19" s="35" t="s">
        <v>18</v>
      </c>
      <c r="E19" s="901" t="s">
        <v>10450</v>
      </c>
      <c r="F19" s="840">
        <v>2</v>
      </c>
      <c r="G19" s="1009">
        <f>0.3*530000</f>
        <v>159000</v>
      </c>
      <c r="H19" s="1131">
        <v>1.19</v>
      </c>
      <c r="I19" s="1510">
        <v>26.7</v>
      </c>
      <c r="J19" s="1511"/>
      <c r="K19" s="844">
        <f>ROUND(G19*H19*I19,)</f>
        <v>5051907</v>
      </c>
      <c r="L19" s="1523" t="s">
        <v>10466</v>
      </c>
      <c r="M19" s="25"/>
      <c r="N19" s="1499"/>
      <c r="O19" s="1499"/>
      <c r="P19" s="1499"/>
      <c r="Q19" s="1499"/>
      <c r="R19" s="1499"/>
      <c r="S19" s="1499"/>
      <c r="T19" s="1499"/>
    </row>
    <row r="20" spans="1:20" s="2" customFormat="1" ht="37.5" customHeight="1" x14ac:dyDescent="0.25">
      <c r="A20" s="838">
        <v>2</v>
      </c>
      <c r="B20" s="899">
        <v>195</v>
      </c>
      <c r="C20" s="899">
        <v>83</v>
      </c>
      <c r="D20" s="35" t="s">
        <v>18</v>
      </c>
      <c r="E20" s="901" t="s">
        <v>10450</v>
      </c>
      <c r="F20" s="840">
        <v>2</v>
      </c>
      <c r="G20" s="1009">
        <f t="shared" ref="G20:G26" si="0">0.3*530000</f>
        <v>159000</v>
      </c>
      <c r="H20" s="1131">
        <v>1.19</v>
      </c>
      <c r="I20" s="1510">
        <v>0.2</v>
      </c>
      <c r="J20" s="1511">
        <v>1</v>
      </c>
      <c r="K20" s="844">
        <f t="shared" ref="K20:K26" si="1">ROUND(G20*H20*I20,)</f>
        <v>37842</v>
      </c>
      <c r="L20" s="1530"/>
      <c r="M20" s="25"/>
      <c r="N20" s="1499"/>
      <c r="O20" s="1499"/>
      <c r="P20" s="1499"/>
      <c r="Q20" s="1499"/>
      <c r="R20" s="1499"/>
      <c r="S20" s="1499"/>
      <c r="T20" s="1499"/>
    </row>
    <row r="21" spans="1:20" s="2" customFormat="1" ht="37.5" customHeight="1" x14ac:dyDescent="0.25">
      <c r="A21" s="838">
        <v>3</v>
      </c>
      <c r="B21" s="899">
        <v>177</v>
      </c>
      <c r="C21" s="899">
        <v>83</v>
      </c>
      <c r="D21" s="35" t="s">
        <v>18</v>
      </c>
      <c r="E21" s="901" t="s">
        <v>10450</v>
      </c>
      <c r="F21" s="840">
        <v>2</v>
      </c>
      <c r="G21" s="1009">
        <f t="shared" si="0"/>
        <v>159000</v>
      </c>
      <c r="H21" s="1131">
        <v>1.19</v>
      </c>
      <c r="I21" s="1510">
        <v>106.7</v>
      </c>
      <c r="J21" s="1511">
        <v>1</v>
      </c>
      <c r="K21" s="844">
        <f t="shared" si="1"/>
        <v>20188707</v>
      </c>
      <c r="L21" s="1530"/>
      <c r="M21" s="25"/>
      <c r="N21" s="1499"/>
      <c r="O21" s="1499"/>
      <c r="P21" s="1499"/>
      <c r="Q21" s="1499"/>
      <c r="R21" s="1499"/>
      <c r="S21" s="1499"/>
      <c r="T21" s="1499"/>
    </row>
    <row r="22" spans="1:20" s="2" customFormat="1" ht="37.5" customHeight="1" x14ac:dyDescent="0.25">
      <c r="A22" s="838">
        <v>4</v>
      </c>
      <c r="B22" s="899">
        <v>174</v>
      </c>
      <c r="C22" s="899">
        <v>83</v>
      </c>
      <c r="D22" s="35" t="s">
        <v>18</v>
      </c>
      <c r="E22" s="901" t="s">
        <v>10450</v>
      </c>
      <c r="F22" s="840">
        <v>2</v>
      </c>
      <c r="G22" s="1009">
        <f t="shared" si="0"/>
        <v>159000</v>
      </c>
      <c r="H22" s="1131">
        <v>1.19</v>
      </c>
      <c r="I22" s="1510">
        <v>175.6</v>
      </c>
      <c r="J22" s="1511">
        <v>1</v>
      </c>
      <c r="K22" s="844">
        <f t="shared" si="1"/>
        <v>33225276</v>
      </c>
      <c r="L22" s="1530"/>
      <c r="M22" s="25"/>
      <c r="N22" s="1499"/>
      <c r="O22" s="1499"/>
      <c r="P22" s="1499"/>
      <c r="Q22" s="1499"/>
      <c r="R22" s="1499"/>
      <c r="S22" s="1499"/>
      <c r="T22" s="1499"/>
    </row>
    <row r="23" spans="1:20" s="2" customFormat="1" ht="37.5" customHeight="1" x14ac:dyDescent="0.25">
      <c r="A23" s="838">
        <v>5</v>
      </c>
      <c r="B23" s="899">
        <v>173</v>
      </c>
      <c r="C23" s="899">
        <v>83</v>
      </c>
      <c r="D23" s="35" t="s">
        <v>18</v>
      </c>
      <c r="E23" s="901" t="s">
        <v>10450</v>
      </c>
      <c r="F23" s="840">
        <v>2</v>
      </c>
      <c r="G23" s="1009">
        <f t="shared" si="0"/>
        <v>159000</v>
      </c>
      <c r="H23" s="1131">
        <v>1.19</v>
      </c>
      <c r="I23" s="1510">
        <v>20.399999999999999</v>
      </c>
      <c r="J23" s="1511">
        <v>1</v>
      </c>
      <c r="K23" s="844">
        <f t="shared" si="1"/>
        <v>3859884</v>
      </c>
      <c r="L23" s="1530"/>
      <c r="M23" s="25"/>
      <c r="N23" s="1499"/>
      <c r="O23" s="1499"/>
      <c r="P23" s="1499"/>
      <c r="Q23" s="1499"/>
      <c r="R23" s="1499"/>
      <c r="S23" s="1499"/>
      <c r="T23" s="1499"/>
    </row>
    <row r="24" spans="1:20" s="2" customFormat="1" ht="37.5" customHeight="1" x14ac:dyDescent="0.25">
      <c r="A24" s="838">
        <v>6</v>
      </c>
      <c r="B24" s="899">
        <v>156</v>
      </c>
      <c r="C24" s="899">
        <v>83</v>
      </c>
      <c r="D24" s="35" t="s">
        <v>18</v>
      </c>
      <c r="E24" s="901" t="s">
        <v>10450</v>
      </c>
      <c r="F24" s="840">
        <v>2</v>
      </c>
      <c r="G24" s="1009">
        <f t="shared" si="0"/>
        <v>159000</v>
      </c>
      <c r="H24" s="1131">
        <v>1.19</v>
      </c>
      <c r="I24" s="1510">
        <v>756.6</v>
      </c>
      <c r="J24" s="1511">
        <v>1</v>
      </c>
      <c r="K24" s="844">
        <f t="shared" si="1"/>
        <v>143156286</v>
      </c>
      <c r="L24" s="1530"/>
      <c r="M24" s="25"/>
      <c r="N24" s="1499"/>
      <c r="O24" s="1499"/>
      <c r="P24" s="1499"/>
      <c r="Q24" s="1499"/>
      <c r="R24" s="1499"/>
      <c r="S24" s="1499"/>
      <c r="T24" s="1499"/>
    </row>
    <row r="25" spans="1:20" s="2" customFormat="1" ht="37.5" customHeight="1" x14ac:dyDescent="0.25">
      <c r="A25" s="838">
        <v>7</v>
      </c>
      <c r="B25" s="899">
        <v>145</v>
      </c>
      <c r="C25" s="899">
        <v>83</v>
      </c>
      <c r="D25" s="35" t="s">
        <v>18</v>
      </c>
      <c r="E25" s="901" t="s">
        <v>10450</v>
      </c>
      <c r="F25" s="840">
        <v>2</v>
      </c>
      <c r="G25" s="1009">
        <f t="shared" si="0"/>
        <v>159000</v>
      </c>
      <c r="H25" s="1131">
        <v>1.19</v>
      </c>
      <c r="I25" s="1510">
        <v>50.9</v>
      </c>
      <c r="J25" s="1511">
        <v>1</v>
      </c>
      <c r="K25" s="844">
        <f t="shared" si="1"/>
        <v>9630789</v>
      </c>
      <c r="L25" s="1531" t="s">
        <v>10511</v>
      </c>
      <c r="M25" s="25"/>
      <c r="N25" s="1499"/>
      <c r="O25" s="1499"/>
      <c r="P25" s="1499"/>
      <c r="Q25" s="1499"/>
      <c r="R25" s="1499"/>
      <c r="S25" s="1499"/>
      <c r="T25" s="1499"/>
    </row>
    <row r="26" spans="1:20" s="2" customFormat="1" ht="37.5" customHeight="1" x14ac:dyDescent="0.25">
      <c r="A26" s="838">
        <v>8</v>
      </c>
      <c r="B26" s="899">
        <v>386</v>
      </c>
      <c r="C26" s="899">
        <v>83</v>
      </c>
      <c r="D26" s="35" t="s">
        <v>18</v>
      </c>
      <c r="E26" s="901" t="s">
        <v>10450</v>
      </c>
      <c r="F26" s="840">
        <v>2</v>
      </c>
      <c r="G26" s="1009">
        <f t="shared" si="0"/>
        <v>159000</v>
      </c>
      <c r="H26" s="1131">
        <v>1.19</v>
      </c>
      <c r="I26" s="1510">
        <v>90</v>
      </c>
      <c r="J26" s="1511">
        <v>1</v>
      </c>
      <c r="K26" s="844">
        <f t="shared" si="1"/>
        <v>17028900</v>
      </c>
      <c r="L26" s="1531"/>
      <c r="M26" s="25"/>
      <c r="N26" s="1499"/>
      <c r="O26" s="1499"/>
      <c r="P26" s="1499"/>
      <c r="Q26" s="1499"/>
      <c r="R26" s="1499"/>
      <c r="S26" s="1499"/>
      <c r="T26" s="1499"/>
    </row>
    <row r="27" spans="1:20" ht="25.5" customHeight="1" x14ac:dyDescent="0.25">
      <c r="A27" s="1452" t="s">
        <v>39</v>
      </c>
      <c r="B27" s="1453"/>
      <c r="C27" s="1453"/>
      <c r="D27" s="1453"/>
      <c r="E27" s="1453"/>
      <c r="F27" s="1453"/>
      <c r="G27" s="1453"/>
      <c r="H27" s="1454"/>
      <c r="I27" s="1512">
        <f>SUM(I19:I26)</f>
        <v>1227.1000000000001</v>
      </c>
      <c r="J27" s="1513"/>
      <c r="K27" s="848">
        <f>SUM(K19:K26)</f>
        <v>232179591</v>
      </c>
      <c r="L27" s="849"/>
      <c r="N27" s="1499"/>
      <c r="O27" s="1499"/>
      <c r="P27" s="1499"/>
      <c r="Q27" s="1499"/>
      <c r="R27" s="1499"/>
      <c r="S27" s="1499"/>
      <c r="T27" s="1499"/>
    </row>
    <row r="28" spans="1:20" ht="60" customHeight="1" x14ac:dyDescent="0.25">
      <c r="A28" s="1457" t="s">
        <v>10460</v>
      </c>
      <c r="B28" s="1280"/>
      <c r="C28" s="1280"/>
      <c r="D28" s="1280"/>
      <c r="E28" s="1280"/>
      <c r="F28" s="1280"/>
      <c r="G28" s="1280"/>
      <c r="H28" s="1280"/>
      <c r="I28" s="1280"/>
      <c r="J28" s="1280"/>
      <c r="K28" s="1280"/>
      <c r="L28" s="49" t="s">
        <v>41</v>
      </c>
    </row>
    <row r="29" spans="1:20" ht="52.5" customHeight="1" x14ac:dyDescent="0.25">
      <c r="A29" s="50">
        <v>1</v>
      </c>
      <c r="B29" s="1458" t="s">
        <v>42</v>
      </c>
      <c r="C29" s="1459"/>
      <c r="D29" s="1459"/>
      <c r="E29" s="1459"/>
      <c r="F29" s="1459"/>
      <c r="G29" s="1459"/>
      <c r="H29" s="1460"/>
      <c r="I29" s="1292" t="s">
        <v>43</v>
      </c>
      <c r="J29" s="1292"/>
      <c r="K29" s="1292"/>
      <c r="L29" s="1292"/>
    </row>
    <row r="30" spans="1:20" ht="58.5" customHeight="1" x14ac:dyDescent="0.25">
      <c r="A30" s="53"/>
      <c r="B30" s="850" t="s">
        <v>26</v>
      </c>
      <c r="C30" s="851" t="s">
        <v>27</v>
      </c>
      <c r="D30" s="59" t="s">
        <v>10361</v>
      </c>
      <c r="E30" s="59" t="s">
        <v>29</v>
      </c>
      <c r="F30" s="59" t="s">
        <v>30</v>
      </c>
      <c r="G30" s="1461" t="s">
        <v>31</v>
      </c>
      <c r="H30" s="1462"/>
      <c r="I30" s="852" t="s">
        <v>33</v>
      </c>
      <c r="J30" s="59" t="s">
        <v>44</v>
      </c>
      <c r="K30" s="59" t="s">
        <v>35</v>
      </c>
      <c r="L30" s="49" t="s">
        <v>41</v>
      </c>
      <c r="M30" s="854"/>
    </row>
    <row r="31" spans="1:20" ht="33" customHeight="1" x14ac:dyDescent="0.25">
      <c r="A31" s="132">
        <f t="shared" ref="A31:I38" si="2">A19</f>
        <v>1</v>
      </c>
      <c r="B31" s="132">
        <f t="shared" si="2"/>
        <v>194</v>
      </c>
      <c r="C31" s="132">
        <f t="shared" si="2"/>
        <v>83</v>
      </c>
      <c r="D31" s="132" t="str">
        <f t="shared" si="2"/>
        <v>m²</v>
      </c>
      <c r="E31" s="132" t="str">
        <f t="shared" si="2"/>
        <v>LUK</v>
      </c>
      <c r="F31" s="60">
        <f t="shared" si="2"/>
        <v>2</v>
      </c>
      <c r="G31" s="1463">
        <f>G19</f>
        <v>159000</v>
      </c>
      <c r="H31" s="1464"/>
      <c r="I31" s="855">
        <f t="shared" si="2"/>
        <v>26.7</v>
      </c>
      <c r="J31" s="839">
        <v>1.5</v>
      </c>
      <c r="K31" s="63">
        <f>G31*I31*J31</f>
        <v>6367950</v>
      </c>
      <c r="L31" s="1521" t="s">
        <v>10749</v>
      </c>
      <c r="M31" s="854"/>
    </row>
    <row r="32" spans="1:20" ht="33" customHeight="1" x14ac:dyDescent="0.25">
      <c r="A32" s="139">
        <f t="shared" si="2"/>
        <v>2</v>
      </c>
      <c r="B32" s="139">
        <f t="shared" si="2"/>
        <v>195</v>
      </c>
      <c r="C32" s="139">
        <f t="shared" si="2"/>
        <v>83</v>
      </c>
      <c r="D32" s="139" t="str">
        <f t="shared" si="2"/>
        <v>m²</v>
      </c>
      <c r="E32" s="139" t="str">
        <f t="shared" si="2"/>
        <v>LUK</v>
      </c>
      <c r="F32" s="60">
        <f t="shared" si="2"/>
        <v>2</v>
      </c>
      <c r="G32" s="1463">
        <f t="shared" si="2"/>
        <v>159000</v>
      </c>
      <c r="H32" s="1464">
        <f t="shared" si="2"/>
        <v>1.19</v>
      </c>
      <c r="I32" s="855">
        <f t="shared" si="2"/>
        <v>0.2</v>
      </c>
      <c r="J32" s="839">
        <v>1.5</v>
      </c>
      <c r="K32" s="63">
        <f t="shared" ref="K32:K38" si="3">G32*I32*J32</f>
        <v>47700</v>
      </c>
      <c r="L32" s="1529"/>
      <c r="M32" s="854"/>
    </row>
    <row r="33" spans="1:16" ht="33" customHeight="1" x14ac:dyDescent="0.25">
      <c r="A33" s="139">
        <f t="shared" si="2"/>
        <v>3</v>
      </c>
      <c r="B33" s="139">
        <f t="shared" si="2"/>
        <v>177</v>
      </c>
      <c r="C33" s="139">
        <f t="shared" si="2"/>
        <v>83</v>
      </c>
      <c r="D33" s="139" t="str">
        <f t="shared" si="2"/>
        <v>m²</v>
      </c>
      <c r="E33" s="139" t="str">
        <f t="shared" si="2"/>
        <v>LUK</v>
      </c>
      <c r="F33" s="60">
        <f t="shared" si="2"/>
        <v>2</v>
      </c>
      <c r="G33" s="1463">
        <f t="shared" si="2"/>
        <v>159000</v>
      </c>
      <c r="H33" s="1464">
        <f t="shared" si="2"/>
        <v>1.19</v>
      </c>
      <c r="I33" s="855">
        <f t="shared" si="2"/>
        <v>106.7</v>
      </c>
      <c r="J33" s="839">
        <v>1.5</v>
      </c>
      <c r="K33" s="63">
        <f t="shared" si="3"/>
        <v>25447950</v>
      </c>
      <c r="L33" s="1529"/>
      <c r="M33" s="854"/>
    </row>
    <row r="34" spans="1:16" ht="33" customHeight="1" x14ac:dyDescent="0.25">
      <c r="A34" s="139">
        <f t="shared" si="2"/>
        <v>4</v>
      </c>
      <c r="B34" s="139">
        <f t="shared" si="2"/>
        <v>174</v>
      </c>
      <c r="C34" s="139">
        <f t="shared" si="2"/>
        <v>83</v>
      </c>
      <c r="D34" s="139" t="str">
        <f t="shared" si="2"/>
        <v>m²</v>
      </c>
      <c r="E34" s="139" t="str">
        <f t="shared" si="2"/>
        <v>LUK</v>
      </c>
      <c r="F34" s="60">
        <f t="shared" si="2"/>
        <v>2</v>
      </c>
      <c r="G34" s="1463">
        <f t="shared" si="2"/>
        <v>159000</v>
      </c>
      <c r="H34" s="1464">
        <f t="shared" si="2"/>
        <v>1.19</v>
      </c>
      <c r="I34" s="855">
        <f t="shared" si="2"/>
        <v>175.6</v>
      </c>
      <c r="J34" s="839">
        <v>1.5</v>
      </c>
      <c r="K34" s="63">
        <f t="shared" si="3"/>
        <v>41880600</v>
      </c>
      <c r="L34" s="1529"/>
      <c r="M34" s="854"/>
    </row>
    <row r="35" spans="1:16" ht="33" customHeight="1" x14ac:dyDescent="0.25">
      <c r="A35" s="139">
        <f t="shared" si="2"/>
        <v>5</v>
      </c>
      <c r="B35" s="139">
        <f t="shared" si="2"/>
        <v>173</v>
      </c>
      <c r="C35" s="139">
        <f t="shared" si="2"/>
        <v>83</v>
      </c>
      <c r="D35" s="139" t="str">
        <f t="shared" si="2"/>
        <v>m²</v>
      </c>
      <c r="E35" s="139" t="str">
        <f t="shared" si="2"/>
        <v>LUK</v>
      </c>
      <c r="F35" s="60">
        <f t="shared" si="2"/>
        <v>2</v>
      </c>
      <c r="G35" s="1463">
        <f t="shared" si="2"/>
        <v>159000</v>
      </c>
      <c r="H35" s="1464">
        <f t="shared" si="2"/>
        <v>1.19</v>
      </c>
      <c r="I35" s="855">
        <f t="shared" si="2"/>
        <v>20.399999999999999</v>
      </c>
      <c r="J35" s="839">
        <v>1.5</v>
      </c>
      <c r="K35" s="63">
        <f t="shared" si="3"/>
        <v>4865400</v>
      </c>
      <c r="L35" s="1529"/>
      <c r="M35" s="854"/>
    </row>
    <row r="36" spans="1:16" ht="33" customHeight="1" x14ac:dyDescent="0.25">
      <c r="A36" s="139">
        <f t="shared" si="2"/>
        <v>6</v>
      </c>
      <c r="B36" s="139">
        <f t="shared" si="2"/>
        <v>156</v>
      </c>
      <c r="C36" s="139">
        <f t="shared" si="2"/>
        <v>83</v>
      </c>
      <c r="D36" s="139" t="str">
        <f t="shared" si="2"/>
        <v>m²</v>
      </c>
      <c r="E36" s="139" t="str">
        <f t="shared" si="2"/>
        <v>LUK</v>
      </c>
      <c r="F36" s="60">
        <f t="shared" si="2"/>
        <v>2</v>
      </c>
      <c r="G36" s="1463">
        <f t="shared" si="2"/>
        <v>159000</v>
      </c>
      <c r="H36" s="1464">
        <f t="shared" si="2"/>
        <v>1.19</v>
      </c>
      <c r="I36" s="855">
        <f t="shared" si="2"/>
        <v>756.6</v>
      </c>
      <c r="J36" s="839">
        <v>1.5</v>
      </c>
      <c r="K36" s="63">
        <f t="shared" si="3"/>
        <v>180449100</v>
      </c>
      <c r="L36" s="1529"/>
      <c r="M36" s="854"/>
    </row>
    <row r="37" spans="1:16" ht="33" customHeight="1" x14ac:dyDescent="0.25">
      <c r="A37" s="139">
        <f t="shared" si="2"/>
        <v>7</v>
      </c>
      <c r="B37" s="139">
        <f t="shared" si="2"/>
        <v>145</v>
      </c>
      <c r="C37" s="139">
        <f t="shared" si="2"/>
        <v>83</v>
      </c>
      <c r="D37" s="139" t="str">
        <f t="shared" si="2"/>
        <v>m²</v>
      </c>
      <c r="E37" s="139" t="str">
        <f t="shared" si="2"/>
        <v>LUK</v>
      </c>
      <c r="F37" s="60">
        <f t="shared" si="2"/>
        <v>2</v>
      </c>
      <c r="G37" s="1463">
        <f t="shared" si="2"/>
        <v>159000</v>
      </c>
      <c r="H37" s="1464">
        <f t="shared" si="2"/>
        <v>1.19</v>
      </c>
      <c r="I37" s="855">
        <f t="shared" si="2"/>
        <v>50.9</v>
      </c>
      <c r="J37" s="839">
        <v>1.5</v>
      </c>
      <c r="K37" s="63">
        <f t="shared" si="3"/>
        <v>12139650</v>
      </c>
      <c r="L37" s="1529"/>
      <c r="M37" s="854"/>
    </row>
    <row r="38" spans="1:16" ht="33" customHeight="1" x14ac:dyDescent="0.25">
      <c r="A38" s="139">
        <f t="shared" si="2"/>
        <v>8</v>
      </c>
      <c r="B38" s="139">
        <f t="shared" si="2"/>
        <v>386</v>
      </c>
      <c r="C38" s="139">
        <f t="shared" si="2"/>
        <v>83</v>
      </c>
      <c r="D38" s="139" t="str">
        <f t="shared" si="2"/>
        <v>m²</v>
      </c>
      <c r="E38" s="139" t="str">
        <f t="shared" si="2"/>
        <v>LUK</v>
      </c>
      <c r="F38" s="60">
        <f t="shared" si="2"/>
        <v>2</v>
      </c>
      <c r="G38" s="1463">
        <f t="shared" si="2"/>
        <v>159000</v>
      </c>
      <c r="H38" s="1464">
        <f t="shared" si="2"/>
        <v>1.19</v>
      </c>
      <c r="I38" s="855">
        <f t="shared" si="2"/>
        <v>90</v>
      </c>
      <c r="J38" s="839">
        <v>1.5</v>
      </c>
      <c r="K38" s="63">
        <f t="shared" si="3"/>
        <v>21465000</v>
      </c>
      <c r="L38" s="1522"/>
      <c r="M38" s="854"/>
    </row>
    <row r="39" spans="1:16" s="116" customFormat="1" ht="33" customHeight="1" x14ac:dyDescent="0.25">
      <c r="A39" s="1514" t="s">
        <v>10368</v>
      </c>
      <c r="B39" s="1515"/>
      <c r="C39" s="1515"/>
      <c r="D39" s="1515"/>
      <c r="E39" s="1515"/>
      <c r="F39" s="1515"/>
      <c r="G39" s="1515"/>
      <c r="H39" s="1516"/>
      <c r="I39" s="846">
        <f>SUM(I31:I38)</f>
        <v>1227.1000000000001</v>
      </c>
      <c r="J39" s="893"/>
      <c r="K39" s="894">
        <f>SUM(K31:K38)</f>
        <v>292663350</v>
      </c>
      <c r="L39" s="895"/>
      <c r="M39" s="854"/>
      <c r="O39" s="896"/>
      <c r="P39" s="896"/>
    </row>
    <row r="40" spans="1:16" s="67" customFormat="1" ht="45.75" customHeight="1" x14ac:dyDescent="0.25">
      <c r="A40" s="50">
        <v>2</v>
      </c>
      <c r="B40" s="1465" t="s">
        <v>10369</v>
      </c>
      <c r="C40" s="1466"/>
      <c r="D40" s="1466"/>
      <c r="E40" s="1466"/>
      <c r="F40" s="1466"/>
      <c r="G40" s="1466"/>
      <c r="H40" s="1467"/>
      <c r="I40" s="1295" t="s">
        <v>10370</v>
      </c>
      <c r="J40" s="1468"/>
      <c r="K40" s="1468"/>
      <c r="L40" s="1468"/>
      <c r="M40" s="856"/>
      <c r="O40" s="857"/>
      <c r="P40" s="857"/>
    </row>
    <row r="41" spans="1:16" s="2" customFormat="1" ht="81" customHeight="1" x14ac:dyDescent="0.25">
      <c r="A41" s="132"/>
      <c r="B41" s="1469" t="s">
        <v>10371</v>
      </c>
      <c r="C41" s="1469"/>
      <c r="D41" s="59" t="s">
        <v>50</v>
      </c>
      <c r="E41" s="59" t="s">
        <v>51</v>
      </c>
      <c r="F41" s="59" t="s">
        <v>52</v>
      </c>
      <c r="G41" s="1461" t="s">
        <v>53</v>
      </c>
      <c r="H41" s="1462"/>
      <c r="I41" s="859" t="s">
        <v>54</v>
      </c>
      <c r="J41" s="59" t="s">
        <v>44</v>
      </c>
      <c r="K41" s="860" t="s">
        <v>35</v>
      </c>
      <c r="L41" s="861" t="s">
        <v>41</v>
      </c>
      <c r="M41" s="821"/>
      <c r="O41" s="862"/>
      <c r="P41" s="862"/>
    </row>
    <row r="42" spans="1:16" ht="34.5" customHeight="1" x14ac:dyDescent="0.25">
      <c r="A42" s="132"/>
      <c r="B42" s="1285" t="s">
        <v>10372</v>
      </c>
      <c r="C42" s="1285"/>
      <c r="D42" s="132"/>
      <c r="E42" s="132" t="s">
        <v>56</v>
      </c>
      <c r="F42" s="132">
        <v>6</v>
      </c>
      <c r="G42" s="1287">
        <f>20000*30</f>
        <v>600000</v>
      </c>
      <c r="H42" s="1288"/>
      <c r="I42" s="132">
        <v>1</v>
      </c>
      <c r="J42" s="727">
        <v>0.5</v>
      </c>
      <c r="K42" s="73">
        <f>F42*G42*I42*J42</f>
        <v>1800000</v>
      </c>
      <c r="L42" s="74"/>
      <c r="M42" s="822"/>
      <c r="O42" s="823"/>
      <c r="P42" s="823"/>
    </row>
    <row r="43" spans="1:16" ht="30.75" customHeight="1" x14ac:dyDescent="0.25">
      <c r="A43" s="1289" t="s">
        <v>10373</v>
      </c>
      <c r="B43" s="1289"/>
      <c r="C43" s="1289"/>
      <c r="D43" s="1289"/>
      <c r="E43" s="1289"/>
      <c r="F43" s="1289"/>
      <c r="G43" s="1289"/>
      <c r="H43" s="1289"/>
      <c r="I43" s="1289"/>
      <c r="J43" s="1289"/>
      <c r="K43" s="76">
        <f>K39+K42</f>
        <v>294463350</v>
      </c>
      <c r="L43" s="74"/>
      <c r="M43" s="822"/>
    </row>
    <row r="44" spans="1:16" ht="61.5" hidden="1" customHeight="1" x14ac:dyDescent="0.25">
      <c r="A44" s="1470" t="s">
        <v>10442</v>
      </c>
      <c r="B44" s="1470"/>
      <c r="C44" s="1470"/>
      <c r="D44" s="1470"/>
      <c r="E44" s="1470"/>
      <c r="F44" s="1470"/>
      <c r="G44" s="1470"/>
      <c r="H44" s="1470"/>
      <c r="I44" s="1470"/>
      <c r="J44" s="1470"/>
      <c r="K44" s="1470"/>
      <c r="L44" s="1470"/>
    </row>
    <row r="45" spans="1:16" ht="56.25" hidden="1" customHeight="1" x14ac:dyDescent="0.25">
      <c r="A45" s="851" t="s">
        <v>25</v>
      </c>
      <c r="B45" s="1471" t="s">
        <v>58</v>
      </c>
      <c r="C45" s="1472"/>
      <c r="D45" s="1472"/>
      <c r="E45" s="1473"/>
      <c r="F45" s="864" t="s">
        <v>60</v>
      </c>
      <c r="G45" s="1452" t="s">
        <v>31</v>
      </c>
      <c r="H45" s="1454"/>
      <c r="I45" s="865" t="s">
        <v>61</v>
      </c>
      <c r="J45" s="866" t="s">
        <v>34</v>
      </c>
      <c r="K45" s="863" t="s">
        <v>35</v>
      </c>
      <c r="L45" s="853" t="s">
        <v>41</v>
      </c>
    </row>
    <row r="46" spans="1:16" ht="43.5" hidden="1" customHeight="1" x14ac:dyDescent="0.25">
      <c r="A46" s="132">
        <v>1</v>
      </c>
      <c r="B46" s="1474" t="str">
        <f>'[3]vật kiến trúc 2026'!B234</f>
        <v>Trụ bê tông cắm ranh hàng rào cao 1,2 đến 2,2m</v>
      </c>
      <c r="C46" s="1475"/>
      <c r="D46" s="1475"/>
      <c r="E46" s="1476"/>
      <c r="F46" s="131" t="str">
        <f>VLOOKUP(B46,'[3]vật kiến trúc 2026'!$B$3:$D$442,2,0)</f>
        <v>trụ</v>
      </c>
      <c r="G46" s="1477">
        <f>VLOOKUP(B46,'[3]vật kiến trúc 2026'!B29:$D$442,3,0)</f>
        <v>58000</v>
      </c>
      <c r="H46" s="1478"/>
      <c r="I46" s="867">
        <v>33</v>
      </c>
      <c r="J46" s="868">
        <v>1</v>
      </c>
      <c r="K46" s="844">
        <f t="shared" ref="K46:K51" si="4">ROUND(G46*I46*J46,)</f>
        <v>1914000</v>
      </c>
      <c r="L46" s="869">
        <f>VLOOKUP(B46,'[3]vật kiến trúc 2026'!B30:$L$442,4,0)</f>
        <v>0</v>
      </c>
    </row>
    <row r="47" spans="1:16" ht="37.5" hidden="1" customHeight="1" x14ac:dyDescent="0.25">
      <c r="A47" s="132">
        <v>2</v>
      </c>
      <c r="B47" s="1474" t="s">
        <v>9998</v>
      </c>
      <c r="C47" s="1475"/>
      <c r="D47" s="1475"/>
      <c r="E47" s="1476"/>
      <c r="F47" s="131" t="str">
        <f>VLOOKUP(B47,'[3]vật kiến trúc 2026'!$B$3:$D$442,2,0)</f>
        <v>m2</v>
      </c>
      <c r="G47" s="1477">
        <f>VLOOKUP(B47,'[3]vật kiến trúc 2026'!B33:$D$442,3,0)</f>
        <v>1008000</v>
      </c>
      <c r="H47" s="1478"/>
      <c r="I47" s="87">
        <f>2.1*1.5*2</f>
        <v>6.3000000000000007</v>
      </c>
      <c r="J47" s="868">
        <v>1</v>
      </c>
      <c r="K47" s="844">
        <f t="shared" si="4"/>
        <v>6350400</v>
      </c>
      <c r="L47" s="869">
        <f>VLOOKUP(B47,'[3]vật kiến trúc 2026'!B34:$L$442,4,0)</f>
        <v>0</v>
      </c>
    </row>
    <row r="48" spans="1:16" ht="37.5" hidden="1" customHeight="1" x14ac:dyDescent="0.25">
      <c r="A48" s="1286">
        <v>3</v>
      </c>
      <c r="B48" s="1474" t="str">
        <f>'[3]vật kiến trúc 2026'!B204</f>
        <v>Trụ BTCT + xây gạch.</v>
      </c>
      <c r="C48" s="1475"/>
      <c r="D48" s="1475"/>
      <c r="E48" s="1476"/>
      <c r="F48" s="131" t="str">
        <f>VLOOKUP(B48,'[3]vật kiến trúc 2026'!$B$3:$D$442,2,0)</f>
        <v>m3</v>
      </c>
      <c r="G48" s="1477">
        <f>VLOOKUP(B48,'[3]vật kiến trúc 2026'!B34:$D$442,3,0)</f>
        <v>1798000</v>
      </c>
      <c r="H48" s="1478"/>
      <c r="I48" s="870">
        <f>(0.42*0.42*3.4*2)-I49</f>
        <v>0.87039999999999973</v>
      </c>
      <c r="J48" s="868">
        <v>1</v>
      </c>
      <c r="K48" s="844">
        <f t="shared" si="4"/>
        <v>1564979</v>
      </c>
      <c r="L48" s="869" t="str">
        <f>VLOOKUP(B48,'[3]vật kiến trúc 2026'!B35:$L$442,4,0)</f>
        <v>áp bằng các loại TS có kết cấu = gạch xây tô, xây đá</v>
      </c>
    </row>
    <row r="49" spans="1:16" ht="37.5" hidden="1" customHeight="1" x14ac:dyDescent="0.25">
      <c r="A49" s="1286"/>
      <c r="B49" s="1474" t="str">
        <f>'[3]vật kiến trúc 2026'!B167</f>
        <v>trong đó bê tông cốt thép</v>
      </c>
      <c r="C49" s="1475"/>
      <c r="D49" s="1475"/>
      <c r="E49" s="1476"/>
      <c r="F49" s="131" t="str">
        <f>VLOOKUP(B49,'[3]vật kiến trúc 2026'!$B$3:$D$442,2,0)</f>
        <v>m3</v>
      </c>
      <c r="G49" s="1477">
        <f>VLOOKUP(B49,'[3]vật kiến trúc 2026'!B35:$D$442,3,0)</f>
        <v>4493000</v>
      </c>
      <c r="H49" s="1478"/>
      <c r="I49" s="870">
        <f>(0.22*0.22*3.4*2)</f>
        <v>0.32911999999999997</v>
      </c>
      <c r="J49" s="868">
        <v>1</v>
      </c>
      <c r="K49" s="844">
        <f t="shared" si="4"/>
        <v>1478736</v>
      </c>
      <c r="L49" s="869">
        <f>VLOOKUP(B49,'[3]vật kiến trúc 2026'!B36:$L$442,4,0)</f>
        <v>0</v>
      </c>
    </row>
    <row r="50" spans="1:16" ht="36" hidden="1" customHeight="1" x14ac:dyDescent="0.25">
      <c r="A50" s="132">
        <v>4</v>
      </c>
      <c r="B50" s="1474" t="str">
        <f>'[3]vật kiến trúc 2026'!B241</f>
        <v>Hàng rào lưới B40</v>
      </c>
      <c r="C50" s="1475"/>
      <c r="D50" s="1475"/>
      <c r="E50" s="1476"/>
      <c r="F50" s="131" t="str">
        <f>VLOOKUP(B50,'[3]vật kiến trúc 2026'!$B$3:$D$442,2,0)</f>
        <v>m2</v>
      </c>
      <c r="G50" s="1477">
        <f>VLOOKUP(B50,'[3]vật kiến trúc 2026'!B36:$D$442,3,0)</f>
        <v>101000</v>
      </c>
      <c r="H50" s="1478"/>
      <c r="I50" s="89">
        <f>73*1.8</f>
        <v>131.4</v>
      </c>
      <c r="J50" s="868">
        <v>1</v>
      </c>
      <c r="K50" s="844">
        <f t="shared" si="4"/>
        <v>13271400</v>
      </c>
      <c r="L50" s="869">
        <f>VLOOKUP(B50,'[3]vật kiến trúc 2026'!B37:$L$442,4,0)</f>
        <v>0</v>
      </c>
    </row>
    <row r="51" spans="1:16" ht="37.5" hidden="1" customHeight="1" x14ac:dyDescent="0.25">
      <c r="A51" s="132">
        <v>5</v>
      </c>
      <c r="B51" s="1474" t="str">
        <f>'[3]vật kiến trúc 2026'!B240</f>
        <v>Mảng rào dây kẽm gai</v>
      </c>
      <c r="C51" s="1475"/>
      <c r="D51" s="1475"/>
      <c r="E51" s="1476"/>
      <c r="F51" s="131" t="str">
        <f>VLOOKUP(B51,'[3]vật kiến trúc 2026'!$B$3:$D$442,2,0)</f>
        <v>mét/sợi</v>
      </c>
      <c r="G51" s="1477">
        <f>VLOOKUP(B51,'[3]vật kiến trúc 2026'!B34:$D$442,3,0)</f>
        <v>4000</v>
      </c>
      <c r="H51" s="1478"/>
      <c r="I51" s="89">
        <f>73*3</f>
        <v>219</v>
      </c>
      <c r="J51" s="868">
        <v>1</v>
      </c>
      <c r="K51" s="844">
        <f t="shared" si="4"/>
        <v>876000</v>
      </c>
      <c r="L51" s="869">
        <f>VLOOKUP(B51,'[3]vật kiến trúc 2026'!B35:$L$442,4,0)</f>
        <v>0</v>
      </c>
    </row>
    <row r="52" spans="1:16" ht="23.25" hidden="1" customHeight="1" x14ac:dyDescent="0.25">
      <c r="A52" s="1480" t="s">
        <v>85</v>
      </c>
      <c r="B52" s="1480"/>
      <c r="C52" s="1480"/>
      <c r="D52" s="1480"/>
      <c r="E52" s="1480"/>
      <c r="F52" s="1480"/>
      <c r="G52" s="1480"/>
      <c r="H52" s="1480"/>
      <c r="I52" s="1480"/>
      <c r="J52" s="1480"/>
      <c r="K52" s="871">
        <v>0</v>
      </c>
      <c r="L52" s="872"/>
    </row>
    <row r="53" spans="1:16" ht="54.75" hidden="1" customHeight="1" x14ac:dyDescent="0.25">
      <c r="A53" s="1481" t="s">
        <v>10443</v>
      </c>
      <c r="B53" s="1481"/>
      <c r="C53" s="1481"/>
      <c r="D53" s="1481"/>
      <c r="E53" s="1481"/>
      <c r="F53" s="1481"/>
      <c r="G53" s="1481"/>
      <c r="H53" s="1481"/>
      <c r="I53" s="1481"/>
      <c r="J53" s="1481"/>
      <c r="K53" s="1481"/>
      <c r="L53" s="1481"/>
    </row>
    <row r="54" spans="1:16" ht="56.25" hidden="1" customHeight="1" x14ac:dyDescent="0.25">
      <c r="A54" s="863" t="s">
        <v>25</v>
      </c>
      <c r="B54" s="1480" t="s">
        <v>87</v>
      </c>
      <c r="C54" s="1480"/>
      <c r="D54" s="1480"/>
      <c r="E54" s="1480"/>
      <c r="F54" s="863" t="s">
        <v>60</v>
      </c>
      <c r="G54" s="863" t="s">
        <v>31</v>
      </c>
      <c r="H54" s="863"/>
      <c r="I54" s="865" t="s">
        <v>61</v>
      </c>
      <c r="J54" s="866" t="s">
        <v>34</v>
      </c>
      <c r="K54" s="863" t="s">
        <v>35</v>
      </c>
      <c r="L54" s="853" t="s">
        <v>41</v>
      </c>
    </row>
    <row r="55" spans="1:16" ht="33" hidden="1" customHeight="1" x14ac:dyDescent="0.25">
      <c r="A55" s="132">
        <v>1</v>
      </c>
      <c r="B55" s="888" t="s">
        <v>1179</v>
      </c>
      <c r="C55" s="888"/>
      <c r="D55" s="888"/>
      <c r="E55" s="888"/>
      <c r="F55" s="131" t="str">
        <f>VLOOKUP(B55,'[3]CÂY TRỒNG 2026'!$B$3:$D$10269,2,0)</f>
        <v>cây</v>
      </c>
      <c r="G55" s="131">
        <f>VLOOKUP(B55,'[3]CÂY TRỒNG 2026'!$B$3:$D$10269,3,0)</f>
        <v>606840</v>
      </c>
      <c r="H55" s="131"/>
      <c r="I55" s="867">
        <v>0</v>
      </c>
      <c r="J55" s="727">
        <v>1</v>
      </c>
      <c r="K55" s="106">
        <f>ROUND(G55*I55*J55,)</f>
        <v>0</v>
      </c>
      <c r="L55" s="873"/>
      <c r="M55" s="874"/>
    </row>
    <row r="56" spans="1:16" ht="28.5" hidden="1" customHeight="1" x14ac:dyDescent="0.25">
      <c r="A56" s="1480" t="s">
        <v>111</v>
      </c>
      <c r="B56" s="1480"/>
      <c r="C56" s="1480"/>
      <c r="D56" s="1480"/>
      <c r="E56" s="1480"/>
      <c r="F56" s="1480"/>
      <c r="G56" s="1480"/>
      <c r="H56" s="1480"/>
      <c r="I56" s="1480"/>
      <c r="J56" s="1480"/>
      <c r="K56" s="111">
        <f>SUM(K55:K55)</f>
        <v>0</v>
      </c>
      <c r="L56" s="872"/>
    </row>
    <row r="57" spans="1:16" ht="41.25" customHeight="1" x14ac:dyDescent="0.25">
      <c r="A57" s="1481" t="s">
        <v>10436</v>
      </c>
      <c r="B57" s="1482"/>
      <c r="C57" s="1482"/>
      <c r="D57" s="1482"/>
      <c r="E57" s="1482"/>
      <c r="F57" s="1482"/>
      <c r="G57" s="1482"/>
      <c r="H57" s="1482"/>
      <c r="I57" s="1482"/>
      <c r="J57" s="1482"/>
      <c r="K57" s="111">
        <f>IF(K27+K43+K52+K56&lt;20000000,2000000,IF(K27+K43+K52+K56&lt;50000000,4000000,IF(K27+K43+K52+K56&lt;100000000,8000000,IF(K27+K43+K52+K56&lt;200000000,12000000,IF(K27+K43+K52+K56&lt;500000000,16000000,20000000)))))</f>
        <v>20000000</v>
      </c>
      <c r="L57" s="112" t="s">
        <v>113</v>
      </c>
    </row>
    <row r="58" spans="1:16" ht="30" customHeight="1" x14ac:dyDescent="0.25">
      <c r="A58" s="1480" t="s">
        <v>10437</v>
      </c>
      <c r="B58" s="1480"/>
      <c r="C58" s="1480"/>
      <c r="D58" s="1480"/>
      <c r="E58" s="1480"/>
      <c r="F58" s="1480"/>
      <c r="G58" s="1480"/>
      <c r="H58" s="1480"/>
      <c r="I58" s="1480"/>
      <c r="J58" s="1480"/>
      <c r="K58" s="875">
        <f>K57+K56+K52+K27+K43</f>
        <v>546642941</v>
      </c>
      <c r="L58" s="872"/>
      <c r="M58" s="114">
        <f>K57+K43+K27</f>
        <v>546642941</v>
      </c>
    </row>
    <row r="59" spans="1:16" s="116" customFormat="1" ht="52.5" customHeight="1" x14ac:dyDescent="0.25">
      <c r="A59" s="1483" t="s">
        <v>115</v>
      </c>
      <c r="B59" s="1483"/>
      <c r="C59" s="1483"/>
      <c r="D59" s="1483"/>
      <c r="E59" s="1483"/>
      <c r="F59" s="1483"/>
      <c r="G59" s="1483"/>
      <c r="H59" s="1483"/>
      <c r="I59" s="1483"/>
      <c r="J59" s="1483"/>
      <c r="K59" s="1483"/>
      <c r="L59" s="1483"/>
      <c r="M59" s="854"/>
      <c r="O59" s="876"/>
      <c r="P59" s="876"/>
    </row>
    <row r="60" spans="1:16" s="119" customFormat="1" ht="48" customHeight="1" x14ac:dyDescent="0.25">
      <c r="A60" s="1479" t="s">
        <v>10375</v>
      </c>
      <c r="B60" s="1479"/>
      <c r="C60" s="1479"/>
      <c r="D60" s="1479"/>
      <c r="E60" s="1479"/>
      <c r="F60" s="1479"/>
      <c r="G60" s="1479"/>
      <c r="H60" s="1479"/>
      <c r="I60" s="1479"/>
      <c r="J60" s="1479"/>
      <c r="K60" s="1479"/>
      <c r="L60" s="1479"/>
      <c r="M60" s="752"/>
      <c r="O60" s="876"/>
      <c r="P60" s="876"/>
    </row>
    <row r="61" spans="1:16" s="119" customFormat="1" ht="54" customHeight="1" x14ac:dyDescent="0.25">
      <c r="A61" s="1479" t="s">
        <v>117</v>
      </c>
      <c r="B61" s="1479"/>
      <c r="C61" s="1479"/>
      <c r="D61" s="1479"/>
      <c r="E61" s="1479"/>
      <c r="F61" s="1479"/>
      <c r="G61" s="1479"/>
      <c r="H61" s="1479"/>
      <c r="I61" s="1479"/>
      <c r="J61" s="1479"/>
      <c r="K61" s="877">
        <f>K58</f>
        <v>546642941</v>
      </c>
      <c r="L61" s="878" t="s">
        <v>118</v>
      </c>
      <c r="M61" s="752"/>
      <c r="O61" s="876"/>
      <c r="P61" s="876"/>
    </row>
    <row r="62" spans="1:16" s="119" customFormat="1" ht="14.25" x14ac:dyDescent="0.25">
      <c r="A62" s="1479" t="s">
        <v>119</v>
      </c>
      <c r="B62" s="1479"/>
      <c r="C62" s="1479"/>
      <c r="D62" s="1479"/>
      <c r="E62" s="1479"/>
      <c r="F62" s="1479"/>
      <c r="G62" s="1479"/>
      <c r="H62" s="1479"/>
      <c r="I62" s="1479"/>
      <c r="J62" s="1479"/>
      <c r="K62" s="1479"/>
      <c r="L62" s="1479"/>
      <c r="M62" s="752"/>
      <c r="O62" s="876"/>
      <c r="P62" s="876"/>
    </row>
    <row r="63" spans="1:16" s="123" customFormat="1" ht="15" customHeight="1" x14ac:dyDescent="0.25">
      <c r="A63" s="1484" t="s">
        <v>120</v>
      </c>
      <c r="B63" s="1484"/>
      <c r="C63" s="1484"/>
      <c r="D63" s="879"/>
      <c r="E63" s="879"/>
      <c r="F63" s="1485" t="s">
        <v>10444</v>
      </c>
      <c r="G63" s="1485"/>
      <c r="H63" s="1485"/>
      <c r="I63" s="1485"/>
      <c r="J63" s="1485"/>
      <c r="K63" s="879"/>
      <c r="L63" s="752" t="s">
        <v>122</v>
      </c>
      <c r="M63" s="752"/>
      <c r="O63" s="753"/>
      <c r="P63" s="753"/>
    </row>
    <row r="64" spans="1:16" s="123" customFormat="1" x14ac:dyDescent="0.25">
      <c r="A64" s="880"/>
      <c r="B64" s="880"/>
      <c r="C64" s="880"/>
      <c r="L64" s="752" t="s">
        <v>123</v>
      </c>
      <c r="M64" s="756"/>
      <c r="O64" s="753"/>
      <c r="P64" s="753"/>
    </row>
    <row r="65" spans="1:16" s="123" customFormat="1" x14ac:dyDescent="0.25">
      <c r="A65" s="881"/>
      <c r="B65" s="761"/>
      <c r="C65" s="761"/>
      <c r="G65" s="761"/>
      <c r="H65" s="761"/>
      <c r="I65" s="882"/>
      <c r="L65" s="883"/>
      <c r="M65" s="761"/>
      <c r="O65" s="753"/>
      <c r="P65" s="753"/>
    </row>
    <row r="66" spans="1:16" s="123" customFormat="1" x14ac:dyDescent="0.25">
      <c r="A66" s="881"/>
      <c r="B66" s="761"/>
      <c r="C66" s="761"/>
      <c r="G66" s="761"/>
      <c r="H66" s="761"/>
      <c r="I66" s="882"/>
      <c r="L66" s="883"/>
      <c r="M66" s="761"/>
      <c r="O66" s="753"/>
      <c r="P66" s="753"/>
    </row>
    <row r="67" spans="1:16" s="123" customFormat="1" x14ac:dyDescent="0.25">
      <c r="A67" s="881"/>
      <c r="B67" s="761"/>
      <c r="C67" s="761"/>
      <c r="G67" s="761"/>
      <c r="H67" s="761"/>
      <c r="I67" s="882"/>
      <c r="L67" s="883"/>
      <c r="M67" s="761"/>
      <c r="O67" s="753"/>
      <c r="P67" s="753"/>
    </row>
    <row r="68" spans="1:16" s="123" customFormat="1" x14ac:dyDescent="0.25">
      <c r="A68" s="881"/>
      <c r="B68" s="761"/>
      <c r="C68" s="761"/>
      <c r="G68" s="761"/>
      <c r="H68" s="761"/>
      <c r="I68" s="882"/>
      <c r="L68" s="883"/>
      <c r="M68" s="761"/>
      <c r="O68" s="753"/>
      <c r="P68" s="753"/>
    </row>
    <row r="69" spans="1:16" s="123" customFormat="1" x14ac:dyDescent="0.25">
      <c r="A69" s="881"/>
      <c r="B69" s="761"/>
      <c r="C69" s="761"/>
      <c r="G69" s="761"/>
      <c r="H69" s="761"/>
      <c r="I69" s="882"/>
      <c r="L69" s="883"/>
      <c r="M69" s="761"/>
      <c r="O69" s="753"/>
      <c r="P69" s="753"/>
    </row>
    <row r="70" spans="1:16" s="123" customFormat="1" x14ac:dyDescent="0.25">
      <c r="A70" s="881"/>
      <c r="B70" s="761"/>
      <c r="C70" s="761"/>
      <c r="G70" s="761"/>
      <c r="H70" s="761"/>
      <c r="I70" s="882"/>
      <c r="L70" s="883"/>
      <c r="M70" s="761"/>
      <c r="O70" s="753"/>
      <c r="P70" s="753"/>
    </row>
    <row r="71" spans="1:16" s="123" customFormat="1" ht="22.5" customHeight="1" x14ac:dyDescent="0.25">
      <c r="A71" s="1486" t="s">
        <v>125</v>
      </c>
      <c r="B71" s="1486"/>
      <c r="C71" s="1486"/>
      <c r="D71" s="879"/>
      <c r="E71" s="879"/>
      <c r="F71" s="1485" t="s">
        <v>126</v>
      </c>
      <c r="G71" s="1485"/>
      <c r="H71" s="1485"/>
      <c r="I71" s="1485" t="s">
        <v>126</v>
      </c>
      <c r="J71" s="1485"/>
      <c r="K71" s="879"/>
      <c r="L71" s="752" t="s">
        <v>127</v>
      </c>
      <c r="M71" s="756"/>
      <c r="O71" s="753"/>
      <c r="P71" s="753"/>
    </row>
  </sheetData>
  <mergeCells count="81">
    <mergeCell ref="G38:H38"/>
    <mergeCell ref="G33:H33"/>
    <mergeCell ref="G34:H34"/>
    <mergeCell ref="G35:H35"/>
    <mergeCell ref="G36:H36"/>
    <mergeCell ref="G37:H37"/>
    <mergeCell ref="A63:C63"/>
    <mergeCell ref="F63:J63"/>
    <mergeCell ref="A71:C71"/>
    <mergeCell ref="F71:J71"/>
    <mergeCell ref="L19:L24"/>
    <mergeCell ref="L25:L26"/>
    <mergeCell ref="A57:J57"/>
    <mergeCell ref="A58:J58"/>
    <mergeCell ref="A59:L59"/>
    <mergeCell ref="A60:L60"/>
    <mergeCell ref="A61:J61"/>
    <mergeCell ref="A62:L62"/>
    <mergeCell ref="B51:E51"/>
    <mergeCell ref="G51:H51"/>
    <mergeCell ref="A52:J52"/>
    <mergeCell ref="A53:L53"/>
    <mergeCell ref="B54:E54"/>
    <mergeCell ref="A56:J56"/>
    <mergeCell ref="A48:A49"/>
    <mergeCell ref="B48:E48"/>
    <mergeCell ref="G48:H48"/>
    <mergeCell ref="B49:E49"/>
    <mergeCell ref="G49:H49"/>
    <mergeCell ref="B50:E50"/>
    <mergeCell ref="G50:H50"/>
    <mergeCell ref="B45:E45"/>
    <mergeCell ref="G45:H45"/>
    <mergeCell ref="B46:E46"/>
    <mergeCell ref="G46:H46"/>
    <mergeCell ref="B47:E47"/>
    <mergeCell ref="G47:H47"/>
    <mergeCell ref="A44:L44"/>
    <mergeCell ref="A28:K28"/>
    <mergeCell ref="B29:H29"/>
    <mergeCell ref="I29:L29"/>
    <mergeCell ref="A39:H39"/>
    <mergeCell ref="B40:H40"/>
    <mergeCell ref="I40:L40"/>
    <mergeCell ref="L31:L38"/>
    <mergeCell ref="B41:C41"/>
    <mergeCell ref="G41:H41"/>
    <mergeCell ref="B42:C42"/>
    <mergeCell ref="G42:H42"/>
    <mergeCell ref="A43:J43"/>
    <mergeCell ref="G30:H30"/>
    <mergeCell ref="G31:H31"/>
    <mergeCell ref="G32:H32"/>
    <mergeCell ref="E12:L12"/>
    <mergeCell ref="E15:L15"/>
    <mergeCell ref="A16:L16"/>
    <mergeCell ref="A17:L17"/>
    <mergeCell ref="N17:T27"/>
    <mergeCell ref="A27:H27"/>
    <mergeCell ref="I18:J18"/>
    <mergeCell ref="I19:J19"/>
    <mergeCell ref="I20:J20"/>
    <mergeCell ref="I21:J21"/>
    <mergeCell ref="I22:J22"/>
    <mergeCell ref="I23:J23"/>
    <mergeCell ref="I24:J24"/>
    <mergeCell ref="I25:J25"/>
    <mergeCell ref="I26:J26"/>
    <mergeCell ref="I27:J27"/>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9"/>
  <sheetViews>
    <sheetView topLeftCell="A16"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11</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tr">
        <f>'[5]Tổng hợp'!$B$91</f>
        <v>Ông Vy Văn Hiệu (sử dụng đất) - Ông Lý Văn Bình; Hộ bà Ma Thị Ọt; Hộ bà Ma Thị Viên (đứng tên giấy CNQSDĐ)</v>
      </c>
      <c r="F8" s="1442"/>
      <c r="G8" s="1442"/>
      <c r="H8" s="1442"/>
      <c r="I8" s="1442"/>
      <c r="J8" s="1442"/>
      <c r="K8" s="1442"/>
      <c r="L8" s="1442"/>
      <c r="N8" s="828"/>
      <c r="O8" s="823"/>
      <c r="P8" s="823"/>
    </row>
    <row r="9" spans="1:22" ht="34.5" customHeight="1" x14ac:dyDescent="0.25">
      <c r="A9" s="1443" t="s">
        <v>9</v>
      </c>
      <c r="B9" s="1443"/>
      <c r="C9" s="1443"/>
      <c r="D9" s="1443"/>
      <c r="E9" s="1444" t="str">
        <f>'[4]8. Vy Văn Hiệu'!$E$9</f>
        <v>020073010499</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tr">
        <f>'[4]8. Vy Văn Hiệu'!$E$11</f>
        <v>0332940211</v>
      </c>
      <c r="F11" s="832"/>
      <c r="G11" s="831"/>
      <c r="H11" s="831"/>
      <c r="I11" s="833"/>
      <c r="J11" s="832"/>
      <c r="K11" s="831"/>
      <c r="L11" s="834"/>
      <c r="N11" s="133"/>
      <c r="O11" s="133"/>
      <c r="P11" s="133"/>
      <c r="Q11" s="133"/>
      <c r="R11" s="133"/>
      <c r="S11" s="133"/>
      <c r="T11" s="133"/>
    </row>
    <row r="12" spans="1:22" ht="86.25" customHeight="1" x14ac:dyDescent="0.25">
      <c r="A12" s="830" t="s">
        <v>15</v>
      </c>
      <c r="B12" s="830"/>
      <c r="C12" s="830"/>
      <c r="E12" s="1532" t="s">
        <v>10510</v>
      </c>
      <c r="F12" s="1532"/>
      <c r="G12" s="1532"/>
      <c r="H12" s="1532"/>
      <c r="I12" s="1532"/>
      <c r="J12" s="1532"/>
      <c r="K12" s="1532"/>
      <c r="L12" s="1532"/>
      <c r="N12" s="133"/>
      <c r="O12" s="133"/>
      <c r="P12" s="133"/>
      <c r="Q12" s="133"/>
      <c r="R12" s="133"/>
      <c r="S12" s="133"/>
      <c r="T12" s="133"/>
    </row>
    <row r="13" spans="1:22" ht="22.5" customHeight="1" x14ac:dyDescent="0.25">
      <c r="A13" s="830" t="s">
        <v>17</v>
      </c>
      <c r="B13" s="830"/>
      <c r="C13" s="830"/>
      <c r="E13" s="836">
        <f>I26</f>
        <v>903.5</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75" t="s">
        <v>10445</v>
      </c>
      <c r="F14" s="832"/>
      <c r="G14" s="831"/>
      <c r="H14" s="831"/>
      <c r="I14" s="833"/>
      <c r="J14" s="832"/>
      <c r="K14" s="831"/>
      <c r="L14" s="834"/>
      <c r="N14" s="133"/>
      <c r="O14" s="133"/>
      <c r="P14" s="133"/>
      <c r="Q14" s="133"/>
      <c r="R14" s="133"/>
      <c r="S14" s="133"/>
      <c r="T14" s="133"/>
    </row>
    <row r="15" spans="1:22" ht="205.5" customHeight="1" x14ac:dyDescent="0.25">
      <c r="A15" s="830" t="s">
        <v>21</v>
      </c>
      <c r="B15" s="830"/>
      <c r="C15" s="830"/>
      <c r="E15" s="1446" t="s">
        <v>10507</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83" t="s">
        <v>25</v>
      </c>
      <c r="B18" s="683" t="s">
        <v>26</v>
      </c>
      <c r="C18" s="683" t="s">
        <v>27</v>
      </c>
      <c r="D18" s="684" t="s">
        <v>10361</v>
      </c>
      <c r="E18" s="684" t="s">
        <v>29</v>
      </c>
      <c r="F18" s="684" t="s">
        <v>30</v>
      </c>
      <c r="G18" s="684" t="s">
        <v>10362</v>
      </c>
      <c r="H18" s="1124" t="s">
        <v>10745</v>
      </c>
      <c r="I18" s="1450" t="s">
        <v>10363</v>
      </c>
      <c r="J18" s="1451"/>
      <c r="K18" s="684" t="s">
        <v>10364</v>
      </c>
      <c r="L18" s="49" t="s">
        <v>10508</v>
      </c>
      <c r="N18" s="1499"/>
      <c r="O18" s="1499"/>
      <c r="P18" s="1499"/>
      <c r="Q18" s="1499"/>
      <c r="R18" s="1499"/>
      <c r="S18" s="1499"/>
      <c r="T18" s="1499"/>
    </row>
    <row r="19" spans="1:20" s="2" customFormat="1" ht="62.25" customHeight="1" x14ac:dyDescent="0.25">
      <c r="A19" s="1533">
        <v>1</v>
      </c>
      <c r="B19" s="899">
        <v>41</v>
      </c>
      <c r="C19" s="899">
        <v>84</v>
      </c>
      <c r="D19" s="35" t="s">
        <v>18</v>
      </c>
      <c r="E19" s="901" t="s">
        <v>10450</v>
      </c>
      <c r="F19" s="840">
        <v>2</v>
      </c>
      <c r="G19" s="841">
        <f>0.3*530000</f>
        <v>159000</v>
      </c>
      <c r="H19" s="904">
        <v>1.19</v>
      </c>
      <c r="I19" s="1510">
        <v>174</v>
      </c>
      <c r="J19" s="1511"/>
      <c r="K19" s="844">
        <f>ROUND(G19*H19*I19,)</f>
        <v>32922540</v>
      </c>
      <c r="L19" s="984" t="s">
        <v>10466</v>
      </c>
      <c r="M19" s="25"/>
      <c r="N19" s="1499"/>
      <c r="O19" s="1499"/>
      <c r="P19" s="1499"/>
      <c r="Q19" s="1499"/>
      <c r="R19" s="1499"/>
      <c r="S19" s="1499"/>
      <c r="T19" s="1499"/>
    </row>
    <row r="20" spans="1:20" s="2" customFormat="1" ht="39.75" customHeight="1" x14ac:dyDescent="0.25">
      <c r="A20" s="1534"/>
      <c r="B20" s="899">
        <v>41</v>
      </c>
      <c r="C20" s="899">
        <v>84</v>
      </c>
      <c r="D20" s="35" t="s">
        <v>18</v>
      </c>
      <c r="E20" s="901" t="s">
        <v>10450</v>
      </c>
      <c r="F20" s="840">
        <v>2</v>
      </c>
      <c r="G20" s="841">
        <f>0.3*530000</f>
        <v>159000</v>
      </c>
      <c r="H20" s="904">
        <v>1.19</v>
      </c>
      <c r="I20" s="1510">
        <v>117.1</v>
      </c>
      <c r="J20" s="1511">
        <v>1</v>
      </c>
      <c r="K20" s="844">
        <f t="shared" ref="K20:K25" si="0">ROUND(G20*H20*I20,)</f>
        <v>22156491</v>
      </c>
      <c r="L20" s="983" t="s">
        <v>10587</v>
      </c>
      <c r="M20" s="25"/>
      <c r="N20" s="1499"/>
      <c r="O20" s="1499"/>
      <c r="P20" s="1499"/>
      <c r="Q20" s="1499"/>
      <c r="R20" s="1499"/>
      <c r="S20" s="1499"/>
      <c r="T20" s="1499"/>
    </row>
    <row r="21" spans="1:20" s="2" customFormat="1" ht="72" customHeight="1" x14ac:dyDescent="0.25">
      <c r="A21" s="1533">
        <v>2</v>
      </c>
      <c r="B21" s="899">
        <v>42</v>
      </c>
      <c r="C21" s="899">
        <v>84</v>
      </c>
      <c r="D21" s="35" t="s">
        <v>18</v>
      </c>
      <c r="E21" s="901" t="s">
        <v>10450</v>
      </c>
      <c r="F21" s="840">
        <v>2</v>
      </c>
      <c r="G21" s="841">
        <f>0.3*530000</f>
        <v>159000</v>
      </c>
      <c r="H21" s="904">
        <v>1.19</v>
      </c>
      <c r="I21" s="1510">
        <v>127.2</v>
      </c>
      <c r="J21" s="1511">
        <v>1</v>
      </c>
      <c r="K21" s="844">
        <f t="shared" si="0"/>
        <v>24067512</v>
      </c>
      <c r="L21" s="984" t="s">
        <v>10466</v>
      </c>
      <c r="M21" s="25"/>
      <c r="N21" s="1499"/>
      <c r="O21" s="1499"/>
      <c r="P21" s="1499"/>
      <c r="Q21" s="1499"/>
      <c r="R21" s="1499"/>
      <c r="S21" s="1499"/>
      <c r="T21" s="1499"/>
    </row>
    <row r="22" spans="1:20" s="2" customFormat="1" ht="60" customHeight="1" x14ac:dyDescent="0.25">
      <c r="A22" s="1534"/>
      <c r="B22" s="899">
        <v>42</v>
      </c>
      <c r="C22" s="899">
        <v>84</v>
      </c>
      <c r="D22" s="35" t="s">
        <v>18</v>
      </c>
      <c r="E22" s="901" t="s">
        <v>10450</v>
      </c>
      <c r="F22" s="840">
        <v>2</v>
      </c>
      <c r="G22" s="841">
        <f>0.3*530000</f>
        <v>159000</v>
      </c>
      <c r="H22" s="904">
        <v>1.19</v>
      </c>
      <c r="I22" s="1510">
        <v>5.5</v>
      </c>
      <c r="J22" s="1511">
        <v>1</v>
      </c>
      <c r="K22" s="844">
        <f t="shared" si="0"/>
        <v>1040655</v>
      </c>
      <c r="L22" s="983" t="s">
        <v>10587</v>
      </c>
      <c r="M22" s="25"/>
      <c r="N22" s="1499"/>
      <c r="O22" s="1499"/>
      <c r="P22" s="1499"/>
      <c r="Q22" s="1499"/>
      <c r="R22" s="1499"/>
      <c r="S22" s="1499"/>
      <c r="T22" s="1499"/>
    </row>
    <row r="23" spans="1:20" s="2" customFormat="1" ht="74.25" customHeight="1" x14ac:dyDescent="0.25">
      <c r="A23" s="838">
        <v>3</v>
      </c>
      <c r="B23" s="899">
        <v>28</v>
      </c>
      <c r="C23" s="899">
        <v>84</v>
      </c>
      <c r="D23" s="35" t="s">
        <v>18</v>
      </c>
      <c r="E23" s="901" t="s">
        <v>10450</v>
      </c>
      <c r="F23" s="840">
        <v>2</v>
      </c>
      <c r="G23" s="841">
        <f>0.3*530000</f>
        <v>159000</v>
      </c>
      <c r="H23" s="904">
        <v>1.19</v>
      </c>
      <c r="I23" s="1510">
        <v>0.4</v>
      </c>
      <c r="J23" s="1511">
        <v>1</v>
      </c>
      <c r="K23" s="844">
        <f t="shared" si="0"/>
        <v>75684</v>
      </c>
      <c r="L23" s="984" t="s">
        <v>10466</v>
      </c>
      <c r="M23" s="25"/>
      <c r="N23" s="1499"/>
      <c r="O23" s="1499"/>
      <c r="P23" s="1499"/>
      <c r="Q23" s="1499"/>
      <c r="R23" s="1499"/>
      <c r="S23" s="1499"/>
      <c r="T23" s="1499"/>
    </row>
    <row r="24" spans="1:20" s="2" customFormat="1" ht="51" customHeight="1" x14ac:dyDescent="0.25">
      <c r="A24" s="838">
        <v>4</v>
      </c>
      <c r="B24" s="899">
        <v>170</v>
      </c>
      <c r="C24" s="899">
        <v>83</v>
      </c>
      <c r="D24" s="35" t="s">
        <v>18</v>
      </c>
      <c r="E24" s="901" t="s">
        <v>10450</v>
      </c>
      <c r="F24" s="840">
        <v>1</v>
      </c>
      <c r="G24" s="841">
        <f>180000*0.9</f>
        <v>162000</v>
      </c>
      <c r="H24" s="904">
        <v>1.19</v>
      </c>
      <c r="I24" s="1510">
        <v>265</v>
      </c>
      <c r="J24" s="1511">
        <v>1</v>
      </c>
      <c r="K24" s="844">
        <f t="shared" si="0"/>
        <v>51086700</v>
      </c>
      <c r="L24" s="1523" t="s">
        <v>10509</v>
      </c>
      <c r="M24" s="25"/>
      <c r="N24" s="1499"/>
      <c r="O24" s="1499"/>
      <c r="P24" s="1499"/>
      <c r="Q24" s="1499"/>
      <c r="R24" s="1499"/>
      <c r="S24" s="1499"/>
      <c r="T24" s="1499"/>
    </row>
    <row r="25" spans="1:20" s="2" customFormat="1" ht="69" customHeight="1" x14ac:dyDescent="0.25">
      <c r="A25" s="838">
        <v>5</v>
      </c>
      <c r="B25" s="899">
        <v>181</v>
      </c>
      <c r="C25" s="899">
        <v>83</v>
      </c>
      <c r="D25" s="35" t="s">
        <v>18</v>
      </c>
      <c r="E25" s="901" t="s">
        <v>10450</v>
      </c>
      <c r="F25" s="840">
        <v>1</v>
      </c>
      <c r="G25" s="841">
        <f>0.9*180000</f>
        <v>162000</v>
      </c>
      <c r="H25" s="904">
        <v>1.19</v>
      </c>
      <c r="I25" s="1510">
        <v>214.3</v>
      </c>
      <c r="J25" s="1511">
        <v>1</v>
      </c>
      <c r="K25" s="844">
        <f t="shared" si="0"/>
        <v>41312754</v>
      </c>
      <c r="L25" s="1524"/>
      <c r="M25" s="25"/>
      <c r="N25" s="1499"/>
      <c r="O25" s="1499"/>
      <c r="P25" s="1499"/>
      <c r="Q25" s="1499"/>
      <c r="R25" s="1499"/>
      <c r="S25" s="1499"/>
      <c r="T25" s="1499"/>
    </row>
    <row r="26" spans="1:20" ht="25.5" customHeight="1" x14ac:dyDescent="0.25">
      <c r="A26" s="1452" t="s">
        <v>39</v>
      </c>
      <c r="B26" s="1453"/>
      <c r="C26" s="1453"/>
      <c r="D26" s="1453"/>
      <c r="E26" s="1453"/>
      <c r="F26" s="1453"/>
      <c r="G26" s="1453"/>
      <c r="H26" s="1454"/>
      <c r="I26" s="1512">
        <f>SUM(I19:I25)</f>
        <v>903.5</v>
      </c>
      <c r="J26" s="1513"/>
      <c r="K26" s="848">
        <f>SUM(K19:K25)</f>
        <v>172662336</v>
      </c>
      <c r="L26" s="849"/>
      <c r="N26" s="1499"/>
      <c r="O26" s="1499"/>
      <c r="P26" s="1499"/>
      <c r="Q26" s="1499"/>
      <c r="R26" s="1499"/>
      <c r="S26" s="1499"/>
      <c r="T26" s="1499"/>
    </row>
    <row r="27" spans="1:20" ht="60" customHeight="1" x14ac:dyDescent="0.25">
      <c r="A27" s="1457" t="s">
        <v>10460</v>
      </c>
      <c r="B27" s="1280"/>
      <c r="C27" s="1280"/>
      <c r="D27" s="1280"/>
      <c r="E27" s="1280"/>
      <c r="F27" s="1280"/>
      <c r="G27" s="1280"/>
      <c r="H27" s="1280"/>
      <c r="I27" s="1280"/>
      <c r="J27" s="1280"/>
      <c r="K27" s="1280"/>
      <c r="L27" s="49" t="s">
        <v>41</v>
      </c>
    </row>
    <row r="28" spans="1:20" ht="52.5" customHeight="1" x14ac:dyDescent="0.25">
      <c r="A28" s="50">
        <v>1</v>
      </c>
      <c r="B28" s="1458" t="s">
        <v>42</v>
      </c>
      <c r="C28" s="1459"/>
      <c r="D28" s="1459"/>
      <c r="E28" s="1459"/>
      <c r="F28" s="1459"/>
      <c r="G28" s="1459"/>
      <c r="H28" s="1460"/>
      <c r="I28" s="1292" t="s">
        <v>43</v>
      </c>
      <c r="J28" s="1292"/>
      <c r="K28" s="1292"/>
      <c r="L28" s="1292"/>
    </row>
    <row r="29" spans="1:20" ht="58.5" customHeight="1" x14ac:dyDescent="0.25">
      <c r="A29" s="53"/>
      <c r="B29" s="850" t="s">
        <v>26</v>
      </c>
      <c r="C29" s="851" t="s">
        <v>27</v>
      </c>
      <c r="D29" s="59" t="s">
        <v>10361</v>
      </c>
      <c r="E29" s="59" t="s">
        <v>29</v>
      </c>
      <c r="F29" s="59" t="s">
        <v>30</v>
      </c>
      <c r="G29" s="1461" t="s">
        <v>31</v>
      </c>
      <c r="H29" s="1462"/>
      <c r="I29" s="852" t="s">
        <v>33</v>
      </c>
      <c r="J29" s="59" t="s">
        <v>44</v>
      </c>
      <c r="K29" s="59" t="s">
        <v>35</v>
      </c>
      <c r="L29" s="49" t="s">
        <v>41</v>
      </c>
      <c r="M29" s="854"/>
    </row>
    <row r="30" spans="1:20" ht="45" customHeight="1" x14ac:dyDescent="0.25">
      <c r="A30" s="1301">
        <f t="shared" ref="A30:G30" si="1">A19</f>
        <v>1</v>
      </c>
      <c r="B30" s="132">
        <f t="shared" si="1"/>
        <v>41</v>
      </c>
      <c r="C30" s="132">
        <f t="shared" si="1"/>
        <v>84</v>
      </c>
      <c r="D30" s="132" t="str">
        <f t="shared" si="1"/>
        <v>m²</v>
      </c>
      <c r="E30" s="132" t="str">
        <f t="shared" si="1"/>
        <v>LUK</v>
      </c>
      <c r="F30" s="60">
        <f t="shared" si="1"/>
        <v>2</v>
      </c>
      <c r="G30" s="1463">
        <f t="shared" si="1"/>
        <v>159000</v>
      </c>
      <c r="H30" s="1464"/>
      <c r="I30" s="855">
        <f t="shared" ref="I30:I36" si="2">I19</f>
        <v>174</v>
      </c>
      <c r="J30" s="839">
        <v>1.5</v>
      </c>
      <c r="K30" s="63">
        <f>G30*I30*J30</f>
        <v>41499000</v>
      </c>
      <c r="L30" s="1521" t="s">
        <v>10749</v>
      </c>
      <c r="M30" s="854"/>
    </row>
    <row r="31" spans="1:20" ht="45" customHeight="1" x14ac:dyDescent="0.25">
      <c r="A31" s="1535"/>
      <c r="B31" s="969">
        <f t="shared" ref="B31:G36" si="3">B20</f>
        <v>41</v>
      </c>
      <c r="C31" s="969">
        <f t="shared" si="3"/>
        <v>84</v>
      </c>
      <c r="D31" s="969" t="str">
        <f t="shared" si="3"/>
        <v>m²</v>
      </c>
      <c r="E31" s="969" t="str">
        <f t="shared" si="3"/>
        <v>LUK</v>
      </c>
      <c r="F31" s="60">
        <f t="shared" si="3"/>
        <v>2</v>
      </c>
      <c r="G31" s="1463">
        <f t="shared" si="3"/>
        <v>159000</v>
      </c>
      <c r="H31" s="1464"/>
      <c r="I31" s="855">
        <f t="shared" si="2"/>
        <v>117.1</v>
      </c>
      <c r="J31" s="839">
        <v>1.5</v>
      </c>
      <c r="K31" s="63">
        <f>G31*I31*J31</f>
        <v>27928350</v>
      </c>
      <c r="L31" s="1529"/>
      <c r="M31" s="979"/>
    </row>
    <row r="32" spans="1:20" ht="45" customHeight="1" x14ac:dyDescent="0.25">
      <c r="A32" s="1301">
        <f>A21</f>
        <v>2</v>
      </c>
      <c r="B32" s="139">
        <f t="shared" si="3"/>
        <v>42</v>
      </c>
      <c r="C32" s="139">
        <f t="shared" si="3"/>
        <v>84</v>
      </c>
      <c r="D32" s="139" t="str">
        <f t="shared" si="3"/>
        <v>m²</v>
      </c>
      <c r="E32" s="139" t="str">
        <f t="shared" si="3"/>
        <v>LUK</v>
      </c>
      <c r="F32" s="60">
        <f t="shared" si="3"/>
        <v>2</v>
      </c>
      <c r="G32" s="1463">
        <f t="shared" si="3"/>
        <v>159000</v>
      </c>
      <c r="H32" s="1464">
        <f>H21</f>
        <v>1.19</v>
      </c>
      <c r="I32" s="855">
        <f t="shared" si="2"/>
        <v>127.2</v>
      </c>
      <c r="J32" s="839">
        <v>1.5</v>
      </c>
      <c r="K32" s="63">
        <f t="shared" ref="K32:K36" si="4">G32*I32*J32</f>
        <v>30337200</v>
      </c>
      <c r="L32" s="1529"/>
      <c r="M32" s="854"/>
    </row>
    <row r="33" spans="1:16" ht="45" customHeight="1" x14ac:dyDescent="0.25">
      <c r="A33" s="1535"/>
      <c r="B33" s="969">
        <f t="shared" si="3"/>
        <v>42</v>
      </c>
      <c r="C33" s="969">
        <f t="shared" si="3"/>
        <v>84</v>
      </c>
      <c r="D33" s="969" t="str">
        <f t="shared" si="3"/>
        <v>m²</v>
      </c>
      <c r="E33" s="969" t="str">
        <f t="shared" si="3"/>
        <v>LUK</v>
      </c>
      <c r="F33" s="60">
        <f t="shared" si="3"/>
        <v>2</v>
      </c>
      <c r="G33" s="1463">
        <f t="shared" si="3"/>
        <v>159000</v>
      </c>
      <c r="H33" s="1464">
        <f>H22</f>
        <v>1.19</v>
      </c>
      <c r="I33" s="855">
        <f t="shared" si="2"/>
        <v>5.5</v>
      </c>
      <c r="J33" s="839">
        <v>1.5</v>
      </c>
      <c r="K33" s="63">
        <f t="shared" ref="K33" si="5">G33*I33*J33</f>
        <v>1311750</v>
      </c>
      <c r="L33" s="1529"/>
      <c r="M33" s="979"/>
    </row>
    <row r="34" spans="1:16" ht="45" customHeight="1" x14ac:dyDescent="0.25">
      <c r="A34" s="139">
        <f>A23</f>
        <v>3</v>
      </c>
      <c r="B34" s="139">
        <f t="shared" si="3"/>
        <v>28</v>
      </c>
      <c r="C34" s="139">
        <f t="shared" si="3"/>
        <v>84</v>
      </c>
      <c r="D34" s="139" t="str">
        <f t="shared" si="3"/>
        <v>m²</v>
      </c>
      <c r="E34" s="139" t="str">
        <f t="shared" si="3"/>
        <v>LUK</v>
      </c>
      <c r="F34" s="60">
        <f t="shared" si="3"/>
        <v>2</v>
      </c>
      <c r="G34" s="1463">
        <f t="shared" si="3"/>
        <v>159000</v>
      </c>
      <c r="H34" s="1464">
        <f>H23</f>
        <v>1.19</v>
      </c>
      <c r="I34" s="855">
        <f t="shared" si="2"/>
        <v>0.4</v>
      </c>
      <c r="J34" s="839">
        <v>1.5</v>
      </c>
      <c r="K34" s="63">
        <f t="shared" si="4"/>
        <v>95400</v>
      </c>
      <c r="L34" s="1529"/>
      <c r="M34" s="854"/>
    </row>
    <row r="35" spans="1:16" ht="45" customHeight="1" x14ac:dyDescent="0.25">
      <c r="A35" s="139">
        <f>A24</f>
        <v>4</v>
      </c>
      <c r="B35" s="139">
        <f t="shared" si="3"/>
        <v>170</v>
      </c>
      <c r="C35" s="139">
        <f t="shared" si="3"/>
        <v>83</v>
      </c>
      <c r="D35" s="139" t="str">
        <f t="shared" si="3"/>
        <v>m²</v>
      </c>
      <c r="E35" s="139" t="str">
        <f t="shared" si="3"/>
        <v>LUK</v>
      </c>
      <c r="F35" s="60">
        <f t="shared" si="3"/>
        <v>1</v>
      </c>
      <c r="G35" s="1463">
        <f t="shared" si="3"/>
        <v>162000</v>
      </c>
      <c r="H35" s="1464">
        <v>1</v>
      </c>
      <c r="I35" s="855">
        <f t="shared" si="2"/>
        <v>265</v>
      </c>
      <c r="J35" s="839">
        <v>1.5</v>
      </c>
      <c r="K35" s="63">
        <f t="shared" si="4"/>
        <v>64395000</v>
      </c>
      <c r="L35" s="1529"/>
      <c r="M35" s="854"/>
    </row>
    <row r="36" spans="1:16" ht="45" customHeight="1" x14ac:dyDescent="0.25">
      <c r="A36" s="139">
        <f>A25</f>
        <v>5</v>
      </c>
      <c r="B36" s="139">
        <f t="shared" si="3"/>
        <v>181</v>
      </c>
      <c r="C36" s="139">
        <f t="shared" si="3"/>
        <v>83</v>
      </c>
      <c r="D36" s="139" t="str">
        <f t="shared" si="3"/>
        <v>m²</v>
      </c>
      <c r="E36" s="139" t="str">
        <f t="shared" si="3"/>
        <v>LUK</v>
      </c>
      <c r="F36" s="60">
        <f t="shared" si="3"/>
        <v>1</v>
      </c>
      <c r="G36" s="1463">
        <f t="shared" si="3"/>
        <v>162000</v>
      </c>
      <c r="H36" s="1464">
        <v>1</v>
      </c>
      <c r="I36" s="855">
        <f t="shared" si="2"/>
        <v>214.3</v>
      </c>
      <c r="J36" s="839">
        <v>1.5</v>
      </c>
      <c r="K36" s="63">
        <f t="shared" si="4"/>
        <v>52074900</v>
      </c>
      <c r="L36" s="1522"/>
      <c r="M36" s="854"/>
    </row>
    <row r="37" spans="1:16" s="116" customFormat="1" ht="33" customHeight="1" x14ac:dyDescent="0.25">
      <c r="A37" s="1514" t="s">
        <v>10368</v>
      </c>
      <c r="B37" s="1515"/>
      <c r="C37" s="1515"/>
      <c r="D37" s="1515"/>
      <c r="E37" s="1515"/>
      <c r="F37" s="1515"/>
      <c r="G37" s="1515"/>
      <c r="H37" s="1516"/>
      <c r="I37" s="846">
        <f>SUM(I30:I36)</f>
        <v>903.5</v>
      </c>
      <c r="J37" s="893"/>
      <c r="K37" s="894">
        <f>SUM(K30:K36)</f>
        <v>217641600</v>
      </c>
      <c r="L37" s="895"/>
      <c r="M37" s="854"/>
      <c r="O37" s="896"/>
      <c r="P37" s="896"/>
    </row>
    <row r="38" spans="1:16" s="67" customFormat="1" ht="45.75" customHeight="1" x14ac:dyDescent="0.25">
      <c r="A38" s="50">
        <v>2</v>
      </c>
      <c r="B38" s="1465" t="s">
        <v>10369</v>
      </c>
      <c r="C38" s="1466"/>
      <c r="D38" s="1466"/>
      <c r="E38" s="1466"/>
      <c r="F38" s="1466"/>
      <c r="G38" s="1466"/>
      <c r="H38" s="1467"/>
      <c r="I38" s="1295" t="s">
        <v>10370</v>
      </c>
      <c r="J38" s="1468"/>
      <c r="K38" s="1468"/>
      <c r="L38" s="1468"/>
      <c r="M38" s="856"/>
      <c r="O38" s="857"/>
      <c r="P38" s="857"/>
    </row>
    <row r="39" spans="1:16" s="2" customFormat="1" ht="81" customHeight="1" x14ac:dyDescent="0.25">
      <c r="A39" s="132"/>
      <c r="B39" s="1469" t="s">
        <v>10371</v>
      </c>
      <c r="C39" s="1469"/>
      <c r="D39" s="59" t="s">
        <v>50</v>
      </c>
      <c r="E39" s="59" t="s">
        <v>51</v>
      </c>
      <c r="F39" s="59" t="s">
        <v>52</v>
      </c>
      <c r="G39" s="1461" t="s">
        <v>53</v>
      </c>
      <c r="H39" s="1462"/>
      <c r="I39" s="859" t="s">
        <v>54</v>
      </c>
      <c r="J39" s="59" t="s">
        <v>44</v>
      </c>
      <c r="K39" s="860" t="s">
        <v>35</v>
      </c>
      <c r="L39" s="861" t="s">
        <v>41</v>
      </c>
      <c r="M39" s="821"/>
      <c r="O39" s="862"/>
      <c r="P39" s="862"/>
    </row>
    <row r="40" spans="1:16" ht="34.5" customHeight="1" x14ac:dyDescent="0.25">
      <c r="A40" s="132"/>
      <c r="B40" s="1285" t="s">
        <v>10372</v>
      </c>
      <c r="C40" s="1285"/>
      <c r="D40" s="132"/>
      <c r="E40" s="132" t="s">
        <v>56</v>
      </c>
      <c r="F40" s="132">
        <v>6</v>
      </c>
      <c r="G40" s="1287">
        <f>20000*30</f>
        <v>600000</v>
      </c>
      <c r="H40" s="1288"/>
      <c r="I40" s="132">
        <v>1</v>
      </c>
      <c r="J40" s="727">
        <v>0.5</v>
      </c>
      <c r="K40" s="73">
        <f>F40*G40*I40*J40</f>
        <v>1800000</v>
      </c>
      <c r="L40" s="74"/>
      <c r="M40" s="822"/>
      <c r="O40" s="823"/>
      <c r="P40" s="823"/>
    </row>
    <row r="41" spans="1:16" ht="30.75" customHeight="1" x14ac:dyDescent="0.25">
      <c r="A41" s="1289" t="s">
        <v>10373</v>
      </c>
      <c r="B41" s="1289"/>
      <c r="C41" s="1289"/>
      <c r="D41" s="1289"/>
      <c r="E41" s="1289"/>
      <c r="F41" s="1289"/>
      <c r="G41" s="1289"/>
      <c r="H41" s="1289"/>
      <c r="I41" s="1289"/>
      <c r="J41" s="1289"/>
      <c r="K41" s="76">
        <f>K37+K40</f>
        <v>219441600</v>
      </c>
      <c r="L41" s="74"/>
      <c r="M41" s="822"/>
    </row>
    <row r="42" spans="1:16" ht="61.5" hidden="1" customHeight="1" x14ac:dyDescent="0.25">
      <c r="A42" s="1470" t="s">
        <v>10442</v>
      </c>
      <c r="B42" s="1470"/>
      <c r="C42" s="1470"/>
      <c r="D42" s="1470"/>
      <c r="E42" s="1470"/>
      <c r="F42" s="1470"/>
      <c r="G42" s="1470"/>
      <c r="H42" s="1470"/>
      <c r="I42" s="1470"/>
      <c r="J42" s="1470"/>
      <c r="K42" s="1470"/>
      <c r="L42" s="1470"/>
    </row>
    <row r="43" spans="1:16" ht="56.25" hidden="1" customHeight="1" x14ac:dyDescent="0.25">
      <c r="A43" s="851" t="s">
        <v>25</v>
      </c>
      <c r="B43" s="1471" t="s">
        <v>58</v>
      </c>
      <c r="C43" s="1472"/>
      <c r="D43" s="1472"/>
      <c r="E43" s="1473"/>
      <c r="F43" s="864" t="s">
        <v>60</v>
      </c>
      <c r="G43" s="1452" t="s">
        <v>31</v>
      </c>
      <c r="H43" s="1454"/>
      <c r="I43" s="865" t="s">
        <v>61</v>
      </c>
      <c r="J43" s="866" t="s">
        <v>34</v>
      </c>
      <c r="K43" s="863" t="s">
        <v>35</v>
      </c>
      <c r="L43" s="853" t="s">
        <v>41</v>
      </c>
    </row>
    <row r="44" spans="1:16" ht="43.5" hidden="1" customHeight="1" x14ac:dyDescent="0.25">
      <c r="A44" s="132">
        <v>1</v>
      </c>
      <c r="B44" s="1474" t="str">
        <f>'[3]vật kiến trúc 2026'!B234</f>
        <v>Trụ bê tông cắm ranh hàng rào cao 1,2 đến 2,2m</v>
      </c>
      <c r="C44" s="1475"/>
      <c r="D44" s="1475"/>
      <c r="E44" s="1476"/>
      <c r="F44" s="131" t="str">
        <f>VLOOKUP(B44,'[3]vật kiến trúc 2026'!$B$3:$D$442,2,0)</f>
        <v>trụ</v>
      </c>
      <c r="G44" s="1477">
        <f>VLOOKUP(B44,'[3]vật kiến trúc 2026'!B29:$D$442,3,0)</f>
        <v>58000</v>
      </c>
      <c r="H44" s="1478"/>
      <c r="I44" s="867">
        <v>33</v>
      </c>
      <c r="J44" s="868">
        <v>1</v>
      </c>
      <c r="K44" s="844">
        <f t="shared" ref="K44:K49" si="6">ROUND(G44*I44*J44,)</f>
        <v>1914000</v>
      </c>
      <c r="L44" s="869">
        <f>VLOOKUP(B44,'[3]vật kiến trúc 2026'!B30:$L$442,4,0)</f>
        <v>0</v>
      </c>
    </row>
    <row r="45" spans="1:16" ht="37.5" hidden="1" customHeight="1" x14ac:dyDescent="0.25">
      <c r="A45" s="132">
        <v>2</v>
      </c>
      <c r="B45" s="1474" t="s">
        <v>9998</v>
      </c>
      <c r="C45" s="1475"/>
      <c r="D45" s="1475"/>
      <c r="E45" s="1476"/>
      <c r="F45" s="131" t="str">
        <f>VLOOKUP(B45,'[3]vật kiến trúc 2026'!$B$3:$D$442,2,0)</f>
        <v>m2</v>
      </c>
      <c r="G45" s="1477">
        <f>VLOOKUP(B45,'[3]vật kiến trúc 2026'!B33:$D$442,3,0)</f>
        <v>1008000</v>
      </c>
      <c r="H45" s="1478"/>
      <c r="I45" s="87">
        <f>2.1*1.5*2</f>
        <v>6.3000000000000007</v>
      </c>
      <c r="J45" s="868">
        <v>1</v>
      </c>
      <c r="K45" s="844">
        <f t="shared" si="6"/>
        <v>6350400</v>
      </c>
      <c r="L45" s="869">
        <f>VLOOKUP(B45,'[3]vật kiến trúc 2026'!B34:$L$442,4,0)</f>
        <v>0</v>
      </c>
    </row>
    <row r="46" spans="1:16" ht="37.5" hidden="1" customHeight="1" x14ac:dyDescent="0.25">
      <c r="A46" s="1286">
        <v>3</v>
      </c>
      <c r="B46" s="1474" t="str">
        <f>'[3]vật kiến trúc 2026'!B204</f>
        <v>Trụ BTCT + xây gạch.</v>
      </c>
      <c r="C46" s="1475"/>
      <c r="D46" s="1475"/>
      <c r="E46" s="1476"/>
      <c r="F46" s="131" t="str">
        <f>VLOOKUP(B46,'[3]vật kiến trúc 2026'!$B$3:$D$442,2,0)</f>
        <v>m3</v>
      </c>
      <c r="G46" s="1477">
        <f>VLOOKUP(B46,'[3]vật kiến trúc 2026'!B34:$D$442,3,0)</f>
        <v>1798000</v>
      </c>
      <c r="H46" s="1478"/>
      <c r="I46" s="870">
        <f>(0.42*0.42*3.4*2)-I47</f>
        <v>0.87039999999999973</v>
      </c>
      <c r="J46" s="868">
        <v>1</v>
      </c>
      <c r="K46" s="844">
        <f t="shared" si="6"/>
        <v>1564979</v>
      </c>
      <c r="L46" s="869" t="str">
        <f>VLOOKUP(B46,'[3]vật kiến trúc 2026'!B35:$L$442,4,0)</f>
        <v>áp bằng các loại TS có kết cấu = gạch xây tô, xây đá</v>
      </c>
    </row>
    <row r="47" spans="1:16" ht="37.5" hidden="1" customHeight="1" x14ac:dyDescent="0.25">
      <c r="A47" s="1286"/>
      <c r="B47" s="1474" t="str">
        <f>'[3]vật kiến trúc 2026'!B167</f>
        <v>trong đó bê tông cốt thép</v>
      </c>
      <c r="C47" s="1475"/>
      <c r="D47" s="1475"/>
      <c r="E47" s="1476"/>
      <c r="F47" s="131" t="str">
        <f>VLOOKUP(B47,'[3]vật kiến trúc 2026'!$B$3:$D$442,2,0)</f>
        <v>m3</v>
      </c>
      <c r="G47" s="1477">
        <f>VLOOKUP(B47,'[3]vật kiến trúc 2026'!B35:$D$442,3,0)</f>
        <v>4493000</v>
      </c>
      <c r="H47" s="1478"/>
      <c r="I47" s="870">
        <f>(0.22*0.22*3.4*2)</f>
        <v>0.32911999999999997</v>
      </c>
      <c r="J47" s="868">
        <v>1</v>
      </c>
      <c r="K47" s="844">
        <f t="shared" si="6"/>
        <v>1478736</v>
      </c>
      <c r="L47" s="869">
        <f>VLOOKUP(B47,'[3]vật kiến trúc 2026'!B36:$L$442,4,0)</f>
        <v>0</v>
      </c>
    </row>
    <row r="48" spans="1:16" ht="36" hidden="1" customHeight="1" x14ac:dyDescent="0.25">
      <c r="A48" s="132">
        <v>4</v>
      </c>
      <c r="B48" s="1474" t="str">
        <f>'[3]vật kiến trúc 2026'!B241</f>
        <v>Hàng rào lưới B40</v>
      </c>
      <c r="C48" s="1475"/>
      <c r="D48" s="1475"/>
      <c r="E48" s="1476"/>
      <c r="F48" s="131" t="str">
        <f>VLOOKUP(B48,'[3]vật kiến trúc 2026'!$B$3:$D$442,2,0)</f>
        <v>m2</v>
      </c>
      <c r="G48" s="1477">
        <f>VLOOKUP(B48,'[3]vật kiến trúc 2026'!B36:$D$442,3,0)</f>
        <v>101000</v>
      </c>
      <c r="H48" s="1478"/>
      <c r="I48" s="89">
        <f>73*1.8</f>
        <v>131.4</v>
      </c>
      <c r="J48" s="868">
        <v>1</v>
      </c>
      <c r="K48" s="844">
        <f t="shared" si="6"/>
        <v>13271400</v>
      </c>
      <c r="L48" s="869">
        <f>VLOOKUP(B48,'[3]vật kiến trúc 2026'!B37:$L$442,4,0)</f>
        <v>0</v>
      </c>
    </row>
    <row r="49" spans="1:16" ht="37.5" hidden="1" customHeight="1" x14ac:dyDescent="0.25">
      <c r="A49" s="132">
        <v>5</v>
      </c>
      <c r="B49" s="1474" t="str">
        <f>'[3]vật kiến trúc 2026'!B240</f>
        <v>Mảng rào dây kẽm gai</v>
      </c>
      <c r="C49" s="1475"/>
      <c r="D49" s="1475"/>
      <c r="E49" s="1476"/>
      <c r="F49" s="131" t="str">
        <f>VLOOKUP(B49,'[3]vật kiến trúc 2026'!$B$3:$D$442,2,0)</f>
        <v>mét/sợi</v>
      </c>
      <c r="G49" s="1477">
        <f>VLOOKUP(B49,'[3]vật kiến trúc 2026'!B34:$D$442,3,0)</f>
        <v>4000</v>
      </c>
      <c r="H49" s="1478"/>
      <c r="I49" s="89">
        <f>73*3</f>
        <v>219</v>
      </c>
      <c r="J49" s="868">
        <v>1</v>
      </c>
      <c r="K49" s="844">
        <f t="shared" si="6"/>
        <v>876000</v>
      </c>
      <c r="L49" s="869">
        <f>VLOOKUP(B49,'[3]vật kiến trúc 2026'!B35:$L$442,4,0)</f>
        <v>0</v>
      </c>
    </row>
    <row r="50" spans="1:16" ht="23.25" hidden="1" customHeight="1" x14ac:dyDescent="0.25">
      <c r="A50" s="1480" t="s">
        <v>85</v>
      </c>
      <c r="B50" s="1480"/>
      <c r="C50" s="1480"/>
      <c r="D50" s="1480"/>
      <c r="E50" s="1480"/>
      <c r="F50" s="1480"/>
      <c r="G50" s="1480"/>
      <c r="H50" s="1480"/>
      <c r="I50" s="1480"/>
      <c r="J50" s="1480"/>
      <c r="K50" s="871">
        <v>0</v>
      </c>
      <c r="L50" s="872"/>
    </row>
    <row r="51" spans="1:16" ht="54.75" customHeight="1" x14ac:dyDescent="0.25">
      <c r="A51" s="1481" t="s">
        <v>10751</v>
      </c>
      <c r="B51" s="1481"/>
      <c r="C51" s="1481"/>
      <c r="D51" s="1481"/>
      <c r="E51" s="1481"/>
      <c r="F51" s="1481"/>
      <c r="G51" s="1481"/>
      <c r="H51" s="1481"/>
      <c r="I51" s="1481"/>
      <c r="J51" s="1481"/>
      <c r="K51" s="1481"/>
      <c r="L51" s="1481"/>
    </row>
    <row r="52" spans="1:16" ht="56.25" customHeight="1" x14ac:dyDescent="0.25">
      <c r="A52" s="863" t="s">
        <v>25</v>
      </c>
      <c r="B52" s="1480" t="s">
        <v>87</v>
      </c>
      <c r="C52" s="1480"/>
      <c r="D52" s="1480"/>
      <c r="E52" s="1480"/>
      <c r="F52" s="863" t="s">
        <v>60</v>
      </c>
      <c r="G52" s="863" t="s">
        <v>31</v>
      </c>
      <c r="H52" s="1083" t="s">
        <v>10516</v>
      </c>
      <c r="I52" s="865" t="s">
        <v>61</v>
      </c>
      <c r="J52" s="866" t="s">
        <v>34</v>
      </c>
      <c r="K52" s="863" t="s">
        <v>35</v>
      </c>
      <c r="L52" s="853" t="s">
        <v>41</v>
      </c>
    </row>
    <row r="53" spans="1:16" ht="45.75" customHeight="1" x14ac:dyDescent="0.25">
      <c r="A53" s="132">
        <v>1</v>
      </c>
      <c r="B53" s="1536" t="str">
        <f>'CÂY TRỒNG 2026'!B4</f>
        <v>Cây lúa Hè Thu, Mùa</v>
      </c>
      <c r="C53" s="1537"/>
      <c r="D53" s="1537"/>
      <c r="E53" s="1538"/>
      <c r="F53" s="131" t="str">
        <f>VLOOKUP(B53,'[3]CÂY TRỒNG 2026'!$B$3:$D$10269,2,0)</f>
        <v>ha</v>
      </c>
      <c r="G53" s="131">
        <f>VLOOKUP(B53,'[3]CÂY TRỒNG 2026'!$B$3:$D$10269,3,0)</f>
        <v>25500000</v>
      </c>
      <c r="H53" s="909">
        <f>VLOOKUP(B53,'CÂY TRỒNG 2026'!$B$3:$E$9990,4,0)</f>
        <v>0</v>
      </c>
      <c r="I53" s="870">
        <f>I37/10000</f>
        <v>9.035E-2</v>
      </c>
      <c r="J53" s="727">
        <v>1</v>
      </c>
      <c r="K53" s="106">
        <f>ROUND(G53*I53*J53,)</f>
        <v>2303925</v>
      </c>
      <c r="L53" s="873"/>
      <c r="M53" s="1148" t="s">
        <v>10752</v>
      </c>
    </row>
    <row r="54" spans="1:16" ht="34.5" customHeight="1" x14ac:dyDescent="0.25">
      <c r="A54" s="1480" t="s">
        <v>111</v>
      </c>
      <c r="B54" s="1480"/>
      <c r="C54" s="1480"/>
      <c r="D54" s="1480"/>
      <c r="E54" s="1480"/>
      <c r="F54" s="1480"/>
      <c r="G54" s="1480"/>
      <c r="H54" s="1480"/>
      <c r="I54" s="1480"/>
      <c r="J54" s="1480"/>
      <c r="K54" s="111">
        <f>SUM(K53:K53)</f>
        <v>2303925</v>
      </c>
      <c r="L54" s="872"/>
    </row>
    <row r="55" spans="1:16" ht="41.25" customHeight="1" x14ac:dyDescent="0.25">
      <c r="A55" s="1481" t="s">
        <v>10429</v>
      </c>
      <c r="B55" s="1482"/>
      <c r="C55" s="1482"/>
      <c r="D55" s="1482"/>
      <c r="E55" s="1482"/>
      <c r="F55" s="1482"/>
      <c r="G55" s="1482"/>
      <c r="H55" s="1482"/>
      <c r="I55" s="1482"/>
      <c r="J55" s="1482"/>
      <c r="K55" s="111">
        <f>IF(K26+K41+K50+K54&lt;20000000,2000000,IF(K26+K41+K50+K54&lt;50000000,4000000,IF(K26+K41+K50+K54&lt;100000000,8000000,IF(K26+K41+K50+K54&lt;200000000,12000000,IF(K26+K41+K50+K54&lt;500000000,16000000,20000000)))))</f>
        <v>16000000</v>
      </c>
      <c r="L55" s="112" t="s">
        <v>113</v>
      </c>
    </row>
    <row r="56" spans="1:16" ht="30" customHeight="1" x14ac:dyDescent="0.25">
      <c r="A56" s="1480" t="s">
        <v>10574</v>
      </c>
      <c r="B56" s="1480"/>
      <c r="C56" s="1480"/>
      <c r="D56" s="1480"/>
      <c r="E56" s="1480"/>
      <c r="F56" s="1480"/>
      <c r="G56" s="1480"/>
      <c r="H56" s="1480"/>
      <c r="I56" s="1480"/>
      <c r="J56" s="1480"/>
      <c r="K56" s="875">
        <f>K55+K54+K50+K26+K41</f>
        <v>410407861</v>
      </c>
      <c r="L56" s="872"/>
      <c r="M56" s="114">
        <f>K55+K41+K26+K54</f>
        <v>410407861</v>
      </c>
    </row>
    <row r="57" spans="1:16" s="116" customFormat="1" ht="52.5" customHeight="1" x14ac:dyDescent="0.25">
      <c r="A57" s="1483" t="s">
        <v>115</v>
      </c>
      <c r="B57" s="1483"/>
      <c r="C57" s="1483"/>
      <c r="D57" s="1483"/>
      <c r="E57" s="1483"/>
      <c r="F57" s="1483"/>
      <c r="G57" s="1483"/>
      <c r="H57" s="1483"/>
      <c r="I57" s="1483"/>
      <c r="J57" s="1483"/>
      <c r="K57" s="1483"/>
      <c r="L57" s="1483"/>
      <c r="M57" s="854"/>
      <c r="O57" s="876"/>
      <c r="P57" s="876"/>
    </row>
    <row r="58" spans="1:16" s="119" customFormat="1" ht="48" customHeight="1" x14ac:dyDescent="0.25">
      <c r="A58" s="1479" t="s">
        <v>10375</v>
      </c>
      <c r="B58" s="1479"/>
      <c r="C58" s="1479"/>
      <c r="D58" s="1479"/>
      <c r="E58" s="1479"/>
      <c r="F58" s="1479"/>
      <c r="G58" s="1479"/>
      <c r="H58" s="1479"/>
      <c r="I58" s="1479"/>
      <c r="J58" s="1479"/>
      <c r="K58" s="1479"/>
      <c r="L58" s="1479"/>
      <c r="M58" s="752"/>
      <c r="O58" s="876"/>
      <c r="P58" s="876"/>
    </row>
    <row r="59" spans="1:16" s="119" customFormat="1" ht="54" customHeight="1" x14ac:dyDescent="0.25">
      <c r="A59" s="1479" t="s">
        <v>117</v>
      </c>
      <c r="B59" s="1479"/>
      <c r="C59" s="1479"/>
      <c r="D59" s="1479"/>
      <c r="E59" s="1479"/>
      <c r="F59" s="1479"/>
      <c r="G59" s="1479"/>
      <c r="H59" s="1479"/>
      <c r="I59" s="1479"/>
      <c r="J59" s="1479"/>
      <c r="K59" s="877">
        <f>K56</f>
        <v>410407861</v>
      </c>
      <c r="L59" s="878" t="s">
        <v>118</v>
      </c>
      <c r="M59" s="752"/>
      <c r="O59" s="876"/>
      <c r="P59" s="876"/>
    </row>
    <row r="60" spans="1:16" s="119" customFormat="1" ht="14.25" x14ac:dyDescent="0.25">
      <c r="A60" s="1479" t="s">
        <v>119</v>
      </c>
      <c r="B60" s="1479"/>
      <c r="C60" s="1479"/>
      <c r="D60" s="1479"/>
      <c r="E60" s="1479"/>
      <c r="F60" s="1479"/>
      <c r="G60" s="1479"/>
      <c r="H60" s="1479"/>
      <c r="I60" s="1479"/>
      <c r="J60" s="1479"/>
      <c r="K60" s="1479"/>
      <c r="L60" s="1479"/>
      <c r="M60" s="752"/>
      <c r="O60" s="876"/>
      <c r="P60" s="876"/>
    </row>
    <row r="61" spans="1:16" s="123" customFormat="1" ht="15" customHeight="1" x14ac:dyDescent="0.25">
      <c r="A61" s="1484" t="s">
        <v>120</v>
      </c>
      <c r="B61" s="1484"/>
      <c r="C61" s="1484"/>
      <c r="D61" s="879"/>
      <c r="E61" s="879"/>
      <c r="F61" s="1485" t="s">
        <v>10444</v>
      </c>
      <c r="G61" s="1485"/>
      <c r="H61" s="1485"/>
      <c r="I61" s="1485"/>
      <c r="J61" s="1485"/>
      <c r="K61" s="879"/>
      <c r="L61" s="752" t="s">
        <v>122</v>
      </c>
      <c r="M61" s="752"/>
      <c r="O61" s="753"/>
      <c r="P61" s="753"/>
    </row>
    <row r="62" spans="1:16" s="123" customFormat="1" x14ac:dyDescent="0.25">
      <c r="A62" s="880"/>
      <c r="B62" s="880"/>
      <c r="C62" s="880"/>
      <c r="L62" s="752" t="s">
        <v>123</v>
      </c>
      <c r="M62" s="756"/>
      <c r="O62" s="753"/>
      <c r="P62" s="753"/>
    </row>
    <row r="63" spans="1:16" s="123" customFormat="1" x14ac:dyDescent="0.25">
      <c r="A63" s="881"/>
      <c r="B63" s="761"/>
      <c r="C63" s="761"/>
      <c r="G63" s="761"/>
      <c r="H63" s="761"/>
      <c r="I63" s="882"/>
      <c r="L63" s="883"/>
      <c r="M63" s="761"/>
      <c r="O63" s="753"/>
      <c r="P63" s="753"/>
    </row>
    <row r="64" spans="1:16" s="123" customFormat="1" x14ac:dyDescent="0.25">
      <c r="A64" s="881"/>
      <c r="B64" s="761"/>
      <c r="C64" s="761"/>
      <c r="G64" s="761"/>
      <c r="H64" s="761"/>
      <c r="I64" s="882"/>
      <c r="L64" s="883"/>
      <c r="M64" s="761"/>
      <c r="O64" s="753"/>
      <c r="P64" s="753"/>
    </row>
    <row r="65" spans="1:16" s="123" customFormat="1" x14ac:dyDescent="0.25">
      <c r="A65" s="881"/>
      <c r="B65" s="761"/>
      <c r="C65" s="761"/>
      <c r="G65" s="761"/>
      <c r="H65" s="761"/>
      <c r="I65" s="882"/>
      <c r="L65" s="883"/>
      <c r="M65" s="761"/>
      <c r="O65" s="753"/>
      <c r="P65" s="753"/>
    </row>
    <row r="66" spans="1:16" s="123" customFormat="1" x14ac:dyDescent="0.25">
      <c r="A66" s="881"/>
      <c r="B66" s="761"/>
      <c r="C66" s="761"/>
      <c r="G66" s="761"/>
      <c r="H66" s="761"/>
      <c r="I66" s="882"/>
      <c r="L66" s="883"/>
      <c r="M66" s="761"/>
      <c r="O66" s="753"/>
      <c r="P66" s="753"/>
    </row>
    <row r="67" spans="1:16" s="123" customFormat="1" x14ac:dyDescent="0.25">
      <c r="A67" s="881"/>
      <c r="B67" s="761"/>
      <c r="C67" s="761"/>
      <c r="G67" s="761"/>
      <c r="H67" s="761"/>
      <c r="I67" s="882"/>
      <c r="L67" s="883"/>
      <c r="M67" s="761"/>
      <c r="O67" s="753"/>
      <c r="P67" s="753"/>
    </row>
    <row r="68" spans="1:16" s="123" customFormat="1" x14ac:dyDescent="0.25">
      <c r="A68" s="881"/>
      <c r="B68" s="761"/>
      <c r="C68" s="761"/>
      <c r="G68" s="761"/>
      <c r="H68" s="761"/>
      <c r="I68" s="882"/>
      <c r="L68" s="883"/>
      <c r="M68" s="761"/>
      <c r="O68" s="753"/>
      <c r="P68" s="753"/>
    </row>
    <row r="69" spans="1:16" s="123" customFormat="1" ht="22.5" customHeight="1" x14ac:dyDescent="0.25">
      <c r="A69" s="1486" t="s">
        <v>125</v>
      </c>
      <c r="B69" s="1486"/>
      <c r="C69" s="1486"/>
      <c r="D69" s="879"/>
      <c r="E69" s="879"/>
      <c r="F69" s="1485" t="s">
        <v>126</v>
      </c>
      <c r="G69" s="1485"/>
      <c r="H69" s="1485"/>
      <c r="I69" s="1485" t="s">
        <v>126</v>
      </c>
      <c r="J69" s="1485"/>
      <c r="K69" s="879"/>
      <c r="L69" s="752" t="s">
        <v>127</v>
      </c>
      <c r="M69" s="756"/>
      <c r="O69" s="753"/>
      <c r="P69" s="753"/>
    </row>
  </sheetData>
  <mergeCells count="83">
    <mergeCell ref="B45:E45"/>
    <mergeCell ref="G45:H45"/>
    <mergeCell ref="A42:L42"/>
    <mergeCell ref="G36:H36"/>
    <mergeCell ref="B43:E43"/>
    <mergeCell ref="G43:H43"/>
    <mergeCell ref="B44:E44"/>
    <mergeCell ref="G44:H44"/>
    <mergeCell ref="B39:C39"/>
    <mergeCell ref="G39:H39"/>
    <mergeCell ref="B40:C40"/>
    <mergeCell ref="G40:H40"/>
    <mergeCell ref="A41:J41"/>
    <mergeCell ref="A54:J54"/>
    <mergeCell ref="A46:A47"/>
    <mergeCell ref="B46:E46"/>
    <mergeCell ref="G46:H46"/>
    <mergeCell ref="B47:E47"/>
    <mergeCell ref="G47:H47"/>
    <mergeCell ref="B48:E48"/>
    <mergeCell ref="G48:H48"/>
    <mergeCell ref="B49:E49"/>
    <mergeCell ref="G49:H49"/>
    <mergeCell ref="A50:J50"/>
    <mergeCell ref="A51:L51"/>
    <mergeCell ref="B52:E52"/>
    <mergeCell ref="B53:E53"/>
    <mergeCell ref="A69:C69"/>
    <mergeCell ref="F69:J69"/>
    <mergeCell ref="A55:J55"/>
    <mergeCell ref="A56:J56"/>
    <mergeCell ref="A57:L57"/>
    <mergeCell ref="A58:L58"/>
    <mergeCell ref="A59:J59"/>
    <mergeCell ref="A60:L60"/>
    <mergeCell ref="A61:C61"/>
    <mergeCell ref="F61:J61"/>
    <mergeCell ref="A27:K27"/>
    <mergeCell ref="B28:H28"/>
    <mergeCell ref="I28:L28"/>
    <mergeCell ref="A37:H37"/>
    <mergeCell ref="B38:H38"/>
    <mergeCell ref="I38:L38"/>
    <mergeCell ref="L30:L36"/>
    <mergeCell ref="G29:H29"/>
    <mergeCell ref="G30:H30"/>
    <mergeCell ref="G32:H32"/>
    <mergeCell ref="G31:H31"/>
    <mergeCell ref="A30:A31"/>
    <mergeCell ref="G33:H33"/>
    <mergeCell ref="A32:A33"/>
    <mergeCell ref="G34:H34"/>
    <mergeCell ref="G35:H35"/>
    <mergeCell ref="A16:L16"/>
    <mergeCell ref="A17:L17"/>
    <mergeCell ref="N17:T26"/>
    <mergeCell ref="L24:L25"/>
    <mergeCell ref="A26:H26"/>
    <mergeCell ref="A19:A20"/>
    <mergeCell ref="A21:A22"/>
    <mergeCell ref="I18:J18"/>
    <mergeCell ref="I19:J19"/>
    <mergeCell ref="I20:J20"/>
    <mergeCell ref="I21:J21"/>
    <mergeCell ref="I22:J22"/>
    <mergeCell ref="I23:J23"/>
    <mergeCell ref="I24:J24"/>
    <mergeCell ref="I25:J25"/>
    <mergeCell ref="I26:J26"/>
    <mergeCell ref="E12:L12"/>
    <mergeCell ref="E15:L15"/>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V59"/>
  <sheetViews>
    <sheetView topLeftCell="A1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12</v>
      </c>
    </row>
    <row r="2" spans="1:22" x14ac:dyDescent="0.25">
      <c r="A2" s="1270" t="s">
        <v>0</v>
      </c>
      <c r="B2" s="1270"/>
      <c r="C2" s="1270"/>
      <c r="D2" s="1270"/>
      <c r="E2" s="1270"/>
      <c r="F2" s="1270"/>
      <c r="G2" s="1270"/>
      <c r="H2" s="137"/>
      <c r="I2" s="1436" t="s">
        <v>1</v>
      </c>
      <c r="J2" s="1436"/>
      <c r="K2" s="1436"/>
      <c r="L2" s="1436"/>
    </row>
    <row r="3" spans="1:22" x14ac:dyDescent="0.25">
      <c r="A3" s="1272" t="s">
        <v>2</v>
      </c>
      <c r="B3" s="1272"/>
      <c r="C3" s="1272"/>
      <c r="D3" s="1272"/>
      <c r="E3" s="1272"/>
      <c r="F3" s="1272"/>
      <c r="G3" s="1272"/>
      <c r="H3" s="138"/>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10526</v>
      </c>
      <c r="F8" s="1442"/>
      <c r="G8" s="1442"/>
      <c r="H8" s="1442"/>
      <c r="I8" s="1442"/>
      <c r="J8" s="1442"/>
      <c r="K8" s="1442"/>
      <c r="L8" s="1442"/>
      <c r="N8" s="828"/>
      <c r="O8" s="823"/>
      <c r="P8" s="823"/>
    </row>
    <row r="9" spans="1:22" ht="34.5" customHeight="1" x14ac:dyDescent="0.25">
      <c r="A9" s="1443" t="s">
        <v>9</v>
      </c>
      <c r="B9" s="1443"/>
      <c r="C9" s="1443"/>
      <c r="D9" s="1443"/>
      <c r="E9" s="1444" t="s">
        <v>10527</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10528</v>
      </c>
      <c r="F11" s="832"/>
      <c r="G11" s="831"/>
      <c r="H11" s="831"/>
      <c r="I11" s="833"/>
      <c r="J11" s="832"/>
      <c r="K11" s="831"/>
      <c r="L11" s="834"/>
      <c r="N11" s="136"/>
      <c r="O11" s="136"/>
      <c r="P11" s="136"/>
      <c r="Q11" s="136"/>
      <c r="R11" s="136"/>
      <c r="S11" s="136"/>
      <c r="T11" s="136"/>
    </row>
    <row r="12" spans="1:22" ht="86.25" customHeight="1" x14ac:dyDescent="0.25">
      <c r="A12" s="830" t="s">
        <v>15</v>
      </c>
      <c r="B12" s="830"/>
      <c r="C12" s="830"/>
      <c r="E12" s="1532" t="s">
        <v>10509</v>
      </c>
      <c r="F12" s="1532"/>
      <c r="G12" s="1532"/>
      <c r="H12" s="1532"/>
      <c r="I12" s="1532"/>
      <c r="J12" s="1532"/>
      <c r="K12" s="1532"/>
      <c r="L12" s="1532"/>
      <c r="N12" s="136"/>
      <c r="O12" s="136"/>
      <c r="P12" s="136"/>
      <c r="Q12" s="136"/>
      <c r="R12" s="136"/>
      <c r="S12" s="136"/>
      <c r="T12" s="136"/>
    </row>
    <row r="13" spans="1:22" ht="22.5" customHeight="1" x14ac:dyDescent="0.25">
      <c r="A13" s="830" t="s">
        <v>17</v>
      </c>
      <c r="B13" s="830"/>
      <c r="C13" s="830"/>
      <c r="E13" s="836">
        <f>I20</f>
        <v>1062</v>
      </c>
      <c r="F13" s="830" t="s">
        <v>367</v>
      </c>
      <c r="G13" s="831"/>
      <c r="H13" s="831"/>
      <c r="I13" s="833"/>
      <c r="J13" s="832"/>
      <c r="K13" s="831"/>
      <c r="L13" s="834"/>
      <c r="N13" s="136"/>
      <c r="O13" s="136"/>
      <c r="P13" s="136"/>
      <c r="Q13" s="136"/>
      <c r="R13" s="136"/>
      <c r="S13" s="136"/>
      <c r="T13" s="136"/>
    </row>
    <row r="14" spans="1:22" ht="22.5" customHeight="1" x14ac:dyDescent="0.25">
      <c r="A14" s="830" t="s">
        <v>19</v>
      </c>
      <c r="B14" s="830"/>
      <c r="C14" s="830"/>
      <c r="E14" s="75" t="s">
        <v>10445</v>
      </c>
      <c r="F14" s="832"/>
      <c r="G14" s="831"/>
      <c r="H14" s="831"/>
      <c r="I14" s="833"/>
      <c r="J14" s="832"/>
      <c r="K14" s="831"/>
      <c r="L14" s="834"/>
      <c r="N14" s="136"/>
      <c r="O14" s="136"/>
      <c r="P14" s="136"/>
      <c r="Q14" s="136"/>
      <c r="R14" s="136"/>
      <c r="S14" s="136"/>
      <c r="T14" s="136"/>
    </row>
    <row r="15" spans="1:22" ht="93.75" customHeight="1" x14ac:dyDescent="0.25">
      <c r="A15" s="830" t="s">
        <v>21</v>
      </c>
      <c r="B15" s="830"/>
      <c r="C15" s="830"/>
      <c r="E15" s="1446" t="s">
        <v>10513</v>
      </c>
      <c r="F15" s="1447"/>
      <c r="G15" s="1447"/>
      <c r="H15" s="1447"/>
      <c r="I15" s="1447"/>
      <c r="J15" s="1447"/>
      <c r="K15" s="1447"/>
      <c r="L15" s="1447"/>
      <c r="N15" s="136"/>
      <c r="O15" s="136"/>
      <c r="P15" s="136"/>
      <c r="Q15" s="136"/>
      <c r="R15" s="136"/>
      <c r="S15" s="136"/>
      <c r="T15" s="136"/>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96" t="s">
        <v>25</v>
      </c>
      <c r="B18" s="696" t="s">
        <v>26</v>
      </c>
      <c r="C18" s="696" t="s">
        <v>27</v>
      </c>
      <c r="D18" s="731" t="s">
        <v>10361</v>
      </c>
      <c r="E18" s="731" t="s">
        <v>29</v>
      </c>
      <c r="F18" s="731" t="s">
        <v>30</v>
      </c>
      <c r="G18" s="731" t="s">
        <v>10362</v>
      </c>
      <c r="H18" s="1124" t="s">
        <v>10745</v>
      </c>
      <c r="I18" s="1450" t="s">
        <v>10363</v>
      </c>
      <c r="J18" s="1451"/>
      <c r="K18" s="731" t="s">
        <v>10364</v>
      </c>
      <c r="L18" s="49" t="s">
        <v>10514</v>
      </c>
      <c r="M18" s="97">
        <f>G19*H19</f>
        <v>192780</v>
      </c>
      <c r="N18" s="1499"/>
      <c r="O18" s="1499"/>
      <c r="P18" s="1499"/>
      <c r="Q18" s="1499"/>
      <c r="R18" s="1499"/>
      <c r="S18" s="1499"/>
      <c r="T18" s="1499"/>
    </row>
    <row r="19" spans="1:20" s="2" customFormat="1" ht="108" customHeight="1" x14ac:dyDescent="0.25">
      <c r="A19" s="838">
        <v>1</v>
      </c>
      <c r="B19" s="902">
        <v>235</v>
      </c>
      <c r="C19" s="902">
        <v>83</v>
      </c>
      <c r="D19" s="35" t="s">
        <v>18</v>
      </c>
      <c r="E19" s="901" t="s">
        <v>10450</v>
      </c>
      <c r="F19" s="840">
        <v>1</v>
      </c>
      <c r="G19" s="841">
        <f>0.9*180000</f>
        <v>162000</v>
      </c>
      <c r="H19" s="904">
        <v>1.19</v>
      </c>
      <c r="I19" s="1517">
        <v>1062</v>
      </c>
      <c r="J19" s="1518"/>
      <c r="K19" s="844">
        <f>ROUND(G19*H19*I19,)</f>
        <v>204732360</v>
      </c>
      <c r="L19" s="898" t="s">
        <v>10509</v>
      </c>
      <c r="M19" s="25"/>
      <c r="N19" s="1499"/>
      <c r="O19" s="1499"/>
      <c r="P19" s="1499"/>
      <c r="Q19" s="1499"/>
      <c r="R19" s="1499"/>
      <c r="S19" s="1499"/>
      <c r="T19" s="1499"/>
    </row>
    <row r="20" spans="1:20" ht="25.5" customHeight="1" x14ac:dyDescent="0.25">
      <c r="A20" s="1452" t="s">
        <v>39</v>
      </c>
      <c r="B20" s="1453"/>
      <c r="C20" s="1453"/>
      <c r="D20" s="1453"/>
      <c r="E20" s="1453"/>
      <c r="F20" s="1453"/>
      <c r="G20" s="1453"/>
      <c r="H20" s="1454"/>
      <c r="I20" s="1519">
        <f>SUM(I19:I19)</f>
        <v>1062</v>
      </c>
      <c r="J20" s="1520"/>
      <c r="K20" s="848">
        <f>SUM(K19:K19)</f>
        <v>204732360</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858" t="s">
        <v>10361</v>
      </c>
      <c r="E23" s="858" t="s">
        <v>29</v>
      </c>
      <c r="F23" s="858" t="s">
        <v>30</v>
      </c>
      <c r="G23" s="1461" t="s">
        <v>31</v>
      </c>
      <c r="H23" s="1462"/>
      <c r="I23" s="852" t="s">
        <v>33</v>
      </c>
      <c r="J23" s="858" t="s">
        <v>44</v>
      </c>
      <c r="K23" s="858" t="s">
        <v>35</v>
      </c>
      <c r="L23" s="49" t="s">
        <v>41</v>
      </c>
      <c r="M23" s="854"/>
    </row>
    <row r="24" spans="1:20" ht="126" customHeight="1" x14ac:dyDescent="0.25">
      <c r="A24" s="139">
        <f t="shared" ref="A24:I24" si="0">A19</f>
        <v>1</v>
      </c>
      <c r="B24" s="139">
        <f t="shared" si="0"/>
        <v>235</v>
      </c>
      <c r="C24" s="139">
        <f t="shared" si="0"/>
        <v>83</v>
      </c>
      <c r="D24" s="139" t="str">
        <f t="shared" si="0"/>
        <v>m²</v>
      </c>
      <c r="E24" s="139" t="str">
        <f t="shared" si="0"/>
        <v>LUK</v>
      </c>
      <c r="F24" s="60">
        <f t="shared" si="0"/>
        <v>1</v>
      </c>
      <c r="G24" s="1463">
        <f t="shared" si="0"/>
        <v>162000</v>
      </c>
      <c r="H24" s="1464"/>
      <c r="I24" s="855">
        <f t="shared" si="0"/>
        <v>1062</v>
      </c>
      <c r="J24" s="839">
        <v>1.5</v>
      </c>
      <c r="K24" s="63">
        <f>G24*I24*J24</f>
        <v>258066000</v>
      </c>
      <c r="L24" s="1084" t="s">
        <v>10749</v>
      </c>
      <c r="M24" s="854"/>
    </row>
    <row r="25" spans="1:20" s="116" customFormat="1" ht="33" customHeight="1" x14ac:dyDescent="0.25">
      <c r="A25" s="1514" t="s">
        <v>10368</v>
      </c>
      <c r="B25" s="1515"/>
      <c r="C25" s="1515"/>
      <c r="D25" s="1515"/>
      <c r="E25" s="1515"/>
      <c r="F25" s="1515"/>
      <c r="G25" s="1515"/>
      <c r="H25" s="1516"/>
      <c r="I25" s="846">
        <f>SUM(I24:I24)</f>
        <v>1062</v>
      </c>
      <c r="J25" s="893"/>
      <c r="K25" s="894">
        <f>SUM(K24)</f>
        <v>258066000</v>
      </c>
      <c r="L25" s="895"/>
      <c r="M25" s="854"/>
      <c r="O25" s="896"/>
      <c r="P25" s="896"/>
    </row>
    <row r="26" spans="1:20" s="67" customFormat="1" ht="45.75" customHeight="1" x14ac:dyDescent="0.25">
      <c r="A26" s="50">
        <v>2</v>
      </c>
      <c r="B26" s="1465" t="s">
        <v>10369</v>
      </c>
      <c r="C26" s="1466"/>
      <c r="D26" s="1466"/>
      <c r="E26" s="1466"/>
      <c r="F26" s="1466"/>
      <c r="G26" s="1466"/>
      <c r="H26" s="1467"/>
      <c r="I26" s="1295" t="s">
        <v>10370</v>
      </c>
      <c r="J26" s="1468"/>
      <c r="K26" s="1468"/>
      <c r="L26" s="1468"/>
      <c r="M26" s="856"/>
      <c r="O26" s="857"/>
      <c r="P26" s="857"/>
    </row>
    <row r="27" spans="1:20" s="2" customFormat="1" ht="66" customHeight="1" x14ac:dyDescent="0.25">
      <c r="A27" s="139"/>
      <c r="B27" s="1469" t="s">
        <v>10371</v>
      </c>
      <c r="C27" s="1469"/>
      <c r="D27" s="858" t="s">
        <v>50</v>
      </c>
      <c r="E27" s="858" t="s">
        <v>51</v>
      </c>
      <c r="F27" s="858" t="s">
        <v>52</v>
      </c>
      <c r="G27" s="1461" t="s">
        <v>53</v>
      </c>
      <c r="H27" s="1462"/>
      <c r="I27" s="859" t="s">
        <v>54</v>
      </c>
      <c r="J27" s="858" t="s">
        <v>44</v>
      </c>
      <c r="K27" s="860" t="s">
        <v>35</v>
      </c>
      <c r="L27" s="861" t="s">
        <v>41</v>
      </c>
      <c r="M27" s="821"/>
      <c r="O27" s="862"/>
      <c r="P27" s="862"/>
    </row>
    <row r="28" spans="1:20" ht="34.5" customHeight="1" x14ac:dyDescent="0.25">
      <c r="A28" s="139"/>
      <c r="B28" s="1285" t="s">
        <v>10372</v>
      </c>
      <c r="C28" s="1285"/>
      <c r="D28" s="139"/>
      <c r="E28" s="139" t="s">
        <v>56</v>
      </c>
      <c r="F28" s="139">
        <v>6</v>
      </c>
      <c r="G28" s="1287">
        <f>20000*30</f>
        <v>600000</v>
      </c>
      <c r="H28" s="1288"/>
      <c r="I28" s="139">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259866000</v>
      </c>
      <c r="L29" s="74"/>
      <c r="M29" s="822"/>
    </row>
    <row r="30" spans="1:20" ht="44.25" customHeight="1" x14ac:dyDescent="0.25">
      <c r="A30" s="1470" t="s">
        <v>10515</v>
      </c>
      <c r="B30" s="1470"/>
      <c r="C30" s="1470"/>
      <c r="D30" s="1470"/>
      <c r="E30" s="1470"/>
      <c r="F30" s="1470"/>
      <c r="G30" s="1470"/>
      <c r="H30" s="1470"/>
      <c r="I30" s="1470"/>
      <c r="J30" s="1470"/>
      <c r="K30" s="1470"/>
      <c r="L30" s="1470"/>
    </row>
    <row r="31" spans="1:20" ht="49.5" customHeight="1" x14ac:dyDescent="0.25">
      <c r="A31" s="851" t="s">
        <v>25</v>
      </c>
      <c r="B31" s="1471" t="s">
        <v>58</v>
      </c>
      <c r="C31" s="1472"/>
      <c r="D31" s="1472"/>
      <c r="E31" s="1473"/>
      <c r="F31" s="864" t="s">
        <v>60</v>
      </c>
      <c r="G31" s="1452" t="s">
        <v>31</v>
      </c>
      <c r="H31" s="1454"/>
      <c r="I31" s="865" t="s">
        <v>61</v>
      </c>
      <c r="J31" s="866" t="s">
        <v>34</v>
      </c>
      <c r="K31" s="863" t="s">
        <v>35</v>
      </c>
      <c r="L31" s="853" t="s">
        <v>41</v>
      </c>
    </row>
    <row r="32" spans="1:20" ht="32.25" customHeight="1" x14ac:dyDescent="0.25">
      <c r="A32" s="139">
        <v>1</v>
      </c>
      <c r="B32" s="1474" t="str">
        <f>'vật kiến trúc 2026'!B241</f>
        <v>Hàng rào lưới B40</v>
      </c>
      <c r="C32" s="1475"/>
      <c r="D32" s="1475"/>
      <c r="E32" s="1476"/>
      <c r="F32" s="140" t="str">
        <f>VLOOKUP(B32,'[3]vật kiến trúc 2026'!$B$3:$D$442,2,0)</f>
        <v>m2</v>
      </c>
      <c r="G32" s="1477">
        <f>VLOOKUP(B32,'[3]vật kiến trúc 2026'!B29:$D$442,3,0)</f>
        <v>101000</v>
      </c>
      <c r="H32" s="1478"/>
      <c r="I32" s="908">
        <f>1.5*4</f>
        <v>6</v>
      </c>
      <c r="J32" s="868">
        <v>0.8</v>
      </c>
      <c r="K32" s="844">
        <f t="shared" ref="K32" si="1">ROUND(G32*I32*J32,)</f>
        <v>484800</v>
      </c>
      <c r="L32" s="869" t="e">
        <f>VLOOKUP(B32,'[3]vật kiến trúc 2026'!B30:$L$442,4,0)</f>
        <v>#REF!</v>
      </c>
    </row>
    <row r="33" spans="1:16" ht="23.25" customHeight="1" x14ac:dyDescent="0.25">
      <c r="A33" s="1480" t="s">
        <v>85</v>
      </c>
      <c r="B33" s="1480"/>
      <c r="C33" s="1480"/>
      <c r="D33" s="1480"/>
      <c r="E33" s="1480"/>
      <c r="F33" s="1480"/>
      <c r="G33" s="1480"/>
      <c r="H33" s="1480"/>
      <c r="I33" s="1480"/>
      <c r="J33" s="1480"/>
      <c r="K33" s="871">
        <f>SUM(K32)</f>
        <v>484800</v>
      </c>
      <c r="L33" s="872"/>
    </row>
    <row r="34" spans="1:16" ht="43.5" customHeight="1" x14ac:dyDescent="0.25">
      <c r="A34" s="1481" t="s">
        <v>10443</v>
      </c>
      <c r="B34" s="1481"/>
      <c r="C34" s="1481"/>
      <c r="D34" s="1481"/>
      <c r="E34" s="1481"/>
      <c r="F34" s="1481"/>
      <c r="G34" s="1481"/>
      <c r="H34" s="1481"/>
      <c r="I34" s="1481"/>
      <c r="J34" s="1481"/>
      <c r="K34" s="1481"/>
      <c r="L34" s="1481"/>
    </row>
    <row r="35" spans="1:16" ht="56.25" customHeight="1" x14ac:dyDescent="0.25">
      <c r="A35" s="863" t="s">
        <v>25</v>
      </c>
      <c r="B35" s="1480" t="s">
        <v>87</v>
      </c>
      <c r="C35" s="1480"/>
      <c r="D35" s="1480"/>
      <c r="E35" s="1480"/>
      <c r="F35" s="863" t="s">
        <v>60</v>
      </c>
      <c r="G35" s="863" t="s">
        <v>31</v>
      </c>
      <c r="H35" s="864" t="s">
        <v>10516</v>
      </c>
      <c r="I35" s="865" t="s">
        <v>61</v>
      </c>
      <c r="J35" s="866" t="s">
        <v>34</v>
      </c>
      <c r="K35" s="863" t="s">
        <v>35</v>
      </c>
      <c r="L35" s="853" t="s">
        <v>41</v>
      </c>
    </row>
    <row r="36" spans="1:16" ht="27" customHeight="1" x14ac:dyDescent="0.25">
      <c r="A36" s="139">
        <v>1</v>
      </c>
      <c r="B36" s="1536" t="s">
        <v>208</v>
      </c>
      <c r="C36" s="1537"/>
      <c r="D36" s="1537"/>
      <c r="E36" s="1538"/>
      <c r="F36" s="140" t="str">
        <f>VLOOKUP(B36,'[3]CÂY TRỒNG 2026'!$B$3:$D$10269,2,0)</f>
        <v>ha</v>
      </c>
      <c r="G36" s="140">
        <f>VLOOKUP(B36,'[3]CÂY TRỒNG 2026'!$B$3:$D$10269,3,0)</f>
        <v>145000000</v>
      </c>
      <c r="H36" s="909"/>
      <c r="I36" s="870">
        <f>60/10000</f>
        <v>6.0000000000000001E-3</v>
      </c>
      <c r="J36" s="727">
        <v>0.8</v>
      </c>
      <c r="K36" s="106">
        <f t="shared" ref="K36:K43" si="2">ROUND(G36*I36*J36,)</f>
        <v>696000</v>
      </c>
      <c r="L36" s="1539" t="s">
        <v>10520</v>
      </c>
      <c r="M36" s="874"/>
    </row>
    <row r="37" spans="1:16" ht="27" customHeight="1" x14ac:dyDescent="0.25">
      <c r="A37" s="139">
        <v>2</v>
      </c>
      <c r="B37" s="1536" t="s">
        <v>201</v>
      </c>
      <c r="C37" s="1537"/>
      <c r="D37" s="1537"/>
      <c r="E37" s="1538"/>
      <c r="F37" s="140" t="str">
        <f>VLOOKUP(B37,'[3]CÂY TRỒNG 2026'!$B$3:$D$10269,2,0)</f>
        <v>ha</v>
      </c>
      <c r="G37" s="140">
        <f>VLOOKUP(B37,'[3]CÂY TRỒNG 2026'!$B$3:$D$10269,3,0)</f>
        <v>280000000</v>
      </c>
      <c r="H37" s="140"/>
      <c r="I37" s="920">
        <f>3/10000</f>
        <v>2.9999999999999997E-4</v>
      </c>
      <c r="J37" s="727">
        <v>0.8</v>
      </c>
      <c r="K37" s="106">
        <f t="shared" si="2"/>
        <v>67200</v>
      </c>
      <c r="L37" s="1540"/>
      <c r="M37" s="874"/>
    </row>
    <row r="38" spans="1:16" ht="27" customHeight="1" x14ac:dyDescent="0.25">
      <c r="A38" s="1301">
        <v>3</v>
      </c>
      <c r="B38" s="1536" t="s">
        <v>822</v>
      </c>
      <c r="C38" s="1537"/>
      <c r="D38" s="1537"/>
      <c r="E38" s="1538"/>
      <c r="F38" s="140" t="str">
        <f>VLOOKUP(B38,'[3]CÂY TRỒNG 2026'!$B$3:$D$10269,2,0)</f>
        <v>cây</v>
      </c>
      <c r="G38" s="140">
        <f>VLOOKUP(B38,'[3]CÂY TRỒNG 2026'!$B$3:$D$10269,3,0)</f>
        <v>701400</v>
      </c>
      <c r="H38" s="140">
        <f>VLOOKUP(B38,'CÂY TRỒNG 2026'!$B$3:$E$9990,4,0)</f>
        <v>210</v>
      </c>
      <c r="I38" s="867">
        <v>22</v>
      </c>
      <c r="J38" s="727">
        <v>0.8</v>
      </c>
      <c r="K38" s="106">
        <f t="shared" si="2"/>
        <v>12344640</v>
      </c>
      <c r="L38" s="1540"/>
      <c r="M38" s="874">
        <f>I38*10000/H38</f>
        <v>1047.6190476190477</v>
      </c>
      <c r="N38" s="922">
        <f>N44*H38/10000</f>
        <v>22.302</v>
      </c>
    </row>
    <row r="39" spans="1:16" ht="27" customHeight="1" x14ac:dyDescent="0.25">
      <c r="A39" s="1535"/>
      <c r="B39" s="1536" t="s">
        <v>822</v>
      </c>
      <c r="C39" s="1537"/>
      <c r="D39" s="1537"/>
      <c r="E39" s="1538"/>
      <c r="F39" s="140" t="str">
        <f>VLOOKUP(B39,'[3]CÂY TRỒNG 2026'!$B$3:$D$10269,2,0)</f>
        <v>cây</v>
      </c>
      <c r="G39" s="140">
        <f>VLOOKUP(B39,'[3]CÂY TRỒNG 2026'!$B$3:$D$10269,3,0)</f>
        <v>701400</v>
      </c>
      <c r="H39" s="140">
        <f>VLOOKUP(B39,'CÂY TRỒNG 2026'!$B$3:$E$9990,4,0)</f>
        <v>210</v>
      </c>
      <c r="I39" s="867">
        <f>50-I38</f>
        <v>28</v>
      </c>
      <c r="J39" s="727">
        <v>0</v>
      </c>
      <c r="K39" s="905">
        <f t="shared" si="2"/>
        <v>0</v>
      </c>
      <c r="L39" s="1540"/>
      <c r="M39" s="923">
        <f>K38*1.5</f>
        <v>18516960</v>
      </c>
      <c r="N39" s="922"/>
    </row>
    <row r="40" spans="1:16" ht="27" customHeight="1" x14ac:dyDescent="0.25">
      <c r="A40" s="139">
        <v>4</v>
      </c>
      <c r="B40" s="1536" t="s">
        <v>750</v>
      </c>
      <c r="C40" s="1537"/>
      <c r="D40" s="1537"/>
      <c r="E40" s="1538"/>
      <c r="F40" s="140" t="str">
        <f>VLOOKUP(B40,'[3]CÂY TRỒNG 2026'!$B$3:$D$10269,2,0)</f>
        <v>cây</v>
      </c>
      <c r="G40" s="140">
        <f>VLOOKUP(B40,'[3]CÂY TRỒNG 2026'!$B$3:$D$10269,3,0)</f>
        <v>188686</v>
      </c>
      <c r="H40" s="140">
        <f>VLOOKUP(B40,'CÂY TRỒNG 2026'!$B$3:$E$9990,4,0)</f>
        <v>1111</v>
      </c>
      <c r="I40" s="867">
        <v>3</v>
      </c>
      <c r="J40" s="727">
        <v>0.8</v>
      </c>
      <c r="K40" s="106">
        <f t="shared" si="2"/>
        <v>452846</v>
      </c>
      <c r="L40" s="1540"/>
      <c r="M40" s="874">
        <f t="shared" ref="M40:M43" si="3">I40*10000/H40</f>
        <v>27.002700270027002</v>
      </c>
    </row>
    <row r="41" spans="1:16" ht="27" customHeight="1" x14ac:dyDescent="0.25">
      <c r="A41" s="139">
        <v>5</v>
      </c>
      <c r="B41" s="1536" t="s">
        <v>409</v>
      </c>
      <c r="C41" s="1537"/>
      <c r="D41" s="1537"/>
      <c r="E41" s="1538"/>
      <c r="F41" s="140" t="str">
        <f>VLOOKUP(B41,'[3]CÂY TRỒNG 2026'!$B$3:$D$10269,2,0)</f>
        <v>cây</v>
      </c>
      <c r="G41" s="140">
        <f>VLOOKUP(B41,'[3]CÂY TRỒNG 2026'!$B$3:$D$10269,3,0)</f>
        <v>527443</v>
      </c>
      <c r="H41" s="140">
        <f>VLOOKUP(B41,'CÂY TRỒNG 2026'!$B$3:$E$9990,4,0)</f>
        <v>210</v>
      </c>
      <c r="I41" s="867">
        <v>2</v>
      </c>
      <c r="J41" s="727">
        <v>0.8</v>
      </c>
      <c r="K41" s="106">
        <f t="shared" si="2"/>
        <v>843909</v>
      </c>
      <c r="L41" s="1540"/>
      <c r="M41" s="874">
        <f t="shared" si="3"/>
        <v>95.238095238095241</v>
      </c>
    </row>
    <row r="42" spans="1:16" ht="27" customHeight="1" x14ac:dyDescent="0.25">
      <c r="A42" s="139">
        <v>6</v>
      </c>
      <c r="B42" s="1536" t="s">
        <v>697</v>
      </c>
      <c r="C42" s="1537"/>
      <c r="D42" s="1537"/>
      <c r="E42" s="1538"/>
      <c r="F42" s="140" t="str">
        <f>VLOOKUP(B42,'[3]CÂY TRỒNG 2026'!$B$3:$D$10269,2,0)</f>
        <v>cây</v>
      </c>
      <c r="G42" s="140">
        <f>VLOOKUP(B42,'[3]CÂY TRỒNG 2026'!$B$3:$D$10269,3,0)</f>
        <v>584982</v>
      </c>
      <c r="H42" s="140">
        <f>VLOOKUP(B42,'CÂY TRỒNG 2026'!$B$3:$E$9990,4,0)</f>
        <v>240</v>
      </c>
      <c r="I42" s="867">
        <v>1</v>
      </c>
      <c r="J42" s="727">
        <v>0.8</v>
      </c>
      <c r="K42" s="106">
        <f t="shared" si="2"/>
        <v>467986</v>
      </c>
      <c r="L42" s="1540"/>
      <c r="M42" s="874">
        <f t="shared" si="3"/>
        <v>41.666666666666664</v>
      </c>
    </row>
    <row r="43" spans="1:16" ht="27" customHeight="1" x14ac:dyDescent="0.25">
      <c r="A43" s="139">
        <v>7</v>
      </c>
      <c r="B43" s="1536" t="s">
        <v>9338</v>
      </c>
      <c r="C43" s="1537"/>
      <c r="D43" s="1537"/>
      <c r="E43" s="1538"/>
      <c r="F43" s="140" t="str">
        <f>VLOOKUP(B43,'[3]CÂY TRỒNG 2026'!$B$3:$D$10269,2,0)</f>
        <v>cây</v>
      </c>
      <c r="G43" s="140">
        <f>VLOOKUP(B43,'[3]CÂY TRỒNG 2026'!$B$3:$D$10269,3,0)</f>
        <v>100410</v>
      </c>
      <c r="H43" s="140">
        <f>VLOOKUP(B43,'CÂY TRỒNG 2026'!$B$3:$E$9990,4,0)</f>
        <v>2000</v>
      </c>
      <c r="I43" s="867">
        <v>1</v>
      </c>
      <c r="J43" s="727">
        <v>0.8</v>
      </c>
      <c r="K43" s="106">
        <f t="shared" si="2"/>
        <v>80328</v>
      </c>
      <c r="L43" s="1541"/>
      <c r="M43" s="874">
        <f t="shared" si="3"/>
        <v>5</v>
      </c>
    </row>
    <row r="44" spans="1:16" ht="28.5" customHeight="1" x14ac:dyDescent="0.25">
      <c r="A44" s="1480" t="s">
        <v>111</v>
      </c>
      <c r="B44" s="1480"/>
      <c r="C44" s="1480"/>
      <c r="D44" s="1480"/>
      <c r="E44" s="1480"/>
      <c r="F44" s="1480"/>
      <c r="G44" s="1480"/>
      <c r="H44" s="1480"/>
      <c r="I44" s="1480"/>
      <c r="J44" s="1480"/>
      <c r="K44" s="111">
        <f>SUM(K36:K43)</f>
        <v>14952909</v>
      </c>
      <c r="L44" s="872"/>
      <c r="M44" s="874">
        <f>SUM(M38:M43)</f>
        <v>18518176.526509795</v>
      </c>
      <c r="N44" s="3">
        <f>I20</f>
        <v>1062</v>
      </c>
      <c r="O44" s="753">
        <f>N44-M44</f>
        <v>-18517114.526509795</v>
      </c>
    </row>
    <row r="45" spans="1:16" ht="41.25" customHeight="1" x14ac:dyDescent="0.25">
      <c r="A45" s="1481" t="s">
        <v>112</v>
      </c>
      <c r="B45" s="1482"/>
      <c r="C45" s="1482"/>
      <c r="D45" s="1482"/>
      <c r="E45" s="1482"/>
      <c r="F45" s="1482"/>
      <c r="G45" s="1482"/>
      <c r="H45" s="1482"/>
      <c r="I45" s="1482"/>
      <c r="J45" s="1482"/>
      <c r="K45" s="111">
        <f>IF(K20+K29+K33+K44&lt;20000000,2000000,IF(K20+K29+K33+K44&lt;50000000,4000000,IF(K20+K29+K33+K44&lt;100000000,8000000,IF(K20+K29+K33+K44&lt;200000000,12000000,IF(K20+K29+K33+K44&lt;500000000,16000000,20000000)))))</f>
        <v>16000000</v>
      </c>
      <c r="L45" s="112" t="s">
        <v>113</v>
      </c>
    </row>
    <row r="46" spans="1:16" ht="30" customHeight="1" x14ac:dyDescent="0.25">
      <c r="A46" s="1480" t="s">
        <v>114</v>
      </c>
      <c r="B46" s="1480"/>
      <c r="C46" s="1480"/>
      <c r="D46" s="1480"/>
      <c r="E46" s="1480"/>
      <c r="F46" s="1480"/>
      <c r="G46" s="1480"/>
      <c r="H46" s="1480"/>
      <c r="I46" s="1480"/>
      <c r="J46" s="1480"/>
      <c r="K46" s="875">
        <f>K45+K44+K33+K20+K29</f>
        <v>496036069</v>
      </c>
      <c r="L46" s="872"/>
      <c r="M46" s="114">
        <f>K45+K29+K20+K44+K33</f>
        <v>496036069</v>
      </c>
    </row>
    <row r="47" spans="1:16" s="116" customFormat="1" ht="52.5" customHeight="1" x14ac:dyDescent="0.25">
      <c r="A47" s="1483" t="s">
        <v>115</v>
      </c>
      <c r="B47" s="1483"/>
      <c r="C47" s="1483"/>
      <c r="D47" s="1483"/>
      <c r="E47" s="1483"/>
      <c r="F47" s="1483"/>
      <c r="G47" s="1483"/>
      <c r="H47" s="1483"/>
      <c r="I47" s="1483"/>
      <c r="J47" s="1483"/>
      <c r="K47" s="1483"/>
      <c r="L47" s="1483"/>
      <c r="M47" s="854"/>
      <c r="O47" s="876"/>
      <c r="P47" s="876"/>
    </row>
    <row r="48" spans="1:16" s="119" customFormat="1" ht="48" customHeight="1" x14ac:dyDescent="0.25">
      <c r="A48" s="1479" t="s">
        <v>10375</v>
      </c>
      <c r="B48" s="1479"/>
      <c r="C48" s="1479"/>
      <c r="D48" s="1479"/>
      <c r="E48" s="1479"/>
      <c r="F48" s="1479"/>
      <c r="G48" s="1479"/>
      <c r="H48" s="1479"/>
      <c r="I48" s="1479"/>
      <c r="J48" s="1479"/>
      <c r="K48" s="1479"/>
      <c r="L48" s="1479"/>
      <c r="M48" s="884"/>
      <c r="O48" s="876"/>
      <c r="P48" s="876"/>
    </row>
    <row r="49" spans="1:16" s="119" customFormat="1" ht="54" customHeight="1" x14ac:dyDescent="0.25">
      <c r="A49" s="1479" t="s">
        <v>117</v>
      </c>
      <c r="B49" s="1479"/>
      <c r="C49" s="1479"/>
      <c r="D49" s="1479"/>
      <c r="E49" s="1479"/>
      <c r="F49" s="1479"/>
      <c r="G49" s="1479"/>
      <c r="H49" s="1479"/>
      <c r="I49" s="1479"/>
      <c r="J49" s="1479"/>
      <c r="K49" s="877">
        <f>K46</f>
        <v>496036069</v>
      </c>
      <c r="L49" s="878" t="s">
        <v>118</v>
      </c>
      <c r="M49" s="884"/>
      <c r="O49" s="876"/>
      <c r="P49" s="876"/>
    </row>
    <row r="50" spans="1:16" s="119" customFormat="1" ht="14.25" x14ac:dyDescent="0.25">
      <c r="A50" s="1479" t="s">
        <v>119</v>
      </c>
      <c r="B50" s="1479"/>
      <c r="C50" s="1479"/>
      <c r="D50" s="1479"/>
      <c r="E50" s="1479"/>
      <c r="F50" s="1479"/>
      <c r="G50" s="1479"/>
      <c r="H50" s="1479"/>
      <c r="I50" s="1479"/>
      <c r="J50" s="1479"/>
      <c r="K50" s="1479"/>
      <c r="L50" s="1479"/>
      <c r="M50" s="884"/>
      <c r="O50" s="876"/>
      <c r="P50" s="876"/>
    </row>
    <row r="51" spans="1:16" s="123" customFormat="1" ht="15" customHeight="1" x14ac:dyDescent="0.25">
      <c r="A51" s="1484" t="s">
        <v>120</v>
      </c>
      <c r="B51" s="1484"/>
      <c r="C51" s="1484"/>
      <c r="D51" s="879"/>
      <c r="E51" s="879"/>
      <c r="F51" s="1485" t="s">
        <v>10444</v>
      </c>
      <c r="G51" s="1485"/>
      <c r="H51" s="1485"/>
      <c r="I51" s="1485"/>
      <c r="J51" s="1485"/>
      <c r="K51" s="879"/>
      <c r="L51" s="884" t="s">
        <v>122</v>
      </c>
      <c r="M51" s="884"/>
      <c r="O51" s="753"/>
      <c r="P51" s="753"/>
    </row>
    <row r="52" spans="1:16" s="123" customFormat="1" x14ac:dyDescent="0.25">
      <c r="A52" s="880"/>
      <c r="B52" s="880"/>
      <c r="C52" s="880"/>
      <c r="L52" s="884" t="s">
        <v>123</v>
      </c>
      <c r="M52" s="756"/>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ht="22.5" customHeight="1" x14ac:dyDescent="0.25">
      <c r="A59" s="1486" t="s">
        <v>125</v>
      </c>
      <c r="B59" s="1486"/>
      <c r="C59" s="1486"/>
      <c r="D59" s="879"/>
      <c r="E59" s="879"/>
      <c r="F59" s="1485" t="s">
        <v>126</v>
      </c>
      <c r="G59" s="1485"/>
      <c r="H59" s="1485"/>
      <c r="I59" s="1485" t="s">
        <v>126</v>
      </c>
      <c r="J59" s="1485"/>
      <c r="K59" s="879"/>
      <c r="L59" s="884" t="s">
        <v>127</v>
      </c>
      <c r="M59" s="756"/>
      <c r="O59" s="753"/>
      <c r="P59" s="753"/>
    </row>
  </sheetData>
  <mergeCells count="63">
    <mergeCell ref="N10:T10"/>
    <mergeCell ref="A2:G2"/>
    <mergeCell ref="I2:L2"/>
    <mergeCell ref="A3:G3"/>
    <mergeCell ref="I3:L3"/>
    <mergeCell ref="I5:L5"/>
    <mergeCell ref="A6:L6"/>
    <mergeCell ref="A7:L7"/>
    <mergeCell ref="E8:L8"/>
    <mergeCell ref="A9:D9"/>
    <mergeCell ref="E9:F9"/>
    <mergeCell ref="A10:B10"/>
    <mergeCell ref="E12:L12"/>
    <mergeCell ref="E15:L15"/>
    <mergeCell ref="A16:L16"/>
    <mergeCell ref="A17:L17"/>
    <mergeCell ref="N17:T20"/>
    <mergeCell ref="A20:H20"/>
    <mergeCell ref="I18:J18"/>
    <mergeCell ref="I19:J19"/>
    <mergeCell ref="I20:J20"/>
    <mergeCell ref="A21:K21"/>
    <mergeCell ref="B22:H22"/>
    <mergeCell ref="I22:L22"/>
    <mergeCell ref="A25:H25"/>
    <mergeCell ref="B26:H26"/>
    <mergeCell ref="I26:L26"/>
    <mergeCell ref="G23:H23"/>
    <mergeCell ref="G24:H24"/>
    <mergeCell ref="B31:E31"/>
    <mergeCell ref="G31:H31"/>
    <mergeCell ref="B32:E32"/>
    <mergeCell ref="G32:H32"/>
    <mergeCell ref="B27:C27"/>
    <mergeCell ref="G27:H27"/>
    <mergeCell ref="B28:C28"/>
    <mergeCell ref="G28:H28"/>
    <mergeCell ref="A29:J29"/>
    <mergeCell ref="A30:L30"/>
    <mergeCell ref="A33:J33"/>
    <mergeCell ref="A34:L34"/>
    <mergeCell ref="B35:E35"/>
    <mergeCell ref="A44:J44"/>
    <mergeCell ref="B43:E43"/>
    <mergeCell ref="L36:L43"/>
    <mergeCell ref="B39:E39"/>
    <mergeCell ref="A38:A39"/>
    <mergeCell ref="A51:C51"/>
    <mergeCell ref="F51:J51"/>
    <mergeCell ref="A59:C59"/>
    <mergeCell ref="F59:J59"/>
    <mergeCell ref="B36:E36"/>
    <mergeCell ref="B37:E37"/>
    <mergeCell ref="B38:E38"/>
    <mergeCell ref="B40:E40"/>
    <mergeCell ref="B41:E41"/>
    <mergeCell ref="B42:E42"/>
    <mergeCell ref="A45:J45"/>
    <mergeCell ref="A46:J46"/>
    <mergeCell ref="A47:L47"/>
    <mergeCell ref="A48:L48"/>
    <mergeCell ref="A49:J49"/>
    <mergeCell ref="A50:L50"/>
  </mergeCells>
  <pageMargins left="0.51181102362204722" right="0.19685039370078741" top="0.19685039370078741" bottom="0.19685039370078741" header="0.19685039370078741" footer="0.23622047244094491"/>
  <pageSetup paperSize="9" scale="70" fitToHeight="0" orientation="portrait" r:id="rId1"/>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V69"/>
  <sheetViews>
    <sheetView topLeftCell="A1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13</v>
      </c>
    </row>
    <row r="2" spans="1:22" x14ac:dyDescent="0.25">
      <c r="A2" s="1270" t="s">
        <v>0</v>
      </c>
      <c r="B2" s="1270"/>
      <c r="C2" s="1270"/>
      <c r="D2" s="1270"/>
      <c r="E2" s="1270"/>
      <c r="F2" s="1270"/>
      <c r="G2" s="1270"/>
      <c r="H2" s="137"/>
      <c r="I2" s="1436" t="s">
        <v>1</v>
      </c>
      <c r="J2" s="1436"/>
      <c r="K2" s="1436"/>
      <c r="L2" s="1436"/>
    </row>
    <row r="3" spans="1:22" x14ac:dyDescent="0.25">
      <c r="A3" s="1272" t="s">
        <v>2</v>
      </c>
      <c r="B3" s="1272"/>
      <c r="C3" s="1272"/>
      <c r="D3" s="1272"/>
      <c r="E3" s="1272"/>
      <c r="F3" s="1272"/>
      <c r="G3" s="1272"/>
      <c r="H3" s="138"/>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10523</v>
      </c>
      <c r="F8" s="1442"/>
      <c r="G8" s="1442"/>
      <c r="H8" s="1442"/>
      <c r="I8" s="1442"/>
      <c r="J8" s="1442"/>
      <c r="K8" s="1442"/>
      <c r="L8" s="1442"/>
      <c r="N8" s="828"/>
      <c r="O8" s="823"/>
      <c r="P8" s="823"/>
    </row>
    <row r="9" spans="1:22" ht="34.5" customHeight="1" x14ac:dyDescent="0.25">
      <c r="A9" s="1443" t="s">
        <v>9</v>
      </c>
      <c r="B9" s="1443"/>
      <c r="C9" s="1443"/>
      <c r="D9" s="1443"/>
      <c r="E9" s="1444" t="s">
        <v>10524</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10525</v>
      </c>
      <c r="F11" s="832"/>
      <c r="G11" s="831"/>
      <c r="H11" s="831"/>
      <c r="I11" s="833"/>
      <c r="J11" s="832"/>
      <c r="K11" s="831"/>
      <c r="L11" s="834"/>
      <c r="N11" s="136"/>
      <c r="O11" s="136"/>
      <c r="P11" s="136"/>
      <c r="Q11" s="136"/>
      <c r="R11" s="136"/>
      <c r="S11" s="136"/>
      <c r="T11" s="136"/>
    </row>
    <row r="12" spans="1:22" ht="42" customHeight="1" x14ac:dyDescent="0.25">
      <c r="A12" s="830" t="s">
        <v>15</v>
      </c>
      <c r="B12" s="830"/>
      <c r="C12" s="830"/>
      <c r="E12" s="1532" t="s">
        <v>10521</v>
      </c>
      <c r="F12" s="1532"/>
      <c r="G12" s="1532"/>
      <c r="H12" s="1532"/>
      <c r="I12" s="1532"/>
      <c r="J12" s="1532"/>
      <c r="K12" s="1532"/>
      <c r="L12" s="1532"/>
      <c r="N12" s="136"/>
      <c r="O12" s="136"/>
      <c r="P12" s="136"/>
      <c r="Q12" s="136"/>
      <c r="R12" s="136"/>
      <c r="S12" s="136"/>
      <c r="T12" s="136"/>
    </row>
    <row r="13" spans="1:22" ht="22.5" customHeight="1" x14ac:dyDescent="0.25">
      <c r="A13" s="830" t="s">
        <v>17</v>
      </c>
      <c r="B13" s="830"/>
      <c r="C13" s="830"/>
      <c r="E13" s="836">
        <f>I21</f>
        <v>104.8</v>
      </c>
      <c r="F13" s="830" t="s">
        <v>367</v>
      </c>
      <c r="G13" s="831"/>
      <c r="H13" s="831"/>
      <c r="I13" s="833"/>
      <c r="J13" s="832"/>
      <c r="K13" s="831"/>
      <c r="L13" s="834"/>
      <c r="N13" s="136"/>
      <c r="O13" s="136"/>
      <c r="P13" s="136"/>
      <c r="Q13" s="136"/>
      <c r="R13" s="136"/>
      <c r="S13" s="136"/>
      <c r="T13" s="136"/>
    </row>
    <row r="14" spans="1:22" ht="22.5" customHeight="1" x14ac:dyDescent="0.25">
      <c r="A14" s="830" t="s">
        <v>19</v>
      </c>
      <c r="B14" s="830"/>
      <c r="C14" s="830"/>
      <c r="E14" s="75" t="s">
        <v>10532</v>
      </c>
      <c r="F14" s="832"/>
      <c r="G14" s="831"/>
      <c r="H14" s="831"/>
      <c r="I14" s="833"/>
      <c r="J14" s="832"/>
      <c r="K14" s="831"/>
      <c r="L14" s="834"/>
      <c r="N14" s="136"/>
      <c r="O14" s="136"/>
      <c r="P14" s="136"/>
      <c r="Q14" s="136"/>
      <c r="R14" s="136"/>
      <c r="S14" s="136"/>
      <c r="T14" s="136"/>
    </row>
    <row r="15" spans="1:22" ht="93.75" customHeight="1" x14ac:dyDescent="0.25">
      <c r="A15" s="830" t="s">
        <v>21</v>
      </c>
      <c r="B15" s="830"/>
      <c r="C15" s="830"/>
      <c r="E15" s="1446" t="s">
        <v>10529</v>
      </c>
      <c r="F15" s="1447"/>
      <c r="G15" s="1447"/>
      <c r="H15" s="1447"/>
      <c r="I15" s="1447"/>
      <c r="J15" s="1447"/>
      <c r="K15" s="1447"/>
      <c r="L15" s="1447"/>
      <c r="N15" s="136"/>
      <c r="O15" s="136"/>
      <c r="P15" s="136"/>
      <c r="Q15" s="136"/>
      <c r="R15" s="136"/>
      <c r="S15" s="136"/>
      <c r="T15" s="136"/>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96" t="s">
        <v>25</v>
      </c>
      <c r="B18" s="696" t="s">
        <v>26</v>
      </c>
      <c r="C18" s="696" t="s">
        <v>27</v>
      </c>
      <c r="D18" s="731" t="s">
        <v>10361</v>
      </c>
      <c r="E18" s="731" t="s">
        <v>29</v>
      </c>
      <c r="F18" s="731" t="s">
        <v>30</v>
      </c>
      <c r="G18" s="731" t="s">
        <v>10362</v>
      </c>
      <c r="H18" s="1124" t="s">
        <v>10745</v>
      </c>
      <c r="I18" s="1450" t="s">
        <v>10363</v>
      </c>
      <c r="J18" s="1451"/>
      <c r="K18" s="731" t="s">
        <v>10364</v>
      </c>
      <c r="L18" s="49" t="s">
        <v>10522</v>
      </c>
      <c r="M18" s="97">
        <f>G19*H19</f>
        <v>189210</v>
      </c>
      <c r="N18" s="1499"/>
      <c r="O18" s="1499"/>
      <c r="P18" s="1499"/>
      <c r="Q18" s="1499"/>
      <c r="R18" s="1499"/>
      <c r="S18" s="1499"/>
      <c r="T18" s="1499"/>
    </row>
    <row r="19" spans="1:20" s="2" customFormat="1" ht="43.5" customHeight="1" x14ac:dyDescent="0.25">
      <c r="A19" s="838">
        <v>1</v>
      </c>
      <c r="B19" s="899">
        <v>91</v>
      </c>
      <c r="C19" s="899">
        <v>80</v>
      </c>
      <c r="D19" s="35" t="s">
        <v>18</v>
      </c>
      <c r="E19" s="901" t="s">
        <v>37</v>
      </c>
      <c r="F19" s="840">
        <v>2</v>
      </c>
      <c r="G19" s="841">
        <f>0.3*530000</f>
        <v>159000</v>
      </c>
      <c r="H19" s="904">
        <v>1.19</v>
      </c>
      <c r="I19" s="1510">
        <v>28</v>
      </c>
      <c r="J19" s="1511"/>
      <c r="K19" s="844">
        <f>ROUND(G19*H19*I19,)</f>
        <v>5297880</v>
      </c>
      <c r="L19" s="1523" t="s">
        <v>10521</v>
      </c>
      <c r="M19" s="25"/>
      <c r="N19" s="1499"/>
      <c r="O19" s="1499"/>
      <c r="P19" s="1499"/>
      <c r="Q19" s="1499"/>
      <c r="R19" s="1499"/>
      <c r="S19" s="1499"/>
      <c r="T19" s="1499"/>
    </row>
    <row r="20" spans="1:20" s="2" customFormat="1" ht="43.5" customHeight="1" x14ac:dyDescent="0.25">
      <c r="A20" s="838">
        <v>2</v>
      </c>
      <c r="B20" s="899">
        <v>95</v>
      </c>
      <c r="C20" s="899">
        <v>80</v>
      </c>
      <c r="D20" s="35" t="s">
        <v>18</v>
      </c>
      <c r="E20" s="901" t="s">
        <v>10531</v>
      </c>
      <c r="F20" s="840">
        <v>2</v>
      </c>
      <c r="G20" s="841">
        <f>0.3*330000</f>
        <v>99000</v>
      </c>
      <c r="H20" s="904">
        <v>1.19</v>
      </c>
      <c r="I20" s="1510">
        <v>76.8</v>
      </c>
      <c r="J20" s="1511">
        <v>1</v>
      </c>
      <c r="K20" s="844">
        <f>ROUND(G20*H20*I20,)</f>
        <v>9047808</v>
      </c>
      <c r="L20" s="1524"/>
      <c r="M20" s="25">
        <f>33000*0.3</f>
        <v>9900</v>
      </c>
      <c r="N20" s="1499"/>
      <c r="O20" s="1499"/>
      <c r="P20" s="1499"/>
      <c r="Q20" s="1499"/>
      <c r="R20" s="1499"/>
      <c r="S20" s="1499"/>
      <c r="T20" s="1499"/>
    </row>
    <row r="21" spans="1:20" ht="25.5" customHeight="1" x14ac:dyDescent="0.25">
      <c r="A21" s="1452" t="s">
        <v>39</v>
      </c>
      <c r="B21" s="1453"/>
      <c r="C21" s="1453"/>
      <c r="D21" s="1453"/>
      <c r="E21" s="1453"/>
      <c r="F21" s="1453"/>
      <c r="G21" s="1453"/>
      <c r="H21" s="1454"/>
      <c r="I21" s="1512">
        <f>SUM(I19:I20)</f>
        <v>104.8</v>
      </c>
      <c r="J21" s="1513"/>
      <c r="K21" s="848">
        <f>SUM(K19:K20)</f>
        <v>14345688</v>
      </c>
      <c r="L21" s="849"/>
      <c r="N21" s="1499"/>
      <c r="O21" s="1499"/>
      <c r="P21" s="1499"/>
      <c r="Q21" s="1499"/>
      <c r="R21" s="1499"/>
      <c r="S21" s="1499"/>
      <c r="T21" s="1499"/>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458" t="s">
        <v>42</v>
      </c>
      <c r="C23" s="1459"/>
      <c r="D23" s="1459"/>
      <c r="E23" s="1459"/>
      <c r="F23" s="1459"/>
      <c r="G23" s="1459"/>
      <c r="H23" s="1460"/>
      <c r="I23" s="1292" t="s">
        <v>43</v>
      </c>
      <c r="J23" s="1292"/>
      <c r="K23" s="1292"/>
      <c r="L23" s="1292"/>
    </row>
    <row r="24" spans="1:20" ht="58.5" customHeight="1" x14ac:dyDescent="0.25">
      <c r="A24" s="53"/>
      <c r="B24" s="850" t="s">
        <v>26</v>
      </c>
      <c r="C24" s="851" t="s">
        <v>27</v>
      </c>
      <c r="D24" s="858" t="s">
        <v>10361</v>
      </c>
      <c r="E24" s="858" t="s">
        <v>29</v>
      </c>
      <c r="F24" s="858" t="s">
        <v>30</v>
      </c>
      <c r="G24" s="1461" t="s">
        <v>31</v>
      </c>
      <c r="H24" s="1462"/>
      <c r="I24" s="852" t="s">
        <v>33</v>
      </c>
      <c r="J24" s="858" t="s">
        <v>44</v>
      </c>
      <c r="K24" s="858" t="s">
        <v>35</v>
      </c>
      <c r="L24" s="49" t="s">
        <v>41</v>
      </c>
      <c r="M24" s="854"/>
    </row>
    <row r="25" spans="1:20" ht="60" customHeight="1" x14ac:dyDescent="0.25">
      <c r="A25" s="139">
        <f t="shared" ref="A25:I25" si="0">A19</f>
        <v>1</v>
      </c>
      <c r="B25" s="139">
        <f t="shared" si="0"/>
        <v>91</v>
      </c>
      <c r="C25" s="139">
        <f t="shared" si="0"/>
        <v>80</v>
      </c>
      <c r="D25" s="139" t="str">
        <f t="shared" si="0"/>
        <v>m²</v>
      </c>
      <c r="E25" s="139" t="str">
        <f t="shared" si="0"/>
        <v>CLN</v>
      </c>
      <c r="F25" s="60">
        <f t="shared" si="0"/>
        <v>2</v>
      </c>
      <c r="G25" s="1463">
        <f t="shared" si="0"/>
        <v>159000</v>
      </c>
      <c r="H25" s="1464"/>
      <c r="I25" s="855">
        <f t="shared" si="0"/>
        <v>28</v>
      </c>
      <c r="J25" s="839">
        <v>1.5</v>
      </c>
      <c r="K25" s="63">
        <f>G25*I25*J25</f>
        <v>6678000</v>
      </c>
      <c r="L25" s="1521" t="s">
        <v>10749</v>
      </c>
      <c r="M25" s="854"/>
    </row>
    <row r="26" spans="1:20" ht="60" customHeight="1" x14ac:dyDescent="0.25">
      <c r="A26" s="139">
        <f t="shared" ref="A26:I26" si="1">A20</f>
        <v>2</v>
      </c>
      <c r="B26" s="139">
        <f t="shared" si="1"/>
        <v>95</v>
      </c>
      <c r="C26" s="139">
        <f t="shared" si="1"/>
        <v>80</v>
      </c>
      <c r="D26" s="139" t="str">
        <f t="shared" si="1"/>
        <v>m²</v>
      </c>
      <c r="E26" s="139" t="str">
        <f t="shared" si="1"/>
        <v>NTS</v>
      </c>
      <c r="F26" s="60">
        <f t="shared" si="1"/>
        <v>2</v>
      </c>
      <c r="G26" s="1463">
        <f t="shared" si="1"/>
        <v>99000</v>
      </c>
      <c r="H26" s="1464">
        <f t="shared" si="1"/>
        <v>1.19</v>
      </c>
      <c r="I26" s="855">
        <f t="shared" si="1"/>
        <v>76.8</v>
      </c>
      <c r="J26" s="839">
        <v>1.5</v>
      </c>
      <c r="K26" s="63">
        <f>G26*I26*J26</f>
        <v>11404800</v>
      </c>
      <c r="L26" s="1522"/>
      <c r="M26" s="854"/>
    </row>
    <row r="27" spans="1:20" s="116" customFormat="1" ht="33" customHeight="1" x14ac:dyDescent="0.25">
      <c r="A27" s="1514" t="s">
        <v>10368</v>
      </c>
      <c r="B27" s="1515"/>
      <c r="C27" s="1515"/>
      <c r="D27" s="1515"/>
      <c r="E27" s="1515"/>
      <c r="F27" s="1515"/>
      <c r="G27" s="1515"/>
      <c r="H27" s="1516"/>
      <c r="I27" s="846">
        <f>SUM(I25:I26)</f>
        <v>104.8</v>
      </c>
      <c r="J27" s="893"/>
      <c r="K27" s="894">
        <f>SUM(K25:K26)</f>
        <v>18082800</v>
      </c>
      <c r="L27" s="895"/>
      <c r="M27" s="854"/>
      <c r="O27" s="896"/>
      <c r="P27" s="896"/>
    </row>
    <row r="28" spans="1:20" s="67" customFormat="1" ht="45.75" customHeight="1" x14ac:dyDescent="0.25">
      <c r="A28" s="50">
        <v>2</v>
      </c>
      <c r="B28" s="1465" t="s">
        <v>10369</v>
      </c>
      <c r="C28" s="1466"/>
      <c r="D28" s="1466"/>
      <c r="E28" s="1466"/>
      <c r="F28" s="1466"/>
      <c r="G28" s="1466"/>
      <c r="H28" s="1467"/>
      <c r="I28" s="1295" t="s">
        <v>10370</v>
      </c>
      <c r="J28" s="1468"/>
      <c r="K28" s="1468"/>
      <c r="L28" s="1468"/>
      <c r="M28" s="856"/>
      <c r="O28" s="857"/>
      <c r="P28" s="857"/>
    </row>
    <row r="29" spans="1:20" s="2" customFormat="1" ht="81" customHeight="1" x14ac:dyDescent="0.25">
      <c r="A29" s="139"/>
      <c r="B29" s="1469" t="s">
        <v>10371</v>
      </c>
      <c r="C29" s="1469"/>
      <c r="D29" s="858" t="s">
        <v>50</v>
      </c>
      <c r="E29" s="858" t="s">
        <v>51</v>
      </c>
      <c r="F29" s="858" t="s">
        <v>52</v>
      </c>
      <c r="G29" s="1461" t="s">
        <v>53</v>
      </c>
      <c r="H29" s="1462"/>
      <c r="I29" s="859" t="s">
        <v>54</v>
      </c>
      <c r="J29" s="858" t="s">
        <v>44</v>
      </c>
      <c r="K29" s="860" t="s">
        <v>35</v>
      </c>
      <c r="L29" s="861" t="s">
        <v>41</v>
      </c>
      <c r="M29" s="821"/>
      <c r="O29" s="862"/>
      <c r="P29" s="862"/>
    </row>
    <row r="30" spans="1:20" ht="34.5" customHeight="1" x14ac:dyDescent="0.25">
      <c r="A30" s="139"/>
      <c r="B30" s="1285" t="s">
        <v>10372</v>
      </c>
      <c r="C30" s="1285"/>
      <c r="D30" s="139"/>
      <c r="E30" s="139" t="s">
        <v>56</v>
      </c>
      <c r="F30" s="139">
        <v>6</v>
      </c>
      <c r="G30" s="1287">
        <f>20000*30</f>
        <v>600000</v>
      </c>
      <c r="H30" s="1288"/>
      <c r="I30" s="139">
        <v>1</v>
      </c>
      <c r="J30" s="727">
        <v>0.5</v>
      </c>
      <c r="K30" s="73">
        <f>F30*G30*I30*J30</f>
        <v>1800000</v>
      </c>
      <c r="L30" s="74"/>
      <c r="M30" s="822"/>
      <c r="O30" s="823"/>
      <c r="P30" s="823"/>
    </row>
    <row r="31" spans="1:20" ht="30.75" customHeight="1" x14ac:dyDescent="0.25">
      <c r="A31" s="1289" t="s">
        <v>10373</v>
      </c>
      <c r="B31" s="1289"/>
      <c r="C31" s="1289"/>
      <c r="D31" s="1289"/>
      <c r="E31" s="1289"/>
      <c r="F31" s="1289"/>
      <c r="G31" s="1289"/>
      <c r="H31" s="1289"/>
      <c r="I31" s="1289"/>
      <c r="J31" s="1289"/>
      <c r="K31" s="76">
        <f>K27+K30</f>
        <v>19882800</v>
      </c>
      <c r="L31" s="74"/>
      <c r="M31" s="822"/>
    </row>
    <row r="32" spans="1:20" ht="61.5" customHeight="1" x14ac:dyDescent="0.25">
      <c r="A32" s="1470" t="s">
        <v>10530</v>
      </c>
      <c r="B32" s="1470"/>
      <c r="C32" s="1470"/>
      <c r="D32" s="1470"/>
      <c r="E32" s="1470"/>
      <c r="F32" s="1470"/>
      <c r="G32" s="1470"/>
      <c r="H32" s="1470"/>
      <c r="I32" s="1470"/>
      <c r="J32" s="1470"/>
      <c r="K32" s="1470"/>
      <c r="L32" s="1470"/>
    </row>
    <row r="33" spans="1:17" ht="56.25" customHeight="1" x14ac:dyDescent="0.25">
      <c r="A33" s="851" t="s">
        <v>25</v>
      </c>
      <c r="B33" s="1471" t="s">
        <v>58</v>
      </c>
      <c r="C33" s="1472"/>
      <c r="D33" s="1472"/>
      <c r="E33" s="1473"/>
      <c r="F33" s="864" t="s">
        <v>60</v>
      </c>
      <c r="G33" s="1452" t="s">
        <v>31</v>
      </c>
      <c r="H33" s="1454"/>
      <c r="I33" s="865" t="s">
        <v>61</v>
      </c>
      <c r="J33" s="866" t="s">
        <v>34</v>
      </c>
      <c r="K33" s="863" t="s">
        <v>35</v>
      </c>
      <c r="L33" s="853" t="s">
        <v>41</v>
      </c>
    </row>
    <row r="34" spans="1:17" ht="43.5" customHeight="1" x14ac:dyDescent="0.25">
      <c r="A34" s="1301">
        <v>1</v>
      </c>
      <c r="B34" s="1474" t="str">
        <f>'vật kiến trúc 2026'!B204</f>
        <v>Trụ BTCT + xây gạch.</v>
      </c>
      <c r="C34" s="1475"/>
      <c r="D34" s="1475"/>
      <c r="E34" s="1476"/>
      <c r="F34" s="140" t="str">
        <f>VLOOKUP(B34,'[3]vật kiến trúc 2026'!$B$3:$D$442,2,0)</f>
        <v>m3</v>
      </c>
      <c r="G34" s="1477">
        <f>VLOOKUP(B34,'[3]vật kiến trúc 2026'!B29:$D$442,3,0)</f>
        <v>1798000</v>
      </c>
      <c r="H34" s="1478"/>
      <c r="I34" s="908">
        <f>(0.3*0.3*2)*2*2-I35</f>
        <v>0.55999999999999994</v>
      </c>
      <c r="J34" s="868">
        <v>0.8</v>
      </c>
      <c r="K34" s="844">
        <f t="shared" ref="K34" si="2">ROUND(G34*I34*J34,)</f>
        <v>805504</v>
      </c>
      <c r="L34" s="869" t="str">
        <f>VLOOKUP(B34,'[3]vật kiến trúc 2026'!B30:$L$442,4,0)</f>
        <v>áp bằng các loại TS có kết cấu = gạch xây tô, xây đá</v>
      </c>
    </row>
    <row r="35" spans="1:17" ht="30" customHeight="1" x14ac:dyDescent="0.25">
      <c r="A35" s="1535"/>
      <c r="B35" s="1474" t="str">
        <f>'vật kiến trúc 2026'!B167</f>
        <v>trong đó bê tông cốt thép</v>
      </c>
      <c r="C35" s="1475"/>
      <c r="D35" s="1475"/>
      <c r="E35" s="1476"/>
      <c r="F35" s="140" t="str">
        <f>VLOOKUP(B35,'[3]vật kiến trúc 2026'!$B$3:$D$442,2,0)</f>
        <v>m3</v>
      </c>
      <c r="G35" s="1477">
        <f>VLOOKUP(B35,'[3]vật kiến trúc 2026'!B30:$D$442,3,0)</f>
        <v>4493000</v>
      </c>
      <c r="H35" s="1478"/>
      <c r="I35" s="908">
        <f>(0.2*0.2*2)*2</f>
        <v>0.16000000000000003</v>
      </c>
      <c r="J35" s="868">
        <v>0.8</v>
      </c>
      <c r="K35" s="844">
        <f t="shared" ref="K35" si="3">ROUND(G35*I35*J35,)</f>
        <v>575104</v>
      </c>
      <c r="L35" s="869" t="e">
        <f>VLOOKUP(B35,'[3]vật kiến trúc 2026'!B31:$L$442,4,0)</f>
        <v>#REF!</v>
      </c>
    </row>
    <row r="36" spans="1:17" ht="43.5" customHeight="1" x14ac:dyDescent="0.25">
      <c r="A36" s="139">
        <v>2</v>
      </c>
      <c r="B36" s="1474" t="str">
        <f>'vật kiến trúc 2026'!B242</f>
        <v>Khung sắt + lưới b40</v>
      </c>
      <c r="C36" s="1475"/>
      <c r="D36" s="1475"/>
      <c r="E36" s="1476"/>
      <c r="F36" s="140" t="str">
        <f>VLOOKUP(B36,'[3]vật kiến trúc 2026'!$B$3:$D$442,2,0)</f>
        <v>m2</v>
      </c>
      <c r="G36" s="1477">
        <f>VLOOKUP(B36,'[3]vật kiến trúc 2026'!B31:$D$442,3,0)</f>
        <v>221000</v>
      </c>
      <c r="H36" s="1478"/>
      <c r="I36" s="908">
        <f>(1.5*2.8)*2</f>
        <v>8.3999999999999986</v>
      </c>
      <c r="J36" s="868">
        <v>0.8</v>
      </c>
      <c r="K36" s="844">
        <f t="shared" ref="K36" si="4">ROUND(G36*I36*J36,)</f>
        <v>1485120</v>
      </c>
      <c r="L36" s="869" t="str">
        <f>VLOOKUP(B36,'[3]vật kiến trúc 2026'!B32:$L$442,4,0)</f>
        <v>áp bằng Tường rào xây gạch không tô trát hoặc rào khung lưới B40, trụ các loại có khung</v>
      </c>
    </row>
    <row r="37" spans="1:17" ht="33" customHeight="1" x14ac:dyDescent="0.25">
      <c r="A37" s="139">
        <v>3</v>
      </c>
      <c r="B37" s="1474" t="str">
        <f>'vật kiến trúc 2026'!B175</f>
        <v>Trụ  BTCT</v>
      </c>
      <c r="C37" s="1475"/>
      <c r="D37" s="1475"/>
      <c r="E37" s="1476"/>
      <c r="F37" s="140" t="str">
        <f>VLOOKUP(B37,'[3]vật kiến trúc 2026'!$B$3:$D$442,2,0)</f>
        <v>m3</v>
      </c>
      <c r="G37" s="1477">
        <f>VLOOKUP(B37,'[3]vật kiến trúc 2026'!B32:$D$442,3,0)</f>
        <v>4493000</v>
      </c>
      <c r="H37" s="1478"/>
      <c r="I37" s="924">
        <f>3.14*0.18/2*0.18/2*2*14</f>
        <v>0.71215200000000001</v>
      </c>
      <c r="J37" s="868">
        <v>0.8</v>
      </c>
      <c r="K37" s="844">
        <f t="shared" ref="K37" si="5">ROUND(G37*I37*J37,)</f>
        <v>2559759</v>
      </c>
      <c r="L37" s="869" t="e">
        <f>VLOOKUP(B37,'[3]vật kiến trúc 2026'!B33:$L$442,4,0)</f>
        <v>#REF!</v>
      </c>
    </row>
    <row r="38" spans="1:17" ht="33" customHeight="1" x14ac:dyDescent="0.25">
      <c r="A38" s="139">
        <v>4</v>
      </c>
      <c r="B38" s="1474" t="str">
        <f>'vật kiến trúc 2026'!B183</f>
        <v>Đà dằn BTCT</v>
      </c>
      <c r="C38" s="1475"/>
      <c r="D38" s="1475"/>
      <c r="E38" s="1476"/>
      <c r="F38" s="140" t="str">
        <f>VLOOKUP(B38,'[3]vật kiến trúc 2026'!$B$3:$D$442,2,0)</f>
        <v>m3</v>
      </c>
      <c r="G38" s="1477">
        <f>VLOOKUP(B38,'[3]vật kiến trúc 2026'!B33:$D$442,3,0)</f>
        <v>4493000</v>
      </c>
      <c r="H38" s="1478"/>
      <c r="I38" s="924">
        <f>0.2*0.2*39.76+0.2*0.2*6.9*2</f>
        <v>2.1424000000000003</v>
      </c>
      <c r="J38" s="868">
        <v>0.8</v>
      </c>
      <c r="K38" s="844">
        <f t="shared" ref="K38" si="6">ROUND(G38*I38*J38,)</f>
        <v>7700643</v>
      </c>
      <c r="L38" s="869" t="e">
        <f>VLOOKUP(B38,'[3]vật kiến trúc 2026'!B34:$L$442,4,0)</f>
        <v>#REF!</v>
      </c>
    </row>
    <row r="39" spans="1:17" ht="33" customHeight="1" x14ac:dyDescent="0.25">
      <c r="A39" s="139">
        <v>5</v>
      </c>
      <c r="B39" s="1474" t="str">
        <f>'vật kiến trúc 2026'!B191</f>
        <v>Bờ kè xây gạch</v>
      </c>
      <c r="C39" s="1475"/>
      <c r="D39" s="1475"/>
      <c r="E39" s="1476"/>
      <c r="F39" s="140" t="str">
        <f>VLOOKUP(B39,'[3]vật kiến trúc 2026'!$B$3:$D$442,2,0)</f>
        <v>m3</v>
      </c>
      <c r="G39" s="1477">
        <f>VLOOKUP(B39,'[3]vật kiến trúc 2026'!B34:$D$442,3,0)</f>
        <v>1798000</v>
      </c>
      <c r="H39" s="1478"/>
      <c r="I39" s="924">
        <f>0.2*0.4*39.76+0.2*0.2*6.9</f>
        <v>3.4568000000000008</v>
      </c>
      <c r="J39" s="868">
        <v>0.8</v>
      </c>
      <c r="K39" s="844">
        <f t="shared" ref="K39" si="7">ROUND(G39*I39*J39,)</f>
        <v>4972261</v>
      </c>
      <c r="L39" s="869" t="e">
        <f>VLOOKUP(B39,'[3]vật kiến trúc 2026'!B35:$L$442,4,0)</f>
        <v>#REF!</v>
      </c>
    </row>
    <row r="40" spans="1:17" ht="33" customHeight="1" x14ac:dyDescent="0.25">
      <c r="A40" s="139">
        <v>6</v>
      </c>
      <c r="B40" s="1474" t="str">
        <f>'vật kiến trúc 2026'!B185</f>
        <v>Đá chân cột BTCT</v>
      </c>
      <c r="C40" s="1475"/>
      <c r="D40" s="1475"/>
      <c r="E40" s="1476"/>
      <c r="F40" s="140" t="str">
        <f>VLOOKUP(B40,'[3]vật kiến trúc 2026'!$B$3:$D$442,2,0)</f>
        <v>m3</v>
      </c>
      <c r="G40" s="1477">
        <f>VLOOKUP(B40,'[3]vật kiến trúc 2026'!B35:$D$442,3,0)</f>
        <v>4493000</v>
      </c>
      <c r="H40" s="1478"/>
      <c r="I40" s="924">
        <f>0.8*0.8*0.1*16</f>
        <v>1.0240000000000002</v>
      </c>
      <c r="J40" s="868">
        <v>0.8</v>
      </c>
      <c r="K40" s="844">
        <f t="shared" ref="K40" si="8">ROUND(G40*I40*J40,)</f>
        <v>3680666</v>
      </c>
      <c r="L40" s="869" t="e">
        <f>VLOOKUP(B40,'[3]vật kiến trúc 2026'!B36:$L$442,4,0)</f>
        <v>#REF!</v>
      </c>
    </row>
    <row r="41" spans="1:17" ht="33" customHeight="1" x14ac:dyDescent="0.25">
      <c r="A41" s="139">
        <v>7</v>
      </c>
      <c r="B41" s="1474" t="str">
        <f>'vật kiến trúc 2026'!B241</f>
        <v>Hàng rào lưới B40</v>
      </c>
      <c r="C41" s="1475"/>
      <c r="D41" s="1475"/>
      <c r="E41" s="1476"/>
      <c r="F41" s="140" t="str">
        <f>VLOOKUP(B41,'[3]vật kiến trúc 2026'!$B$3:$D$442,2,0)</f>
        <v>m2</v>
      </c>
      <c r="G41" s="1477">
        <f>VLOOKUP(B41,'[3]vật kiến trúc 2026'!B36:$D$442,3,0)</f>
        <v>101000</v>
      </c>
      <c r="H41" s="1478"/>
      <c r="I41" s="924">
        <f>1.5*34</f>
        <v>51</v>
      </c>
      <c r="J41" s="868">
        <v>0.8</v>
      </c>
      <c r="K41" s="844">
        <f t="shared" ref="K41" si="9">ROUND(G41*I41*J41,)</f>
        <v>4120800</v>
      </c>
      <c r="L41" s="869" t="e">
        <f>VLOOKUP(B41,'[3]vật kiến trúc 2026'!B37:$L$442,4,0)</f>
        <v>#REF!</v>
      </c>
    </row>
    <row r="42" spans="1:17" ht="84" customHeight="1" x14ac:dyDescent="0.25">
      <c r="A42" s="139">
        <v>8</v>
      </c>
      <c r="B42" s="1474" t="str">
        <f>'vật kiến trúc 2026'!B318</f>
        <v>Công đào (ao nuôi trồng thủy sản hoặc làm hầm chứa nước, ao do cải tạo từ lòng suối, từ đầm phá, từ hố bom để thành ao nuôi trồng thủy sản hoặc làm hầm chứa nước tưới)</v>
      </c>
      <c r="C42" s="1475"/>
      <c r="D42" s="1475"/>
      <c r="E42" s="1476"/>
      <c r="F42" s="140" t="str">
        <f>VLOOKUP(B42,'[3]vật kiến trúc 2026'!$B$1:$D$542,2,0)</f>
        <v>đồng/m3</v>
      </c>
      <c r="G42" s="1477">
        <f>VLOOKUP(B42,'[3]vật kiến trúc 2026'!B37:$D$442,3,0)</f>
        <v>42000</v>
      </c>
      <c r="H42" s="1478"/>
      <c r="I42" s="924">
        <f>3.9*3*1.2</f>
        <v>14.04</v>
      </c>
      <c r="J42" s="868">
        <v>0.8</v>
      </c>
      <c r="K42" s="844">
        <f t="shared" ref="K42" si="10">ROUND(G42*I42*J42,)</f>
        <v>471744</v>
      </c>
      <c r="L42" s="869" t="e">
        <f>VLOOKUP(B42,'[3]vật kiến trúc 2026'!B38:$L$442,4,0)</f>
        <v>#REF!</v>
      </c>
    </row>
    <row r="43" spans="1:17" ht="33.75" customHeight="1" x14ac:dyDescent="0.25">
      <c r="A43" s="1480" t="s">
        <v>85</v>
      </c>
      <c r="B43" s="1480"/>
      <c r="C43" s="1480"/>
      <c r="D43" s="1480"/>
      <c r="E43" s="1480"/>
      <c r="F43" s="1480"/>
      <c r="G43" s="1480"/>
      <c r="H43" s="1480"/>
      <c r="I43" s="1480"/>
      <c r="J43" s="1480"/>
      <c r="K43" s="871">
        <f>SUM(K34:K42)</f>
        <v>26371601</v>
      </c>
      <c r="L43" s="872"/>
    </row>
    <row r="44" spans="1:17" ht="54.75" customHeight="1" x14ac:dyDescent="0.25">
      <c r="A44" s="1481" t="s">
        <v>10443</v>
      </c>
      <c r="B44" s="1481"/>
      <c r="C44" s="1481"/>
      <c r="D44" s="1481"/>
      <c r="E44" s="1481"/>
      <c r="F44" s="1481"/>
      <c r="G44" s="1481"/>
      <c r="H44" s="1481"/>
      <c r="I44" s="1481"/>
      <c r="J44" s="1481"/>
      <c r="K44" s="1481"/>
      <c r="L44" s="1481"/>
      <c r="N44" s="926">
        <f>I19</f>
        <v>28</v>
      </c>
      <c r="O44" s="931">
        <f>I20</f>
        <v>76.8</v>
      </c>
    </row>
    <row r="45" spans="1:17" ht="56.25" customHeight="1" x14ac:dyDescent="0.25">
      <c r="A45" s="863" t="s">
        <v>25</v>
      </c>
      <c r="B45" s="1480" t="s">
        <v>87</v>
      </c>
      <c r="C45" s="1480"/>
      <c r="D45" s="1480"/>
      <c r="E45" s="1480"/>
      <c r="F45" s="863" t="s">
        <v>60</v>
      </c>
      <c r="G45" s="863" t="s">
        <v>31</v>
      </c>
      <c r="H45" s="864" t="s">
        <v>10516</v>
      </c>
      <c r="I45" s="865" t="s">
        <v>61</v>
      </c>
      <c r="J45" s="866" t="s">
        <v>34</v>
      </c>
      <c r="K45" s="863" t="s">
        <v>35</v>
      </c>
      <c r="L45" s="853" t="s">
        <v>41</v>
      </c>
      <c r="M45" s="3">
        <f>I21</f>
        <v>104.8</v>
      </c>
      <c r="N45" s="2" t="s">
        <v>37</v>
      </c>
      <c r="O45" s="927" t="s">
        <v>10531</v>
      </c>
      <c r="P45" s="928">
        <f>I42/1.2</f>
        <v>11.7</v>
      </c>
      <c r="Q45" s="932">
        <f>O44-P45</f>
        <v>65.099999999999994</v>
      </c>
    </row>
    <row r="46" spans="1:17" ht="33" customHeight="1" x14ac:dyDescent="0.25">
      <c r="A46" s="1301">
        <v>1</v>
      </c>
      <c r="B46" s="1536" t="s">
        <v>1030</v>
      </c>
      <c r="C46" s="1537"/>
      <c r="D46" s="1537"/>
      <c r="E46" s="1538"/>
      <c r="F46" s="140" t="str">
        <f>VLOOKUP(B46,'[3]CÂY TRỒNG 2026'!$B$3:$D$10269,2,0)</f>
        <v>cây</v>
      </c>
      <c r="G46" s="930">
        <f>VLOOKUP(B46,'[3]CÂY TRỒNG 2026'!$B$3:$D$10269,3,0)</f>
        <v>1737626</v>
      </c>
      <c r="H46" s="140">
        <f>VLOOKUP(B46,'CÂY TRỒNG 2026'!$B$3:$E$9990,4,0)</f>
        <v>123</v>
      </c>
      <c r="I46" s="867">
        <v>1</v>
      </c>
      <c r="J46" s="727">
        <v>0.8</v>
      </c>
      <c r="K46" s="106">
        <f t="shared" ref="K46:K53" si="11">ROUND(G46*I46*J46,)</f>
        <v>1390101</v>
      </c>
      <c r="L46" s="1539" t="s">
        <v>10750</v>
      </c>
      <c r="M46" s="923">
        <f>K46*1.5</f>
        <v>2085151.5</v>
      </c>
      <c r="N46" s="90">
        <f>I46*10000/H46</f>
        <v>81.300813008130078</v>
      </c>
      <c r="Q46" s="933">
        <f>Q45*H46/10000</f>
        <v>0.80072999999999994</v>
      </c>
    </row>
    <row r="47" spans="1:17" ht="33" customHeight="1" x14ac:dyDescent="0.25">
      <c r="A47" s="1535"/>
      <c r="B47" s="1536" t="s">
        <v>1030</v>
      </c>
      <c r="C47" s="1537"/>
      <c r="D47" s="1537"/>
      <c r="E47" s="1538"/>
      <c r="F47" s="140" t="str">
        <f>VLOOKUP(B47,'[3]CÂY TRỒNG 2026'!$B$3:$D$10269,2,0)</f>
        <v>cây</v>
      </c>
      <c r="G47" s="732">
        <f>VLOOKUP(B47,'[3]CÂY TRỒNG 2026'!$B$3:$D$10269,3,0)</f>
        <v>1737626</v>
      </c>
      <c r="H47" s="140">
        <f>VLOOKUP(B47,'CÂY TRỒNG 2026'!$B$3:$E$9990,4,0)</f>
        <v>123</v>
      </c>
      <c r="I47" s="867">
        <f>7-I46</f>
        <v>6</v>
      </c>
      <c r="J47" s="727">
        <v>0</v>
      </c>
      <c r="K47" s="905">
        <f t="shared" si="11"/>
        <v>0</v>
      </c>
      <c r="L47" s="1542"/>
      <c r="M47" s="874">
        <f>76.8-11.7</f>
        <v>65.099999999999994</v>
      </c>
      <c r="N47" s="90">
        <f>I47*10000/H47</f>
        <v>487.80487804878049</v>
      </c>
      <c r="Q47" s="933">
        <f>Q46*H47/10000</f>
        <v>9.8489790000000008E-3</v>
      </c>
    </row>
    <row r="48" spans="1:17" ht="33" customHeight="1" x14ac:dyDescent="0.25">
      <c r="A48" s="139">
        <v>2</v>
      </c>
      <c r="B48" s="1536" t="s">
        <v>9567</v>
      </c>
      <c r="C48" s="1537"/>
      <c r="D48" s="1537"/>
      <c r="E48" s="1538"/>
      <c r="F48" s="140" t="str">
        <f>VLOOKUP(B48,'[3]CÂY TRỒNG 2026'!$B$3:$D$10269,2,0)</f>
        <v>đồng/cây</v>
      </c>
      <c r="G48" s="140">
        <f>VLOOKUP(B48,'[3]CÂY TRỒNG 2026'!$B$3:$D$10269,3,0)</f>
        <v>22000</v>
      </c>
      <c r="H48" s="140">
        <f>VLOOKUP(B48,'CÂY TRỒNG 2026'!$B$3:$E$9990,4,0)</f>
        <v>1100</v>
      </c>
      <c r="I48" s="867">
        <v>23</v>
      </c>
      <c r="J48" s="727">
        <v>0.8</v>
      </c>
      <c r="K48" s="106">
        <f t="shared" si="11"/>
        <v>404800</v>
      </c>
      <c r="L48" s="1542"/>
      <c r="M48" s="874" t="s">
        <v>10534</v>
      </c>
      <c r="N48" s="90">
        <f t="shared" ref="N48:N50" si="12">I48*10000/H48</f>
        <v>209.09090909090909</v>
      </c>
    </row>
    <row r="49" spans="1:16" ht="33" customHeight="1" x14ac:dyDescent="0.25">
      <c r="A49" s="925">
        <v>3</v>
      </c>
      <c r="B49" s="1536" t="s">
        <v>1223</v>
      </c>
      <c r="C49" s="1537"/>
      <c r="D49" s="1537"/>
      <c r="E49" s="1538"/>
      <c r="F49" s="140" t="str">
        <f>VLOOKUP(B49,'[3]CÂY TRỒNG 2026'!$B$3:$D$10269,2,0)</f>
        <v>cây</v>
      </c>
      <c r="G49" s="140">
        <f>VLOOKUP(B49,'[3]CÂY TRỒNG 2026'!$B$3:$D$10269,3,0)</f>
        <v>13689</v>
      </c>
      <c r="H49" s="140">
        <f>VLOOKUP(B49,'CÂY TRỒNG 2026'!$B$3:$E$9990,4,0)</f>
        <v>47600</v>
      </c>
      <c r="I49" s="867">
        <v>7</v>
      </c>
      <c r="J49" s="727">
        <v>0.8</v>
      </c>
      <c r="K49" s="905">
        <f t="shared" si="11"/>
        <v>76658</v>
      </c>
      <c r="L49" s="1542"/>
      <c r="M49" s="923"/>
      <c r="N49" s="90">
        <f t="shared" si="12"/>
        <v>1.4705882352941178</v>
      </c>
    </row>
    <row r="50" spans="1:16" ht="33" customHeight="1" x14ac:dyDescent="0.25">
      <c r="A50" s="139">
        <v>4</v>
      </c>
      <c r="B50" s="1536" t="s">
        <v>7701</v>
      </c>
      <c r="C50" s="1537"/>
      <c r="D50" s="1537"/>
      <c r="E50" s="1538"/>
      <c r="F50" s="140" t="str">
        <f>VLOOKUP(B50,'[3]CÂY TRỒNG 2026'!$B$3:$D$10269,2,0)</f>
        <v>cây</v>
      </c>
      <c r="G50" s="140">
        <f>VLOOKUP(B50,'[3]CÂY TRỒNG 2026'!$B$3:$D$10269,3,0)</f>
        <v>78170</v>
      </c>
      <c r="H50" s="140">
        <f>VLOOKUP(B50,'CÂY TRỒNG 2026'!$B$3:$E$9990,4,0)</f>
        <v>833</v>
      </c>
      <c r="I50" s="867">
        <v>1</v>
      </c>
      <c r="J50" s="727">
        <v>0.8</v>
      </c>
      <c r="K50" s="106">
        <f t="shared" si="11"/>
        <v>62536</v>
      </c>
      <c r="L50" s="1542"/>
      <c r="M50" s="874" t="s">
        <v>10534</v>
      </c>
      <c r="N50" s="90">
        <f t="shared" si="12"/>
        <v>12.004801920768307</v>
      </c>
    </row>
    <row r="51" spans="1:16" ht="33" customHeight="1" x14ac:dyDescent="0.25">
      <c r="A51" s="139">
        <v>5</v>
      </c>
      <c r="B51" s="1536" t="s">
        <v>201</v>
      </c>
      <c r="C51" s="1537"/>
      <c r="D51" s="1537"/>
      <c r="E51" s="1538"/>
      <c r="F51" s="140" t="str">
        <f>VLOOKUP(B51,'[3]CÂY TRỒNG 2026'!$B$3:$D$10269,2,0)</f>
        <v>ha</v>
      </c>
      <c r="G51" s="140">
        <f>VLOOKUP(B51,'[3]CÂY TRỒNG 2026'!$B$3:$D$10269,3,0)</f>
        <v>280000000</v>
      </c>
      <c r="H51" s="909">
        <f>VLOOKUP(B51,'CÂY TRỒNG 2026'!$B$3:$E$9990,4,0)</f>
        <v>0</v>
      </c>
      <c r="I51" s="920">
        <f>4/10000</f>
        <v>4.0000000000000002E-4</v>
      </c>
      <c r="J51" s="727">
        <v>0.8</v>
      </c>
      <c r="K51" s="106">
        <f t="shared" si="11"/>
        <v>89600</v>
      </c>
      <c r="L51" s="1542"/>
      <c r="M51" s="874"/>
      <c r="N51" s="90">
        <f>SUM(N46:N50)</f>
        <v>791.67199030388213</v>
      </c>
    </row>
    <row r="52" spans="1:16" ht="33" customHeight="1" x14ac:dyDescent="0.25">
      <c r="A52" s="139">
        <v>6</v>
      </c>
      <c r="B52" s="1536" t="s">
        <v>351</v>
      </c>
      <c r="C52" s="1537"/>
      <c r="D52" s="1537"/>
      <c r="E52" s="1538"/>
      <c r="F52" s="140" t="str">
        <f>VLOOKUP(B52,'[3]CÂY TRỒNG 2026'!$B$3:$D$10269,2,0)</f>
        <v>cây</v>
      </c>
      <c r="G52" s="140">
        <f>VLOOKUP(B52,'[3]CÂY TRỒNG 2026'!$B$3:$D$10269,3,0)</f>
        <v>36700</v>
      </c>
      <c r="H52" s="140"/>
      <c r="I52" s="867">
        <v>7</v>
      </c>
      <c r="J52" s="727">
        <v>0.8</v>
      </c>
      <c r="K52" s="106">
        <f t="shared" si="11"/>
        <v>205520</v>
      </c>
      <c r="L52" s="1542"/>
      <c r="M52" s="923">
        <f>N52*H53/10000</f>
        <v>0.504</v>
      </c>
      <c r="N52" s="926">
        <f>I19</f>
        <v>28</v>
      </c>
      <c r="O52" s="928">
        <f>I20</f>
        <v>76.8</v>
      </c>
    </row>
    <row r="53" spans="1:16" ht="33" customHeight="1" x14ac:dyDescent="0.25">
      <c r="A53" s="139">
        <v>7</v>
      </c>
      <c r="B53" s="1536" t="s">
        <v>487</v>
      </c>
      <c r="C53" s="1537"/>
      <c r="D53" s="1537"/>
      <c r="E53" s="1538"/>
      <c r="F53" s="140" t="str">
        <f>VLOOKUP(B53,'[3]CÂY TRỒNG 2026'!$B$3:$D$10269,2,0)</f>
        <v>cây</v>
      </c>
      <c r="G53" s="930">
        <f>VLOOKUP(B53,'[3]CÂY TRỒNG 2026'!$B$3:$D$10269,3,0)</f>
        <v>2178649</v>
      </c>
      <c r="H53" s="140">
        <f>VLOOKUP(B53,'CÂY TRỒNG 2026'!$B$3:$E$9990,4,0)</f>
        <v>180</v>
      </c>
      <c r="I53" s="867">
        <v>1</v>
      </c>
      <c r="J53" s="727">
        <v>1</v>
      </c>
      <c r="K53" s="106">
        <f t="shared" si="11"/>
        <v>2178649</v>
      </c>
      <c r="L53" s="935" t="s">
        <v>10535</v>
      </c>
      <c r="M53" s="874"/>
      <c r="N53" s="90">
        <f>I53*10000/H53</f>
        <v>55.555555555555557</v>
      </c>
    </row>
    <row r="54" spans="1:16" ht="28.5" customHeight="1" x14ac:dyDescent="0.25">
      <c r="A54" s="1480" t="s">
        <v>111</v>
      </c>
      <c r="B54" s="1480"/>
      <c r="C54" s="1480"/>
      <c r="D54" s="1480"/>
      <c r="E54" s="1480"/>
      <c r="F54" s="1480"/>
      <c r="G54" s="1480"/>
      <c r="H54" s="1480"/>
      <c r="I54" s="1480"/>
      <c r="J54" s="1480"/>
      <c r="K54" s="111">
        <f>SUM(K46:K53)</f>
        <v>4407864</v>
      </c>
      <c r="L54" s="872"/>
      <c r="M54" s="874"/>
      <c r="N54" s="3"/>
    </row>
    <row r="55" spans="1:16" ht="41.25" customHeight="1" x14ac:dyDescent="0.25">
      <c r="A55" s="1481" t="s">
        <v>112</v>
      </c>
      <c r="B55" s="1482"/>
      <c r="C55" s="1482"/>
      <c r="D55" s="1482"/>
      <c r="E55" s="1482"/>
      <c r="F55" s="1482"/>
      <c r="G55" s="1482"/>
      <c r="H55" s="1482"/>
      <c r="I55" s="1482"/>
      <c r="J55" s="1482"/>
      <c r="K55" s="111">
        <f>IF(K21+K31+K43+K54&lt;20000000,2000000,IF(K21+K31+K43+K54&lt;50000000,4000000,IF(K21+K31+K43+K54&lt;100000000,8000000,IF(K21+K31+K43+K54&lt;200000000,12000000,IF(K21+K31+K43+K54&lt;500000000,16000000,20000000)))))</f>
        <v>8000000</v>
      </c>
      <c r="L55" s="112" t="s">
        <v>113</v>
      </c>
    </row>
    <row r="56" spans="1:16" ht="30" customHeight="1" x14ac:dyDescent="0.25">
      <c r="A56" s="1480" t="s">
        <v>114</v>
      </c>
      <c r="B56" s="1480"/>
      <c r="C56" s="1480"/>
      <c r="D56" s="1480"/>
      <c r="E56" s="1480"/>
      <c r="F56" s="1480"/>
      <c r="G56" s="1480"/>
      <c r="H56" s="1480"/>
      <c r="I56" s="1480"/>
      <c r="J56" s="1480"/>
      <c r="K56" s="875">
        <f>K55+K54+K43+K21+K31</f>
        <v>73007953</v>
      </c>
      <c r="L56" s="872"/>
      <c r="M56" s="114">
        <f>K55+K31+K21+K54+K43</f>
        <v>73007953</v>
      </c>
    </row>
    <row r="57" spans="1:16" s="116" customFormat="1" ht="52.5" customHeight="1" x14ac:dyDescent="0.25">
      <c r="A57" s="1483" t="s">
        <v>115</v>
      </c>
      <c r="B57" s="1483"/>
      <c r="C57" s="1483"/>
      <c r="D57" s="1483"/>
      <c r="E57" s="1483"/>
      <c r="F57" s="1483"/>
      <c r="G57" s="1483"/>
      <c r="H57" s="1483"/>
      <c r="I57" s="1483"/>
      <c r="J57" s="1483"/>
      <c r="K57" s="1483"/>
      <c r="L57" s="1483"/>
      <c r="M57" s="854"/>
      <c r="O57" s="876"/>
      <c r="P57" s="876"/>
    </row>
    <row r="58" spans="1:16" s="119" customFormat="1" ht="48" customHeight="1" x14ac:dyDescent="0.25">
      <c r="A58" s="1479" t="s">
        <v>10375</v>
      </c>
      <c r="B58" s="1479"/>
      <c r="C58" s="1479"/>
      <c r="D58" s="1479"/>
      <c r="E58" s="1479"/>
      <c r="F58" s="1479"/>
      <c r="G58" s="1479"/>
      <c r="H58" s="1479"/>
      <c r="I58" s="1479"/>
      <c r="J58" s="1479"/>
      <c r="K58" s="1479"/>
      <c r="L58" s="1479"/>
      <c r="M58" s="884"/>
      <c r="O58" s="876"/>
      <c r="P58" s="876"/>
    </row>
    <row r="59" spans="1:16" s="119" customFormat="1" ht="54" customHeight="1" x14ac:dyDescent="0.25">
      <c r="A59" s="1479" t="s">
        <v>117</v>
      </c>
      <c r="B59" s="1479"/>
      <c r="C59" s="1479"/>
      <c r="D59" s="1479"/>
      <c r="E59" s="1479"/>
      <c r="F59" s="1479"/>
      <c r="G59" s="1479"/>
      <c r="H59" s="1479"/>
      <c r="I59" s="1479"/>
      <c r="J59" s="1479"/>
      <c r="K59" s="877">
        <f>K56</f>
        <v>73007953</v>
      </c>
      <c r="L59" s="878" t="s">
        <v>118</v>
      </c>
      <c r="M59" s="884"/>
      <c r="O59" s="876"/>
      <c r="P59" s="876"/>
    </row>
    <row r="60" spans="1:16" s="119" customFormat="1" ht="14.25" x14ac:dyDescent="0.25">
      <c r="A60" s="1479" t="s">
        <v>119</v>
      </c>
      <c r="B60" s="1479"/>
      <c r="C60" s="1479"/>
      <c r="D60" s="1479"/>
      <c r="E60" s="1479"/>
      <c r="F60" s="1479"/>
      <c r="G60" s="1479"/>
      <c r="H60" s="1479"/>
      <c r="I60" s="1479"/>
      <c r="J60" s="1479"/>
      <c r="K60" s="1479"/>
      <c r="L60" s="1479"/>
      <c r="M60" s="884"/>
      <c r="O60" s="876"/>
      <c r="P60" s="876"/>
    </row>
    <row r="61" spans="1:16" s="123" customFormat="1" ht="15" customHeight="1" x14ac:dyDescent="0.25">
      <c r="A61" s="1484" t="s">
        <v>120</v>
      </c>
      <c r="B61" s="1484"/>
      <c r="C61" s="1484"/>
      <c r="D61" s="879"/>
      <c r="E61" s="879"/>
      <c r="F61" s="1485" t="s">
        <v>10444</v>
      </c>
      <c r="G61" s="1485"/>
      <c r="H61" s="1485"/>
      <c r="I61" s="1485"/>
      <c r="J61" s="1485"/>
      <c r="K61" s="879"/>
      <c r="L61" s="884" t="s">
        <v>122</v>
      </c>
      <c r="M61" s="884"/>
      <c r="O61" s="753"/>
      <c r="P61" s="753"/>
    </row>
    <row r="62" spans="1:16" s="123" customFormat="1" x14ac:dyDescent="0.25">
      <c r="A62" s="880"/>
      <c r="B62" s="880"/>
      <c r="C62" s="880"/>
      <c r="L62" s="884" t="s">
        <v>123</v>
      </c>
      <c r="M62" s="756"/>
      <c r="O62" s="753"/>
      <c r="P62" s="753"/>
    </row>
    <row r="63" spans="1:16" s="123" customFormat="1" x14ac:dyDescent="0.25">
      <c r="A63" s="881"/>
      <c r="B63" s="761"/>
      <c r="C63" s="761"/>
      <c r="G63" s="761"/>
      <c r="H63" s="761"/>
      <c r="I63" s="882"/>
      <c r="L63" s="883"/>
      <c r="M63" s="761"/>
      <c r="O63" s="753"/>
      <c r="P63" s="753"/>
    </row>
    <row r="64" spans="1:16" s="123" customFormat="1" x14ac:dyDescent="0.25">
      <c r="A64" s="881"/>
      <c r="B64" s="761"/>
      <c r="C64" s="761"/>
      <c r="G64" s="761"/>
      <c r="H64" s="761"/>
      <c r="I64" s="882"/>
      <c r="L64" s="883"/>
      <c r="M64" s="761"/>
      <c r="O64" s="753"/>
      <c r="P64" s="753"/>
    </row>
    <row r="65" spans="1:16" s="123" customFormat="1" x14ac:dyDescent="0.25">
      <c r="A65" s="881"/>
      <c r="B65" s="761"/>
      <c r="C65" s="761"/>
      <c r="G65" s="761"/>
      <c r="H65" s="761"/>
      <c r="I65" s="882"/>
      <c r="L65" s="883"/>
      <c r="M65" s="761"/>
      <c r="O65" s="753"/>
      <c r="P65" s="753"/>
    </row>
    <row r="66" spans="1:16" s="123" customFormat="1" x14ac:dyDescent="0.25">
      <c r="A66" s="881"/>
      <c r="B66" s="761"/>
      <c r="C66" s="761"/>
      <c r="G66" s="761"/>
      <c r="H66" s="761"/>
      <c r="I66" s="882"/>
      <c r="L66" s="883"/>
      <c r="M66" s="761"/>
      <c r="O66" s="753"/>
      <c r="P66" s="753"/>
    </row>
    <row r="67" spans="1:16" s="123" customFormat="1" x14ac:dyDescent="0.25">
      <c r="A67" s="881"/>
      <c r="B67" s="761"/>
      <c r="C67" s="761"/>
      <c r="G67" s="761"/>
      <c r="H67" s="761"/>
      <c r="I67" s="882"/>
      <c r="L67" s="883"/>
      <c r="M67" s="761"/>
      <c r="O67" s="753"/>
      <c r="P67" s="753"/>
    </row>
    <row r="68" spans="1:16" s="123" customFormat="1" x14ac:dyDescent="0.25">
      <c r="A68" s="881"/>
      <c r="B68" s="761"/>
      <c r="C68" s="761"/>
      <c r="G68" s="761"/>
      <c r="H68" s="761"/>
      <c r="I68" s="882"/>
      <c r="L68" s="883"/>
      <c r="M68" s="761"/>
      <c r="O68" s="753"/>
      <c r="P68" s="753"/>
    </row>
    <row r="69" spans="1:16" s="123" customFormat="1" ht="22.5" customHeight="1" x14ac:dyDescent="0.25">
      <c r="A69" s="1486" t="s">
        <v>125</v>
      </c>
      <c r="B69" s="1486"/>
      <c r="C69" s="1486"/>
      <c r="D69" s="879"/>
      <c r="E69" s="879"/>
      <c r="F69" s="1485" t="s">
        <v>126</v>
      </c>
      <c r="G69" s="1485"/>
      <c r="H69" s="1485"/>
      <c r="I69" s="1485" t="s">
        <v>126</v>
      </c>
      <c r="J69" s="1485"/>
      <c r="K69" s="879"/>
      <c r="L69" s="884" t="s">
        <v>127</v>
      </c>
      <c r="M69" s="756"/>
      <c r="O69" s="753"/>
      <c r="P69" s="753"/>
    </row>
  </sheetData>
  <mergeCells count="84">
    <mergeCell ref="N10:T10"/>
    <mergeCell ref="A2:G2"/>
    <mergeCell ref="I2:L2"/>
    <mergeCell ref="A3:G3"/>
    <mergeCell ref="I3:L3"/>
    <mergeCell ref="I5:L5"/>
    <mergeCell ref="A6:L6"/>
    <mergeCell ref="A7:L7"/>
    <mergeCell ref="E8:L8"/>
    <mergeCell ref="A9:D9"/>
    <mergeCell ref="E9:F9"/>
    <mergeCell ref="A10:B10"/>
    <mergeCell ref="E12:L12"/>
    <mergeCell ref="E15:L15"/>
    <mergeCell ref="A16:L16"/>
    <mergeCell ref="A17:L17"/>
    <mergeCell ref="N17:T21"/>
    <mergeCell ref="L19:L20"/>
    <mergeCell ref="A21:H21"/>
    <mergeCell ref="I18:J18"/>
    <mergeCell ref="I19:J19"/>
    <mergeCell ref="I20:J20"/>
    <mergeCell ref="I21:J21"/>
    <mergeCell ref="A32:L32"/>
    <mergeCell ref="A22:K22"/>
    <mergeCell ref="B23:H23"/>
    <mergeCell ref="I23:L23"/>
    <mergeCell ref="A27:H27"/>
    <mergeCell ref="B28:H28"/>
    <mergeCell ref="I28:L28"/>
    <mergeCell ref="B29:C29"/>
    <mergeCell ref="G29:H29"/>
    <mergeCell ref="B30:C30"/>
    <mergeCell ref="G30:H30"/>
    <mergeCell ref="A31:J31"/>
    <mergeCell ref="G24:H24"/>
    <mergeCell ref="G25:H25"/>
    <mergeCell ref="G26:H26"/>
    <mergeCell ref="B33:E33"/>
    <mergeCell ref="G33:H33"/>
    <mergeCell ref="B34:E34"/>
    <mergeCell ref="G34:H34"/>
    <mergeCell ref="A43:J43"/>
    <mergeCell ref="B35:E35"/>
    <mergeCell ref="G35:H35"/>
    <mergeCell ref="B36:E36"/>
    <mergeCell ref="G36:H36"/>
    <mergeCell ref="G38:H38"/>
    <mergeCell ref="B39:E39"/>
    <mergeCell ref="G39:H39"/>
    <mergeCell ref="B38:E38"/>
    <mergeCell ref="A61:C61"/>
    <mergeCell ref="F61:J61"/>
    <mergeCell ref="A69:C69"/>
    <mergeCell ref="F69:J69"/>
    <mergeCell ref="A54:J54"/>
    <mergeCell ref="A55:J55"/>
    <mergeCell ref="A56:J56"/>
    <mergeCell ref="A57:L57"/>
    <mergeCell ref="A58:L58"/>
    <mergeCell ref="A59:J59"/>
    <mergeCell ref="A60:L60"/>
    <mergeCell ref="B45:E45"/>
    <mergeCell ref="B52:E52"/>
    <mergeCell ref="B48:E48"/>
    <mergeCell ref="B49:E49"/>
    <mergeCell ref="B50:E50"/>
    <mergeCell ref="B51:E51"/>
    <mergeCell ref="A44:L44"/>
    <mergeCell ref="A46:A47"/>
    <mergeCell ref="L25:L26"/>
    <mergeCell ref="B46:E46"/>
    <mergeCell ref="B53:E53"/>
    <mergeCell ref="B47:E47"/>
    <mergeCell ref="L46:L52"/>
    <mergeCell ref="B40:E40"/>
    <mergeCell ref="G40:H40"/>
    <mergeCell ref="B41:E41"/>
    <mergeCell ref="G41:H41"/>
    <mergeCell ref="B42:E42"/>
    <mergeCell ref="G42:H42"/>
    <mergeCell ref="A34:A35"/>
    <mergeCell ref="B37:E37"/>
    <mergeCell ref="G37:H37"/>
  </mergeCells>
  <pageMargins left="0.51181102362204722" right="0.19685039370078741" top="0.19685039370078741" bottom="0.19685039370078741" header="0.19685039370078741" footer="0.23622047244094491"/>
  <pageSetup paperSize="9" scale="70" fitToHeight="0" orientation="portrait" r:id="rId1"/>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V70"/>
  <sheetViews>
    <sheetView topLeftCell="A43"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14</v>
      </c>
    </row>
    <row r="2" spans="1:22" x14ac:dyDescent="0.25">
      <c r="A2" s="1270" t="s">
        <v>0</v>
      </c>
      <c r="B2" s="1270"/>
      <c r="C2" s="1270"/>
      <c r="D2" s="1270"/>
      <c r="E2" s="1270"/>
      <c r="F2" s="1270"/>
      <c r="G2" s="1270"/>
      <c r="H2" s="137"/>
      <c r="I2" s="1436" t="s">
        <v>1</v>
      </c>
      <c r="J2" s="1436"/>
      <c r="K2" s="1436"/>
      <c r="L2" s="1436"/>
    </row>
    <row r="3" spans="1:22" x14ac:dyDescent="0.25">
      <c r="A3" s="1272" t="s">
        <v>2</v>
      </c>
      <c r="B3" s="1272"/>
      <c r="C3" s="1272"/>
      <c r="D3" s="1272"/>
      <c r="E3" s="1272"/>
      <c r="F3" s="1272"/>
      <c r="G3" s="1272"/>
      <c r="H3" s="138"/>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10546</v>
      </c>
      <c r="F8" s="1442"/>
      <c r="G8" s="1442"/>
      <c r="H8" s="1442"/>
      <c r="I8" s="1442"/>
      <c r="J8" s="1442"/>
      <c r="K8" s="1442"/>
      <c r="L8" s="1442"/>
      <c r="N8" s="828"/>
      <c r="O8" s="823"/>
      <c r="P8" s="823"/>
    </row>
    <row r="9" spans="1:22" ht="34.5" customHeight="1" x14ac:dyDescent="0.25">
      <c r="A9" s="1443" t="s">
        <v>9</v>
      </c>
      <c r="B9" s="1443"/>
      <c r="C9" s="1443"/>
      <c r="D9" s="1443"/>
      <c r="E9" s="1444" t="s">
        <v>10547</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10548</v>
      </c>
      <c r="F11" s="832"/>
      <c r="G11" s="831"/>
      <c r="H11" s="831"/>
      <c r="I11" s="833"/>
      <c r="J11" s="832"/>
      <c r="K11" s="831"/>
      <c r="L11" s="834"/>
      <c r="N11" s="136"/>
      <c r="O11" s="136"/>
      <c r="P11" s="136"/>
      <c r="Q11" s="136"/>
      <c r="R11" s="136"/>
      <c r="S11" s="136"/>
      <c r="T11" s="136"/>
    </row>
    <row r="12" spans="1:22" ht="86.25" customHeight="1" x14ac:dyDescent="0.25">
      <c r="A12" s="830" t="s">
        <v>15</v>
      </c>
      <c r="B12" s="830"/>
      <c r="C12" s="830"/>
      <c r="E12" s="1532" t="s">
        <v>10539</v>
      </c>
      <c r="F12" s="1532"/>
      <c r="G12" s="1532"/>
      <c r="H12" s="1532"/>
      <c r="I12" s="1532"/>
      <c r="J12" s="1532"/>
      <c r="K12" s="1532"/>
      <c r="L12" s="1532"/>
      <c r="N12" s="136"/>
      <c r="O12" s="136"/>
      <c r="P12" s="136"/>
      <c r="Q12" s="136"/>
      <c r="R12" s="136"/>
      <c r="S12" s="136"/>
      <c r="T12" s="136"/>
    </row>
    <row r="13" spans="1:22" ht="22.5" customHeight="1" x14ac:dyDescent="0.25">
      <c r="A13" s="830" t="s">
        <v>17</v>
      </c>
      <c r="B13" s="830"/>
      <c r="C13" s="830"/>
      <c r="E13" s="836">
        <f>I24</f>
        <v>1374.3000000000002</v>
      </c>
      <c r="F13" s="830" t="s">
        <v>367</v>
      </c>
      <c r="G13" s="831"/>
      <c r="H13" s="831"/>
      <c r="I13" s="833"/>
      <c r="J13" s="832"/>
      <c r="K13" s="831"/>
      <c r="L13" s="834"/>
      <c r="N13" s="136"/>
      <c r="O13" s="136"/>
      <c r="P13" s="136"/>
      <c r="Q13" s="136"/>
      <c r="R13" s="136"/>
      <c r="S13" s="136"/>
      <c r="T13" s="136"/>
    </row>
    <row r="14" spans="1:22" ht="22.5" customHeight="1" x14ac:dyDescent="0.25">
      <c r="A14" s="830" t="s">
        <v>19</v>
      </c>
      <c r="B14" s="830"/>
      <c r="C14" s="830"/>
      <c r="E14" s="75" t="s">
        <v>10445</v>
      </c>
      <c r="F14" s="832"/>
      <c r="G14" s="831"/>
      <c r="H14" s="831"/>
      <c r="I14" s="833"/>
      <c r="J14" s="832"/>
      <c r="K14" s="831"/>
      <c r="L14" s="834"/>
      <c r="N14" s="136"/>
      <c r="O14" s="136"/>
      <c r="P14" s="136"/>
      <c r="Q14" s="136"/>
      <c r="R14" s="136"/>
      <c r="S14" s="136"/>
      <c r="T14" s="136"/>
    </row>
    <row r="15" spans="1:22" ht="93.75" customHeight="1" x14ac:dyDescent="0.25">
      <c r="A15" s="830" t="s">
        <v>21</v>
      </c>
      <c r="B15" s="830"/>
      <c r="C15" s="830"/>
      <c r="E15" s="1446" t="s">
        <v>10536</v>
      </c>
      <c r="F15" s="1447"/>
      <c r="G15" s="1447"/>
      <c r="H15" s="1447"/>
      <c r="I15" s="1447"/>
      <c r="J15" s="1447"/>
      <c r="K15" s="1447"/>
      <c r="L15" s="1447"/>
      <c r="N15" s="136"/>
      <c r="O15" s="136"/>
      <c r="P15" s="136"/>
      <c r="Q15" s="136"/>
      <c r="R15" s="136"/>
      <c r="S15" s="136"/>
      <c r="T15" s="136"/>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0.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947" t="s">
        <v>25</v>
      </c>
      <c r="B18" s="947" t="s">
        <v>26</v>
      </c>
      <c r="C18" s="947" t="s">
        <v>27</v>
      </c>
      <c r="D18" s="948" t="s">
        <v>10361</v>
      </c>
      <c r="E18" s="948" t="s">
        <v>29</v>
      </c>
      <c r="F18" s="948" t="s">
        <v>30</v>
      </c>
      <c r="G18" s="948" t="s">
        <v>10362</v>
      </c>
      <c r="H18" s="1124" t="s">
        <v>10745</v>
      </c>
      <c r="I18" s="1450" t="s">
        <v>10363</v>
      </c>
      <c r="J18" s="1451"/>
      <c r="K18" s="948" t="s">
        <v>10364</v>
      </c>
      <c r="L18" s="49" t="s">
        <v>10537</v>
      </c>
      <c r="M18" s="97">
        <f>G19*H19</f>
        <v>374850</v>
      </c>
      <c r="N18" s="1499"/>
      <c r="O18" s="1499"/>
      <c r="P18" s="1499"/>
      <c r="Q18" s="1499"/>
      <c r="R18" s="1499"/>
      <c r="S18" s="1499"/>
      <c r="T18" s="1499"/>
    </row>
    <row r="19" spans="1:20" s="2" customFormat="1" ht="99.75" customHeight="1" x14ac:dyDescent="0.25">
      <c r="A19" s="838">
        <v>1</v>
      </c>
      <c r="B19" s="36">
        <v>230</v>
      </c>
      <c r="C19" s="36">
        <v>79</v>
      </c>
      <c r="D19" s="35" t="s">
        <v>18</v>
      </c>
      <c r="E19" s="901" t="s">
        <v>10450</v>
      </c>
      <c r="F19" s="840">
        <v>1</v>
      </c>
      <c r="G19" s="841">
        <f>350000*0.9</f>
        <v>315000</v>
      </c>
      <c r="H19" s="939">
        <v>1.19</v>
      </c>
      <c r="I19" s="1545">
        <v>69.3</v>
      </c>
      <c r="J19" s="1546"/>
      <c r="K19" s="844">
        <f>ROUND(G19*H19*I19,)</f>
        <v>25977105</v>
      </c>
      <c r="L19" s="946" t="s">
        <v>10538</v>
      </c>
      <c r="M19" s="25"/>
      <c r="N19" s="1499"/>
      <c r="O19" s="1499"/>
      <c r="P19" s="1499"/>
      <c r="Q19" s="1499"/>
      <c r="R19" s="1499"/>
      <c r="S19" s="1499"/>
      <c r="T19" s="1499"/>
    </row>
    <row r="20" spans="1:20" s="2" customFormat="1" ht="41.25" customHeight="1" x14ac:dyDescent="0.25">
      <c r="A20" s="838">
        <v>2</v>
      </c>
      <c r="B20" s="36">
        <v>229</v>
      </c>
      <c r="C20" s="36">
        <v>79</v>
      </c>
      <c r="D20" s="35" t="s">
        <v>18</v>
      </c>
      <c r="E20" s="901" t="s">
        <v>10450</v>
      </c>
      <c r="F20" s="840">
        <v>2</v>
      </c>
      <c r="G20" s="841">
        <f t="shared" ref="G20:G23" si="0">350000</f>
        <v>350000</v>
      </c>
      <c r="H20" s="939">
        <v>1.19</v>
      </c>
      <c r="I20" s="1545">
        <v>193.9</v>
      </c>
      <c r="J20" s="1546">
        <v>1</v>
      </c>
      <c r="K20" s="844">
        <f t="shared" ref="K20:K23" si="1">ROUND(G20*H20*I20,)</f>
        <v>80759350</v>
      </c>
      <c r="L20" s="1500" t="s">
        <v>10521</v>
      </c>
      <c r="M20" s="25"/>
      <c r="N20" s="1499"/>
      <c r="O20" s="1499"/>
      <c r="P20" s="1499"/>
      <c r="Q20" s="1499"/>
      <c r="R20" s="1499"/>
      <c r="S20" s="1499"/>
      <c r="T20" s="1499"/>
    </row>
    <row r="21" spans="1:20" s="2" customFormat="1" ht="41.25" customHeight="1" x14ac:dyDescent="0.25">
      <c r="A21" s="838">
        <v>3</v>
      </c>
      <c r="B21" s="36">
        <v>232</v>
      </c>
      <c r="C21" s="36">
        <v>79</v>
      </c>
      <c r="D21" s="35" t="s">
        <v>18</v>
      </c>
      <c r="E21" s="901" t="s">
        <v>10450</v>
      </c>
      <c r="F21" s="840">
        <v>2</v>
      </c>
      <c r="G21" s="841">
        <f t="shared" si="0"/>
        <v>350000</v>
      </c>
      <c r="H21" s="939">
        <v>1.19</v>
      </c>
      <c r="I21" s="1545">
        <v>104.4</v>
      </c>
      <c r="J21" s="1546">
        <v>1</v>
      </c>
      <c r="K21" s="844">
        <f t="shared" si="1"/>
        <v>43482600</v>
      </c>
      <c r="L21" s="1500"/>
      <c r="M21" s="25"/>
      <c r="N21" s="1499"/>
      <c r="O21" s="1499"/>
      <c r="P21" s="1499"/>
      <c r="Q21" s="1499"/>
      <c r="R21" s="1499"/>
      <c r="S21" s="1499"/>
      <c r="T21" s="1499"/>
    </row>
    <row r="22" spans="1:20" s="2" customFormat="1" ht="41.25" customHeight="1" x14ac:dyDescent="0.25">
      <c r="A22" s="838">
        <v>4</v>
      </c>
      <c r="B22" s="36">
        <v>233</v>
      </c>
      <c r="C22" s="36">
        <v>79</v>
      </c>
      <c r="D22" s="35" t="s">
        <v>18</v>
      </c>
      <c r="E22" s="901" t="s">
        <v>10450</v>
      </c>
      <c r="F22" s="840">
        <v>2</v>
      </c>
      <c r="G22" s="841">
        <f t="shared" si="0"/>
        <v>350000</v>
      </c>
      <c r="H22" s="939">
        <v>1.19</v>
      </c>
      <c r="I22" s="1545">
        <v>336.5</v>
      </c>
      <c r="J22" s="1546">
        <v>1</v>
      </c>
      <c r="K22" s="844">
        <f t="shared" si="1"/>
        <v>140152250</v>
      </c>
      <c r="L22" s="1500"/>
      <c r="M22" s="25"/>
      <c r="N22" s="1499"/>
      <c r="O22" s="1499"/>
      <c r="P22" s="1499"/>
      <c r="Q22" s="1499"/>
      <c r="R22" s="1499"/>
      <c r="S22" s="1499"/>
      <c r="T22" s="1499"/>
    </row>
    <row r="23" spans="1:20" s="2" customFormat="1" ht="41.25" customHeight="1" x14ac:dyDescent="0.25">
      <c r="A23" s="838">
        <v>5</v>
      </c>
      <c r="B23" s="36">
        <v>258</v>
      </c>
      <c r="C23" s="36">
        <v>79</v>
      </c>
      <c r="D23" s="35" t="s">
        <v>18</v>
      </c>
      <c r="E23" s="901" t="s">
        <v>10450</v>
      </c>
      <c r="F23" s="840">
        <v>2</v>
      </c>
      <c r="G23" s="841">
        <f t="shared" si="0"/>
        <v>350000</v>
      </c>
      <c r="H23" s="939">
        <v>1.19</v>
      </c>
      <c r="I23" s="1545">
        <v>670.2</v>
      </c>
      <c r="J23" s="1546">
        <v>1</v>
      </c>
      <c r="K23" s="844">
        <f t="shared" si="1"/>
        <v>279138300</v>
      </c>
      <c r="L23" s="1500"/>
      <c r="M23" s="25"/>
      <c r="N23" s="1499"/>
      <c r="O23" s="1499"/>
      <c r="P23" s="1499"/>
      <c r="Q23" s="1499"/>
      <c r="R23" s="1499"/>
      <c r="S23" s="1499"/>
      <c r="T23" s="1499"/>
    </row>
    <row r="24" spans="1:20" ht="25.5" customHeight="1" x14ac:dyDescent="0.25">
      <c r="A24" s="1452" t="s">
        <v>39</v>
      </c>
      <c r="B24" s="1453"/>
      <c r="C24" s="1453"/>
      <c r="D24" s="1453"/>
      <c r="E24" s="1453"/>
      <c r="F24" s="1453"/>
      <c r="G24" s="1453"/>
      <c r="H24" s="1454"/>
      <c r="I24" s="1547">
        <f>SUM(I19:I23)</f>
        <v>1374.3000000000002</v>
      </c>
      <c r="J24" s="1548"/>
      <c r="K24" s="848">
        <f>SUM(K19:K23)</f>
        <v>569509605</v>
      </c>
      <c r="L24" s="849"/>
      <c r="N24" s="1499"/>
      <c r="O24" s="1499"/>
      <c r="P24" s="1499"/>
      <c r="Q24" s="1499"/>
      <c r="R24" s="1499"/>
      <c r="S24" s="1499"/>
      <c r="T24" s="1499"/>
    </row>
    <row r="25" spans="1:20" ht="51" customHeight="1" x14ac:dyDescent="0.25">
      <c r="A25" s="1457" t="s">
        <v>10460</v>
      </c>
      <c r="B25" s="1280"/>
      <c r="C25" s="1280"/>
      <c r="D25" s="1280"/>
      <c r="E25" s="1280"/>
      <c r="F25" s="1280"/>
      <c r="G25" s="1280"/>
      <c r="H25" s="1280"/>
      <c r="I25" s="1280"/>
      <c r="J25" s="1280"/>
      <c r="K25" s="1280"/>
      <c r="L25" s="49" t="s">
        <v>41</v>
      </c>
    </row>
    <row r="26" spans="1:20" ht="48.75" customHeight="1" x14ac:dyDescent="0.25">
      <c r="A26" s="50">
        <v>1</v>
      </c>
      <c r="B26" s="1506" t="s">
        <v>42</v>
      </c>
      <c r="C26" s="1506"/>
      <c r="D26" s="1506"/>
      <c r="E26" s="1506"/>
      <c r="F26" s="1506"/>
      <c r="G26" s="1506"/>
      <c r="H26" s="1506"/>
      <c r="I26" s="1292" t="s">
        <v>43</v>
      </c>
      <c r="J26" s="1292"/>
      <c r="K26" s="1292"/>
      <c r="L26" s="1292"/>
    </row>
    <row r="27" spans="1:20" ht="58.5" customHeight="1" x14ac:dyDescent="0.25">
      <c r="A27" s="53"/>
      <c r="B27" s="850" t="s">
        <v>26</v>
      </c>
      <c r="C27" s="851" t="s">
        <v>27</v>
      </c>
      <c r="D27" s="943" t="s">
        <v>10361</v>
      </c>
      <c r="E27" s="943" t="s">
        <v>29</v>
      </c>
      <c r="F27" s="943" t="s">
        <v>30</v>
      </c>
      <c r="G27" s="1461" t="s">
        <v>31</v>
      </c>
      <c r="H27" s="1462"/>
      <c r="I27" s="852" t="s">
        <v>33</v>
      </c>
      <c r="J27" s="943" t="s">
        <v>44</v>
      </c>
      <c r="K27" s="943" t="s">
        <v>35</v>
      </c>
      <c r="L27" s="49" t="s">
        <v>41</v>
      </c>
      <c r="M27" s="854"/>
    </row>
    <row r="28" spans="1:20" ht="33.75" customHeight="1" x14ac:dyDescent="0.25">
      <c r="A28" s="941">
        <f t="shared" ref="A28:I28" si="2">A19</f>
        <v>1</v>
      </c>
      <c r="B28" s="941">
        <f t="shared" si="2"/>
        <v>230</v>
      </c>
      <c r="C28" s="941">
        <f t="shared" si="2"/>
        <v>79</v>
      </c>
      <c r="D28" s="941" t="str">
        <f t="shared" si="2"/>
        <v>m²</v>
      </c>
      <c r="E28" s="941" t="str">
        <f t="shared" si="2"/>
        <v>LUK</v>
      </c>
      <c r="F28" s="60">
        <f t="shared" si="2"/>
        <v>1</v>
      </c>
      <c r="G28" s="1463">
        <f t="shared" si="2"/>
        <v>315000</v>
      </c>
      <c r="H28" s="1464"/>
      <c r="I28" s="855">
        <f t="shared" si="2"/>
        <v>69.3</v>
      </c>
      <c r="J28" s="839">
        <v>1.5</v>
      </c>
      <c r="K28" s="63">
        <f>G28*I28*J28</f>
        <v>32744250</v>
      </c>
      <c r="L28" s="1505" t="s">
        <v>10749</v>
      </c>
      <c r="M28" s="854"/>
    </row>
    <row r="29" spans="1:20" ht="33.75" customHeight="1" x14ac:dyDescent="0.25">
      <c r="A29" s="941">
        <f t="shared" ref="A29:I29" si="3">A20</f>
        <v>2</v>
      </c>
      <c r="B29" s="941">
        <f t="shared" si="3"/>
        <v>229</v>
      </c>
      <c r="C29" s="941">
        <f t="shared" si="3"/>
        <v>79</v>
      </c>
      <c r="D29" s="941" t="str">
        <f t="shared" si="3"/>
        <v>m²</v>
      </c>
      <c r="E29" s="941" t="str">
        <f t="shared" si="3"/>
        <v>LUK</v>
      </c>
      <c r="F29" s="60">
        <f t="shared" si="3"/>
        <v>2</v>
      </c>
      <c r="G29" s="1463">
        <f t="shared" si="3"/>
        <v>350000</v>
      </c>
      <c r="H29" s="1464">
        <f t="shared" si="3"/>
        <v>1.19</v>
      </c>
      <c r="I29" s="855">
        <f t="shared" si="3"/>
        <v>193.9</v>
      </c>
      <c r="J29" s="839">
        <v>1.5</v>
      </c>
      <c r="K29" s="63">
        <f t="shared" ref="K29:K32" si="4">G29*I29*J29</f>
        <v>101797500</v>
      </c>
      <c r="L29" s="1505"/>
      <c r="M29" s="854"/>
    </row>
    <row r="30" spans="1:20" ht="33.75" customHeight="1" x14ac:dyDescent="0.25">
      <c r="A30" s="941">
        <f t="shared" ref="A30:I30" si="5">A21</f>
        <v>3</v>
      </c>
      <c r="B30" s="941">
        <f t="shared" si="5"/>
        <v>232</v>
      </c>
      <c r="C30" s="941">
        <f t="shared" si="5"/>
        <v>79</v>
      </c>
      <c r="D30" s="941" t="str">
        <f t="shared" si="5"/>
        <v>m²</v>
      </c>
      <c r="E30" s="941" t="str">
        <f t="shared" si="5"/>
        <v>LUK</v>
      </c>
      <c r="F30" s="60">
        <f t="shared" si="5"/>
        <v>2</v>
      </c>
      <c r="G30" s="1463">
        <f t="shared" si="5"/>
        <v>350000</v>
      </c>
      <c r="H30" s="1464">
        <f t="shared" si="5"/>
        <v>1.19</v>
      </c>
      <c r="I30" s="855">
        <f t="shared" si="5"/>
        <v>104.4</v>
      </c>
      <c r="J30" s="839">
        <v>1.5</v>
      </c>
      <c r="K30" s="63">
        <f t="shared" si="4"/>
        <v>54810000</v>
      </c>
      <c r="L30" s="1505"/>
      <c r="M30" s="854"/>
    </row>
    <row r="31" spans="1:20" ht="33.75" customHeight="1" x14ac:dyDescent="0.25">
      <c r="A31" s="941">
        <f t="shared" ref="A31:I31" si="6">A22</f>
        <v>4</v>
      </c>
      <c r="B31" s="941">
        <f t="shared" si="6"/>
        <v>233</v>
      </c>
      <c r="C31" s="941">
        <f t="shared" si="6"/>
        <v>79</v>
      </c>
      <c r="D31" s="941" t="str">
        <f t="shared" si="6"/>
        <v>m²</v>
      </c>
      <c r="E31" s="941" t="str">
        <f t="shared" si="6"/>
        <v>LUK</v>
      </c>
      <c r="F31" s="60">
        <f t="shared" si="6"/>
        <v>2</v>
      </c>
      <c r="G31" s="1463">
        <f t="shared" si="6"/>
        <v>350000</v>
      </c>
      <c r="H31" s="1464">
        <f t="shared" si="6"/>
        <v>1.19</v>
      </c>
      <c r="I31" s="855">
        <f t="shared" si="6"/>
        <v>336.5</v>
      </c>
      <c r="J31" s="839">
        <v>1.5</v>
      </c>
      <c r="K31" s="63">
        <f t="shared" si="4"/>
        <v>176662500</v>
      </c>
      <c r="L31" s="1505"/>
      <c r="M31" s="854"/>
    </row>
    <row r="32" spans="1:20" ht="33.75" customHeight="1" x14ac:dyDescent="0.25">
      <c r="A32" s="941">
        <f t="shared" ref="A32:I32" si="7">A23</f>
        <v>5</v>
      </c>
      <c r="B32" s="941">
        <f t="shared" si="7"/>
        <v>258</v>
      </c>
      <c r="C32" s="941">
        <f t="shared" si="7"/>
        <v>79</v>
      </c>
      <c r="D32" s="941" t="str">
        <f t="shared" si="7"/>
        <v>m²</v>
      </c>
      <c r="E32" s="941" t="str">
        <f t="shared" si="7"/>
        <v>LUK</v>
      </c>
      <c r="F32" s="60">
        <f t="shared" si="7"/>
        <v>2</v>
      </c>
      <c r="G32" s="1463">
        <f t="shared" si="7"/>
        <v>350000</v>
      </c>
      <c r="H32" s="1464">
        <f t="shared" si="7"/>
        <v>1.19</v>
      </c>
      <c r="I32" s="855">
        <f t="shared" si="7"/>
        <v>670.2</v>
      </c>
      <c r="J32" s="839">
        <v>1.5</v>
      </c>
      <c r="K32" s="63">
        <f t="shared" si="4"/>
        <v>351855000.00000006</v>
      </c>
      <c r="L32" s="1505"/>
      <c r="M32" s="854"/>
    </row>
    <row r="33" spans="1:17" s="116" customFormat="1" ht="33" customHeight="1" x14ac:dyDescent="0.25">
      <c r="A33" s="1289" t="s">
        <v>10368</v>
      </c>
      <c r="B33" s="1289"/>
      <c r="C33" s="1289"/>
      <c r="D33" s="1289"/>
      <c r="E33" s="1289"/>
      <c r="F33" s="1289"/>
      <c r="G33" s="1289"/>
      <c r="H33" s="1289"/>
      <c r="I33" s="846">
        <f>SUM(I28:I32)</f>
        <v>1374.3000000000002</v>
      </c>
      <c r="J33" s="893"/>
      <c r="K33" s="894">
        <f>SUM(K28:K32)</f>
        <v>717869250</v>
      </c>
      <c r="L33" s="895"/>
      <c r="M33" s="854"/>
      <c r="O33" s="896"/>
      <c r="P33" s="896"/>
    </row>
    <row r="34" spans="1:17" s="67" customFormat="1" ht="39" customHeight="1" x14ac:dyDescent="0.25">
      <c r="A34" s="50">
        <v>2</v>
      </c>
      <c r="B34" s="1294" t="s">
        <v>10369</v>
      </c>
      <c r="C34" s="1294"/>
      <c r="D34" s="1294"/>
      <c r="E34" s="1294"/>
      <c r="F34" s="1294"/>
      <c r="G34" s="1294"/>
      <c r="H34" s="1294"/>
      <c r="I34" s="1295" t="s">
        <v>10370</v>
      </c>
      <c r="J34" s="1468"/>
      <c r="K34" s="1468"/>
      <c r="L34" s="1468"/>
      <c r="M34" s="856"/>
      <c r="O34" s="857"/>
      <c r="P34" s="857"/>
    </row>
    <row r="35" spans="1:17" s="2" customFormat="1" ht="63" customHeight="1" x14ac:dyDescent="0.25">
      <c r="A35" s="941"/>
      <c r="B35" s="1469" t="s">
        <v>10371</v>
      </c>
      <c r="C35" s="1469"/>
      <c r="D35" s="943" t="s">
        <v>50</v>
      </c>
      <c r="E35" s="943" t="s">
        <v>51</v>
      </c>
      <c r="F35" s="943" t="s">
        <v>52</v>
      </c>
      <c r="G35" s="1469" t="s">
        <v>53</v>
      </c>
      <c r="H35" s="1469"/>
      <c r="I35" s="859" t="s">
        <v>54</v>
      </c>
      <c r="J35" s="943" t="s">
        <v>44</v>
      </c>
      <c r="K35" s="860" t="s">
        <v>35</v>
      </c>
      <c r="L35" s="861" t="s">
        <v>41</v>
      </c>
      <c r="M35" s="821"/>
      <c r="O35" s="862"/>
      <c r="P35" s="862"/>
    </row>
    <row r="36" spans="1:17" ht="34.5" customHeight="1" x14ac:dyDescent="0.25">
      <c r="A36" s="941"/>
      <c r="B36" s="1285" t="s">
        <v>10372</v>
      </c>
      <c r="C36" s="1285"/>
      <c r="D36" s="941"/>
      <c r="E36" s="941" t="s">
        <v>56</v>
      </c>
      <c r="F36" s="941">
        <v>6</v>
      </c>
      <c r="G36" s="1286">
        <f>20000*30</f>
        <v>600000</v>
      </c>
      <c r="H36" s="1286"/>
      <c r="I36" s="941">
        <v>2</v>
      </c>
      <c r="J36" s="727">
        <v>0.5</v>
      </c>
      <c r="K36" s="73">
        <f>F36*G36*I36*J36</f>
        <v>3600000</v>
      </c>
      <c r="L36" s="74"/>
      <c r="M36" s="822"/>
      <c r="O36" s="823"/>
      <c r="P36" s="823"/>
    </row>
    <row r="37" spans="1:17" ht="30.75" customHeight="1" x14ac:dyDescent="0.25">
      <c r="A37" s="1289" t="s">
        <v>10373</v>
      </c>
      <c r="B37" s="1289"/>
      <c r="C37" s="1289"/>
      <c r="D37" s="1289"/>
      <c r="E37" s="1289"/>
      <c r="F37" s="1289"/>
      <c r="G37" s="1289"/>
      <c r="H37" s="1289"/>
      <c r="I37" s="1289"/>
      <c r="J37" s="1289"/>
      <c r="K37" s="76">
        <f>K33+K36</f>
        <v>721469250</v>
      </c>
      <c r="L37" s="74"/>
      <c r="M37" s="822"/>
    </row>
    <row r="38" spans="1:17" ht="40.5" customHeight="1" x14ac:dyDescent="0.25">
      <c r="A38" s="1470" t="s">
        <v>10540</v>
      </c>
      <c r="B38" s="1470"/>
      <c r="C38" s="1470"/>
      <c r="D38" s="1470"/>
      <c r="E38" s="1470"/>
      <c r="F38" s="1470"/>
      <c r="G38" s="1470"/>
      <c r="H38" s="1470"/>
      <c r="I38" s="1470"/>
      <c r="J38" s="1470"/>
      <c r="K38" s="1470"/>
      <c r="L38" s="1470"/>
    </row>
    <row r="39" spans="1:17" ht="56.25" customHeight="1" x14ac:dyDescent="0.25">
      <c r="A39" s="851" t="s">
        <v>25</v>
      </c>
      <c r="B39" s="1507" t="s">
        <v>58</v>
      </c>
      <c r="C39" s="1507"/>
      <c r="D39" s="1507"/>
      <c r="E39" s="1507"/>
      <c r="F39" s="945" t="s">
        <v>60</v>
      </c>
      <c r="G39" s="1480" t="s">
        <v>31</v>
      </c>
      <c r="H39" s="1480"/>
      <c r="I39" s="865" t="s">
        <v>61</v>
      </c>
      <c r="J39" s="866" t="s">
        <v>34</v>
      </c>
      <c r="K39" s="942" t="s">
        <v>35</v>
      </c>
      <c r="L39" s="853" t="s">
        <v>41</v>
      </c>
    </row>
    <row r="40" spans="1:17" ht="34.5" customHeight="1" x14ac:dyDescent="0.25">
      <c r="A40" s="941">
        <v>1</v>
      </c>
      <c r="B40" s="1508" t="str">
        <f>'vật kiến trúc 2026'!B35</f>
        <v>Giếng khoan Ф 140, ống chống nhựa</v>
      </c>
      <c r="C40" s="1508"/>
      <c r="D40" s="1508"/>
      <c r="E40" s="1508"/>
      <c r="F40" s="940" t="str">
        <f>VLOOKUP(B40,'[3]vật kiến trúc 2026'!$B$3:$D$442,2,0)</f>
        <v>mét</v>
      </c>
      <c r="G40" s="1509">
        <f>VLOOKUP(B40,'[3]vật kiến trúc 2026'!B31:$D$442,3,0)</f>
        <v>864000</v>
      </c>
      <c r="H40" s="1509"/>
      <c r="I40" s="906">
        <v>100</v>
      </c>
      <c r="J40" s="868">
        <v>0.8</v>
      </c>
      <c r="K40" s="844">
        <f t="shared" ref="K40:K45" si="8">ROUND(G40*I40*J40,)</f>
        <v>69120000</v>
      </c>
      <c r="L40" s="869" t="e">
        <f>VLOOKUP(B40,'[3]vật kiến trúc 2026'!B32:$L$442,4,0)</f>
        <v>#REF!</v>
      </c>
    </row>
    <row r="41" spans="1:17" ht="43.5" customHeight="1" x14ac:dyDescent="0.25">
      <c r="A41" s="941">
        <v>2</v>
      </c>
      <c r="B41" s="1508" t="str">
        <f>'vật kiến trúc 2026'!B323</f>
        <v>Chuồng bò khung cột sắt, mái tôn, nền bê tông, tường xây gạch  + tôn</v>
      </c>
      <c r="C41" s="1508"/>
      <c r="D41" s="1508"/>
      <c r="E41" s="1508"/>
      <c r="F41" s="940" t="str">
        <f>VLOOKUP(B41,'[3]vật kiến trúc 2026'!$B$3:$D$442,2,0)</f>
        <v>m2</v>
      </c>
      <c r="G41" s="1509">
        <f>VLOOKUP(B41,'[3]vật kiến trúc 2026'!B32:$D$442,3,0)</f>
        <v>961000</v>
      </c>
      <c r="H41" s="1509"/>
      <c r="I41" s="908">
        <f>3.7*4.1</f>
        <v>15.17</v>
      </c>
      <c r="J41" s="868">
        <v>0.8</v>
      </c>
      <c r="K41" s="844">
        <f t="shared" si="8"/>
        <v>11662696</v>
      </c>
      <c r="L41" s="869" t="e">
        <f>VLOOKUP(B41,'[3]vật kiến trúc 2026'!B33:$L$442,4,0)</f>
        <v>#REF!</v>
      </c>
    </row>
    <row r="42" spans="1:17" ht="43.5" customHeight="1" x14ac:dyDescent="0.25">
      <c r="A42" s="941">
        <v>3</v>
      </c>
      <c r="B42" s="1508" t="str">
        <f>'vật kiến trúc 2026'!B335</f>
        <v>Chuồng gà: khung cột sắt, mái tôn, nền sắt lưới, vách tôn</v>
      </c>
      <c r="C42" s="1508"/>
      <c r="D42" s="1508"/>
      <c r="E42" s="1508"/>
      <c r="F42" s="940" t="str">
        <f>VLOOKUP(B42,'[3]vật kiến trúc 2026'!$B$3:$D$442,2,0)</f>
        <v>m2</v>
      </c>
      <c r="G42" s="1509">
        <f>VLOOKUP(B42,'[3]vật kiến trúc 2026'!B33:$D$442,3,0)</f>
        <v>598000</v>
      </c>
      <c r="H42" s="1509"/>
      <c r="I42" s="907">
        <f>3.7*3.5</f>
        <v>12.950000000000001</v>
      </c>
      <c r="J42" s="868">
        <v>0.8</v>
      </c>
      <c r="K42" s="844">
        <f t="shared" si="8"/>
        <v>6195280</v>
      </c>
      <c r="L42" s="869" t="str">
        <f>VLOOKUP(B42,'[3]vật kiến trúc 2026'!B34:$L$442,4,0)</f>
        <v>áp bằng chuồng heo, chuồng bò, gà, vịt ... bán kiên cố</v>
      </c>
    </row>
    <row r="43" spans="1:17" ht="75.75" customHeight="1" x14ac:dyDescent="0.25">
      <c r="A43" s="941">
        <v>4</v>
      </c>
      <c r="B43" s="1508" t="str">
        <f>'vật kiến trúc 2026'!B445</f>
        <v>Ống nhựa PVC D60</v>
      </c>
      <c r="C43" s="1508"/>
      <c r="D43" s="1508"/>
      <c r="E43" s="1508"/>
      <c r="F43" s="940" t="str">
        <f>VLOOKUP(B43,'[3]vật kiến trúc 2026'!$B$3:$D$642,2,0)</f>
        <v>m</v>
      </c>
      <c r="G43" s="1509">
        <f>VLOOKUP(B43,'[3]vật kiến trúc 2026'!B34:$D$642,3,0)</f>
        <v>25900</v>
      </c>
      <c r="H43" s="1509"/>
      <c r="I43" s="906">
        <v>140.5</v>
      </c>
      <c r="J43" s="868">
        <v>0.8</v>
      </c>
      <c r="K43" s="844">
        <f t="shared" si="8"/>
        <v>2911160</v>
      </c>
      <c r="L43" s="869" t="str">
        <f>VLOOKUP(B43,'[3]vật kiến trúc 2026'!B35:$L$642,4,0)</f>
        <v>áp Ống nhựa uPVC D60x2.0mm
(929) Phụ lục 2- BÁO GIÁ VẬT LIỆU XÂY DỰNG TRÊN ĐỊA BÀN TỈNH ĐỒNG NAI THÁNG 1, THÁNG 2 NĂM 2026</v>
      </c>
    </row>
    <row r="44" spans="1:17" ht="41.25" customHeight="1" x14ac:dyDescent="0.25">
      <c r="A44" s="941">
        <v>5</v>
      </c>
      <c r="B44" s="1508" t="str">
        <f>'vật kiến trúc 2026'!B464</f>
        <v>Béc tưới Ø27</v>
      </c>
      <c r="C44" s="1508"/>
      <c r="D44" s="1508"/>
      <c r="E44" s="1508"/>
      <c r="F44" s="940" t="str">
        <f>VLOOKUP(B44,'vật kiến trúc 2026'!$B$3:$D$468,2,0)</f>
        <v>cái</v>
      </c>
      <c r="G44" s="1509">
        <f>VLOOKUP(B44,'vật kiến trúc 2026'!$B$3:$D$468,3,0)</f>
        <v>68250</v>
      </c>
      <c r="H44" s="1509"/>
      <c r="I44" s="936">
        <v>40</v>
      </c>
      <c r="J44" s="868">
        <v>0.8</v>
      </c>
      <c r="K44" s="844">
        <f t="shared" si="8"/>
        <v>2184000</v>
      </c>
      <c r="L44" s="869" t="str">
        <f>VLOOKUP(B44,'vật kiến trúc 2026'!$B$3:$E$468,4,0)</f>
        <v>tham khảo giá thị trường
https://vietannong.com.vn/bec_tuoi_chinh_goc_phi_27_van27pc</v>
      </c>
    </row>
    <row r="45" spans="1:17" ht="69.75" customHeight="1" x14ac:dyDescent="0.25">
      <c r="A45" s="941">
        <v>6</v>
      </c>
      <c r="B45" s="1508" t="str">
        <f>'vật kiến trúc 2026'!B447</f>
        <v>Ống nhựa PVC D27</v>
      </c>
      <c r="C45" s="1508"/>
      <c r="D45" s="1508"/>
      <c r="E45" s="1508"/>
      <c r="F45" s="940" t="str">
        <f>VLOOKUP(B45,'[3]vật kiến trúc 2026'!$B$1:$D$542,2,0)</f>
        <v>m</v>
      </c>
      <c r="G45" s="1509">
        <f>VLOOKUP(B45,'[3]vật kiến trúc 2026'!B37:$D$542,3,0)</f>
        <v>10100</v>
      </c>
      <c r="H45" s="1509"/>
      <c r="I45" s="906">
        <v>150</v>
      </c>
      <c r="J45" s="868">
        <v>0.8</v>
      </c>
      <c r="K45" s="844">
        <f t="shared" si="8"/>
        <v>1212000</v>
      </c>
      <c r="L45" s="869" t="str">
        <f>VLOOKUP(B45,'[3]vật kiến trúc 2026'!B38:$L$542,4,0)</f>
        <v>áp Ống nhựa uPVC D27x1.8mm
(923) Phụ lục 2- BÁO GIÁ VẬT LIỆU XÂY DỰNG TRÊN ĐỊA BÀN TỈNH ĐỒNG NAI THÁNG 1, THÁNG 2 NĂM 2026</v>
      </c>
    </row>
    <row r="46" spans="1:17" ht="33.75" customHeight="1" x14ac:dyDescent="0.25">
      <c r="A46" s="1480" t="s">
        <v>85</v>
      </c>
      <c r="B46" s="1480"/>
      <c r="C46" s="1480"/>
      <c r="D46" s="1480"/>
      <c r="E46" s="1480"/>
      <c r="F46" s="1480"/>
      <c r="G46" s="1480"/>
      <c r="H46" s="1480"/>
      <c r="I46" s="1480"/>
      <c r="J46" s="1480"/>
      <c r="K46" s="871">
        <f>SUM(K40:K45)</f>
        <v>93285136</v>
      </c>
      <c r="L46" s="872"/>
    </row>
    <row r="47" spans="1:17" ht="45.75" customHeight="1" x14ac:dyDescent="0.25">
      <c r="A47" s="1481" t="s">
        <v>10443</v>
      </c>
      <c r="B47" s="1481"/>
      <c r="C47" s="1481"/>
      <c r="D47" s="1481"/>
      <c r="E47" s="1481"/>
      <c r="F47" s="1481"/>
      <c r="G47" s="1481"/>
      <c r="H47" s="1481"/>
      <c r="I47" s="1481"/>
      <c r="J47" s="1481"/>
      <c r="K47" s="1481"/>
      <c r="L47" s="1481"/>
      <c r="M47" s="903">
        <f>K49*1.5</f>
        <v>1665151.5</v>
      </c>
      <c r="N47" s="926"/>
      <c r="O47" s="931"/>
    </row>
    <row r="48" spans="1:17" ht="46.5" customHeight="1" x14ac:dyDescent="0.25">
      <c r="A48" s="942" t="s">
        <v>25</v>
      </c>
      <c r="B48" s="1480" t="s">
        <v>87</v>
      </c>
      <c r="C48" s="1480"/>
      <c r="D48" s="1480"/>
      <c r="E48" s="1480"/>
      <c r="F48" s="942" t="s">
        <v>60</v>
      </c>
      <c r="G48" s="942" t="s">
        <v>31</v>
      </c>
      <c r="H48" s="945" t="s">
        <v>10516</v>
      </c>
      <c r="I48" s="865" t="s">
        <v>61</v>
      </c>
      <c r="J48" s="866" t="s">
        <v>34</v>
      </c>
      <c r="K48" s="942" t="s">
        <v>35</v>
      </c>
      <c r="L48" s="853" t="s">
        <v>41</v>
      </c>
      <c r="M48" s="3">
        <f>I24</f>
        <v>1374.3000000000002</v>
      </c>
      <c r="N48" s="2">
        <v>1273.0999999999999</v>
      </c>
      <c r="O48" s="927"/>
      <c r="P48" s="928"/>
      <c r="Q48" s="932"/>
    </row>
    <row r="49" spans="1:17" ht="43.5" customHeight="1" x14ac:dyDescent="0.25">
      <c r="A49" s="1301">
        <v>1</v>
      </c>
      <c r="B49" s="1544" t="s">
        <v>1027</v>
      </c>
      <c r="C49" s="1544"/>
      <c r="D49" s="1544"/>
      <c r="E49" s="1544"/>
      <c r="F49" s="940" t="str">
        <f>VLOOKUP(B49,'[3]CÂY TRỒNG 2026'!$B$3:$D$10269,2,0)</f>
        <v>cây</v>
      </c>
      <c r="G49" s="930">
        <f>VLOOKUP(B49,'[3]CÂY TRỒNG 2026'!$B$3:$D$10269,3,0)</f>
        <v>1387626</v>
      </c>
      <c r="H49" s="940">
        <f>VLOOKUP(B49,'CÂY TRỒNG 2026'!$B$3:$E$9990,4,0)</f>
        <v>123</v>
      </c>
      <c r="I49" s="867">
        <v>1</v>
      </c>
      <c r="J49" s="727">
        <v>0.8</v>
      </c>
      <c r="K49" s="944">
        <f t="shared" ref="K49:K54" si="9">ROUND(G49*I49*J49,)</f>
        <v>1110101</v>
      </c>
      <c r="L49" s="1543" t="s">
        <v>10543</v>
      </c>
      <c r="M49" s="931">
        <f>I49*10000/H49</f>
        <v>81.300813008130078</v>
      </c>
      <c r="N49" s="90">
        <f>M48-N48</f>
        <v>101.20000000000027</v>
      </c>
      <c r="Q49" s="933"/>
    </row>
    <row r="50" spans="1:17" ht="43.5" customHeight="1" x14ac:dyDescent="0.25">
      <c r="A50" s="1302"/>
      <c r="B50" s="1544" t="s">
        <v>1027</v>
      </c>
      <c r="C50" s="1544"/>
      <c r="D50" s="1544"/>
      <c r="E50" s="1544"/>
      <c r="F50" s="940" t="str">
        <f>VLOOKUP(B50,'[3]CÂY TRỒNG 2026'!$B$3:$D$10269,2,0)</f>
        <v>cây</v>
      </c>
      <c r="G50" s="732">
        <f>VLOOKUP(B50,'[3]CÂY TRỒNG 2026'!$B$3:$D$10269,3,0)</f>
        <v>1387626</v>
      </c>
      <c r="H50" s="940">
        <f>VLOOKUP(B50,'CÂY TRỒNG 2026'!$B$3:$E$9990,4,0)</f>
        <v>123</v>
      </c>
      <c r="I50" s="867">
        <v>1</v>
      </c>
      <c r="J50" s="727">
        <v>0</v>
      </c>
      <c r="K50" s="905">
        <f t="shared" si="9"/>
        <v>0</v>
      </c>
      <c r="L50" s="1543"/>
      <c r="M50" s="931"/>
      <c r="N50" s="90"/>
      <c r="Q50" s="933"/>
    </row>
    <row r="51" spans="1:17" ht="43.5" customHeight="1" x14ac:dyDescent="0.25">
      <c r="A51" s="1535"/>
      <c r="B51" s="1544" t="s">
        <v>1023</v>
      </c>
      <c r="C51" s="1544"/>
      <c r="D51" s="1544"/>
      <c r="E51" s="1544"/>
      <c r="F51" s="940" t="str">
        <f>VLOOKUP(B51,'[3]CÂY TRỒNG 2026'!$B$3:$D$10269,2,0)</f>
        <v>cây</v>
      </c>
      <c r="G51" s="732">
        <f>VLOOKUP(B51,'[3]CÂY TRỒNG 2026'!$B$3:$D$10269,3,0)</f>
        <v>673935</v>
      </c>
      <c r="H51" s="940">
        <f>VLOOKUP(B51,'CÂY TRỒNG 2026'!$B$3:$E$9990,4,0)</f>
        <v>123</v>
      </c>
      <c r="I51" s="867">
        <v>6</v>
      </c>
      <c r="J51" s="727">
        <v>0</v>
      </c>
      <c r="K51" s="905">
        <f t="shared" si="9"/>
        <v>0</v>
      </c>
      <c r="L51" s="1543"/>
      <c r="M51" s="931">
        <f>I51*10000/H51</f>
        <v>487.80487804878049</v>
      </c>
      <c r="N51" s="929">
        <f>N49*H49/10000</f>
        <v>1.2447600000000034</v>
      </c>
      <c r="Q51" s="933"/>
    </row>
    <row r="52" spans="1:17" ht="43.5" customHeight="1" x14ac:dyDescent="0.25">
      <c r="A52" s="1301">
        <v>2</v>
      </c>
      <c r="B52" s="1544" t="s">
        <v>201</v>
      </c>
      <c r="C52" s="1544"/>
      <c r="D52" s="1544"/>
      <c r="E52" s="1544"/>
      <c r="F52" s="940" t="str">
        <f>VLOOKUP(B52,'[3]CÂY TRỒNG 2026'!$B$3:$D$10269,2,0)</f>
        <v>ha</v>
      </c>
      <c r="G52" s="940">
        <f>VLOOKUP(B52,'[3]CÂY TRỒNG 2026'!$B$3:$D$10269,3,0)</f>
        <v>280000000</v>
      </c>
      <c r="H52" s="940"/>
      <c r="I52" s="870">
        <f>24/10000</f>
        <v>2.3999999999999998E-3</v>
      </c>
      <c r="J52" s="727">
        <v>0.8</v>
      </c>
      <c r="K52" s="944">
        <f t="shared" si="9"/>
        <v>537600</v>
      </c>
      <c r="L52" s="1543"/>
      <c r="M52" s="923"/>
      <c r="N52" s="926"/>
      <c r="O52" s="928"/>
    </row>
    <row r="53" spans="1:17" ht="43.5" customHeight="1" x14ac:dyDescent="0.25">
      <c r="A53" s="1535"/>
      <c r="B53" s="1544" t="s">
        <v>201</v>
      </c>
      <c r="C53" s="1544"/>
      <c r="D53" s="1544"/>
      <c r="E53" s="1544"/>
      <c r="F53" s="1074" t="str">
        <f>VLOOKUP(B53,'[3]CÂY TRỒNG 2026'!$B$3:$D$10269,2,0)</f>
        <v>ha</v>
      </c>
      <c r="G53" s="1074">
        <f>VLOOKUP(B53,'[3]CÂY TRỒNG 2026'!$B$3:$D$10269,3,0)</f>
        <v>280000000</v>
      </c>
      <c r="H53" s="1074"/>
      <c r="I53" s="870">
        <f>40/10000-I52</f>
        <v>1.6000000000000003E-3</v>
      </c>
      <c r="J53" s="727">
        <v>0</v>
      </c>
      <c r="K53" s="905">
        <f t="shared" si="9"/>
        <v>0</v>
      </c>
      <c r="L53" s="1543"/>
      <c r="M53" s="923"/>
      <c r="N53" s="926"/>
      <c r="O53" s="928"/>
    </row>
    <row r="54" spans="1:17" ht="43.5" customHeight="1" x14ac:dyDescent="0.25">
      <c r="A54" s="941">
        <v>3</v>
      </c>
      <c r="B54" s="1544" t="s">
        <v>133</v>
      </c>
      <c r="C54" s="1544"/>
      <c r="D54" s="1544"/>
      <c r="E54" s="1544"/>
      <c r="F54" s="940" t="str">
        <f>VLOOKUP(B54,'[3]CÂY TRỒNG 2026'!$B$3:$D$10269,2,0)</f>
        <v>ha</v>
      </c>
      <c r="G54" s="930">
        <f>VLOOKUP(B54,'[3]CÂY TRỒNG 2026'!$B$3:$D$10269,3,0)</f>
        <v>25500000</v>
      </c>
      <c r="H54" s="940"/>
      <c r="I54" s="870">
        <f>1237.1/10000</f>
        <v>0.12370999999999999</v>
      </c>
      <c r="J54" s="727">
        <v>1</v>
      </c>
      <c r="K54" s="944">
        <f t="shared" si="9"/>
        <v>3154605</v>
      </c>
      <c r="L54" s="1543"/>
      <c r="M54" s="874"/>
      <c r="N54" s="90"/>
    </row>
    <row r="55" spans="1:17" ht="28.5" customHeight="1" x14ac:dyDescent="0.25">
      <c r="A55" s="1480" t="s">
        <v>111</v>
      </c>
      <c r="B55" s="1480"/>
      <c r="C55" s="1480"/>
      <c r="D55" s="1480"/>
      <c r="E55" s="1480"/>
      <c r="F55" s="1480"/>
      <c r="G55" s="1480"/>
      <c r="H55" s="1480"/>
      <c r="I55" s="1480"/>
      <c r="J55" s="1480"/>
      <c r="K55" s="111">
        <f>SUM(K49:K54)</f>
        <v>4802306</v>
      </c>
      <c r="L55" s="872"/>
      <c r="M55" s="874"/>
      <c r="N55" s="3"/>
    </row>
    <row r="56" spans="1:17" ht="41.25" customHeight="1" x14ac:dyDescent="0.25">
      <c r="A56" s="1481" t="s">
        <v>112</v>
      </c>
      <c r="B56" s="1482"/>
      <c r="C56" s="1482"/>
      <c r="D56" s="1482"/>
      <c r="E56" s="1482"/>
      <c r="F56" s="1482"/>
      <c r="G56" s="1482"/>
      <c r="H56" s="1482"/>
      <c r="I56" s="1482"/>
      <c r="J56" s="1482"/>
      <c r="K56" s="111">
        <f>IF(K24+K37+K46+K55&lt;20000000,2000000,IF(K24+K37+K46+K55&lt;50000000,4000000,IF(K24+K37+K46+K55&lt;100000000,8000000,IF(K24+K37+K46+K55&lt;200000000,12000000,IF(K24+K37+K46+K55&lt;500000000,16000000,20000000)))))</f>
        <v>20000000</v>
      </c>
      <c r="L56" s="112" t="s">
        <v>113</v>
      </c>
    </row>
    <row r="57" spans="1:17" ht="30" customHeight="1" x14ac:dyDescent="0.25">
      <c r="A57" s="1480" t="s">
        <v>114</v>
      </c>
      <c r="B57" s="1480"/>
      <c r="C57" s="1480"/>
      <c r="D57" s="1480"/>
      <c r="E57" s="1480"/>
      <c r="F57" s="1480"/>
      <c r="G57" s="1480"/>
      <c r="H57" s="1480"/>
      <c r="I57" s="1480"/>
      <c r="J57" s="1480"/>
      <c r="K57" s="875">
        <f>K56+K55+K46+K24+K37</f>
        <v>1409066297</v>
      </c>
      <c r="L57" s="872"/>
      <c r="M57" s="114">
        <f>K56+K37+K24+K55+K46</f>
        <v>1409066297</v>
      </c>
    </row>
    <row r="58" spans="1:17" s="116" customFormat="1" ht="52.5" customHeight="1" x14ac:dyDescent="0.25">
      <c r="A58" s="1483" t="s">
        <v>115</v>
      </c>
      <c r="B58" s="1483"/>
      <c r="C58" s="1483"/>
      <c r="D58" s="1483"/>
      <c r="E58" s="1483"/>
      <c r="F58" s="1483"/>
      <c r="G58" s="1483"/>
      <c r="H58" s="1483"/>
      <c r="I58" s="1483"/>
      <c r="J58" s="1483"/>
      <c r="K58" s="1483"/>
      <c r="L58" s="1483"/>
      <c r="M58" s="854"/>
      <c r="O58" s="876"/>
      <c r="P58" s="876"/>
    </row>
    <row r="59" spans="1:17" s="119" customFormat="1" ht="48" customHeight="1" x14ac:dyDescent="0.25">
      <c r="A59" s="1479" t="s">
        <v>10375</v>
      </c>
      <c r="B59" s="1479"/>
      <c r="C59" s="1479"/>
      <c r="D59" s="1479"/>
      <c r="E59" s="1479"/>
      <c r="F59" s="1479"/>
      <c r="G59" s="1479"/>
      <c r="H59" s="1479"/>
      <c r="I59" s="1479"/>
      <c r="J59" s="1479"/>
      <c r="K59" s="1479"/>
      <c r="L59" s="1479"/>
      <c r="M59" s="884"/>
      <c r="O59" s="876"/>
      <c r="P59" s="876"/>
    </row>
    <row r="60" spans="1:17" s="119" customFormat="1" ht="54" customHeight="1" x14ac:dyDescent="0.25">
      <c r="A60" s="1479" t="s">
        <v>117</v>
      </c>
      <c r="B60" s="1479"/>
      <c r="C60" s="1479"/>
      <c r="D60" s="1479"/>
      <c r="E60" s="1479"/>
      <c r="F60" s="1479"/>
      <c r="G60" s="1479"/>
      <c r="H60" s="1479"/>
      <c r="I60" s="1479"/>
      <c r="J60" s="1479"/>
      <c r="K60" s="877">
        <f>K57</f>
        <v>1409066297</v>
      </c>
      <c r="L60" s="878" t="s">
        <v>118</v>
      </c>
      <c r="M60" s="884"/>
      <c r="O60" s="876"/>
      <c r="P60" s="876"/>
    </row>
    <row r="61" spans="1:17" s="119" customFormat="1" ht="14.25" x14ac:dyDescent="0.25">
      <c r="A61" s="1479" t="s">
        <v>119</v>
      </c>
      <c r="B61" s="1479"/>
      <c r="C61" s="1479"/>
      <c r="D61" s="1479"/>
      <c r="E61" s="1479"/>
      <c r="F61" s="1479"/>
      <c r="G61" s="1479"/>
      <c r="H61" s="1479"/>
      <c r="I61" s="1479"/>
      <c r="J61" s="1479"/>
      <c r="K61" s="1479"/>
      <c r="L61" s="1479"/>
      <c r="M61" s="884"/>
      <c r="O61" s="876"/>
      <c r="P61" s="876"/>
    </row>
    <row r="62" spans="1:17" s="123" customFormat="1" ht="15" customHeight="1" x14ac:dyDescent="0.25">
      <c r="A62" s="1484" t="s">
        <v>120</v>
      </c>
      <c r="B62" s="1484"/>
      <c r="C62" s="1484"/>
      <c r="D62" s="879"/>
      <c r="E62" s="879"/>
      <c r="F62" s="1485" t="s">
        <v>10444</v>
      </c>
      <c r="G62" s="1485"/>
      <c r="H62" s="1485"/>
      <c r="I62" s="1485"/>
      <c r="J62" s="1485"/>
      <c r="K62" s="879"/>
      <c r="L62" s="884" t="s">
        <v>122</v>
      </c>
      <c r="M62" s="884"/>
      <c r="O62" s="753"/>
      <c r="P62" s="753"/>
    </row>
    <row r="63" spans="1:17" s="123" customFormat="1" x14ac:dyDescent="0.25">
      <c r="A63" s="880"/>
      <c r="B63" s="880"/>
      <c r="C63" s="880"/>
      <c r="L63" s="884" t="s">
        <v>123</v>
      </c>
      <c r="M63" s="756"/>
      <c r="O63" s="753"/>
      <c r="P63" s="753"/>
    </row>
    <row r="64" spans="1:17" s="123" customFormat="1" x14ac:dyDescent="0.25">
      <c r="A64" s="881"/>
      <c r="B64" s="761"/>
      <c r="C64" s="761"/>
      <c r="G64" s="761"/>
      <c r="H64" s="761"/>
      <c r="I64" s="882"/>
      <c r="L64" s="883"/>
      <c r="M64" s="761"/>
      <c r="O64" s="753"/>
      <c r="P64" s="753"/>
    </row>
    <row r="65" spans="1:16" s="123" customFormat="1" x14ac:dyDescent="0.25">
      <c r="A65" s="881"/>
      <c r="B65" s="761"/>
      <c r="C65" s="761"/>
      <c r="G65" s="761"/>
      <c r="H65" s="761"/>
      <c r="I65" s="882"/>
      <c r="L65" s="883"/>
      <c r="M65" s="761"/>
      <c r="O65" s="753"/>
      <c r="P65" s="753"/>
    </row>
    <row r="66" spans="1:16" s="123" customFormat="1" x14ac:dyDescent="0.25">
      <c r="A66" s="881"/>
      <c r="B66" s="761"/>
      <c r="C66" s="761"/>
      <c r="G66" s="761"/>
      <c r="H66" s="761"/>
      <c r="I66" s="882"/>
      <c r="L66" s="883"/>
      <c r="M66" s="761"/>
      <c r="O66" s="753"/>
      <c r="P66" s="753"/>
    </row>
    <row r="67" spans="1:16" s="123" customFormat="1" x14ac:dyDescent="0.25">
      <c r="A67" s="881"/>
      <c r="B67" s="761"/>
      <c r="C67" s="761"/>
      <c r="G67" s="761"/>
      <c r="H67" s="761"/>
      <c r="I67" s="882"/>
      <c r="L67" s="883"/>
      <c r="M67" s="761"/>
      <c r="O67" s="753"/>
      <c r="P67" s="753"/>
    </row>
    <row r="68" spans="1:16" s="123" customFormat="1" x14ac:dyDescent="0.25">
      <c r="A68" s="881"/>
      <c r="B68" s="761"/>
      <c r="C68" s="761"/>
      <c r="G68" s="761"/>
      <c r="H68" s="761"/>
      <c r="I68" s="882"/>
      <c r="L68" s="883"/>
      <c r="M68" s="761"/>
      <c r="O68" s="753"/>
      <c r="P68" s="753"/>
    </row>
    <row r="69" spans="1:16" s="123" customFormat="1" x14ac:dyDescent="0.25">
      <c r="A69" s="881"/>
      <c r="B69" s="761"/>
      <c r="C69" s="761"/>
      <c r="G69" s="761"/>
      <c r="H69" s="761"/>
      <c r="I69" s="882"/>
      <c r="L69" s="883"/>
      <c r="M69" s="761"/>
      <c r="O69" s="753"/>
      <c r="P69" s="753"/>
    </row>
    <row r="70" spans="1:16" s="123" customFormat="1" ht="22.5" customHeight="1" x14ac:dyDescent="0.25">
      <c r="A70" s="1486" t="s">
        <v>125</v>
      </c>
      <c r="B70" s="1486"/>
      <c r="C70" s="1486"/>
      <c r="D70" s="879"/>
      <c r="E70" s="879"/>
      <c r="F70" s="1485" t="s">
        <v>126</v>
      </c>
      <c r="G70" s="1485"/>
      <c r="H70" s="1485"/>
      <c r="I70" s="1485" t="s">
        <v>126</v>
      </c>
      <c r="J70" s="1485"/>
      <c r="K70" s="879"/>
      <c r="L70" s="884" t="s">
        <v>127</v>
      </c>
      <c r="M70" s="756"/>
      <c r="O70" s="753"/>
      <c r="P70" s="753"/>
    </row>
  </sheetData>
  <mergeCells count="82">
    <mergeCell ref="N10:T10"/>
    <mergeCell ref="A2:G2"/>
    <mergeCell ref="I2:L2"/>
    <mergeCell ref="A3:G3"/>
    <mergeCell ref="I3:L3"/>
    <mergeCell ref="I5:L5"/>
    <mergeCell ref="A6:L6"/>
    <mergeCell ref="A7:L7"/>
    <mergeCell ref="E8:L8"/>
    <mergeCell ref="A9:D9"/>
    <mergeCell ref="E9:F9"/>
    <mergeCell ref="A10:B10"/>
    <mergeCell ref="E12:L12"/>
    <mergeCell ref="E15:L15"/>
    <mergeCell ref="A16:L16"/>
    <mergeCell ref="A17:L17"/>
    <mergeCell ref="N17:T24"/>
    <mergeCell ref="A24:H24"/>
    <mergeCell ref="I18:J18"/>
    <mergeCell ref="I19:J19"/>
    <mergeCell ref="I20:J20"/>
    <mergeCell ref="I21:J21"/>
    <mergeCell ref="I22:J22"/>
    <mergeCell ref="I23:J23"/>
    <mergeCell ref="I24:J24"/>
    <mergeCell ref="A25:K25"/>
    <mergeCell ref="B26:H26"/>
    <mergeCell ref="I26:L26"/>
    <mergeCell ref="A33:H33"/>
    <mergeCell ref="B34:H34"/>
    <mergeCell ref="I34:L34"/>
    <mergeCell ref="G27:H27"/>
    <mergeCell ref="G28:H28"/>
    <mergeCell ref="G29:H29"/>
    <mergeCell ref="G30:H30"/>
    <mergeCell ref="G31:H31"/>
    <mergeCell ref="G32:H32"/>
    <mergeCell ref="B39:E39"/>
    <mergeCell ref="G39:H39"/>
    <mergeCell ref="B35:C35"/>
    <mergeCell ref="G35:H35"/>
    <mergeCell ref="B36:C36"/>
    <mergeCell ref="G36:H36"/>
    <mergeCell ref="A37:J37"/>
    <mergeCell ref="A38:L38"/>
    <mergeCell ref="B43:E43"/>
    <mergeCell ref="G43:H43"/>
    <mergeCell ref="B44:E44"/>
    <mergeCell ref="G44:H44"/>
    <mergeCell ref="B40:E40"/>
    <mergeCell ref="G40:H40"/>
    <mergeCell ref="B41:E41"/>
    <mergeCell ref="G41:H41"/>
    <mergeCell ref="B42:E42"/>
    <mergeCell ref="G42:H42"/>
    <mergeCell ref="A55:J55"/>
    <mergeCell ref="B45:E45"/>
    <mergeCell ref="G45:H45"/>
    <mergeCell ref="A46:J46"/>
    <mergeCell ref="A47:L47"/>
    <mergeCell ref="B48:E48"/>
    <mergeCell ref="B49:E49"/>
    <mergeCell ref="B51:E51"/>
    <mergeCell ref="A49:A51"/>
    <mergeCell ref="B53:E53"/>
    <mergeCell ref="A52:A53"/>
    <mergeCell ref="A62:C62"/>
    <mergeCell ref="F62:J62"/>
    <mergeCell ref="A70:C70"/>
    <mergeCell ref="F70:J70"/>
    <mergeCell ref="L20:L23"/>
    <mergeCell ref="L49:L54"/>
    <mergeCell ref="B50:E50"/>
    <mergeCell ref="L28:L32"/>
    <mergeCell ref="A56:J56"/>
    <mergeCell ref="A57:J57"/>
    <mergeCell ref="A58:L58"/>
    <mergeCell ref="A59:L59"/>
    <mergeCell ref="A60:J60"/>
    <mergeCell ref="A61:L61"/>
    <mergeCell ref="B52:E52"/>
    <mergeCell ref="B54:E54"/>
  </mergeCells>
  <pageMargins left="0.51181102362204722" right="0.19685039370078741" top="0.19685039370078741" bottom="0.19685039370078741" header="0.19685039370078741" footer="0.23622047244094491"/>
  <pageSetup paperSize="9" scale="70" fitToHeight="0" orientation="portrait" r:id="rId1"/>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V64"/>
  <sheetViews>
    <sheetView topLeftCell="A39"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15</v>
      </c>
    </row>
    <row r="2" spans="1:22" x14ac:dyDescent="0.25">
      <c r="A2" s="1270" t="s">
        <v>0</v>
      </c>
      <c r="B2" s="1270"/>
      <c r="C2" s="1270"/>
      <c r="D2" s="1270"/>
      <c r="E2" s="1270"/>
      <c r="F2" s="1270"/>
      <c r="G2" s="1270"/>
      <c r="H2" s="137"/>
      <c r="I2" s="1436" t="s">
        <v>1</v>
      </c>
      <c r="J2" s="1436"/>
      <c r="K2" s="1436"/>
      <c r="L2" s="1436"/>
    </row>
    <row r="3" spans="1:22" x14ac:dyDescent="0.25">
      <c r="A3" s="1272" t="s">
        <v>2</v>
      </c>
      <c r="B3" s="1272"/>
      <c r="C3" s="1272"/>
      <c r="D3" s="1272"/>
      <c r="E3" s="1272"/>
      <c r="F3" s="1272"/>
      <c r="G3" s="1272"/>
      <c r="H3" s="138"/>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10558</v>
      </c>
      <c r="F8" s="1442"/>
      <c r="G8" s="1442"/>
      <c r="H8" s="1442"/>
      <c r="I8" s="1442"/>
      <c r="J8" s="1442"/>
      <c r="K8" s="1442"/>
      <c r="L8" s="1442"/>
      <c r="N8" s="828"/>
      <c r="O8" s="823"/>
      <c r="P8" s="823"/>
    </row>
    <row r="9" spans="1:22" ht="34.5" customHeight="1" x14ac:dyDescent="0.25">
      <c r="A9" s="1443" t="s">
        <v>9</v>
      </c>
      <c r="B9" s="1443"/>
      <c r="C9" s="1443"/>
      <c r="D9" s="1443"/>
      <c r="E9" s="1444" t="s">
        <v>10559</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10560</v>
      </c>
      <c r="F11" s="832"/>
      <c r="G11" s="831"/>
      <c r="H11" s="831"/>
      <c r="I11" s="833"/>
      <c r="J11" s="832"/>
      <c r="K11" s="831"/>
      <c r="L11" s="834"/>
      <c r="N11" s="136"/>
      <c r="O11" s="136"/>
      <c r="P11" s="136"/>
      <c r="Q11" s="136"/>
      <c r="R11" s="136"/>
      <c r="S11" s="136"/>
      <c r="T11" s="136"/>
    </row>
    <row r="12" spans="1:22" ht="86.25" customHeight="1" x14ac:dyDescent="0.25">
      <c r="A12" s="830" t="s">
        <v>15</v>
      </c>
      <c r="B12" s="830"/>
      <c r="C12" s="830"/>
      <c r="E12" s="1532" t="s">
        <v>10551</v>
      </c>
      <c r="F12" s="1532"/>
      <c r="G12" s="1532"/>
      <c r="H12" s="1532"/>
      <c r="I12" s="1532"/>
      <c r="J12" s="1532"/>
      <c r="K12" s="1532"/>
      <c r="L12" s="1532"/>
      <c r="N12" s="136"/>
      <c r="O12" s="136"/>
      <c r="P12" s="136"/>
      <c r="Q12" s="136"/>
      <c r="R12" s="136"/>
      <c r="S12" s="136"/>
      <c r="T12" s="136"/>
    </row>
    <row r="13" spans="1:22" ht="22.5" customHeight="1" x14ac:dyDescent="0.25">
      <c r="A13" s="830" t="s">
        <v>17</v>
      </c>
      <c r="B13" s="830"/>
      <c r="C13" s="830"/>
      <c r="E13" s="836">
        <f>I24</f>
        <v>1185.2000000000003</v>
      </c>
      <c r="F13" s="830" t="s">
        <v>367</v>
      </c>
      <c r="G13" s="831"/>
      <c r="H13" s="831"/>
      <c r="I13" s="833"/>
      <c r="J13" s="832"/>
      <c r="K13" s="831"/>
      <c r="L13" s="834"/>
      <c r="N13" s="136"/>
      <c r="O13" s="136"/>
      <c r="P13" s="136"/>
      <c r="Q13" s="136"/>
      <c r="R13" s="136"/>
      <c r="S13" s="136"/>
      <c r="T13" s="136"/>
    </row>
    <row r="14" spans="1:22" ht="22.5" customHeight="1" x14ac:dyDescent="0.25">
      <c r="A14" s="830" t="s">
        <v>19</v>
      </c>
      <c r="B14" s="830"/>
      <c r="C14" s="830"/>
      <c r="E14" s="75" t="s">
        <v>10445</v>
      </c>
      <c r="F14" s="832"/>
      <c r="G14" s="831"/>
      <c r="H14" s="831"/>
      <c r="I14" s="833"/>
      <c r="J14" s="832"/>
      <c r="K14" s="831"/>
      <c r="L14" s="834"/>
      <c r="N14" s="136"/>
      <c r="O14" s="136"/>
      <c r="P14" s="136"/>
      <c r="Q14" s="136"/>
      <c r="R14" s="136"/>
      <c r="S14" s="136"/>
      <c r="T14" s="136"/>
    </row>
    <row r="15" spans="1:22" ht="148.5" customHeight="1" x14ac:dyDescent="0.25">
      <c r="A15" s="830" t="s">
        <v>21</v>
      </c>
      <c r="B15" s="830"/>
      <c r="C15" s="830"/>
      <c r="E15" s="1446" t="s">
        <v>10544</v>
      </c>
      <c r="F15" s="1447"/>
      <c r="G15" s="1447"/>
      <c r="H15" s="1447"/>
      <c r="I15" s="1447"/>
      <c r="J15" s="1447"/>
      <c r="K15" s="1447"/>
      <c r="L15" s="1447"/>
      <c r="N15" s="136"/>
      <c r="O15" s="136"/>
      <c r="P15" s="136"/>
      <c r="Q15" s="136"/>
      <c r="R15" s="136"/>
      <c r="S15" s="136"/>
      <c r="T15" s="136"/>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01.25" customHeight="1" x14ac:dyDescent="0.25">
      <c r="A18" s="696" t="s">
        <v>25</v>
      </c>
      <c r="B18" s="696" t="s">
        <v>26</v>
      </c>
      <c r="C18" s="696" t="s">
        <v>27</v>
      </c>
      <c r="D18" s="731" t="s">
        <v>10361</v>
      </c>
      <c r="E18" s="731" t="s">
        <v>29</v>
      </c>
      <c r="F18" s="731" t="s">
        <v>30</v>
      </c>
      <c r="G18" s="731" t="s">
        <v>10362</v>
      </c>
      <c r="H18" s="1124" t="s">
        <v>10745</v>
      </c>
      <c r="I18" s="1450" t="s">
        <v>10363</v>
      </c>
      <c r="J18" s="1451"/>
      <c r="K18" s="731" t="s">
        <v>10364</v>
      </c>
      <c r="L18" s="49" t="s">
        <v>10549</v>
      </c>
      <c r="M18" s="97">
        <f>G19*H19</f>
        <v>189210</v>
      </c>
      <c r="N18" s="1499"/>
      <c r="O18" s="1499"/>
      <c r="P18" s="1499"/>
      <c r="Q18" s="1499"/>
      <c r="R18" s="1499"/>
      <c r="S18" s="1499"/>
      <c r="T18" s="1499"/>
    </row>
    <row r="19" spans="1:20" s="2" customFormat="1" ht="58.5" customHeight="1" x14ac:dyDescent="0.25">
      <c r="A19" s="838">
        <v>1</v>
      </c>
      <c r="B19" s="899">
        <v>176</v>
      </c>
      <c r="C19" s="899">
        <v>83</v>
      </c>
      <c r="D19" s="35" t="s">
        <v>18</v>
      </c>
      <c r="E19" s="901" t="s">
        <v>10450</v>
      </c>
      <c r="F19" s="840">
        <v>2</v>
      </c>
      <c r="G19" s="841">
        <f>0.3*530000</f>
        <v>159000</v>
      </c>
      <c r="H19" s="904">
        <v>1.19</v>
      </c>
      <c r="I19" s="1510">
        <v>558.20000000000005</v>
      </c>
      <c r="J19" s="1511"/>
      <c r="K19" s="844">
        <f>ROUND(G19*H19*I19,)</f>
        <v>105617022</v>
      </c>
      <c r="L19" s="897" t="s">
        <v>10466</v>
      </c>
      <c r="M19" s="25"/>
      <c r="N19" s="1499"/>
      <c r="O19" s="1499"/>
      <c r="P19" s="1499"/>
      <c r="Q19" s="1499"/>
      <c r="R19" s="1499"/>
      <c r="S19" s="1499"/>
      <c r="T19" s="1499"/>
    </row>
    <row r="20" spans="1:20" s="2" customFormat="1" ht="36.75" customHeight="1" x14ac:dyDescent="0.25">
      <c r="A20" s="838">
        <v>2</v>
      </c>
      <c r="B20" s="899">
        <v>155</v>
      </c>
      <c r="C20" s="899">
        <v>83</v>
      </c>
      <c r="D20" s="35" t="s">
        <v>18</v>
      </c>
      <c r="E20" s="901" t="s">
        <v>10450</v>
      </c>
      <c r="F20" s="840">
        <v>2</v>
      </c>
      <c r="G20" s="841">
        <f>0.3*530000</f>
        <v>159000</v>
      </c>
      <c r="H20" s="904">
        <v>1.19</v>
      </c>
      <c r="I20" s="1510">
        <v>18.600000000000001</v>
      </c>
      <c r="J20" s="1511">
        <v>1</v>
      </c>
      <c r="K20" s="844">
        <f t="shared" ref="K20:K23" si="0">ROUND(G20*H20*I20,)</f>
        <v>3519306</v>
      </c>
      <c r="L20" s="890" t="s">
        <v>10511</v>
      </c>
      <c r="M20" s="25"/>
      <c r="N20" s="1499"/>
      <c r="O20" s="1499"/>
      <c r="P20" s="1499"/>
      <c r="Q20" s="1499"/>
      <c r="R20" s="1499"/>
      <c r="S20" s="1499"/>
      <c r="T20" s="1499"/>
    </row>
    <row r="21" spans="1:20" s="2" customFormat="1" ht="40.5" customHeight="1" x14ac:dyDescent="0.25">
      <c r="A21" s="838">
        <v>3</v>
      </c>
      <c r="B21" s="899">
        <v>299</v>
      </c>
      <c r="C21" s="899">
        <v>83</v>
      </c>
      <c r="D21" s="35" t="s">
        <v>18</v>
      </c>
      <c r="E21" s="901" t="s">
        <v>10450</v>
      </c>
      <c r="F21" s="840">
        <v>1</v>
      </c>
      <c r="G21" s="841">
        <f>290000*0.9</f>
        <v>261000</v>
      </c>
      <c r="H21" s="904">
        <v>1.19</v>
      </c>
      <c r="I21" s="1510">
        <v>88</v>
      </c>
      <c r="J21" s="1511">
        <v>1</v>
      </c>
      <c r="K21" s="844">
        <f t="shared" si="0"/>
        <v>27331920</v>
      </c>
      <c r="L21" s="1500" t="s">
        <v>10550</v>
      </c>
      <c r="M21" s="25"/>
      <c r="N21" s="1499"/>
      <c r="O21" s="1499"/>
      <c r="P21" s="1499"/>
      <c r="Q21" s="1499"/>
      <c r="R21" s="1499"/>
      <c r="S21" s="1499"/>
      <c r="T21" s="1499"/>
    </row>
    <row r="22" spans="1:20" s="2" customFormat="1" ht="40.5" customHeight="1" x14ac:dyDescent="0.25">
      <c r="A22" s="838">
        <v>4</v>
      </c>
      <c r="B22" s="899">
        <v>298</v>
      </c>
      <c r="C22" s="899">
        <v>82</v>
      </c>
      <c r="D22" s="35" t="s">
        <v>18</v>
      </c>
      <c r="E22" s="901" t="s">
        <v>10450</v>
      </c>
      <c r="F22" s="840">
        <v>1</v>
      </c>
      <c r="G22" s="841">
        <f>290000*0.9</f>
        <v>261000</v>
      </c>
      <c r="H22" s="904">
        <v>1.19</v>
      </c>
      <c r="I22" s="1510">
        <v>196.8</v>
      </c>
      <c r="J22" s="1511">
        <v>1</v>
      </c>
      <c r="K22" s="844">
        <f t="shared" si="0"/>
        <v>61124112</v>
      </c>
      <c r="L22" s="1500"/>
      <c r="M22" s="25"/>
      <c r="N22" s="1499"/>
      <c r="O22" s="1499"/>
      <c r="P22" s="1499"/>
      <c r="Q22" s="1499"/>
      <c r="R22" s="1499"/>
      <c r="S22" s="1499"/>
      <c r="T22" s="1499"/>
    </row>
    <row r="23" spans="1:20" s="2" customFormat="1" ht="40.5" customHeight="1" x14ac:dyDescent="0.25">
      <c r="A23" s="838">
        <v>5</v>
      </c>
      <c r="B23" s="899">
        <v>307</v>
      </c>
      <c r="C23" s="899">
        <v>82</v>
      </c>
      <c r="D23" s="35" t="s">
        <v>18</v>
      </c>
      <c r="E23" s="901" t="s">
        <v>10450</v>
      </c>
      <c r="F23" s="840">
        <v>1</v>
      </c>
      <c r="G23" s="841">
        <f>290000*0.9</f>
        <v>261000</v>
      </c>
      <c r="H23" s="904">
        <v>1.19</v>
      </c>
      <c r="I23" s="1510">
        <v>323.60000000000002</v>
      </c>
      <c r="J23" s="1511">
        <v>1</v>
      </c>
      <c r="K23" s="844">
        <f t="shared" si="0"/>
        <v>100506924</v>
      </c>
      <c r="L23" s="1500"/>
      <c r="M23" s="25"/>
      <c r="N23" s="1499"/>
      <c r="O23" s="1499"/>
      <c r="P23" s="1499"/>
      <c r="Q23" s="1499"/>
      <c r="R23" s="1499"/>
      <c r="S23" s="1499"/>
      <c r="T23" s="1499"/>
    </row>
    <row r="24" spans="1:20" ht="25.5" customHeight="1" x14ac:dyDescent="0.25">
      <c r="A24" s="1452" t="s">
        <v>39</v>
      </c>
      <c r="B24" s="1453"/>
      <c r="C24" s="1453"/>
      <c r="D24" s="1453"/>
      <c r="E24" s="1453"/>
      <c r="F24" s="1453"/>
      <c r="G24" s="1453"/>
      <c r="H24" s="1454"/>
      <c r="I24" s="1512">
        <f>SUM(I19:I23)</f>
        <v>1185.2000000000003</v>
      </c>
      <c r="J24" s="1513"/>
      <c r="K24" s="848">
        <f>SUM(K19:K23)</f>
        <v>298099284</v>
      </c>
      <c r="L24" s="849"/>
      <c r="N24" s="1499"/>
      <c r="O24" s="1499"/>
      <c r="P24" s="1499"/>
      <c r="Q24" s="1499"/>
      <c r="R24" s="1499"/>
      <c r="S24" s="1499"/>
      <c r="T24" s="1499"/>
    </row>
    <row r="25" spans="1:20" ht="60" customHeight="1" x14ac:dyDescent="0.25">
      <c r="A25" s="1457" t="s">
        <v>10460</v>
      </c>
      <c r="B25" s="1280"/>
      <c r="C25" s="1280"/>
      <c r="D25" s="1280"/>
      <c r="E25" s="1280"/>
      <c r="F25" s="1280"/>
      <c r="G25" s="1280"/>
      <c r="H25" s="1280"/>
      <c r="I25" s="1280"/>
      <c r="J25" s="1280"/>
      <c r="K25" s="1280"/>
      <c r="L25" s="49" t="s">
        <v>41</v>
      </c>
    </row>
    <row r="26" spans="1:20" ht="52.5" customHeight="1" x14ac:dyDescent="0.25">
      <c r="A26" s="50">
        <v>1</v>
      </c>
      <c r="B26" s="1506" t="s">
        <v>42</v>
      </c>
      <c r="C26" s="1506"/>
      <c r="D26" s="1506"/>
      <c r="E26" s="1506"/>
      <c r="F26" s="1506"/>
      <c r="G26" s="1506"/>
      <c r="H26" s="1506"/>
      <c r="I26" s="1292" t="s">
        <v>43</v>
      </c>
      <c r="J26" s="1292"/>
      <c r="K26" s="1292"/>
      <c r="L26" s="1292"/>
    </row>
    <row r="27" spans="1:20" ht="58.5" customHeight="1" x14ac:dyDescent="0.25">
      <c r="A27" s="53"/>
      <c r="B27" s="850" t="s">
        <v>26</v>
      </c>
      <c r="C27" s="851" t="s">
        <v>27</v>
      </c>
      <c r="D27" s="858" t="s">
        <v>10361</v>
      </c>
      <c r="E27" s="858" t="s">
        <v>29</v>
      </c>
      <c r="F27" s="858" t="s">
        <v>30</v>
      </c>
      <c r="G27" s="1461" t="s">
        <v>31</v>
      </c>
      <c r="H27" s="1462"/>
      <c r="I27" s="852" t="s">
        <v>33</v>
      </c>
      <c r="J27" s="858" t="s">
        <v>44</v>
      </c>
      <c r="K27" s="858" t="s">
        <v>35</v>
      </c>
      <c r="L27" s="49" t="s">
        <v>41</v>
      </c>
      <c r="M27" s="854"/>
    </row>
    <row r="28" spans="1:20" ht="27.75" customHeight="1" x14ac:dyDescent="0.25">
      <c r="A28" s="139">
        <f t="shared" ref="A28:I28" si="1">A19</f>
        <v>1</v>
      </c>
      <c r="B28" s="139">
        <f t="shared" si="1"/>
        <v>176</v>
      </c>
      <c r="C28" s="139">
        <f t="shared" si="1"/>
        <v>83</v>
      </c>
      <c r="D28" s="139" t="str">
        <f t="shared" si="1"/>
        <v>m²</v>
      </c>
      <c r="E28" s="139" t="str">
        <f t="shared" si="1"/>
        <v>LUK</v>
      </c>
      <c r="F28" s="60">
        <f t="shared" si="1"/>
        <v>2</v>
      </c>
      <c r="G28" s="1463">
        <f t="shared" si="1"/>
        <v>159000</v>
      </c>
      <c r="H28" s="1464"/>
      <c r="I28" s="855">
        <f t="shared" si="1"/>
        <v>558.20000000000005</v>
      </c>
      <c r="J28" s="839">
        <v>1.5</v>
      </c>
      <c r="K28" s="63">
        <f>G28*I28*J28</f>
        <v>133130700</v>
      </c>
      <c r="L28" s="1521" t="s">
        <v>10749</v>
      </c>
      <c r="M28" s="854"/>
    </row>
    <row r="29" spans="1:20" ht="27.75" customHeight="1" x14ac:dyDescent="0.25">
      <c r="A29" s="139">
        <f t="shared" ref="A29:I29" si="2">A20</f>
        <v>2</v>
      </c>
      <c r="B29" s="139">
        <f t="shared" si="2"/>
        <v>155</v>
      </c>
      <c r="C29" s="139">
        <f t="shared" si="2"/>
        <v>83</v>
      </c>
      <c r="D29" s="139" t="str">
        <f t="shared" si="2"/>
        <v>m²</v>
      </c>
      <c r="E29" s="139" t="str">
        <f t="shared" si="2"/>
        <v>LUK</v>
      </c>
      <c r="F29" s="60">
        <f t="shared" si="2"/>
        <v>2</v>
      </c>
      <c r="G29" s="1463">
        <f t="shared" si="2"/>
        <v>159000</v>
      </c>
      <c r="H29" s="1464">
        <f t="shared" si="2"/>
        <v>1.19</v>
      </c>
      <c r="I29" s="855">
        <f t="shared" si="2"/>
        <v>18.600000000000001</v>
      </c>
      <c r="J29" s="839">
        <v>1.5</v>
      </c>
      <c r="K29" s="63">
        <f t="shared" ref="K29:K32" si="3">G29*I29*J29</f>
        <v>4436100</v>
      </c>
      <c r="L29" s="1529"/>
      <c r="M29" s="854"/>
    </row>
    <row r="30" spans="1:20" ht="27.75" customHeight="1" x14ac:dyDescent="0.25">
      <c r="A30" s="139">
        <f t="shared" ref="A30:I30" si="4">A21</f>
        <v>3</v>
      </c>
      <c r="B30" s="139">
        <f t="shared" si="4"/>
        <v>299</v>
      </c>
      <c r="C30" s="139">
        <f t="shared" si="4"/>
        <v>83</v>
      </c>
      <c r="D30" s="139" t="str">
        <f t="shared" si="4"/>
        <v>m²</v>
      </c>
      <c r="E30" s="139" t="str">
        <f t="shared" si="4"/>
        <v>LUK</v>
      </c>
      <c r="F30" s="60">
        <f t="shared" si="4"/>
        <v>1</v>
      </c>
      <c r="G30" s="1463">
        <f t="shared" si="4"/>
        <v>261000</v>
      </c>
      <c r="H30" s="1464">
        <f t="shared" si="4"/>
        <v>1.19</v>
      </c>
      <c r="I30" s="855">
        <f t="shared" si="4"/>
        <v>88</v>
      </c>
      <c r="J30" s="839">
        <v>1.5</v>
      </c>
      <c r="K30" s="63">
        <f t="shared" si="3"/>
        <v>34452000</v>
      </c>
      <c r="L30" s="1529"/>
      <c r="M30" s="854"/>
    </row>
    <row r="31" spans="1:20" ht="27.75" customHeight="1" x14ac:dyDescent="0.25">
      <c r="A31" s="139">
        <f t="shared" ref="A31:I31" si="5">A22</f>
        <v>4</v>
      </c>
      <c r="B31" s="139">
        <f t="shared" si="5"/>
        <v>298</v>
      </c>
      <c r="C31" s="139">
        <f t="shared" si="5"/>
        <v>82</v>
      </c>
      <c r="D31" s="139" t="str">
        <f t="shared" si="5"/>
        <v>m²</v>
      </c>
      <c r="E31" s="139" t="str">
        <f t="shared" si="5"/>
        <v>LUK</v>
      </c>
      <c r="F31" s="60">
        <f t="shared" si="5"/>
        <v>1</v>
      </c>
      <c r="G31" s="1463">
        <f t="shared" si="5"/>
        <v>261000</v>
      </c>
      <c r="H31" s="1464">
        <f t="shared" si="5"/>
        <v>1.19</v>
      </c>
      <c r="I31" s="855">
        <f t="shared" si="5"/>
        <v>196.8</v>
      </c>
      <c r="J31" s="839">
        <v>1.5</v>
      </c>
      <c r="K31" s="63">
        <f t="shared" si="3"/>
        <v>77047200</v>
      </c>
      <c r="L31" s="1529"/>
      <c r="M31" s="854"/>
    </row>
    <row r="32" spans="1:20" ht="27.75" customHeight="1" x14ac:dyDescent="0.25">
      <c r="A32" s="139">
        <f t="shared" ref="A32:I32" si="6">A23</f>
        <v>5</v>
      </c>
      <c r="B32" s="139">
        <f t="shared" si="6"/>
        <v>307</v>
      </c>
      <c r="C32" s="139">
        <f t="shared" si="6"/>
        <v>82</v>
      </c>
      <c r="D32" s="139" t="str">
        <f t="shared" si="6"/>
        <v>m²</v>
      </c>
      <c r="E32" s="139" t="str">
        <f t="shared" si="6"/>
        <v>LUK</v>
      </c>
      <c r="F32" s="60">
        <f t="shared" si="6"/>
        <v>1</v>
      </c>
      <c r="G32" s="1463">
        <f t="shared" si="6"/>
        <v>261000</v>
      </c>
      <c r="H32" s="1464">
        <f t="shared" si="6"/>
        <v>1.19</v>
      </c>
      <c r="I32" s="855">
        <f t="shared" si="6"/>
        <v>323.60000000000002</v>
      </c>
      <c r="J32" s="839">
        <v>1.5</v>
      </c>
      <c r="K32" s="63">
        <f t="shared" si="3"/>
        <v>126689400</v>
      </c>
      <c r="L32" s="1522"/>
      <c r="M32" s="854"/>
    </row>
    <row r="33" spans="1:17" s="116" customFormat="1" ht="33" customHeight="1" x14ac:dyDescent="0.25">
      <c r="A33" s="1289" t="s">
        <v>10368</v>
      </c>
      <c r="B33" s="1289"/>
      <c r="C33" s="1289"/>
      <c r="D33" s="1289"/>
      <c r="E33" s="1289"/>
      <c r="F33" s="1289"/>
      <c r="G33" s="1289"/>
      <c r="H33" s="1289"/>
      <c r="I33" s="846">
        <f>SUM(I28:I32)</f>
        <v>1185.2000000000003</v>
      </c>
      <c r="J33" s="893"/>
      <c r="K33" s="894">
        <f>SUM(K28:K32)</f>
        <v>375755400</v>
      </c>
      <c r="L33" s="895"/>
      <c r="M33" s="854"/>
      <c r="O33" s="896"/>
      <c r="P33" s="896"/>
    </row>
    <row r="34" spans="1:17" s="67" customFormat="1" ht="45.75" customHeight="1" x14ac:dyDescent="0.25">
      <c r="A34" s="50">
        <v>2</v>
      </c>
      <c r="B34" s="1294" t="s">
        <v>10369</v>
      </c>
      <c r="C34" s="1294"/>
      <c r="D34" s="1294"/>
      <c r="E34" s="1294"/>
      <c r="F34" s="1294"/>
      <c r="G34" s="1294"/>
      <c r="H34" s="1294"/>
      <c r="I34" s="1295" t="s">
        <v>10370</v>
      </c>
      <c r="J34" s="1468"/>
      <c r="K34" s="1468"/>
      <c r="L34" s="1468"/>
      <c r="M34" s="856"/>
      <c r="O34" s="857"/>
      <c r="P34" s="857"/>
    </row>
    <row r="35" spans="1:17" s="2" customFormat="1" ht="67.5" customHeight="1" x14ac:dyDescent="0.25">
      <c r="A35" s="139"/>
      <c r="B35" s="1469" t="s">
        <v>10371</v>
      </c>
      <c r="C35" s="1469"/>
      <c r="D35" s="858" t="s">
        <v>50</v>
      </c>
      <c r="E35" s="858" t="s">
        <v>51</v>
      </c>
      <c r="F35" s="858" t="s">
        <v>52</v>
      </c>
      <c r="G35" s="1469" t="s">
        <v>53</v>
      </c>
      <c r="H35" s="1469"/>
      <c r="I35" s="859" t="s">
        <v>54</v>
      </c>
      <c r="J35" s="858" t="s">
        <v>44</v>
      </c>
      <c r="K35" s="860" t="s">
        <v>35</v>
      </c>
      <c r="L35" s="861" t="s">
        <v>41</v>
      </c>
      <c r="M35" s="821"/>
      <c r="O35" s="862"/>
      <c r="P35" s="862"/>
    </row>
    <row r="36" spans="1:17" ht="34.5" customHeight="1" x14ac:dyDescent="0.25">
      <c r="A36" s="139"/>
      <c r="B36" s="1285" t="s">
        <v>10372</v>
      </c>
      <c r="C36" s="1285"/>
      <c r="D36" s="139"/>
      <c r="E36" s="139" t="s">
        <v>56</v>
      </c>
      <c r="F36" s="139">
        <v>6</v>
      </c>
      <c r="G36" s="1286">
        <f>20000*30</f>
        <v>600000</v>
      </c>
      <c r="H36" s="1286"/>
      <c r="I36" s="139">
        <v>1</v>
      </c>
      <c r="J36" s="727">
        <v>0.5</v>
      </c>
      <c r="K36" s="73">
        <f>F36*G36*I36*J36</f>
        <v>1800000</v>
      </c>
      <c r="L36" s="74"/>
      <c r="M36" s="822"/>
      <c r="O36" s="823"/>
      <c r="P36" s="823"/>
    </row>
    <row r="37" spans="1:17" ht="30.75" customHeight="1" x14ac:dyDescent="0.25">
      <c r="A37" s="1289" t="s">
        <v>10373</v>
      </c>
      <c r="B37" s="1289"/>
      <c r="C37" s="1289"/>
      <c r="D37" s="1289"/>
      <c r="E37" s="1289"/>
      <c r="F37" s="1289"/>
      <c r="G37" s="1289"/>
      <c r="H37" s="1289"/>
      <c r="I37" s="1289"/>
      <c r="J37" s="1289"/>
      <c r="K37" s="76">
        <f>K33+K36</f>
        <v>377555400</v>
      </c>
      <c r="L37" s="74"/>
      <c r="M37" s="822"/>
    </row>
    <row r="38" spans="1:17" ht="39.75" customHeight="1" x14ac:dyDescent="0.25">
      <c r="A38" s="1470" t="s">
        <v>10545</v>
      </c>
      <c r="B38" s="1470"/>
      <c r="C38" s="1470"/>
      <c r="D38" s="1470"/>
      <c r="E38" s="1470"/>
      <c r="F38" s="1470"/>
      <c r="G38" s="1470"/>
      <c r="H38" s="1470"/>
      <c r="I38" s="1470"/>
      <c r="J38" s="1470"/>
      <c r="K38" s="1470"/>
      <c r="L38" s="1470"/>
    </row>
    <row r="39" spans="1:17" ht="50.25" customHeight="1" x14ac:dyDescent="0.25">
      <c r="A39" s="851" t="s">
        <v>25</v>
      </c>
      <c r="B39" s="1507" t="s">
        <v>58</v>
      </c>
      <c r="C39" s="1507"/>
      <c r="D39" s="1507"/>
      <c r="E39" s="1507"/>
      <c r="F39" s="864" t="s">
        <v>60</v>
      </c>
      <c r="G39" s="1480" t="s">
        <v>31</v>
      </c>
      <c r="H39" s="1480"/>
      <c r="I39" s="865" t="s">
        <v>61</v>
      </c>
      <c r="J39" s="866" t="s">
        <v>34</v>
      </c>
      <c r="K39" s="863" t="s">
        <v>35</v>
      </c>
      <c r="L39" s="853" t="s">
        <v>41</v>
      </c>
    </row>
    <row r="40" spans="1:17" ht="36" customHeight="1" x14ac:dyDescent="0.25">
      <c r="A40" s="139">
        <v>1</v>
      </c>
      <c r="B40" s="1508" t="str">
        <f>'vật kiến trúc 2026'!B35</f>
        <v>Giếng khoan Ф 140, ống chống nhựa</v>
      </c>
      <c r="C40" s="1508"/>
      <c r="D40" s="1508"/>
      <c r="E40" s="1508"/>
      <c r="F40" s="140" t="str">
        <f>VLOOKUP(B40,'[3]vật kiến trúc 2026'!$B$3:$D$442,2,0)</f>
        <v>mét</v>
      </c>
      <c r="G40" s="1509">
        <f>VLOOKUP(B40,'[3]vật kiến trúc 2026'!B31:$D$442,3,0)</f>
        <v>864000</v>
      </c>
      <c r="H40" s="1509"/>
      <c r="I40" s="906">
        <v>45</v>
      </c>
      <c r="J40" s="868">
        <v>0.8</v>
      </c>
      <c r="K40" s="844">
        <f t="shared" ref="K40" si="7">ROUND(G40*I40*J40,)</f>
        <v>31104000</v>
      </c>
      <c r="L40" s="869" t="e">
        <f>VLOOKUP(B40,'[3]vật kiến trúc 2026'!B32:$L$442,4,0)</f>
        <v>#REF!</v>
      </c>
    </row>
    <row r="41" spans="1:17" ht="33.75" customHeight="1" x14ac:dyDescent="0.25">
      <c r="A41" s="1480" t="s">
        <v>85</v>
      </c>
      <c r="B41" s="1480"/>
      <c r="C41" s="1480"/>
      <c r="D41" s="1480"/>
      <c r="E41" s="1480"/>
      <c r="F41" s="1480"/>
      <c r="G41" s="1480"/>
      <c r="H41" s="1480"/>
      <c r="I41" s="1480"/>
      <c r="J41" s="1480"/>
      <c r="K41" s="871">
        <f>SUM(K40:K40)</f>
        <v>31104000</v>
      </c>
      <c r="L41" s="872"/>
    </row>
    <row r="42" spans="1:17" ht="46.5" customHeight="1" x14ac:dyDescent="0.25">
      <c r="A42" s="1481" t="s">
        <v>10443</v>
      </c>
      <c r="B42" s="1481"/>
      <c r="C42" s="1481"/>
      <c r="D42" s="1481"/>
      <c r="E42" s="1481"/>
      <c r="F42" s="1481"/>
      <c r="G42" s="1481"/>
      <c r="H42" s="1481"/>
      <c r="I42" s="1481"/>
      <c r="J42" s="1481"/>
      <c r="K42" s="1481"/>
      <c r="L42" s="1481"/>
      <c r="M42" s="903"/>
      <c r="N42" s="926"/>
      <c r="O42" s="931"/>
    </row>
    <row r="43" spans="1:17" ht="56.25" customHeight="1" x14ac:dyDescent="0.25">
      <c r="A43" s="863" t="s">
        <v>25</v>
      </c>
      <c r="B43" s="1480" t="s">
        <v>87</v>
      </c>
      <c r="C43" s="1480"/>
      <c r="D43" s="1480"/>
      <c r="E43" s="1480"/>
      <c r="F43" s="863" t="s">
        <v>60</v>
      </c>
      <c r="G43" s="863" t="s">
        <v>31</v>
      </c>
      <c r="H43" s="864" t="s">
        <v>10516</v>
      </c>
      <c r="I43" s="865" t="s">
        <v>61</v>
      </c>
      <c r="J43" s="866" t="s">
        <v>34</v>
      </c>
      <c r="K43" s="863" t="s">
        <v>35</v>
      </c>
      <c r="L43" s="853" t="s">
        <v>41</v>
      </c>
      <c r="M43" s="3">
        <f>I24</f>
        <v>1185.2000000000003</v>
      </c>
      <c r="N43" s="2"/>
      <c r="O43" s="927"/>
      <c r="P43" s="928"/>
      <c r="Q43" s="932"/>
    </row>
    <row r="44" spans="1:17" ht="30" customHeight="1" x14ac:dyDescent="0.25">
      <c r="A44" s="139">
        <v>1</v>
      </c>
      <c r="B44" s="1544" t="s">
        <v>1027</v>
      </c>
      <c r="C44" s="1544"/>
      <c r="D44" s="1544"/>
      <c r="E44" s="1544"/>
      <c r="F44" s="140" t="str">
        <f>VLOOKUP(B44,'[3]CÂY TRỒNG 2026'!$B$3:$D$10269,2,0)</f>
        <v>cây</v>
      </c>
      <c r="G44" s="732">
        <f>VLOOKUP(B44,'[3]CÂY TRỒNG 2026'!$B$3:$D$10269,3,0)</f>
        <v>1387626</v>
      </c>
      <c r="H44" s="140">
        <f>VLOOKUP(B44,'CÂY TRỒNG 2026'!$B$3:$E$9990,4,0)</f>
        <v>123</v>
      </c>
      <c r="I44" s="867">
        <v>9</v>
      </c>
      <c r="J44" s="727">
        <v>0.8</v>
      </c>
      <c r="K44" s="106">
        <f>ROUND(G44*I44*J44,)</f>
        <v>9990907</v>
      </c>
      <c r="L44" s="934"/>
      <c r="M44" s="931">
        <f>I44*10000/H44</f>
        <v>731.70731707317077</v>
      </c>
      <c r="N44" s="90"/>
      <c r="Q44" s="933"/>
    </row>
    <row r="45" spans="1:17" ht="30" customHeight="1" x14ac:dyDescent="0.25">
      <c r="A45" s="139">
        <v>2</v>
      </c>
      <c r="B45" s="1544" t="s">
        <v>1969</v>
      </c>
      <c r="C45" s="1544"/>
      <c r="D45" s="1544"/>
      <c r="E45" s="1544"/>
      <c r="F45" s="140" t="str">
        <f>VLOOKUP(B45,'[3]CÂY TRỒNG 2026'!$B$3:$D$10269,2,0)</f>
        <v>cây</v>
      </c>
      <c r="G45" s="732">
        <f>VLOOKUP(B45,'[3]CÂY TRỒNG 2026'!$B$3:$D$10269,3,0)</f>
        <v>693197</v>
      </c>
      <c r="H45" s="140">
        <f>VLOOKUP(B45,'CÂY TRỒNG 2026'!$B$3:$E$9990,4,0)</f>
        <v>833</v>
      </c>
      <c r="I45" s="867">
        <v>3</v>
      </c>
      <c r="J45" s="727">
        <v>0.8</v>
      </c>
      <c r="K45" s="905">
        <f>ROUND(G45*I45*J45,)</f>
        <v>1663673</v>
      </c>
      <c r="L45" s="934"/>
      <c r="M45" s="931">
        <f t="shared" ref="M45:M46" si="8">I45*10000/H45</f>
        <v>36.014405762304925</v>
      </c>
      <c r="N45" s="929"/>
      <c r="Q45" s="933"/>
    </row>
    <row r="46" spans="1:17" ht="30" customHeight="1" x14ac:dyDescent="0.25">
      <c r="A46" s="139">
        <v>3</v>
      </c>
      <c r="B46" s="1544" t="s">
        <v>2842</v>
      </c>
      <c r="C46" s="1544"/>
      <c r="D46" s="1544"/>
      <c r="E46" s="1544"/>
      <c r="F46" s="140" t="str">
        <f>VLOOKUP(B46,'[3]CÂY TRỒNG 2026'!$B$3:$D$10269,2,0)</f>
        <v>cây</v>
      </c>
      <c r="G46" s="732">
        <f>VLOOKUP(B46,'[3]CÂY TRỒNG 2026'!$B$3:$D$10269,3,0)</f>
        <v>554558</v>
      </c>
      <c r="H46" s="140">
        <f>VLOOKUP(B46,'CÂY TRỒNG 2026'!$B$3:$E$9990,4,0)</f>
        <v>833</v>
      </c>
      <c r="I46" s="867">
        <v>3</v>
      </c>
      <c r="J46" s="727">
        <v>0.8</v>
      </c>
      <c r="K46" s="106">
        <f>ROUND(G46*I46*J46,)</f>
        <v>1330939</v>
      </c>
      <c r="L46" s="934"/>
      <c r="M46" s="931">
        <f t="shared" si="8"/>
        <v>36.014405762304925</v>
      </c>
      <c r="N46" s="926"/>
      <c r="O46" s="928"/>
    </row>
    <row r="47" spans="1:17" ht="30" customHeight="1" x14ac:dyDescent="0.25">
      <c r="A47" s="139">
        <v>4</v>
      </c>
      <c r="B47" s="1544" t="s">
        <v>138</v>
      </c>
      <c r="C47" s="1544"/>
      <c r="D47" s="1544"/>
      <c r="E47" s="1544"/>
      <c r="F47" s="140" t="str">
        <f>VLOOKUP(B47,'[3]CÂY TRỒNG 2026'!$B$3:$D$10269,2,0)</f>
        <v>ha</v>
      </c>
      <c r="G47" s="732">
        <f>VLOOKUP(B47,'[3]CÂY TRỒNG 2026'!$B$3:$D$10269,3,0)</f>
        <v>90000000</v>
      </c>
      <c r="H47" s="140"/>
      <c r="I47" s="870">
        <f>1/10000</f>
        <v>1E-4</v>
      </c>
      <c r="J47" s="727">
        <v>0.8</v>
      </c>
      <c r="K47" s="106">
        <f>ROUND(G47*I47*J47,)</f>
        <v>7200</v>
      </c>
      <c r="L47" s="934"/>
      <c r="M47" s="923">
        <f>SUM(M44:M46)</f>
        <v>803.73612859778063</v>
      </c>
      <c r="N47" s="926">
        <f>M43-M47</f>
        <v>381.46387140221964</v>
      </c>
      <c r="O47" s="928"/>
    </row>
    <row r="48" spans="1:17" ht="30" customHeight="1" x14ac:dyDescent="0.25">
      <c r="A48" s="139">
        <v>5</v>
      </c>
      <c r="B48" s="1544" t="s">
        <v>201</v>
      </c>
      <c r="C48" s="1544"/>
      <c r="D48" s="1544"/>
      <c r="E48" s="1544"/>
      <c r="F48" s="140" t="str">
        <f>VLOOKUP(B48,'[3]CÂY TRỒNG 2026'!$B$3:$D$10269,2,0)</f>
        <v>ha</v>
      </c>
      <c r="G48" s="732">
        <f>VLOOKUP(B48,'[3]CÂY TRỒNG 2026'!$B$3:$D$10269,3,0)</f>
        <v>280000000</v>
      </c>
      <c r="H48" s="140"/>
      <c r="I48" s="870">
        <f>43/10000</f>
        <v>4.3E-3</v>
      </c>
      <c r="J48" s="727">
        <v>0.8</v>
      </c>
      <c r="K48" s="106">
        <f>ROUND(G48*I48*J48,)</f>
        <v>963200</v>
      </c>
      <c r="L48" s="934"/>
      <c r="M48" s="874"/>
      <c r="N48" s="90"/>
    </row>
    <row r="49" spans="1:16" ht="28.5" customHeight="1" x14ac:dyDescent="0.25">
      <c r="A49" s="1480" t="s">
        <v>111</v>
      </c>
      <c r="B49" s="1480"/>
      <c r="C49" s="1480"/>
      <c r="D49" s="1480"/>
      <c r="E49" s="1480"/>
      <c r="F49" s="1480"/>
      <c r="G49" s="1480"/>
      <c r="H49" s="1480"/>
      <c r="I49" s="1480"/>
      <c r="J49" s="1480"/>
      <c r="K49" s="111">
        <f>SUM(K44:K48)</f>
        <v>13955919</v>
      </c>
      <c r="L49" s="872"/>
      <c r="M49" s="874"/>
      <c r="N49" s="3"/>
    </row>
    <row r="50" spans="1:16" ht="41.25" customHeight="1" x14ac:dyDescent="0.25">
      <c r="A50" s="1481" t="s">
        <v>112</v>
      </c>
      <c r="B50" s="1482"/>
      <c r="C50" s="1482"/>
      <c r="D50" s="1482"/>
      <c r="E50" s="1482"/>
      <c r="F50" s="1482"/>
      <c r="G50" s="1482"/>
      <c r="H50" s="1482"/>
      <c r="I50" s="1482"/>
      <c r="J50" s="1482"/>
      <c r="K50" s="111">
        <f>IF(K24+K37+K41+K49&lt;20000000,2000000,IF(K24+K37+K41+K49&lt;50000000,4000000,IF(K24+K37+K41+K49&lt;100000000,8000000,IF(K24+K37+K41+K49&lt;200000000,12000000,IF(K24+K37+K41+K49&lt;500000000,16000000,20000000)))))</f>
        <v>20000000</v>
      </c>
      <c r="L50" s="112" t="s">
        <v>113</v>
      </c>
    </row>
    <row r="51" spans="1:16" ht="30" customHeight="1" x14ac:dyDescent="0.25">
      <c r="A51" s="1480" t="s">
        <v>114</v>
      </c>
      <c r="B51" s="1480"/>
      <c r="C51" s="1480"/>
      <c r="D51" s="1480"/>
      <c r="E51" s="1480"/>
      <c r="F51" s="1480"/>
      <c r="G51" s="1480"/>
      <c r="H51" s="1480"/>
      <c r="I51" s="1480"/>
      <c r="J51" s="1480"/>
      <c r="K51" s="875">
        <f>K50+K49+K41+K24+K37</f>
        <v>740714603</v>
      </c>
      <c r="L51" s="872"/>
      <c r="M51" s="114">
        <f>K50+K37+K24+K49+K41</f>
        <v>740714603</v>
      </c>
    </row>
    <row r="52" spans="1:16" s="116" customFormat="1" ht="52.5" customHeight="1" x14ac:dyDescent="0.25">
      <c r="A52" s="1483" t="s">
        <v>115</v>
      </c>
      <c r="B52" s="1483"/>
      <c r="C52" s="1483"/>
      <c r="D52" s="1483"/>
      <c r="E52" s="1483"/>
      <c r="F52" s="1483"/>
      <c r="G52" s="1483"/>
      <c r="H52" s="1483"/>
      <c r="I52" s="1483"/>
      <c r="J52" s="1483"/>
      <c r="K52" s="1483"/>
      <c r="L52" s="1483"/>
      <c r="M52" s="854"/>
      <c r="O52" s="876"/>
      <c r="P52" s="876"/>
    </row>
    <row r="53" spans="1:16" s="119" customFormat="1" ht="48" customHeight="1" x14ac:dyDescent="0.25">
      <c r="A53" s="1479" t="s">
        <v>10375</v>
      </c>
      <c r="B53" s="1479"/>
      <c r="C53" s="1479"/>
      <c r="D53" s="1479"/>
      <c r="E53" s="1479"/>
      <c r="F53" s="1479"/>
      <c r="G53" s="1479"/>
      <c r="H53" s="1479"/>
      <c r="I53" s="1479"/>
      <c r="J53" s="1479"/>
      <c r="K53" s="1479"/>
      <c r="L53" s="1479"/>
      <c r="M53" s="884"/>
      <c r="O53" s="876"/>
      <c r="P53" s="876"/>
    </row>
    <row r="54" spans="1:16" s="119" customFormat="1" ht="54" customHeight="1" x14ac:dyDescent="0.25">
      <c r="A54" s="1479" t="s">
        <v>117</v>
      </c>
      <c r="B54" s="1479"/>
      <c r="C54" s="1479"/>
      <c r="D54" s="1479"/>
      <c r="E54" s="1479"/>
      <c r="F54" s="1479"/>
      <c r="G54" s="1479"/>
      <c r="H54" s="1479"/>
      <c r="I54" s="1479"/>
      <c r="J54" s="1479"/>
      <c r="K54" s="877">
        <f>K51</f>
        <v>740714603</v>
      </c>
      <c r="L54" s="878" t="s">
        <v>118</v>
      </c>
      <c r="M54" s="884"/>
      <c r="O54" s="876"/>
      <c r="P54" s="876"/>
    </row>
    <row r="55" spans="1:16" s="119" customFormat="1" ht="14.25" x14ac:dyDescent="0.25">
      <c r="A55" s="1479" t="s">
        <v>119</v>
      </c>
      <c r="B55" s="1479"/>
      <c r="C55" s="1479"/>
      <c r="D55" s="1479"/>
      <c r="E55" s="1479"/>
      <c r="F55" s="1479"/>
      <c r="G55" s="1479"/>
      <c r="H55" s="1479"/>
      <c r="I55" s="1479"/>
      <c r="J55" s="1479"/>
      <c r="K55" s="1479"/>
      <c r="L55" s="1479"/>
      <c r="M55" s="884"/>
      <c r="O55" s="876"/>
      <c r="P55" s="876"/>
    </row>
    <row r="56" spans="1:16" s="123" customFormat="1" ht="15" customHeight="1" x14ac:dyDescent="0.25">
      <c r="A56" s="1484" t="s">
        <v>120</v>
      </c>
      <c r="B56" s="1484"/>
      <c r="C56" s="1484"/>
      <c r="D56" s="879"/>
      <c r="E56" s="879"/>
      <c r="F56" s="1485" t="s">
        <v>10444</v>
      </c>
      <c r="G56" s="1485"/>
      <c r="H56" s="1485"/>
      <c r="I56" s="1485"/>
      <c r="J56" s="1485"/>
      <c r="K56" s="879"/>
      <c r="L56" s="884" t="s">
        <v>122</v>
      </c>
      <c r="M56" s="884"/>
      <c r="O56" s="753"/>
      <c r="P56" s="753"/>
    </row>
    <row r="57" spans="1:16" s="123" customFormat="1" x14ac:dyDescent="0.25">
      <c r="A57" s="880"/>
      <c r="B57" s="880"/>
      <c r="C57" s="880"/>
      <c r="L57" s="884" t="s">
        <v>123</v>
      </c>
      <c r="M57" s="756"/>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x14ac:dyDescent="0.25">
      <c r="A61" s="881"/>
      <c r="B61" s="761"/>
      <c r="C61" s="761"/>
      <c r="G61" s="761"/>
      <c r="H61" s="761"/>
      <c r="I61" s="882"/>
      <c r="L61" s="883"/>
      <c r="M61" s="761"/>
      <c r="O61" s="753"/>
      <c r="P61" s="753"/>
    </row>
    <row r="62" spans="1:16" s="123" customFormat="1" x14ac:dyDescent="0.25">
      <c r="A62" s="881"/>
      <c r="B62" s="761"/>
      <c r="C62" s="761"/>
      <c r="G62" s="761"/>
      <c r="H62" s="761"/>
      <c r="I62" s="882"/>
      <c r="L62" s="883"/>
      <c r="M62" s="761"/>
      <c r="O62" s="753"/>
      <c r="P62" s="753"/>
    </row>
    <row r="63" spans="1:16" s="123" customFormat="1" x14ac:dyDescent="0.25">
      <c r="A63" s="881"/>
      <c r="B63" s="761"/>
      <c r="C63" s="761"/>
      <c r="G63" s="761"/>
      <c r="H63" s="761"/>
      <c r="I63" s="882"/>
      <c r="L63" s="883"/>
      <c r="M63" s="761"/>
      <c r="O63" s="753"/>
      <c r="P63" s="753"/>
    </row>
    <row r="64" spans="1:16" s="123" customFormat="1" ht="22.5" customHeight="1" x14ac:dyDescent="0.25">
      <c r="A64" s="1486" t="s">
        <v>125</v>
      </c>
      <c r="B64" s="1486"/>
      <c r="C64" s="1486"/>
      <c r="D64" s="879"/>
      <c r="E64" s="879"/>
      <c r="F64" s="1485" t="s">
        <v>126</v>
      </c>
      <c r="G64" s="1485"/>
      <c r="H64" s="1485"/>
      <c r="I64" s="1485" t="s">
        <v>126</v>
      </c>
      <c r="J64" s="1485"/>
      <c r="K64" s="879"/>
      <c r="L64" s="884" t="s">
        <v>127</v>
      </c>
      <c r="M64" s="756"/>
      <c r="O64" s="753"/>
      <c r="P64" s="753"/>
    </row>
  </sheetData>
  <mergeCells count="68">
    <mergeCell ref="N10:T10"/>
    <mergeCell ref="A2:G2"/>
    <mergeCell ref="I2:L2"/>
    <mergeCell ref="A3:G3"/>
    <mergeCell ref="I3:L3"/>
    <mergeCell ref="I5:L5"/>
    <mergeCell ref="A6:L6"/>
    <mergeCell ref="A7:L7"/>
    <mergeCell ref="E8:L8"/>
    <mergeCell ref="A9:D9"/>
    <mergeCell ref="E9:F9"/>
    <mergeCell ref="A10:B10"/>
    <mergeCell ref="E12:L12"/>
    <mergeCell ref="E15:L15"/>
    <mergeCell ref="A16:L16"/>
    <mergeCell ref="A17:L17"/>
    <mergeCell ref="N17:T24"/>
    <mergeCell ref="L21:L23"/>
    <mergeCell ref="A24:H24"/>
    <mergeCell ref="I18:J18"/>
    <mergeCell ref="I19:J19"/>
    <mergeCell ref="I20:J20"/>
    <mergeCell ref="I21:J21"/>
    <mergeCell ref="I22:J22"/>
    <mergeCell ref="I23:J23"/>
    <mergeCell ref="I24:J24"/>
    <mergeCell ref="A25:K25"/>
    <mergeCell ref="B26:H26"/>
    <mergeCell ref="I26:L26"/>
    <mergeCell ref="A33:H33"/>
    <mergeCell ref="B34:H34"/>
    <mergeCell ref="I34:L34"/>
    <mergeCell ref="L28:L32"/>
    <mergeCell ref="G27:H27"/>
    <mergeCell ref="G28:H28"/>
    <mergeCell ref="G29:H29"/>
    <mergeCell ref="G30:H30"/>
    <mergeCell ref="G31:H31"/>
    <mergeCell ref="G32:H32"/>
    <mergeCell ref="B39:E39"/>
    <mergeCell ref="G39:H39"/>
    <mergeCell ref="B40:E40"/>
    <mergeCell ref="G40:H40"/>
    <mergeCell ref="B35:C35"/>
    <mergeCell ref="G35:H35"/>
    <mergeCell ref="B36:C36"/>
    <mergeCell ref="G36:H36"/>
    <mergeCell ref="A37:J37"/>
    <mergeCell ref="A38:L38"/>
    <mergeCell ref="A41:J41"/>
    <mergeCell ref="A42:L42"/>
    <mergeCell ref="B43:E43"/>
    <mergeCell ref="B44:E44"/>
    <mergeCell ref="B45:E45"/>
    <mergeCell ref="A64:C64"/>
    <mergeCell ref="F64:J64"/>
    <mergeCell ref="B46:E46"/>
    <mergeCell ref="B48:E48"/>
    <mergeCell ref="A49:J49"/>
    <mergeCell ref="A50:J50"/>
    <mergeCell ref="A51:J51"/>
    <mergeCell ref="A52:L52"/>
    <mergeCell ref="B47:E47"/>
    <mergeCell ref="A53:L53"/>
    <mergeCell ref="A54:J54"/>
    <mergeCell ref="A55:L55"/>
    <mergeCell ref="A56:C56"/>
    <mergeCell ref="F56:J56"/>
  </mergeCells>
  <pageMargins left="0.51181102362204722" right="0.19685039370078741" top="0.19685039370078741" bottom="0.19685039370078741" header="0.19685039370078741" footer="0.23622047244094491"/>
  <pageSetup paperSize="9" scale="70" fitToHeight="0" orientation="portrait" r:id="rId1"/>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70"/>
  <sheetViews>
    <sheetView topLeftCell="A49"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16</v>
      </c>
    </row>
    <row r="2" spans="1:22" x14ac:dyDescent="0.25">
      <c r="A2" s="1270" t="s">
        <v>0</v>
      </c>
      <c r="B2" s="1270"/>
      <c r="C2" s="1270"/>
      <c r="D2" s="1270"/>
      <c r="E2" s="1270"/>
      <c r="F2" s="1270"/>
      <c r="G2" s="1270"/>
      <c r="H2" s="137"/>
      <c r="I2" s="1436" t="s">
        <v>1</v>
      </c>
      <c r="J2" s="1436"/>
      <c r="K2" s="1436"/>
      <c r="L2" s="1436"/>
    </row>
    <row r="3" spans="1:22" x14ac:dyDescent="0.25">
      <c r="A3" s="1272" t="s">
        <v>2</v>
      </c>
      <c r="B3" s="1272"/>
      <c r="C3" s="1272"/>
      <c r="D3" s="1272"/>
      <c r="E3" s="1272"/>
      <c r="F3" s="1272"/>
      <c r="G3" s="1272"/>
      <c r="H3" s="138"/>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10555</v>
      </c>
      <c r="F8" s="1442"/>
      <c r="G8" s="1442"/>
      <c r="H8" s="1442"/>
      <c r="I8" s="1442"/>
      <c r="J8" s="1442"/>
      <c r="K8" s="1442"/>
      <c r="L8" s="1442"/>
      <c r="N8" s="828"/>
      <c r="O8" s="823"/>
      <c r="P8" s="823"/>
    </row>
    <row r="9" spans="1:22" ht="34.5" customHeight="1" x14ac:dyDescent="0.25">
      <c r="A9" s="1443" t="s">
        <v>9</v>
      </c>
      <c r="B9" s="1443"/>
      <c r="C9" s="1443"/>
      <c r="D9" s="1443"/>
      <c r="E9" s="1444" t="s">
        <v>10556</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10557</v>
      </c>
      <c r="F11" s="832"/>
      <c r="G11" s="831"/>
      <c r="H11" s="831"/>
      <c r="I11" s="833"/>
      <c r="J11" s="832"/>
      <c r="K11" s="831"/>
      <c r="L11" s="834"/>
      <c r="N11" s="136"/>
      <c r="O11" s="136"/>
      <c r="P11" s="136"/>
      <c r="Q11" s="136"/>
      <c r="R11" s="136"/>
      <c r="S11" s="136"/>
      <c r="T11" s="136"/>
    </row>
    <row r="12" spans="1:22" ht="29.25" customHeight="1" x14ac:dyDescent="0.25">
      <c r="A12" s="830" t="s">
        <v>15</v>
      </c>
      <c r="B12" s="830"/>
      <c r="C12" s="830"/>
      <c r="E12" s="1532" t="s">
        <v>10461</v>
      </c>
      <c r="F12" s="1532"/>
      <c r="G12" s="1532"/>
      <c r="H12" s="1532"/>
      <c r="I12" s="1532"/>
      <c r="J12" s="1532"/>
      <c r="K12" s="1532"/>
      <c r="L12" s="1532"/>
      <c r="N12" s="136"/>
      <c r="O12" s="136"/>
      <c r="P12" s="136"/>
      <c r="Q12" s="136"/>
      <c r="R12" s="136"/>
      <c r="S12" s="136"/>
      <c r="T12" s="136"/>
    </row>
    <row r="13" spans="1:22" ht="22.5" customHeight="1" x14ac:dyDescent="0.25">
      <c r="A13" s="830" t="s">
        <v>17</v>
      </c>
      <c r="B13" s="830"/>
      <c r="C13" s="830"/>
      <c r="E13" s="836">
        <f>I28</f>
        <v>1236.5999999999999</v>
      </c>
      <c r="F13" s="830" t="s">
        <v>367</v>
      </c>
      <c r="G13" s="831"/>
      <c r="H13" s="831"/>
      <c r="I13" s="833"/>
      <c r="J13" s="832"/>
      <c r="K13" s="831"/>
      <c r="L13" s="834"/>
      <c r="N13" s="136"/>
      <c r="O13" s="136"/>
      <c r="P13" s="136"/>
      <c r="Q13" s="136"/>
      <c r="R13" s="136"/>
      <c r="S13" s="136"/>
      <c r="T13" s="136"/>
    </row>
    <row r="14" spans="1:22" ht="22.5" customHeight="1" x14ac:dyDescent="0.25">
      <c r="A14" s="830" t="s">
        <v>19</v>
      </c>
      <c r="B14" s="830"/>
      <c r="C14" s="830"/>
      <c r="E14" s="75" t="s">
        <v>10445</v>
      </c>
      <c r="F14" s="832"/>
      <c r="G14" s="831"/>
      <c r="H14" s="831"/>
      <c r="I14" s="833"/>
      <c r="J14" s="832"/>
      <c r="K14" s="831"/>
      <c r="L14" s="834"/>
      <c r="N14" s="136"/>
      <c r="O14" s="136"/>
      <c r="P14" s="136"/>
      <c r="Q14" s="136"/>
      <c r="R14" s="136"/>
      <c r="S14" s="136"/>
      <c r="T14" s="136"/>
    </row>
    <row r="15" spans="1:22" ht="246.75" customHeight="1" x14ac:dyDescent="0.25">
      <c r="A15" s="830" t="s">
        <v>21</v>
      </c>
      <c r="B15" s="830"/>
      <c r="C15" s="830"/>
      <c r="E15" s="1446" t="s">
        <v>10553</v>
      </c>
      <c r="F15" s="1447"/>
      <c r="G15" s="1447"/>
      <c r="H15" s="1447"/>
      <c r="I15" s="1447"/>
      <c r="J15" s="1447"/>
      <c r="K15" s="1447"/>
      <c r="L15" s="1447"/>
      <c r="N15" s="136"/>
      <c r="O15" s="136"/>
      <c r="P15" s="136"/>
      <c r="Q15" s="136"/>
      <c r="R15" s="136"/>
      <c r="S15" s="136"/>
      <c r="T15" s="136"/>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0.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696" t="s">
        <v>25</v>
      </c>
      <c r="B18" s="696" t="s">
        <v>26</v>
      </c>
      <c r="C18" s="696" t="s">
        <v>27</v>
      </c>
      <c r="D18" s="731" t="s">
        <v>10361</v>
      </c>
      <c r="E18" s="731" t="s">
        <v>29</v>
      </c>
      <c r="F18" s="731" t="s">
        <v>30</v>
      </c>
      <c r="G18" s="731" t="s">
        <v>10362</v>
      </c>
      <c r="H18" s="1124" t="s">
        <v>10745</v>
      </c>
      <c r="I18" s="1450" t="s">
        <v>10363</v>
      </c>
      <c r="J18" s="1451"/>
      <c r="K18" s="731" t="s">
        <v>10364</v>
      </c>
      <c r="L18" s="49" t="s">
        <v>10552</v>
      </c>
      <c r="M18" s="97">
        <f>G19*H19</f>
        <v>196350</v>
      </c>
      <c r="N18" s="1499"/>
      <c r="O18" s="1499"/>
      <c r="P18" s="1499"/>
      <c r="Q18" s="1499"/>
      <c r="R18" s="1499"/>
      <c r="S18" s="1499"/>
      <c r="T18" s="1499"/>
    </row>
    <row r="19" spans="1:20" s="2" customFormat="1" ht="27.75" customHeight="1" x14ac:dyDescent="0.25">
      <c r="A19" s="838">
        <v>1</v>
      </c>
      <c r="B19" s="899">
        <v>132</v>
      </c>
      <c r="C19" s="899">
        <v>86</v>
      </c>
      <c r="D19" s="35" t="s">
        <v>18</v>
      </c>
      <c r="E19" s="901" t="s">
        <v>10450</v>
      </c>
      <c r="F19" s="840">
        <v>2</v>
      </c>
      <c r="G19" s="841">
        <f>0.3*550000</f>
        <v>165000</v>
      </c>
      <c r="H19" s="904">
        <v>1.19</v>
      </c>
      <c r="I19" s="1510">
        <v>80.5</v>
      </c>
      <c r="J19" s="1511"/>
      <c r="K19" s="844">
        <f>ROUND(G19*H19*I19,)</f>
        <v>15806175</v>
      </c>
      <c r="L19" s="1500" t="s">
        <v>10461</v>
      </c>
      <c r="M19" s="25"/>
      <c r="N19" s="1499"/>
      <c r="O19" s="1499"/>
      <c r="P19" s="1499"/>
      <c r="Q19" s="1499"/>
      <c r="R19" s="1499"/>
      <c r="S19" s="1499"/>
      <c r="T19" s="1499"/>
    </row>
    <row r="20" spans="1:20" s="2" customFormat="1" ht="27.75" customHeight="1" x14ac:dyDescent="0.25">
      <c r="A20" s="838">
        <v>2</v>
      </c>
      <c r="B20" s="899">
        <v>55</v>
      </c>
      <c r="C20" s="899">
        <v>86</v>
      </c>
      <c r="D20" s="35" t="s">
        <v>18</v>
      </c>
      <c r="E20" s="901" t="s">
        <v>10450</v>
      </c>
      <c r="F20" s="840">
        <v>2</v>
      </c>
      <c r="G20" s="841">
        <f t="shared" ref="G20:G27" si="0">0.3*550000</f>
        <v>165000</v>
      </c>
      <c r="H20" s="904">
        <v>1.19</v>
      </c>
      <c r="I20" s="1510">
        <v>197</v>
      </c>
      <c r="J20" s="1511">
        <v>1</v>
      </c>
      <c r="K20" s="844">
        <f t="shared" ref="K20:K27" si="1">ROUND(G20*H20*I20,)</f>
        <v>38680950</v>
      </c>
      <c r="L20" s="1500"/>
      <c r="M20" s="25"/>
      <c r="N20" s="1499"/>
      <c r="O20" s="1499"/>
      <c r="P20" s="1499"/>
      <c r="Q20" s="1499"/>
      <c r="R20" s="1499"/>
      <c r="S20" s="1499"/>
      <c r="T20" s="1499"/>
    </row>
    <row r="21" spans="1:20" s="2" customFormat="1" ht="27.75" customHeight="1" x14ac:dyDescent="0.25">
      <c r="A21" s="838">
        <v>3</v>
      </c>
      <c r="B21" s="899">
        <v>56</v>
      </c>
      <c r="C21" s="899">
        <v>86</v>
      </c>
      <c r="D21" s="35" t="s">
        <v>18</v>
      </c>
      <c r="E21" s="901" t="s">
        <v>10450</v>
      </c>
      <c r="F21" s="840">
        <v>2</v>
      </c>
      <c r="G21" s="841">
        <f t="shared" si="0"/>
        <v>165000</v>
      </c>
      <c r="H21" s="904">
        <v>1.19</v>
      </c>
      <c r="I21" s="1510">
        <v>190.5</v>
      </c>
      <c r="J21" s="1511">
        <v>1</v>
      </c>
      <c r="K21" s="844">
        <f t="shared" si="1"/>
        <v>37404675</v>
      </c>
      <c r="L21" s="1500"/>
      <c r="M21" s="25"/>
      <c r="N21" s="1499"/>
      <c r="O21" s="1499"/>
      <c r="P21" s="1499"/>
      <c r="Q21" s="1499"/>
      <c r="R21" s="1499"/>
      <c r="S21" s="1499"/>
      <c r="T21" s="1499"/>
    </row>
    <row r="22" spans="1:20" s="2" customFormat="1" ht="27.75" customHeight="1" x14ac:dyDescent="0.25">
      <c r="A22" s="838">
        <v>4</v>
      </c>
      <c r="B22" s="899">
        <v>196</v>
      </c>
      <c r="C22" s="899">
        <v>86</v>
      </c>
      <c r="D22" s="35" t="s">
        <v>18</v>
      </c>
      <c r="E22" s="901" t="s">
        <v>10450</v>
      </c>
      <c r="F22" s="840">
        <v>2</v>
      </c>
      <c r="G22" s="841">
        <f t="shared" si="0"/>
        <v>165000</v>
      </c>
      <c r="H22" s="904">
        <v>1.19</v>
      </c>
      <c r="I22" s="1510">
        <v>49</v>
      </c>
      <c r="J22" s="1511">
        <v>1</v>
      </c>
      <c r="K22" s="844">
        <f t="shared" si="1"/>
        <v>9621150</v>
      </c>
      <c r="L22" s="1500"/>
      <c r="M22" s="25"/>
      <c r="N22" s="1499"/>
      <c r="O22" s="1499"/>
      <c r="P22" s="1499"/>
      <c r="Q22" s="1499"/>
      <c r="R22" s="1499"/>
      <c r="S22" s="1499"/>
      <c r="T22" s="1499"/>
    </row>
    <row r="23" spans="1:20" s="2" customFormat="1" ht="27.75" customHeight="1" x14ac:dyDescent="0.25">
      <c r="A23" s="838">
        <v>5</v>
      </c>
      <c r="B23" s="899">
        <v>505</v>
      </c>
      <c r="C23" s="899">
        <v>86</v>
      </c>
      <c r="D23" s="35" t="s">
        <v>18</v>
      </c>
      <c r="E23" s="901" t="s">
        <v>10450</v>
      </c>
      <c r="F23" s="840">
        <v>2</v>
      </c>
      <c r="G23" s="841">
        <f t="shared" si="0"/>
        <v>165000</v>
      </c>
      <c r="H23" s="904">
        <v>1.19</v>
      </c>
      <c r="I23" s="1510">
        <v>377.9</v>
      </c>
      <c r="J23" s="1511">
        <v>1</v>
      </c>
      <c r="K23" s="844">
        <f t="shared" si="1"/>
        <v>74200665</v>
      </c>
      <c r="L23" s="1500"/>
      <c r="M23" s="25"/>
      <c r="N23" s="1499"/>
      <c r="O23" s="1499"/>
      <c r="P23" s="1499"/>
      <c r="Q23" s="1499"/>
      <c r="R23" s="1499"/>
      <c r="S23" s="1499"/>
      <c r="T23" s="1499"/>
    </row>
    <row r="24" spans="1:20" s="2" customFormat="1" ht="27.75" customHeight="1" x14ac:dyDescent="0.25">
      <c r="A24" s="838">
        <v>6</v>
      </c>
      <c r="B24" s="899">
        <v>54</v>
      </c>
      <c r="C24" s="899">
        <v>86</v>
      </c>
      <c r="D24" s="35" t="s">
        <v>18</v>
      </c>
      <c r="E24" s="901" t="s">
        <v>10450</v>
      </c>
      <c r="F24" s="840">
        <v>2</v>
      </c>
      <c r="G24" s="841">
        <f t="shared" si="0"/>
        <v>165000</v>
      </c>
      <c r="H24" s="904">
        <v>1.19</v>
      </c>
      <c r="I24" s="1510">
        <v>91.2</v>
      </c>
      <c r="J24" s="1511">
        <v>1</v>
      </c>
      <c r="K24" s="844">
        <f t="shared" si="1"/>
        <v>17907120</v>
      </c>
      <c r="L24" s="1500"/>
      <c r="M24" s="25"/>
      <c r="N24" s="1499"/>
      <c r="O24" s="1499"/>
      <c r="P24" s="1499"/>
      <c r="Q24" s="1499"/>
      <c r="R24" s="1499"/>
      <c r="S24" s="1499"/>
      <c r="T24" s="1499"/>
    </row>
    <row r="25" spans="1:20" s="2" customFormat="1" ht="27.75" customHeight="1" x14ac:dyDescent="0.25">
      <c r="A25" s="838">
        <v>7</v>
      </c>
      <c r="B25" s="937">
        <v>57</v>
      </c>
      <c r="C25" s="899">
        <v>86</v>
      </c>
      <c r="D25" s="35" t="s">
        <v>18</v>
      </c>
      <c r="E25" s="901" t="s">
        <v>10450</v>
      </c>
      <c r="F25" s="840">
        <v>2</v>
      </c>
      <c r="G25" s="841">
        <f t="shared" si="0"/>
        <v>165000</v>
      </c>
      <c r="H25" s="904">
        <v>1.19</v>
      </c>
      <c r="I25" s="1510">
        <v>159.5</v>
      </c>
      <c r="J25" s="1511">
        <v>1</v>
      </c>
      <c r="K25" s="844">
        <f t="shared" si="1"/>
        <v>31317825</v>
      </c>
      <c r="L25" s="1500"/>
      <c r="M25" s="25"/>
      <c r="N25" s="1499"/>
      <c r="O25" s="1499"/>
      <c r="P25" s="1499"/>
      <c r="Q25" s="1499"/>
      <c r="R25" s="1499"/>
      <c r="S25" s="1499"/>
      <c r="T25" s="1499"/>
    </row>
    <row r="26" spans="1:20" s="2" customFormat="1" ht="27.75" customHeight="1" x14ac:dyDescent="0.25">
      <c r="A26" s="838">
        <v>8</v>
      </c>
      <c r="B26" s="937">
        <v>79</v>
      </c>
      <c r="C26" s="899">
        <v>86</v>
      </c>
      <c r="D26" s="35" t="s">
        <v>18</v>
      </c>
      <c r="E26" s="901" t="s">
        <v>10450</v>
      </c>
      <c r="F26" s="840">
        <v>2</v>
      </c>
      <c r="G26" s="841">
        <f t="shared" si="0"/>
        <v>165000</v>
      </c>
      <c r="H26" s="904">
        <v>1.19</v>
      </c>
      <c r="I26" s="1510">
        <v>89.3</v>
      </c>
      <c r="J26" s="1511">
        <v>1</v>
      </c>
      <c r="K26" s="844">
        <f t="shared" si="1"/>
        <v>17534055</v>
      </c>
      <c r="L26" s="1500"/>
      <c r="M26" s="25"/>
      <c r="N26" s="1499"/>
      <c r="O26" s="1499"/>
      <c r="P26" s="1499"/>
      <c r="Q26" s="1499"/>
      <c r="R26" s="1499"/>
      <c r="S26" s="1499"/>
      <c r="T26" s="1499"/>
    </row>
    <row r="27" spans="1:20" s="2" customFormat="1" ht="27.75" customHeight="1" x14ac:dyDescent="0.25">
      <c r="A27" s="838">
        <v>9</v>
      </c>
      <c r="B27" s="937">
        <v>84</v>
      </c>
      <c r="C27" s="899">
        <v>86</v>
      </c>
      <c r="D27" s="35" t="s">
        <v>18</v>
      </c>
      <c r="E27" s="901" t="s">
        <v>10450</v>
      </c>
      <c r="F27" s="840">
        <v>2</v>
      </c>
      <c r="G27" s="841">
        <f t="shared" si="0"/>
        <v>165000</v>
      </c>
      <c r="H27" s="904">
        <v>1.19</v>
      </c>
      <c r="I27" s="1510">
        <v>1.7</v>
      </c>
      <c r="J27" s="1511">
        <v>1</v>
      </c>
      <c r="K27" s="844">
        <f t="shared" si="1"/>
        <v>333795</v>
      </c>
      <c r="L27" s="1500"/>
      <c r="M27" s="25"/>
      <c r="N27" s="1499"/>
      <c r="O27" s="1499"/>
      <c r="P27" s="1499"/>
      <c r="Q27" s="1499"/>
      <c r="R27" s="1499"/>
      <c r="S27" s="1499"/>
      <c r="T27" s="1499"/>
    </row>
    <row r="28" spans="1:20" ht="27.75" customHeight="1" x14ac:dyDescent="0.25">
      <c r="A28" s="1452" t="s">
        <v>39</v>
      </c>
      <c r="B28" s="1453"/>
      <c r="C28" s="1453"/>
      <c r="D28" s="1453"/>
      <c r="E28" s="1453"/>
      <c r="F28" s="1453"/>
      <c r="G28" s="1453"/>
      <c r="H28" s="1454"/>
      <c r="I28" s="1512">
        <f>SUM(I19:I27)</f>
        <v>1236.5999999999999</v>
      </c>
      <c r="J28" s="1513"/>
      <c r="K28" s="848">
        <f>SUM(K19:K27)</f>
        <v>242806410</v>
      </c>
      <c r="L28" s="849"/>
      <c r="N28" s="1499"/>
      <c r="O28" s="1499"/>
      <c r="P28" s="1499"/>
      <c r="Q28" s="1499"/>
      <c r="R28" s="1499"/>
      <c r="S28" s="1499"/>
      <c r="T28" s="1499"/>
    </row>
    <row r="29" spans="1:20" ht="60" customHeight="1" x14ac:dyDescent="0.25">
      <c r="A29" s="1457" t="s">
        <v>10460</v>
      </c>
      <c r="B29" s="1280"/>
      <c r="C29" s="1280"/>
      <c r="D29" s="1280"/>
      <c r="E29" s="1280"/>
      <c r="F29" s="1280"/>
      <c r="G29" s="1280"/>
      <c r="H29" s="1280"/>
      <c r="I29" s="1280"/>
      <c r="J29" s="1280"/>
      <c r="K29" s="1280"/>
      <c r="L29" s="49" t="s">
        <v>41</v>
      </c>
    </row>
    <row r="30" spans="1:20" ht="52.5" customHeight="1" x14ac:dyDescent="0.25">
      <c r="A30" s="50">
        <v>1</v>
      </c>
      <c r="B30" s="1506" t="s">
        <v>42</v>
      </c>
      <c r="C30" s="1506"/>
      <c r="D30" s="1506"/>
      <c r="E30" s="1506"/>
      <c r="F30" s="1506"/>
      <c r="G30" s="1506"/>
      <c r="H30" s="1506"/>
      <c r="I30" s="1292" t="s">
        <v>43</v>
      </c>
      <c r="J30" s="1292"/>
      <c r="K30" s="1292"/>
      <c r="L30" s="1292"/>
    </row>
    <row r="31" spans="1:20" ht="58.5" customHeight="1" x14ac:dyDescent="0.25">
      <c r="A31" s="53"/>
      <c r="B31" s="850" t="s">
        <v>26</v>
      </c>
      <c r="C31" s="851" t="s">
        <v>27</v>
      </c>
      <c r="D31" s="858" t="s">
        <v>10361</v>
      </c>
      <c r="E31" s="858" t="s">
        <v>29</v>
      </c>
      <c r="F31" s="858" t="s">
        <v>30</v>
      </c>
      <c r="G31" s="1461" t="s">
        <v>31</v>
      </c>
      <c r="H31" s="1462"/>
      <c r="I31" s="852" t="s">
        <v>33</v>
      </c>
      <c r="J31" s="858" t="s">
        <v>44</v>
      </c>
      <c r="K31" s="858" t="s">
        <v>35</v>
      </c>
      <c r="L31" s="49" t="s">
        <v>41</v>
      </c>
      <c r="M31" s="854"/>
    </row>
    <row r="32" spans="1:20" ht="38.25" customHeight="1" x14ac:dyDescent="0.25">
      <c r="A32" s="139">
        <f t="shared" ref="A32:I32" si="2">A19</f>
        <v>1</v>
      </c>
      <c r="B32" s="139">
        <f t="shared" si="2"/>
        <v>132</v>
      </c>
      <c r="C32" s="139">
        <f t="shared" si="2"/>
        <v>86</v>
      </c>
      <c r="D32" s="139" t="str">
        <f t="shared" si="2"/>
        <v>m²</v>
      </c>
      <c r="E32" s="139" t="str">
        <f t="shared" si="2"/>
        <v>LUK</v>
      </c>
      <c r="F32" s="60">
        <f t="shared" si="2"/>
        <v>2</v>
      </c>
      <c r="G32" s="1463">
        <f t="shared" si="2"/>
        <v>165000</v>
      </c>
      <c r="H32" s="1464"/>
      <c r="I32" s="855">
        <f t="shared" si="2"/>
        <v>80.5</v>
      </c>
      <c r="J32" s="839">
        <v>1.5</v>
      </c>
      <c r="K32" s="63">
        <f>G32*I32*J32</f>
        <v>19923750</v>
      </c>
      <c r="L32" s="1521" t="s">
        <v>10749</v>
      </c>
      <c r="M32" s="854"/>
    </row>
    <row r="33" spans="1:16" ht="38.25" customHeight="1" x14ac:dyDescent="0.25">
      <c r="A33" s="139">
        <f t="shared" ref="A33:I33" si="3">A20</f>
        <v>2</v>
      </c>
      <c r="B33" s="139">
        <f t="shared" si="3"/>
        <v>55</v>
      </c>
      <c r="C33" s="139">
        <f t="shared" si="3"/>
        <v>86</v>
      </c>
      <c r="D33" s="139" t="str">
        <f t="shared" si="3"/>
        <v>m²</v>
      </c>
      <c r="E33" s="139" t="str">
        <f t="shared" si="3"/>
        <v>LUK</v>
      </c>
      <c r="F33" s="60">
        <f t="shared" si="3"/>
        <v>2</v>
      </c>
      <c r="G33" s="1463">
        <f t="shared" si="3"/>
        <v>165000</v>
      </c>
      <c r="H33" s="1464">
        <f t="shared" si="3"/>
        <v>1.19</v>
      </c>
      <c r="I33" s="855">
        <f t="shared" si="3"/>
        <v>197</v>
      </c>
      <c r="J33" s="839">
        <v>1.5</v>
      </c>
      <c r="K33" s="63">
        <f t="shared" ref="K33:K40" si="4">G33*I33*J33</f>
        <v>48757500</v>
      </c>
      <c r="L33" s="1529"/>
      <c r="M33" s="854"/>
    </row>
    <row r="34" spans="1:16" ht="38.25" customHeight="1" x14ac:dyDescent="0.25">
      <c r="A34" s="139">
        <f t="shared" ref="A34:I34" si="5">A21</f>
        <v>3</v>
      </c>
      <c r="B34" s="139">
        <f t="shared" si="5"/>
        <v>56</v>
      </c>
      <c r="C34" s="139">
        <f t="shared" si="5"/>
        <v>86</v>
      </c>
      <c r="D34" s="139" t="str">
        <f t="shared" si="5"/>
        <v>m²</v>
      </c>
      <c r="E34" s="139" t="str">
        <f t="shared" si="5"/>
        <v>LUK</v>
      </c>
      <c r="F34" s="60">
        <f t="shared" si="5"/>
        <v>2</v>
      </c>
      <c r="G34" s="1463">
        <f t="shared" si="5"/>
        <v>165000</v>
      </c>
      <c r="H34" s="1464">
        <f t="shared" si="5"/>
        <v>1.19</v>
      </c>
      <c r="I34" s="855">
        <f t="shared" si="5"/>
        <v>190.5</v>
      </c>
      <c r="J34" s="839">
        <v>1.5</v>
      </c>
      <c r="K34" s="63">
        <f t="shared" si="4"/>
        <v>47148750</v>
      </c>
      <c r="L34" s="1529"/>
      <c r="M34" s="854"/>
    </row>
    <row r="35" spans="1:16" ht="38.25" customHeight="1" x14ac:dyDescent="0.25">
      <c r="A35" s="139">
        <f t="shared" ref="A35:I35" si="6">A22</f>
        <v>4</v>
      </c>
      <c r="B35" s="139">
        <f t="shared" si="6"/>
        <v>196</v>
      </c>
      <c r="C35" s="139">
        <f t="shared" si="6"/>
        <v>86</v>
      </c>
      <c r="D35" s="139" t="str">
        <f t="shared" si="6"/>
        <v>m²</v>
      </c>
      <c r="E35" s="139" t="str">
        <f t="shared" si="6"/>
        <v>LUK</v>
      </c>
      <c r="F35" s="60">
        <f t="shared" si="6"/>
        <v>2</v>
      </c>
      <c r="G35" s="1463">
        <f t="shared" si="6"/>
        <v>165000</v>
      </c>
      <c r="H35" s="1464">
        <f t="shared" si="6"/>
        <v>1.19</v>
      </c>
      <c r="I35" s="855">
        <f t="shared" si="6"/>
        <v>49</v>
      </c>
      <c r="J35" s="839">
        <v>1.5</v>
      </c>
      <c r="K35" s="63">
        <f t="shared" si="4"/>
        <v>12127500</v>
      </c>
      <c r="L35" s="1529"/>
      <c r="M35" s="854"/>
    </row>
    <row r="36" spans="1:16" ht="38.25" customHeight="1" x14ac:dyDescent="0.25">
      <c r="A36" s="139">
        <f t="shared" ref="A36:I36" si="7">A23</f>
        <v>5</v>
      </c>
      <c r="B36" s="139">
        <f t="shared" si="7"/>
        <v>505</v>
      </c>
      <c r="C36" s="139">
        <f t="shared" si="7"/>
        <v>86</v>
      </c>
      <c r="D36" s="139" t="str">
        <f t="shared" si="7"/>
        <v>m²</v>
      </c>
      <c r="E36" s="139" t="str">
        <f t="shared" si="7"/>
        <v>LUK</v>
      </c>
      <c r="F36" s="60">
        <f t="shared" si="7"/>
        <v>2</v>
      </c>
      <c r="G36" s="1463">
        <f t="shared" si="7"/>
        <v>165000</v>
      </c>
      <c r="H36" s="1464">
        <f t="shared" si="7"/>
        <v>1.19</v>
      </c>
      <c r="I36" s="855">
        <f t="shared" si="7"/>
        <v>377.9</v>
      </c>
      <c r="J36" s="839">
        <v>1.5</v>
      </c>
      <c r="K36" s="63">
        <f t="shared" si="4"/>
        <v>93530249.999999985</v>
      </c>
      <c r="L36" s="1529"/>
      <c r="M36" s="854"/>
    </row>
    <row r="37" spans="1:16" ht="38.25" customHeight="1" x14ac:dyDescent="0.25">
      <c r="A37" s="139">
        <f t="shared" ref="A37:I37" si="8">A24</f>
        <v>6</v>
      </c>
      <c r="B37" s="139">
        <f t="shared" si="8"/>
        <v>54</v>
      </c>
      <c r="C37" s="139">
        <f t="shared" si="8"/>
        <v>86</v>
      </c>
      <c r="D37" s="139" t="str">
        <f t="shared" si="8"/>
        <v>m²</v>
      </c>
      <c r="E37" s="139" t="str">
        <f t="shared" si="8"/>
        <v>LUK</v>
      </c>
      <c r="F37" s="60">
        <f t="shared" si="8"/>
        <v>2</v>
      </c>
      <c r="G37" s="1463">
        <f t="shared" si="8"/>
        <v>165000</v>
      </c>
      <c r="H37" s="1464">
        <f t="shared" si="8"/>
        <v>1.19</v>
      </c>
      <c r="I37" s="855">
        <f t="shared" si="8"/>
        <v>91.2</v>
      </c>
      <c r="J37" s="839">
        <v>1.5</v>
      </c>
      <c r="K37" s="63">
        <f t="shared" si="4"/>
        <v>22572000</v>
      </c>
      <c r="L37" s="1529"/>
      <c r="M37" s="854"/>
    </row>
    <row r="38" spans="1:16" ht="38.25" customHeight="1" x14ac:dyDescent="0.25">
      <c r="A38" s="139">
        <f t="shared" ref="A38:I38" si="9">A25</f>
        <v>7</v>
      </c>
      <c r="B38" s="139">
        <f t="shared" si="9"/>
        <v>57</v>
      </c>
      <c r="C38" s="139">
        <f t="shared" si="9"/>
        <v>86</v>
      </c>
      <c r="D38" s="139" t="str">
        <f t="shared" si="9"/>
        <v>m²</v>
      </c>
      <c r="E38" s="139" t="str">
        <f t="shared" si="9"/>
        <v>LUK</v>
      </c>
      <c r="F38" s="60">
        <f t="shared" si="9"/>
        <v>2</v>
      </c>
      <c r="G38" s="1463">
        <f t="shared" si="9"/>
        <v>165000</v>
      </c>
      <c r="H38" s="1464">
        <f t="shared" si="9"/>
        <v>1.19</v>
      </c>
      <c r="I38" s="855">
        <f t="shared" si="9"/>
        <v>159.5</v>
      </c>
      <c r="J38" s="839">
        <v>1.5</v>
      </c>
      <c r="K38" s="63">
        <f t="shared" si="4"/>
        <v>39476250</v>
      </c>
      <c r="L38" s="1529"/>
      <c r="M38" s="854"/>
    </row>
    <row r="39" spans="1:16" ht="38.25" customHeight="1" x14ac:dyDescent="0.25">
      <c r="A39" s="139">
        <f t="shared" ref="A39:I39" si="10">A26</f>
        <v>8</v>
      </c>
      <c r="B39" s="139">
        <f t="shared" si="10"/>
        <v>79</v>
      </c>
      <c r="C39" s="139">
        <f t="shared" si="10"/>
        <v>86</v>
      </c>
      <c r="D39" s="139" t="str">
        <f t="shared" si="10"/>
        <v>m²</v>
      </c>
      <c r="E39" s="139" t="str">
        <f t="shared" si="10"/>
        <v>LUK</v>
      </c>
      <c r="F39" s="60">
        <f t="shared" si="10"/>
        <v>2</v>
      </c>
      <c r="G39" s="1463">
        <f t="shared" si="10"/>
        <v>165000</v>
      </c>
      <c r="H39" s="1464">
        <f t="shared" si="10"/>
        <v>1.19</v>
      </c>
      <c r="I39" s="855">
        <f t="shared" si="10"/>
        <v>89.3</v>
      </c>
      <c r="J39" s="839">
        <v>1.5</v>
      </c>
      <c r="K39" s="63">
        <f t="shared" si="4"/>
        <v>22101750</v>
      </c>
      <c r="L39" s="1529"/>
      <c r="M39" s="854"/>
    </row>
    <row r="40" spans="1:16" ht="38.25" customHeight="1" x14ac:dyDescent="0.25">
      <c r="A40" s="139">
        <f t="shared" ref="A40:I40" si="11">A27</f>
        <v>9</v>
      </c>
      <c r="B40" s="139">
        <f t="shared" si="11"/>
        <v>84</v>
      </c>
      <c r="C40" s="139">
        <f t="shared" si="11"/>
        <v>86</v>
      </c>
      <c r="D40" s="139" t="str">
        <f t="shared" si="11"/>
        <v>m²</v>
      </c>
      <c r="E40" s="139" t="str">
        <f t="shared" si="11"/>
        <v>LUK</v>
      </c>
      <c r="F40" s="60">
        <f t="shared" si="11"/>
        <v>2</v>
      </c>
      <c r="G40" s="1463">
        <f t="shared" si="11"/>
        <v>165000</v>
      </c>
      <c r="H40" s="1464">
        <f t="shared" si="11"/>
        <v>1.19</v>
      </c>
      <c r="I40" s="855">
        <f t="shared" si="11"/>
        <v>1.7</v>
      </c>
      <c r="J40" s="839">
        <v>1.5</v>
      </c>
      <c r="K40" s="63">
        <f t="shared" si="4"/>
        <v>420750</v>
      </c>
      <c r="L40" s="1522"/>
      <c r="M40" s="854"/>
    </row>
    <row r="41" spans="1:16" s="116" customFormat="1" ht="33" customHeight="1" x14ac:dyDescent="0.25">
      <c r="A41" s="1289" t="s">
        <v>10368</v>
      </c>
      <c r="B41" s="1289"/>
      <c r="C41" s="1289"/>
      <c r="D41" s="1289"/>
      <c r="E41" s="1289"/>
      <c r="F41" s="1289"/>
      <c r="G41" s="1289"/>
      <c r="H41" s="1289"/>
      <c r="I41" s="846">
        <f>SUM(I32:I40)</f>
        <v>1236.5999999999999</v>
      </c>
      <c r="J41" s="893"/>
      <c r="K41" s="894">
        <f>SUM(K32:K40)</f>
        <v>306058500</v>
      </c>
      <c r="L41" s="895"/>
      <c r="M41" s="854"/>
      <c r="O41" s="896"/>
      <c r="P41" s="896"/>
    </row>
    <row r="42" spans="1:16" s="67" customFormat="1" ht="45.75" customHeight="1" x14ac:dyDescent="0.25">
      <c r="A42" s="50">
        <v>2</v>
      </c>
      <c r="B42" s="1294" t="s">
        <v>10369</v>
      </c>
      <c r="C42" s="1294"/>
      <c r="D42" s="1294"/>
      <c r="E42" s="1294"/>
      <c r="F42" s="1294"/>
      <c r="G42" s="1294"/>
      <c r="H42" s="1294"/>
      <c r="I42" s="1295" t="s">
        <v>10370</v>
      </c>
      <c r="J42" s="1468"/>
      <c r="K42" s="1468"/>
      <c r="L42" s="1468"/>
      <c r="M42" s="856"/>
      <c r="O42" s="857"/>
      <c r="P42" s="857"/>
    </row>
    <row r="43" spans="1:16" s="2" customFormat="1" ht="67.5" customHeight="1" x14ac:dyDescent="0.25">
      <c r="A43" s="139"/>
      <c r="B43" s="1469" t="s">
        <v>10371</v>
      </c>
      <c r="C43" s="1469"/>
      <c r="D43" s="858" t="s">
        <v>50</v>
      </c>
      <c r="E43" s="858" t="s">
        <v>51</v>
      </c>
      <c r="F43" s="858" t="s">
        <v>52</v>
      </c>
      <c r="G43" s="1469" t="s">
        <v>53</v>
      </c>
      <c r="H43" s="1469"/>
      <c r="I43" s="859" t="s">
        <v>54</v>
      </c>
      <c r="J43" s="858" t="s">
        <v>44</v>
      </c>
      <c r="K43" s="860" t="s">
        <v>35</v>
      </c>
      <c r="L43" s="861" t="s">
        <v>41</v>
      </c>
      <c r="M43" s="821"/>
      <c r="O43" s="862"/>
      <c r="P43" s="862"/>
    </row>
    <row r="44" spans="1:16" ht="34.5" customHeight="1" x14ac:dyDescent="0.25">
      <c r="A44" s="139"/>
      <c r="B44" s="1285" t="s">
        <v>10372</v>
      </c>
      <c r="C44" s="1285"/>
      <c r="D44" s="139"/>
      <c r="E44" s="139" t="s">
        <v>56</v>
      </c>
      <c r="F44" s="139">
        <v>6</v>
      </c>
      <c r="G44" s="1286">
        <f>20000*30</f>
        <v>600000</v>
      </c>
      <c r="H44" s="1286"/>
      <c r="I44" s="139">
        <v>1</v>
      </c>
      <c r="J44" s="727">
        <v>0.5</v>
      </c>
      <c r="K44" s="73">
        <f>F44*G44*I44*J44</f>
        <v>1800000</v>
      </c>
      <c r="L44" s="74"/>
      <c r="M44" s="822"/>
      <c r="O44" s="823"/>
      <c r="P44" s="823"/>
    </row>
    <row r="45" spans="1:16" ht="30.75" customHeight="1" x14ac:dyDescent="0.25">
      <c r="A45" s="1289" t="s">
        <v>10373</v>
      </c>
      <c r="B45" s="1289"/>
      <c r="C45" s="1289"/>
      <c r="D45" s="1289"/>
      <c r="E45" s="1289"/>
      <c r="F45" s="1289"/>
      <c r="G45" s="1289"/>
      <c r="H45" s="1289"/>
      <c r="I45" s="1289"/>
      <c r="J45" s="1289"/>
      <c r="K45" s="76">
        <f>K41+K44</f>
        <v>307858500</v>
      </c>
      <c r="L45" s="74"/>
      <c r="M45" s="822"/>
    </row>
    <row r="46" spans="1:16" ht="43.5" customHeight="1" x14ac:dyDescent="0.25">
      <c r="A46" s="1470" t="s">
        <v>10554</v>
      </c>
      <c r="B46" s="1470"/>
      <c r="C46" s="1470"/>
      <c r="D46" s="1470"/>
      <c r="E46" s="1470"/>
      <c r="F46" s="1470"/>
      <c r="G46" s="1470"/>
      <c r="H46" s="1470"/>
      <c r="I46" s="1470"/>
      <c r="J46" s="1470"/>
      <c r="K46" s="1470"/>
      <c r="L46" s="1470"/>
    </row>
    <row r="47" spans="1:16" ht="41.25" customHeight="1" x14ac:dyDescent="0.25">
      <c r="A47" s="851" t="s">
        <v>25</v>
      </c>
      <c r="B47" s="1507" t="s">
        <v>58</v>
      </c>
      <c r="C47" s="1507"/>
      <c r="D47" s="1507"/>
      <c r="E47" s="1507"/>
      <c r="F47" s="864" t="s">
        <v>60</v>
      </c>
      <c r="G47" s="1480" t="s">
        <v>31</v>
      </c>
      <c r="H47" s="1480"/>
      <c r="I47" s="865" t="s">
        <v>61</v>
      </c>
      <c r="J47" s="866" t="s">
        <v>34</v>
      </c>
      <c r="K47" s="863" t="s">
        <v>35</v>
      </c>
      <c r="L47" s="853" t="s">
        <v>41</v>
      </c>
    </row>
    <row r="48" spans="1:16" ht="40.5" customHeight="1" x14ac:dyDescent="0.25">
      <c r="A48" s="139">
        <v>1</v>
      </c>
      <c r="B48" s="1508" t="str">
        <f>'vật kiến trúc 2026'!B35</f>
        <v>Giếng khoan Ф 140, ống chống nhựa</v>
      </c>
      <c r="C48" s="1508"/>
      <c r="D48" s="1508"/>
      <c r="E48" s="1508"/>
      <c r="F48" s="140" t="str">
        <f>VLOOKUP(B48,'[3]vật kiến trúc 2026'!$B$3:$D$442,2,0)</f>
        <v>mét</v>
      </c>
      <c r="G48" s="1509">
        <f>VLOOKUP(B48,'[3]vật kiến trúc 2026'!B31:$D$442,3,0)</f>
        <v>864000</v>
      </c>
      <c r="H48" s="1509"/>
      <c r="I48" s="906">
        <v>62</v>
      </c>
      <c r="J48" s="868">
        <v>0.8</v>
      </c>
      <c r="K48" s="844">
        <f t="shared" ref="K48" si="12">ROUND(G48*I48*J48,)</f>
        <v>42854400</v>
      </c>
      <c r="L48" s="869" t="e">
        <f>VLOOKUP(B48,'[3]vật kiến trúc 2026'!B32:$L$442,4,0)</f>
        <v>#REF!</v>
      </c>
    </row>
    <row r="49" spans="1:17" ht="23.25" customHeight="1" x14ac:dyDescent="0.25">
      <c r="A49" s="1480" t="s">
        <v>85</v>
      </c>
      <c r="B49" s="1480"/>
      <c r="C49" s="1480"/>
      <c r="D49" s="1480"/>
      <c r="E49" s="1480"/>
      <c r="F49" s="1480"/>
      <c r="G49" s="1480"/>
      <c r="H49" s="1480"/>
      <c r="I49" s="1480"/>
      <c r="J49" s="1480"/>
      <c r="K49" s="871">
        <f>SUM(K48:K48)</f>
        <v>42854400</v>
      </c>
      <c r="L49" s="872"/>
    </row>
    <row r="50" spans="1:17" ht="46.5" customHeight="1" x14ac:dyDescent="0.25">
      <c r="A50" s="1481" t="s">
        <v>10443</v>
      </c>
      <c r="B50" s="1481"/>
      <c r="C50" s="1481"/>
      <c r="D50" s="1481"/>
      <c r="E50" s="1481"/>
      <c r="F50" s="1481"/>
      <c r="G50" s="1481"/>
      <c r="H50" s="1481"/>
      <c r="I50" s="1481"/>
      <c r="J50" s="1481"/>
      <c r="K50" s="1481"/>
      <c r="L50" s="1481"/>
      <c r="M50" s="903"/>
      <c r="N50" s="926"/>
      <c r="O50" s="931"/>
    </row>
    <row r="51" spans="1:17" ht="56.25" customHeight="1" x14ac:dyDescent="0.25">
      <c r="A51" s="863" t="s">
        <v>25</v>
      </c>
      <c r="B51" s="1480" t="s">
        <v>87</v>
      </c>
      <c r="C51" s="1480"/>
      <c r="D51" s="1480"/>
      <c r="E51" s="1480"/>
      <c r="F51" s="863" t="s">
        <v>60</v>
      </c>
      <c r="G51" s="863" t="s">
        <v>31</v>
      </c>
      <c r="H51" s="864" t="s">
        <v>10516</v>
      </c>
      <c r="I51" s="865" t="s">
        <v>61</v>
      </c>
      <c r="J51" s="866" t="s">
        <v>34</v>
      </c>
      <c r="K51" s="863" t="s">
        <v>35</v>
      </c>
      <c r="L51" s="853" t="s">
        <v>41</v>
      </c>
      <c r="M51" s="3">
        <f>I28-M54</f>
        <v>507.39999999999986</v>
      </c>
      <c r="N51" s="2"/>
      <c r="O51" s="927"/>
      <c r="P51" s="928"/>
      <c r="Q51" s="932"/>
    </row>
    <row r="52" spans="1:17" ht="51" customHeight="1" x14ac:dyDescent="0.25">
      <c r="A52" s="139">
        <v>1</v>
      </c>
      <c r="B52" s="1544" t="str">
        <f>'CÂY TRỒNG 2026'!B9743</f>
        <v>Keo lá tràm ≤5 cm</v>
      </c>
      <c r="C52" s="1544"/>
      <c r="D52" s="1544"/>
      <c r="E52" s="1544"/>
      <c r="F52" s="140" t="str">
        <f>VLOOKUP(B52,'[3]CÂY TRỒNG 2026'!$B$3:$D$10269,2,0)</f>
        <v>cây</v>
      </c>
      <c r="G52" s="732">
        <f>VLOOKUP(B52,'[3]CÂY TRỒNG 2026'!$B$3:$D$10269,3,0)</f>
        <v>15384</v>
      </c>
      <c r="H52" s="140">
        <f>VLOOKUP(B52,'CÂY TRỒNG 2026'!$B$3:$E$9990,4,0)</f>
        <v>2000</v>
      </c>
      <c r="I52" s="867">
        <v>101</v>
      </c>
      <c r="J52" s="727">
        <v>0.8</v>
      </c>
      <c r="K52" s="106">
        <f>ROUND(G52*I52*J52,)</f>
        <v>1243027</v>
      </c>
      <c r="L52" s="934"/>
      <c r="M52" s="931">
        <f>I52*10000/H52</f>
        <v>505</v>
      </c>
      <c r="N52" s="90"/>
      <c r="Q52" s="933"/>
    </row>
    <row r="53" spans="1:17" ht="51" customHeight="1" x14ac:dyDescent="0.25">
      <c r="A53" s="139">
        <v>2</v>
      </c>
      <c r="B53" s="1544" t="str">
        <f>'CÂY TRỒNG 2026'!B9747</f>
        <v>Keo lá tràm &gt;20-25 cm</v>
      </c>
      <c r="C53" s="1544"/>
      <c r="D53" s="1544"/>
      <c r="E53" s="1544"/>
      <c r="F53" s="140" t="str">
        <f>VLOOKUP(B53,'[3]CÂY TRỒNG 2026'!$B$3:$D$10269,2,0)</f>
        <v>cây</v>
      </c>
      <c r="G53" s="732">
        <f>VLOOKUP(B53,'[3]CÂY TRỒNG 2026'!$B$3:$D$10269,3,0)</f>
        <v>163247</v>
      </c>
      <c r="H53" s="140">
        <f>VLOOKUP(B53,'CÂY TRỒNG 2026'!$B$3:$E$9990,4,0)</f>
        <v>2000</v>
      </c>
      <c r="I53" s="867">
        <v>1</v>
      </c>
      <c r="J53" s="727">
        <v>0.8</v>
      </c>
      <c r="K53" s="905">
        <f>ROUND(G53*I53*J53,)</f>
        <v>130598</v>
      </c>
      <c r="L53" s="934"/>
      <c r="M53" s="931">
        <f>I53*10000/H53</f>
        <v>5</v>
      </c>
      <c r="N53" s="929"/>
      <c r="Q53" s="933"/>
    </row>
    <row r="54" spans="1:17" ht="51" customHeight="1" x14ac:dyDescent="0.25">
      <c r="A54" s="139">
        <v>3</v>
      </c>
      <c r="B54" s="1544" t="str">
        <f>'CÂY TRỒNG 2026'!B6</f>
        <v>Cây bắp Hè Thu</v>
      </c>
      <c r="C54" s="1544"/>
      <c r="D54" s="1544"/>
      <c r="E54" s="1544"/>
      <c r="F54" s="140" t="str">
        <f>VLOOKUP(B54,'[3]CÂY TRỒNG 2026'!$B$3:$D$10269,2,0)</f>
        <v>ha</v>
      </c>
      <c r="G54" s="732">
        <f>VLOOKUP(B54,'[3]CÂY TRỒNG 2026'!$B$3:$D$10269,3,0)</f>
        <v>40000000</v>
      </c>
      <c r="H54" s="909">
        <f>VLOOKUP(B54,'CÂY TRỒNG 2026'!$B$3:$E$9990,4,0)</f>
        <v>0</v>
      </c>
      <c r="I54" s="938">
        <f>729.2/10000</f>
        <v>7.2919999999999999E-2</v>
      </c>
      <c r="J54" s="727">
        <v>0.8</v>
      </c>
      <c r="K54" s="106">
        <f>ROUND(G54*I54*J54,)</f>
        <v>2333440</v>
      </c>
      <c r="L54" s="934"/>
      <c r="M54" s="931">
        <f>I20+I21+I25+I26+I27+I24</f>
        <v>729.2</v>
      </c>
      <c r="N54" s="926"/>
      <c r="O54" s="928"/>
    </row>
    <row r="55" spans="1:17" ht="41.25" customHeight="1" x14ac:dyDescent="0.25">
      <c r="A55" s="1480" t="s">
        <v>111</v>
      </c>
      <c r="B55" s="1480"/>
      <c r="C55" s="1480"/>
      <c r="D55" s="1480"/>
      <c r="E55" s="1480"/>
      <c r="F55" s="1480"/>
      <c r="G55" s="1480"/>
      <c r="H55" s="1480"/>
      <c r="I55" s="1480"/>
      <c r="J55" s="1480"/>
      <c r="K55" s="111">
        <f>SUM(K52:K54)</f>
        <v>3707065</v>
      </c>
      <c r="L55" s="872"/>
      <c r="M55" s="874"/>
      <c r="N55" s="3"/>
    </row>
    <row r="56" spans="1:17" ht="41.25" customHeight="1" x14ac:dyDescent="0.25">
      <c r="A56" s="1481" t="s">
        <v>112</v>
      </c>
      <c r="B56" s="1482"/>
      <c r="C56" s="1482"/>
      <c r="D56" s="1482"/>
      <c r="E56" s="1482"/>
      <c r="F56" s="1482"/>
      <c r="G56" s="1482"/>
      <c r="H56" s="1482"/>
      <c r="I56" s="1482"/>
      <c r="J56" s="1482"/>
      <c r="K56" s="111">
        <f>IF(K28+K45+K49+K55&lt;20000000,2000000,IF(K28+K45+K49+K55&lt;50000000,4000000,IF(K28+K45+K49+K55&lt;100000000,8000000,IF(K28+K45+K49+K55&lt;200000000,12000000,IF(K28+K45+K49+K55&lt;500000000,16000000,20000000)))))</f>
        <v>20000000</v>
      </c>
      <c r="L56" s="112" t="s">
        <v>113</v>
      </c>
    </row>
    <row r="57" spans="1:17" ht="30" customHeight="1" x14ac:dyDescent="0.25">
      <c r="A57" s="1480" t="s">
        <v>114</v>
      </c>
      <c r="B57" s="1480"/>
      <c r="C57" s="1480"/>
      <c r="D57" s="1480"/>
      <c r="E57" s="1480"/>
      <c r="F57" s="1480"/>
      <c r="G57" s="1480"/>
      <c r="H57" s="1480"/>
      <c r="I57" s="1480"/>
      <c r="J57" s="1480"/>
      <c r="K57" s="875">
        <f>K56+K55+K49+K28+K45</f>
        <v>617226375</v>
      </c>
      <c r="L57" s="872"/>
      <c r="M57" s="114">
        <f>K56+K45+K28+K55+K49</f>
        <v>617226375</v>
      </c>
    </row>
    <row r="58" spans="1:17" s="116" customFormat="1" ht="37.5" customHeight="1" x14ac:dyDescent="0.25">
      <c r="A58" s="1483" t="s">
        <v>115</v>
      </c>
      <c r="B58" s="1483"/>
      <c r="C58" s="1483"/>
      <c r="D58" s="1483"/>
      <c r="E58" s="1483"/>
      <c r="F58" s="1483"/>
      <c r="G58" s="1483"/>
      <c r="H58" s="1483"/>
      <c r="I58" s="1483"/>
      <c r="J58" s="1483"/>
      <c r="K58" s="1483"/>
      <c r="L58" s="1483"/>
      <c r="M58" s="854"/>
      <c r="O58" s="876"/>
      <c r="P58" s="876"/>
    </row>
    <row r="59" spans="1:17" s="119" customFormat="1" ht="37.5" customHeight="1" x14ac:dyDescent="0.25">
      <c r="A59" s="1479" t="s">
        <v>10375</v>
      </c>
      <c r="B59" s="1479"/>
      <c r="C59" s="1479"/>
      <c r="D59" s="1479"/>
      <c r="E59" s="1479"/>
      <c r="F59" s="1479"/>
      <c r="G59" s="1479"/>
      <c r="H59" s="1479"/>
      <c r="I59" s="1479"/>
      <c r="J59" s="1479"/>
      <c r="K59" s="1479"/>
      <c r="L59" s="1479"/>
      <c r="M59" s="884"/>
      <c r="O59" s="876"/>
      <c r="P59" s="876"/>
    </row>
    <row r="60" spans="1:17" s="119" customFormat="1" ht="54" customHeight="1" x14ac:dyDescent="0.25">
      <c r="A60" s="1479" t="s">
        <v>117</v>
      </c>
      <c r="B60" s="1479"/>
      <c r="C60" s="1479"/>
      <c r="D60" s="1479"/>
      <c r="E60" s="1479"/>
      <c r="F60" s="1479"/>
      <c r="G60" s="1479"/>
      <c r="H60" s="1479"/>
      <c r="I60" s="1479"/>
      <c r="J60" s="1479"/>
      <c r="K60" s="877">
        <f>K57</f>
        <v>617226375</v>
      </c>
      <c r="L60" s="878" t="s">
        <v>118</v>
      </c>
      <c r="M60" s="884"/>
      <c r="O60" s="876"/>
      <c r="P60" s="876"/>
    </row>
    <row r="61" spans="1:17" s="119" customFormat="1" ht="14.25" x14ac:dyDescent="0.25">
      <c r="A61" s="1479" t="s">
        <v>119</v>
      </c>
      <c r="B61" s="1479"/>
      <c r="C61" s="1479"/>
      <c r="D61" s="1479"/>
      <c r="E61" s="1479"/>
      <c r="F61" s="1479"/>
      <c r="G61" s="1479"/>
      <c r="H61" s="1479"/>
      <c r="I61" s="1479"/>
      <c r="J61" s="1479"/>
      <c r="K61" s="1479"/>
      <c r="L61" s="1479"/>
      <c r="M61" s="884"/>
      <c r="O61" s="876"/>
      <c r="P61" s="876"/>
    </row>
    <row r="62" spans="1:17" s="123" customFormat="1" ht="15" customHeight="1" x14ac:dyDescent="0.25">
      <c r="A62" s="1484" t="s">
        <v>120</v>
      </c>
      <c r="B62" s="1484"/>
      <c r="C62" s="1484"/>
      <c r="D62" s="879"/>
      <c r="E62" s="879"/>
      <c r="F62" s="1485" t="s">
        <v>10444</v>
      </c>
      <c r="G62" s="1485"/>
      <c r="H62" s="1485"/>
      <c r="I62" s="1485"/>
      <c r="J62" s="1485"/>
      <c r="K62" s="879"/>
      <c r="L62" s="884" t="s">
        <v>122</v>
      </c>
      <c r="M62" s="884"/>
      <c r="O62" s="753"/>
      <c r="P62" s="753"/>
    </row>
    <row r="63" spans="1:17" s="123" customFormat="1" x14ac:dyDescent="0.25">
      <c r="A63" s="880"/>
      <c r="B63" s="880"/>
      <c r="C63" s="880"/>
      <c r="L63" s="884" t="s">
        <v>123</v>
      </c>
      <c r="M63" s="756"/>
      <c r="O63" s="753"/>
      <c r="P63" s="753"/>
    </row>
    <row r="64" spans="1:17" s="123" customFormat="1" x14ac:dyDescent="0.25">
      <c r="A64" s="881"/>
      <c r="B64" s="761"/>
      <c r="C64" s="761"/>
      <c r="G64" s="761"/>
      <c r="H64" s="761"/>
      <c r="I64" s="882"/>
      <c r="L64" s="883"/>
      <c r="M64" s="761"/>
      <c r="O64" s="753"/>
      <c r="P64" s="753"/>
    </row>
    <row r="65" spans="1:16" s="123" customFormat="1" x14ac:dyDescent="0.25">
      <c r="A65" s="881"/>
      <c r="B65" s="761"/>
      <c r="C65" s="761"/>
      <c r="G65" s="761"/>
      <c r="H65" s="761"/>
      <c r="I65" s="882"/>
      <c r="L65" s="883"/>
      <c r="M65" s="761"/>
      <c r="O65" s="753"/>
      <c r="P65" s="753"/>
    </row>
    <row r="66" spans="1:16" s="123" customFormat="1" x14ac:dyDescent="0.25">
      <c r="A66" s="881"/>
      <c r="B66" s="761"/>
      <c r="C66" s="761"/>
      <c r="G66" s="761"/>
      <c r="H66" s="761"/>
      <c r="I66" s="882"/>
      <c r="L66" s="883"/>
      <c r="M66" s="761"/>
      <c r="O66" s="753"/>
      <c r="P66" s="753"/>
    </row>
    <row r="67" spans="1:16" s="123" customFormat="1" x14ac:dyDescent="0.25">
      <c r="A67" s="881"/>
      <c r="B67" s="761"/>
      <c r="C67" s="761"/>
      <c r="G67" s="761"/>
      <c r="H67" s="761"/>
      <c r="I67" s="882"/>
      <c r="L67" s="883"/>
      <c r="M67" s="761"/>
      <c r="O67" s="753"/>
      <c r="P67" s="753"/>
    </row>
    <row r="68" spans="1:16" s="123" customFormat="1" x14ac:dyDescent="0.25">
      <c r="A68" s="881"/>
      <c r="B68" s="761"/>
      <c r="C68" s="761"/>
      <c r="G68" s="761"/>
      <c r="H68" s="761"/>
      <c r="I68" s="882"/>
      <c r="L68" s="883"/>
      <c r="M68" s="761"/>
      <c r="O68" s="753"/>
      <c r="P68" s="753"/>
    </row>
    <row r="69" spans="1:16" s="123" customFormat="1" x14ac:dyDescent="0.25">
      <c r="A69" s="881"/>
      <c r="B69" s="761"/>
      <c r="C69" s="761"/>
      <c r="G69" s="761"/>
      <c r="H69" s="761"/>
      <c r="I69" s="882"/>
      <c r="L69" s="883"/>
      <c r="M69" s="761"/>
      <c r="O69" s="753"/>
      <c r="P69" s="753"/>
    </row>
    <row r="70" spans="1:16" s="123" customFormat="1" ht="22.5" customHeight="1" x14ac:dyDescent="0.25">
      <c r="A70" s="1486" t="s">
        <v>125</v>
      </c>
      <c r="B70" s="1486"/>
      <c r="C70" s="1486"/>
      <c r="D70" s="879"/>
      <c r="E70" s="879"/>
      <c r="F70" s="1485" t="s">
        <v>126</v>
      </c>
      <c r="G70" s="1485"/>
      <c r="H70" s="1485"/>
      <c r="I70" s="1485" t="s">
        <v>126</v>
      </c>
      <c r="J70" s="1485"/>
      <c r="K70" s="879"/>
      <c r="L70" s="884" t="s">
        <v>127</v>
      </c>
      <c r="M70" s="756"/>
      <c r="O70" s="753"/>
      <c r="P70" s="753"/>
    </row>
  </sheetData>
  <mergeCells count="74">
    <mergeCell ref="E12:L12"/>
    <mergeCell ref="E15:L15"/>
    <mergeCell ref="A16:L16"/>
    <mergeCell ref="A28:H28"/>
    <mergeCell ref="N10:T10"/>
    <mergeCell ref="A10:B10"/>
    <mergeCell ref="A17:L17"/>
    <mergeCell ref="N17:T28"/>
    <mergeCell ref="L19:L27"/>
    <mergeCell ref="I18:J18"/>
    <mergeCell ref="I19:J19"/>
    <mergeCell ref="I20:J20"/>
    <mergeCell ref="I21:J21"/>
    <mergeCell ref="I22:J22"/>
    <mergeCell ref="I23:J23"/>
    <mergeCell ref="I24:J24"/>
    <mergeCell ref="A2:G2"/>
    <mergeCell ref="I2:L2"/>
    <mergeCell ref="A3:G3"/>
    <mergeCell ref="I3:L3"/>
    <mergeCell ref="I5:L5"/>
    <mergeCell ref="A6:L6"/>
    <mergeCell ref="A7:L7"/>
    <mergeCell ref="E8:L8"/>
    <mergeCell ref="A9:D9"/>
    <mergeCell ref="E9:F9"/>
    <mergeCell ref="A29:K29"/>
    <mergeCell ref="B30:H30"/>
    <mergeCell ref="I30:L30"/>
    <mergeCell ref="A41:H41"/>
    <mergeCell ref="B42:H42"/>
    <mergeCell ref="I42:L42"/>
    <mergeCell ref="L32:L40"/>
    <mergeCell ref="G31:H31"/>
    <mergeCell ref="G32:H32"/>
    <mergeCell ref="G33:H33"/>
    <mergeCell ref="G34:H34"/>
    <mergeCell ref="G35:H35"/>
    <mergeCell ref="G36:H36"/>
    <mergeCell ref="G37:H37"/>
    <mergeCell ref="G38:H38"/>
    <mergeCell ref="G39:H39"/>
    <mergeCell ref="G40:H40"/>
    <mergeCell ref="A58:L58"/>
    <mergeCell ref="A59:L59"/>
    <mergeCell ref="A60:J60"/>
    <mergeCell ref="B51:E51"/>
    <mergeCell ref="B52:E52"/>
    <mergeCell ref="B53:E53"/>
    <mergeCell ref="B54:E54"/>
    <mergeCell ref="A55:J55"/>
    <mergeCell ref="A56:J56"/>
    <mergeCell ref="A57:J57"/>
    <mergeCell ref="A50:L50"/>
    <mergeCell ref="B43:C43"/>
    <mergeCell ref="G43:H43"/>
    <mergeCell ref="B44:C44"/>
    <mergeCell ref="G44:H44"/>
    <mergeCell ref="I25:J25"/>
    <mergeCell ref="I26:J26"/>
    <mergeCell ref="I27:J27"/>
    <mergeCell ref="I28:J28"/>
    <mergeCell ref="A70:C70"/>
    <mergeCell ref="F70:J70"/>
    <mergeCell ref="A49:J49"/>
    <mergeCell ref="A46:L46"/>
    <mergeCell ref="A61:L61"/>
    <mergeCell ref="A62:C62"/>
    <mergeCell ref="F62:J62"/>
    <mergeCell ref="A45:J45"/>
    <mergeCell ref="B47:E47"/>
    <mergeCell ref="G47:H47"/>
    <mergeCell ref="B48:E48"/>
    <mergeCell ref="G48:H48"/>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55"/>
  <sheetViews>
    <sheetView tabSelected="1" topLeftCell="A25" zoomScale="55" zoomScaleNormal="55" zoomScaleSheetLayoutView="55" workbookViewId="0">
      <selection activeCell="Q11" sqref="Q11"/>
    </sheetView>
  </sheetViews>
  <sheetFormatPr defaultRowHeight="16.5" x14ac:dyDescent="0.25"/>
  <cols>
    <col min="1" max="1" width="6.140625" style="438" customWidth="1"/>
    <col min="2" max="2" width="41.85546875" style="431" bestFit="1" customWidth="1"/>
    <col min="3" max="3" width="18.85546875" style="432" customWidth="1"/>
    <col min="4" max="4" width="20.140625" style="432" bestFit="1" customWidth="1"/>
    <col min="5" max="5" width="19.5703125" style="432" customWidth="1"/>
    <col min="6" max="6" width="14.28515625" style="382" customWidth="1"/>
    <col min="7" max="7" width="14.5703125" style="382" customWidth="1"/>
    <col min="8" max="8" width="9.42578125" style="382" customWidth="1"/>
    <col min="9" max="9" width="28.7109375" style="430" bestFit="1" customWidth="1"/>
    <col min="10" max="10" width="28.5703125" style="430" bestFit="1" customWidth="1"/>
    <col min="11" max="11" width="25" style="430" customWidth="1"/>
    <col min="12" max="13" width="9.7109375" style="382" bestFit="1" customWidth="1"/>
    <col min="14" max="14" width="23.28515625" style="439" bestFit="1" customWidth="1"/>
    <col min="15" max="15" width="28.5703125" style="440" bestFit="1" customWidth="1"/>
    <col min="16" max="16" width="27.28515625" style="382" bestFit="1" customWidth="1"/>
    <col min="17" max="17" width="27" style="441" customWidth="1"/>
    <col min="18" max="18" width="25.5703125" style="382" bestFit="1" customWidth="1"/>
    <col min="19" max="250" width="9.140625" style="382"/>
    <col min="251" max="251" width="6.140625" style="382" bestFit="1" customWidth="1"/>
    <col min="252" max="252" width="41.85546875" style="382" bestFit="1" customWidth="1"/>
    <col min="253" max="253" width="18.85546875" style="382" customWidth="1"/>
    <col min="254" max="254" width="20.140625" style="382" bestFit="1" customWidth="1"/>
    <col min="255" max="255" width="15.42578125" style="382" customWidth="1"/>
    <col min="256" max="256" width="14.28515625" style="382" customWidth="1"/>
    <col min="257" max="257" width="14.5703125" style="382" customWidth="1"/>
    <col min="258" max="258" width="9.42578125" style="382" customWidth="1"/>
    <col min="259" max="259" width="26.42578125" style="382" bestFit="1" customWidth="1"/>
    <col min="260" max="260" width="26.140625" style="382" bestFit="1" customWidth="1"/>
    <col min="261" max="261" width="22.7109375" style="382" bestFit="1" customWidth="1"/>
    <col min="262" max="263" width="9.140625" style="382"/>
    <col min="264" max="264" width="20.7109375" style="382" bestFit="1" customWidth="1"/>
    <col min="265" max="265" width="24.5703125" style="382" bestFit="1" customWidth="1"/>
    <col min="266" max="266" width="24" style="382" bestFit="1" customWidth="1"/>
    <col min="267" max="267" width="27" style="382" customWidth="1"/>
    <col min="268" max="268" width="22.5703125" style="382" customWidth="1"/>
    <col min="269" max="269" width="9.140625" style="382"/>
    <col min="270" max="270" width="9.7109375" style="382" bestFit="1" customWidth="1"/>
    <col min="271" max="271" width="25.140625" style="382" bestFit="1" customWidth="1"/>
    <col min="272" max="273" width="9.140625" style="382"/>
    <col min="274" max="274" width="18.7109375" style="382" bestFit="1" customWidth="1"/>
    <col min="275" max="506" width="9.140625" style="382"/>
    <col min="507" max="507" width="6.140625" style="382" bestFit="1" customWidth="1"/>
    <col min="508" max="508" width="41.85546875" style="382" bestFit="1" customWidth="1"/>
    <col min="509" max="509" width="18.85546875" style="382" customWidth="1"/>
    <col min="510" max="510" width="20.140625" style="382" bestFit="1" customWidth="1"/>
    <col min="511" max="511" width="15.42578125" style="382" customWidth="1"/>
    <col min="512" max="512" width="14.28515625" style="382" customWidth="1"/>
    <col min="513" max="513" width="14.5703125" style="382" customWidth="1"/>
    <col min="514" max="514" width="9.42578125" style="382" customWidth="1"/>
    <col min="515" max="515" width="26.42578125" style="382" bestFit="1" customWidth="1"/>
    <col min="516" max="516" width="26.140625" style="382" bestFit="1" customWidth="1"/>
    <col min="517" max="517" width="22.7109375" style="382" bestFit="1" customWidth="1"/>
    <col min="518" max="519" width="9.140625" style="382"/>
    <col min="520" max="520" width="20.7109375" style="382" bestFit="1" customWidth="1"/>
    <col min="521" max="521" width="24.5703125" style="382" bestFit="1" customWidth="1"/>
    <col min="522" max="522" width="24" style="382" bestFit="1" customWidth="1"/>
    <col min="523" max="523" width="27" style="382" customWidth="1"/>
    <col min="524" max="524" width="22.5703125" style="382" customWidth="1"/>
    <col min="525" max="525" width="9.140625" style="382"/>
    <col min="526" max="526" width="9.7109375" style="382" bestFit="1" customWidth="1"/>
    <col min="527" max="527" width="25.140625" style="382" bestFit="1" customWidth="1"/>
    <col min="528" max="529" width="9.140625" style="382"/>
    <col min="530" max="530" width="18.7109375" style="382" bestFit="1" customWidth="1"/>
    <col min="531" max="762" width="9.140625" style="382"/>
    <col min="763" max="763" width="6.140625" style="382" bestFit="1" customWidth="1"/>
    <col min="764" max="764" width="41.85546875" style="382" bestFit="1" customWidth="1"/>
    <col min="765" max="765" width="18.85546875" style="382" customWidth="1"/>
    <col min="766" max="766" width="20.140625" style="382" bestFit="1" customWidth="1"/>
    <col min="767" max="767" width="15.42578125" style="382" customWidth="1"/>
    <col min="768" max="768" width="14.28515625" style="382" customWidth="1"/>
    <col min="769" max="769" width="14.5703125" style="382" customWidth="1"/>
    <col min="770" max="770" width="9.42578125" style="382" customWidth="1"/>
    <col min="771" max="771" width="26.42578125" style="382" bestFit="1" customWidth="1"/>
    <col min="772" max="772" width="26.140625" style="382" bestFit="1" customWidth="1"/>
    <col min="773" max="773" width="22.7109375" style="382" bestFit="1" customWidth="1"/>
    <col min="774" max="775" width="9.140625" style="382"/>
    <col min="776" max="776" width="20.7109375" style="382" bestFit="1" customWidth="1"/>
    <col min="777" max="777" width="24.5703125" style="382" bestFit="1" customWidth="1"/>
    <col min="778" max="778" width="24" style="382" bestFit="1" customWidth="1"/>
    <col min="779" max="779" width="27" style="382" customWidth="1"/>
    <col min="780" max="780" width="22.5703125" style="382" customWidth="1"/>
    <col min="781" max="781" width="9.140625" style="382"/>
    <col min="782" max="782" width="9.7109375" style="382" bestFit="1" customWidth="1"/>
    <col min="783" max="783" width="25.140625" style="382" bestFit="1" customWidth="1"/>
    <col min="784" max="785" width="9.140625" style="382"/>
    <col min="786" max="786" width="18.7109375" style="382" bestFit="1" customWidth="1"/>
    <col min="787" max="1018" width="9.140625" style="382"/>
    <col min="1019" max="1019" width="6.140625" style="382" bestFit="1" customWidth="1"/>
    <col min="1020" max="1020" width="41.85546875" style="382" bestFit="1" customWidth="1"/>
    <col min="1021" max="1021" width="18.85546875" style="382" customWidth="1"/>
    <col min="1022" max="1022" width="20.140625" style="382" bestFit="1" customWidth="1"/>
    <col min="1023" max="1023" width="15.42578125" style="382" customWidth="1"/>
    <col min="1024" max="1024" width="14.28515625" style="382" customWidth="1"/>
    <col min="1025" max="1025" width="14.5703125" style="382" customWidth="1"/>
    <col min="1026" max="1026" width="9.42578125" style="382" customWidth="1"/>
    <col min="1027" max="1027" width="26.42578125" style="382" bestFit="1" customWidth="1"/>
    <col min="1028" max="1028" width="26.140625" style="382" bestFit="1" customWidth="1"/>
    <col min="1029" max="1029" width="22.7109375" style="382" bestFit="1" customWidth="1"/>
    <col min="1030" max="1031" width="9.140625" style="382"/>
    <col min="1032" max="1032" width="20.7109375" style="382" bestFit="1" customWidth="1"/>
    <col min="1033" max="1033" width="24.5703125" style="382" bestFit="1" customWidth="1"/>
    <col min="1034" max="1034" width="24" style="382" bestFit="1" customWidth="1"/>
    <col min="1035" max="1035" width="27" style="382" customWidth="1"/>
    <col min="1036" max="1036" width="22.5703125" style="382" customWidth="1"/>
    <col min="1037" max="1037" width="9.140625" style="382"/>
    <col min="1038" max="1038" width="9.7109375" style="382" bestFit="1" customWidth="1"/>
    <col min="1039" max="1039" width="25.140625" style="382" bestFit="1" customWidth="1"/>
    <col min="1040" max="1041" width="9.140625" style="382"/>
    <col min="1042" max="1042" width="18.7109375" style="382" bestFit="1" customWidth="1"/>
    <col min="1043" max="1274" width="9.140625" style="382"/>
    <col min="1275" max="1275" width="6.140625" style="382" bestFit="1" customWidth="1"/>
    <col min="1276" max="1276" width="41.85546875" style="382" bestFit="1" customWidth="1"/>
    <col min="1277" max="1277" width="18.85546875" style="382" customWidth="1"/>
    <col min="1278" max="1278" width="20.140625" style="382" bestFit="1" customWidth="1"/>
    <col min="1279" max="1279" width="15.42578125" style="382" customWidth="1"/>
    <col min="1280" max="1280" width="14.28515625" style="382" customWidth="1"/>
    <col min="1281" max="1281" width="14.5703125" style="382" customWidth="1"/>
    <col min="1282" max="1282" width="9.42578125" style="382" customWidth="1"/>
    <col min="1283" max="1283" width="26.42578125" style="382" bestFit="1" customWidth="1"/>
    <col min="1284" max="1284" width="26.140625" style="382" bestFit="1" customWidth="1"/>
    <col min="1285" max="1285" width="22.7109375" style="382" bestFit="1" customWidth="1"/>
    <col min="1286" max="1287" width="9.140625" style="382"/>
    <col min="1288" max="1288" width="20.7109375" style="382" bestFit="1" customWidth="1"/>
    <col min="1289" max="1289" width="24.5703125" style="382" bestFit="1" customWidth="1"/>
    <col min="1290" max="1290" width="24" style="382" bestFit="1" customWidth="1"/>
    <col min="1291" max="1291" width="27" style="382" customWidth="1"/>
    <col min="1292" max="1292" width="22.5703125" style="382" customWidth="1"/>
    <col min="1293" max="1293" width="9.140625" style="382"/>
    <col min="1294" max="1294" width="9.7109375" style="382" bestFit="1" customWidth="1"/>
    <col min="1295" max="1295" width="25.140625" style="382" bestFit="1" customWidth="1"/>
    <col min="1296" max="1297" width="9.140625" style="382"/>
    <col min="1298" max="1298" width="18.7109375" style="382" bestFit="1" customWidth="1"/>
    <col min="1299" max="1530" width="9.140625" style="382"/>
    <col min="1531" max="1531" width="6.140625" style="382" bestFit="1" customWidth="1"/>
    <col min="1532" max="1532" width="41.85546875" style="382" bestFit="1" customWidth="1"/>
    <col min="1533" max="1533" width="18.85546875" style="382" customWidth="1"/>
    <col min="1534" max="1534" width="20.140625" style="382" bestFit="1" customWidth="1"/>
    <col min="1535" max="1535" width="15.42578125" style="382" customWidth="1"/>
    <col min="1536" max="1536" width="14.28515625" style="382" customWidth="1"/>
    <col min="1537" max="1537" width="14.5703125" style="382" customWidth="1"/>
    <col min="1538" max="1538" width="9.42578125" style="382" customWidth="1"/>
    <col min="1539" max="1539" width="26.42578125" style="382" bestFit="1" customWidth="1"/>
    <col min="1540" max="1540" width="26.140625" style="382" bestFit="1" customWidth="1"/>
    <col min="1541" max="1541" width="22.7109375" style="382" bestFit="1" customWidth="1"/>
    <col min="1542" max="1543" width="9.140625" style="382"/>
    <col min="1544" max="1544" width="20.7109375" style="382" bestFit="1" customWidth="1"/>
    <col min="1545" max="1545" width="24.5703125" style="382" bestFit="1" customWidth="1"/>
    <col min="1546" max="1546" width="24" style="382" bestFit="1" customWidth="1"/>
    <col min="1547" max="1547" width="27" style="382" customWidth="1"/>
    <col min="1548" max="1548" width="22.5703125" style="382" customWidth="1"/>
    <col min="1549" max="1549" width="9.140625" style="382"/>
    <col min="1550" max="1550" width="9.7109375" style="382" bestFit="1" customWidth="1"/>
    <col min="1551" max="1551" width="25.140625" style="382" bestFit="1" customWidth="1"/>
    <col min="1552" max="1553" width="9.140625" style="382"/>
    <col min="1554" max="1554" width="18.7109375" style="382" bestFit="1" customWidth="1"/>
    <col min="1555" max="1786" width="9.140625" style="382"/>
    <col min="1787" max="1787" width="6.140625" style="382" bestFit="1" customWidth="1"/>
    <col min="1788" max="1788" width="41.85546875" style="382" bestFit="1" customWidth="1"/>
    <col min="1789" max="1789" width="18.85546875" style="382" customWidth="1"/>
    <col min="1790" max="1790" width="20.140625" style="382" bestFit="1" customWidth="1"/>
    <col min="1791" max="1791" width="15.42578125" style="382" customWidth="1"/>
    <col min="1792" max="1792" width="14.28515625" style="382" customWidth="1"/>
    <col min="1793" max="1793" width="14.5703125" style="382" customWidth="1"/>
    <col min="1794" max="1794" width="9.42578125" style="382" customWidth="1"/>
    <col min="1795" max="1795" width="26.42578125" style="382" bestFit="1" customWidth="1"/>
    <col min="1796" max="1796" width="26.140625" style="382" bestFit="1" customWidth="1"/>
    <col min="1797" max="1797" width="22.7109375" style="382" bestFit="1" customWidth="1"/>
    <col min="1798" max="1799" width="9.140625" style="382"/>
    <col min="1800" max="1800" width="20.7109375" style="382" bestFit="1" customWidth="1"/>
    <col min="1801" max="1801" width="24.5703125" style="382" bestFit="1" customWidth="1"/>
    <col min="1802" max="1802" width="24" style="382" bestFit="1" customWidth="1"/>
    <col min="1803" max="1803" width="27" style="382" customWidth="1"/>
    <col min="1804" max="1804" width="22.5703125" style="382" customWidth="1"/>
    <col min="1805" max="1805" width="9.140625" style="382"/>
    <col min="1806" max="1806" width="9.7109375" style="382" bestFit="1" customWidth="1"/>
    <col min="1807" max="1807" width="25.140625" style="382" bestFit="1" customWidth="1"/>
    <col min="1808" max="1809" width="9.140625" style="382"/>
    <col min="1810" max="1810" width="18.7109375" style="382" bestFit="1" customWidth="1"/>
    <col min="1811" max="2042" width="9.140625" style="382"/>
    <col min="2043" max="2043" width="6.140625" style="382" bestFit="1" customWidth="1"/>
    <col min="2044" max="2044" width="41.85546875" style="382" bestFit="1" customWidth="1"/>
    <col min="2045" max="2045" width="18.85546875" style="382" customWidth="1"/>
    <col min="2046" max="2046" width="20.140625" style="382" bestFit="1" customWidth="1"/>
    <col min="2047" max="2047" width="15.42578125" style="382" customWidth="1"/>
    <col min="2048" max="2048" width="14.28515625" style="382" customWidth="1"/>
    <col min="2049" max="2049" width="14.5703125" style="382" customWidth="1"/>
    <col min="2050" max="2050" width="9.42578125" style="382" customWidth="1"/>
    <col min="2051" max="2051" width="26.42578125" style="382" bestFit="1" customWidth="1"/>
    <col min="2052" max="2052" width="26.140625" style="382" bestFit="1" customWidth="1"/>
    <col min="2053" max="2053" width="22.7109375" style="382" bestFit="1" customWidth="1"/>
    <col min="2054" max="2055" width="9.140625" style="382"/>
    <col min="2056" max="2056" width="20.7109375" style="382" bestFit="1" customWidth="1"/>
    <col min="2057" max="2057" width="24.5703125" style="382" bestFit="1" customWidth="1"/>
    <col min="2058" max="2058" width="24" style="382" bestFit="1" customWidth="1"/>
    <col min="2059" max="2059" width="27" style="382" customWidth="1"/>
    <col min="2060" max="2060" width="22.5703125" style="382" customWidth="1"/>
    <col min="2061" max="2061" width="9.140625" style="382"/>
    <col min="2062" max="2062" width="9.7109375" style="382" bestFit="1" customWidth="1"/>
    <col min="2063" max="2063" width="25.140625" style="382" bestFit="1" customWidth="1"/>
    <col min="2064" max="2065" width="9.140625" style="382"/>
    <col min="2066" max="2066" width="18.7109375" style="382" bestFit="1" customWidth="1"/>
    <col min="2067" max="2298" width="9.140625" style="382"/>
    <col min="2299" max="2299" width="6.140625" style="382" bestFit="1" customWidth="1"/>
    <col min="2300" max="2300" width="41.85546875" style="382" bestFit="1" customWidth="1"/>
    <col min="2301" max="2301" width="18.85546875" style="382" customWidth="1"/>
    <col min="2302" max="2302" width="20.140625" style="382" bestFit="1" customWidth="1"/>
    <col min="2303" max="2303" width="15.42578125" style="382" customWidth="1"/>
    <col min="2304" max="2304" width="14.28515625" style="382" customWidth="1"/>
    <col min="2305" max="2305" width="14.5703125" style="382" customWidth="1"/>
    <col min="2306" max="2306" width="9.42578125" style="382" customWidth="1"/>
    <col min="2307" max="2307" width="26.42578125" style="382" bestFit="1" customWidth="1"/>
    <col min="2308" max="2308" width="26.140625" style="382" bestFit="1" customWidth="1"/>
    <col min="2309" max="2309" width="22.7109375" style="382" bestFit="1" customWidth="1"/>
    <col min="2310" max="2311" width="9.140625" style="382"/>
    <col min="2312" max="2312" width="20.7109375" style="382" bestFit="1" customWidth="1"/>
    <col min="2313" max="2313" width="24.5703125" style="382" bestFit="1" customWidth="1"/>
    <col min="2314" max="2314" width="24" style="382" bestFit="1" customWidth="1"/>
    <col min="2315" max="2315" width="27" style="382" customWidth="1"/>
    <col min="2316" max="2316" width="22.5703125" style="382" customWidth="1"/>
    <col min="2317" max="2317" width="9.140625" style="382"/>
    <col min="2318" max="2318" width="9.7109375" style="382" bestFit="1" customWidth="1"/>
    <col min="2319" max="2319" width="25.140625" style="382" bestFit="1" customWidth="1"/>
    <col min="2320" max="2321" width="9.140625" style="382"/>
    <col min="2322" max="2322" width="18.7109375" style="382" bestFit="1" customWidth="1"/>
    <col min="2323" max="2554" width="9.140625" style="382"/>
    <col min="2555" max="2555" width="6.140625" style="382" bestFit="1" customWidth="1"/>
    <col min="2556" max="2556" width="41.85546875" style="382" bestFit="1" customWidth="1"/>
    <col min="2557" max="2557" width="18.85546875" style="382" customWidth="1"/>
    <col min="2558" max="2558" width="20.140625" style="382" bestFit="1" customWidth="1"/>
    <col min="2559" max="2559" width="15.42578125" style="382" customWidth="1"/>
    <col min="2560" max="2560" width="14.28515625" style="382" customWidth="1"/>
    <col min="2561" max="2561" width="14.5703125" style="382" customWidth="1"/>
    <col min="2562" max="2562" width="9.42578125" style="382" customWidth="1"/>
    <col min="2563" max="2563" width="26.42578125" style="382" bestFit="1" customWidth="1"/>
    <col min="2564" max="2564" width="26.140625" style="382" bestFit="1" customWidth="1"/>
    <col min="2565" max="2565" width="22.7109375" style="382" bestFit="1" customWidth="1"/>
    <col min="2566" max="2567" width="9.140625" style="382"/>
    <col min="2568" max="2568" width="20.7109375" style="382" bestFit="1" customWidth="1"/>
    <col min="2569" max="2569" width="24.5703125" style="382" bestFit="1" customWidth="1"/>
    <col min="2570" max="2570" width="24" style="382" bestFit="1" customWidth="1"/>
    <col min="2571" max="2571" width="27" style="382" customWidth="1"/>
    <col min="2572" max="2572" width="22.5703125" style="382" customWidth="1"/>
    <col min="2573" max="2573" width="9.140625" style="382"/>
    <col min="2574" max="2574" width="9.7109375" style="382" bestFit="1" customWidth="1"/>
    <col min="2575" max="2575" width="25.140625" style="382" bestFit="1" customWidth="1"/>
    <col min="2576" max="2577" width="9.140625" style="382"/>
    <col min="2578" max="2578" width="18.7109375" style="382" bestFit="1" customWidth="1"/>
    <col min="2579" max="2810" width="9.140625" style="382"/>
    <col min="2811" max="2811" width="6.140625" style="382" bestFit="1" customWidth="1"/>
    <col min="2812" max="2812" width="41.85546875" style="382" bestFit="1" customWidth="1"/>
    <col min="2813" max="2813" width="18.85546875" style="382" customWidth="1"/>
    <col min="2814" max="2814" width="20.140625" style="382" bestFit="1" customWidth="1"/>
    <col min="2815" max="2815" width="15.42578125" style="382" customWidth="1"/>
    <col min="2816" max="2816" width="14.28515625" style="382" customWidth="1"/>
    <col min="2817" max="2817" width="14.5703125" style="382" customWidth="1"/>
    <col min="2818" max="2818" width="9.42578125" style="382" customWidth="1"/>
    <col min="2819" max="2819" width="26.42578125" style="382" bestFit="1" customWidth="1"/>
    <col min="2820" max="2820" width="26.140625" style="382" bestFit="1" customWidth="1"/>
    <col min="2821" max="2821" width="22.7109375" style="382" bestFit="1" customWidth="1"/>
    <col min="2822" max="2823" width="9.140625" style="382"/>
    <col min="2824" max="2824" width="20.7109375" style="382" bestFit="1" customWidth="1"/>
    <col min="2825" max="2825" width="24.5703125" style="382" bestFit="1" customWidth="1"/>
    <col min="2826" max="2826" width="24" style="382" bestFit="1" customWidth="1"/>
    <col min="2827" max="2827" width="27" style="382" customWidth="1"/>
    <col min="2828" max="2828" width="22.5703125" style="382" customWidth="1"/>
    <col min="2829" max="2829" width="9.140625" style="382"/>
    <col min="2830" max="2830" width="9.7109375" style="382" bestFit="1" customWidth="1"/>
    <col min="2831" max="2831" width="25.140625" style="382" bestFit="1" customWidth="1"/>
    <col min="2832" max="2833" width="9.140625" style="382"/>
    <col min="2834" max="2834" width="18.7109375" style="382" bestFit="1" customWidth="1"/>
    <col min="2835" max="3066" width="9.140625" style="382"/>
    <col min="3067" max="3067" width="6.140625" style="382" bestFit="1" customWidth="1"/>
    <col min="3068" max="3068" width="41.85546875" style="382" bestFit="1" customWidth="1"/>
    <col min="3069" max="3069" width="18.85546875" style="382" customWidth="1"/>
    <col min="3070" max="3070" width="20.140625" style="382" bestFit="1" customWidth="1"/>
    <col min="3071" max="3071" width="15.42578125" style="382" customWidth="1"/>
    <col min="3072" max="3072" width="14.28515625" style="382" customWidth="1"/>
    <col min="3073" max="3073" width="14.5703125" style="382" customWidth="1"/>
    <col min="3074" max="3074" width="9.42578125" style="382" customWidth="1"/>
    <col min="3075" max="3075" width="26.42578125" style="382" bestFit="1" customWidth="1"/>
    <col min="3076" max="3076" width="26.140625" style="382" bestFit="1" customWidth="1"/>
    <col min="3077" max="3077" width="22.7109375" style="382" bestFit="1" customWidth="1"/>
    <col min="3078" max="3079" width="9.140625" style="382"/>
    <col min="3080" max="3080" width="20.7109375" style="382" bestFit="1" customWidth="1"/>
    <col min="3081" max="3081" width="24.5703125" style="382" bestFit="1" customWidth="1"/>
    <col min="3082" max="3082" width="24" style="382" bestFit="1" customWidth="1"/>
    <col min="3083" max="3083" width="27" style="382" customWidth="1"/>
    <col min="3084" max="3084" width="22.5703125" style="382" customWidth="1"/>
    <col min="3085" max="3085" width="9.140625" style="382"/>
    <col min="3086" max="3086" width="9.7109375" style="382" bestFit="1" customWidth="1"/>
    <col min="3087" max="3087" width="25.140625" style="382" bestFit="1" customWidth="1"/>
    <col min="3088" max="3089" width="9.140625" style="382"/>
    <col min="3090" max="3090" width="18.7109375" style="382" bestFit="1" customWidth="1"/>
    <col min="3091" max="3322" width="9.140625" style="382"/>
    <col min="3323" max="3323" width="6.140625" style="382" bestFit="1" customWidth="1"/>
    <col min="3324" max="3324" width="41.85546875" style="382" bestFit="1" customWidth="1"/>
    <col min="3325" max="3325" width="18.85546875" style="382" customWidth="1"/>
    <col min="3326" max="3326" width="20.140625" style="382" bestFit="1" customWidth="1"/>
    <col min="3327" max="3327" width="15.42578125" style="382" customWidth="1"/>
    <col min="3328" max="3328" width="14.28515625" style="382" customWidth="1"/>
    <col min="3329" max="3329" width="14.5703125" style="382" customWidth="1"/>
    <col min="3330" max="3330" width="9.42578125" style="382" customWidth="1"/>
    <col min="3331" max="3331" width="26.42578125" style="382" bestFit="1" customWidth="1"/>
    <col min="3332" max="3332" width="26.140625" style="382" bestFit="1" customWidth="1"/>
    <col min="3333" max="3333" width="22.7109375" style="382" bestFit="1" customWidth="1"/>
    <col min="3334" max="3335" width="9.140625" style="382"/>
    <col min="3336" max="3336" width="20.7109375" style="382" bestFit="1" customWidth="1"/>
    <col min="3337" max="3337" width="24.5703125" style="382" bestFit="1" customWidth="1"/>
    <col min="3338" max="3338" width="24" style="382" bestFit="1" customWidth="1"/>
    <col min="3339" max="3339" width="27" style="382" customWidth="1"/>
    <col min="3340" max="3340" width="22.5703125" style="382" customWidth="1"/>
    <col min="3341" max="3341" width="9.140625" style="382"/>
    <col min="3342" max="3342" width="9.7109375" style="382" bestFit="1" customWidth="1"/>
    <col min="3343" max="3343" width="25.140625" style="382" bestFit="1" customWidth="1"/>
    <col min="3344" max="3345" width="9.140625" style="382"/>
    <col min="3346" max="3346" width="18.7109375" style="382" bestFit="1" customWidth="1"/>
    <col min="3347" max="3578" width="9.140625" style="382"/>
    <col min="3579" max="3579" width="6.140625" style="382" bestFit="1" customWidth="1"/>
    <col min="3580" max="3580" width="41.85546875" style="382" bestFit="1" customWidth="1"/>
    <col min="3581" max="3581" width="18.85546875" style="382" customWidth="1"/>
    <col min="3582" max="3582" width="20.140625" style="382" bestFit="1" customWidth="1"/>
    <col min="3583" max="3583" width="15.42578125" style="382" customWidth="1"/>
    <col min="3584" max="3584" width="14.28515625" style="382" customWidth="1"/>
    <col min="3585" max="3585" width="14.5703125" style="382" customWidth="1"/>
    <col min="3586" max="3586" width="9.42578125" style="382" customWidth="1"/>
    <col min="3587" max="3587" width="26.42578125" style="382" bestFit="1" customWidth="1"/>
    <col min="3588" max="3588" width="26.140625" style="382" bestFit="1" customWidth="1"/>
    <col min="3589" max="3589" width="22.7109375" style="382" bestFit="1" customWidth="1"/>
    <col min="3590" max="3591" width="9.140625" style="382"/>
    <col min="3592" max="3592" width="20.7109375" style="382" bestFit="1" customWidth="1"/>
    <col min="3593" max="3593" width="24.5703125" style="382" bestFit="1" customWidth="1"/>
    <col min="3594" max="3594" width="24" style="382" bestFit="1" customWidth="1"/>
    <col min="3595" max="3595" width="27" style="382" customWidth="1"/>
    <col min="3596" max="3596" width="22.5703125" style="382" customWidth="1"/>
    <col min="3597" max="3597" width="9.140625" style="382"/>
    <col min="3598" max="3598" width="9.7109375" style="382" bestFit="1" customWidth="1"/>
    <col min="3599" max="3599" width="25.140625" style="382" bestFit="1" customWidth="1"/>
    <col min="3600" max="3601" width="9.140625" style="382"/>
    <col min="3602" max="3602" width="18.7109375" style="382" bestFit="1" customWidth="1"/>
    <col min="3603" max="3834" width="9.140625" style="382"/>
    <col min="3835" max="3835" width="6.140625" style="382" bestFit="1" customWidth="1"/>
    <col min="3836" max="3836" width="41.85546875" style="382" bestFit="1" customWidth="1"/>
    <col min="3837" max="3837" width="18.85546875" style="382" customWidth="1"/>
    <col min="3838" max="3838" width="20.140625" style="382" bestFit="1" customWidth="1"/>
    <col min="3839" max="3839" width="15.42578125" style="382" customWidth="1"/>
    <col min="3840" max="3840" width="14.28515625" style="382" customWidth="1"/>
    <col min="3841" max="3841" width="14.5703125" style="382" customWidth="1"/>
    <col min="3842" max="3842" width="9.42578125" style="382" customWidth="1"/>
    <col min="3843" max="3843" width="26.42578125" style="382" bestFit="1" customWidth="1"/>
    <col min="3844" max="3844" width="26.140625" style="382" bestFit="1" customWidth="1"/>
    <col min="3845" max="3845" width="22.7109375" style="382" bestFit="1" customWidth="1"/>
    <col min="3846" max="3847" width="9.140625" style="382"/>
    <col min="3848" max="3848" width="20.7109375" style="382" bestFit="1" customWidth="1"/>
    <col min="3849" max="3849" width="24.5703125" style="382" bestFit="1" customWidth="1"/>
    <col min="3850" max="3850" width="24" style="382" bestFit="1" customWidth="1"/>
    <col min="3851" max="3851" width="27" style="382" customWidth="1"/>
    <col min="3852" max="3852" width="22.5703125" style="382" customWidth="1"/>
    <col min="3853" max="3853" width="9.140625" style="382"/>
    <col min="3854" max="3854" width="9.7109375" style="382" bestFit="1" customWidth="1"/>
    <col min="3855" max="3855" width="25.140625" style="382" bestFit="1" customWidth="1"/>
    <col min="3856" max="3857" width="9.140625" style="382"/>
    <col min="3858" max="3858" width="18.7109375" style="382" bestFit="1" customWidth="1"/>
    <col min="3859" max="4090" width="9.140625" style="382"/>
    <col min="4091" max="4091" width="6.140625" style="382" bestFit="1" customWidth="1"/>
    <col min="4092" max="4092" width="41.85546875" style="382" bestFit="1" customWidth="1"/>
    <col min="4093" max="4093" width="18.85546875" style="382" customWidth="1"/>
    <col min="4094" max="4094" width="20.140625" style="382" bestFit="1" customWidth="1"/>
    <col min="4095" max="4095" width="15.42578125" style="382" customWidth="1"/>
    <col min="4096" max="4096" width="14.28515625" style="382" customWidth="1"/>
    <col min="4097" max="4097" width="14.5703125" style="382" customWidth="1"/>
    <col min="4098" max="4098" width="9.42578125" style="382" customWidth="1"/>
    <col min="4099" max="4099" width="26.42578125" style="382" bestFit="1" customWidth="1"/>
    <col min="4100" max="4100" width="26.140625" style="382" bestFit="1" customWidth="1"/>
    <col min="4101" max="4101" width="22.7109375" style="382" bestFit="1" customWidth="1"/>
    <col min="4102" max="4103" width="9.140625" style="382"/>
    <col min="4104" max="4104" width="20.7109375" style="382" bestFit="1" customWidth="1"/>
    <col min="4105" max="4105" width="24.5703125" style="382" bestFit="1" customWidth="1"/>
    <col min="4106" max="4106" width="24" style="382" bestFit="1" customWidth="1"/>
    <col min="4107" max="4107" width="27" style="382" customWidth="1"/>
    <col min="4108" max="4108" width="22.5703125" style="382" customWidth="1"/>
    <col min="4109" max="4109" width="9.140625" style="382"/>
    <col min="4110" max="4110" width="9.7109375" style="382" bestFit="1" customWidth="1"/>
    <col min="4111" max="4111" width="25.140625" style="382" bestFit="1" customWidth="1"/>
    <col min="4112" max="4113" width="9.140625" style="382"/>
    <col min="4114" max="4114" width="18.7109375" style="382" bestFit="1" customWidth="1"/>
    <col min="4115" max="4346" width="9.140625" style="382"/>
    <col min="4347" max="4347" width="6.140625" style="382" bestFit="1" customWidth="1"/>
    <col min="4348" max="4348" width="41.85546875" style="382" bestFit="1" customWidth="1"/>
    <col min="4349" max="4349" width="18.85546875" style="382" customWidth="1"/>
    <col min="4350" max="4350" width="20.140625" style="382" bestFit="1" customWidth="1"/>
    <col min="4351" max="4351" width="15.42578125" style="382" customWidth="1"/>
    <col min="4352" max="4352" width="14.28515625" style="382" customWidth="1"/>
    <col min="4353" max="4353" width="14.5703125" style="382" customWidth="1"/>
    <col min="4354" max="4354" width="9.42578125" style="382" customWidth="1"/>
    <col min="4355" max="4355" width="26.42578125" style="382" bestFit="1" customWidth="1"/>
    <col min="4356" max="4356" width="26.140625" style="382" bestFit="1" customWidth="1"/>
    <col min="4357" max="4357" width="22.7109375" style="382" bestFit="1" customWidth="1"/>
    <col min="4358" max="4359" width="9.140625" style="382"/>
    <col min="4360" max="4360" width="20.7109375" style="382" bestFit="1" customWidth="1"/>
    <col min="4361" max="4361" width="24.5703125" style="382" bestFit="1" customWidth="1"/>
    <col min="4362" max="4362" width="24" style="382" bestFit="1" customWidth="1"/>
    <col min="4363" max="4363" width="27" style="382" customWidth="1"/>
    <col min="4364" max="4364" width="22.5703125" style="382" customWidth="1"/>
    <col min="4365" max="4365" width="9.140625" style="382"/>
    <col min="4366" max="4366" width="9.7109375" style="382" bestFit="1" customWidth="1"/>
    <col min="4367" max="4367" width="25.140625" style="382" bestFit="1" customWidth="1"/>
    <col min="4368" max="4369" width="9.140625" style="382"/>
    <col min="4370" max="4370" width="18.7109375" style="382" bestFit="1" customWidth="1"/>
    <col min="4371" max="4602" width="9.140625" style="382"/>
    <col min="4603" max="4603" width="6.140625" style="382" bestFit="1" customWidth="1"/>
    <col min="4604" max="4604" width="41.85546875" style="382" bestFit="1" customWidth="1"/>
    <col min="4605" max="4605" width="18.85546875" style="382" customWidth="1"/>
    <col min="4606" max="4606" width="20.140625" style="382" bestFit="1" customWidth="1"/>
    <col min="4607" max="4607" width="15.42578125" style="382" customWidth="1"/>
    <col min="4608" max="4608" width="14.28515625" style="382" customWidth="1"/>
    <col min="4609" max="4609" width="14.5703125" style="382" customWidth="1"/>
    <col min="4610" max="4610" width="9.42578125" style="382" customWidth="1"/>
    <col min="4611" max="4611" width="26.42578125" style="382" bestFit="1" customWidth="1"/>
    <col min="4612" max="4612" width="26.140625" style="382" bestFit="1" customWidth="1"/>
    <col min="4613" max="4613" width="22.7109375" style="382" bestFit="1" customWidth="1"/>
    <col min="4614" max="4615" width="9.140625" style="382"/>
    <col min="4616" max="4616" width="20.7109375" style="382" bestFit="1" customWidth="1"/>
    <col min="4617" max="4617" width="24.5703125" style="382" bestFit="1" customWidth="1"/>
    <col min="4618" max="4618" width="24" style="382" bestFit="1" customWidth="1"/>
    <col min="4619" max="4619" width="27" style="382" customWidth="1"/>
    <col min="4620" max="4620" width="22.5703125" style="382" customWidth="1"/>
    <col min="4621" max="4621" width="9.140625" style="382"/>
    <col min="4622" max="4622" width="9.7109375" style="382" bestFit="1" customWidth="1"/>
    <col min="4623" max="4623" width="25.140625" style="382" bestFit="1" customWidth="1"/>
    <col min="4624" max="4625" width="9.140625" style="382"/>
    <col min="4626" max="4626" width="18.7109375" style="382" bestFit="1" customWidth="1"/>
    <col min="4627" max="4858" width="9.140625" style="382"/>
    <col min="4859" max="4859" width="6.140625" style="382" bestFit="1" customWidth="1"/>
    <col min="4860" max="4860" width="41.85546875" style="382" bestFit="1" customWidth="1"/>
    <col min="4861" max="4861" width="18.85546875" style="382" customWidth="1"/>
    <col min="4862" max="4862" width="20.140625" style="382" bestFit="1" customWidth="1"/>
    <col min="4863" max="4863" width="15.42578125" style="382" customWidth="1"/>
    <col min="4864" max="4864" width="14.28515625" style="382" customWidth="1"/>
    <col min="4865" max="4865" width="14.5703125" style="382" customWidth="1"/>
    <col min="4866" max="4866" width="9.42578125" style="382" customWidth="1"/>
    <col min="4867" max="4867" width="26.42578125" style="382" bestFit="1" customWidth="1"/>
    <col min="4868" max="4868" width="26.140625" style="382" bestFit="1" customWidth="1"/>
    <col min="4869" max="4869" width="22.7109375" style="382" bestFit="1" customWidth="1"/>
    <col min="4870" max="4871" width="9.140625" style="382"/>
    <col min="4872" max="4872" width="20.7109375" style="382" bestFit="1" customWidth="1"/>
    <col min="4873" max="4873" width="24.5703125" style="382" bestFit="1" customWidth="1"/>
    <col min="4874" max="4874" width="24" style="382" bestFit="1" customWidth="1"/>
    <col min="4875" max="4875" width="27" style="382" customWidth="1"/>
    <col min="4876" max="4876" width="22.5703125" style="382" customWidth="1"/>
    <col min="4877" max="4877" width="9.140625" style="382"/>
    <col min="4878" max="4878" width="9.7109375" style="382" bestFit="1" customWidth="1"/>
    <col min="4879" max="4879" width="25.140625" style="382" bestFit="1" customWidth="1"/>
    <col min="4880" max="4881" width="9.140625" style="382"/>
    <col min="4882" max="4882" width="18.7109375" style="382" bestFit="1" customWidth="1"/>
    <col min="4883" max="5114" width="9.140625" style="382"/>
    <col min="5115" max="5115" width="6.140625" style="382" bestFit="1" customWidth="1"/>
    <col min="5116" max="5116" width="41.85546875" style="382" bestFit="1" customWidth="1"/>
    <col min="5117" max="5117" width="18.85546875" style="382" customWidth="1"/>
    <col min="5118" max="5118" width="20.140625" style="382" bestFit="1" customWidth="1"/>
    <col min="5119" max="5119" width="15.42578125" style="382" customWidth="1"/>
    <col min="5120" max="5120" width="14.28515625" style="382" customWidth="1"/>
    <col min="5121" max="5121" width="14.5703125" style="382" customWidth="1"/>
    <col min="5122" max="5122" width="9.42578125" style="382" customWidth="1"/>
    <col min="5123" max="5123" width="26.42578125" style="382" bestFit="1" customWidth="1"/>
    <col min="5124" max="5124" width="26.140625" style="382" bestFit="1" customWidth="1"/>
    <col min="5125" max="5125" width="22.7109375" style="382" bestFit="1" customWidth="1"/>
    <col min="5126" max="5127" width="9.140625" style="382"/>
    <col min="5128" max="5128" width="20.7109375" style="382" bestFit="1" customWidth="1"/>
    <col min="5129" max="5129" width="24.5703125" style="382" bestFit="1" customWidth="1"/>
    <col min="5130" max="5130" width="24" style="382" bestFit="1" customWidth="1"/>
    <col min="5131" max="5131" width="27" style="382" customWidth="1"/>
    <col min="5132" max="5132" width="22.5703125" style="382" customWidth="1"/>
    <col min="5133" max="5133" width="9.140625" style="382"/>
    <col min="5134" max="5134" width="9.7109375" style="382" bestFit="1" customWidth="1"/>
    <col min="5135" max="5135" width="25.140625" style="382" bestFit="1" customWidth="1"/>
    <col min="5136" max="5137" width="9.140625" style="382"/>
    <col min="5138" max="5138" width="18.7109375" style="382" bestFit="1" customWidth="1"/>
    <col min="5139" max="5370" width="9.140625" style="382"/>
    <col min="5371" max="5371" width="6.140625" style="382" bestFit="1" customWidth="1"/>
    <col min="5372" max="5372" width="41.85546875" style="382" bestFit="1" customWidth="1"/>
    <col min="5373" max="5373" width="18.85546875" style="382" customWidth="1"/>
    <col min="5374" max="5374" width="20.140625" style="382" bestFit="1" customWidth="1"/>
    <col min="5375" max="5375" width="15.42578125" style="382" customWidth="1"/>
    <col min="5376" max="5376" width="14.28515625" style="382" customWidth="1"/>
    <col min="5377" max="5377" width="14.5703125" style="382" customWidth="1"/>
    <col min="5378" max="5378" width="9.42578125" style="382" customWidth="1"/>
    <col min="5379" max="5379" width="26.42578125" style="382" bestFit="1" customWidth="1"/>
    <col min="5380" max="5380" width="26.140625" style="382" bestFit="1" customWidth="1"/>
    <col min="5381" max="5381" width="22.7109375" style="382" bestFit="1" customWidth="1"/>
    <col min="5382" max="5383" width="9.140625" style="382"/>
    <col min="5384" max="5384" width="20.7109375" style="382" bestFit="1" customWidth="1"/>
    <col min="5385" max="5385" width="24.5703125" style="382" bestFit="1" customWidth="1"/>
    <col min="5386" max="5386" width="24" style="382" bestFit="1" customWidth="1"/>
    <col min="5387" max="5387" width="27" style="382" customWidth="1"/>
    <col min="5388" max="5388" width="22.5703125" style="382" customWidth="1"/>
    <col min="5389" max="5389" width="9.140625" style="382"/>
    <col min="5390" max="5390" width="9.7109375" style="382" bestFit="1" customWidth="1"/>
    <col min="5391" max="5391" width="25.140625" style="382" bestFit="1" customWidth="1"/>
    <col min="5392" max="5393" width="9.140625" style="382"/>
    <col min="5394" max="5394" width="18.7109375" style="382" bestFit="1" customWidth="1"/>
    <col min="5395" max="5626" width="9.140625" style="382"/>
    <col min="5627" max="5627" width="6.140625" style="382" bestFit="1" customWidth="1"/>
    <col min="5628" max="5628" width="41.85546875" style="382" bestFit="1" customWidth="1"/>
    <col min="5629" max="5629" width="18.85546875" style="382" customWidth="1"/>
    <col min="5630" max="5630" width="20.140625" style="382" bestFit="1" customWidth="1"/>
    <col min="5631" max="5631" width="15.42578125" style="382" customWidth="1"/>
    <col min="5632" max="5632" width="14.28515625" style="382" customWidth="1"/>
    <col min="5633" max="5633" width="14.5703125" style="382" customWidth="1"/>
    <col min="5634" max="5634" width="9.42578125" style="382" customWidth="1"/>
    <col min="5635" max="5635" width="26.42578125" style="382" bestFit="1" customWidth="1"/>
    <col min="5636" max="5636" width="26.140625" style="382" bestFit="1" customWidth="1"/>
    <col min="5637" max="5637" width="22.7109375" style="382" bestFit="1" customWidth="1"/>
    <col min="5638" max="5639" width="9.140625" style="382"/>
    <col min="5640" max="5640" width="20.7109375" style="382" bestFit="1" customWidth="1"/>
    <col min="5641" max="5641" width="24.5703125" style="382" bestFit="1" customWidth="1"/>
    <col min="5642" max="5642" width="24" style="382" bestFit="1" customWidth="1"/>
    <col min="5643" max="5643" width="27" style="382" customWidth="1"/>
    <col min="5644" max="5644" width="22.5703125" style="382" customWidth="1"/>
    <col min="5645" max="5645" width="9.140625" style="382"/>
    <col min="5646" max="5646" width="9.7109375" style="382" bestFit="1" customWidth="1"/>
    <col min="5647" max="5647" width="25.140625" style="382" bestFit="1" customWidth="1"/>
    <col min="5648" max="5649" width="9.140625" style="382"/>
    <col min="5650" max="5650" width="18.7109375" style="382" bestFit="1" customWidth="1"/>
    <col min="5651" max="5882" width="9.140625" style="382"/>
    <col min="5883" max="5883" width="6.140625" style="382" bestFit="1" customWidth="1"/>
    <col min="5884" max="5884" width="41.85546875" style="382" bestFit="1" customWidth="1"/>
    <col min="5885" max="5885" width="18.85546875" style="382" customWidth="1"/>
    <col min="5886" max="5886" width="20.140625" style="382" bestFit="1" customWidth="1"/>
    <col min="5887" max="5887" width="15.42578125" style="382" customWidth="1"/>
    <col min="5888" max="5888" width="14.28515625" style="382" customWidth="1"/>
    <col min="5889" max="5889" width="14.5703125" style="382" customWidth="1"/>
    <col min="5890" max="5890" width="9.42578125" style="382" customWidth="1"/>
    <col min="5891" max="5891" width="26.42578125" style="382" bestFit="1" customWidth="1"/>
    <col min="5892" max="5892" width="26.140625" style="382" bestFit="1" customWidth="1"/>
    <col min="5893" max="5893" width="22.7109375" style="382" bestFit="1" customWidth="1"/>
    <col min="5894" max="5895" width="9.140625" style="382"/>
    <col min="5896" max="5896" width="20.7109375" style="382" bestFit="1" customWidth="1"/>
    <col min="5897" max="5897" width="24.5703125" style="382" bestFit="1" customWidth="1"/>
    <col min="5898" max="5898" width="24" style="382" bestFit="1" customWidth="1"/>
    <col min="5899" max="5899" width="27" style="382" customWidth="1"/>
    <col min="5900" max="5900" width="22.5703125" style="382" customWidth="1"/>
    <col min="5901" max="5901" width="9.140625" style="382"/>
    <col min="5902" max="5902" width="9.7109375" style="382" bestFit="1" customWidth="1"/>
    <col min="5903" max="5903" width="25.140625" style="382" bestFit="1" customWidth="1"/>
    <col min="5904" max="5905" width="9.140625" style="382"/>
    <col min="5906" max="5906" width="18.7109375" style="382" bestFit="1" customWidth="1"/>
    <col min="5907" max="6138" width="9.140625" style="382"/>
    <col min="6139" max="6139" width="6.140625" style="382" bestFit="1" customWidth="1"/>
    <col min="6140" max="6140" width="41.85546875" style="382" bestFit="1" customWidth="1"/>
    <col min="6141" max="6141" width="18.85546875" style="382" customWidth="1"/>
    <col min="6142" max="6142" width="20.140625" style="382" bestFit="1" customWidth="1"/>
    <col min="6143" max="6143" width="15.42578125" style="382" customWidth="1"/>
    <col min="6144" max="6144" width="14.28515625" style="382" customWidth="1"/>
    <col min="6145" max="6145" width="14.5703125" style="382" customWidth="1"/>
    <col min="6146" max="6146" width="9.42578125" style="382" customWidth="1"/>
    <col min="6147" max="6147" width="26.42578125" style="382" bestFit="1" customWidth="1"/>
    <col min="6148" max="6148" width="26.140625" style="382" bestFit="1" customWidth="1"/>
    <col min="6149" max="6149" width="22.7109375" style="382" bestFit="1" customWidth="1"/>
    <col min="6150" max="6151" width="9.140625" style="382"/>
    <col min="6152" max="6152" width="20.7109375" style="382" bestFit="1" customWidth="1"/>
    <col min="6153" max="6153" width="24.5703125" style="382" bestFit="1" customWidth="1"/>
    <col min="6154" max="6154" width="24" style="382" bestFit="1" customWidth="1"/>
    <col min="6155" max="6155" width="27" style="382" customWidth="1"/>
    <col min="6156" max="6156" width="22.5703125" style="382" customWidth="1"/>
    <col min="6157" max="6157" width="9.140625" style="382"/>
    <col min="6158" max="6158" width="9.7109375" style="382" bestFit="1" customWidth="1"/>
    <col min="6159" max="6159" width="25.140625" style="382" bestFit="1" customWidth="1"/>
    <col min="6160" max="6161" width="9.140625" style="382"/>
    <col min="6162" max="6162" width="18.7109375" style="382" bestFit="1" customWidth="1"/>
    <col min="6163" max="6394" width="9.140625" style="382"/>
    <col min="6395" max="6395" width="6.140625" style="382" bestFit="1" customWidth="1"/>
    <col min="6396" max="6396" width="41.85546875" style="382" bestFit="1" customWidth="1"/>
    <col min="6397" max="6397" width="18.85546875" style="382" customWidth="1"/>
    <col min="6398" max="6398" width="20.140625" style="382" bestFit="1" customWidth="1"/>
    <col min="6399" max="6399" width="15.42578125" style="382" customWidth="1"/>
    <col min="6400" max="6400" width="14.28515625" style="382" customWidth="1"/>
    <col min="6401" max="6401" width="14.5703125" style="382" customWidth="1"/>
    <col min="6402" max="6402" width="9.42578125" style="382" customWidth="1"/>
    <col min="6403" max="6403" width="26.42578125" style="382" bestFit="1" customWidth="1"/>
    <col min="6404" max="6404" width="26.140625" style="382" bestFit="1" customWidth="1"/>
    <col min="6405" max="6405" width="22.7109375" style="382" bestFit="1" customWidth="1"/>
    <col min="6406" max="6407" width="9.140625" style="382"/>
    <col min="6408" max="6408" width="20.7109375" style="382" bestFit="1" customWidth="1"/>
    <col min="6409" max="6409" width="24.5703125" style="382" bestFit="1" customWidth="1"/>
    <col min="6410" max="6410" width="24" style="382" bestFit="1" customWidth="1"/>
    <col min="6411" max="6411" width="27" style="382" customWidth="1"/>
    <col min="6412" max="6412" width="22.5703125" style="382" customWidth="1"/>
    <col min="6413" max="6413" width="9.140625" style="382"/>
    <col min="6414" max="6414" width="9.7109375" style="382" bestFit="1" customWidth="1"/>
    <col min="6415" max="6415" width="25.140625" style="382" bestFit="1" customWidth="1"/>
    <col min="6416" max="6417" width="9.140625" style="382"/>
    <col min="6418" max="6418" width="18.7109375" style="382" bestFit="1" customWidth="1"/>
    <col min="6419" max="6650" width="9.140625" style="382"/>
    <col min="6651" max="6651" width="6.140625" style="382" bestFit="1" customWidth="1"/>
    <col min="6652" max="6652" width="41.85546875" style="382" bestFit="1" customWidth="1"/>
    <col min="6653" max="6653" width="18.85546875" style="382" customWidth="1"/>
    <col min="6654" max="6654" width="20.140625" style="382" bestFit="1" customWidth="1"/>
    <col min="6655" max="6655" width="15.42578125" style="382" customWidth="1"/>
    <col min="6656" max="6656" width="14.28515625" style="382" customWidth="1"/>
    <col min="6657" max="6657" width="14.5703125" style="382" customWidth="1"/>
    <col min="6658" max="6658" width="9.42578125" style="382" customWidth="1"/>
    <col min="6659" max="6659" width="26.42578125" style="382" bestFit="1" customWidth="1"/>
    <col min="6660" max="6660" width="26.140625" style="382" bestFit="1" customWidth="1"/>
    <col min="6661" max="6661" width="22.7109375" style="382" bestFit="1" customWidth="1"/>
    <col min="6662" max="6663" width="9.140625" style="382"/>
    <col min="6664" max="6664" width="20.7109375" style="382" bestFit="1" customWidth="1"/>
    <col min="6665" max="6665" width="24.5703125" style="382" bestFit="1" customWidth="1"/>
    <col min="6666" max="6666" width="24" style="382" bestFit="1" customWidth="1"/>
    <col min="6667" max="6667" width="27" style="382" customWidth="1"/>
    <col min="6668" max="6668" width="22.5703125" style="382" customWidth="1"/>
    <col min="6669" max="6669" width="9.140625" style="382"/>
    <col min="6670" max="6670" width="9.7109375" style="382" bestFit="1" customWidth="1"/>
    <col min="6671" max="6671" width="25.140625" style="382" bestFit="1" customWidth="1"/>
    <col min="6672" max="6673" width="9.140625" style="382"/>
    <col min="6674" max="6674" width="18.7109375" style="382" bestFit="1" customWidth="1"/>
    <col min="6675" max="6906" width="9.140625" style="382"/>
    <col min="6907" max="6907" width="6.140625" style="382" bestFit="1" customWidth="1"/>
    <col min="6908" max="6908" width="41.85546875" style="382" bestFit="1" customWidth="1"/>
    <col min="6909" max="6909" width="18.85546875" style="382" customWidth="1"/>
    <col min="6910" max="6910" width="20.140625" style="382" bestFit="1" customWidth="1"/>
    <col min="6911" max="6911" width="15.42578125" style="382" customWidth="1"/>
    <col min="6912" max="6912" width="14.28515625" style="382" customWidth="1"/>
    <col min="6913" max="6913" width="14.5703125" style="382" customWidth="1"/>
    <col min="6914" max="6914" width="9.42578125" style="382" customWidth="1"/>
    <col min="6915" max="6915" width="26.42578125" style="382" bestFit="1" customWidth="1"/>
    <col min="6916" max="6916" width="26.140625" style="382" bestFit="1" customWidth="1"/>
    <col min="6917" max="6917" width="22.7109375" style="382" bestFit="1" customWidth="1"/>
    <col min="6918" max="6919" width="9.140625" style="382"/>
    <col min="6920" max="6920" width="20.7109375" style="382" bestFit="1" customWidth="1"/>
    <col min="6921" max="6921" width="24.5703125" style="382" bestFit="1" customWidth="1"/>
    <col min="6922" max="6922" width="24" style="382" bestFit="1" customWidth="1"/>
    <col min="6923" max="6923" width="27" style="382" customWidth="1"/>
    <col min="6924" max="6924" width="22.5703125" style="382" customWidth="1"/>
    <col min="6925" max="6925" width="9.140625" style="382"/>
    <col min="6926" max="6926" width="9.7109375" style="382" bestFit="1" customWidth="1"/>
    <col min="6927" max="6927" width="25.140625" style="382" bestFit="1" customWidth="1"/>
    <col min="6928" max="6929" width="9.140625" style="382"/>
    <col min="6930" max="6930" width="18.7109375" style="382" bestFit="1" customWidth="1"/>
    <col min="6931" max="7162" width="9.140625" style="382"/>
    <col min="7163" max="7163" width="6.140625" style="382" bestFit="1" customWidth="1"/>
    <col min="7164" max="7164" width="41.85546875" style="382" bestFit="1" customWidth="1"/>
    <col min="7165" max="7165" width="18.85546875" style="382" customWidth="1"/>
    <col min="7166" max="7166" width="20.140625" style="382" bestFit="1" customWidth="1"/>
    <col min="7167" max="7167" width="15.42578125" style="382" customWidth="1"/>
    <col min="7168" max="7168" width="14.28515625" style="382" customWidth="1"/>
    <col min="7169" max="7169" width="14.5703125" style="382" customWidth="1"/>
    <col min="7170" max="7170" width="9.42578125" style="382" customWidth="1"/>
    <col min="7171" max="7171" width="26.42578125" style="382" bestFit="1" customWidth="1"/>
    <col min="7172" max="7172" width="26.140625" style="382" bestFit="1" customWidth="1"/>
    <col min="7173" max="7173" width="22.7109375" style="382" bestFit="1" customWidth="1"/>
    <col min="7174" max="7175" width="9.140625" style="382"/>
    <col min="7176" max="7176" width="20.7109375" style="382" bestFit="1" customWidth="1"/>
    <col min="7177" max="7177" width="24.5703125" style="382" bestFit="1" customWidth="1"/>
    <col min="7178" max="7178" width="24" style="382" bestFit="1" customWidth="1"/>
    <col min="7179" max="7179" width="27" style="382" customWidth="1"/>
    <col min="7180" max="7180" width="22.5703125" style="382" customWidth="1"/>
    <col min="7181" max="7181" width="9.140625" style="382"/>
    <col min="7182" max="7182" width="9.7109375" style="382" bestFit="1" customWidth="1"/>
    <col min="7183" max="7183" width="25.140625" style="382" bestFit="1" customWidth="1"/>
    <col min="7184" max="7185" width="9.140625" style="382"/>
    <col min="7186" max="7186" width="18.7109375" style="382" bestFit="1" customWidth="1"/>
    <col min="7187" max="7418" width="9.140625" style="382"/>
    <col min="7419" max="7419" width="6.140625" style="382" bestFit="1" customWidth="1"/>
    <col min="7420" max="7420" width="41.85546875" style="382" bestFit="1" customWidth="1"/>
    <col min="7421" max="7421" width="18.85546875" style="382" customWidth="1"/>
    <col min="7422" max="7422" width="20.140625" style="382" bestFit="1" customWidth="1"/>
    <col min="7423" max="7423" width="15.42578125" style="382" customWidth="1"/>
    <col min="7424" max="7424" width="14.28515625" style="382" customWidth="1"/>
    <col min="7425" max="7425" width="14.5703125" style="382" customWidth="1"/>
    <col min="7426" max="7426" width="9.42578125" style="382" customWidth="1"/>
    <col min="7427" max="7427" width="26.42578125" style="382" bestFit="1" customWidth="1"/>
    <col min="7428" max="7428" width="26.140625" style="382" bestFit="1" customWidth="1"/>
    <col min="7429" max="7429" width="22.7109375" style="382" bestFit="1" customWidth="1"/>
    <col min="7430" max="7431" width="9.140625" style="382"/>
    <col min="7432" max="7432" width="20.7109375" style="382" bestFit="1" customWidth="1"/>
    <col min="7433" max="7433" width="24.5703125" style="382" bestFit="1" customWidth="1"/>
    <col min="7434" max="7434" width="24" style="382" bestFit="1" customWidth="1"/>
    <col min="7435" max="7435" width="27" style="382" customWidth="1"/>
    <col min="7436" max="7436" width="22.5703125" style="382" customWidth="1"/>
    <col min="7437" max="7437" width="9.140625" style="382"/>
    <col min="7438" max="7438" width="9.7109375" style="382" bestFit="1" customWidth="1"/>
    <col min="7439" max="7439" width="25.140625" style="382" bestFit="1" customWidth="1"/>
    <col min="7440" max="7441" width="9.140625" style="382"/>
    <col min="7442" max="7442" width="18.7109375" style="382" bestFit="1" customWidth="1"/>
    <col min="7443" max="7674" width="9.140625" style="382"/>
    <col min="7675" max="7675" width="6.140625" style="382" bestFit="1" customWidth="1"/>
    <col min="7676" max="7676" width="41.85546875" style="382" bestFit="1" customWidth="1"/>
    <col min="7677" max="7677" width="18.85546875" style="382" customWidth="1"/>
    <col min="7678" max="7678" width="20.140625" style="382" bestFit="1" customWidth="1"/>
    <col min="7679" max="7679" width="15.42578125" style="382" customWidth="1"/>
    <col min="7680" max="7680" width="14.28515625" style="382" customWidth="1"/>
    <col min="7681" max="7681" width="14.5703125" style="382" customWidth="1"/>
    <col min="7682" max="7682" width="9.42578125" style="382" customWidth="1"/>
    <col min="7683" max="7683" width="26.42578125" style="382" bestFit="1" customWidth="1"/>
    <col min="7684" max="7684" width="26.140625" style="382" bestFit="1" customWidth="1"/>
    <col min="7685" max="7685" width="22.7109375" style="382" bestFit="1" customWidth="1"/>
    <col min="7686" max="7687" width="9.140625" style="382"/>
    <col min="7688" max="7688" width="20.7109375" style="382" bestFit="1" customWidth="1"/>
    <col min="7689" max="7689" width="24.5703125" style="382" bestFit="1" customWidth="1"/>
    <col min="7690" max="7690" width="24" style="382" bestFit="1" customWidth="1"/>
    <col min="7691" max="7691" width="27" style="382" customWidth="1"/>
    <col min="7692" max="7692" width="22.5703125" style="382" customWidth="1"/>
    <col min="7693" max="7693" width="9.140625" style="382"/>
    <col min="7694" max="7694" width="9.7109375" style="382" bestFit="1" customWidth="1"/>
    <col min="7695" max="7695" width="25.140625" style="382" bestFit="1" customWidth="1"/>
    <col min="7696" max="7697" width="9.140625" style="382"/>
    <col min="7698" max="7698" width="18.7109375" style="382" bestFit="1" customWidth="1"/>
    <col min="7699" max="7930" width="9.140625" style="382"/>
    <col min="7931" max="7931" width="6.140625" style="382" bestFit="1" customWidth="1"/>
    <col min="7932" max="7932" width="41.85546875" style="382" bestFit="1" customWidth="1"/>
    <col min="7933" max="7933" width="18.85546875" style="382" customWidth="1"/>
    <col min="7934" max="7934" width="20.140625" style="382" bestFit="1" customWidth="1"/>
    <col min="7935" max="7935" width="15.42578125" style="382" customWidth="1"/>
    <col min="7936" max="7936" width="14.28515625" style="382" customWidth="1"/>
    <col min="7937" max="7937" width="14.5703125" style="382" customWidth="1"/>
    <col min="7938" max="7938" width="9.42578125" style="382" customWidth="1"/>
    <col min="7939" max="7939" width="26.42578125" style="382" bestFit="1" customWidth="1"/>
    <col min="7940" max="7940" width="26.140625" style="382" bestFit="1" customWidth="1"/>
    <col min="7941" max="7941" width="22.7109375" style="382" bestFit="1" customWidth="1"/>
    <col min="7942" max="7943" width="9.140625" style="382"/>
    <col min="7944" max="7944" width="20.7109375" style="382" bestFit="1" customWidth="1"/>
    <col min="7945" max="7945" width="24.5703125" style="382" bestFit="1" customWidth="1"/>
    <col min="7946" max="7946" width="24" style="382" bestFit="1" customWidth="1"/>
    <col min="7947" max="7947" width="27" style="382" customWidth="1"/>
    <col min="7948" max="7948" width="22.5703125" style="382" customWidth="1"/>
    <col min="7949" max="7949" width="9.140625" style="382"/>
    <col min="7950" max="7950" width="9.7109375" style="382" bestFit="1" customWidth="1"/>
    <col min="7951" max="7951" width="25.140625" style="382" bestFit="1" customWidth="1"/>
    <col min="7952" max="7953" width="9.140625" style="382"/>
    <col min="7954" max="7954" width="18.7109375" style="382" bestFit="1" customWidth="1"/>
    <col min="7955" max="8186" width="9.140625" style="382"/>
    <col min="8187" max="8187" width="6.140625" style="382" bestFit="1" customWidth="1"/>
    <col min="8188" max="8188" width="41.85546875" style="382" bestFit="1" customWidth="1"/>
    <col min="8189" max="8189" width="18.85546875" style="382" customWidth="1"/>
    <col min="8190" max="8190" width="20.140625" style="382" bestFit="1" customWidth="1"/>
    <col min="8191" max="8191" width="15.42578125" style="382" customWidth="1"/>
    <col min="8192" max="8192" width="14.28515625" style="382" customWidth="1"/>
    <col min="8193" max="8193" width="14.5703125" style="382" customWidth="1"/>
    <col min="8194" max="8194" width="9.42578125" style="382" customWidth="1"/>
    <col min="8195" max="8195" width="26.42578125" style="382" bestFit="1" customWidth="1"/>
    <col min="8196" max="8196" width="26.140625" style="382" bestFit="1" customWidth="1"/>
    <col min="8197" max="8197" width="22.7109375" style="382" bestFit="1" customWidth="1"/>
    <col min="8198" max="8199" width="9.140625" style="382"/>
    <col min="8200" max="8200" width="20.7109375" style="382" bestFit="1" customWidth="1"/>
    <col min="8201" max="8201" width="24.5703125" style="382" bestFit="1" customWidth="1"/>
    <col min="8202" max="8202" width="24" style="382" bestFit="1" customWidth="1"/>
    <col min="8203" max="8203" width="27" style="382" customWidth="1"/>
    <col min="8204" max="8204" width="22.5703125" style="382" customWidth="1"/>
    <col min="8205" max="8205" width="9.140625" style="382"/>
    <col min="8206" max="8206" width="9.7109375" style="382" bestFit="1" customWidth="1"/>
    <col min="8207" max="8207" width="25.140625" style="382" bestFit="1" customWidth="1"/>
    <col min="8208" max="8209" width="9.140625" style="382"/>
    <col min="8210" max="8210" width="18.7109375" style="382" bestFit="1" customWidth="1"/>
    <col min="8211" max="8442" width="9.140625" style="382"/>
    <col min="8443" max="8443" width="6.140625" style="382" bestFit="1" customWidth="1"/>
    <col min="8444" max="8444" width="41.85546875" style="382" bestFit="1" customWidth="1"/>
    <col min="8445" max="8445" width="18.85546875" style="382" customWidth="1"/>
    <col min="8446" max="8446" width="20.140625" style="382" bestFit="1" customWidth="1"/>
    <col min="8447" max="8447" width="15.42578125" style="382" customWidth="1"/>
    <col min="8448" max="8448" width="14.28515625" style="382" customWidth="1"/>
    <col min="8449" max="8449" width="14.5703125" style="382" customWidth="1"/>
    <col min="8450" max="8450" width="9.42578125" style="382" customWidth="1"/>
    <col min="8451" max="8451" width="26.42578125" style="382" bestFit="1" customWidth="1"/>
    <col min="8452" max="8452" width="26.140625" style="382" bestFit="1" customWidth="1"/>
    <col min="8453" max="8453" width="22.7109375" style="382" bestFit="1" customWidth="1"/>
    <col min="8454" max="8455" width="9.140625" style="382"/>
    <col min="8456" max="8456" width="20.7109375" style="382" bestFit="1" customWidth="1"/>
    <col min="8457" max="8457" width="24.5703125" style="382" bestFit="1" customWidth="1"/>
    <col min="8458" max="8458" width="24" style="382" bestFit="1" customWidth="1"/>
    <col min="8459" max="8459" width="27" style="382" customWidth="1"/>
    <col min="8460" max="8460" width="22.5703125" style="382" customWidth="1"/>
    <col min="8461" max="8461" width="9.140625" style="382"/>
    <col min="8462" max="8462" width="9.7109375" style="382" bestFit="1" customWidth="1"/>
    <col min="8463" max="8463" width="25.140625" style="382" bestFit="1" customWidth="1"/>
    <col min="8464" max="8465" width="9.140625" style="382"/>
    <col min="8466" max="8466" width="18.7109375" style="382" bestFit="1" customWidth="1"/>
    <col min="8467" max="8698" width="9.140625" style="382"/>
    <col min="8699" max="8699" width="6.140625" style="382" bestFit="1" customWidth="1"/>
    <col min="8700" max="8700" width="41.85546875" style="382" bestFit="1" customWidth="1"/>
    <col min="8701" max="8701" width="18.85546875" style="382" customWidth="1"/>
    <col min="8702" max="8702" width="20.140625" style="382" bestFit="1" customWidth="1"/>
    <col min="8703" max="8703" width="15.42578125" style="382" customWidth="1"/>
    <col min="8704" max="8704" width="14.28515625" style="382" customWidth="1"/>
    <col min="8705" max="8705" width="14.5703125" style="382" customWidth="1"/>
    <col min="8706" max="8706" width="9.42578125" style="382" customWidth="1"/>
    <col min="8707" max="8707" width="26.42578125" style="382" bestFit="1" customWidth="1"/>
    <col min="8708" max="8708" width="26.140625" style="382" bestFit="1" customWidth="1"/>
    <col min="8709" max="8709" width="22.7109375" style="382" bestFit="1" customWidth="1"/>
    <col min="8710" max="8711" width="9.140625" style="382"/>
    <col min="8712" max="8712" width="20.7109375" style="382" bestFit="1" customWidth="1"/>
    <col min="8713" max="8713" width="24.5703125" style="382" bestFit="1" customWidth="1"/>
    <col min="8714" max="8714" width="24" style="382" bestFit="1" customWidth="1"/>
    <col min="8715" max="8715" width="27" style="382" customWidth="1"/>
    <col min="8716" max="8716" width="22.5703125" style="382" customWidth="1"/>
    <col min="8717" max="8717" width="9.140625" style="382"/>
    <col min="8718" max="8718" width="9.7109375" style="382" bestFit="1" customWidth="1"/>
    <col min="8719" max="8719" width="25.140625" style="382" bestFit="1" customWidth="1"/>
    <col min="8720" max="8721" width="9.140625" style="382"/>
    <col min="8722" max="8722" width="18.7109375" style="382" bestFit="1" customWidth="1"/>
    <col min="8723" max="8954" width="9.140625" style="382"/>
    <col min="8955" max="8955" width="6.140625" style="382" bestFit="1" customWidth="1"/>
    <col min="8956" max="8956" width="41.85546875" style="382" bestFit="1" customWidth="1"/>
    <col min="8957" max="8957" width="18.85546875" style="382" customWidth="1"/>
    <col min="8958" max="8958" width="20.140625" style="382" bestFit="1" customWidth="1"/>
    <col min="8959" max="8959" width="15.42578125" style="382" customWidth="1"/>
    <col min="8960" max="8960" width="14.28515625" style="382" customWidth="1"/>
    <col min="8961" max="8961" width="14.5703125" style="382" customWidth="1"/>
    <col min="8962" max="8962" width="9.42578125" style="382" customWidth="1"/>
    <col min="8963" max="8963" width="26.42578125" style="382" bestFit="1" customWidth="1"/>
    <col min="8964" max="8964" width="26.140625" style="382" bestFit="1" customWidth="1"/>
    <col min="8965" max="8965" width="22.7109375" style="382" bestFit="1" customWidth="1"/>
    <col min="8966" max="8967" width="9.140625" style="382"/>
    <col min="8968" max="8968" width="20.7109375" style="382" bestFit="1" customWidth="1"/>
    <col min="8969" max="8969" width="24.5703125" style="382" bestFit="1" customWidth="1"/>
    <col min="8970" max="8970" width="24" style="382" bestFit="1" customWidth="1"/>
    <col min="8971" max="8971" width="27" style="382" customWidth="1"/>
    <col min="8972" max="8972" width="22.5703125" style="382" customWidth="1"/>
    <col min="8973" max="8973" width="9.140625" style="382"/>
    <col min="8974" max="8974" width="9.7109375" style="382" bestFit="1" customWidth="1"/>
    <col min="8975" max="8975" width="25.140625" style="382" bestFit="1" customWidth="1"/>
    <col min="8976" max="8977" width="9.140625" style="382"/>
    <col min="8978" max="8978" width="18.7109375" style="382" bestFit="1" customWidth="1"/>
    <col min="8979" max="9210" width="9.140625" style="382"/>
    <col min="9211" max="9211" width="6.140625" style="382" bestFit="1" customWidth="1"/>
    <col min="9212" max="9212" width="41.85546875" style="382" bestFit="1" customWidth="1"/>
    <col min="9213" max="9213" width="18.85546875" style="382" customWidth="1"/>
    <col min="9214" max="9214" width="20.140625" style="382" bestFit="1" customWidth="1"/>
    <col min="9215" max="9215" width="15.42578125" style="382" customWidth="1"/>
    <col min="9216" max="9216" width="14.28515625" style="382" customWidth="1"/>
    <col min="9217" max="9217" width="14.5703125" style="382" customWidth="1"/>
    <col min="9218" max="9218" width="9.42578125" style="382" customWidth="1"/>
    <col min="9219" max="9219" width="26.42578125" style="382" bestFit="1" customWidth="1"/>
    <col min="9220" max="9220" width="26.140625" style="382" bestFit="1" customWidth="1"/>
    <col min="9221" max="9221" width="22.7109375" style="382" bestFit="1" customWidth="1"/>
    <col min="9222" max="9223" width="9.140625" style="382"/>
    <col min="9224" max="9224" width="20.7109375" style="382" bestFit="1" customWidth="1"/>
    <col min="9225" max="9225" width="24.5703125" style="382" bestFit="1" customWidth="1"/>
    <col min="9226" max="9226" width="24" style="382" bestFit="1" customWidth="1"/>
    <col min="9227" max="9227" width="27" style="382" customWidth="1"/>
    <col min="9228" max="9228" width="22.5703125" style="382" customWidth="1"/>
    <col min="9229" max="9229" width="9.140625" style="382"/>
    <col min="9230" max="9230" width="9.7109375" style="382" bestFit="1" customWidth="1"/>
    <col min="9231" max="9231" width="25.140625" style="382" bestFit="1" customWidth="1"/>
    <col min="9232" max="9233" width="9.140625" style="382"/>
    <col min="9234" max="9234" width="18.7109375" style="382" bestFit="1" customWidth="1"/>
    <col min="9235" max="9466" width="9.140625" style="382"/>
    <col min="9467" max="9467" width="6.140625" style="382" bestFit="1" customWidth="1"/>
    <col min="9468" max="9468" width="41.85546875" style="382" bestFit="1" customWidth="1"/>
    <col min="9469" max="9469" width="18.85546875" style="382" customWidth="1"/>
    <col min="9470" max="9470" width="20.140625" style="382" bestFit="1" customWidth="1"/>
    <col min="9471" max="9471" width="15.42578125" style="382" customWidth="1"/>
    <col min="9472" max="9472" width="14.28515625" style="382" customWidth="1"/>
    <col min="9473" max="9473" width="14.5703125" style="382" customWidth="1"/>
    <col min="9474" max="9474" width="9.42578125" style="382" customWidth="1"/>
    <col min="9475" max="9475" width="26.42578125" style="382" bestFit="1" customWidth="1"/>
    <col min="9476" max="9476" width="26.140625" style="382" bestFit="1" customWidth="1"/>
    <col min="9477" max="9477" width="22.7109375" style="382" bestFit="1" customWidth="1"/>
    <col min="9478" max="9479" width="9.140625" style="382"/>
    <col min="9480" max="9480" width="20.7109375" style="382" bestFit="1" customWidth="1"/>
    <col min="9481" max="9481" width="24.5703125" style="382" bestFit="1" customWidth="1"/>
    <col min="9482" max="9482" width="24" style="382" bestFit="1" customWidth="1"/>
    <col min="9483" max="9483" width="27" style="382" customWidth="1"/>
    <col min="9484" max="9484" width="22.5703125" style="382" customWidth="1"/>
    <col min="9485" max="9485" width="9.140625" style="382"/>
    <col min="9486" max="9486" width="9.7109375" style="382" bestFit="1" customWidth="1"/>
    <col min="9487" max="9487" width="25.140625" style="382" bestFit="1" customWidth="1"/>
    <col min="9488" max="9489" width="9.140625" style="382"/>
    <col min="9490" max="9490" width="18.7109375" style="382" bestFit="1" customWidth="1"/>
    <col min="9491" max="9722" width="9.140625" style="382"/>
    <col min="9723" max="9723" width="6.140625" style="382" bestFit="1" customWidth="1"/>
    <col min="9724" max="9724" width="41.85546875" style="382" bestFit="1" customWidth="1"/>
    <col min="9725" max="9725" width="18.85546875" style="382" customWidth="1"/>
    <col min="9726" max="9726" width="20.140625" style="382" bestFit="1" customWidth="1"/>
    <col min="9727" max="9727" width="15.42578125" style="382" customWidth="1"/>
    <col min="9728" max="9728" width="14.28515625" style="382" customWidth="1"/>
    <col min="9729" max="9729" width="14.5703125" style="382" customWidth="1"/>
    <col min="9730" max="9730" width="9.42578125" style="382" customWidth="1"/>
    <col min="9731" max="9731" width="26.42578125" style="382" bestFit="1" customWidth="1"/>
    <col min="9732" max="9732" width="26.140625" style="382" bestFit="1" customWidth="1"/>
    <col min="9733" max="9733" width="22.7109375" style="382" bestFit="1" customWidth="1"/>
    <col min="9734" max="9735" width="9.140625" style="382"/>
    <col min="9736" max="9736" width="20.7109375" style="382" bestFit="1" customWidth="1"/>
    <col min="9737" max="9737" width="24.5703125" style="382" bestFit="1" customWidth="1"/>
    <col min="9738" max="9738" width="24" style="382" bestFit="1" customWidth="1"/>
    <col min="9739" max="9739" width="27" style="382" customWidth="1"/>
    <col min="9740" max="9740" width="22.5703125" style="382" customWidth="1"/>
    <col min="9741" max="9741" width="9.140625" style="382"/>
    <col min="9742" max="9742" width="9.7109375" style="382" bestFit="1" customWidth="1"/>
    <col min="9743" max="9743" width="25.140625" style="382" bestFit="1" customWidth="1"/>
    <col min="9744" max="9745" width="9.140625" style="382"/>
    <col min="9746" max="9746" width="18.7109375" style="382" bestFit="1" customWidth="1"/>
    <col min="9747" max="9978" width="9.140625" style="382"/>
    <col min="9979" max="9979" width="6.140625" style="382" bestFit="1" customWidth="1"/>
    <col min="9980" max="9980" width="41.85546875" style="382" bestFit="1" customWidth="1"/>
    <col min="9981" max="9981" width="18.85546875" style="382" customWidth="1"/>
    <col min="9982" max="9982" width="20.140625" style="382" bestFit="1" customWidth="1"/>
    <col min="9983" max="9983" width="15.42578125" style="382" customWidth="1"/>
    <col min="9984" max="9984" width="14.28515625" style="382" customWidth="1"/>
    <col min="9985" max="9985" width="14.5703125" style="382" customWidth="1"/>
    <col min="9986" max="9986" width="9.42578125" style="382" customWidth="1"/>
    <col min="9987" max="9987" width="26.42578125" style="382" bestFit="1" customWidth="1"/>
    <col min="9988" max="9988" width="26.140625" style="382" bestFit="1" customWidth="1"/>
    <col min="9989" max="9989" width="22.7109375" style="382" bestFit="1" customWidth="1"/>
    <col min="9990" max="9991" width="9.140625" style="382"/>
    <col min="9992" max="9992" width="20.7109375" style="382" bestFit="1" customWidth="1"/>
    <col min="9993" max="9993" width="24.5703125" style="382" bestFit="1" customWidth="1"/>
    <col min="9994" max="9994" width="24" style="382" bestFit="1" customWidth="1"/>
    <col min="9995" max="9995" width="27" style="382" customWidth="1"/>
    <col min="9996" max="9996" width="22.5703125" style="382" customWidth="1"/>
    <col min="9997" max="9997" width="9.140625" style="382"/>
    <col min="9998" max="9998" width="9.7109375" style="382" bestFit="1" customWidth="1"/>
    <col min="9999" max="9999" width="25.140625" style="382" bestFit="1" customWidth="1"/>
    <col min="10000" max="10001" width="9.140625" style="382"/>
    <col min="10002" max="10002" width="18.7109375" style="382" bestFit="1" customWidth="1"/>
    <col min="10003" max="10234" width="9.140625" style="382"/>
    <col min="10235" max="10235" width="6.140625" style="382" bestFit="1" customWidth="1"/>
    <col min="10236" max="10236" width="41.85546875" style="382" bestFit="1" customWidth="1"/>
    <col min="10237" max="10237" width="18.85546875" style="382" customWidth="1"/>
    <col min="10238" max="10238" width="20.140625" style="382" bestFit="1" customWidth="1"/>
    <col min="10239" max="10239" width="15.42578125" style="382" customWidth="1"/>
    <col min="10240" max="10240" width="14.28515625" style="382" customWidth="1"/>
    <col min="10241" max="10241" width="14.5703125" style="382" customWidth="1"/>
    <col min="10242" max="10242" width="9.42578125" style="382" customWidth="1"/>
    <col min="10243" max="10243" width="26.42578125" style="382" bestFit="1" customWidth="1"/>
    <col min="10244" max="10244" width="26.140625" style="382" bestFit="1" customWidth="1"/>
    <col min="10245" max="10245" width="22.7109375" style="382" bestFit="1" customWidth="1"/>
    <col min="10246" max="10247" width="9.140625" style="382"/>
    <col min="10248" max="10248" width="20.7109375" style="382" bestFit="1" customWidth="1"/>
    <col min="10249" max="10249" width="24.5703125" style="382" bestFit="1" customWidth="1"/>
    <col min="10250" max="10250" width="24" style="382" bestFit="1" customWidth="1"/>
    <col min="10251" max="10251" width="27" style="382" customWidth="1"/>
    <col min="10252" max="10252" width="22.5703125" style="382" customWidth="1"/>
    <col min="10253" max="10253" width="9.140625" style="382"/>
    <col min="10254" max="10254" width="9.7109375" style="382" bestFit="1" customWidth="1"/>
    <col min="10255" max="10255" width="25.140625" style="382" bestFit="1" customWidth="1"/>
    <col min="10256" max="10257" width="9.140625" style="382"/>
    <col min="10258" max="10258" width="18.7109375" style="382" bestFit="1" customWidth="1"/>
    <col min="10259" max="10490" width="9.140625" style="382"/>
    <col min="10491" max="10491" width="6.140625" style="382" bestFit="1" customWidth="1"/>
    <col min="10492" max="10492" width="41.85546875" style="382" bestFit="1" customWidth="1"/>
    <col min="10493" max="10493" width="18.85546875" style="382" customWidth="1"/>
    <col min="10494" max="10494" width="20.140625" style="382" bestFit="1" customWidth="1"/>
    <col min="10495" max="10495" width="15.42578125" style="382" customWidth="1"/>
    <col min="10496" max="10496" width="14.28515625" style="382" customWidth="1"/>
    <col min="10497" max="10497" width="14.5703125" style="382" customWidth="1"/>
    <col min="10498" max="10498" width="9.42578125" style="382" customWidth="1"/>
    <col min="10499" max="10499" width="26.42578125" style="382" bestFit="1" customWidth="1"/>
    <col min="10500" max="10500" width="26.140625" style="382" bestFit="1" customWidth="1"/>
    <col min="10501" max="10501" width="22.7109375" style="382" bestFit="1" customWidth="1"/>
    <col min="10502" max="10503" width="9.140625" style="382"/>
    <col min="10504" max="10504" width="20.7109375" style="382" bestFit="1" customWidth="1"/>
    <col min="10505" max="10505" width="24.5703125" style="382" bestFit="1" customWidth="1"/>
    <col min="10506" max="10506" width="24" style="382" bestFit="1" customWidth="1"/>
    <col min="10507" max="10507" width="27" style="382" customWidth="1"/>
    <col min="10508" max="10508" width="22.5703125" style="382" customWidth="1"/>
    <col min="10509" max="10509" width="9.140625" style="382"/>
    <col min="10510" max="10510" width="9.7109375" style="382" bestFit="1" customWidth="1"/>
    <col min="10511" max="10511" width="25.140625" style="382" bestFit="1" customWidth="1"/>
    <col min="10512" max="10513" width="9.140625" style="382"/>
    <col min="10514" max="10514" width="18.7109375" style="382" bestFit="1" customWidth="1"/>
    <col min="10515" max="10746" width="9.140625" style="382"/>
    <col min="10747" max="10747" width="6.140625" style="382" bestFit="1" customWidth="1"/>
    <col min="10748" max="10748" width="41.85546875" style="382" bestFit="1" customWidth="1"/>
    <col min="10749" max="10749" width="18.85546875" style="382" customWidth="1"/>
    <col min="10750" max="10750" width="20.140625" style="382" bestFit="1" customWidth="1"/>
    <col min="10751" max="10751" width="15.42578125" style="382" customWidth="1"/>
    <col min="10752" max="10752" width="14.28515625" style="382" customWidth="1"/>
    <col min="10753" max="10753" width="14.5703125" style="382" customWidth="1"/>
    <col min="10754" max="10754" width="9.42578125" style="382" customWidth="1"/>
    <col min="10755" max="10755" width="26.42578125" style="382" bestFit="1" customWidth="1"/>
    <col min="10756" max="10756" width="26.140625" style="382" bestFit="1" customWidth="1"/>
    <col min="10757" max="10757" width="22.7109375" style="382" bestFit="1" customWidth="1"/>
    <col min="10758" max="10759" width="9.140625" style="382"/>
    <col min="10760" max="10760" width="20.7109375" style="382" bestFit="1" customWidth="1"/>
    <col min="10761" max="10761" width="24.5703125" style="382" bestFit="1" customWidth="1"/>
    <col min="10762" max="10762" width="24" style="382" bestFit="1" customWidth="1"/>
    <col min="10763" max="10763" width="27" style="382" customWidth="1"/>
    <col min="10764" max="10764" width="22.5703125" style="382" customWidth="1"/>
    <col min="10765" max="10765" width="9.140625" style="382"/>
    <col min="10766" max="10766" width="9.7109375" style="382" bestFit="1" customWidth="1"/>
    <col min="10767" max="10767" width="25.140625" style="382" bestFit="1" customWidth="1"/>
    <col min="10768" max="10769" width="9.140625" style="382"/>
    <col min="10770" max="10770" width="18.7109375" style="382" bestFit="1" customWidth="1"/>
    <col min="10771" max="11002" width="9.140625" style="382"/>
    <col min="11003" max="11003" width="6.140625" style="382" bestFit="1" customWidth="1"/>
    <col min="11004" max="11004" width="41.85546875" style="382" bestFit="1" customWidth="1"/>
    <col min="11005" max="11005" width="18.85546875" style="382" customWidth="1"/>
    <col min="11006" max="11006" width="20.140625" style="382" bestFit="1" customWidth="1"/>
    <col min="11007" max="11007" width="15.42578125" style="382" customWidth="1"/>
    <col min="11008" max="11008" width="14.28515625" style="382" customWidth="1"/>
    <col min="11009" max="11009" width="14.5703125" style="382" customWidth="1"/>
    <col min="11010" max="11010" width="9.42578125" style="382" customWidth="1"/>
    <col min="11011" max="11011" width="26.42578125" style="382" bestFit="1" customWidth="1"/>
    <col min="11012" max="11012" width="26.140625" style="382" bestFit="1" customWidth="1"/>
    <col min="11013" max="11013" width="22.7109375" style="382" bestFit="1" customWidth="1"/>
    <col min="11014" max="11015" width="9.140625" style="382"/>
    <col min="11016" max="11016" width="20.7109375" style="382" bestFit="1" customWidth="1"/>
    <col min="11017" max="11017" width="24.5703125" style="382" bestFit="1" customWidth="1"/>
    <col min="11018" max="11018" width="24" style="382" bestFit="1" customWidth="1"/>
    <col min="11019" max="11019" width="27" style="382" customWidth="1"/>
    <col min="11020" max="11020" width="22.5703125" style="382" customWidth="1"/>
    <col min="11021" max="11021" width="9.140625" style="382"/>
    <col min="11022" max="11022" width="9.7109375" style="382" bestFit="1" customWidth="1"/>
    <col min="11023" max="11023" width="25.140625" style="382" bestFit="1" customWidth="1"/>
    <col min="11024" max="11025" width="9.140625" style="382"/>
    <col min="11026" max="11026" width="18.7109375" style="382" bestFit="1" customWidth="1"/>
    <col min="11027" max="11258" width="9.140625" style="382"/>
    <col min="11259" max="11259" width="6.140625" style="382" bestFit="1" customWidth="1"/>
    <col min="11260" max="11260" width="41.85546875" style="382" bestFit="1" customWidth="1"/>
    <col min="11261" max="11261" width="18.85546875" style="382" customWidth="1"/>
    <col min="11262" max="11262" width="20.140625" style="382" bestFit="1" customWidth="1"/>
    <col min="11263" max="11263" width="15.42578125" style="382" customWidth="1"/>
    <col min="11264" max="11264" width="14.28515625" style="382" customWidth="1"/>
    <col min="11265" max="11265" width="14.5703125" style="382" customWidth="1"/>
    <col min="11266" max="11266" width="9.42578125" style="382" customWidth="1"/>
    <col min="11267" max="11267" width="26.42578125" style="382" bestFit="1" customWidth="1"/>
    <col min="11268" max="11268" width="26.140625" style="382" bestFit="1" customWidth="1"/>
    <col min="11269" max="11269" width="22.7109375" style="382" bestFit="1" customWidth="1"/>
    <col min="11270" max="11271" width="9.140625" style="382"/>
    <col min="11272" max="11272" width="20.7109375" style="382" bestFit="1" customWidth="1"/>
    <col min="11273" max="11273" width="24.5703125" style="382" bestFit="1" customWidth="1"/>
    <col min="11274" max="11274" width="24" style="382" bestFit="1" customWidth="1"/>
    <col min="11275" max="11275" width="27" style="382" customWidth="1"/>
    <col min="11276" max="11276" width="22.5703125" style="382" customWidth="1"/>
    <col min="11277" max="11277" width="9.140625" style="382"/>
    <col min="11278" max="11278" width="9.7109375" style="382" bestFit="1" customWidth="1"/>
    <col min="11279" max="11279" width="25.140625" style="382" bestFit="1" customWidth="1"/>
    <col min="11280" max="11281" width="9.140625" style="382"/>
    <col min="11282" max="11282" width="18.7109375" style="382" bestFit="1" customWidth="1"/>
    <col min="11283" max="11514" width="9.140625" style="382"/>
    <col min="11515" max="11515" width="6.140625" style="382" bestFit="1" customWidth="1"/>
    <col min="11516" max="11516" width="41.85546875" style="382" bestFit="1" customWidth="1"/>
    <col min="11517" max="11517" width="18.85546875" style="382" customWidth="1"/>
    <col min="11518" max="11518" width="20.140625" style="382" bestFit="1" customWidth="1"/>
    <col min="11519" max="11519" width="15.42578125" style="382" customWidth="1"/>
    <col min="11520" max="11520" width="14.28515625" style="382" customWidth="1"/>
    <col min="11521" max="11521" width="14.5703125" style="382" customWidth="1"/>
    <col min="11522" max="11522" width="9.42578125" style="382" customWidth="1"/>
    <col min="11523" max="11523" width="26.42578125" style="382" bestFit="1" customWidth="1"/>
    <col min="11524" max="11524" width="26.140625" style="382" bestFit="1" customWidth="1"/>
    <col min="11525" max="11525" width="22.7109375" style="382" bestFit="1" customWidth="1"/>
    <col min="11526" max="11527" width="9.140625" style="382"/>
    <col min="11528" max="11528" width="20.7109375" style="382" bestFit="1" customWidth="1"/>
    <col min="11529" max="11529" width="24.5703125" style="382" bestFit="1" customWidth="1"/>
    <col min="11530" max="11530" width="24" style="382" bestFit="1" customWidth="1"/>
    <col min="11531" max="11531" width="27" style="382" customWidth="1"/>
    <col min="11532" max="11532" width="22.5703125" style="382" customWidth="1"/>
    <col min="11533" max="11533" width="9.140625" style="382"/>
    <col min="11534" max="11534" width="9.7109375" style="382" bestFit="1" customWidth="1"/>
    <col min="11535" max="11535" width="25.140625" style="382" bestFit="1" customWidth="1"/>
    <col min="11536" max="11537" width="9.140625" style="382"/>
    <col min="11538" max="11538" width="18.7109375" style="382" bestFit="1" customWidth="1"/>
    <col min="11539" max="11770" width="9.140625" style="382"/>
    <col min="11771" max="11771" width="6.140625" style="382" bestFit="1" customWidth="1"/>
    <col min="11772" max="11772" width="41.85546875" style="382" bestFit="1" customWidth="1"/>
    <col min="11773" max="11773" width="18.85546875" style="382" customWidth="1"/>
    <col min="11774" max="11774" width="20.140625" style="382" bestFit="1" customWidth="1"/>
    <col min="11775" max="11775" width="15.42578125" style="382" customWidth="1"/>
    <col min="11776" max="11776" width="14.28515625" style="382" customWidth="1"/>
    <col min="11777" max="11777" width="14.5703125" style="382" customWidth="1"/>
    <col min="11778" max="11778" width="9.42578125" style="382" customWidth="1"/>
    <col min="11779" max="11779" width="26.42578125" style="382" bestFit="1" customWidth="1"/>
    <col min="11780" max="11780" width="26.140625" style="382" bestFit="1" customWidth="1"/>
    <col min="11781" max="11781" width="22.7109375" style="382" bestFit="1" customWidth="1"/>
    <col min="11782" max="11783" width="9.140625" style="382"/>
    <col min="11784" max="11784" width="20.7109375" style="382" bestFit="1" customWidth="1"/>
    <col min="11785" max="11785" width="24.5703125" style="382" bestFit="1" customWidth="1"/>
    <col min="11786" max="11786" width="24" style="382" bestFit="1" customWidth="1"/>
    <col min="11787" max="11787" width="27" style="382" customWidth="1"/>
    <col min="11788" max="11788" width="22.5703125" style="382" customWidth="1"/>
    <col min="11789" max="11789" width="9.140625" style="382"/>
    <col min="11790" max="11790" width="9.7109375" style="382" bestFit="1" customWidth="1"/>
    <col min="11791" max="11791" width="25.140625" style="382" bestFit="1" customWidth="1"/>
    <col min="11792" max="11793" width="9.140625" style="382"/>
    <col min="11794" max="11794" width="18.7109375" style="382" bestFit="1" customWidth="1"/>
    <col min="11795" max="12026" width="9.140625" style="382"/>
    <col min="12027" max="12027" width="6.140625" style="382" bestFit="1" customWidth="1"/>
    <col min="12028" max="12028" width="41.85546875" style="382" bestFit="1" customWidth="1"/>
    <col min="12029" max="12029" width="18.85546875" style="382" customWidth="1"/>
    <col min="12030" max="12030" width="20.140625" style="382" bestFit="1" customWidth="1"/>
    <col min="12031" max="12031" width="15.42578125" style="382" customWidth="1"/>
    <col min="12032" max="12032" width="14.28515625" style="382" customWidth="1"/>
    <col min="12033" max="12033" width="14.5703125" style="382" customWidth="1"/>
    <col min="12034" max="12034" width="9.42578125" style="382" customWidth="1"/>
    <col min="12035" max="12035" width="26.42578125" style="382" bestFit="1" customWidth="1"/>
    <col min="12036" max="12036" width="26.140625" style="382" bestFit="1" customWidth="1"/>
    <col min="12037" max="12037" width="22.7109375" style="382" bestFit="1" customWidth="1"/>
    <col min="12038" max="12039" width="9.140625" style="382"/>
    <col min="12040" max="12040" width="20.7109375" style="382" bestFit="1" customWidth="1"/>
    <col min="12041" max="12041" width="24.5703125" style="382" bestFit="1" customWidth="1"/>
    <col min="12042" max="12042" width="24" style="382" bestFit="1" customWidth="1"/>
    <col min="12043" max="12043" width="27" style="382" customWidth="1"/>
    <col min="12044" max="12044" width="22.5703125" style="382" customWidth="1"/>
    <col min="12045" max="12045" width="9.140625" style="382"/>
    <col min="12046" max="12046" width="9.7109375" style="382" bestFit="1" customWidth="1"/>
    <col min="12047" max="12047" width="25.140625" style="382" bestFit="1" customWidth="1"/>
    <col min="12048" max="12049" width="9.140625" style="382"/>
    <col min="12050" max="12050" width="18.7109375" style="382" bestFit="1" customWidth="1"/>
    <col min="12051" max="12282" width="9.140625" style="382"/>
    <col min="12283" max="12283" width="6.140625" style="382" bestFit="1" customWidth="1"/>
    <col min="12284" max="12284" width="41.85546875" style="382" bestFit="1" customWidth="1"/>
    <col min="12285" max="12285" width="18.85546875" style="382" customWidth="1"/>
    <col min="12286" max="12286" width="20.140625" style="382" bestFit="1" customWidth="1"/>
    <col min="12287" max="12287" width="15.42578125" style="382" customWidth="1"/>
    <col min="12288" max="12288" width="14.28515625" style="382" customWidth="1"/>
    <col min="12289" max="12289" width="14.5703125" style="382" customWidth="1"/>
    <col min="12290" max="12290" width="9.42578125" style="382" customWidth="1"/>
    <col min="12291" max="12291" width="26.42578125" style="382" bestFit="1" customWidth="1"/>
    <col min="12292" max="12292" width="26.140625" style="382" bestFit="1" customWidth="1"/>
    <col min="12293" max="12293" width="22.7109375" style="382" bestFit="1" customWidth="1"/>
    <col min="12294" max="12295" width="9.140625" style="382"/>
    <col min="12296" max="12296" width="20.7109375" style="382" bestFit="1" customWidth="1"/>
    <col min="12297" max="12297" width="24.5703125" style="382" bestFit="1" customWidth="1"/>
    <col min="12298" max="12298" width="24" style="382" bestFit="1" customWidth="1"/>
    <col min="12299" max="12299" width="27" style="382" customWidth="1"/>
    <col min="12300" max="12300" width="22.5703125" style="382" customWidth="1"/>
    <col min="12301" max="12301" width="9.140625" style="382"/>
    <col min="12302" max="12302" width="9.7109375" style="382" bestFit="1" customWidth="1"/>
    <col min="12303" max="12303" width="25.140625" style="382" bestFit="1" customWidth="1"/>
    <col min="12304" max="12305" width="9.140625" style="382"/>
    <col min="12306" max="12306" width="18.7109375" style="382" bestFit="1" customWidth="1"/>
    <col min="12307" max="12538" width="9.140625" style="382"/>
    <col min="12539" max="12539" width="6.140625" style="382" bestFit="1" customWidth="1"/>
    <col min="12540" max="12540" width="41.85546875" style="382" bestFit="1" customWidth="1"/>
    <col min="12541" max="12541" width="18.85546875" style="382" customWidth="1"/>
    <col min="12542" max="12542" width="20.140625" style="382" bestFit="1" customWidth="1"/>
    <col min="12543" max="12543" width="15.42578125" style="382" customWidth="1"/>
    <col min="12544" max="12544" width="14.28515625" style="382" customWidth="1"/>
    <col min="12545" max="12545" width="14.5703125" style="382" customWidth="1"/>
    <col min="12546" max="12546" width="9.42578125" style="382" customWidth="1"/>
    <col min="12547" max="12547" width="26.42578125" style="382" bestFit="1" customWidth="1"/>
    <col min="12548" max="12548" width="26.140625" style="382" bestFit="1" customWidth="1"/>
    <col min="12549" max="12549" width="22.7109375" style="382" bestFit="1" customWidth="1"/>
    <col min="12550" max="12551" width="9.140625" style="382"/>
    <col min="12552" max="12552" width="20.7109375" style="382" bestFit="1" customWidth="1"/>
    <col min="12553" max="12553" width="24.5703125" style="382" bestFit="1" customWidth="1"/>
    <col min="12554" max="12554" width="24" style="382" bestFit="1" customWidth="1"/>
    <col min="12555" max="12555" width="27" style="382" customWidth="1"/>
    <col min="12556" max="12556" width="22.5703125" style="382" customWidth="1"/>
    <col min="12557" max="12557" width="9.140625" style="382"/>
    <col min="12558" max="12558" width="9.7109375" style="382" bestFit="1" customWidth="1"/>
    <col min="12559" max="12559" width="25.140625" style="382" bestFit="1" customWidth="1"/>
    <col min="12560" max="12561" width="9.140625" style="382"/>
    <col min="12562" max="12562" width="18.7109375" style="382" bestFit="1" customWidth="1"/>
    <col min="12563" max="12794" width="9.140625" style="382"/>
    <col min="12795" max="12795" width="6.140625" style="382" bestFit="1" customWidth="1"/>
    <col min="12796" max="12796" width="41.85546875" style="382" bestFit="1" customWidth="1"/>
    <col min="12797" max="12797" width="18.85546875" style="382" customWidth="1"/>
    <col min="12798" max="12798" width="20.140625" style="382" bestFit="1" customWidth="1"/>
    <col min="12799" max="12799" width="15.42578125" style="382" customWidth="1"/>
    <col min="12800" max="12800" width="14.28515625" style="382" customWidth="1"/>
    <col min="12801" max="12801" width="14.5703125" style="382" customWidth="1"/>
    <col min="12802" max="12802" width="9.42578125" style="382" customWidth="1"/>
    <col min="12803" max="12803" width="26.42578125" style="382" bestFit="1" customWidth="1"/>
    <col min="12804" max="12804" width="26.140625" style="382" bestFit="1" customWidth="1"/>
    <col min="12805" max="12805" width="22.7109375" style="382" bestFit="1" customWidth="1"/>
    <col min="12806" max="12807" width="9.140625" style="382"/>
    <col min="12808" max="12808" width="20.7109375" style="382" bestFit="1" customWidth="1"/>
    <col min="12809" max="12809" width="24.5703125" style="382" bestFit="1" customWidth="1"/>
    <col min="12810" max="12810" width="24" style="382" bestFit="1" customWidth="1"/>
    <col min="12811" max="12811" width="27" style="382" customWidth="1"/>
    <col min="12812" max="12812" width="22.5703125" style="382" customWidth="1"/>
    <col min="12813" max="12813" width="9.140625" style="382"/>
    <col min="12814" max="12814" width="9.7109375" style="382" bestFit="1" customWidth="1"/>
    <col min="12815" max="12815" width="25.140625" style="382" bestFit="1" customWidth="1"/>
    <col min="12816" max="12817" width="9.140625" style="382"/>
    <col min="12818" max="12818" width="18.7109375" style="382" bestFit="1" customWidth="1"/>
    <col min="12819" max="13050" width="9.140625" style="382"/>
    <col min="13051" max="13051" width="6.140625" style="382" bestFit="1" customWidth="1"/>
    <col min="13052" max="13052" width="41.85546875" style="382" bestFit="1" customWidth="1"/>
    <col min="13053" max="13053" width="18.85546875" style="382" customWidth="1"/>
    <col min="13054" max="13054" width="20.140625" style="382" bestFit="1" customWidth="1"/>
    <col min="13055" max="13055" width="15.42578125" style="382" customWidth="1"/>
    <col min="13056" max="13056" width="14.28515625" style="382" customWidth="1"/>
    <col min="13057" max="13057" width="14.5703125" style="382" customWidth="1"/>
    <col min="13058" max="13058" width="9.42578125" style="382" customWidth="1"/>
    <col min="13059" max="13059" width="26.42578125" style="382" bestFit="1" customWidth="1"/>
    <col min="13060" max="13060" width="26.140625" style="382" bestFit="1" customWidth="1"/>
    <col min="13061" max="13061" width="22.7109375" style="382" bestFit="1" customWidth="1"/>
    <col min="13062" max="13063" width="9.140625" style="382"/>
    <col min="13064" max="13064" width="20.7109375" style="382" bestFit="1" customWidth="1"/>
    <col min="13065" max="13065" width="24.5703125" style="382" bestFit="1" customWidth="1"/>
    <col min="13066" max="13066" width="24" style="382" bestFit="1" customWidth="1"/>
    <col min="13067" max="13067" width="27" style="382" customWidth="1"/>
    <col min="13068" max="13068" width="22.5703125" style="382" customWidth="1"/>
    <col min="13069" max="13069" width="9.140625" style="382"/>
    <col min="13070" max="13070" width="9.7109375" style="382" bestFit="1" customWidth="1"/>
    <col min="13071" max="13071" width="25.140625" style="382" bestFit="1" customWidth="1"/>
    <col min="13072" max="13073" width="9.140625" style="382"/>
    <col min="13074" max="13074" width="18.7109375" style="382" bestFit="1" customWidth="1"/>
    <col min="13075" max="13306" width="9.140625" style="382"/>
    <col min="13307" max="13307" width="6.140625" style="382" bestFit="1" customWidth="1"/>
    <col min="13308" max="13308" width="41.85546875" style="382" bestFit="1" customWidth="1"/>
    <col min="13309" max="13309" width="18.85546875" style="382" customWidth="1"/>
    <col min="13310" max="13310" width="20.140625" style="382" bestFit="1" customWidth="1"/>
    <col min="13311" max="13311" width="15.42578125" style="382" customWidth="1"/>
    <col min="13312" max="13312" width="14.28515625" style="382" customWidth="1"/>
    <col min="13313" max="13313" width="14.5703125" style="382" customWidth="1"/>
    <col min="13314" max="13314" width="9.42578125" style="382" customWidth="1"/>
    <col min="13315" max="13315" width="26.42578125" style="382" bestFit="1" customWidth="1"/>
    <col min="13316" max="13316" width="26.140625" style="382" bestFit="1" customWidth="1"/>
    <col min="13317" max="13317" width="22.7109375" style="382" bestFit="1" customWidth="1"/>
    <col min="13318" max="13319" width="9.140625" style="382"/>
    <col min="13320" max="13320" width="20.7109375" style="382" bestFit="1" customWidth="1"/>
    <col min="13321" max="13321" width="24.5703125" style="382" bestFit="1" customWidth="1"/>
    <col min="13322" max="13322" width="24" style="382" bestFit="1" customWidth="1"/>
    <col min="13323" max="13323" width="27" style="382" customWidth="1"/>
    <col min="13324" max="13324" width="22.5703125" style="382" customWidth="1"/>
    <col min="13325" max="13325" width="9.140625" style="382"/>
    <col min="13326" max="13326" width="9.7109375" style="382" bestFit="1" customWidth="1"/>
    <col min="13327" max="13327" width="25.140625" style="382" bestFit="1" customWidth="1"/>
    <col min="13328" max="13329" width="9.140625" style="382"/>
    <col min="13330" max="13330" width="18.7109375" style="382" bestFit="1" customWidth="1"/>
    <col min="13331" max="13562" width="9.140625" style="382"/>
    <col min="13563" max="13563" width="6.140625" style="382" bestFit="1" customWidth="1"/>
    <col min="13564" max="13564" width="41.85546875" style="382" bestFit="1" customWidth="1"/>
    <col min="13565" max="13565" width="18.85546875" style="382" customWidth="1"/>
    <col min="13566" max="13566" width="20.140625" style="382" bestFit="1" customWidth="1"/>
    <col min="13567" max="13567" width="15.42578125" style="382" customWidth="1"/>
    <col min="13568" max="13568" width="14.28515625" style="382" customWidth="1"/>
    <col min="13569" max="13569" width="14.5703125" style="382" customWidth="1"/>
    <col min="13570" max="13570" width="9.42578125" style="382" customWidth="1"/>
    <col min="13571" max="13571" width="26.42578125" style="382" bestFit="1" customWidth="1"/>
    <col min="13572" max="13572" width="26.140625" style="382" bestFit="1" customWidth="1"/>
    <col min="13573" max="13573" width="22.7109375" style="382" bestFit="1" customWidth="1"/>
    <col min="13574" max="13575" width="9.140625" style="382"/>
    <col min="13576" max="13576" width="20.7109375" style="382" bestFit="1" customWidth="1"/>
    <col min="13577" max="13577" width="24.5703125" style="382" bestFit="1" customWidth="1"/>
    <col min="13578" max="13578" width="24" style="382" bestFit="1" customWidth="1"/>
    <col min="13579" max="13579" width="27" style="382" customWidth="1"/>
    <col min="13580" max="13580" width="22.5703125" style="382" customWidth="1"/>
    <col min="13581" max="13581" width="9.140625" style="382"/>
    <col min="13582" max="13582" width="9.7109375" style="382" bestFit="1" customWidth="1"/>
    <col min="13583" max="13583" width="25.140625" style="382" bestFit="1" customWidth="1"/>
    <col min="13584" max="13585" width="9.140625" style="382"/>
    <col min="13586" max="13586" width="18.7109375" style="382" bestFit="1" customWidth="1"/>
    <col min="13587" max="13818" width="9.140625" style="382"/>
    <col min="13819" max="13819" width="6.140625" style="382" bestFit="1" customWidth="1"/>
    <col min="13820" max="13820" width="41.85546875" style="382" bestFit="1" customWidth="1"/>
    <col min="13821" max="13821" width="18.85546875" style="382" customWidth="1"/>
    <col min="13822" max="13822" width="20.140625" style="382" bestFit="1" customWidth="1"/>
    <col min="13823" max="13823" width="15.42578125" style="382" customWidth="1"/>
    <col min="13824" max="13824" width="14.28515625" style="382" customWidth="1"/>
    <col min="13825" max="13825" width="14.5703125" style="382" customWidth="1"/>
    <col min="13826" max="13826" width="9.42578125" style="382" customWidth="1"/>
    <col min="13827" max="13827" width="26.42578125" style="382" bestFit="1" customWidth="1"/>
    <col min="13828" max="13828" width="26.140625" style="382" bestFit="1" customWidth="1"/>
    <col min="13829" max="13829" width="22.7109375" style="382" bestFit="1" customWidth="1"/>
    <col min="13830" max="13831" width="9.140625" style="382"/>
    <col min="13832" max="13832" width="20.7109375" style="382" bestFit="1" customWidth="1"/>
    <col min="13833" max="13833" width="24.5703125" style="382" bestFit="1" customWidth="1"/>
    <col min="13834" max="13834" width="24" style="382" bestFit="1" customWidth="1"/>
    <col min="13835" max="13835" width="27" style="382" customWidth="1"/>
    <col min="13836" max="13836" width="22.5703125" style="382" customWidth="1"/>
    <col min="13837" max="13837" width="9.140625" style="382"/>
    <col min="13838" max="13838" width="9.7109375" style="382" bestFit="1" customWidth="1"/>
    <col min="13839" max="13839" width="25.140625" style="382" bestFit="1" customWidth="1"/>
    <col min="13840" max="13841" width="9.140625" style="382"/>
    <col min="13842" max="13842" width="18.7109375" style="382" bestFit="1" customWidth="1"/>
    <col min="13843" max="14074" width="9.140625" style="382"/>
    <col min="14075" max="14075" width="6.140625" style="382" bestFit="1" customWidth="1"/>
    <col min="14076" max="14076" width="41.85546875" style="382" bestFit="1" customWidth="1"/>
    <col min="14077" max="14077" width="18.85546875" style="382" customWidth="1"/>
    <col min="14078" max="14078" width="20.140625" style="382" bestFit="1" customWidth="1"/>
    <col min="14079" max="14079" width="15.42578125" style="382" customWidth="1"/>
    <col min="14080" max="14080" width="14.28515625" style="382" customWidth="1"/>
    <col min="14081" max="14081" width="14.5703125" style="382" customWidth="1"/>
    <col min="14082" max="14082" width="9.42578125" style="382" customWidth="1"/>
    <col min="14083" max="14083" width="26.42578125" style="382" bestFit="1" customWidth="1"/>
    <col min="14084" max="14084" width="26.140625" style="382" bestFit="1" customWidth="1"/>
    <col min="14085" max="14085" width="22.7109375" style="382" bestFit="1" customWidth="1"/>
    <col min="14086" max="14087" width="9.140625" style="382"/>
    <col min="14088" max="14088" width="20.7109375" style="382" bestFit="1" customWidth="1"/>
    <col min="14089" max="14089" width="24.5703125" style="382" bestFit="1" customWidth="1"/>
    <col min="14090" max="14090" width="24" style="382" bestFit="1" customWidth="1"/>
    <col min="14091" max="14091" width="27" style="382" customWidth="1"/>
    <col min="14092" max="14092" width="22.5703125" style="382" customWidth="1"/>
    <col min="14093" max="14093" width="9.140625" style="382"/>
    <col min="14094" max="14094" width="9.7109375" style="382" bestFit="1" customWidth="1"/>
    <col min="14095" max="14095" width="25.140625" style="382" bestFit="1" customWidth="1"/>
    <col min="14096" max="14097" width="9.140625" style="382"/>
    <col min="14098" max="14098" width="18.7109375" style="382" bestFit="1" customWidth="1"/>
    <col min="14099" max="14330" width="9.140625" style="382"/>
    <col min="14331" max="14331" width="6.140625" style="382" bestFit="1" customWidth="1"/>
    <col min="14332" max="14332" width="41.85546875" style="382" bestFit="1" customWidth="1"/>
    <col min="14333" max="14333" width="18.85546875" style="382" customWidth="1"/>
    <col min="14334" max="14334" width="20.140625" style="382" bestFit="1" customWidth="1"/>
    <col min="14335" max="14335" width="15.42578125" style="382" customWidth="1"/>
    <col min="14336" max="14336" width="14.28515625" style="382" customWidth="1"/>
    <col min="14337" max="14337" width="14.5703125" style="382" customWidth="1"/>
    <col min="14338" max="14338" width="9.42578125" style="382" customWidth="1"/>
    <col min="14339" max="14339" width="26.42578125" style="382" bestFit="1" customWidth="1"/>
    <col min="14340" max="14340" width="26.140625" style="382" bestFit="1" customWidth="1"/>
    <col min="14341" max="14341" width="22.7109375" style="382" bestFit="1" customWidth="1"/>
    <col min="14342" max="14343" width="9.140625" style="382"/>
    <col min="14344" max="14344" width="20.7109375" style="382" bestFit="1" customWidth="1"/>
    <col min="14345" max="14345" width="24.5703125" style="382" bestFit="1" customWidth="1"/>
    <col min="14346" max="14346" width="24" style="382" bestFit="1" customWidth="1"/>
    <col min="14347" max="14347" width="27" style="382" customWidth="1"/>
    <col min="14348" max="14348" width="22.5703125" style="382" customWidth="1"/>
    <col min="14349" max="14349" width="9.140625" style="382"/>
    <col min="14350" max="14350" width="9.7109375" style="382" bestFit="1" customWidth="1"/>
    <col min="14351" max="14351" width="25.140625" style="382" bestFit="1" customWidth="1"/>
    <col min="14352" max="14353" width="9.140625" style="382"/>
    <col min="14354" max="14354" width="18.7109375" style="382" bestFit="1" customWidth="1"/>
    <col min="14355" max="14586" width="9.140625" style="382"/>
    <col min="14587" max="14587" width="6.140625" style="382" bestFit="1" customWidth="1"/>
    <col min="14588" max="14588" width="41.85546875" style="382" bestFit="1" customWidth="1"/>
    <col min="14589" max="14589" width="18.85546875" style="382" customWidth="1"/>
    <col min="14590" max="14590" width="20.140625" style="382" bestFit="1" customWidth="1"/>
    <col min="14591" max="14591" width="15.42578125" style="382" customWidth="1"/>
    <col min="14592" max="14592" width="14.28515625" style="382" customWidth="1"/>
    <col min="14593" max="14593" width="14.5703125" style="382" customWidth="1"/>
    <col min="14594" max="14594" width="9.42578125" style="382" customWidth="1"/>
    <col min="14595" max="14595" width="26.42578125" style="382" bestFit="1" customWidth="1"/>
    <col min="14596" max="14596" width="26.140625" style="382" bestFit="1" customWidth="1"/>
    <col min="14597" max="14597" width="22.7109375" style="382" bestFit="1" customWidth="1"/>
    <col min="14598" max="14599" width="9.140625" style="382"/>
    <col min="14600" max="14600" width="20.7109375" style="382" bestFit="1" customWidth="1"/>
    <col min="14601" max="14601" width="24.5703125" style="382" bestFit="1" customWidth="1"/>
    <col min="14602" max="14602" width="24" style="382" bestFit="1" customWidth="1"/>
    <col min="14603" max="14603" width="27" style="382" customWidth="1"/>
    <col min="14604" max="14604" width="22.5703125" style="382" customWidth="1"/>
    <col min="14605" max="14605" width="9.140625" style="382"/>
    <col min="14606" max="14606" width="9.7109375" style="382" bestFit="1" customWidth="1"/>
    <col min="14607" max="14607" width="25.140625" style="382" bestFit="1" customWidth="1"/>
    <col min="14608" max="14609" width="9.140625" style="382"/>
    <col min="14610" max="14610" width="18.7109375" style="382" bestFit="1" customWidth="1"/>
    <col min="14611" max="14842" width="9.140625" style="382"/>
    <col min="14843" max="14843" width="6.140625" style="382" bestFit="1" customWidth="1"/>
    <col min="14844" max="14844" width="41.85546875" style="382" bestFit="1" customWidth="1"/>
    <col min="14845" max="14845" width="18.85546875" style="382" customWidth="1"/>
    <col min="14846" max="14846" width="20.140625" style="382" bestFit="1" customWidth="1"/>
    <col min="14847" max="14847" width="15.42578125" style="382" customWidth="1"/>
    <col min="14848" max="14848" width="14.28515625" style="382" customWidth="1"/>
    <col min="14849" max="14849" width="14.5703125" style="382" customWidth="1"/>
    <col min="14850" max="14850" width="9.42578125" style="382" customWidth="1"/>
    <col min="14851" max="14851" width="26.42578125" style="382" bestFit="1" customWidth="1"/>
    <col min="14852" max="14852" width="26.140625" style="382" bestFit="1" customWidth="1"/>
    <col min="14853" max="14853" width="22.7109375" style="382" bestFit="1" customWidth="1"/>
    <col min="14854" max="14855" width="9.140625" style="382"/>
    <col min="14856" max="14856" width="20.7109375" style="382" bestFit="1" customWidth="1"/>
    <col min="14857" max="14857" width="24.5703125" style="382" bestFit="1" customWidth="1"/>
    <col min="14858" max="14858" width="24" style="382" bestFit="1" customWidth="1"/>
    <col min="14859" max="14859" width="27" style="382" customWidth="1"/>
    <col min="14860" max="14860" width="22.5703125" style="382" customWidth="1"/>
    <col min="14861" max="14861" width="9.140625" style="382"/>
    <col min="14862" max="14862" width="9.7109375" style="382" bestFit="1" customWidth="1"/>
    <col min="14863" max="14863" width="25.140625" style="382" bestFit="1" customWidth="1"/>
    <col min="14864" max="14865" width="9.140625" style="382"/>
    <col min="14866" max="14866" width="18.7109375" style="382" bestFit="1" customWidth="1"/>
    <col min="14867" max="15098" width="9.140625" style="382"/>
    <col min="15099" max="15099" width="6.140625" style="382" bestFit="1" customWidth="1"/>
    <col min="15100" max="15100" width="41.85546875" style="382" bestFit="1" customWidth="1"/>
    <col min="15101" max="15101" width="18.85546875" style="382" customWidth="1"/>
    <col min="15102" max="15102" width="20.140625" style="382" bestFit="1" customWidth="1"/>
    <col min="15103" max="15103" width="15.42578125" style="382" customWidth="1"/>
    <col min="15104" max="15104" width="14.28515625" style="382" customWidth="1"/>
    <col min="15105" max="15105" width="14.5703125" style="382" customWidth="1"/>
    <col min="15106" max="15106" width="9.42578125" style="382" customWidth="1"/>
    <col min="15107" max="15107" width="26.42578125" style="382" bestFit="1" customWidth="1"/>
    <col min="15108" max="15108" width="26.140625" style="382" bestFit="1" customWidth="1"/>
    <col min="15109" max="15109" width="22.7109375" style="382" bestFit="1" customWidth="1"/>
    <col min="15110" max="15111" width="9.140625" style="382"/>
    <col min="15112" max="15112" width="20.7109375" style="382" bestFit="1" customWidth="1"/>
    <col min="15113" max="15113" width="24.5703125" style="382" bestFit="1" customWidth="1"/>
    <col min="15114" max="15114" width="24" style="382" bestFit="1" customWidth="1"/>
    <col min="15115" max="15115" width="27" style="382" customWidth="1"/>
    <col min="15116" max="15116" width="22.5703125" style="382" customWidth="1"/>
    <col min="15117" max="15117" width="9.140625" style="382"/>
    <col min="15118" max="15118" width="9.7109375" style="382" bestFit="1" customWidth="1"/>
    <col min="15119" max="15119" width="25.140625" style="382" bestFit="1" customWidth="1"/>
    <col min="15120" max="15121" width="9.140625" style="382"/>
    <col min="15122" max="15122" width="18.7109375" style="382" bestFit="1" customWidth="1"/>
    <col min="15123" max="15354" width="9.140625" style="382"/>
    <col min="15355" max="15355" width="6.140625" style="382" bestFit="1" customWidth="1"/>
    <col min="15356" max="15356" width="41.85546875" style="382" bestFit="1" customWidth="1"/>
    <col min="15357" max="15357" width="18.85546875" style="382" customWidth="1"/>
    <col min="15358" max="15358" width="20.140625" style="382" bestFit="1" customWidth="1"/>
    <col min="15359" max="15359" width="15.42578125" style="382" customWidth="1"/>
    <col min="15360" max="15360" width="14.28515625" style="382" customWidth="1"/>
    <col min="15361" max="15361" width="14.5703125" style="382" customWidth="1"/>
    <col min="15362" max="15362" width="9.42578125" style="382" customWidth="1"/>
    <col min="15363" max="15363" width="26.42578125" style="382" bestFit="1" customWidth="1"/>
    <col min="15364" max="15364" width="26.140625" style="382" bestFit="1" customWidth="1"/>
    <col min="15365" max="15365" width="22.7109375" style="382" bestFit="1" customWidth="1"/>
    <col min="15366" max="15367" width="9.140625" style="382"/>
    <col min="15368" max="15368" width="20.7109375" style="382" bestFit="1" customWidth="1"/>
    <col min="15369" max="15369" width="24.5703125" style="382" bestFit="1" customWidth="1"/>
    <col min="15370" max="15370" width="24" style="382" bestFit="1" customWidth="1"/>
    <col min="15371" max="15371" width="27" style="382" customWidth="1"/>
    <col min="15372" max="15372" width="22.5703125" style="382" customWidth="1"/>
    <col min="15373" max="15373" width="9.140625" style="382"/>
    <col min="15374" max="15374" width="9.7109375" style="382" bestFit="1" customWidth="1"/>
    <col min="15375" max="15375" width="25.140625" style="382" bestFit="1" customWidth="1"/>
    <col min="15376" max="15377" width="9.140625" style="382"/>
    <col min="15378" max="15378" width="18.7109375" style="382" bestFit="1" customWidth="1"/>
    <col min="15379" max="15610" width="9.140625" style="382"/>
    <col min="15611" max="15611" width="6.140625" style="382" bestFit="1" customWidth="1"/>
    <col min="15612" max="15612" width="41.85546875" style="382" bestFit="1" customWidth="1"/>
    <col min="15613" max="15613" width="18.85546875" style="382" customWidth="1"/>
    <col min="15614" max="15614" width="20.140625" style="382" bestFit="1" customWidth="1"/>
    <col min="15615" max="15615" width="15.42578125" style="382" customWidth="1"/>
    <col min="15616" max="15616" width="14.28515625" style="382" customWidth="1"/>
    <col min="15617" max="15617" width="14.5703125" style="382" customWidth="1"/>
    <col min="15618" max="15618" width="9.42578125" style="382" customWidth="1"/>
    <col min="15619" max="15619" width="26.42578125" style="382" bestFit="1" customWidth="1"/>
    <col min="15620" max="15620" width="26.140625" style="382" bestFit="1" customWidth="1"/>
    <col min="15621" max="15621" width="22.7109375" style="382" bestFit="1" customWidth="1"/>
    <col min="15622" max="15623" width="9.140625" style="382"/>
    <col min="15624" max="15624" width="20.7109375" style="382" bestFit="1" customWidth="1"/>
    <col min="15625" max="15625" width="24.5703125" style="382" bestFit="1" customWidth="1"/>
    <col min="15626" max="15626" width="24" style="382" bestFit="1" customWidth="1"/>
    <col min="15627" max="15627" width="27" style="382" customWidth="1"/>
    <col min="15628" max="15628" width="22.5703125" style="382" customWidth="1"/>
    <col min="15629" max="15629" width="9.140625" style="382"/>
    <col min="15630" max="15630" width="9.7109375" style="382" bestFit="1" customWidth="1"/>
    <col min="15631" max="15631" width="25.140625" style="382" bestFit="1" customWidth="1"/>
    <col min="15632" max="15633" width="9.140625" style="382"/>
    <col min="15634" max="15634" width="18.7109375" style="382" bestFit="1" customWidth="1"/>
    <col min="15635" max="15866" width="9.140625" style="382"/>
    <col min="15867" max="15867" width="6.140625" style="382" bestFit="1" customWidth="1"/>
    <col min="15868" max="15868" width="41.85546875" style="382" bestFit="1" customWidth="1"/>
    <col min="15869" max="15869" width="18.85546875" style="382" customWidth="1"/>
    <col min="15870" max="15870" width="20.140625" style="382" bestFit="1" customWidth="1"/>
    <col min="15871" max="15871" width="15.42578125" style="382" customWidth="1"/>
    <col min="15872" max="15872" width="14.28515625" style="382" customWidth="1"/>
    <col min="15873" max="15873" width="14.5703125" style="382" customWidth="1"/>
    <col min="15874" max="15874" width="9.42578125" style="382" customWidth="1"/>
    <col min="15875" max="15875" width="26.42578125" style="382" bestFit="1" customWidth="1"/>
    <col min="15876" max="15876" width="26.140625" style="382" bestFit="1" customWidth="1"/>
    <col min="15877" max="15877" width="22.7109375" style="382" bestFit="1" customWidth="1"/>
    <col min="15878" max="15879" width="9.140625" style="382"/>
    <col min="15880" max="15880" width="20.7109375" style="382" bestFit="1" customWidth="1"/>
    <col min="15881" max="15881" width="24.5703125" style="382" bestFit="1" customWidth="1"/>
    <col min="15882" max="15882" width="24" style="382" bestFit="1" customWidth="1"/>
    <col min="15883" max="15883" width="27" style="382" customWidth="1"/>
    <col min="15884" max="15884" width="22.5703125" style="382" customWidth="1"/>
    <col min="15885" max="15885" width="9.140625" style="382"/>
    <col min="15886" max="15886" width="9.7109375" style="382" bestFit="1" customWidth="1"/>
    <col min="15887" max="15887" width="25.140625" style="382" bestFit="1" customWidth="1"/>
    <col min="15888" max="15889" width="9.140625" style="382"/>
    <col min="15890" max="15890" width="18.7109375" style="382" bestFit="1" customWidth="1"/>
    <col min="15891" max="16122" width="9.140625" style="382"/>
    <col min="16123" max="16123" width="6.140625" style="382" bestFit="1" customWidth="1"/>
    <col min="16124" max="16124" width="41.85546875" style="382" bestFit="1" customWidth="1"/>
    <col min="16125" max="16125" width="18.85546875" style="382" customWidth="1"/>
    <col min="16126" max="16126" width="20.140625" style="382" bestFit="1" customWidth="1"/>
    <col min="16127" max="16127" width="15.42578125" style="382" customWidth="1"/>
    <col min="16128" max="16128" width="14.28515625" style="382" customWidth="1"/>
    <col min="16129" max="16129" width="14.5703125" style="382" customWidth="1"/>
    <col min="16130" max="16130" width="9.42578125" style="382" customWidth="1"/>
    <col min="16131" max="16131" width="26.42578125" style="382" bestFit="1" customWidth="1"/>
    <col min="16132" max="16132" width="26.140625" style="382" bestFit="1" customWidth="1"/>
    <col min="16133" max="16133" width="22.7109375" style="382" bestFit="1" customWidth="1"/>
    <col min="16134" max="16135" width="9.140625" style="382"/>
    <col min="16136" max="16136" width="20.7109375" style="382" bestFit="1" customWidth="1"/>
    <col min="16137" max="16137" width="24.5703125" style="382" bestFit="1" customWidth="1"/>
    <col min="16138" max="16138" width="24" style="382" bestFit="1" customWidth="1"/>
    <col min="16139" max="16139" width="27" style="382" customWidth="1"/>
    <col min="16140" max="16140" width="22.5703125" style="382" customWidth="1"/>
    <col min="16141" max="16141" width="9.140625" style="382"/>
    <col min="16142" max="16142" width="9.7109375" style="382" bestFit="1" customWidth="1"/>
    <col min="16143" max="16143" width="25.140625" style="382" bestFit="1" customWidth="1"/>
    <col min="16144" max="16145" width="9.140625" style="382"/>
    <col min="16146" max="16146" width="18.7109375" style="382" bestFit="1" customWidth="1"/>
    <col min="16147" max="16384" width="9.140625" style="382"/>
  </cols>
  <sheetData>
    <row r="1" spans="1:18" s="372" customFormat="1" ht="23.25" x14ac:dyDescent="0.35">
      <c r="A1" s="369"/>
      <c r="B1" s="370"/>
      <c r="C1" s="371"/>
      <c r="D1" s="371"/>
      <c r="E1" s="371"/>
      <c r="I1" s="373"/>
      <c r="J1" s="373"/>
      <c r="K1" s="373"/>
      <c r="N1" s="374"/>
      <c r="O1" s="375"/>
      <c r="Q1" s="1381" t="s">
        <v>10251</v>
      </c>
      <c r="R1" s="1381"/>
    </row>
    <row r="2" spans="1:18" s="372" customFormat="1" ht="27" customHeight="1" x14ac:dyDescent="0.3">
      <c r="A2" s="1382" t="s">
        <v>0</v>
      </c>
      <c r="B2" s="1382"/>
      <c r="C2" s="1382"/>
      <c r="D2" s="1382"/>
      <c r="E2" s="376"/>
      <c r="F2" s="377"/>
      <c r="G2" s="377"/>
      <c r="H2" s="377"/>
      <c r="I2" s="378"/>
      <c r="J2" s="378"/>
      <c r="K2" s="1383" t="s">
        <v>1</v>
      </c>
      <c r="L2" s="1383"/>
      <c r="M2" s="1383"/>
      <c r="N2" s="1383"/>
      <c r="O2" s="1383"/>
      <c r="P2" s="1383"/>
      <c r="Q2" s="1383"/>
      <c r="R2" s="1383"/>
    </row>
    <row r="3" spans="1:18" s="372" customFormat="1" ht="27" customHeight="1" x14ac:dyDescent="0.3">
      <c r="A3" s="1384" t="s">
        <v>2</v>
      </c>
      <c r="B3" s="1384"/>
      <c r="C3" s="1384"/>
      <c r="D3" s="1384"/>
      <c r="E3" s="379"/>
      <c r="F3" s="380"/>
      <c r="G3" s="380"/>
      <c r="H3" s="380"/>
      <c r="I3" s="381"/>
      <c r="J3" s="381"/>
      <c r="K3" s="1385" t="s">
        <v>3</v>
      </c>
      <c r="L3" s="1385"/>
      <c r="M3" s="1385"/>
      <c r="N3" s="1385"/>
      <c r="O3" s="1385"/>
      <c r="P3" s="1385"/>
      <c r="Q3" s="1385"/>
      <c r="R3" s="1385"/>
    </row>
    <row r="4" spans="1:18" ht="37.5" customHeight="1" x14ac:dyDescent="0.25">
      <c r="A4" s="1380" t="s">
        <v>10252</v>
      </c>
      <c r="B4" s="1380"/>
      <c r="C4" s="1380"/>
      <c r="D4" s="1380"/>
      <c r="E4" s="1380"/>
      <c r="F4" s="1380"/>
      <c r="G4" s="1380"/>
      <c r="H4" s="1380"/>
      <c r="I4" s="1380"/>
      <c r="J4" s="1380"/>
      <c r="K4" s="1380"/>
      <c r="L4" s="1380"/>
      <c r="M4" s="1380"/>
      <c r="N4" s="1380"/>
      <c r="O4" s="1380"/>
      <c r="P4" s="1380"/>
      <c r="Q4" s="1380"/>
      <c r="R4" s="1380"/>
    </row>
    <row r="5" spans="1:18" ht="20.25" x14ac:dyDescent="0.25">
      <c r="A5" s="1388" t="s">
        <v>10838</v>
      </c>
      <c r="B5" s="1388"/>
      <c r="C5" s="1388"/>
      <c r="D5" s="1388"/>
      <c r="E5" s="1388"/>
      <c r="F5" s="1388"/>
      <c r="G5" s="1388"/>
      <c r="H5" s="1388"/>
      <c r="I5" s="1388"/>
      <c r="J5" s="1388"/>
      <c r="K5" s="1388"/>
      <c r="L5" s="1388"/>
      <c r="M5" s="1388"/>
      <c r="N5" s="1388"/>
      <c r="O5" s="1388"/>
      <c r="P5" s="1388"/>
      <c r="Q5" s="1388"/>
      <c r="R5" s="1388"/>
    </row>
    <row r="6" spans="1:18" ht="16.5" customHeight="1" x14ac:dyDescent="0.25">
      <c r="A6" s="383"/>
      <c r="B6" s="1208"/>
      <c r="C6" s="385"/>
      <c r="D6" s="385"/>
      <c r="E6" s="385"/>
      <c r="F6" s="386"/>
      <c r="G6" s="386"/>
      <c r="H6" s="386"/>
      <c r="I6" s="387"/>
      <c r="J6" s="388"/>
      <c r="K6" s="387"/>
      <c r="L6" s="389"/>
      <c r="M6" s="389"/>
      <c r="N6" s="390"/>
      <c r="O6" s="391"/>
      <c r="P6" s="392"/>
      <c r="Q6" s="1389" t="s">
        <v>10254</v>
      </c>
      <c r="R6" s="1389"/>
    </row>
    <row r="7" spans="1:18" s="372" customFormat="1" ht="31.5" customHeight="1" x14ac:dyDescent="0.3">
      <c r="A7" s="1390" t="s">
        <v>10255</v>
      </c>
      <c r="B7" s="1393" t="s">
        <v>10256</v>
      </c>
      <c r="C7" s="1396" t="s">
        <v>10257</v>
      </c>
      <c r="D7" s="1399" t="s">
        <v>10258</v>
      </c>
      <c r="E7" s="1400"/>
      <c r="F7" s="1400"/>
      <c r="G7" s="1400"/>
      <c r="H7" s="1401" t="s">
        <v>10259</v>
      </c>
      <c r="I7" s="1404" t="s">
        <v>10260</v>
      </c>
      <c r="J7" s="1404" t="s">
        <v>10261</v>
      </c>
      <c r="K7" s="1404" t="s">
        <v>10262</v>
      </c>
      <c r="L7" s="1407" t="s">
        <v>10263</v>
      </c>
      <c r="M7" s="1407" t="s">
        <v>10264</v>
      </c>
      <c r="N7" s="1410" t="s">
        <v>10265</v>
      </c>
      <c r="O7" s="1413" t="s">
        <v>10266</v>
      </c>
      <c r="P7" s="1407" t="s">
        <v>10267</v>
      </c>
      <c r="Q7" s="1422" t="s">
        <v>10268</v>
      </c>
      <c r="R7" s="1407" t="s">
        <v>10269</v>
      </c>
    </row>
    <row r="8" spans="1:18" s="372" customFormat="1" ht="38.25" customHeight="1" x14ac:dyDescent="0.3">
      <c r="A8" s="1391"/>
      <c r="B8" s="1394"/>
      <c r="C8" s="1397"/>
      <c r="D8" s="1416" t="s">
        <v>10270</v>
      </c>
      <c r="E8" s="1417"/>
      <c r="F8" s="1418" t="s">
        <v>10271</v>
      </c>
      <c r="G8" s="1419"/>
      <c r="H8" s="1402"/>
      <c r="I8" s="1405"/>
      <c r="J8" s="1405"/>
      <c r="K8" s="1405"/>
      <c r="L8" s="1408"/>
      <c r="M8" s="1408"/>
      <c r="N8" s="1411"/>
      <c r="O8" s="1414"/>
      <c r="P8" s="1408"/>
      <c r="Q8" s="1423"/>
      <c r="R8" s="1408"/>
    </row>
    <row r="9" spans="1:18" s="372" customFormat="1" ht="140.25" customHeight="1" x14ac:dyDescent="0.3">
      <c r="A9" s="1392"/>
      <c r="B9" s="1395"/>
      <c r="C9" s="1398"/>
      <c r="D9" s="393" t="s">
        <v>10272</v>
      </c>
      <c r="E9" s="393" t="s">
        <v>10273</v>
      </c>
      <c r="F9" s="1205" t="s">
        <v>10272</v>
      </c>
      <c r="G9" s="1207" t="s">
        <v>10274</v>
      </c>
      <c r="H9" s="1403"/>
      <c r="I9" s="1406"/>
      <c r="J9" s="1406"/>
      <c r="K9" s="1406"/>
      <c r="L9" s="1409"/>
      <c r="M9" s="1409"/>
      <c r="N9" s="1412"/>
      <c r="O9" s="1415"/>
      <c r="P9" s="1409"/>
      <c r="Q9" s="1424"/>
      <c r="R9" s="1409"/>
    </row>
    <row r="10" spans="1:18" s="372" customFormat="1" ht="29.25" customHeight="1" x14ac:dyDescent="0.3">
      <c r="A10" s="394" t="s">
        <v>10275</v>
      </c>
      <c r="B10" s="395" t="s">
        <v>10276</v>
      </c>
      <c r="C10" s="396" t="s">
        <v>10277</v>
      </c>
      <c r="D10" s="396" t="s">
        <v>10278</v>
      </c>
      <c r="E10" s="396" t="s">
        <v>10279</v>
      </c>
      <c r="F10" s="395" t="s">
        <v>10280</v>
      </c>
      <c r="G10" s="394" t="s">
        <v>10281</v>
      </c>
      <c r="H10" s="395" t="s">
        <v>10282</v>
      </c>
      <c r="I10" s="397" t="s">
        <v>10283</v>
      </c>
      <c r="J10" s="397" t="s">
        <v>10284</v>
      </c>
      <c r="K10" s="397" t="s">
        <v>10285</v>
      </c>
      <c r="L10" s="395" t="s">
        <v>10286</v>
      </c>
      <c r="M10" s="394" t="s">
        <v>10287</v>
      </c>
      <c r="N10" s="398" t="s">
        <v>10288</v>
      </c>
      <c r="O10" s="394" t="s">
        <v>10289</v>
      </c>
      <c r="P10" s="395" t="s">
        <v>10290</v>
      </c>
      <c r="Q10" s="394" t="s">
        <v>10291</v>
      </c>
      <c r="R10" s="395" t="s">
        <v>10292</v>
      </c>
    </row>
    <row r="11" spans="1:18" s="409" customFormat="1" ht="66" customHeight="1" x14ac:dyDescent="0.3">
      <c r="A11" s="399">
        <v>1</v>
      </c>
      <c r="B11" s="400" t="str">
        <f>'1. nguyen dinh thuan'!E8</f>
        <v>Ông Nguyễn Đình Thuần và bà Mai Thị Hoa</v>
      </c>
      <c r="C11" s="401">
        <f>'1. nguyen dinh thuan'!I20</f>
        <v>56.3</v>
      </c>
      <c r="D11" s="401">
        <f>C11</f>
        <v>56.3</v>
      </c>
      <c r="E11" s="402">
        <v>0</v>
      </c>
      <c r="F11" s="403">
        <f>G11</f>
        <v>0</v>
      </c>
      <c r="G11" s="403">
        <v>0</v>
      </c>
      <c r="H11" s="403">
        <v>0</v>
      </c>
      <c r="I11" s="404">
        <f>'1. nguyen dinh thuan'!K20</f>
        <v>37895530</v>
      </c>
      <c r="J11" s="404"/>
      <c r="K11" s="404"/>
      <c r="L11" s="402">
        <v>0</v>
      </c>
      <c r="M11" s="402">
        <v>0</v>
      </c>
      <c r="N11" s="405">
        <v>0</v>
      </c>
      <c r="O11" s="406">
        <f>'1. nguyen dinh thuan'!K28</f>
        <v>3600000</v>
      </c>
      <c r="P11" s="407">
        <f>IF(I11+J11+K11+L11+M11+O11&lt;20000000,2000000,IF(I11+J11+K11+L11+M11+O11&lt;50000000,4000000,IF(I11+J11+K11+L11+M11+O11&lt;100000000,8000000,IF(I11+J11+K11+L11+M11+O11&lt;200000000,12000000,IF(I11+J11+K11+L11+M11+O11&lt;500000000,16000000,20000000)))))</f>
        <v>4000000</v>
      </c>
      <c r="Q11" s="408">
        <f>ROUND(SUM(I11:P11),)</f>
        <v>45495530</v>
      </c>
      <c r="R11" s="400"/>
    </row>
    <row r="12" spans="1:18" s="409" customFormat="1" ht="70.5" customHeight="1" x14ac:dyDescent="0.3">
      <c r="A12" s="410">
        <v>2</v>
      </c>
      <c r="B12" s="400" t="str">
        <f>'2. le van be ba'!E8</f>
        <v>Ông Lê Văn Bé Ba</v>
      </c>
      <c r="C12" s="411">
        <f>'2. le van be ba'!I20</f>
        <v>62.4</v>
      </c>
      <c r="D12" s="411">
        <f t="shared" ref="D12:D13" si="0">C12</f>
        <v>62.4</v>
      </c>
      <c r="E12" s="412"/>
      <c r="F12" s="403">
        <f t="shared" ref="F12:F13" si="1">G12</f>
        <v>0</v>
      </c>
      <c r="G12" s="403">
        <v>0</v>
      </c>
      <c r="H12" s="403">
        <v>0</v>
      </c>
      <c r="I12" s="404">
        <f>'2. le van be ba'!K20</f>
        <v>27144000</v>
      </c>
      <c r="J12" s="404"/>
      <c r="K12" s="404"/>
      <c r="L12" s="412">
        <v>0</v>
      </c>
      <c r="M12" s="412">
        <v>0</v>
      </c>
      <c r="N12" s="405">
        <v>0</v>
      </c>
      <c r="O12" s="413">
        <f>'2. le van be ba'!K28</f>
        <v>1800000</v>
      </c>
      <c r="P12" s="407">
        <f t="shared" ref="P12:P13" si="2">IF(I12+J12+K12+L12+M12+O12&lt;20000000,2000000,IF(I12+J12+K12+L12+M12+O12&lt;50000000,4000000,IF(I12+J12+K12+L12+M12+O12&lt;100000000,8000000,IF(I12+J12+K12+L12+M12+O12&lt;200000000,12000000,IF(I12+J12+K12+L12+M12+O12&lt;500000000,16000000,20000000)))))</f>
        <v>4000000</v>
      </c>
      <c r="Q12" s="408">
        <f t="shared" ref="Q12:Q13" si="3">ROUND(SUM(I12:P12),)</f>
        <v>32944000</v>
      </c>
      <c r="R12" s="414"/>
    </row>
    <row r="13" spans="1:18" s="409" customFormat="1" ht="91.15" customHeight="1" x14ac:dyDescent="0.3">
      <c r="A13" s="399">
        <v>3</v>
      </c>
      <c r="B13" s="400" t="str">
        <f>'3. huynh trung lam'!E8</f>
        <v>Ông Huỳnh Trung Lâm</v>
      </c>
      <c r="C13" s="411">
        <f>'3. huynh trung lam'!I20</f>
        <v>62.4</v>
      </c>
      <c r="D13" s="411">
        <f t="shared" si="0"/>
        <v>62.4</v>
      </c>
      <c r="E13" s="412"/>
      <c r="F13" s="403">
        <f t="shared" si="1"/>
        <v>0</v>
      </c>
      <c r="G13" s="403">
        <v>0</v>
      </c>
      <c r="H13" s="403">
        <v>0</v>
      </c>
      <c r="I13" s="404">
        <f>'3. huynh trung lam'!K20</f>
        <v>34382400</v>
      </c>
      <c r="J13" s="404"/>
      <c r="K13" s="404"/>
      <c r="L13" s="412">
        <v>0</v>
      </c>
      <c r="M13" s="412">
        <v>0</v>
      </c>
      <c r="N13" s="405">
        <v>0</v>
      </c>
      <c r="O13" s="413">
        <f>'3. huynh trung lam'!K28</f>
        <v>1800000</v>
      </c>
      <c r="P13" s="407">
        <f t="shared" si="2"/>
        <v>4000000</v>
      </c>
      <c r="Q13" s="408">
        <f t="shared" si="3"/>
        <v>40182400</v>
      </c>
      <c r="R13" s="414"/>
    </row>
    <row r="14" spans="1:18" s="409" customFormat="1" ht="58.5" customHeight="1" x14ac:dyDescent="0.3">
      <c r="A14" s="410">
        <v>4</v>
      </c>
      <c r="B14" s="400" t="str">
        <f>'5. tran hai linh'!E8</f>
        <v>Ông Trần Hải Linh</v>
      </c>
      <c r="C14" s="401">
        <f>'5. tran hai linh'!I20</f>
        <v>62.4</v>
      </c>
      <c r="D14" s="401">
        <f>C14</f>
        <v>62.4</v>
      </c>
      <c r="E14" s="402"/>
      <c r="F14" s="403">
        <f>G14</f>
        <v>0</v>
      </c>
      <c r="G14" s="403">
        <v>0</v>
      </c>
      <c r="H14" s="403">
        <v>0</v>
      </c>
      <c r="I14" s="404">
        <f>'5. tran hai linh'!K20</f>
        <v>10314720</v>
      </c>
      <c r="J14" s="404"/>
      <c r="K14" s="404"/>
      <c r="L14" s="402">
        <v>0</v>
      </c>
      <c r="M14" s="402">
        <v>0</v>
      </c>
      <c r="N14" s="405">
        <v>0</v>
      </c>
      <c r="O14" s="406">
        <f>'5. tran hai linh'!K28</f>
        <v>1800000</v>
      </c>
      <c r="P14" s="407">
        <f>IF(I14+J14+K14+L14+M14+O14&lt;20000000,2000000,IF(I14+J14+K14+L14+M14+O14&lt;50000000,4000000,IF(I14+J14+K14+L14+M14+O14&lt;100000000,8000000,IF(I14+J14+K14+L14+M14+O14&lt;200000000,12000000,IF(I14+J14+K14+L14+M14+O14&lt;500000000,16000000,20000000)))))</f>
        <v>2000000</v>
      </c>
      <c r="Q14" s="408">
        <f>ROUND(SUM(I14:P14),)</f>
        <v>14114720</v>
      </c>
      <c r="R14" s="400"/>
    </row>
    <row r="15" spans="1:18" s="409" customFormat="1" ht="66" customHeight="1" x14ac:dyDescent="0.3">
      <c r="A15" s="399">
        <v>5</v>
      </c>
      <c r="B15" s="400" t="str">
        <f>'6. bui quang huy'!E8</f>
        <v>Ông Bùi Quang Huy</v>
      </c>
      <c r="C15" s="401">
        <f>'6. bui quang huy'!I20</f>
        <v>62.4</v>
      </c>
      <c r="D15" s="401">
        <f t="shared" ref="D15:D20" si="4">C15</f>
        <v>62.4</v>
      </c>
      <c r="E15" s="402">
        <f>D15</f>
        <v>62.4</v>
      </c>
      <c r="F15" s="403">
        <f t="shared" ref="F15:F26" si="5">G15</f>
        <v>0</v>
      </c>
      <c r="G15" s="403">
        <v>0</v>
      </c>
      <c r="H15" s="403">
        <v>0</v>
      </c>
      <c r="I15" s="404">
        <f>'6. bui quang huy'!K20</f>
        <v>34382400</v>
      </c>
      <c r="J15" s="404"/>
      <c r="K15" s="404"/>
      <c r="L15" s="402">
        <v>0</v>
      </c>
      <c r="M15" s="402">
        <v>0</v>
      </c>
      <c r="N15" s="405">
        <v>0</v>
      </c>
      <c r="O15" s="406">
        <f>'6. bui quang huy'!K28</f>
        <v>1800000</v>
      </c>
      <c r="P15" s="407">
        <f t="shared" ref="P15:P26" si="6">IF(I15+J15+K15+L15+M15+O15&lt;20000000,2000000,IF(I15+J15+K15+L15+M15+O15&lt;50000000,4000000,IF(I15+J15+K15+L15+M15+O15&lt;100000000,8000000,IF(I15+J15+K15+L15+M15+O15&lt;200000000,12000000,IF(I15+J15+K15+L15+M15+O15&lt;500000000,16000000,20000000)))))</f>
        <v>4000000</v>
      </c>
      <c r="Q15" s="408">
        <f t="shared" ref="Q15:Q19" si="7">ROUND(SUM(I15:P15),)</f>
        <v>40182400</v>
      </c>
      <c r="R15" s="400"/>
    </row>
    <row r="16" spans="1:18" s="409" customFormat="1" ht="57" customHeight="1" x14ac:dyDescent="0.3">
      <c r="A16" s="410">
        <v>6</v>
      </c>
      <c r="B16" s="400" t="str">
        <f>'7. vo ngoc dau'!E8</f>
        <v>Hộ ông Võ Ngọc Đẩu</v>
      </c>
      <c r="C16" s="411">
        <f>'7. vo ngoc dau'!I20</f>
        <v>6.2</v>
      </c>
      <c r="D16" s="411">
        <f t="shared" si="4"/>
        <v>6.2</v>
      </c>
      <c r="E16" s="412">
        <f>C16</f>
        <v>6.2</v>
      </c>
      <c r="F16" s="403">
        <f t="shared" si="5"/>
        <v>0</v>
      </c>
      <c r="G16" s="403">
        <v>0</v>
      </c>
      <c r="H16" s="403">
        <v>0</v>
      </c>
      <c r="I16" s="404">
        <f>'7. vo ngoc dau'!K20</f>
        <v>1977800</v>
      </c>
      <c r="J16" s="404"/>
      <c r="K16" s="404"/>
      <c r="L16" s="412">
        <v>0</v>
      </c>
      <c r="M16" s="412">
        <v>0</v>
      </c>
      <c r="N16" s="405">
        <v>0</v>
      </c>
      <c r="O16" s="413">
        <f>'7. vo ngoc dau'!K28</f>
        <v>1800000</v>
      </c>
      <c r="P16" s="407">
        <f t="shared" si="6"/>
        <v>2000000</v>
      </c>
      <c r="Q16" s="408">
        <f t="shared" si="7"/>
        <v>5777800</v>
      </c>
      <c r="R16" s="414"/>
    </row>
    <row r="17" spans="1:18" s="409" customFormat="1" ht="66" customHeight="1" x14ac:dyDescent="0.3">
      <c r="A17" s="399">
        <v>7</v>
      </c>
      <c r="B17" s="400" t="str">
        <f>'8. do tan tien'!E8</f>
        <v>Ông Đỗ Tân Tiến và bà Võ Thị Kim Hường</v>
      </c>
      <c r="C17" s="401">
        <f>'8. do tan tien'!I21</f>
        <v>62.400000000000006</v>
      </c>
      <c r="D17" s="401">
        <f t="shared" si="4"/>
        <v>62.400000000000006</v>
      </c>
      <c r="E17" s="402"/>
      <c r="F17" s="403">
        <f t="shared" si="5"/>
        <v>0</v>
      </c>
      <c r="G17" s="403">
        <v>0</v>
      </c>
      <c r="H17" s="403">
        <v>0</v>
      </c>
      <c r="I17" s="404">
        <f>'8. do tan tien'!K21</f>
        <v>15472080</v>
      </c>
      <c r="J17" s="404"/>
      <c r="K17" s="404"/>
      <c r="L17" s="402">
        <v>0</v>
      </c>
      <c r="M17" s="402">
        <v>0</v>
      </c>
      <c r="N17" s="405">
        <v>0</v>
      </c>
      <c r="O17" s="406">
        <f>'8. do tan tien'!K29</f>
        <v>3600000</v>
      </c>
      <c r="P17" s="407">
        <f t="shared" si="6"/>
        <v>2000000</v>
      </c>
      <c r="Q17" s="408">
        <f t="shared" si="7"/>
        <v>21072080</v>
      </c>
      <c r="R17" s="400"/>
    </row>
    <row r="18" spans="1:18" s="409" customFormat="1" ht="77.25" customHeight="1" x14ac:dyDescent="0.3">
      <c r="A18" s="410">
        <v>8</v>
      </c>
      <c r="B18" s="400" t="str">
        <f>'9. vo hoang anh'!E8</f>
        <v>Ông Võ Hoàng Anh và bà Đặng Thị Thùy Linh</v>
      </c>
      <c r="C18" s="401">
        <f>'9. vo hoang anh'!I20</f>
        <v>56.3</v>
      </c>
      <c r="D18" s="401">
        <f t="shared" si="4"/>
        <v>56.3</v>
      </c>
      <c r="E18" s="402"/>
      <c r="F18" s="403">
        <f t="shared" si="5"/>
        <v>0</v>
      </c>
      <c r="G18" s="403">
        <v>0</v>
      </c>
      <c r="H18" s="403">
        <v>0</v>
      </c>
      <c r="I18" s="404">
        <f>'9. vo hoang anh'!K20</f>
        <v>13959585</v>
      </c>
      <c r="J18" s="404"/>
      <c r="K18" s="404">
        <f>'9. vo hoang anh'!K42</f>
        <v>449372</v>
      </c>
      <c r="L18" s="402">
        <v>0</v>
      </c>
      <c r="M18" s="402">
        <v>0</v>
      </c>
      <c r="N18" s="405">
        <v>0</v>
      </c>
      <c r="O18" s="406">
        <f>'9. vo hoang anh'!K28</f>
        <v>3600000</v>
      </c>
      <c r="P18" s="407">
        <f t="shared" si="6"/>
        <v>2000000</v>
      </c>
      <c r="Q18" s="408">
        <f t="shared" si="7"/>
        <v>20008957</v>
      </c>
      <c r="R18" s="400"/>
    </row>
    <row r="19" spans="1:18" s="409" customFormat="1" ht="66" customHeight="1" x14ac:dyDescent="0.3">
      <c r="A19" s="399">
        <v>9</v>
      </c>
      <c r="B19" s="400" t="str">
        <f>'10. hoang duy tan'!E8</f>
        <v>Ông Hoàng Duy Tân và bà Nguyễn Thị Thúy Linh</v>
      </c>
      <c r="C19" s="401">
        <f>'10. hoang duy tan'!I20</f>
        <v>62.4</v>
      </c>
      <c r="D19" s="401">
        <f t="shared" si="4"/>
        <v>62.4</v>
      </c>
      <c r="E19" s="402"/>
      <c r="F19" s="403">
        <f t="shared" si="5"/>
        <v>0</v>
      </c>
      <c r="G19" s="403">
        <v>0</v>
      </c>
      <c r="H19" s="403">
        <v>0</v>
      </c>
      <c r="I19" s="404">
        <f>'10. hoang duy tan'!K20</f>
        <v>15472080</v>
      </c>
      <c r="J19" s="404"/>
      <c r="K19" s="404">
        <f>'10. hoang duy tan'!K43</f>
        <v>5423774</v>
      </c>
      <c r="L19" s="402">
        <v>0</v>
      </c>
      <c r="M19" s="402">
        <v>0</v>
      </c>
      <c r="N19" s="405">
        <v>0</v>
      </c>
      <c r="O19" s="406">
        <f>'10. hoang duy tan'!K28</f>
        <v>3600000</v>
      </c>
      <c r="P19" s="407">
        <f t="shared" si="6"/>
        <v>4000000</v>
      </c>
      <c r="Q19" s="408">
        <f t="shared" si="7"/>
        <v>28495854</v>
      </c>
      <c r="R19" s="400"/>
    </row>
    <row r="20" spans="1:18" s="409" customFormat="1" ht="69" customHeight="1" x14ac:dyDescent="0.3">
      <c r="A20" s="410">
        <v>10</v>
      </c>
      <c r="B20" s="400" t="str">
        <f>'12. phan thi my lien'!E8</f>
        <v>Bà Phan Thị Mỹ Liên</v>
      </c>
      <c r="C20" s="401">
        <f>'12. phan thi my lien'!I20</f>
        <v>47.2</v>
      </c>
      <c r="D20" s="401">
        <f t="shared" si="4"/>
        <v>47.2</v>
      </c>
      <c r="E20" s="402"/>
      <c r="F20" s="403">
        <f t="shared" si="5"/>
        <v>0</v>
      </c>
      <c r="G20" s="403">
        <v>0</v>
      </c>
      <c r="H20" s="403">
        <v>0</v>
      </c>
      <c r="I20" s="404">
        <f>'12. phan thi my lien'!K20</f>
        <v>29769040</v>
      </c>
      <c r="J20" s="404"/>
      <c r="K20" s="404">
        <f>'12. phan thi my lien'!K43</f>
        <v>2163910</v>
      </c>
      <c r="L20" s="402">
        <v>0</v>
      </c>
      <c r="M20" s="402">
        <v>0</v>
      </c>
      <c r="N20" s="405">
        <v>0</v>
      </c>
      <c r="O20" s="406">
        <f>'12. phan thi my lien'!K28</f>
        <v>1800000</v>
      </c>
      <c r="P20" s="407">
        <f t="shared" si="6"/>
        <v>4000000</v>
      </c>
      <c r="Q20" s="408">
        <f t="shared" ref="Q20:Q23" si="8">ROUND(SUM(I20:P20),)</f>
        <v>37732950</v>
      </c>
      <c r="R20" s="400"/>
    </row>
    <row r="21" spans="1:18" s="409" customFormat="1" ht="64.5" customHeight="1" x14ac:dyDescent="0.3">
      <c r="A21" s="399">
        <v>11</v>
      </c>
      <c r="B21" s="400" t="str">
        <f>'13. nguyen thi huynh thuy'!E8</f>
        <v>Bà Nguyễn Thị Huỳnh Thủy</v>
      </c>
      <c r="C21" s="401">
        <f>'13. nguyen thi huynh thuy'!I20</f>
        <v>47</v>
      </c>
      <c r="D21" s="401">
        <f>C21</f>
        <v>47</v>
      </c>
      <c r="E21" s="402">
        <v>0</v>
      </c>
      <c r="F21" s="403">
        <f t="shared" si="5"/>
        <v>0</v>
      </c>
      <c r="G21" s="403">
        <v>0</v>
      </c>
      <c r="H21" s="403">
        <v>0</v>
      </c>
      <c r="I21" s="404">
        <f>'13. nguyen thi huynh thuy'!K20</f>
        <v>14993000</v>
      </c>
      <c r="J21" s="404">
        <f>'13. nguyen thi huynh thuy'!K33</f>
        <v>2089472</v>
      </c>
      <c r="K21" s="404">
        <f>'13. nguyen thi huynh thuy'!K39</f>
        <v>723505</v>
      </c>
      <c r="L21" s="402">
        <v>0</v>
      </c>
      <c r="M21" s="402">
        <v>0</v>
      </c>
      <c r="N21" s="405">
        <v>0</v>
      </c>
      <c r="O21" s="406">
        <f>'13. nguyen thi huynh thuy'!K28</f>
        <v>1800000</v>
      </c>
      <c r="P21" s="407">
        <f t="shared" si="6"/>
        <v>2000000</v>
      </c>
      <c r="Q21" s="408">
        <f t="shared" si="8"/>
        <v>21605977</v>
      </c>
      <c r="R21" s="400"/>
    </row>
    <row r="22" spans="1:18" s="409" customFormat="1" ht="75.75" customHeight="1" x14ac:dyDescent="0.3">
      <c r="A22" s="410">
        <v>12</v>
      </c>
      <c r="B22" s="400" t="str">
        <f>'14. nguyen thi ngoc yen'!E8</f>
        <v>Bà Nguyễn Thị Ngọc Yến</v>
      </c>
      <c r="C22" s="401">
        <f>'14. nguyen thi ngoc yen'!I20</f>
        <v>54</v>
      </c>
      <c r="D22" s="401">
        <f>C22</f>
        <v>54</v>
      </c>
      <c r="E22" s="402"/>
      <c r="F22" s="403">
        <f t="shared" si="5"/>
        <v>0</v>
      </c>
      <c r="G22" s="403">
        <v>0</v>
      </c>
      <c r="H22" s="403">
        <v>0</v>
      </c>
      <c r="I22" s="404">
        <f>'14. nguyen thi ngoc yen'!K20</f>
        <v>15503400</v>
      </c>
      <c r="J22" s="404"/>
      <c r="K22" s="404">
        <f>'14. nguyen thi ngoc yen'!K45</f>
        <v>1263363</v>
      </c>
      <c r="L22" s="402">
        <v>0</v>
      </c>
      <c r="M22" s="402">
        <v>0</v>
      </c>
      <c r="N22" s="405">
        <v>0</v>
      </c>
      <c r="O22" s="406">
        <f>'14. nguyen thi ngoc yen'!K28</f>
        <v>1800000</v>
      </c>
      <c r="P22" s="407">
        <f t="shared" si="6"/>
        <v>2000000</v>
      </c>
      <c r="Q22" s="408">
        <f t="shared" si="8"/>
        <v>20566763</v>
      </c>
      <c r="R22" s="400"/>
    </row>
    <row r="23" spans="1:18" s="409" customFormat="1" ht="75.75" customHeight="1" x14ac:dyDescent="0.3">
      <c r="A23" s="399">
        <v>13</v>
      </c>
      <c r="B23" s="400" t="str">
        <f>'15. doan thi thu ba'!E8</f>
        <v>Bà Đoàn Thị Thu Ba</v>
      </c>
      <c r="C23" s="401">
        <f>'15. doan thi thu ba'!I20</f>
        <v>62.4</v>
      </c>
      <c r="D23" s="401">
        <f>'15. doan thi thu ba'!I20</f>
        <v>62.4</v>
      </c>
      <c r="E23" s="402"/>
      <c r="F23" s="403">
        <f t="shared" si="5"/>
        <v>0</v>
      </c>
      <c r="G23" s="403">
        <v>0</v>
      </c>
      <c r="H23" s="403">
        <v>0</v>
      </c>
      <c r="I23" s="404">
        <f>'15. doan thi thu ba'!K20</f>
        <v>15472080</v>
      </c>
      <c r="J23" s="404"/>
      <c r="K23" s="404">
        <f>'15. doan thi thu ba'!K43</f>
        <v>1112530</v>
      </c>
      <c r="L23" s="402">
        <v>0</v>
      </c>
      <c r="M23" s="402">
        <v>0</v>
      </c>
      <c r="N23" s="405">
        <v>0</v>
      </c>
      <c r="O23" s="406">
        <f>'15. doan thi thu ba'!K28</f>
        <v>1800000</v>
      </c>
      <c r="P23" s="407">
        <f t="shared" si="6"/>
        <v>2000000</v>
      </c>
      <c r="Q23" s="408">
        <f t="shared" si="8"/>
        <v>20384610</v>
      </c>
      <c r="R23" s="400"/>
    </row>
    <row r="24" spans="1:18" s="409" customFormat="1" ht="75.75" customHeight="1" x14ac:dyDescent="0.3">
      <c r="A24" s="410">
        <v>14</v>
      </c>
      <c r="B24" s="400" t="str">
        <f>'17 nguyen thi an'!E8</f>
        <v>Bà Nguyễn Thị An</v>
      </c>
      <c r="C24" s="401">
        <f>'17 nguyen thi an'!I20</f>
        <v>22.8</v>
      </c>
      <c r="D24" s="401">
        <f>C24</f>
        <v>22.8</v>
      </c>
      <c r="E24" s="402"/>
      <c r="F24" s="403">
        <f t="shared" si="5"/>
        <v>0</v>
      </c>
      <c r="G24" s="403">
        <v>0</v>
      </c>
      <c r="H24" s="403">
        <v>0</v>
      </c>
      <c r="I24" s="404">
        <f>'17 nguyen thi an'!K20</f>
        <v>9496200</v>
      </c>
      <c r="J24" s="404">
        <f>'17 nguyen thi an'!K33</f>
        <v>1200000</v>
      </c>
      <c r="K24" s="404">
        <f>'17 nguyen thi an'!K37</f>
        <v>280000</v>
      </c>
      <c r="L24" s="402">
        <v>0</v>
      </c>
      <c r="M24" s="402">
        <v>0</v>
      </c>
      <c r="N24" s="405">
        <v>0</v>
      </c>
      <c r="O24" s="406">
        <f>'17 nguyen thi an'!K28</f>
        <v>1800000</v>
      </c>
      <c r="P24" s="407">
        <f t="shared" si="6"/>
        <v>2000000</v>
      </c>
      <c r="Q24" s="408">
        <f>ROUND(SUM(I24:P24),)</f>
        <v>14776200</v>
      </c>
      <c r="R24" s="400"/>
    </row>
    <row r="25" spans="1:18" s="409" customFormat="1" ht="94.5" customHeight="1" x14ac:dyDescent="0.3">
      <c r="A25" s="399">
        <v>15</v>
      </c>
      <c r="B25" s="400" t="str">
        <f>'18. ho xuan canh'!E8</f>
        <v>Ông Hồ Xuân Cảnh</v>
      </c>
      <c r="C25" s="401">
        <f>'18. ho xuan canh'!I20</f>
        <v>34.200000000000003</v>
      </c>
      <c r="D25" s="401">
        <f>C25</f>
        <v>34.200000000000003</v>
      </c>
      <c r="E25" s="402"/>
      <c r="F25" s="403">
        <f t="shared" si="5"/>
        <v>0</v>
      </c>
      <c r="G25" s="403">
        <v>0</v>
      </c>
      <c r="H25" s="403">
        <v>0</v>
      </c>
      <c r="I25" s="404">
        <f>'18. ho xuan canh'!K20</f>
        <v>14244300</v>
      </c>
      <c r="J25" s="404"/>
      <c r="K25" s="404">
        <f>'18. ho xuan canh'!K44</f>
        <v>1430540</v>
      </c>
      <c r="L25" s="402">
        <v>0</v>
      </c>
      <c r="M25" s="402">
        <v>0</v>
      </c>
      <c r="N25" s="405">
        <v>0</v>
      </c>
      <c r="O25" s="406">
        <f>'18. ho xuan canh'!K28</f>
        <v>1800000</v>
      </c>
      <c r="P25" s="407">
        <f t="shared" si="6"/>
        <v>2000000</v>
      </c>
      <c r="Q25" s="408">
        <f t="shared" ref="Q25:Q26" si="9">ROUND(SUM(I25:P25),)</f>
        <v>19474840</v>
      </c>
      <c r="R25" s="400"/>
    </row>
    <row r="26" spans="1:18" s="409" customFormat="1" ht="75.75" customHeight="1" x14ac:dyDescent="0.3">
      <c r="A26" s="410">
        <v>16</v>
      </c>
      <c r="B26" s="400" t="str">
        <f>'19. pham van thanh'!E8</f>
        <v>Ông Phạm Văn Thành</v>
      </c>
      <c r="C26" s="401">
        <f>'19. pham van thanh'!I20</f>
        <v>144</v>
      </c>
      <c r="D26" s="401">
        <f>C26-F26</f>
        <v>144</v>
      </c>
      <c r="E26" s="402"/>
      <c r="F26" s="403">
        <f t="shared" si="5"/>
        <v>0</v>
      </c>
      <c r="G26" s="403"/>
      <c r="H26" s="403">
        <v>0</v>
      </c>
      <c r="I26" s="404">
        <f>'19. pham van thanh'!K20</f>
        <v>90820800</v>
      </c>
      <c r="J26" s="404"/>
      <c r="K26" s="404">
        <f>'19. pham van thanh'!K41</f>
        <v>2088000</v>
      </c>
      <c r="L26" s="402">
        <v>0</v>
      </c>
      <c r="M26" s="402">
        <v>0</v>
      </c>
      <c r="N26" s="405">
        <v>0</v>
      </c>
      <c r="O26" s="406">
        <f>'19. pham van thanh'!K28</f>
        <v>1800000</v>
      </c>
      <c r="P26" s="407">
        <f t="shared" si="6"/>
        <v>8000000</v>
      </c>
      <c r="Q26" s="408">
        <f t="shared" si="9"/>
        <v>102708800</v>
      </c>
      <c r="R26" s="400"/>
    </row>
    <row r="27" spans="1:18" s="371" customFormat="1" ht="55.5" customHeight="1" x14ac:dyDescent="0.3">
      <c r="A27" s="1420" t="s">
        <v>10293</v>
      </c>
      <c r="B27" s="1421"/>
      <c r="C27" s="415">
        <f>SUM(C11:C26)</f>
        <v>904.8</v>
      </c>
      <c r="D27" s="415">
        <f>SUM(D11:D26)</f>
        <v>904.8</v>
      </c>
      <c r="E27" s="415">
        <f>SUM(E11:E26)</f>
        <v>68.599999999999994</v>
      </c>
      <c r="F27" s="415">
        <f t="shared" ref="F27:N27" si="10">SUM(F11:F26)</f>
        <v>0</v>
      </c>
      <c r="G27" s="415">
        <f t="shared" si="10"/>
        <v>0</v>
      </c>
      <c r="H27" s="415">
        <f t="shared" si="10"/>
        <v>0</v>
      </c>
      <c r="I27" s="416">
        <f>SUM(I11:I26)</f>
        <v>381299415</v>
      </c>
      <c r="J27" s="416">
        <f>SUM(J11:J26)</f>
        <v>3289472</v>
      </c>
      <c r="K27" s="416">
        <f>SUM(K11:K26)</f>
        <v>14934994</v>
      </c>
      <c r="L27" s="416">
        <f t="shared" si="10"/>
        <v>0</v>
      </c>
      <c r="M27" s="416">
        <f t="shared" si="10"/>
        <v>0</v>
      </c>
      <c r="N27" s="417">
        <f t="shared" si="10"/>
        <v>0</v>
      </c>
      <c r="O27" s="416">
        <f>SUM(O11:O26)</f>
        <v>36000000</v>
      </c>
      <c r="P27" s="416">
        <f>SUM(P11:P26)</f>
        <v>50000000</v>
      </c>
      <c r="Q27" s="418">
        <f>SUM(Q11:Q26)</f>
        <v>485523881</v>
      </c>
      <c r="R27" s="419"/>
    </row>
    <row r="28" spans="1:18" ht="49.5" customHeight="1" x14ac:dyDescent="0.25">
      <c r="A28" s="1386" t="s">
        <v>10294</v>
      </c>
      <c r="B28" s="1387"/>
      <c r="C28" s="1387"/>
      <c r="D28" s="1387"/>
      <c r="E28" s="1387"/>
      <c r="F28" s="1387"/>
      <c r="G28" s="1387"/>
      <c r="H28" s="1387"/>
      <c r="I28" s="1387"/>
      <c r="J28" s="1387"/>
      <c r="K28" s="1387"/>
      <c r="L28" s="1387"/>
      <c r="M28" s="1387"/>
      <c r="N28" s="1387"/>
      <c r="O28" s="1387"/>
      <c r="P28" s="1206"/>
      <c r="Q28" s="420">
        <f>Q27*3.5%</f>
        <v>16993335.835000001</v>
      </c>
      <c r="R28" s="421"/>
    </row>
    <row r="29" spans="1:18" ht="49.5" customHeight="1" x14ac:dyDescent="0.25">
      <c r="A29" s="1386" t="s">
        <v>10295</v>
      </c>
      <c r="B29" s="1387"/>
      <c r="C29" s="1387"/>
      <c r="D29" s="1387"/>
      <c r="E29" s="1387"/>
      <c r="F29" s="1387"/>
      <c r="G29" s="1387"/>
      <c r="H29" s="1387"/>
      <c r="I29" s="1387"/>
      <c r="J29" s="1387"/>
      <c r="K29" s="1387"/>
      <c r="L29" s="1387"/>
      <c r="M29" s="1387"/>
      <c r="N29" s="1387"/>
      <c r="O29" s="1387"/>
      <c r="P29" s="1206"/>
      <c r="Q29" s="422">
        <f>Q28*85%</f>
        <v>14444335.45975</v>
      </c>
      <c r="R29" s="421"/>
    </row>
    <row r="30" spans="1:18" ht="49.5" customHeight="1" x14ac:dyDescent="0.25">
      <c r="A30" s="1386" t="s">
        <v>10970</v>
      </c>
      <c r="B30" s="1387"/>
      <c r="C30" s="1387"/>
      <c r="D30" s="1387"/>
      <c r="E30" s="1387"/>
      <c r="F30" s="1387"/>
      <c r="G30" s="1387"/>
      <c r="H30" s="1387"/>
      <c r="I30" s="1387"/>
      <c r="J30" s="1387"/>
      <c r="K30" s="1387"/>
      <c r="L30" s="1387"/>
      <c r="M30" s="1387"/>
      <c r="N30" s="1387"/>
      <c r="O30" s="1387"/>
      <c r="P30" s="1206"/>
      <c r="Q30" s="423">
        <f>Q28-Q29</f>
        <v>2549000.3752500005</v>
      </c>
      <c r="R30" s="421"/>
    </row>
    <row r="31" spans="1:18" ht="49.5" customHeight="1" x14ac:dyDescent="0.25">
      <c r="A31" s="1425" t="s">
        <v>10296</v>
      </c>
      <c r="B31" s="1426"/>
      <c r="C31" s="1426"/>
      <c r="D31" s="1426"/>
      <c r="E31" s="1426"/>
      <c r="F31" s="1426"/>
      <c r="G31" s="1426"/>
      <c r="H31" s="1426"/>
      <c r="I31" s="1426"/>
      <c r="J31" s="1426"/>
      <c r="K31" s="1426"/>
      <c r="L31" s="1426"/>
      <c r="M31" s="1426"/>
      <c r="N31" s="1426"/>
      <c r="O31" s="1426"/>
      <c r="P31" s="1204"/>
      <c r="Q31" s="424">
        <f>Q27+Q28</f>
        <v>502517216.83499998</v>
      </c>
      <c r="R31" s="425"/>
    </row>
    <row r="32" spans="1:18" s="436" customFormat="1" ht="26.25" x14ac:dyDescent="0.4">
      <c r="A32" s="1257"/>
      <c r="B32" s="1240"/>
      <c r="C32" s="1258"/>
      <c r="D32" s="1258"/>
      <c r="E32" s="1258"/>
      <c r="F32" s="1240"/>
      <c r="G32" s="1240"/>
      <c r="H32" s="1240"/>
      <c r="I32" s="1259"/>
      <c r="J32" s="1259"/>
      <c r="K32" s="1259"/>
      <c r="L32" s="1240"/>
      <c r="M32" s="1240"/>
      <c r="N32" s="1427" t="s">
        <v>10968</v>
      </c>
      <c r="O32" s="1427"/>
      <c r="P32" s="1427"/>
      <c r="Q32" s="1427"/>
      <c r="R32" s="1427"/>
    </row>
    <row r="33" spans="1:18" s="436" customFormat="1" ht="26.25" x14ac:dyDescent="0.4">
      <c r="A33" s="1435" t="s">
        <v>10966</v>
      </c>
      <c r="B33" s="1435"/>
      <c r="C33" s="1435"/>
      <c r="D33" s="1260"/>
      <c r="E33" s="1260"/>
      <c r="I33" s="493"/>
      <c r="J33" s="493"/>
      <c r="K33" s="1261"/>
      <c r="N33" s="1429" t="s">
        <v>122</v>
      </c>
      <c r="O33" s="1429"/>
      <c r="P33" s="1429"/>
      <c r="Q33" s="1429"/>
      <c r="R33" s="1429"/>
    </row>
    <row r="34" spans="1:18" s="436" customFormat="1" ht="26.25" x14ac:dyDescent="0.4">
      <c r="A34" s="1262"/>
      <c r="B34" s="489"/>
      <c r="C34" s="1260"/>
      <c r="D34" s="1260"/>
      <c r="E34" s="1260"/>
      <c r="I34" s="493"/>
      <c r="J34" s="493"/>
      <c r="K34" s="1263"/>
      <c r="N34" s="1429" t="s">
        <v>10969</v>
      </c>
      <c r="O34" s="1429"/>
      <c r="P34" s="1429"/>
      <c r="Q34" s="1429"/>
      <c r="R34" s="1429"/>
    </row>
    <row r="35" spans="1:18" s="436" customFormat="1" ht="26.25" x14ac:dyDescent="0.4">
      <c r="A35" s="1262"/>
      <c r="B35" s="489"/>
      <c r="C35" s="1260"/>
      <c r="D35" s="1260"/>
      <c r="E35" s="1260"/>
      <c r="I35" s="493"/>
      <c r="J35" s="493"/>
      <c r="K35" s="493"/>
      <c r="N35" s="1429"/>
      <c r="O35" s="1429"/>
      <c r="P35" s="1429"/>
      <c r="Q35" s="1429"/>
      <c r="R35" s="1429"/>
    </row>
    <row r="36" spans="1:18" s="436" customFormat="1" ht="26.25" x14ac:dyDescent="0.4">
      <c r="A36" s="1262"/>
      <c r="B36" s="1264"/>
      <c r="C36" s="1260"/>
      <c r="D36" s="1260"/>
      <c r="E36" s="1260"/>
      <c r="I36" s="493"/>
      <c r="J36" s="493"/>
      <c r="K36" s="493"/>
      <c r="N36" s="1429"/>
      <c r="O36" s="1429"/>
      <c r="P36" s="1429"/>
      <c r="Q36" s="1429"/>
      <c r="R36" s="1429"/>
    </row>
    <row r="37" spans="1:18" s="436" customFormat="1" ht="26.25" x14ac:dyDescent="0.4">
      <c r="A37" s="1262"/>
      <c r="B37" s="489"/>
      <c r="C37" s="1260"/>
      <c r="D37" s="1260"/>
      <c r="E37" s="1260"/>
      <c r="I37" s="493"/>
      <c r="J37" s="493"/>
      <c r="K37" s="493"/>
      <c r="N37" s="1429"/>
      <c r="O37" s="1429"/>
      <c r="P37" s="1429"/>
      <c r="Q37" s="1429"/>
      <c r="R37" s="1429"/>
    </row>
    <row r="38" spans="1:18" s="436" customFormat="1" ht="26.25" x14ac:dyDescent="0.4">
      <c r="A38" s="1262"/>
      <c r="B38" s="489"/>
      <c r="C38" s="1260"/>
      <c r="D38" s="1260"/>
      <c r="E38" s="1260"/>
      <c r="I38" s="493"/>
      <c r="J38" s="493"/>
      <c r="K38" s="493"/>
      <c r="N38" s="1429"/>
      <c r="O38" s="1429"/>
      <c r="P38" s="1429"/>
      <c r="Q38" s="1429"/>
      <c r="R38" s="1429"/>
    </row>
    <row r="39" spans="1:18" s="436" customFormat="1" ht="26.25" x14ac:dyDescent="0.4">
      <c r="A39" s="1262"/>
      <c r="B39" s="489"/>
      <c r="C39" s="1260"/>
      <c r="D39" s="1260"/>
      <c r="E39" s="1260"/>
      <c r="I39" s="493"/>
      <c r="J39" s="493"/>
      <c r="K39" s="493"/>
      <c r="N39" s="1429"/>
      <c r="O39" s="1429"/>
      <c r="P39" s="1429"/>
      <c r="Q39" s="1429"/>
      <c r="R39" s="1429"/>
    </row>
    <row r="40" spans="1:18" s="436" customFormat="1" ht="26.25" x14ac:dyDescent="0.4">
      <c r="A40" s="1262"/>
      <c r="B40" s="489"/>
      <c r="C40" s="1260"/>
      <c r="D40" s="1260"/>
      <c r="E40" s="1260"/>
      <c r="I40" s="493"/>
      <c r="J40" s="493"/>
      <c r="K40" s="493"/>
      <c r="N40" s="1429"/>
      <c r="O40" s="1429"/>
      <c r="P40" s="1429"/>
      <c r="Q40" s="1429"/>
      <c r="R40" s="1429"/>
    </row>
    <row r="41" spans="1:18" s="436" customFormat="1" ht="33.75" customHeight="1" x14ac:dyDescent="0.4">
      <c r="A41" s="1428" t="s">
        <v>10967</v>
      </c>
      <c r="B41" s="1428"/>
      <c r="C41" s="1428"/>
      <c r="D41" s="1428"/>
      <c r="E41" s="1428"/>
      <c r="F41" s="1428"/>
      <c r="G41" s="1428"/>
      <c r="H41" s="1428"/>
      <c r="I41" s="1428"/>
      <c r="J41" s="1428"/>
      <c r="K41" s="1428"/>
      <c r="L41" s="1428"/>
      <c r="M41" s="1428"/>
      <c r="N41" s="1429" t="s">
        <v>127</v>
      </c>
      <c r="O41" s="1429"/>
      <c r="P41" s="1429"/>
      <c r="Q41" s="1429"/>
      <c r="R41" s="1429"/>
    </row>
    <row r="42" spans="1:18" s="429" customFormat="1" ht="38.25" customHeight="1" x14ac:dyDescent="0.25">
      <c r="A42" s="1432"/>
      <c r="B42" s="1432"/>
      <c r="C42" s="1432"/>
      <c r="D42" s="1433"/>
      <c r="E42" s="1433"/>
      <c r="F42" s="1433"/>
      <c r="G42" s="1433"/>
      <c r="H42" s="1433"/>
      <c r="I42" s="1433"/>
      <c r="J42" s="1433"/>
      <c r="K42" s="1433"/>
      <c r="L42" s="1433"/>
      <c r="M42" s="1433"/>
      <c r="N42" s="1431"/>
      <c r="O42" s="1431"/>
      <c r="P42" s="1431"/>
      <c r="Q42" s="1431"/>
      <c r="R42" s="1431"/>
    </row>
    <row r="43" spans="1:18" ht="26.25" x14ac:dyDescent="0.25">
      <c r="N43" s="1431"/>
      <c r="O43" s="1431"/>
      <c r="P43" s="1431"/>
      <c r="Q43" s="1431"/>
      <c r="R43" s="1431"/>
    </row>
    <row r="44" spans="1:18" ht="26.25" x14ac:dyDescent="0.25">
      <c r="B44" s="1430"/>
      <c r="C44" s="1430"/>
      <c r="D44" s="1430"/>
      <c r="E44" s="1430"/>
      <c r="N44" s="1431"/>
      <c r="O44" s="1431"/>
      <c r="P44" s="1431"/>
      <c r="Q44" s="1431"/>
      <c r="R44" s="1431"/>
    </row>
    <row r="45" spans="1:18" ht="25.5" x14ac:dyDescent="0.25">
      <c r="N45" s="1434"/>
      <c r="O45" s="1434"/>
      <c r="P45" s="1434"/>
      <c r="Q45" s="1434"/>
      <c r="R45" s="1434"/>
    </row>
    <row r="46" spans="1:18" ht="26.25" x14ac:dyDescent="0.4">
      <c r="N46" s="433"/>
      <c r="O46" s="434"/>
      <c r="P46" s="435"/>
      <c r="Q46" s="436"/>
      <c r="R46" s="436"/>
    </row>
    <row r="47" spans="1:18" ht="26.25" x14ac:dyDescent="0.4">
      <c r="N47" s="433"/>
      <c r="O47" s="434"/>
      <c r="P47" s="435"/>
      <c r="Q47" s="436"/>
      <c r="R47" s="436"/>
    </row>
    <row r="48" spans="1:18" ht="26.25" x14ac:dyDescent="0.4">
      <c r="N48" s="433"/>
      <c r="O48" s="434"/>
      <c r="P48" s="435"/>
      <c r="Q48" s="436"/>
      <c r="R48" s="436"/>
    </row>
    <row r="49" spans="2:18" ht="26.25" x14ac:dyDescent="0.4">
      <c r="N49" s="433"/>
      <c r="O49" s="434"/>
      <c r="P49" s="435"/>
      <c r="Q49" s="436"/>
      <c r="R49" s="436"/>
    </row>
    <row r="50" spans="2:18" ht="26.25" x14ac:dyDescent="0.4">
      <c r="N50" s="433"/>
      <c r="O50" s="434"/>
      <c r="P50" s="435"/>
      <c r="Q50" s="436"/>
      <c r="R50" s="436"/>
    </row>
    <row r="51" spans="2:18" ht="26.25" x14ac:dyDescent="0.4">
      <c r="N51" s="433"/>
      <c r="O51" s="434"/>
      <c r="P51" s="435"/>
      <c r="Q51" s="436"/>
      <c r="R51" s="436"/>
    </row>
    <row r="52" spans="2:18" ht="26.25" x14ac:dyDescent="0.4">
      <c r="N52" s="433"/>
      <c r="O52" s="434"/>
      <c r="P52" s="435"/>
      <c r="Q52" s="436"/>
      <c r="R52" s="436"/>
    </row>
    <row r="53" spans="2:18" ht="26.25" x14ac:dyDescent="0.4">
      <c r="N53" s="433"/>
      <c r="O53" s="434"/>
      <c r="P53" s="435"/>
      <c r="Q53" s="436"/>
      <c r="R53" s="436"/>
    </row>
    <row r="54" spans="2:18" ht="25.5" x14ac:dyDescent="0.25">
      <c r="N54" s="1434"/>
      <c r="O54" s="1434"/>
      <c r="P54" s="1434"/>
      <c r="Q54" s="1434"/>
      <c r="R54" s="1434"/>
    </row>
    <row r="55" spans="2:18" ht="25.5" x14ac:dyDescent="0.25">
      <c r="B55" s="1430"/>
      <c r="C55" s="1430"/>
      <c r="D55" s="1430"/>
      <c r="E55" s="1430"/>
      <c r="F55" s="437"/>
      <c r="N55" s="1434"/>
      <c r="O55" s="1434"/>
      <c r="P55" s="1434"/>
      <c r="Q55" s="1434"/>
      <c r="R55" s="1434"/>
    </row>
  </sheetData>
  <mergeCells count="53">
    <mergeCell ref="N45:R45"/>
    <mergeCell ref="N54:R54"/>
    <mergeCell ref="B55:E55"/>
    <mergeCell ref="N55:R55"/>
    <mergeCell ref="A33:C33"/>
    <mergeCell ref="N33:R33"/>
    <mergeCell ref="N34:R34"/>
    <mergeCell ref="N35:R35"/>
    <mergeCell ref="N36:R36"/>
    <mergeCell ref="N37:R37"/>
    <mergeCell ref="N38:R38"/>
    <mergeCell ref="N39:R39"/>
    <mergeCell ref="N40:R40"/>
    <mergeCell ref="N43:R43"/>
    <mergeCell ref="A41:C41"/>
    <mergeCell ref="A31:O31"/>
    <mergeCell ref="N32:R32"/>
    <mergeCell ref="D41:M41"/>
    <mergeCell ref="N41:R41"/>
    <mergeCell ref="B44:E44"/>
    <mergeCell ref="N44:R44"/>
    <mergeCell ref="A42:C42"/>
    <mergeCell ref="D42:M42"/>
    <mergeCell ref="N42:R42"/>
    <mergeCell ref="R7:R9"/>
    <mergeCell ref="D8:E8"/>
    <mergeCell ref="F8:G8"/>
    <mergeCell ref="A27:B27"/>
    <mergeCell ref="A28:O28"/>
    <mergeCell ref="P7:P9"/>
    <mergeCell ref="Q7:Q9"/>
    <mergeCell ref="A30:O30"/>
    <mergeCell ref="A5:R5"/>
    <mergeCell ref="Q6:R6"/>
    <mergeCell ref="A7:A9"/>
    <mergeCell ref="B7:B9"/>
    <mergeCell ref="C7:C9"/>
    <mergeCell ref="D7:G7"/>
    <mergeCell ref="H7:H9"/>
    <mergeCell ref="I7:I9"/>
    <mergeCell ref="J7:J9"/>
    <mergeCell ref="K7:K9"/>
    <mergeCell ref="A29:O29"/>
    <mergeCell ref="L7:L9"/>
    <mergeCell ref="M7:M9"/>
    <mergeCell ref="N7:N9"/>
    <mergeCell ref="O7:O9"/>
    <mergeCell ref="A4:R4"/>
    <mergeCell ref="Q1:R1"/>
    <mergeCell ref="A2:D2"/>
    <mergeCell ref="K2:R2"/>
    <mergeCell ref="A3:D3"/>
    <mergeCell ref="K3:R3"/>
  </mergeCells>
  <pageMargins left="7.8740157480315001E-2" right="7.8740157480315001E-2" top="0" bottom="0" header="0.2" footer="0.2"/>
  <pageSetup paperSize="9" scale="38" fitToHeight="0" orientation="landscape" verticalDpi="300" r:id="rId1"/>
  <headerFooter>
    <oddFooter>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81"/>
  <sheetViews>
    <sheetView topLeftCell="A5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17</v>
      </c>
    </row>
    <row r="2" spans="1:22" x14ac:dyDescent="0.25">
      <c r="A2" s="1270" t="s">
        <v>0</v>
      </c>
      <c r="B2" s="1270"/>
      <c r="C2" s="1270"/>
      <c r="D2" s="1270"/>
      <c r="E2" s="1270"/>
      <c r="F2" s="1270"/>
      <c r="G2" s="1270"/>
      <c r="H2" s="137"/>
      <c r="I2" s="1436" t="s">
        <v>1</v>
      </c>
      <c r="J2" s="1436"/>
      <c r="K2" s="1436"/>
      <c r="L2" s="1436"/>
    </row>
    <row r="3" spans="1:22" x14ac:dyDescent="0.25">
      <c r="A3" s="1272" t="s">
        <v>2</v>
      </c>
      <c r="B3" s="1272"/>
      <c r="C3" s="1272"/>
      <c r="D3" s="1272"/>
      <c r="E3" s="1272"/>
      <c r="F3" s="1272"/>
      <c r="G3" s="1272"/>
      <c r="H3" s="138"/>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10561</v>
      </c>
      <c r="F8" s="1442"/>
      <c r="G8" s="1442"/>
      <c r="H8" s="1442"/>
      <c r="I8" s="1442"/>
      <c r="J8" s="1442"/>
      <c r="K8" s="1442"/>
      <c r="L8" s="1442"/>
      <c r="N8" s="828"/>
      <c r="O8" s="823"/>
      <c r="P8" s="823"/>
    </row>
    <row r="9" spans="1:22" ht="34.5" customHeight="1" x14ac:dyDescent="0.25">
      <c r="A9" s="1443" t="s">
        <v>9</v>
      </c>
      <c r="B9" s="1443"/>
      <c r="C9" s="1443"/>
      <c r="D9" s="1443"/>
      <c r="E9" s="1444" t="s">
        <v>10562</v>
      </c>
      <c r="F9" s="1444"/>
      <c r="G9" s="829"/>
      <c r="H9" s="829"/>
      <c r="I9" s="829"/>
      <c r="J9" s="829"/>
      <c r="K9" s="829"/>
      <c r="L9" s="829"/>
      <c r="N9" s="828"/>
      <c r="O9" s="823"/>
      <c r="P9" s="823"/>
    </row>
    <row r="10" spans="1:22" ht="22.5" customHeight="1" x14ac:dyDescent="0.25">
      <c r="A10" s="1445" t="s">
        <v>11</v>
      </c>
      <c r="B10" s="1445"/>
      <c r="C10" s="830"/>
      <c r="E10" s="75" t="s">
        <v>10451</v>
      </c>
      <c r="F10" s="832"/>
      <c r="G10" s="831"/>
      <c r="H10" s="831"/>
      <c r="I10" s="833"/>
      <c r="J10" s="832"/>
      <c r="K10" s="831"/>
      <c r="L10" s="834"/>
      <c r="N10" s="1269"/>
      <c r="O10" s="1269"/>
      <c r="P10" s="1269"/>
      <c r="Q10" s="1269"/>
      <c r="R10" s="1269"/>
      <c r="S10" s="1269"/>
      <c r="T10" s="1269"/>
    </row>
    <row r="11" spans="1:22" ht="22.5" x14ac:dyDescent="0.25">
      <c r="A11" s="830" t="s">
        <v>13</v>
      </c>
      <c r="B11" s="830"/>
      <c r="C11" s="830"/>
      <c r="E11" s="891" t="s">
        <v>10563</v>
      </c>
      <c r="F11" s="832"/>
      <c r="G11" s="831"/>
      <c r="H11" s="831"/>
      <c r="I11" s="833"/>
      <c r="J11" s="832"/>
      <c r="K11" s="831"/>
      <c r="L11" s="834"/>
      <c r="N11" s="136"/>
      <c r="O11" s="136"/>
      <c r="P11" s="136"/>
      <c r="Q11" s="136"/>
      <c r="R11" s="136"/>
      <c r="S11" s="136"/>
      <c r="T11" s="136"/>
    </row>
    <row r="12" spans="1:22" ht="29.25" customHeight="1" x14ac:dyDescent="0.25">
      <c r="A12" s="830" t="s">
        <v>15</v>
      </c>
      <c r="B12" s="830"/>
      <c r="C12" s="830"/>
      <c r="E12" s="1532" t="s">
        <v>10466</v>
      </c>
      <c r="F12" s="1532"/>
      <c r="G12" s="1532"/>
      <c r="H12" s="1532"/>
      <c r="I12" s="1532"/>
      <c r="J12" s="1532"/>
      <c r="K12" s="1532"/>
      <c r="L12" s="1532"/>
      <c r="N12" s="136"/>
      <c r="O12" s="136"/>
      <c r="P12" s="136"/>
      <c r="Q12" s="136"/>
      <c r="R12" s="136"/>
      <c r="S12" s="136"/>
      <c r="T12" s="136"/>
    </row>
    <row r="13" spans="1:22" ht="22.5" customHeight="1" x14ac:dyDescent="0.25">
      <c r="A13" s="830" t="s">
        <v>17</v>
      </c>
      <c r="B13" s="830"/>
      <c r="C13" s="830"/>
      <c r="E13" s="836">
        <f>I31</f>
        <v>2179.4</v>
      </c>
      <c r="F13" s="830" t="s">
        <v>367</v>
      </c>
      <c r="G13" s="831"/>
      <c r="H13" s="831"/>
      <c r="I13" s="833"/>
      <c r="J13" s="832"/>
      <c r="K13" s="831"/>
      <c r="L13" s="834"/>
      <c r="N13" s="136"/>
      <c r="O13" s="136"/>
      <c r="P13" s="136"/>
      <c r="Q13" s="136"/>
      <c r="R13" s="136"/>
      <c r="S13" s="136"/>
      <c r="T13" s="136"/>
    </row>
    <row r="14" spans="1:22" ht="22.5" customHeight="1" x14ac:dyDescent="0.25">
      <c r="A14" s="830" t="s">
        <v>19</v>
      </c>
      <c r="B14" s="830"/>
      <c r="C14" s="830"/>
      <c r="E14" s="75" t="s">
        <v>10445</v>
      </c>
      <c r="F14" s="832"/>
      <c r="G14" s="831"/>
      <c r="H14" s="831"/>
      <c r="I14" s="833"/>
      <c r="J14" s="832"/>
      <c r="K14" s="831"/>
      <c r="L14" s="834"/>
      <c r="N14" s="136"/>
      <c r="O14" s="136"/>
      <c r="P14" s="136"/>
      <c r="Q14" s="136"/>
      <c r="R14" s="136"/>
      <c r="S14" s="136"/>
      <c r="T14" s="136"/>
    </row>
    <row r="15" spans="1:22" ht="75.75" customHeight="1" x14ac:dyDescent="0.25">
      <c r="A15" s="830" t="s">
        <v>21</v>
      </c>
      <c r="B15" s="830"/>
      <c r="C15" s="830"/>
      <c r="E15" s="1446" t="s">
        <v>10564</v>
      </c>
      <c r="F15" s="1447"/>
      <c r="G15" s="1447"/>
      <c r="H15" s="1447"/>
      <c r="I15" s="1447"/>
      <c r="J15" s="1447"/>
      <c r="K15" s="1447"/>
      <c r="L15" s="1447"/>
      <c r="N15" s="136"/>
      <c r="O15" s="136"/>
      <c r="P15" s="136"/>
      <c r="Q15" s="136"/>
      <c r="R15" s="136"/>
      <c r="S15" s="136"/>
      <c r="T15" s="136"/>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0.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696" t="s">
        <v>25</v>
      </c>
      <c r="B18" s="696" t="s">
        <v>26</v>
      </c>
      <c r="C18" s="696" t="s">
        <v>27</v>
      </c>
      <c r="D18" s="731" t="s">
        <v>10361</v>
      </c>
      <c r="E18" s="731" t="s">
        <v>29</v>
      </c>
      <c r="F18" s="731" t="s">
        <v>30</v>
      </c>
      <c r="G18" s="731" t="s">
        <v>10362</v>
      </c>
      <c r="H18" s="1124" t="s">
        <v>10745</v>
      </c>
      <c r="I18" s="1450" t="s">
        <v>10363</v>
      </c>
      <c r="J18" s="1451"/>
      <c r="K18" s="731" t="s">
        <v>10364</v>
      </c>
      <c r="L18" s="49" t="s">
        <v>10565</v>
      </c>
      <c r="M18" s="97">
        <f>G19*H19</f>
        <v>189210</v>
      </c>
      <c r="N18" s="1499"/>
      <c r="O18" s="1499"/>
      <c r="P18" s="1499"/>
      <c r="Q18" s="1499"/>
      <c r="R18" s="1499"/>
      <c r="S18" s="1499"/>
      <c r="T18" s="1499"/>
    </row>
    <row r="19" spans="1:20" s="2" customFormat="1" ht="33.75" customHeight="1" x14ac:dyDescent="0.25">
      <c r="A19" s="838">
        <v>1</v>
      </c>
      <c r="B19" s="36">
        <v>197</v>
      </c>
      <c r="C19" s="36">
        <v>83</v>
      </c>
      <c r="D19" s="35" t="s">
        <v>18</v>
      </c>
      <c r="E19" s="901" t="s">
        <v>10450</v>
      </c>
      <c r="F19" s="840">
        <v>2</v>
      </c>
      <c r="G19" s="841">
        <f>0.3*530000</f>
        <v>159000</v>
      </c>
      <c r="H19" s="904">
        <v>1.19</v>
      </c>
      <c r="I19" s="1551">
        <v>299.60000000000002</v>
      </c>
      <c r="J19" s="1552"/>
      <c r="K19" s="844">
        <f>ROUND(G19*H19*I19,)</f>
        <v>56687316</v>
      </c>
      <c r="L19" s="1500" t="s">
        <v>10466</v>
      </c>
      <c r="M19" s="25"/>
      <c r="N19" s="1499"/>
      <c r="O19" s="1499"/>
      <c r="P19" s="1499"/>
      <c r="Q19" s="1499"/>
      <c r="R19" s="1499"/>
      <c r="S19" s="1499"/>
      <c r="T19" s="1499"/>
    </row>
    <row r="20" spans="1:20" s="2" customFormat="1" ht="33.75" customHeight="1" x14ac:dyDescent="0.25">
      <c r="A20" s="838">
        <v>2</v>
      </c>
      <c r="B20" s="36">
        <v>196</v>
      </c>
      <c r="C20" s="36">
        <v>83</v>
      </c>
      <c r="D20" s="35" t="s">
        <v>18</v>
      </c>
      <c r="E20" s="901" t="s">
        <v>10450</v>
      </c>
      <c r="F20" s="840">
        <v>2</v>
      </c>
      <c r="G20" s="841">
        <f t="shared" ref="G20:G30" si="0">0.3*530000</f>
        <v>159000</v>
      </c>
      <c r="H20" s="904">
        <v>1.19</v>
      </c>
      <c r="I20" s="1551">
        <v>7.1</v>
      </c>
      <c r="J20" s="1552">
        <v>1</v>
      </c>
      <c r="K20" s="844">
        <f t="shared" ref="K20:K30" si="1">ROUND(G20*H20*I20,)</f>
        <v>1343391</v>
      </c>
      <c r="L20" s="1500"/>
      <c r="M20" s="25"/>
      <c r="N20" s="1499"/>
      <c r="O20" s="1499"/>
      <c r="P20" s="1499"/>
      <c r="Q20" s="1499"/>
      <c r="R20" s="1499"/>
      <c r="S20" s="1499"/>
      <c r="T20" s="1499"/>
    </row>
    <row r="21" spans="1:20" s="2" customFormat="1" ht="33.75" customHeight="1" x14ac:dyDescent="0.25">
      <c r="A21" s="838">
        <v>3</v>
      </c>
      <c r="B21" s="36">
        <v>230</v>
      </c>
      <c r="C21" s="36">
        <v>83</v>
      </c>
      <c r="D21" s="35" t="s">
        <v>18</v>
      </c>
      <c r="E21" s="901" t="s">
        <v>10450</v>
      </c>
      <c r="F21" s="840">
        <v>2</v>
      </c>
      <c r="G21" s="841">
        <f t="shared" si="0"/>
        <v>159000</v>
      </c>
      <c r="H21" s="904">
        <v>1.19</v>
      </c>
      <c r="I21" s="1551">
        <v>115.6</v>
      </c>
      <c r="J21" s="1552">
        <v>1</v>
      </c>
      <c r="K21" s="844">
        <f t="shared" si="1"/>
        <v>21872676</v>
      </c>
      <c r="L21" s="1500"/>
      <c r="M21" s="25"/>
      <c r="N21" s="1499"/>
      <c r="O21" s="1499"/>
      <c r="P21" s="1499"/>
      <c r="Q21" s="1499"/>
      <c r="R21" s="1499"/>
      <c r="S21" s="1499"/>
      <c r="T21" s="1499"/>
    </row>
    <row r="22" spans="1:20" s="2" customFormat="1" ht="33.75" customHeight="1" x14ac:dyDescent="0.25">
      <c r="A22" s="838">
        <v>4</v>
      </c>
      <c r="B22" s="36">
        <v>262</v>
      </c>
      <c r="C22" s="36">
        <v>83</v>
      </c>
      <c r="D22" s="35" t="s">
        <v>18</v>
      </c>
      <c r="E22" s="901" t="s">
        <v>10450</v>
      </c>
      <c r="F22" s="840">
        <v>2</v>
      </c>
      <c r="G22" s="841">
        <f t="shared" si="0"/>
        <v>159000</v>
      </c>
      <c r="H22" s="904">
        <v>1.19</v>
      </c>
      <c r="I22" s="1551">
        <v>364.2</v>
      </c>
      <c r="J22" s="1552">
        <v>1</v>
      </c>
      <c r="K22" s="844">
        <f t="shared" si="1"/>
        <v>68910282</v>
      </c>
      <c r="L22" s="1500"/>
      <c r="M22" s="25"/>
      <c r="N22" s="1499"/>
      <c r="O22" s="1499"/>
      <c r="P22" s="1499"/>
      <c r="Q22" s="1499"/>
      <c r="R22" s="1499"/>
      <c r="S22" s="1499"/>
      <c r="T22" s="1499"/>
    </row>
    <row r="23" spans="1:20" s="2" customFormat="1" ht="33.75" customHeight="1" x14ac:dyDescent="0.25">
      <c r="A23" s="838">
        <v>5</v>
      </c>
      <c r="B23" s="36">
        <v>231</v>
      </c>
      <c r="C23" s="36">
        <v>83</v>
      </c>
      <c r="D23" s="35" t="s">
        <v>18</v>
      </c>
      <c r="E23" s="901" t="s">
        <v>10450</v>
      </c>
      <c r="F23" s="840">
        <v>2</v>
      </c>
      <c r="G23" s="841">
        <f t="shared" si="0"/>
        <v>159000</v>
      </c>
      <c r="H23" s="904">
        <v>1.19</v>
      </c>
      <c r="I23" s="1551">
        <v>112.3</v>
      </c>
      <c r="J23" s="1552">
        <v>1</v>
      </c>
      <c r="K23" s="844">
        <f t="shared" si="1"/>
        <v>21248283</v>
      </c>
      <c r="L23" s="1500"/>
      <c r="M23" s="25"/>
      <c r="N23" s="1499"/>
      <c r="O23" s="1499"/>
      <c r="P23" s="1499"/>
      <c r="Q23" s="1499"/>
      <c r="R23" s="1499"/>
      <c r="S23" s="1499"/>
      <c r="T23" s="1499"/>
    </row>
    <row r="24" spans="1:20" s="2" customFormat="1" ht="33.75" customHeight="1" x14ac:dyDescent="0.25">
      <c r="A24" s="838">
        <v>6</v>
      </c>
      <c r="B24" s="36">
        <v>232</v>
      </c>
      <c r="C24" s="36">
        <v>83</v>
      </c>
      <c r="D24" s="35" t="s">
        <v>18</v>
      </c>
      <c r="E24" s="901" t="s">
        <v>10450</v>
      </c>
      <c r="F24" s="840">
        <v>2</v>
      </c>
      <c r="G24" s="841">
        <f t="shared" si="0"/>
        <v>159000</v>
      </c>
      <c r="H24" s="904">
        <v>1.19</v>
      </c>
      <c r="I24" s="1551">
        <v>243.9</v>
      </c>
      <c r="J24" s="1552">
        <v>1</v>
      </c>
      <c r="K24" s="844">
        <f t="shared" si="1"/>
        <v>46148319</v>
      </c>
      <c r="L24" s="1500"/>
      <c r="M24" s="25"/>
      <c r="N24" s="1499"/>
      <c r="O24" s="1499"/>
      <c r="P24" s="1499"/>
      <c r="Q24" s="1499"/>
      <c r="R24" s="1499"/>
      <c r="S24" s="1499"/>
      <c r="T24" s="1499"/>
    </row>
    <row r="25" spans="1:20" s="2" customFormat="1" ht="33.75" customHeight="1" x14ac:dyDescent="0.25">
      <c r="A25" s="838">
        <v>7</v>
      </c>
      <c r="B25" s="36">
        <v>261</v>
      </c>
      <c r="C25" s="36">
        <v>83</v>
      </c>
      <c r="D25" s="35" t="s">
        <v>18</v>
      </c>
      <c r="E25" s="901" t="s">
        <v>10450</v>
      </c>
      <c r="F25" s="840">
        <v>2</v>
      </c>
      <c r="G25" s="841">
        <f t="shared" si="0"/>
        <v>159000</v>
      </c>
      <c r="H25" s="904">
        <v>1.19</v>
      </c>
      <c r="I25" s="1551">
        <v>117</v>
      </c>
      <c r="J25" s="1552">
        <v>1</v>
      </c>
      <c r="K25" s="844">
        <f t="shared" si="1"/>
        <v>22137570</v>
      </c>
      <c r="L25" s="1500"/>
      <c r="M25" s="25"/>
      <c r="N25" s="1499"/>
      <c r="O25" s="1499"/>
      <c r="P25" s="1499"/>
      <c r="Q25" s="1499"/>
      <c r="R25" s="1499"/>
      <c r="S25" s="1499"/>
      <c r="T25" s="1499"/>
    </row>
    <row r="26" spans="1:20" s="2" customFormat="1" ht="33.75" customHeight="1" x14ac:dyDescent="0.25">
      <c r="A26" s="838">
        <v>8</v>
      </c>
      <c r="B26" s="36">
        <v>260</v>
      </c>
      <c r="C26" s="36">
        <v>83</v>
      </c>
      <c r="D26" s="35" t="s">
        <v>18</v>
      </c>
      <c r="E26" s="901" t="s">
        <v>10450</v>
      </c>
      <c r="F26" s="840">
        <v>2</v>
      </c>
      <c r="G26" s="841">
        <f t="shared" si="0"/>
        <v>159000</v>
      </c>
      <c r="H26" s="904">
        <v>1.19</v>
      </c>
      <c r="I26" s="1551">
        <v>6.9</v>
      </c>
      <c r="J26" s="1552">
        <v>1</v>
      </c>
      <c r="K26" s="844">
        <f t="shared" si="1"/>
        <v>1305549</v>
      </c>
      <c r="L26" s="1500"/>
      <c r="M26" s="25"/>
      <c r="N26" s="1499"/>
      <c r="O26" s="1499"/>
      <c r="P26" s="1499"/>
      <c r="Q26" s="1499"/>
      <c r="R26" s="1499"/>
      <c r="S26" s="1499"/>
      <c r="T26" s="1499"/>
    </row>
    <row r="27" spans="1:20" s="2" customFormat="1" ht="33.75" customHeight="1" x14ac:dyDescent="0.25">
      <c r="A27" s="838">
        <v>9</v>
      </c>
      <c r="B27" s="36">
        <v>227</v>
      </c>
      <c r="C27" s="36">
        <v>83</v>
      </c>
      <c r="D27" s="35" t="s">
        <v>18</v>
      </c>
      <c r="E27" s="901" t="s">
        <v>10450</v>
      </c>
      <c r="F27" s="840">
        <v>2</v>
      </c>
      <c r="G27" s="841">
        <f t="shared" si="0"/>
        <v>159000</v>
      </c>
      <c r="H27" s="904">
        <v>1.19</v>
      </c>
      <c r="I27" s="1551">
        <v>252.9</v>
      </c>
      <c r="J27" s="1552">
        <v>1</v>
      </c>
      <c r="K27" s="844">
        <f t="shared" si="1"/>
        <v>47851209</v>
      </c>
      <c r="L27" s="1500"/>
      <c r="M27" s="25"/>
      <c r="N27" s="1499"/>
      <c r="O27" s="1499"/>
      <c r="P27" s="1499"/>
      <c r="Q27" s="1499"/>
      <c r="R27" s="1499"/>
      <c r="S27" s="1499"/>
      <c r="T27" s="1499"/>
    </row>
    <row r="28" spans="1:20" s="2" customFormat="1" ht="33.75" customHeight="1" x14ac:dyDescent="0.25">
      <c r="A28" s="838">
        <v>10</v>
      </c>
      <c r="B28" s="36">
        <v>233</v>
      </c>
      <c r="C28" s="36">
        <v>83</v>
      </c>
      <c r="D28" s="35" t="s">
        <v>18</v>
      </c>
      <c r="E28" s="901" t="s">
        <v>10450</v>
      </c>
      <c r="F28" s="840">
        <v>2</v>
      </c>
      <c r="G28" s="841">
        <f t="shared" si="0"/>
        <v>159000</v>
      </c>
      <c r="H28" s="904">
        <v>1.19</v>
      </c>
      <c r="I28" s="1551">
        <v>375.4</v>
      </c>
      <c r="J28" s="1552">
        <v>1</v>
      </c>
      <c r="K28" s="844">
        <f t="shared" si="1"/>
        <v>71029434</v>
      </c>
      <c r="L28" s="1500"/>
      <c r="M28" s="25"/>
      <c r="N28" s="1499"/>
      <c r="O28" s="1499"/>
      <c r="P28" s="1499"/>
      <c r="Q28" s="1499"/>
      <c r="R28" s="1499"/>
      <c r="S28" s="1499"/>
      <c r="T28" s="1499"/>
    </row>
    <row r="29" spans="1:20" s="2" customFormat="1" ht="33.75" customHeight="1" x14ac:dyDescent="0.25">
      <c r="A29" s="838">
        <v>11</v>
      </c>
      <c r="B29" s="36">
        <v>234</v>
      </c>
      <c r="C29" s="36">
        <v>83</v>
      </c>
      <c r="D29" s="35" t="s">
        <v>18</v>
      </c>
      <c r="E29" s="901" t="s">
        <v>10450</v>
      </c>
      <c r="F29" s="840">
        <v>2</v>
      </c>
      <c r="G29" s="841">
        <f t="shared" si="0"/>
        <v>159000</v>
      </c>
      <c r="H29" s="904">
        <v>1.19</v>
      </c>
      <c r="I29" s="1551">
        <v>279</v>
      </c>
      <c r="J29" s="1552">
        <v>1</v>
      </c>
      <c r="K29" s="844">
        <f t="shared" si="1"/>
        <v>52789590</v>
      </c>
      <c r="L29" s="1500"/>
      <c r="M29" s="25"/>
      <c r="N29" s="1499"/>
      <c r="O29" s="1499"/>
      <c r="P29" s="1499"/>
      <c r="Q29" s="1499"/>
      <c r="R29" s="1499"/>
      <c r="S29" s="1499"/>
      <c r="T29" s="1499"/>
    </row>
    <row r="30" spans="1:20" s="2" customFormat="1" ht="33.75" customHeight="1" x14ac:dyDescent="0.25">
      <c r="A30" s="838">
        <v>12</v>
      </c>
      <c r="B30" s="36">
        <v>200</v>
      </c>
      <c r="C30" s="36">
        <v>83</v>
      </c>
      <c r="D30" s="35" t="s">
        <v>18</v>
      </c>
      <c r="E30" s="901" t="s">
        <v>10450</v>
      </c>
      <c r="F30" s="840">
        <v>2</v>
      </c>
      <c r="G30" s="841">
        <f t="shared" si="0"/>
        <v>159000</v>
      </c>
      <c r="H30" s="904">
        <v>1.19</v>
      </c>
      <c r="I30" s="1551">
        <v>5.5</v>
      </c>
      <c r="J30" s="1552">
        <v>1</v>
      </c>
      <c r="K30" s="844">
        <f t="shared" si="1"/>
        <v>1040655</v>
      </c>
      <c r="L30" s="1500"/>
      <c r="M30" s="25"/>
      <c r="N30" s="1499"/>
      <c r="O30" s="1499"/>
      <c r="P30" s="1499"/>
      <c r="Q30" s="1499"/>
      <c r="R30" s="1499"/>
      <c r="S30" s="1499"/>
      <c r="T30" s="1499"/>
    </row>
    <row r="31" spans="1:20" ht="33.75" customHeight="1" x14ac:dyDescent="0.25">
      <c r="A31" s="1452" t="s">
        <v>39</v>
      </c>
      <c r="B31" s="1453"/>
      <c r="C31" s="1453"/>
      <c r="D31" s="1453"/>
      <c r="E31" s="1453"/>
      <c r="F31" s="1453"/>
      <c r="G31" s="1453"/>
      <c r="H31" s="1454"/>
      <c r="I31" s="1549">
        <f>SUM(I19:I30)</f>
        <v>2179.4</v>
      </c>
      <c r="J31" s="1550"/>
      <c r="K31" s="848">
        <f>SUM(K19:K30)</f>
        <v>412364274</v>
      </c>
      <c r="L31" s="849"/>
      <c r="N31" s="1499"/>
      <c r="O31" s="1499"/>
      <c r="P31" s="1499"/>
      <c r="Q31" s="1499"/>
      <c r="R31" s="1499"/>
      <c r="S31" s="1499"/>
      <c r="T31" s="1499"/>
    </row>
    <row r="32" spans="1:20" ht="60" customHeight="1" x14ac:dyDescent="0.25">
      <c r="A32" s="1457" t="s">
        <v>10460</v>
      </c>
      <c r="B32" s="1280"/>
      <c r="C32" s="1280"/>
      <c r="D32" s="1280"/>
      <c r="E32" s="1280"/>
      <c r="F32" s="1280"/>
      <c r="G32" s="1280"/>
      <c r="H32" s="1280"/>
      <c r="I32" s="1280"/>
      <c r="J32" s="1280"/>
      <c r="K32" s="1280"/>
      <c r="L32" s="49" t="s">
        <v>41</v>
      </c>
    </row>
    <row r="33" spans="1:16" ht="52.5" customHeight="1" x14ac:dyDescent="0.25">
      <c r="A33" s="50">
        <v>1</v>
      </c>
      <c r="B33" s="1506" t="s">
        <v>42</v>
      </c>
      <c r="C33" s="1506"/>
      <c r="D33" s="1506"/>
      <c r="E33" s="1506"/>
      <c r="F33" s="1506"/>
      <c r="G33" s="1506"/>
      <c r="H33" s="1506"/>
      <c r="I33" s="1292" t="s">
        <v>43</v>
      </c>
      <c r="J33" s="1292"/>
      <c r="K33" s="1292"/>
      <c r="L33" s="1292"/>
    </row>
    <row r="34" spans="1:16" ht="58.5" customHeight="1" x14ac:dyDescent="0.25">
      <c r="A34" s="53"/>
      <c r="B34" s="850" t="s">
        <v>26</v>
      </c>
      <c r="C34" s="851" t="s">
        <v>27</v>
      </c>
      <c r="D34" s="858" t="s">
        <v>10361</v>
      </c>
      <c r="E34" s="858" t="s">
        <v>29</v>
      </c>
      <c r="F34" s="858" t="s">
        <v>30</v>
      </c>
      <c r="G34" s="1461" t="s">
        <v>31</v>
      </c>
      <c r="H34" s="1462"/>
      <c r="I34" s="852" t="s">
        <v>33</v>
      </c>
      <c r="J34" s="858" t="s">
        <v>44</v>
      </c>
      <c r="K34" s="858" t="s">
        <v>35</v>
      </c>
      <c r="L34" s="49" t="s">
        <v>41</v>
      </c>
      <c r="M34" s="854"/>
    </row>
    <row r="35" spans="1:16" ht="34.5" customHeight="1" x14ac:dyDescent="0.25">
      <c r="A35" s="139">
        <f t="shared" ref="A35:I35" si="2">A19</f>
        <v>1</v>
      </c>
      <c r="B35" s="139">
        <f t="shared" si="2"/>
        <v>197</v>
      </c>
      <c r="C35" s="139">
        <f t="shared" si="2"/>
        <v>83</v>
      </c>
      <c r="D35" s="139" t="str">
        <f t="shared" si="2"/>
        <v>m²</v>
      </c>
      <c r="E35" s="139" t="str">
        <f t="shared" si="2"/>
        <v>LUK</v>
      </c>
      <c r="F35" s="60">
        <f t="shared" si="2"/>
        <v>2</v>
      </c>
      <c r="G35" s="1463">
        <f t="shared" si="2"/>
        <v>159000</v>
      </c>
      <c r="H35" s="1464"/>
      <c r="I35" s="855">
        <f t="shared" si="2"/>
        <v>299.60000000000002</v>
      </c>
      <c r="J35" s="839">
        <v>1.5</v>
      </c>
      <c r="K35" s="63">
        <f>G35*I35*J35</f>
        <v>71454600</v>
      </c>
      <c r="L35" s="1521" t="s">
        <v>10749</v>
      </c>
      <c r="M35" s="854"/>
    </row>
    <row r="36" spans="1:16" ht="34.5" customHeight="1" x14ac:dyDescent="0.25">
      <c r="A36" s="139">
        <f t="shared" ref="A36:I36" si="3">A20</f>
        <v>2</v>
      </c>
      <c r="B36" s="139">
        <f t="shared" si="3"/>
        <v>196</v>
      </c>
      <c r="C36" s="139">
        <f t="shared" si="3"/>
        <v>83</v>
      </c>
      <c r="D36" s="139" t="str">
        <f t="shared" si="3"/>
        <v>m²</v>
      </c>
      <c r="E36" s="139" t="str">
        <f t="shared" si="3"/>
        <v>LUK</v>
      </c>
      <c r="F36" s="60">
        <f t="shared" si="3"/>
        <v>2</v>
      </c>
      <c r="G36" s="1463">
        <f t="shared" si="3"/>
        <v>159000</v>
      </c>
      <c r="H36" s="1464">
        <f t="shared" si="3"/>
        <v>1.19</v>
      </c>
      <c r="I36" s="855">
        <f t="shared" si="3"/>
        <v>7.1</v>
      </c>
      <c r="J36" s="839">
        <v>1.5</v>
      </c>
      <c r="K36" s="63">
        <f t="shared" ref="K36:K46" si="4">G36*I36*J36</f>
        <v>1693350</v>
      </c>
      <c r="L36" s="1529"/>
      <c r="M36" s="854"/>
    </row>
    <row r="37" spans="1:16" ht="34.5" customHeight="1" x14ac:dyDescent="0.25">
      <c r="A37" s="139">
        <f t="shared" ref="A37:I37" si="5">A21</f>
        <v>3</v>
      </c>
      <c r="B37" s="139">
        <f t="shared" si="5"/>
        <v>230</v>
      </c>
      <c r="C37" s="139">
        <f t="shared" si="5"/>
        <v>83</v>
      </c>
      <c r="D37" s="139" t="str">
        <f t="shared" si="5"/>
        <v>m²</v>
      </c>
      <c r="E37" s="139" t="str">
        <f t="shared" si="5"/>
        <v>LUK</v>
      </c>
      <c r="F37" s="60">
        <f t="shared" si="5"/>
        <v>2</v>
      </c>
      <c r="G37" s="1463">
        <f t="shared" si="5"/>
        <v>159000</v>
      </c>
      <c r="H37" s="1464">
        <f t="shared" si="5"/>
        <v>1.19</v>
      </c>
      <c r="I37" s="855">
        <f t="shared" si="5"/>
        <v>115.6</v>
      </c>
      <c r="J37" s="839">
        <v>1.5</v>
      </c>
      <c r="K37" s="63">
        <f t="shared" si="4"/>
        <v>27570600</v>
      </c>
      <c r="L37" s="1529"/>
      <c r="M37" s="854"/>
    </row>
    <row r="38" spans="1:16" ht="34.5" customHeight="1" x14ac:dyDescent="0.25">
      <c r="A38" s="139">
        <f t="shared" ref="A38:I38" si="6">A22</f>
        <v>4</v>
      </c>
      <c r="B38" s="139">
        <f t="shared" si="6"/>
        <v>262</v>
      </c>
      <c r="C38" s="139">
        <f t="shared" si="6"/>
        <v>83</v>
      </c>
      <c r="D38" s="139" t="str">
        <f t="shared" si="6"/>
        <v>m²</v>
      </c>
      <c r="E38" s="139" t="str">
        <f t="shared" si="6"/>
        <v>LUK</v>
      </c>
      <c r="F38" s="60">
        <f t="shared" si="6"/>
        <v>2</v>
      </c>
      <c r="G38" s="1463">
        <f t="shared" si="6"/>
        <v>159000</v>
      </c>
      <c r="H38" s="1464">
        <f t="shared" si="6"/>
        <v>1.19</v>
      </c>
      <c r="I38" s="855">
        <f t="shared" si="6"/>
        <v>364.2</v>
      </c>
      <c r="J38" s="839">
        <v>1.5</v>
      </c>
      <c r="K38" s="63">
        <f t="shared" si="4"/>
        <v>86861700</v>
      </c>
      <c r="L38" s="1529"/>
      <c r="M38" s="854"/>
    </row>
    <row r="39" spans="1:16" ht="34.5" customHeight="1" x14ac:dyDescent="0.25">
      <c r="A39" s="139">
        <f t="shared" ref="A39:I39" si="7">A23</f>
        <v>5</v>
      </c>
      <c r="B39" s="139">
        <f t="shared" si="7"/>
        <v>231</v>
      </c>
      <c r="C39" s="139">
        <f t="shared" si="7"/>
        <v>83</v>
      </c>
      <c r="D39" s="139" t="str">
        <f t="shared" si="7"/>
        <v>m²</v>
      </c>
      <c r="E39" s="139" t="str">
        <f t="shared" si="7"/>
        <v>LUK</v>
      </c>
      <c r="F39" s="60">
        <f t="shared" si="7"/>
        <v>2</v>
      </c>
      <c r="G39" s="1463">
        <f t="shared" si="7"/>
        <v>159000</v>
      </c>
      <c r="H39" s="1464">
        <f t="shared" si="7"/>
        <v>1.19</v>
      </c>
      <c r="I39" s="855">
        <f t="shared" si="7"/>
        <v>112.3</v>
      </c>
      <c r="J39" s="839">
        <v>1.5</v>
      </c>
      <c r="K39" s="63">
        <f t="shared" si="4"/>
        <v>26783550</v>
      </c>
      <c r="L39" s="1529"/>
      <c r="M39" s="854"/>
    </row>
    <row r="40" spans="1:16" ht="34.5" customHeight="1" x14ac:dyDescent="0.25">
      <c r="A40" s="139">
        <f t="shared" ref="A40:I40" si="8">A24</f>
        <v>6</v>
      </c>
      <c r="B40" s="139">
        <f t="shared" si="8"/>
        <v>232</v>
      </c>
      <c r="C40" s="139">
        <f t="shared" si="8"/>
        <v>83</v>
      </c>
      <c r="D40" s="139" t="str">
        <f t="shared" si="8"/>
        <v>m²</v>
      </c>
      <c r="E40" s="139" t="str">
        <f t="shared" si="8"/>
        <v>LUK</v>
      </c>
      <c r="F40" s="60">
        <f t="shared" si="8"/>
        <v>2</v>
      </c>
      <c r="G40" s="1463">
        <f t="shared" si="8"/>
        <v>159000</v>
      </c>
      <c r="H40" s="1464">
        <f t="shared" si="8"/>
        <v>1.19</v>
      </c>
      <c r="I40" s="855">
        <f t="shared" si="8"/>
        <v>243.9</v>
      </c>
      <c r="J40" s="839">
        <v>1.5</v>
      </c>
      <c r="K40" s="63">
        <f t="shared" si="4"/>
        <v>58170150</v>
      </c>
      <c r="L40" s="1529"/>
      <c r="M40" s="854"/>
    </row>
    <row r="41" spans="1:16" ht="34.5" customHeight="1" x14ac:dyDescent="0.25">
      <c r="A41" s="139">
        <f t="shared" ref="A41:I41" si="9">A25</f>
        <v>7</v>
      </c>
      <c r="B41" s="139">
        <f t="shared" si="9"/>
        <v>261</v>
      </c>
      <c r="C41" s="139">
        <f t="shared" si="9"/>
        <v>83</v>
      </c>
      <c r="D41" s="139" t="str">
        <f t="shared" si="9"/>
        <v>m²</v>
      </c>
      <c r="E41" s="139" t="str">
        <f t="shared" si="9"/>
        <v>LUK</v>
      </c>
      <c r="F41" s="60">
        <f t="shared" si="9"/>
        <v>2</v>
      </c>
      <c r="G41" s="1463">
        <f t="shared" si="9"/>
        <v>159000</v>
      </c>
      <c r="H41" s="1464">
        <f t="shared" si="9"/>
        <v>1.19</v>
      </c>
      <c r="I41" s="855">
        <f t="shared" si="9"/>
        <v>117</v>
      </c>
      <c r="J41" s="839">
        <v>1.5</v>
      </c>
      <c r="K41" s="63">
        <f t="shared" si="4"/>
        <v>27904500</v>
      </c>
      <c r="L41" s="1529"/>
      <c r="M41" s="854"/>
    </row>
    <row r="42" spans="1:16" ht="34.5" customHeight="1" x14ac:dyDescent="0.25">
      <c r="A42" s="139">
        <f t="shared" ref="A42:I42" si="10">A26</f>
        <v>8</v>
      </c>
      <c r="B42" s="139">
        <f t="shared" si="10"/>
        <v>260</v>
      </c>
      <c r="C42" s="139">
        <f t="shared" si="10"/>
        <v>83</v>
      </c>
      <c r="D42" s="139" t="str">
        <f t="shared" si="10"/>
        <v>m²</v>
      </c>
      <c r="E42" s="139" t="str">
        <f t="shared" si="10"/>
        <v>LUK</v>
      </c>
      <c r="F42" s="60">
        <f t="shared" si="10"/>
        <v>2</v>
      </c>
      <c r="G42" s="1463">
        <f t="shared" si="10"/>
        <v>159000</v>
      </c>
      <c r="H42" s="1464">
        <f t="shared" si="10"/>
        <v>1.19</v>
      </c>
      <c r="I42" s="855">
        <f t="shared" si="10"/>
        <v>6.9</v>
      </c>
      <c r="J42" s="839">
        <v>1.5</v>
      </c>
      <c r="K42" s="63">
        <f t="shared" si="4"/>
        <v>1645650</v>
      </c>
      <c r="L42" s="1529"/>
      <c r="M42" s="854"/>
    </row>
    <row r="43" spans="1:16" ht="34.5" customHeight="1" x14ac:dyDescent="0.25">
      <c r="A43" s="139">
        <f t="shared" ref="A43:I43" si="11">A27</f>
        <v>9</v>
      </c>
      <c r="B43" s="139">
        <f t="shared" si="11"/>
        <v>227</v>
      </c>
      <c r="C43" s="139">
        <f t="shared" si="11"/>
        <v>83</v>
      </c>
      <c r="D43" s="139" t="str">
        <f t="shared" si="11"/>
        <v>m²</v>
      </c>
      <c r="E43" s="139" t="str">
        <f t="shared" si="11"/>
        <v>LUK</v>
      </c>
      <c r="F43" s="60">
        <f t="shared" si="11"/>
        <v>2</v>
      </c>
      <c r="G43" s="1463">
        <f t="shared" si="11"/>
        <v>159000</v>
      </c>
      <c r="H43" s="1464">
        <f t="shared" si="11"/>
        <v>1.19</v>
      </c>
      <c r="I43" s="855">
        <f t="shared" si="11"/>
        <v>252.9</v>
      </c>
      <c r="J43" s="839">
        <v>1.5</v>
      </c>
      <c r="K43" s="63">
        <f t="shared" si="4"/>
        <v>60316650</v>
      </c>
      <c r="L43" s="1529"/>
      <c r="M43" s="854"/>
    </row>
    <row r="44" spans="1:16" ht="34.5" customHeight="1" x14ac:dyDescent="0.25">
      <c r="A44" s="139">
        <f t="shared" ref="A44:I44" si="12">A28</f>
        <v>10</v>
      </c>
      <c r="B44" s="139">
        <f t="shared" si="12"/>
        <v>233</v>
      </c>
      <c r="C44" s="139">
        <f t="shared" si="12"/>
        <v>83</v>
      </c>
      <c r="D44" s="139" t="str">
        <f t="shared" si="12"/>
        <v>m²</v>
      </c>
      <c r="E44" s="139" t="str">
        <f t="shared" si="12"/>
        <v>LUK</v>
      </c>
      <c r="F44" s="60">
        <f t="shared" si="12"/>
        <v>2</v>
      </c>
      <c r="G44" s="1463">
        <f t="shared" si="12"/>
        <v>159000</v>
      </c>
      <c r="H44" s="1464">
        <f t="shared" si="12"/>
        <v>1.19</v>
      </c>
      <c r="I44" s="855">
        <f t="shared" si="12"/>
        <v>375.4</v>
      </c>
      <c r="J44" s="839">
        <v>1.5</v>
      </c>
      <c r="K44" s="63">
        <f t="shared" si="4"/>
        <v>89532900</v>
      </c>
      <c r="L44" s="1529"/>
      <c r="M44" s="854"/>
    </row>
    <row r="45" spans="1:16" ht="34.5" customHeight="1" x14ac:dyDescent="0.25">
      <c r="A45" s="139">
        <f t="shared" ref="A45:I45" si="13">A29</f>
        <v>11</v>
      </c>
      <c r="B45" s="139">
        <f t="shared" si="13"/>
        <v>234</v>
      </c>
      <c r="C45" s="139">
        <f t="shared" si="13"/>
        <v>83</v>
      </c>
      <c r="D45" s="139" t="str">
        <f t="shared" si="13"/>
        <v>m²</v>
      </c>
      <c r="E45" s="139" t="str">
        <f t="shared" si="13"/>
        <v>LUK</v>
      </c>
      <c r="F45" s="60">
        <f t="shared" si="13"/>
        <v>2</v>
      </c>
      <c r="G45" s="1463">
        <f t="shared" si="13"/>
        <v>159000</v>
      </c>
      <c r="H45" s="1464">
        <f t="shared" si="13"/>
        <v>1.19</v>
      </c>
      <c r="I45" s="855">
        <f t="shared" si="13"/>
        <v>279</v>
      </c>
      <c r="J45" s="839">
        <v>1.5</v>
      </c>
      <c r="K45" s="63">
        <f t="shared" si="4"/>
        <v>66541500</v>
      </c>
      <c r="L45" s="1529"/>
      <c r="M45" s="854"/>
    </row>
    <row r="46" spans="1:16" ht="34.5" customHeight="1" x14ac:dyDescent="0.25">
      <c r="A46" s="139">
        <f t="shared" ref="A46:I46" si="14">A30</f>
        <v>12</v>
      </c>
      <c r="B46" s="139">
        <f t="shared" si="14"/>
        <v>200</v>
      </c>
      <c r="C46" s="139">
        <f t="shared" si="14"/>
        <v>83</v>
      </c>
      <c r="D46" s="139" t="str">
        <f t="shared" si="14"/>
        <v>m²</v>
      </c>
      <c r="E46" s="139" t="str">
        <f t="shared" si="14"/>
        <v>LUK</v>
      </c>
      <c r="F46" s="60">
        <f t="shared" si="14"/>
        <v>2</v>
      </c>
      <c r="G46" s="1463">
        <f t="shared" si="14"/>
        <v>159000</v>
      </c>
      <c r="H46" s="1464">
        <f t="shared" si="14"/>
        <v>1.19</v>
      </c>
      <c r="I46" s="855">
        <f t="shared" si="14"/>
        <v>5.5</v>
      </c>
      <c r="J46" s="839">
        <v>1.5</v>
      </c>
      <c r="K46" s="63">
        <f t="shared" si="4"/>
        <v>1311750</v>
      </c>
      <c r="L46" s="1522"/>
      <c r="M46" s="854"/>
    </row>
    <row r="47" spans="1:16" s="116" customFormat="1" ht="33" customHeight="1" x14ac:dyDescent="0.25">
      <c r="A47" s="1289" t="s">
        <v>10368</v>
      </c>
      <c r="B47" s="1289"/>
      <c r="C47" s="1289"/>
      <c r="D47" s="1289"/>
      <c r="E47" s="1289"/>
      <c r="F47" s="1289"/>
      <c r="G47" s="1289"/>
      <c r="H47" s="1289"/>
      <c r="I47" s="846">
        <f>SUM(I35:I46)</f>
        <v>2179.4</v>
      </c>
      <c r="J47" s="893"/>
      <c r="K47" s="894">
        <f>SUM(K35:K46)</f>
        <v>519786900</v>
      </c>
      <c r="L47" s="895"/>
      <c r="M47" s="854"/>
      <c r="O47" s="896"/>
      <c r="P47" s="896"/>
    </row>
    <row r="48" spans="1:16" s="67" customFormat="1" ht="45.75" customHeight="1" x14ac:dyDescent="0.25">
      <c r="A48" s="50">
        <v>2</v>
      </c>
      <c r="B48" s="1294" t="s">
        <v>10369</v>
      </c>
      <c r="C48" s="1294"/>
      <c r="D48" s="1294"/>
      <c r="E48" s="1294"/>
      <c r="F48" s="1294"/>
      <c r="G48" s="1294"/>
      <c r="H48" s="1294"/>
      <c r="I48" s="1295" t="s">
        <v>10370</v>
      </c>
      <c r="J48" s="1468"/>
      <c r="K48" s="1468"/>
      <c r="L48" s="1468"/>
      <c r="M48" s="856"/>
      <c r="O48" s="857"/>
      <c r="P48" s="857"/>
    </row>
    <row r="49" spans="1:17" s="2" customFormat="1" ht="67.5" customHeight="1" x14ac:dyDescent="0.25">
      <c r="A49" s="139"/>
      <c r="B49" s="1469" t="s">
        <v>10371</v>
      </c>
      <c r="C49" s="1469"/>
      <c r="D49" s="858" t="s">
        <v>50</v>
      </c>
      <c r="E49" s="858" t="s">
        <v>51</v>
      </c>
      <c r="F49" s="858" t="s">
        <v>52</v>
      </c>
      <c r="G49" s="1469" t="s">
        <v>53</v>
      </c>
      <c r="H49" s="1469"/>
      <c r="I49" s="859" t="s">
        <v>54</v>
      </c>
      <c r="J49" s="858" t="s">
        <v>44</v>
      </c>
      <c r="K49" s="860" t="s">
        <v>35</v>
      </c>
      <c r="L49" s="861" t="s">
        <v>41</v>
      </c>
      <c r="M49" s="821"/>
      <c r="O49" s="862"/>
      <c r="P49" s="862"/>
    </row>
    <row r="50" spans="1:17" ht="34.5" customHeight="1" x14ac:dyDescent="0.25">
      <c r="A50" s="139"/>
      <c r="B50" s="1285" t="s">
        <v>10372</v>
      </c>
      <c r="C50" s="1285"/>
      <c r="D50" s="139"/>
      <c r="E50" s="139" t="s">
        <v>56</v>
      </c>
      <c r="F50" s="139">
        <v>6</v>
      </c>
      <c r="G50" s="1286">
        <f>20000*30</f>
        <v>600000</v>
      </c>
      <c r="H50" s="1286"/>
      <c r="I50" s="139">
        <v>1</v>
      </c>
      <c r="J50" s="727">
        <v>0.5</v>
      </c>
      <c r="K50" s="73">
        <f>F50*G50*I50*J50</f>
        <v>1800000</v>
      </c>
      <c r="L50" s="74"/>
      <c r="M50" s="822"/>
      <c r="O50" s="823"/>
      <c r="P50" s="823"/>
    </row>
    <row r="51" spans="1:17" ht="30.75" customHeight="1" x14ac:dyDescent="0.25">
      <c r="A51" s="1289" t="s">
        <v>10373</v>
      </c>
      <c r="B51" s="1289"/>
      <c r="C51" s="1289"/>
      <c r="D51" s="1289"/>
      <c r="E51" s="1289"/>
      <c r="F51" s="1289"/>
      <c r="G51" s="1289"/>
      <c r="H51" s="1289"/>
      <c r="I51" s="1289"/>
      <c r="J51" s="1289"/>
      <c r="K51" s="76">
        <f>K47+K50</f>
        <v>521586900</v>
      </c>
      <c r="L51" s="74"/>
      <c r="M51" s="822"/>
    </row>
    <row r="52" spans="1:17" ht="43.5" customHeight="1" x14ac:dyDescent="0.25">
      <c r="A52" s="1470" t="s">
        <v>10566</v>
      </c>
      <c r="B52" s="1470"/>
      <c r="C52" s="1470"/>
      <c r="D52" s="1470"/>
      <c r="E52" s="1470"/>
      <c r="F52" s="1470"/>
      <c r="G52" s="1470"/>
      <c r="H52" s="1470"/>
      <c r="I52" s="1470"/>
      <c r="J52" s="1470"/>
      <c r="K52" s="1470"/>
      <c r="L52" s="1470"/>
    </row>
    <row r="53" spans="1:17" ht="41.25" customHeight="1" x14ac:dyDescent="0.25">
      <c r="A53" s="851" t="s">
        <v>25</v>
      </c>
      <c r="B53" s="1507" t="s">
        <v>58</v>
      </c>
      <c r="C53" s="1507"/>
      <c r="D53" s="1507"/>
      <c r="E53" s="1507"/>
      <c r="F53" s="864" t="s">
        <v>60</v>
      </c>
      <c r="G53" s="1480" t="s">
        <v>31</v>
      </c>
      <c r="H53" s="1480"/>
      <c r="I53" s="865" t="s">
        <v>61</v>
      </c>
      <c r="J53" s="866" t="s">
        <v>34</v>
      </c>
      <c r="K53" s="863" t="s">
        <v>35</v>
      </c>
      <c r="L53" s="853" t="s">
        <v>41</v>
      </c>
    </row>
    <row r="54" spans="1:17" ht="40.5" customHeight="1" x14ac:dyDescent="0.25">
      <c r="A54" s="139">
        <v>1</v>
      </c>
      <c r="B54" s="1508" t="str">
        <f>'vật kiến trúc 2026'!B440</f>
        <v>Đồng hồ điện phụ</v>
      </c>
      <c r="C54" s="1508"/>
      <c r="D54" s="1508"/>
      <c r="E54" s="1508"/>
      <c r="F54" s="140" t="str">
        <f>VLOOKUP(B54,'[3]vật kiến trúc 2026'!$B$3:$D$442,2,0)</f>
        <v>cái</v>
      </c>
      <c r="G54" s="1509">
        <f>VLOOKUP(B54,'[3]vật kiến trúc 2026'!B31:$D$442,3,0)</f>
        <v>750000</v>
      </c>
      <c r="H54" s="1509"/>
      <c r="I54" s="936">
        <v>1</v>
      </c>
      <c r="J54" s="868">
        <v>0.8</v>
      </c>
      <c r="K54" s="844">
        <f t="shared" ref="K54" si="15">ROUND(G54*I54*J54,)</f>
        <v>600000</v>
      </c>
      <c r="L54" s="869" t="e">
        <f>VLOOKUP(B54,'[3]vật kiến trúc 2026'!B32:$L$442,4,0)</f>
        <v>#REF!</v>
      </c>
    </row>
    <row r="55" spans="1:17" ht="40.5" customHeight="1" x14ac:dyDescent="0.25">
      <c r="A55" s="139">
        <v>2</v>
      </c>
      <c r="B55" s="1508" t="str">
        <f>'vật kiến trúc 2026'!B277</f>
        <v>Trụ sắt tráng kẽm D90 cao 6m</v>
      </c>
      <c r="C55" s="1508"/>
      <c r="D55" s="1508"/>
      <c r="E55" s="1508"/>
      <c r="F55" s="140" t="str">
        <f>VLOOKUP(B55,'[3]vật kiến trúc 2026'!$B$3:$D$442,2,0)</f>
        <v>trụ</v>
      </c>
      <c r="G55" s="1509">
        <f>VLOOKUP(B55,'[3]vật kiến trúc 2026'!B32:$D$442,3,0)</f>
        <v>864000</v>
      </c>
      <c r="H55" s="1509"/>
      <c r="I55" s="936">
        <v>4</v>
      </c>
      <c r="J55" s="868">
        <v>0.8</v>
      </c>
      <c r="K55" s="844">
        <f t="shared" ref="K55" si="16">ROUND(G55*I55*J55,)</f>
        <v>2764800</v>
      </c>
      <c r="L55" s="869" t="str">
        <f>VLOOKUP(B55,'[3]vật kiến trúc 2026'!B33:$L$442,4,0)</f>
        <v>áp bằng trụ điện bằng ống sắt tráng kẽm D90</v>
      </c>
    </row>
    <row r="56" spans="1:17" ht="40.5" customHeight="1" x14ac:dyDescent="0.25">
      <c r="A56" s="139">
        <v>3</v>
      </c>
      <c r="B56" s="1508" t="str">
        <f>'vật kiến trúc 2026'!B35</f>
        <v>Giếng khoan Ф 140, ống chống nhựa</v>
      </c>
      <c r="C56" s="1508"/>
      <c r="D56" s="1508"/>
      <c r="E56" s="1508"/>
      <c r="F56" s="140" t="str">
        <f>VLOOKUP(B56,'[3]vật kiến trúc 2026'!$B$3:$D$442,2,0)</f>
        <v>mét</v>
      </c>
      <c r="G56" s="1509">
        <f>VLOOKUP(B56,'[3]vật kiến trúc 2026'!B33:$D$442,3,0)</f>
        <v>864000</v>
      </c>
      <c r="H56" s="1509"/>
      <c r="I56" s="906">
        <v>69</v>
      </c>
      <c r="J56" s="868">
        <v>0.8</v>
      </c>
      <c r="K56" s="844">
        <f t="shared" ref="K56" si="17">ROUND(G56*I56*J56,)</f>
        <v>47692800</v>
      </c>
      <c r="L56" s="869" t="e">
        <f>VLOOKUP(B56,'[3]vật kiến trúc 2026'!B34:$L$442,4,0)</f>
        <v>#REF!</v>
      </c>
    </row>
    <row r="57" spans="1:17" ht="40.5" customHeight="1" x14ac:dyDescent="0.25">
      <c r="A57" s="139">
        <v>4</v>
      </c>
      <c r="B57" s="1508" t="str">
        <f>B56</f>
        <v>Giếng khoan Ф 140, ống chống nhựa</v>
      </c>
      <c r="C57" s="1508"/>
      <c r="D57" s="1508"/>
      <c r="E57" s="1508"/>
      <c r="F57" s="140" t="str">
        <f>VLOOKUP(B57,'[3]vật kiến trúc 2026'!$B$3:$D$442,2,0)</f>
        <v>mét</v>
      </c>
      <c r="G57" s="1509">
        <f>VLOOKUP(B57,'[3]vật kiến trúc 2026'!B34:$D$442,3,0)</f>
        <v>864000</v>
      </c>
      <c r="H57" s="1509"/>
      <c r="I57" s="906">
        <v>48</v>
      </c>
      <c r="J57" s="868">
        <v>0.8</v>
      </c>
      <c r="K57" s="844">
        <f t="shared" ref="K57" si="18">ROUND(G57*I57*J57,)</f>
        <v>33177600</v>
      </c>
      <c r="L57" s="869" t="e">
        <f>VLOOKUP(B57,'[3]vật kiến trúc 2026'!B35:$L$442,4,0)</f>
        <v>#REF!</v>
      </c>
    </row>
    <row r="58" spans="1:17" ht="23.25" customHeight="1" x14ac:dyDescent="0.25">
      <c r="A58" s="1480" t="s">
        <v>85</v>
      </c>
      <c r="B58" s="1480"/>
      <c r="C58" s="1480"/>
      <c r="D58" s="1480"/>
      <c r="E58" s="1480"/>
      <c r="F58" s="1480"/>
      <c r="G58" s="1480"/>
      <c r="H58" s="1480"/>
      <c r="I58" s="1480"/>
      <c r="J58" s="1480"/>
      <c r="K58" s="871">
        <f>SUM(K54:K57)</f>
        <v>84235200</v>
      </c>
      <c r="L58" s="872"/>
    </row>
    <row r="59" spans="1:17" ht="46.5" customHeight="1" x14ac:dyDescent="0.25">
      <c r="A59" s="1481" t="s">
        <v>10443</v>
      </c>
      <c r="B59" s="1481"/>
      <c r="C59" s="1481"/>
      <c r="D59" s="1481"/>
      <c r="E59" s="1481"/>
      <c r="F59" s="1481"/>
      <c r="G59" s="1481"/>
      <c r="H59" s="1481"/>
      <c r="I59" s="1481"/>
      <c r="J59" s="1481"/>
      <c r="K59" s="1481"/>
      <c r="L59" s="1481"/>
      <c r="M59" s="903"/>
      <c r="N59" s="926"/>
      <c r="O59" s="931"/>
    </row>
    <row r="60" spans="1:17" ht="56.25" customHeight="1" x14ac:dyDescent="0.25">
      <c r="A60" s="863" t="s">
        <v>25</v>
      </c>
      <c r="B60" s="1480" t="s">
        <v>87</v>
      </c>
      <c r="C60" s="1480"/>
      <c r="D60" s="1480"/>
      <c r="E60" s="1480"/>
      <c r="F60" s="863" t="s">
        <v>60</v>
      </c>
      <c r="G60" s="863" t="s">
        <v>31</v>
      </c>
      <c r="H60" s="864" t="s">
        <v>10516</v>
      </c>
      <c r="I60" s="865" t="s">
        <v>61</v>
      </c>
      <c r="J60" s="866" t="s">
        <v>34</v>
      </c>
      <c r="K60" s="863" t="s">
        <v>35</v>
      </c>
      <c r="L60" s="853" t="s">
        <v>41</v>
      </c>
      <c r="M60" s="3"/>
      <c r="N60" s="2"/>
      <c r="O60" s="927"/>
      <c r="P60" s="928"/>
      <c r="Q60" s="932"/>
    </row>
    <row r="61" spans="1:17" ht="24.75" customHeight="1" x14ac:dyDescent="0.25">
      <c r="A61" s="139">
        <v>1</v>
      </c>
      <c r="B61" s="1544" t="s">
        <v>821</v>
      </c>
      <c r="C61" s="1544"/>
      <c r="D61" s="1544"/>
      <c r="E61" s="1544"/>
      <c r="F61" s="140" t="str">
        <f>VLOOKUP(B61,'[3]CÂY TRỒNG 2026'!$B$3:$D$10269,2,0)</f>
        <v>cây</v>
      </c>
      <c r="G61" s="732">
        <f>VLOOKUP(B61,'[3]CÂY TRỒNG 2026'!$B$3:$D$10269,3,0)</f>
        <v>406700</v>
      </c>
      <c r="H61" s="140">
        <f>VLOOKUP(B61,'CÂY TRỒNG 2026'!$B$3:$E$9990,4,0)</f>
        <v>210</v>
      </c>
      <c r="I61" s="867">
        <v>18</v>
      </c>
      <c r="J61" s="727">
        <v>0.8</v>
      </c>
      <c r="K61" s="106">
        <f>ROUND(G61*I61*J61,)</f>
        <v>5856480</v>
      </c>
      <c r="L61" s="1539" t="s">
        <v>10567</v>
      </c>
      <c r="M61" s="931">
        <f>I61*10000/H61</f>
        <v>857.14285714285711</v>
      </c>
      <c r="N61" s="90">
        <f>I31</f>
        <v>2179.4</v>
      </c>
      <c r="Q61" s="933"/>
    </row>
    <row r="62" spans="1:17" ht="24.75" customHeight="1" x14ac:dyDescent="0.25">
      <c r="A62" s="139">
        <v>2</v>
      </c>
      <c r="B62" s="1544" t="s">
        <v>1002</v>
      </c>
      <c r="C62" s="1544"/>
      <c r="D62" s="1544"/>
      <c r="E62" s="1544"/>
      <c r="F62" s="140" t="str">
        <f>VLOOKUP(B62,'[3]CÂY TRỒNG 2026'!$B$3:$D$10269,2,0)</f>
        <v>cây</v>
      </c>
      <c r="G62" s="732">
        <f>VLOOKUP(B62,'[3]CÂY TRỒNG 2026'!$B$3:$D$10269,3,0)</f>
        <v>99901</v>
      </c>
      <c r="H62" s="140">
        <f>VLOOKUP(B62,'CÂY TRỒNG 2026'!$B$3:$E$9990,4,0)</f>
        <v>1110</v>
      </c>
      <c r="I62" s="867">
        <v>87</v>
      </c>
      <c r="J62" s="727">
        <v>0.8</v>
      </c>
      <c r="K62" s="905">
        <f>ROUND(G62*I62*J62,)</f>
        <v>6953110</v>
      </c>
      <c r="L62" s="1542"/>
      <c r="M62" s="931">
        <f>I62*10000/H62</f>
        <v>783.78378378378375</v>
      </c>
      <c r="N62" s="90">
        <f>N61-M63</f>
        <v>538.47335907335923</v>
      </c>
      <c r="Q62" s="933"/>
    </row>
    <row r="63" spans="1:17" ht="24.75" customHeight="1" x14ac:dyDescent="0.25">
      <c r="A63" s="1301">
        <v>3</v>
      </c>
      <c r="B63" s="1544" t="s">
        <v>135</v>
      </c>
      <c r="C63" s="1544"/>
      <c r="D63" s="1544"/>
      <c r="E63" s="1544"/>
      <c r="F63" s="140" t="str">
        <f>VLOOKUP(B63,'[3]CÂY TRỒNG 2026'!$B$3:$D$10269,2,0)</f>
        <v>ha</v>
      </c>
      <c r="G63" s="732">
        <f>VLOOKUP(B63,'[3]CÂY TRỒNG 2026'!$B$3:$D$10269,3,0)</f>
        <v>40000000</v>
      </c>
      <c r="H63" s="909">
        <f>VLOOKUP(B63,'CÂY TRỒNG 2026'!$B$3:$E$9990,4,0)</f>
        <v>0</v>
      </c>
      <c r="I63" s="938">
        <f>240.727/10000</f>
        <v>2.4072699999999999E-2</v>
      </c>
      <c r="J63" s="727">
        <v>0.8</v>
      </c>
      <c r="K63" s="106">
        <f>ROUND(G63*I63*J63,)</f>
        <v>770326</v>
      </c>
      <c r="L63" s="1542"/>
      <c r="M63" s="931">
        <f>SUM(M61:M62)</f>
        <v>1640.9266409266409</v>
      </c>
      <c r="N63" s="926">
        <f>N62-36</f>
        <v>502.47335907335923</v>
      </c>
      <c r="O63" s="928"/>
    </row>
    <row r="64" spans="1:17" ht="24.75" customHeight="1" x14ac:dyDescent="0.25">
      <c r="A64" s="1535"/>
      <c r="B64" s="1544" t="s">
        <v>135</v>
      </c>
      <c r="C64" s="1544"/>
      <c r="D64" s="1544"/>
      <c r="E64" s="1544"/>
      <c r="F64" s="140" t="str">
        <f>VLOOKUP(B64,'[3]CÂY TRỒNG 2026'!$B$3:$D$10269,2,0)</f>
        <v>ha</v>
      </c>
      <c r="G64" s="732">
        <f>VLOOKUP(B64,'[3]CÂY TRỒNG 2026'!$B$3:$D$10269,3,0)</f>
        <v>40000000</v>
      </c>
      <c r="H64" s="909">
        <f>VLOOKUP(B64,'CÂY TRỒNG 2026'!$B$3:$E$9990,4,0)</f>
        <v>0</v>
      </c>
      <c r="I64" s="938">
        <f>743.2/10000-I63</f>
        <v>5.0247300000000009E-2</v>
      </c>
      <c r="J64" s="727">
        <v>0</v>
      </c>
      <c r="K64" s="905">
        <f>ROUND(G64*I64*J64,)</f>
        <v>0</v>
      </c>
      <c r="L64" s="1542"/>
      <c r="M64" s="931"/>
      <c r="N64" s="926"/>
      <c r="O64" s="928"/>
    </row>
    <row r="65" spans="1:16" ht="30.75" customHeight="1" x14ac:dyDescent="0.25">
      <c r="A65" s="139">
        <v>4</v>
      </c>
      <c r="B65" s="1544" t="s">
        <v>201</v>
      </c>
      <c r="C65" s="1544"/>
      <c r="D65" s="1544"/>
      <c r="E65" s="1544"/>
      <c r="F65" s="140" t="str">
        <f>VLOOKUP(B65,'[3]CÂY TRỒNG 2026'!$B$3:$D$10269,2,0)</f>
        <v>ha</v>
      </c>
      <c r="G65" s="732">
        <f>VLOOKUP(B65,'[3]CÂY TRỒNG 2026'!$B$3:$D$10269,3,0)</f>
        <v>280000000</v>
      </c>
      <c r="H65" s="909">
        <f>VLOOKUP(B65,'CÂY TRỒNG 2026'!$B$3:$E$9990,4,0)</f>
        <v>0</v>
      </c>
      <c r="I65" s="920">
        <f>36/10000</f>
        <v>3.5999999999999999E-3</v>
      </c>
      <c r="J65" s="727">
        <v>0.8</v>
      </c>
      <c r="K65" s="106">
        <f>ROUND(G65*I65*J65,)</f>
        <v>806400</v>
      </c>
      <c r="L65" s="1553"/>
      <c r="M65" s="931"/>
      <c r="N65" s="926">
        <f>N63-743.2</f>
        <v>-240.72664092664081</v>
      </c>
      <c r="O65" s="928"/>
    </row>
    <row r="66" spans="1:16" ht="28.5" customHeight="1" x14ac:dyDescent="0.25">
      <c r="A66" s="1480" t="s">
        <v>111</v>
      </c>
      <c r="B66" s="1480"/>
      <c r="C66" s="1480"/>
      <c r="D66" s="1480"/>
      <c r="E66" s="1480"/>
      <c r="F66" s="1480"/>
      <c r="G66" s="1480"/>
      <c r="H66" s="1480"/>
      <c r="I66" s="1480"/>
      <c r="J66" s="1480"/>
      <c r="K66" s="111">
        <f>SUM(K61:K65)</f>
        <v>14386316</v>
      </c>
      <c r="L66" s="872"/>
      <c r="M66" s="874"/>
      <c r="N66" s="3">
        <f>743.2-N63</f>
        <v>240.72664092664081</v>
      </c>
    </row>
    <row r="67" spans="1:16" ht="41.25" customHeight="1" x14ac:dyDescent="0.25">
      <c r="A67" s="1481" t="s">
        <v>112</v>
      </c>
      <c r="B67" s="1482"/>
      <c r="C67" s="1482"/>
      <c r="D67" s="1482"/>
      <c r="E67" s="1482"/>
      <c r="F67" s="1482"/>
      <c r="G67" s="1482"/>
      <c r="H67" s="1482"/>
      <c r="I67" s="1482"/>
      <c r="J67" s="1482"/>
      <c r="K67" s="111">
        <f>IF(K31+K51+K58+K66&lt;20000000,2000000,IF(K31+K51+K58+K66&lt;50000000,4000000,IF(K31+K51+K58+K66&lt;100000000,8000000,IF(K31+K51+K58+K66&lt;200000000,12000000,IF(K31+K51+K58+K66&lt;500000000,16000000,20000000)))))</f>
        <v>20000000</v>
      </c>
      <c r="L67" s="112" t="s">
        <v>113</v>
      </c>
      <c r="N67" s="921"/>
    </row>
    <row r="68" spans="1:16" ht="30" customHeight="1" x14ac:dyDescent="0.25">
      <c r="A68" s="1480" t="s">
        <v>114</v>
      </c>
      <c r="B68" s="1480"/>
      <c r="C68" s="1480"/>
      <c r="D68" s="1480"/>
      <c r="E68" s="1480"/>
      <c r="F68" s="1480"/>
      <c r="G68" s="1480"/>
      <c r="H68" s="1480"/>
      <c r="I68" s="1480"/>
      <c r="J68" s="1480"/>
      <c r="K68" s="875">
        <f>K67+K66+K58+K31+K51</f>
        <v>1052572690</v>
      </c>
      <c r="L68" s="872"/>
      <c r="M68" s="114">
        <f>K67+K51+K31+K66+K58</f>
        <v>1052572690</v>
      </c>
    </row>
    <row r="69" spans="1:16" s="116" customFormat="1" ht="37.5" customHeight="1" x14ac:dyDescent="0.25">
      <c r="A69" s="1483" t="s">
        <v>115</v>
      </c>
      <c r="B69" s="1483"/>
      <c r="C69" s="1483"/>
      <c r="D69" s="1483"/>
      <c r="E69" s="1483"/>
      <c r="F69" s="1483"/>
      <c r="G69" s="1483"/>
      <c r="H69" s="1483"/>
      <c r="I69" s="1483"/>
      <c r="J69" s="1483"/>
      <c r="K69" s="1483"/>
      <c r="L69" s="1483"/>
      <c r="M69" s="854"/>
      <c r="O69" s="876"/>
      <c r="P69" s="876"/>
    </row>
    <row r="70" spans="1:16" s="119" customFormat="1" ht="37.5" customHeight="1" x14ac:dyDescent="0.25">
      <c r="A70" s="1479" t="s">
        <v>10375</v>
      </c>
      <c r="B70" s="1479"/>
      <c r="C70" s="1479"/>
      <c r="D70" s="1479"/>
      <c r="E70" s="1479"/>
      <c r="F70" s="1479"/>
      <c r="G70" s="1479"/>
      <c r="H70" s="1479"/>
      <c r="I70" s="1479"/>
      <c r="J70" s="1479"/>
      <c r="K70" s="1479"/>
      <c r="L70" s="1479"/>
      <c r="M70" s="884"/>
      <c r="O70" s="876"/>
      <c r="P70" s="876"/>
    </row>
    <row r="71" spans="1:16" s="119" customFormat="1" ht="54" customHeight="1" x14ac:dyDescent="0.25">
      <c r="A71" s="1479" t="s">
        <v>117</v>
      </c>
      <c r="B71" s="1479"/>
      <c r="C71" s="1479"/>
      <c r="D71" s="1479"/>
      <c r="E71" s="1479"/>
      <c r="F71" s="1479"/>
      <c r="G71" s="1479"/>
      <c r="H71" s="1479"/>
      <c r="I71" s="1479"/>
      <c r="J71" s="1479"/>
      <c r="K71" s="877">
        <f>K68</f>
        <v>1052572690</v>
      </c>
      <c r="L71" s="878" t="s">
        <v>118</v>
      </c>
      <c r="M71" s="884"/>
      <c r="O71" s="876"/>
      <c r="P71" s="876"/>
    </row>
    <row r="72" spans="1:16" s="119" customFormat="1" ht="14.25" x14ac:dyDescent="0.25">
      <c r="A72" s="1479" t="s">
        <v>119</v>
      </c>
      <c r="B72" s="1479"/>
      <c r="C72" s="1479"/>
      <c r="D72" s="1479"/>
      <c r="E72" s="1479"/>
      <c r="F72" s="1479"/>
      <c r="G72" s="1479"/>
      <c r="H72" s="1479"/>
      <c r="I72" s="1479"/>
      <c r="J72" s="1479"/>
      <c r="K72" s="1479"/>
      <c r="L72" s="1479"/>
      <c r="M72" s="884"/>
      <c r="O72" s="876"/>
      <c r="P72" s="876"/>
    </row>
    <row r="73" spans="1:16" s="123" customFormat="1" ht="15" customHeight="1" x14ac:dyDescent="0.25">
      <c r="A73" s="1484" t="s">
        <v>120</v>
      </c>
      <c r="B73" s="1484"/>
      <c r="C73" s="1484"/>
      <c r="D73" s="879"/>
      <c r="E73" s="879"/>
      <c r="F73" s="1485" t="s">
        <v>10444</v>
      </c>
      <c r="G73" s="1485"/>
      <c r="H73" s="1485"/>
      <c r="I73" s="1485"/>
      <c r="J73" s="1485"/>
      <c r="K73" s="879"/>
      <c r="L73" s="884" t="s">
        <v>122</v>
      </c>
      <c r="M73" s="884"/>
      <c r="O73" s="753"/>
      <c r="P73" s="753"/>
    </row>
    <row r="74" spans="1:16" s="123" customFormat="1" x14ac:dyDescent="0.25">
      <c r="A74" s="880"/>
      <c r="B74" s="880"/>
      <c r="C74" s="880"/>
      <c r="L74" s="884" t="s">
        <v>123</v>
      </c>
      <c r="M74" s="756"/>
      <c r="O74" s="753"/>
      <c r="P74" s="753"/>
    </row>
    <row r="75" spans="1:16" s="123" customFormat="1" x14ac:dyDescent="0.25">
      <c r="A75" s="881"/>
      <c r="B75" s="761"/>
      <c r="C75" s="761"/>
      <c r="G75" s="761"/>
      <c r="H75" s="761"/>
      <c r="I75" s="882"/>
      <c r="L75" s="883"/>
      <c r="M75" s="761"/>
      <c r="O75" s="753"/>
      <c r="P75" s="753"/>
    </row>
    <row r="76" spans="1:16" s="123" customFormat="1" x14ac:dyDescent="0.25">
      <c r="A76" s="881"/>
      <c r="B76" s="761"/>
      <c r="C76" s="761"/>
      <c r="G76" s="761"/>
      <c r="H76" s="761"/>
      <c r="I76" s="882"/>
      <c r="L76" s="883"/>
      <c r="M76" s="761"/>
      <c r="O76" s="753"/>
      <c r="P76" s="753"/>
    </row>
    <row r="77" spans="1:16" s="123" customFormat="1" x14ac:dyDescent="0.25">
      <c r="A77" s="881"/>
      <c r="B77" s="761"/>
      <c r="C77" s="761"/>
      <c r="G77" s="761"/>
      <c r="H77" s="761"/>
      <c r="I77" s="882"/>
      <c r="L77" s="883"/>
      <c r="M77" s="761"/>
      <c r="O77" s="753"/>
      <c r="P77" s="753"/>
    </row>
    <row r="78" spans="1:16" s="123" customFormat="1" x14ac:dyDescent="0.25">
      <c r="A78" s="881"/>
      <c r="B78" s="761"/>
      <c r="C78" s="761"/>
      <c r="G78" s="761"/>
      <c r="H78" s="761"/>
      <c r="I78" s="882"/>
      <c r="L78" s="883"/>
      <c r="M78" s="761"/>
      <c r="O78" s="753"/>
      <c r="P78" s="753"/>
    </row>
    <row r="79" spans="1:16" s="123" customFormat="1" x14ac:dyDescent="0.25">
      <c r="A79" s="881"/>
      <c r="B79" s="761"/>
      <c r="C79" s="761"/>
      <c r="G79" s="761"/>
      <c r="H79" s="761"/>
      <c r="I79" s="882"/>
      <c r="L79" s="883"/>
      <c r="M79" s="761"/>
      <c r="O79" s="753"/>
      <c r="P79" s="753"/>
    </row>
    <row r="80" spans="1:16" s="123" customFormat="1" x14ac:dyDescent="0.25">
      <c r="A80" s="881"/>
      <c r="B80" s="761"/>
      <c r="C80" s="761"/>
      <c r="G80" s="761"/>
      <c r="H80" s="761"/>
      <c r="I80" s="882"/>
      <c r="L80" s="883"/>
      <c r="M80" s="761"/>
      <c r="O80" s="753"/>
      <c r="P80" s="753"/>
    </row>
    <row r="81" spans="1:16" s="123" customFormat="1" ht="22.5" customHeight="1" x14ac:dyDescent="0.25">
      <c r="A81" s="1486" t="s">
        <v>125</v>
      </c>
      <c r="B81" s="1486"/>
      <c r="C81" s="1486"/>
      <c r="D81" s="879"/>
      <c r="E81" s="879"/>
      <c r="F81" s="1485" t="s">
        <v>126</v>
      </c>
      <c r="G81" s="1485"/>
      <c r="H81" s="1485"/>
      <c r="I81" s="1485" t="s">
        <v>126</v>
      </c>
      <c r="J81" s="1485"/>
      <c r="K81" s="879"/>
      <c r="L81" s="884" t="s">
        <v>127</v>
      </c>
      <c r="M81" s="756"/>
      <c r="O81" s="753"/>
      <c r="P81" s="753"/>
    </row>
  </sheetData>
  <mergeCells count="90">
    <mergeCell ref="G46:H46"/>
    <mergeCell ref="N10:T10"/>
    <mergeCell ref="N17:T31"/>
    <mergeCell ref="L19:L30"/>
    <mergeCell ref="A32:K32"/>
    <mergeCell ref="B33:H33"/>
    <mergeCell ref="I33:L33"/>
    <mergeCell ref="A31:H31"/>
    <mergeCell ref="A10:B10"/>
    <mergeCell ref="E12:L12"/>
    <mergeCell ref="E15:L15"/>
    <mergeCell ref="A16:L16"/>
    <mergeCell ref="A17:L17"/>
    <mergeCell ref="I18:J18"/>
    <mergeCell ref="I19:J19"/>
    <mergeCell ref="I20:J20"/>
    <mergeCell ref="A2:G2"/>
    <mergeCell ref="I2:L2"/>
    <mergeCell ref="A3:G3"/>
    <mergeCell ref="I3:L3"/>
    <mergeCell ref="I5:L5"/>
    <mergeCell ref="A6:L6"/>
    <mergeCell ref="A7:L7"/>
    <mergeCell ref="E8:L8"/>
    <mergeCell ref="A9:D9"/>
    <mergeCell ref="E9:F9"/>
    <mergeCell ref="A47:H47"/>
    <mergeCell ref="B48:H48"/>
    <mergeCell ref="I48:L48"/>
    <mergeCell ref="L35:L46"/>
    <mergeCell ref="G34:H34"/>
    <mergeCell ref="G35:H35"/>
    <mergeCell ref="G36:H36"/>
    <mergeCell ref="G37:H37"/>
    <mergeCell ref="G38:H38"/>
    <mergeCell ref="G39:H39"/>
    <mergeCell ref="G40:H40"/>
    <mergeCell ref="G41:H41"/>
    <mergeCell ref="G42:H42"/>
    <mergeCell ref="G43:H43"/>
    <mergeCell ref="G44:H44"/>
    <mergeCell ref="G45:H45"/>
    <mergeCell ref="L61:L65"/>
    <mergeCell ref="A59:L59"/>
    <mergeCell ref="B49:C49"/>
    <mergeCell ref="G49:H49"/>
    <mergeCell ref="B50:C50"/>
    <mergeCell ref="G50:H50"/>
    <mergeCell ref="A51:J51"/>
    <mergeCell ref="A52:L52"/>
    <mergeCell ref="B53:E53"/>
    <mergeCell ref="G53:H53"/>
    <mergeCell ref="B54:E54"/>
    <mergeCell ref="G54:H54"/>
    <mergeCell ref="A58:J58"/>
    <mergeCell ref="F73:J73"/>
    <mergeCell ref="B60:E60"/>
    <mergeCell ref="B61:E61"/>
    <mergeCell ref="B62:E62"/>
    <mergeCell ref="B63:E63"/>
    <mergeCell ref="A66:J66"/>
    <mergeCell ref="A67:J67"/>
    <mergeCell ref="A63:A64"/>
    <mergeCell ref="A81:C81"/>
    <mergeCell ref="F81:J81"/>
    <mergeCell ref="B55:E55"/>
    <mergeCell ref="G55:H55"/>
    <mergeCell ref="B56:E56"/>
    <mergeCell ref="G56:H56"/>
    <mergeCell ref="B57:E57"/>
    <mergeCell ref="G57:H57"/>
    <mergeCell ref="B65:E65"/>
    <mergeCell ref="B64:E64"/>
    <mergeCell ref="A68:J68"/>
    <mergeCell ref="A69:L69"/>
    <mergeCell ref="A70:L70"/>
    <mergeCell ref="A71:J71"/>
    <mergeCell ref="A72:L72"/>
    <mergeCell ref="A73:C73"/>
    <mergeCell ref="I21:J21"/>
    <mergeCell ref="I22:J22"/>
    <mergeCell ref="I23:J23"/>
    <mergeCell ref="I24:J24"/>
    <mergeCell ref="I25:J25"/>
    <mergeCell ref="I31:J31"/>
    <mergeCell ref="I26:J26"/>
    <mergeCell ref="I27:J27"/>
    <mergeCell ref="I28:J28"/>
    <mergeCell ref="I29:J29"/>
    <mergeCell ref="I30:J3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2"/>
  <sheetViews>
    <sheetView topLeftCell="A29"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18</v>
      </c>
    </row>
    <row r="2" spans="1:22" x14ac:dyDescent="0.25">
      <c r="A2" s="1270" t="s">
        <v>0</v>
      </c>
      <c r="B2" s="1270"/>
      <c r="C2" s="1270"/>
      <c r="D2" s="1270"/>
      <c r="E2" s="1270"/>
      <c r="F2" s="1270"/>
      <c r="G2" s="1270"/>
      <c r="H2" s="950"/>
      <c r="I2" s="1436" t="s">
        <v>1</v>
      </c>
      <c r="J2" s="1436"/>
      <c r="K2" s="1436"/>
      <c r="L2" s="1436"/>
    </row>
    <row r="3" spans="1:22" x14ac:dyDescent="0.25">
      <c r="A3" s="1272" t="s">
        <v>2</v>
      </c>
      <c r="B3" s="1272"/>
      <c r="C3" s="1272"/>
      <c r="D3" s="1272"/>
      <c r="E3" s="1272"/>
      <c r="F3" s="1272"/>
      <c r="G3" s="1272"/>
      <c r="H3" s="951"/>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10570</v>
      </c>
      <c r="F8" s="1442"/>
      <c r="G8" s="1442"/>
      <c r="H8" s="1442"/>
      <c r="I8" s="1442"/>
      <c r="J8" s="1442"/>
      <c r="K8" s="1442"/>
      <c r="L8" s="1442"/>
      <c r="N8" s="828"/>
      <c r="O8" s="823"/>
      <c r="P8" s="823"/>
    </row>
    <row r="9" spans="1:22" ht="34.5" customHeight="1" x14ac:dyDescent="0.25">
      <c r="A9" s="1443" t="s">
        <v>9</v>
      </c>
      <c r="B9" s="1443"/>
      <c r="C9" s="1443"/>
      <c r="D9" s="1443"/>
      <c r="E9" s="1444" t="s">
        <v>10571</v>
      </c>
      <c r="F9" s="1444"/>
      <c r="G9" s="956"/>
      <c r="H9" s="956"/>
      <c r="I9" s="956"/>
      <c r="J9" s="956"/>
      <c r="K9" s="956"/>
      <c r="L9" s="956"/>
      <c r="N9" s="828"/>
      <c r="O9" s="823"/>
      <c r="P9" s="823"/>
    </row>
    <row r="10" spans="1:22" ht="22.5" customHeight="1" x14ac:dyDescent="0.25">
      <c r="A10" s="1445" t="s">
        <v>11</v>
      </c>
      <c r="B10" s="1445"/>
      <c r="C10" s="957"/>
      <c r="E10" s="75" t="s">
        <v>10569</v>
      </c>
      <c r="F10" s="832"/>
      <c r="G10" s="831"/>
      <c r="H10" s="831"/>
      <c r="I10" s="833"/>
      <c r="J10" s="832"/>
      <c r="K10" s="831"/>
      <c r="L10" s="834"/>
      <c r="N10" s="1269"/>
      <c r="O10" s="1269"/>
      <c r="P10" s="1269"/>
      <c r="Q10" s="1269"/>
      <c r="R10" s="1269"/>
      <c r="S10" s="1269"/>
      <c r="T10" s="1269"/>
    </row>
    <row r="11" spans="1:22" ht="22.5" x14ac:dyDescent="0.25">
      <c r="A11" s="957" t="s">
        <v>13</v>
      </c>
      <c r="B11" s="957"/>
      <c r="C11" s="957"/>
      <c r="E11" s="891" t="s">
        <v>10572</v>
      </c>
      <c r="F11" s="832"/>
      <c r="G11" s="831"/>
      <c r="H11" s="831"/>
      <c r="I11" s="833"/>
      <c r="J11" s="832"/>
      <c r="K11" s="831"/>
      <c r="L11" s="834"/>
      <c r="N11" s="949"/>
      <c r="O11" s="949"/>
      <c r="P11" s="949"/>
      <c r="Q11" s="949"/>
      <c r="R11" s="949"/>
      <c r="S11" s="949"/>
      <c r="T11" s="949"/>
    </row>
    <row r="12" spans="1:22" ht="29.25" customHeight="1" x14ac:dyDescent="0.25">
      <c r="A12" s="957" t="s">
        <v>15</v>
      </c>
      <c r="B12" s="957"/>
      <c r="C12" s="957"/>
      <c r="E12" s="1532" t="s">
        <v>10466</v>
      </c>
      <c r="F12" s="1532"/>
      <c r="G12" s="1532"/>
      <c r="H12" s="1532"/>
      <c r="I12" s="1532"/>
      <c r="J12" s="1532"/>
      <c r="K12" s="1532"/>
      <c r="L12" s="1532"/>
      <c r="N12" s="949"/>
      <c r="O12" s="949"/>
      <c r="P12" s="949"/>
      <c r="Q12" s="949"/>
      <c r="R12" s="949"/>
      <c r="S12" s="949"/>
      <c r="T12" s="949"/>
    </row>
    <row r="13" spans="1:22" ht="22.5" customHeight="1" x14ac:dyDescent="0.25">
      <c r="A13" s="957" t="s">
        <v>17</v>
      </c>
      <c r="B13" s="957"/>
      <c r="C13" s="957"/>
      <c r="E13" s="836">
        <f>I21</f>
        <v>2561.3000000000002</v>
      </c>
      <c r="F13" s="957" t="s">
        <v>367</v>
      </c>
      <c r="G13" s="831"/>
      <c r="H13" s="831"/>
      <c r="I13" s="833"/>
      <c r="J13" s="832"/>
      <c r="K13" s="831"/>
      <c r="L13" s="834"/>
      <c r="N13" s="949"/>
      <c r="O13" s="949"/>
      <c r="P13" s="949"/>
      <c r="Q13" s="949"/>
      <c r="R13" s="949"/>
      <c r="S13" s="949"/>
      <c r="T13" s="949"/>
    </row>
    <row r="14" spans="1:22" ht="22.5" customHeight="1" x14ac:dyDescent="0.25">
      <c r="A14" s="957" t="s">
        <v>19</v>
      </c>
      <c r="B14" s="957"/>
      <c r="C14" s="957"/>
      <c r="E14" s="75" t="s">
        <v>10445</v>
      </c>
      <c r="F14" s="832"/>
      <c r="G14" s="831"/>
      <c r="H14" s="831"/>
      <c r="I14" s="833"/>
      <c r="J14" s="832"/>
      <c r="K14" s="831"/>
      <c r="L14" s="834"/>
      <c r="N14" s="949"/>
      <c r="O14" s="949"/>
      <c r="P14" s="949"/>
      <c r="Q14" s="949"/>
      <c r="R14" s="949"/>
      <c r="S14" s="949"/>
      <c r="T14" s="949"/>
    </row>
    <row r="15" spans="1:22" ht="127.5" customHeight="1" x14ac:dyDescent="0.25">
      <c r="A15" s="957" t="s">
        <v>21</v>
      </c>
      <c r="B15" s="957"/>
      <c r="C15" s="957"/>
      <c r="E15" s="1446" t="s">
        <v>10578</v>
      </c>
      <c r="F15" s="1447"/>
      <c r="G15" s="1447"/>
      <c r="H15" s="1447"/>
      <c r="I15" s="1447"/>
      <c r="J15" s="1447"/>
      <c r="K15" s="1447"/>
      <c r="L15" s="1447"/>
      <c r="N15" s="949"/>
      <c r="O15" s="949"/>
      <c r="P15" s="949"/>
      <c r="Q15" s="949"/>
      <c r="R15" s="949"/>
      <c r="S15" s="949"/>
      <c r="T15" s="949"/>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4"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964" t="s">
        <v>25</v>
      </c>
      <c r="B18" s="964" t="s">
        <v>26</v>
      </c>
      <c r="C18" s="964" t="s">
        <v>27</v>
      </c>
      <c r="D18" s="965" t="s">
        <v>10361</v>
      </c>
      <c r="E18" s="965" t="s">
        <v>29</v>
      </c>
      <c r="F18" s="965" t="s">
        <v>30</v>
      </c>
      <c r="G18" s="965" t="s">
        <v>10362</v>
      </c>
      <c r="H18" s="1124" t="s">
        <v>10745</v>
      </c>
      <c r="I18" s="1450" t="s">
        <v>10363</v>
      </c>
      <c r="J18" s="1451"/>
      <c r="K18" s="965" t="s">
        <v>10364</v>
      </c>
      <c r="L18" s="49" t="s">
        <v>10568</v>
      </c>
      <c r="M18" s="97">
        <f>G19*H19</f>
        <v>189210</v>
      </c>
      <c r="N18" s="1499"/>
      <c r="O18" s="1499"/>
      <c r="P18" s="1499"/>
      <c r="Q18" s="1499"/>
      <c r="R18" s="1499"/>
      <c r="S18" s="1499"/>
      <c r="T18" s="1499"/>
    </row>
    <row r="19" spans="1:20" s="2" customFormat="1" ht="33.75" customHeight="1" x14ac:dyDescent="0.25">
      <c r="A19" s="838">
        <v>1</v>
      </c>
      <c r="B19" s="899">
        <v>15</v>
      </c>
      <c r="C19" s="899">
        <v>96</v>
      </c>
      <c r="D19" s="35" t="s">
        <v>18</v>
      </c>
      <c r="E19" s="901" t="s">
        <v>10450</v>
      </c>
      <c r="F19" s="840">
        <v>2</v>
      </c>
      <c r="G19" s="841">
        <f>0.3*530000</f>
        <v>159000</v>
      </c>
      <c r="H19" s="904">
        <v>1.19</v>
      </c>
      <c r="I19" s="1510">
        <v>1760.4</v>
      </c>
      <c r="J19" s="1511"/>
      <c r="K19" s="844">
        <f>ROUND(G19*H19*I19,)</f>
        <v>333085284</v>
      </c>
      <c r="L19" s="1500" t="s">
        <v>10466</v>
      </c>
      <c r="M19" s="25"/>
      <c r="N19" s="1499"/>
      <c r="O19" s="1499"/>
      <c r="P19" s="1499"/>
      <c r="Q19" s="1499"/>
      <c r="R19" s="1499"/>
      <c r="S19" s="1499"/>
      <c r="T19" s="1499"/>
    </row>
    <row r="20" spans="1:20" s="2" customFormat="1" ht="33.75" customHeight="1" x14ac:dyDescent="0.25">
      <c r="A20" s="838">
        <v>2</v>
      </c>
      <c r="B20" s="899">
        <v>193</v>
      </c>
      <c r="C20" s="899">
        <v>96</v>
      </c>
      <c r="D20" s="35" t="s">
        <v>18</v>
      </c>
      <c r="E20" s="901" t="s">
        <v>10450</v>
      </c>
      <c r="F20" s="840">
        <v>2</v>
      </c>
      <c r="G20" s="841">
        <f>0.3*530000</f>
        <v>159000</v>
      </c>
      <c r="H20" s="904">
        <v>1.19</v>
      </c>
      <c r="I20" s="1510">
        <v>800.9</v>
      </c>
      <c r="J20" s="1511">
        <v>1</v>
      </c>
      <c r="K20" s="844">
        <f>ROUND(G20*H20*I20,)</f>
        <v>151538289</v>
      </c>
      <c r="L20" s="1500"/>
      <c r="M20" s="25"/>
      <c r="N20" s="1499"/>
      <c r="O20" s="1499"/>
      <c r="P20" s="1499"/>
      <c r="Q20" s="1499"/>
      <c r="R20" s="1499"/>
      <c r="S20" s="1499"/>
      <c r="T20" s="1499"/>
    </row>
    <row r="21" spans="1:20" ht="33.75" customHeight="1" x14ac:dyDescent="0.25">
      <c r="A21" s="1452" t="s">
        <v>39</v>
      </c>
      <c r="B21" s="1453"/>
      <c r="C21" s="1453"/>
      <c r="D21" s="1453"/>
      <c r="E21" s="1453"/>
      <c r="F21" s="1453"/>
      <c r="G21" s="1453"/>
      <c r="H21" s="1454"/>
      <c r="I21" s="1512">
        <f>SUM(I19:I20)</f>
        <v>2561.3000000000002</v>
      </c>
      <c r="J21" s="1513"/>
      <c r="K21" s="848">
        <f>SUM(K19:K20)</f>
        <v>484623573</v>
      </c>
      <c r="L21" s="849"/>
      <c r="N21" s="1499"/>
      <c r="O21" s="1499"/>
      <c r="P21" s="1499"/>
      <c r="Q21" s="1499"/>
      <c r="R21" s="1499"/>
      <c r="S21" s="1499"/>
      <c r="T21" s="1499"/>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53"/>
      <c r="B24" s="850" t="s">
        <v>26</v>
      </c>
      <c r="C24" s="851" t="s">
        <v>27</v>
      </c>
      <c r="D24" s="959" t="s">
        <v>10361</v>
      </c>
      <c r="E24" s="959" t="s">
        <v>29</v>
      </c>
      <c r="F24" s="959" t="s">
        <v>30</v>
      </c>
      <c r="G24" s="1461" t="s">
        <v>31</v>
      </c>
      <c r="H24" s="1462"/>
      <c r="I24" s="852" t="s">
        <v>33</v>
      </c>
      <c r="J24" s="959" t="s">
        <v>44</v>
      </c>
      <c r="K24" s="959" t="s">
        <v>35</v>
      </c>
      <c r="L24" s="49" t="s">
        <v>41</v>
      </c>
      <c r="M24" s="955"/>
    </row>
    <row r="25" spans="1:20" ht="59.25" customHeight="1" x14ac:dyDescent="0.25">
      <c r="A25" s="952">
        <f t="shared" ref="A25:I25" si="0">A19</f>
        <v>1</v>
      </c>
      <c r="B25" s="952">
        <f t="shared" si="0"/>
        <v>15</v>
      </c>
      <c r="C25" s="952">
        <f t="shared" si="0"/>
        <v>96</v>
      </c>
      <c r="D25" s="952" t="str">
        <f t="shared" si="0"/>
        <v>m²</v>
      </c>
      <c r="E25" s="952" t="str">
        <f t="shared" si="0"/>
        <v>LUK</v>
      </c>
      <c r="F25" s="60">
        <f t="shared" si="0"/>
        <v>2</v>
      </c>
      <c r="G25" s="1463">
        <f t="shared" si="0"/>
        <v>159000</v>
      </c>
      <c r="H25" s="1464"/>
      <c r="I25" s="855">
        <f t="shared" si="0"/>
        <v>1760.4</v>
      </c>
      <c r="J25" s="839">
        <v>1.5</v>
      </c>
      <c r="K25" s="63">
        <f>G25*I25*J25</f>
        <v>419855400</v>
      </c>
      <c r="L25" s="1521" t="s">
        <v>10749</v>
      </c>
      <c r="M25" s="955"/>
    </row>
    <row r="26" spans="1:20" ht="59.25" customHeight="1" x14ac:dyDescent="0.25">
      <c r="A26" s="952">
        <f t="shared" ref="A26:I26" si="1">A20</f>
        <v>2</v>
      </c>
      <c r="B26" s="952">
        <f t="shared" si="1"/>
        <v>193</v>
      </c>
      <c r="C26" s="952">
        <f t="shared" si="1"/>
        <v>96</v>
      </c>
      <c r="D26" s="952" t="str">
        <f t="shared" si="1"/>
        <v>m²</v>
      </c>
      <c r="E26" s="952" t="str">
        <f t="shared" si="1"/>
        <v>LUK</v>
      </c>
      <c r="F26" s="60">
        <f t="shared" si="1"/>
        <v>2</v>
      </c>
      <c r="G26" s="1463">
        <f t="shared" si="1"/>
        <v>159000</v>
      </c>
      <c r="H26" s="1464">
        <f t="shared" si="1"/>
        <v>1.19</v>
      </c>
      <c r="I26" s="855">
        <f t="shared" si="1"/>
        <v>800.9</v>
      </c>
      <c r="J26" s="839">
        <v>1.5</v>
      </c>
      <c r="K26" s="63">
        <f>G26*I26*J26</f>
        <v>191014650</v>
      </c>
      <c r="L26" s="1529"/>
      <c r="M26" s="955"/>
    </row>
    <row r="27" spans="1:20" s="116" customFormat="1" ht="33" customHeight="1" x14ac:dyDescent="0.25">
      <c r="A27" s="1289" t="s">
        <v>10368</v>
      </c>
      <c r="B27" s="1289"/>
      <c r="C27" s="1289"/>
      <c r="D27" s="1289"/>
      <c r="E27" s="1289"/>
      <c r="F27" s="1289"/>
      <c r="G27" s="1289"/>
      <c r="H27" s="1289"/>
      <c r="I27" s="846">
        <f>SUM(I25:I26)</f>
        <v>2561.3000000000002</v>
      </c>
      <c r="J27" s="893"/>
      <c r="K27" s="894">
        <f>SUM(K25:K26)</f>
        <v>610870050</v>
      </c>
      <c r="L27" s="895"/>
      <c r="M27" s="955"/>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2" customFormat="1" ht="67.5" customHeight="1" x14ac:dyDescent="0.25">
      <c r="A29" s="952"/>
      <c r="B29" s="1469" t="s">
        <v>10371</v>
      </c>
      <c r="C29" s="1469"/>
      <c r="D29" s="959" t="s">
        <v>50</v>
      </c>
      <c r="E29" s="959" t="s">
        <v>51</v>
      </c>
      <c r="F29" s="959" t="s">
        <v>52</v>
      </c>
      <c r="G29" s="1469" t="s">
        <v>53</v>
      </c>
      <c r="H29" s="1469"/>
      <c r="I29" s="859" t="s">
        <v>54</v>
      </c>
      <c r="J29" s="959" t="s">
        <v>44</v>
      </c>
      <c r="K29" s="860" t="s">
        <v>35</v>
      </c>
      <c r="L29" s="861" t="s">
        <v>41</v>
      </c>
      <c r="M29" s="821"/>
      <c r="O29" s="862"/>
      <c r="P29" s="862"/>
    </row>
    <row r="30" spans="1:20" ht="34.5" customHeight="1" x14ac:dyDescent="0.25">
      <c r="A30" s="952"/>
      <c r="B30" s="1285" t="s">
        <v>10372</v>
      </c>
      <c r="C30" s="1285"/>
      <c r="D30" s="952"/>
      <c r="E30" s="952" t="s">
        <v>56</v>
      </c>
      <c r="F30" s="952">
        <v>6</v>
      </c>
      <c r="G30" s="1286">
        <f>20000*30</f>
        <v>600000</v>
      </c>
      <c r="H30" s="1286"/>
      <c r="I30" s="952">
        <v>2</v>
      </c>
      <c r="J30" s="727">
        <v>0.5</v>
      </c>
      <c r="K30" s="73">
        <f>F30*G30*I30*J30</f>
        <v>3600000</v>
      </c>
      <c r="L30" s="74"/>
      <c r="M30" s="822"/>
      <c r="O30" s="823"/>
      <c r="P30" s="823"/>
    </row>
    <row r="31" spans="1:20" ht="30.75" customHeight="1" x14ac:dyDescent="0.25">
      <c r="A31" s="1289" t="s">
        <v>10373</v>
      </c>
      <c r="B31" s="1289"/>
      <c r="C31" s="1289"/>
      <c r="D31" s="1289"/>
      <c r="E31" s="1289"/>
      <c r="F31" s="1289"/>
      <c r="G31" s="1289"/>
      <c r="H31" s="1289"/>
      <c r="I31" s="1289"/>
      <c r="J31" s="1289"/>
      <c r="K31" s="76">
        <f>K27+K30</f>
        <v>614470050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962" t="s">
        <v>60</v>
      </c>
      <c r="G33" s="1480" t="s">
        <v>31</v>
      </c>
      <c r="H33" s="1480"/>
      <c r="I33" s="865" t="s">
        <v>61</v>
      </c>
      <c r="J33" s="866" t="s">
        <v>34</v>
      </c>
      <c r="K33" s="958" t="s">
        <v>35</v>
      </c>
      <c r="L33" s="853" t="s">
        <v>41</v>
      </c>
    </row>
    <row r="34" spans="1:17" ht="40.5" hidden="1" customHeight="1" x14ac:dyDescent="0.25">
      <c r="A34" s="952">
        <v>1</v>
      </c>
      <c r="B34" s="1508" t="str">
        <f>'vật kiến trúc 2026'!B440</f>
        <v>Đồng hồ điện phụ</v>
      </c>
      <c r="C34" s="1508"/>
      <c r="D34" s="1508"/>
      <c r="E34" s="1508"/>
      <c r="F34" s="953" t="str">
        <f>VLOOKUP(B34,'[3]vật kiến trúc 2026'!$B$3:$D$442,2,0)</f>
        <v>cái</v>
      </c>
      <c r="G34" s="1509">
        <f>VLOOKUP(B34,'[3]vật kiến trúc 2026'!B31:$D$442,3,0)</f>
        <v>750000</v>
      </c>
      <c r="H34" s="1509"/>
      <c r="I34" s="936">
        <v>1</v>
      </c>
      <c r="J34" s="868">
        <v>0.8</v>
      </c>
      <c r="K34" s="844">
        <f t="shared" ref="K34:K37" si="2">ROUND(G34*I34*J34,)</f>
        <v>600000</v>
      </c>
      <c r="L34" s="869" t="e">
        <f>VLOOKUP(B34,'[3]vật kiến trúc 2026'!B32:$L$442,4,0)</f>
        <v>#REF!</v>
      </c>
    </row>
    <row r="35" spans="1:17" ht="40.5" hidden="1" customHeight="1" x14ac:dyDescent="0.25">
      <c r="A35" s="952">
        <v>2</v>
      </c>
      <c r="B35" s="1508" t="str">
        <f>'vật kiến trúc 2026'!B277</f>
        <v>Trụ sắt tráng kẽm D90 cao 6m</v>
      </c>
      <c r="C35" s="1508"/>
      <c r="D35" s="1508"/>
      <c r="E35" s="1508"/>
      <c r="F35" s="953" t="str">
        <f>VLOOKUP(B35,'[3]vật kiến trúc 2026'!$B$3:$D$442,2,0)</f>
        <v>trụ</v>
      </c>
      <c r="G35" s="1509">
        <f>VLOOKUP(B35,'[3]vật kiến trúc 2026'!B32:$D$442,3,0)</f>
        <v>864000</v>
      </c>
      <c r="H35" s="1509"/>
      <c r="I35" s="936">
        <v>4</v>
      </c>
      <c r="J35" s="868">
        <v>0.8</v>
      </c>
      <c r="K35" s="844">
        <f t="shared" si="2"/>
        <v>2764800</v>
      </c>
      <c r="L35" s="869" t="str">
        <f>VLOOKUP(B35,'[3]vật kiến trúc 2026'!B33:$L$442,4,0)</f>
        <v>áp bằng trụ điện bằng ống sắt tráng kẽm D90</v>
      </c>
    </row>
    <row r="36" spans="1:17" ht="40.5" hidden="1" customHeight="1" x14ac:dyDescent="0.25">
      <c r="A36" s="952">
        <v>3</v>
      </c>
      <c r="B36" s="1508" t="str">
        <f>'vật kiến trúc 2026'!B35</f>
        <v>Giếng khoan Ф 140, ống chống nhựa</v>
      </c>
      <c r="C36" s="1508"/>
      <c r="D36" s="1508"/>
      <c r="E36" s="1508"/>
      <c r="F36" s="953" t="str">
        <f>VLOOKUP(B36,'[3]vật kiến trúc 2026'!$B$3:$D$442,2,0)</f>
        <v>mét</v>
      </c>
      <c r="G36" s="1509">
        <f>VLOOKUP(B36,'[3]vật kiến trúc 2026'!B33:$D$442,3,0)</f>
        <v>864000</v>
      </c>
      <c r="H36" s="1509"/>
      <c r="I36" s="906">
        <v>69</v>
      </c>
      <c r="J36" s="868">
        <v>0.8</v>
      </c>
      <c r="K36" s="844">
        <f t="shared" si="2"/>
        <v>47692800</v>
      </c>
      <c r="L36" s="869" t="e">
        <f>VLOOKUP(B36,'[3]vật kiến trúc 2026'!B34:$L$442,4,0)</f>
        <v>#REF!</v>
      </c>
    </row>
    <row r="37" spans="1:17" ht="40.5" hidden="1" customHeight="1" x14ac:dyDescent="0.25">
      <c r="A37" s="952">
        <v>4</v>
      </c>
      <c r="B37" s="1508" t="str">
        <f>B36</f>
        <v>Giếng khoan Ф 140, ống chống nhựa</v>
      </c>
      <c r="C37" s="1508"/>
      <c r="D37" s="1508"/>
      <c r="E37" s="1508"/>
      <c r="F37" s="953" t="str">
        <f>VLOOKUP(B37,'[3]vật kiến trúc 2026'!$B$3:$D$442,2,0)</f>
        <v>mét</v>
      </c>
      <c r="G37" s="1509">
        <f>VLOOKUP(B37,'[3]vật kiến trúc 2026'!B34:$D$442,3,0)</f>
        <v>864000</v>
      </c>
      <c r="H37" s="1509"/>
      <c r="I37" s="906">
        <v>48</v>
      </c>
      <c r="J37" s="868">
        <v>0.8</v>
      </c>
      <c r="K37" s="844">
        <f t="shared" si="2"/>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03"/>
      <c r="N39" s="926"/>
      <c r="O39" s="931"/>
    </row>
    <row r="40" spans="1:17" ht="56.25" customHeight="1" x14ac:dyDescent="0.25">
      <c r="A40" s="958" t="s">
        <v>25</v>
      </c>
      <c r="B40" s="1480" t="s">
        <v>87</v>
      </c>
      <c r="C40" s="1480"/>
      <c r="D40" s="1480"/>
      <c r="E40" s="1480"/>
      <c r="F40" s="958" t="s">
        <v>60</v>
      </c>
      <c r="G40" s="958" t="s">
        <v>31</v>
      </c>
      <c r="H40" s="962" t="s">
        <v>10516</v>
      </c>
      <c r="I40" s="865" t="s">
        <v>61</v>
      </c>
      <c r="J40" s="866" t="s">
        <v>34</v>
      </c>
      <c r="K40" s="958" t="s">
        <v>35</v>
      </c>
      <c r="L40" s="853" t="s">
        <v>41</v>
      </c>
      <c r="M40" s="3">
        <f>I20</f>
        <v>800.9</v>
      </c>
      <c r="N40" s="2"/>
      <c r="O40" s="927"/>
      <c r="P40" s="928"/>
      <c r="Q40" s="932"/>
    </row>
    <row r="41" spans="1:17" ht="24.75" customHeight="1" x14ac:dyDescent="0.25">
      <c r="A41" s="952">
        <v>1</v>
      </c>
      <c r="B41" s="1544" t="str">
        <f>'CÂY TRỒNG 2026'!B4</f>
        <v>Cây lúa Hè Thu, Mùa</v>
      </c>
      <c r="C41" s="1544"/>
      <c r="D41" s="1544"/>
      <c r="E41" s="1544"/>
      <c r="F41" s="953" t="str">
        <f>VLOOKUP(B41,'[3]CÂY TRỒNG 2026'!$B$3:$D$10269,2,0)</f>
        <v>ha</v>
      </c>
      <c r="G41" s="732">
        <f>VLOOKUP(B41,'[3]CÂY TRỒNG 2026'!$B$3:$D$10269,3,0)</f>
        <v>25500000</v>
      </c>
      <c r="H41" s="909">
        <f>VLOOKUP(B41,'CÂY TRỒNG 2026'!$B$3:$E$9990,4,0)</f>
        <v>0</v>
      </c>
      <c r="I41" s="870">
        <f>1760.4/10000</f>
        <v>0.17604</v>
      </c>
      <c r="J41" s="727">
        <v>1</v>
      </c>
      <c r="K41" s="963">
        <f t="shared" ref="K41:K46" si="3">ROUND(G41*I41*J41,)</f>
        <v>4489020</v>
      </c>
      <c r="L41" s="934"/>
      <c r="M41" s="931"/>
      <c r="N41" s="90"/>
      <c r="Q41" s="933"/>
    </row>
    <row r="42" spans="1:17" ht="24.75" customHeight="1" x14ac:dyDescent="0.25">
      <c r="A42" s="952">
        <v>2</v>
      </c>
      <c r="B42" s="1544" t="str">
        <f>'CÂY TRỒNG 2026'!B2431</f>
        <v>Sao tía &gt;18-21 cm</v>
      </c>
      <c r="C42" s="1544"/>
      <c r="D42" s="1544"/>
      <c r="E42" s="1544"/>
      <c r="F42" s="953" t="str">
        <f>VLOOKUP(B42,'[3]CÂY TRỒNG 2026'!$B$3:$D$10269,2,0)</f>
        <v>cây</v>
      </c>
      <c r="G42" s="732">
        <f>VLOOKUP(B42,'[3]CÂY TRỒNG 2026'!$B$3:$D$10269,3,0)</f>
        <v>666315</v>
      </c>
      <c r="H42" s="952">
        <f>VLOOKUP(B42,'CÂY TRỒNG 2026'!$B$3:$E$9990,4,0)</f>
        <v>833</v>
      </c>
      <c r="I42" s="867">
        <v>1</v>
      </c>
      <c r="J42" s="727">
        <v>0.8</v>
      </c>
      <c r="K42" s="905">
        <f t="shared" si="3"/>
        <v>533052</v>
      </c>
      <c r="L42" s="934"/>
      <c r="M42" s="931">
        <f>I42*10000/H42</f>
        <v>12.004801920768307</v>
      </c>
      <c r="N42" s="90"/>
      <c r="Q42" s="933"/>
    </row>
    <row r="43" spans="1:17" ht="24.75" customHeight="1" x14ac:dyDescent="0.25">
      <c r="A43" s="954">
        <v>3</v>
      </c>
      <c r="B43" s="1544" t="str">
        <f>'CÂY TRỒNG 2026'!B6878</f>
        <v>Gáo đỏ &gt;39-42 cm</v>
      </c>
      <c r="C43" s="1544"/>
      <c r="D43" s="1544"/>
      <c r="E43" s="1544"/>
      <c r="F43" s="953" t="str">
        <f>VLOOKUP(B43,'[3]CÂY TRỒNG 2026'!$B$3:$D$10269,2,0)</f>
        <v>cây</v>
      </c>
      <c r="G43" s="732">
        <f>VLOOKUP(B43,'[3]CÂY TRỒNG 2026'!$B$3:$D$10269,3,0)</f>
        <v>719533</v>
      </c>
      <c r="H43" s="952">
        <f>VLOOKUP(B43,'CÂY TRỒNG 2026'!$B$3:$E$9990,4,0)</f>
        <v>833</v>
      </c>
      <c r="I43" s="867">
        <v>1</v>
      </c>
      <c r="J43" s="727">
        <v>0.8</v>
      </c>
      <c r="K43" s="963">
        <f t="shared" si="3"/>
        <v>575626</v>
      </c>
      <c r="L43" s="934"/>
      <c r="M43" s="931">
        <f t="shared" ref="M43:M46" si="4">I43*10000/H43</f>
        <v>12.004801920768307</v>
      </c>
      <c r="N43" s="926"/>
      <c r="O43" s="928"/>
    </row>
    <row r="44" spans="1:17" ht="24.75" customHeight="1" x14ac:dyDescent="0.25">
      <c r="A44" s="954">
        <v>4</v>
      </c>
      <c r="B44" s="1544" t="str">
        <f>'CÂY TRỒNG 2026'!B9748</f>
        <v>Keo lá tràm &gt;25 cm</v>
      </c>
      <c r="C44" s="1544"/>
      <c r="D44" s="1544"/>
      <c r="E44" s="1544"/>
      <c r="F44" s="953" t="str">
        <f>VLOOKUP(B44,'[3]CÂY TRỒNG 2026'!$B$3:$D$10269,2,0)</f>
        <v>cây</v>
      </c>
      <c r="G44" s="732">
        <f>VLOOKUP(B44,'[3]CÂY TRỒNG 2026'!$B$3:$D$10269,3,0)</f>
        <v>172153</v>
      </c>
      <c r="H44" s="952">
        <f>VLOOKUP(B44,'CÂY TRỒNG 2026'!$B$3:$E$9990,4,0)</f>
        <v>2000</v>
      </c>
      <c r="I44" s="867">
        <v>1</v>
      </c>
      <c r="J44" s="727">
        <v>0.8</v>
      </c>
      <c r="K44" s="963">
        <f t="shared" si="3"/>
        <v>137722</v>
      </c>
      <c r="L44" s="934"/>
      <c r="M44" s="931">
        <f t="shared" si="4"/>
        <v>5</v>
      </c>
      <c r="N44" s="926"/>
      <c r="O44" s="928"/>
    </row>
    <row r="45" spans="1:17" ht="24.75" customHeight="1" x14ac:dyDescent="0.25">
      <c r="A45" s="954">
        <v>5</v>
      </c>
      <c r="B45" s="1544" t="str">
        <f>'CÂY TRỒNG 2026'!B6204</f>
        <v>Xà cừ &gt;42 cm</v>
      </c>
      <c r="C45" s="1544"/>
      <c r="D45" s="1544"/>
      <c r="E45" s="1544"/>
      <c r="F45" s="953" t="str">
        <f>VLOOKUP(B45,'[3]CÂY TRỒNG 2026'!$B$3:$D$10269,2,0)</f>
        <v>cây</v>
      </c>
      <c r="G45" s="732">
        <f>VLOOKUP(B45,'[3]CÂY TRỒNG 2026'!$B$3:$D$10269,3,0)</f>
        <v>904456</v>
      </c>
      <c r="H45" s="952">
        <f>VLOOKUP(B45,'CÂY TRỒNG 2026'!$B$3:$E$9990,4,0)</f>
        <v>833</v>
      </c>
      <c r="I45" s="867">
        <v>7</v>
      </c>
      <c r="J45" s="727">
        <v>0.8</v>
      </c>
      <c r="K45" s="963">
        <f t="shared" si="3"/>
        <v>5064954</v>
      </c>
      <c r="L45" s="934"/>
      <c r="M45" s="931">
        <f t="shared" si="4"/>
        <v>84.033613445378151</v>
      </c>
      <c r="N45" s="926"/>
      <c r="O45" s="928"/>
    </row>
    <row r="46" spans="1:17" ht="24.75" customHeight="1" x14ac:dyDescent="0.25">
      <c r="A46" s="954">
        <v>6</v>
      </c>
      <c r="B46" s="1544" t="str">
        <f>'CÂY TRỒNG 2026'!B6199</f>
        <v>Xà cừ &gt;27-30 cm</v>
      </c>
      <c r="C46" s="1544"/>
      <c r="D46" s="1544"/>
      <c r="E46" s="1544"/>
      <c r="F46" s="953" t="str">
        <f>VLOOKUP(B46,'[3]CÂY TRỒNG 2026'!$B$3:$D$10269,2,0)</f>
        <v>cây</v>
      </c>
      <c r="G46" s="732">
        <f>VLOOKUP(B46,'[3]CÂY TRỒNG 2026'!$B$3:$D$10269,3,0)</f>
        <v>633102</v>
      </c>
      <c r="H46" s="952">
        <f>VLOOKUP(B46,'CÂY TRỒNG 2026'!$B$3:$E$9990,4,0)</f>
        <v>833</v>
      </c>
      <c r="I46" s="867">
        <v>39</v>
      </c>
      <c r="J46" s="727">
        <v>0.8</v>
      </c>
      <c r="K46" s="963">
        <f t="shared" si="3"/>
        <v>19752782</v>
      </c>
      <c r="L46" s="934"/>
      <c r="M46" s="931">
        <f t="shared" si="4"/>
        <v>468.187274909964</v>
      </c>
      <c r="N46" s="926"/>
      <c r="O46" s="928"/>
    </row>
    <row r="47" spans="1:17" ht="28.5" customHeight="1" x14ac:dyDescent="0.25">
      <c r="A47" s="1480" t="s">
        <v>111</v>
      </c>
      <c r="B47" s="1480"/>
      <c r="C47" s="1480"/>
      <c r="D47" s="1480"/>
      <c r="E47" s="1480"/>
      <c r="F47" s="1480"/>
      <c r="G47" s="1480"/>
      <c r="H47" s="1480"/>
      <c r="I47" s="1480"/>
      <c r="J47" s="1480"/>
      <c r="K47" s="111">
        <f>SUM(K41:K46)</f>
        <v>30553156</v>
      </c>
      <c r="L47" s="872"/>
      <c r="M47" s="874">
        <f>SUM(M42:M46)</f>
        <v>581.2304921968788</v>
      </c>
      <c r="N47" s="3"/>
    </row>
    <row r="48" spans="1:17" ht="41.25" customHeight="1" x14ac:dyDescent="0.25">
      <c r="A48" s="1481" t="s">
        <v>10429</v>
      </c>
      <c r="B48" s="1482"/>
      <c r="C48" s="1482"/>
      <c r="D48" s="1482"/>
      <c r="E48" s="1482"/>
      <c r="F48" s="1482"/>
      <c r="G48" s="1482"/>
      <c r="H48" s="1482"/>
      <c r="I48" s="1482"/>
      <c r="J48" s="1482"/>
      <c r="K48" s="111">
        <f>IF(K21+K31+K38+K47&lt;20000000,2000000,IF(K21+K31+K38+K47&lt;50000000,4000000,IF(K21+K31+K38+K47&lt;100000000,8000000,IF(K21+K31+K38+K47&lt;200000000,12000000,IF(K21+K31+K38+K47&lt;500000000,16000000,20000000)))))</f>
        <v>20000000</v>
      </c>
      <c r="L48" s="112" t="s">
        <v>113</v>
      </c>
      <c r="N48" s="921"/>
    </row>
    <row r="49" spans="1:16" ht="30" customHeight="1" x14ac:dyDescent="0.25">
      <c r="A49" s="1480" t="s">
        <v>10574</v>
      </c>
      <c r="B49" s="1480"/>
      <c r="C49" s="1480"/>
      <c r="D49" s="1480"/>
      <c r="E49" s="1480"/>
      <c r="F49" s="1480"/>
      <c r="G49" s="1480"/>
      <c r="H49" s="1480"/>
      <c r="I49" s="1480"/>
      <c r="J49" s="1480"/>
      <c r="K49" s="875">
        <f>K48+K47+K38+K21+K31</f>
        <v>1149646779</v>
      </c>
      <c r="L49" s="872"/>
      <c r="M49" s="114">
        <f>K48+K31+K21+K47+K38</f>
        <v>1149646779</v>
      </c>
    </row>
    <row r="50" spans="1:16" s="116" customFormat="1" ht="37.5" customHeight="1" x14ac:dyDescent="0.25">
      <c r="A50" s="1483" t="s">
        <v>115</v>
      </c>
      <c r="B50" s="1483"/>
      <c r="C50" s="1483"/>
      <c r="D50" s="1483"/>
      <c r="E50" s="1483"/>
      <c r="F50" s="1483"/>
      <c r="G50" s="1483"/>
      <c r="H50" s="1483"/>
      <c r="I50" s="1483"/>
      <c r="J50" s="1483"/>
      <c r="K50" s="1483"/>
      <c r="L50" s="1483"/>
      <c r="M50" s="955"/>
      <c r="O50" s="876"/>
      <c r="P50" s="876"/>
    </row>
    <row r="51" spans="1:16" s="119" customFormat="1" ht="37.5" customHeight="1" x14ac:dyDescent="0.25">
      <c r="A51" s="1479" t="s">
        <v>10375</v>
      </c>
      <c r="B51" s="1479"/>
      <c r="C51" s="1479"/>
      <c r="D51" s="1479"/>
      <c r="E51" s="1479"/>
      <c r="F51" s="1479"/>
      <c r="G51" s="1479"/>
      <c r="H51" s="1479"/>
      <c r="I51" s="1479"/>
      <c r="J51" s="1479"/>
      <c r="K51" s="1479"/>
      <c r="L51" s="1479"/>
      <c r="M51" s="961"/>
      <c r="O51" s="876"/>
      <c r="P51" s="876"/>
    </row>
    <row r="52" spans="1:16" s="119" customFormat="1" ht="54" customHeight="1" x14ac:dyDescent="0.25">
      <c r="A52" s="1479" t="s">
        <v>117</v>
      </c>
      <c r="B52" s="1479"/>
      <c r="C52" s="1479"/>
      <c r="D52" s="1479"/>
      <c r="E52" s="1479"/>
      <c r="F52" s="1479"/>
      <c r="G52" s="1479"/>
      <c r="H52" s="1479"/>
      <c r="I52" s="1479"/>
      <c r="J52" s="1479"/>
      <c r="K52" s="877">
        <f>K49</f>
        <v>1149646779</v>
      </c>
      <c r="L52" s="960" t="s">
        <v>118</v>
      </c>
      <c r="M52" s="961"/>
      <c r="O52" s="876"/>
      <c r="P52" s="876"/>
    </row>
    <row r="53" spans="1:16" s="119" customFormat="1" ht="14.25" x14ac:dyDescent="0.25">
      <c r="A53" s="1479" t="s">
        <v>119</v>
      </c>
      <c r="B53" s="1479"/>
      <c r="C53" s="1479"/>
      <c r="D53" s="1479"/>
      <c r="E53" s="1479"/>
      <c r="F53" s="1479"/>
      <c r="G53" s="1479"/>
      <c r="H53" s="1479"/>
      <c r="I53" s="1479"/>
      <c r="J53" s="1479"/>
      <c r="K53" s="1479"/>
      <c r="L53" s="1479"/>
      <c r="M53" s="961"/>
      <c r="O53" s="876"/>
      <c r="P53" s="876"/>
    </row>
    <row r="54" spans="1:16" s="123" customFormat="1" ht="15" customHeight="1" x14ac:dyDescent="0.25">
      <c r="A54" s="1484" t="s">
        <v>120</v>
      </c>
      <c r="B54" s="1484"/>
      <c r="C54" s="1484"/>
      <c r="D54" s="879"/>
      <c r="E54" s="879"/>
      <c r="F54" s="1485" t="s">
        <v>10444</v>
      </c>
      <c r="G54" s="1485"/>
      <c r="H54" s="1485"/>
      <c r="I54" s="1485"/>
      <c r="J54" s="1485"/>
      <c r="K54" s="879"/>
      <c r="L54" s="961" t="s">
        <v>122</v>
      </c>
      <c r="M54" s="961"/>
      <c r="O54" s="753"/>
      <c r="P54" s="753"/>
    </row>
    <row r="55" spans="1:16" s="123" customFormat="1" x14ac:dyDescent="0.25">
      <c r="A55" s="880"/>
      <c r="B55" s="880"/>
      <c r="C55" s="880"/>
      <c r="L55" s="961" t="s">
        <v>123</v>
      </c>
      <c r="M55" s="756"/>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x14ac:dyDescent="0.25">
      <c r="A61" s="881"/>
      <c r="B61" s="761"/>
      <c r="C61" s="761"/>
      <c r="G61" s="761"/>
      <c r="H61" s="761"/>
      <c r="I61" s="882"/>
      <c r="L61" s="883"/>
      <c r="M61" s="761"/>
      <c r="O61" s="753"/>
      <c r="P61" s="753"/>
    </row>
    <row r="62" spans="1:16" s="123" customFormat="1" ht="22.5" customHeight="1" x14ac:dyDescent="0.25">
      <c r="A62" s="1486" t="s">
        <v>125</v>
      </c>
      <c r="B62" s="1486"/>
      <c r="C62" s="1486"/>
      <c r="D62" s="879"/>
      <c r="E62" s="879"/>
      <c r="F62" s="1485" t="s">
        <v>126</v>
      </c>
      <c r="G62" s="1485"/>
      <c r="H62" s="1485"/>
      <c r="I62" s="1485" t="s">
        <v>126</v>
      </c>
      <c r="J62" s="1485"/>
      <c r="K62" s="879"/>
      <c r="L62" s="961" t="s">
        <v>127</v>
      </c>
      <c r="M62" s="756"/>
      <c r="O62" s="753"/>
      <c r="P62" s="753"/>
    </row>
  </sheetData>
  <mergeCells count="69">
    <mergeCell ref="N10:T10"/>
    <mergeCell ref="A2:G2"/>
    <mergeCell ref="I2:L2"/>
    <mergeCell ref="A3:G3"/>
    <mergeCell ref="I3:L3"/>
    <mergeCell ref="I5:L5"/>
    <mergeCell ref="A6:L6"/>
    <mergeCell ref="A7:L7"/>
    <mergeCell ref="E8:L8"/>
    <mergeCell ref="A9:D9"/>
    <mergeCell ref="E9:F9"/>
    <mergeCell ref="A10:B10"/>
    <mergeCell ref="E12:L12"/>
    <mergeCell ref="E15:L15"/>
    <mergeCell ref="A16:L16"/>
    <mergeCell ref="A17:L17"/>
    <mergeCell ref="N17:T21"/>
    <mergeCell ref="L19:L20"/>
    <mergeCell ref="A21:H21"/>
    <mergeCell ref="I18:J18"/>
    <mergeCell ref="I19:J19"/>
    <mergeCell ref="I20:J20"/>
    <mergeCell ref="I21:J21"/>
    <mergeCell ref="A32:L32"/>
    <mergeCell ref="A22:K22"/>
    <mergeCell ref="B23:H23"/>
    <mergeCell ref="I23:L23"/>
    <mergeCell ref="L25:L26"/>
    <mergeCell ref="A27:H27"/>
    <mergeCell ref="B28:H28"/>
    <mergeCell ref="I28:L28"/>
    <mergeCell ref="G24:H24"/>
    <mergeCell ref="G25:H25"/>
    <mergeCell ref="G26:H26"/>
    <mergeCell ref="B29:C29"/>
    <mergeCell ref="G29:H29"/>
    <mergeCell ref="B30:C30"/>
    <mergeCell ref="G30:H30"/>
    <mergeCell ref="A31:J31"/>
    <mergeCell ref="A39:L39"/>
    <mergeCell ref="B33:E33"/>
    <mergeCell ref="G33:H33"/>
    <mergeCell ref="B34:E34"/>
    <mergeCell ref="G34:H34"/>
    <mergeCell ref="B35:E35"/>
    <mergeCell ref="G35:H35"/>
    <mergeCell ref="B36:E36"/>
    <mergeCell ref="G36:H36"/>
    <mergeCell ref="B37:E37"/>
    <mergeCell ref="G37:H37"/>
    <mergeCell ref="A38:J38"/>
    <mergeCell ref="A50:L50"/>
    <mergeCell ref="A51:L51"/>
    <mergeCell ref="A52:J52"/>
    <mergeCell ref="B40:E40"/>
    <mergeCell ref="B41:E41"/>
    <mergeCell ref="B42:E42"/>
    <mergeCell ref="B43:E43"/>
    <mergeCell ref="B44:E44"/>
    <mergeCell ref="B45:E45"/>
    <mergeCell ref="B46:E46"/>
    <mergeCell ref="A47:J47"/>
    <mergeCell ref="A48:J48"/>
    <mergeCell ref="A49:J49"/>
    <mergeCell ref="A53:L53"/>
    <mergeCell ref="A54:C54"/>
    <mergeCell ref="F54:J54"/>
    <mergeCell ref="A62:C62"/>
    <mergeCell ref="F62:J62"/>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9"/>
  <sheetViews>
    <sheetView topLeftCell="A2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19</v>
      </c>
    </row>
    <row r="2" spans="1:22" x14ac:dyDescent="0.25">
      <c r="A2" s="1270" t="s">
        <v>0</v>
      </c>
      <c r="B2" s="1270"/>
      <c r="C2" s="1270"/>
      <c r="D2" s="1270"/>
      <c r="E2" s="1270"/>
      <c r="F2" s="1270"/>
      <c r="G2" s="1270"/>
      <c r="H2" s="972"/>
      <c r="I2" s="1436" t="s">
        <v>1</v>
      </c>
      <c r="J2" s="1436"/>
      <c r="K2" s="1436"/>
      <c r="L2" s="1436"/>
    </row>
    <row r="3" spans="1:22" x14ac:dyDescent="0.25">
      <c r="A3" s="1272" t="s">
        <v>2</v>
      </c>
      <c r="B3" s="1272"/>
      <c r="C3" s="1272"/>
      <c r="D3" s="1272"/>
      <c r="E3" s="1272"/>
      <c r="F3" s="1272"/>
      <c r="G3" s="1272"/>
      <c r="H3" s="97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10576</v>
      </c>
      <c r="F8" s="1442"/>
      <c r="G8" s="1442"/>
      <c r="H8" s="1442"/>
      <c r="I8" s="1442"/>
      <c r="J8" s="1442"/>
      <c r="K8" s="1442"/>
      <c r="L8" s="1442"/>
      <c r="N8" s="828"/>
      <c r="O8" s="823"/>
      <c r="P8" s="823"/>
    </row>
    <row r="9" spans="1:22" ht="34.5" customHeight="1" x14ac:dyDescent="0.25">
      <c r="A9" s="1443" t="s">
        <v>9</v>
      </c>
      <c r="B9" s="1443"/>
      <c r="C9" s="1443"/>
      <c r="D9" s="1443"/>
      <c r="E9" s="1444" t="s">
        <v>10571</v>
      </c>
      <c r="F9" s="1444"/>
      <c r="G9" s="978"/>
      <c r="H9" s="978"/>
      <c r="I9" s="978"/>
      <c r="J9" s="978"/>
      <c r="K9" s="978"/>
      <c r="L9" s="978"/>
      <c r="N9" s="828"/>
      <c r="O9" s="823"/>
      <c r="P9" s="823"/>
    </row>
    <row r="10" spans="1:22" ht="22.5" customHeight="1" x14ac:dyDescent="0.25">
      <c r="A10" s="1445" t="s">
        <v>11</v>
      </c>
      <c r="B10" s="1445"/>
      <c r="C10" s="980"/>
      <c r="E10" s="75" t="s">
        <v>10451</v>
      </c>
      <c r="F10" s="832"/>
      <c r="G10" s="831"/>
      <c r="H10" s="831"/>
      <c r="I10" s="833"/>
      <c r="J10" s="832"/>
      <c r="K10" s="831"/>
      <c r="L10" s="834"/>
      <c r="N10" s="1269"/>
      <c r="O10" s="1269"/>
      <c r="P10" s="1269"/>
      <c r="Q10" s="1269"/>
      <c r="R10" s="1269"/>
      <c r="S10" s="1269"/>
      <c r="T10" s="1269"/>
    </row>
    <row r="11" spans="1:22" ht="22.5" x14ac:dyDescent="0.25">
      <c r="A11" s="980" t="s">
        <v>13</v>
      </c>
      <c r="B11" s="980"/>
      <c r="C11" s="980"/>
      <c r="E11" s="891" t="str">
        <f>'[4]50. bùi lưu doanh'!$E$11</f>
        <v>0364545748</v>
      </c>
      <c r="F11" s="832"/>
      <c r="G11" s="831"/>
      <c r="H11" s="831"/>
      <c r="I11" s="833"/>
      <c r="J11" s="832"/>
      <c r="K11" s="831"/>
      <c r="L11" s="834"/>
      <c r="N11" s="971"/>
      <c r="O11" s="971"/>
      <c r="P11" s="971"/>
      <c r="Q11" s="971"/>
      <c r="R11" s="971"/>
      <c r="S11" s="971"/>
      <c r="T11" s="971"/>
    </row>
    <row r="12" spans="1:22" ht="29.25" customHeight="1" x14ac:dyDescent="0.25">
      <c r="A12" s="980" t="s">
        <v>15</v>
      </c>
      <c r="B12" s="980"/>
      <c r="C12" s="980"/>
      <c r="E12" s="1532" t="s">
        <v>10496</v>
      </c>
      <c r="F12" s="1532"/>
      <c r="G12" s="1532"/>
      <c r="H12" s="1532"/>
      <c r="I12" s="1532"/>
      <c r="J12" s="1532"/>
      <c r="K12" s="1532"/>
      <c r="L12" s="1532"/>
      <c r="N12" s="971"/>
      <c r="O12" s="971"/>
      <c r="P12" s="971"/>
      <c r="Q12" s="971"/>
      <c r="R12" s="971"/>
      <c r="S12" s="971"/>
      <c r="T12" s="971"/>
    </row>
    <row r="13" spans="1:22" ht="22.5" customHeight="1" x14ac:dyDescent="0.25">
      <c r="A13" s="980" t="s">
        <v>17</v>
      </c>
      <c r="B13" s="980"/>
      <c r="C13" s="980"/>
      <c r="E13" s="836">
        <f>I22</f>
        <v>379.4</v>
      </c>
      <c r="F13" s="980" t="s">
        <v>367</v>
      </c>
      <c r="G13" s="831"/>
      <c r="H13" s="831"/>
      <c r="I13" s="833"/>
      <c r="J13" s="832"/>
      <c r="K13" s="831"/>
      <c r="L13" s="834"/>
      <c r="N13" s="971"/>
      <c r="O13" s="971"/>
      <c r="P13" s="971"/>
      <c r="Q13" s="971"/>
      <c r="R13" s="971"/>
      <c r="S13" s="971"/>
      <c r="T13" s="971"/>
    </row>
    <row r="14" spans="1:22" ht="22.5" customHeight="1" x14ac:dyDescent="0.25">
      <c r="A14" s="980" t="s">
        <v>19</v>
      </c>
      <c r="B14" s="980"/>
      <c r="C14" s="980"/>
      <c r="E14" s="75" t="s">
        <v>10445</v>
      </c>
      <c r="F14" s="832"/>
      <c r="G14" s="831"/>
      <c r="H14" s="831"/>
      <c r="I14" s="833"/>
      <c r="J14" s="832"/>
      <c r="K14" s="831"/>
      <c r="L14" s="834"/>
      <c r="N14" s="971"/>
      <c r="O14" s="971"/>
      <c r="P14" s="971"/>
      <c r="Q14" s="971"/>
      <c r="R14" s="971"/>
      <c r="S14" s="971"/>
      <c r="T14" s="971"/>
    </row>
    <row r="15" spans="1:22" ht="127.5" customHeight="1" x14ac:dyDescent="0.25">
      <c r="A15" s="980" t="s">
        <v>21</v>
      </c>
      <c r="B15" s="980"/>
      <c r="C15" s="980"/>
      <c r="E15" s="1446" t="s">
        <v>10577</v>
      </c>
      <c r="F15" s="1447"/>
      <c r="G15" s="1447"/>
      <c r="H15" s="1447"/>
      <c r="I15" s="1447"/>
      <c r="J15" s="1447"/>
      <c r="K15" s="1447"/>
      <c r="L15" s="1447"/>
      <c r="N15" s="971"/>
      <c r="O15" s="971"/>
      <c r="P15" s="971"/>
      <c r="Q15" s="971"/>
      <c r="R15" s="971"/>
      <c r="S15" s="971"/>
      <c r="T15" s="971"/>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5.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985" t="s">
        <v>25</v>
      </c>
      <c r="B18" s="985" t="s">
        <v>26</v>
      </c>
      <c r="C18" s="985" t="s">
        <v>27</v>
      </c>
      <c r="D18" s="986" t="s">
        <v>10361</v>
      </c>
      <c r="E18" s="986" t="s">
        <v>29</v>
      </c>
      <c r="F18" s="986" t="s">
        <v>30</v>
      </c>
      <c r="G18" s="986" t="s">
        <v>10362</v>
      </c>
      <c r="H18" s="1124" t="s">
        <v>10745</v>
      </c>
      <c r="I18" s="1450" t="s">
        <v>10363</v>
      </c>
      <c r="J18" s="1451"/>
      <c r="K18" s="986" t="s">
        <v>10364</v>
      </c>
      <c r="L18" s="49" t="s">
        <v>10579</v>
      </c>
      <c r="M18" s="97">
        <v>550000</v>
      </c>
      <c r="N18" s="1499"/>
      <c r="O18" s="1499"/>
      <c r="P18" s="1499"/>
      <c r="Q18" s="1499"/>
      <c r="R18" s="1499"/>
      <c r="S18" s="1499"/>
      <c r="T18" s="1499"/>
    </row>
    <row r="19" spans="1:20" s="2" customFormat="1" ht="33.75" customHeight="1" x14ac:dyDescent="0.25">
      <c r="A19" s="838">
        <v>1</v>
      </c>
      <c r="B19" s="899" t="s">
        <v>10580</v>
      </c>
      <c r="C19" s="899">
        <v>82</v>
      </c>
      <c r="D19" s="35" t="s">
        <v>18</v>
      </c>
      <c r="E19" s="901" t="s">
        <v>10450</v>
      </c>
      <c r="F19" s="840">
        <v>2</v>
      </c>
      <c r="G19" s="841">
        <f>0.3*550000</f>
        <v>165000</v>
      </c>
      <c r="H19" s="904">
        <v>1.19</v>
      </c>
      <c r="I19" s="1510">
        <v>236.2</v>
      </c>
      <c r="J19" s="1511"/>
      <c r="K19" s="844">
        <f>ROUND(G19*H19*I19,)</f>
        <v>46377870</v>
      </c>
      <c r="L19" s="1500" t="str">
        <f>E12</f>
        <v>Đường Xuân Phú - Xuân Tây đoạn từ Ngã ba Trung tâm cai nghiện Xuân Phú đến Ranh giới xã Xuân Đông</v>
      </c>
      <c r="M19" s="1008">
        <f>M18*1.19</f>
        <v>654500</v>
      </c>
      <c r="N19" s="1499"/>
      <c r="O19" s="1499"/>
      <c r="P19" s="1499"/>
      <c r="Q19" s="1499"/>
      <c r="R19" s="1499"/>
      <c r="S19" s="1499"/>
      <c r="T19" s="1499"/>
    </row>
    <row r="20" spans="1:20" s="2" customFormat="1" ht="33.75" customHeight="1" x14ac:dyDescent="0.25">
      <c r="A20" s="838">
        <v>2</v>
      </c>
      <c r="B20" s="899">
        <v>266</v>
      </c>
      <c r="C20" s="899">
        <v>82</v>
      </c>
      <c r="D20" s="35" t="s">
        <v>18</v>
      </c>
      <c r="E20" s="901" t="s">
        <v>10450</v>
      </c>
      <c r="F20" s="840">
        <v>2</v>
      </c>
      <c r="G20" s="841">
        <f>0.3*550000</f>
        <v>165000</v>
      </c>
      <c r="H20" s="904">
        <v>1.19</v>
      </c>
      <c r="I20" s="1510">
        <v>142.6</v>
      </c>
      <c r="J20" s="1511">
        <v>1</v>
      </c>
      <c r="K20" s="844">
        <f t="shared" ref="K20:K21" si="0">ROUND(G20*H20*I20,)</f>
        <v>27999510</v>
      </c>
      <c r="L20" s="1500"/>
      <c r="M20" s="1008">
        <f>M19*0.3</f>
        <v>196350</v>
      </c>
      <c r="N20" s="1499"/>
      <c r="O20" s="1499"/>
      <c r="P20" s="1499"/>
      <c r="Q20" s="1499"/>
      <c r="R20" s="1499"/>
      <c r="S20" s="1499"/>
      <c r="T20" s="1499"/>
    </row>
    <row r="21" spans="1:20" s="2" customFormat="1" ht="33.75" customHeight="1" x14ac:dyDescent="0.25">
      <c r="A21" s="838">
        <v>2</v>
      </c>
      <c r="B21" s="899">
        <v>267</v>
      </c>
      <c r="C21" s="899">
        <v>82</v>
      </c>
      <c r="D21" s="35" t="s">
        <v>18</v>
      </c>
      <c r="E21" s="901" t="s">
        <v>10450</v>
      </c>
      <c r="F21" s="840">
        <v>2</v>
      </c>
      <c r="G21" s="841">
        <f>0.3*550000</f>
        <v>165000</v>
      </c>
      <c r="H21" s="904">
        <v>1.19</v>
      </c>
      <c r="I21" s="1510">
        <v>0.6</v>
      </c>
      <c r="J21" s="1511">
        <v>1</v>
      </c>
      <c r="K21" s="844">
        <f t="shared" si="0"/>
        <v>117810</v>
      </c>
      <c r="L21" s="1500"/>
      <c r="M21" s="25"/>
      <c r="N21" s="1499"/>
      <c r="O21" s="1499"/>
      <c r="P21" s="1499"/>
      <c r="Q21" s="1499"/>
      <c r="R21" s="1499"/>
      <c r="S21" s="1499"/>
      <c r="T21" s="1499"/>
    </row>
    <row r="22" spans="1:20" ht="33.75" customHeight="1" x14ac:dyDescent="0.25">
      <c r="A22" s="1452" t="s">
        <v>39</v>
      </c>
      <c r="B22" s="1453"/>
      <c r="C22" s="1453"/>
      <c r="D22" s="1453"/>
      <c r="E22" s="1453"/>
      <c r="F22" s="1453"/>
      <c r="G22" s="1453"/>
      <c r="H22" s="1454"/>
      <c r="I22" s="1512">
        <f>SUM(I19:I21)</f>
        <v>379.4</v>
      </c>
      <c r="J22" s="1513"/>
      <c r="K22" s="848">
        <f>SUM(K19:K21)</f>
        <v>74495190</v>
      </c>
      <c r="L22" s="849"/>
      <c r="N22" s="1499"/>
      <c r="O22" s="1499"/>
      <c r="P22" s="1499"/>
      <c r="Q22" s="1499"/>
      <c r="R22" s="1499"/>
      <c r="S22" s="1499"/>
      <c r="T22" s="1499"/>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53"/>
      <c r="B25" s="850" t="s">
        <v>26</v>
      </c>
      <c r="C25" s="851" t="s">
        <v>27</v>
      </c>
      <c r="D25" s="977" t="s">
        <v>10361</v>
      </c>
      <c r="E25" s="977" t="s">
        <v>29</v>
      </c>
      <c r="F25" s="977" t="s">
        <v>30</v>
      </c>
      <c r="G25" s="1461" t="s">
        <v>31</v>
      </c>
      <c r="H25" s="1462"/>
      <c r="I25" s="852" t="s">
        <v>33</v>
      </c>
      <c r="J25" s="977" t="s">
        <v>44</v>
      </c>
      <c r="K25" s="977" t="s">
        <v>35</v>
      </c>
      <c r="L25" s="49" t="s">
        <v>41</v>
      </c>
      <c r="M25" s="979"/>
    </row>
    <row r="26" spans="1:20" ht="34.5" customHeight="1" x14ac:dyDescent="0.25">
      <c r="A26" s="969">
        <f t="shared" ref="A26:G27" si="1">A19</f>
        <v>1</v>
      </c>
      <c r="B26" s="969" t="str">
        <f t="shared" si="1"/>
        <v>302-1</v>
      </c>
      <c r="C26" s="969">
        <f t="shared" si="1"/>
        <v>82</v>
      </c>
      <c r="D26" s="969" t="str">
        <f t="shared" si="1"/>
        <v>m²</v>
      </c>
      <c r="E26" s="969" t="str">
        <f t="shared" si="1"/>
        <v>LUK</v>
      </c>
      <c r="F26" s="60">
        <f t="shared" si="1"/>
        <v>2</v>
      </c>
      <c r="G26" s="1463">
        <f t="shared" si="1"/>
        <v>165000</v>
      </c>
      <c r="H26" s="1464"/>
      <c r="I26" s="855">
        <f>I19</f>
        <v>236.2</v>
      </c>
      <c r="J26" s="839">
        <v>1.5</v>
      </c>
      <c r="K26" s="63">
        <f>G26*I26*J26</f>
        <v>58459500</v>
      </c>
      <c r="L26" s="1521" t="s">
        <v>10749</v>
      </c>
      <c r="M26" s="979"/>
    </row>
    <row r="27" spans="1:20" ht="34.5" customHeight="1" x14ac:dyDescent="0.25">
      <c r="A27" s="969">
        <f t="shared" si="1"/>
        <v>2</v>
      </c>
      <c r="B27" s="969">
        <f t="shared" si="1"/>
        <v>266</v>
      </c>
      <c r="C27" s="969">
        <f t="shared" si="1"/>
        <v>82</v>
      </c>
      <c r="D27" s="969" t="str">
        <f t="shared" si="1"/>
        <v>m²</v>
      </c>
      <c r="E27" s="969" t="str">
        <f t="shared" si="1"/>
        <v>LUK</v>
      </c>
      <c r="F27" s="60">
        <f t="shared" si="1"/>
        <v>2</v>
      </c>
      <c r="G27" s="1463">
        <f t="shared" si="1"/>
        <v>165000</v>
      </c>
      <c r="H27" s="1464"/>
      <c r="I27" s="855">
        <f>I20</f>
        <v>142.6</v>
      </c>
      <c r="J27" s="839">
        <v>1.5</v>
      </c>
      <c r="K27" s="63">
        <f>G27*I27*J27</f>
        <v>35293500</v>
      </c>
      <c r="L27" s="1529"/>
      <c r="M27" s="979"/>
    </row>
    <row r="28" spans="1:20" ht="34.5" customHeight="1" x14ac:dyDescent="0.25">
      <c r="A28" s="969">
        <f t="shared" ref="A28:I28" si="2">A21</f>
        <v>2</v>
      </c>
      <c r="B28" s="969">
        <f t="shared" si="2"/>
        <v>267</v>
      </c>
      <c r="C28" s="969">
        <f t="shared" si="2"/>
        <v>82</v>
      </c>
      <c r="D28" s="969" t="str">
        <f t="shared" si="2"/>
        <v>m²</v>
      </c>
      <c r="E28" s="969" t="str">
        <f t="shared" si="2"/>
        <v>LUK</v>
      </c>
      <c r="F28" s="60">
        <f t="shared" si="2"/>
        <v>2</v>
      </c>
      <c r="G28" s="1463">
        <f t="shared" si="2"/>
        <v>165000</v>
      </c>
      <c r="H28" s="1464">
        <f t="shared" si="2"/>
        <v>1.19</v>
      </c>
      <c r="I28" s="855">
        <f t="shared" si="2"/>
        <v>0.6</v>
      </c>
      <c r="J28" s="839">
        <v>1.5</v>
      </c>
      <c r="K28" s="63">
        <f>G28*I28*J28</f>
        <v>148500</v>
      </c>
      <c r="L28" s="1529"/>
      <c r="M28" s="979"/>
    </row>
    <row r="29" spans="1:20" s="116" customFormat="1" ht="33" customHeight="1" x14ac:dyDescent="0.25">
      <c r="A29" s="1289" t="s">
        <v>10368</v>
      </c>
      <c r="B29" s="1289"/>
      <c r="C29" s="1289"/>
      <c r="D29" s="1289"/>
      <c r="E29" s="1289"/>
      <c r="F29" s="1289"/>
      <c r="G29" s="1289"/>
      <c r="H29" s="1289"/>
      <c r="I29" s="846">
        <f>SUM(I26:I28)</f>
        <v>379.4</v>
      </c>
      <c r="J29" s="893"/>
      <c r="K29" s="894">
        <f>SUM(K26:K28)</f>
        <v>93901500</v>
      </c>
      <c r="L29" s="895"/>
      <c r="M29" s="979"/>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2" customFormat="1" ht="67.5" customHeight="1" x14ac:dyDescent="0.25">
      <c r="A31" s="969"/>
      <c r="B31" s="1469" t="s">
        <v>10371</v>
      </c>
      <c r="C31" s="1469"/>
      <c r="D31" s="977" t="s">
        <v>50</v>
      </c>
      <c r="E31" s="977" t="s">
        <v>51</v>
      </c>
      <c r="F31" s="977" t="s">
        <v>52</v>
      </c>
      <c r="G31" s="1469" t="s">
        <v>53</v>
      </c>
      <c r="H31" s="1469"/>
      <c r="I31" s="859" t="s">
        <v>54</v>
      </c>
      <c r="J31" s="977" t="s">
        <v>44</v>
      </c>
      <c r="K31" s="860" t="s">
        <v>35</v>
      </c>
      <c r="L31" s="861" t="s">
        <v>41</v>
      </c>
      <c r="M31" s="821"/>
      <c r="O31" s="862"/>
      <c r="P31" s="862"/>
    </row>
    <row r="32" spans="1:20" ht="34.5" customHeight="1" x14ac:dyDescent="0.25">
      <c r="A32" s="969"/>
      <c r="B32" s="1285" t="s">
        <v>10372</v>
      </c>
      <c r="C32" s="1285"/>
      <c r="D32" s="969"/>
      <c r="E32" s="969" t="s">
        <v>56</v>
      </c>
      <c r="F32" s="969">
        <v>6</v>
      </c>
      <c r="G32" s="1286">
        <f>20000*30</f>
        <v>600000</v>
      </c>
      <c r="H32" s="1286"/>
      <c r="I32" s="969">
        <v>2</v>
      </c>
      <c r="J32" s="727">
        <v>0.5</v>
      </c>
      <c r="K32" s="73">
        <f>F32*G32*I32*J32</f>
        <v>3600000</v>
      </c>
      <c r="L32" s="74"/>
      <c r="M32" s="822"/>
      <c r="O32" s="823"/>
      <c r="P32" s="823"/>
    </row>
    <row r="33" spans="1:17" ht="30.75" customHeight="1" x14ac:dyDescent="0.25">
      <c r="A33" s="1289" t="s">
        <v>10373</v>
      </c>
      <c r="B33" s="1289"/>
      <c r="C33" s="1289"/>
      <c r="D33" s="1289"/>
      <c r="E33" s="1289"/>
      <c r="F33" s="1289"/>
      <c r="G33" s="1289"/>
      <c r="H33" s="1289"/>
      <c r="I33" s="1289"/>
      <c r="J33" s="1289"/>
      <c r="K33" s="76">
        <f>K29+K32</f>
        <v>97501500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982" t="s">
        <v>60</v>
      </c>
      <c r="G35" s="1480" t="s">
        <v>31</v>
      </c>
      <c r="H35" s="1480"/>
      <c r="I35" s="865" t="s">
        <v>61</v>
      </c>
      <c r="J35" s="866" t="s">
        <v>34</v>
      </c>
      <c r="K35" s="976" t="s">
        <v>35</v>
      </c>
      <c r="L35" s="853" t="s">
        <v>41</v>
      </c>
    </row>
    <row r="36" spans="1:17" ht="40.5" hidden="1" customHeight="1" x14ac:dyDescent="0.25">
      <c r="A36" s="969">
        <v>1</v>
      </c>
      <c r="B36" s="1508" t="str">
        <f>'vật kiến trúc 2026'!B440</f>
        <v>Đồng hồ điện phụ</v>
      </c>
      <c r="C36" s="1508"/>
      <c r="D36" s="1508"/>
      <c r="E36" s="1508"/>
      <c r="F36" s="968" t="str">
        <f>VLOOKUP(B36,'[3]vật kiến trúc 2026'!$B$3:$D$442,2,0)</f>
        <v>cái</v>
      </c>
      <c r="G36" s="1509">
        <f>VLOOKUP(B36,'[3]vật kiến trúc 2026'!B31:$D$442,3,0)</f>
        <v>750000</v>
      </c>
      <c r="H36" s="1509"/>
      <c r="I36" s="936">
        <v>1</v>
      </c>
      <c r="J36" s="868">
        <v>0.8</v>
      </c>
      <c r="K36" s="844">
        <f t="shared" ref="K36:K39" si="3">ROUND(G36*I36*J36,)</f>
        <v>600000</v>
      </c>
      <c r="L36" s="869" t="e">
        <f>VLOOKUP(B36,'[3]vật kiến trúc 2026'!B32:$L$442,4,0)</f>
        <v>#REF!</v>
      </c>
    </row>
    <row r="37" spans="1:17" ht="40.5" hidden="1" customHeight="1" x14ac:dyDescent="0.25">
      <c r="A37" s="969">
        <v>2</v>
      </c>
      <c r="B37" s="1508" t="str">
        <f>'vật kiến trúc 2026'!B277</f>
        <v>Trụ sắt tráng kẽm D90 cao 6m</v>
      </c>
      <c r="C37" s="1508"/>
      <c r="D37" s="1508"/>
      <c r="E37" s="1508"/>
      <c r="F37" s="968" t="str">
        <f>VLOOKUP(B37,'[3]vật kiến trúc 2026'!$B$3:$D$442,2,0)</f>
        <v>trụ</v>
      </c>
      <c r="G37" s="1509">
        <f>VLOOKUP(B37,'[3]vật kiến trúc 2026'!B32:$D$442,3,0)</f>
        <v>864000</v>
      </c>
      <c r="H37" s="1509"/>
      <c r="I37" s="936">
        <v>4</v>
      </c>
      <c r="J37" s="868">
        <v>0.8</v>
      </c>
      <c r="K37" s="844">
        <f t="shared" si="3"/>
        <v>2764800</v>
      </c>
      <c r="L37" s="869" t="str">
        <f>VLOOKUP(B37,'[3]vật kiến trúc 2026'!B33:$L$442,4,0)</f>
        <v>áp bằng trụ điện bằng ống sắt tráng kẽm D90</v>
      </c>
    </row>
    <row r="38" spans="1:17" ht="40.5" hidden="1" customHeight="1" x14ac:dyDescent="0.25">
      <c r="A38" s="969">
        <v>3</v>
      </c>
      <c r="B38" s="1508" t="str">
        <f>'vật kiến trúc 2026'!B35</f>
        <v>Giếng khoan Ф 140, ống chống nhựa</v>
      </c>
      <c r="C38" s="1508"/>
      <c r="D38" s="1508"/>
      <c r="E38" s="1508"/>
      <c r="F38" s="968" t="str">
        <f>VLOOKUP(B38,'[3]vật kiến trúc 2026'!$B$3:$D$442,2,0)</f>
        <v>mét</v>
      </c>
      <c r="G38" s="1509">
        <f>VLOOKUP(B38,'[3]vật kiến trúc 2026'!B33:$D$442,3,0)</f>
        <v>864000</v>
      </c>
      <c r="H38" s="1509"/>
      <c r="I38" s="906">
        <v>69</v>
      </c>
      <c r="J38" s="868">
        <v>0.8</v>
      </c>
      <c r="K38" s="844">
        <f t="shared" si="3"/>
        <v>47692800</v>
      </c>
      <c r="L38" s="869" t="e">
        <f>VLOOKUP(B38,'[3]vật kiến trúc 2026'!B34:$L$442,4,0)</f>
        <v>#REF!</v>
      </c>
    </row>
    <row r="39" spans="1:17" ht="40.5" hidden="1" customHeight="1" x14ac:dyDescent="0.25">
      <c r="A39" s="969">
        <v>4</v>
      </c>
      <c r="B39" s="1508" t="str">
        <f>B38</f>
        <v>Giếng khoan Ф 140, ống chống nhựa</v>
      </c>
      <c r="C39" s="1508"/>
      <c r="D39" s="1508"/>
      <c r="E39" s="1508"/>
      <c r="F39" s="968" t="str">
        <f>VLOOKUP(B39,'[3]vật kiến trúc 2026'!$B$3:$D$442,2,0)</f>
        <v>mét</v>
      </c>
      <c r="G39" s="1509">
        <f>VLOOKUP(B39,'[3]vật kiến trúc 2026'!B34:$D$442,3,0)</f>
        <v>864000</v>
      </c>
      <c r="H39" s="1509"/>
      <c r="I39" s="906">
        <v>48</v>
      </c>
      <c r="J39" s="868">
        <v>0.8</v>
      </c>
      <c r="K39" s="844">
        <f t="shared" si="3"/>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926"/>
      <c r="O41" s="931"/>
    </row>
    <row r="42" spans="1:17" ht="56.25" customHeight="1" x14ac:dyDescent="0.25">
      <c r="A42" s="976" t="s">
        <v>25</v>
      </c>
      <c r="B42" s="1480" t="s">
        <v>87</v>
      </c>
      <c r="C42" s="1480"/>
      <c r="D42" s="1480"/>
      <c r="E42" s="1480"/>
      <c r="F42" s="976" t="s">
        <v>60</v>
      </c>
      <c r="G42" s="976" t="s">
        <v>31</v>
      </c>
      <c r="H42" s="982" t="s">
        <v>10516</v>
      </c>
      <c r="I42" s="865" t="s">
        <v>61</v>
      </c>
      <c r="J42" s="866" t="s">
        <v>34</v>
      </c>
      <c r="K42" s="976" t="s">
        <v>35</v>
      </c>
      <c r="L42" s="853" t="s">
        <v>41</v>
      </c>
      <c r="M42" s="3">
        <f>I21</f>
        <v>0.6</v>
      </c>
      <c r="N42" s="2"/>
      <c r="O42" s="927"/>
      <c r="P42" s="928"/>
      <c r="Q42" s="932"/>
    </row>
    <row r="43" spans="1:17" ht="24.75" customHeight="1" x14ac:dyDescent="0.25">
      <c r="A43" s="969">
        <v>1</v>
      </c>
      <c r="B43" s="1544" t="str">
        <f>'CÂY TRỒNG 2026'!B4</f>
        <v>Cây lúa Hè Thu, Mùa</v>
      </c>
      <c r="C43" s="1544"/>
      <c r="D43" s="1544"/>
      <c r="E43" s="1544"/>
      <c r="F43" s="968" t="str">
        <f>VLOOKUP(B43,'[3]CÂY TRỒNG 2026'!$B$3:$D$10269,2,0)</f>
        <v>ha</v>
      </c>
      <c r="G43" s="732">
        <f>VLOOKUP(B43,'[3]CÂY TRỒNG 2026'!$B$3:$D$10269,3,0)</f>
        <v>25500000</v>
      </c>
      <c r="H43" s="909">
        <f>VLOOKUP(B43,'CÂY TRỒNG 2026'!$B$3:$E$9990,4,0)</f>
        <v>0</v>
      </c>
      <c r="I43" s="870">
        <f>379.4/10000</f>
        <v>3.7939999999999995E-2</v>
      </c>
      <c r="J43" s="727">
        <v>1</v>
      </c>
      <c r="K43" s="981">
        <f t="shared" ref="K43" si="4">ROUND(G43*I43*J43,)</f>
        <v>967470</v>
      </c>
      <c r="L43" s="934"/>
      <c r="M43" s="931"/>
      <c r="N43" s="90"/>
      <c r="Q43" s="933"/>
    </row>
    <row r="44" spans="1:17" ht="28.5" customHeight="1" x14ac:dyDescent="0.25">
      <c r="A44" s="1480" t="s">
        <v>111</v>
      </c>
      <c r="B44" s="1480"/>
      <c r="C44" s="1480"/>
      <c r="D44" s="1480"/>
      <c r="E44" s="1480"/>
      <c r="F44" s="1480"/>
      <c r="G44" s="1480"/>
      <c r="H44" s="1480"/>
      <c r="I44" s="1480"/>
      <c r="J44" s="1480"/>
      <c r="K44" s="111">
        <f>SUM(K43:K43)</f>
        <v>967470</v>
      </c>
      <c r="L44" s="872"/>
      <c r="M44" s="874" t="e">
        <f>SUM(#REF!)</f>
        <v>#REF!</v>
      </c>
      <c r="N44" s="3"/>
    </row>
    <row r="45" spans="1:17" ht="41.25" customHeight="1" x14ac:dyDescent="0.25">
      <c r="A45" s="1481" t="s">
        <v>10429</v>
      </c>
      <c r="B45" s="1482"/>
      <c r="C45" s="1482"/>
      <c r="D45" s="1482"/>
      <c r="E45" s="1482"/>
      <c r="F45" s="1482"/>
      <c r="G45" s="1482"/>
      <c r="H45" s="1482"/>
      <c r="I45" s="1482"/>
      <c r="J45" s="1482"/>
      <c r="K45" s="111">
        <f>IF(K22+K33+K40+K44&lt;20000000,2000000,IF(K22+K33+K40+K44&lt;50000000,4000000,IF(K22+K33+K40+K44&lt;100000000,8000000,IF(K22+K33+K40+K44&lt;200000000,12000000,IF(K22+K33+K40+K44&lt;500000000,16000000,20000000)))))</f>
        <v>12000000</v>
      </c>
      <c r="L45" s="112" t="s">
        <v>113</v>
      </c>
      <c r="N45" s="921"/>
    </row>
    <row r="46" spans="1:17" ht="30" customHeight="1" x14ac:dyDescent="0.25">
      <c r="A46" s="1480" t="s">
        <v>10574</v>
      </c>
      <c r="B46" s="1480"/>
      <c r="C46" s="1480"/>
      <c r="D46" s="1480"/>
      <c r="E46" s="1480"/>
      <c r="F46" s="1480"/>
      <c r="G46" s="1480"/>
      <c r="H46" s="1480"/>
      <c r="I46" s="1480"/>
      <c r="J46" s="1480"/>
      <c r="K46" s="875">
        <f>K45+K44+K40+K22+K33</f>
        <v>184964160</v>
      </c>
      <c r="L46" s="872"/>
      <c r="M46" s="114">
        <f>K45+K33+K22+K44+K40</f>
        <v>184964160</v>
      </c>
    </row>
    <row r="47" spans="1:17" s="116" customFormat="1" ht="37.5" customHeight="1" x14ac:dyDescent="0.25">
      <c r="A47" s="1483" t="s">
        <v>115</v>
      </c>
      <c r="B47" s="1483"/>
      <c r="C47" s="1483"/>
      <c r="D47" s="1483"/>
      <c r="E47" s="1483"/>
      <c r="F47" s="1483"/>
      <c r="G47" s="1483"/>
      <c r="H47" s="1483"/>
      <c r="I47" s="1483"/>
      <c r="J47" s="1483"/>
      <c r="K47" s="1483"/>
      <c r="L47" s="1483"/>
      <c r="M47" s="979"/>
      <c r="O47" s="876"/>
      <c r="P47" s="876"/>
    </row>
    <row r="48" spans="1:17" s="119" customFormat="1" ht="37.5" customHeight="1" x14ac:dyDescent="0.25">
      <c r="A48" s="1479" t="s">
        <v>10375</v>
      </c>
      <c r="B48" s="1479"/>
      <c r="C48" s="1479"/>
      <c r="D48" s="1479"/>
      <c r="E48" s="1479"/>
      <c r="F48" s="1479"/>
      <c r="G48" s="1479"/>
      <c r="H48" s="1479"/>
      <c r="I48" s="1479"/>
      <c r="J48" s="1479"/>
      <c r="K48" s="1479"/>
      <c r="L48" s="1479"/>
      <c r="M48" s="974"/>
      <c r="O48" s="876"/>
      <c r="P48" s="876"/>
    </row>
    <row r="49" spans="1:16" s="119" customFormat="1" ht="54" customHeight="1" x14ac:dyDescent="0.25">
      <c r="A49" s="1479" t="s">
        <v>117</v>
      </c>
      <c r="B49" s="1479"/>
      <c r="C49" s="1479"/>
      <c r="D49" s="1479"/>
      <c r="E49" s="1479"/>
      <c r="F49" s="1479"/>
      <c r="G49" s="1479"/>
      <c r="H49" s="1479"/>
      <c r="I49" s="1479"/>
      <c r="J49" s="1479"/>
      <c r="K49" s="877">
        <f>K46</f>
        <v>184964160</v>
      </c>
      <c r="L49" s="975" t="s">
        <v>118</v>
      </c>
      <c r="M49" s="974"/>
      <c r="O49" s="876"/>
      <c r="P49" s="876"/>
    </row>
    <row r="50" spans="1:16" s="119" customFormat="1" ht="14.25" x14ac:dyDescent="0.25">
      <c r="A50" s="1479" t="s">
        <v>119</v>
      </c>
      <c r="B50" s="1479"/>
      <c r="C50" s="1479"/>
      <c r="D50" s="1479"/>
      <c r="E50" s="1479"/>
      <c r="F50" s="1479"/>
      <c r="G50" s="1479"/>
      <c r="H50" s="1479"/>
      <c r="I50" s="1479"/>
      <c r="J50" s="1479"/>
      <c r="K50" s="1479"/>
      <c r="L50" s="1479"/>
      <c r="M50" s="974"/>
      <c r="O50" s="876"/>
      <c r="P50" s="876"/>
    </row>
    <row r="51" spans="1:16" s="123" customFormat="1" ht="15" customHeight="1" x14ac:dyDescent="0.25">
      <c r="A51" s="1484" t="s">
        <v>120</v>
      </c>
      <c r="B51" s="1484"/>
      <c r="C51" s="1484"/>
      <c r="D51" s="879"/>
      <c r="E51" s="879"/>
      <c r="F51" s="1485" t="s">
        <v>10444</v>
      </c>
      <c r="G51" s="1485"/>
      <c r="H51" s="1485"/>
      <c r="I51" s="1485"/>
      <c r="J51" s="1485"/>
      <c r="K51" s="879"/>
      <c r="L51" s="974" t="s">
        <v>122</v>
      </c>
      <c r="M51" s="974"/>
      <c r="O51" s="753"/>
      <c r="P51" s="753"/>
    </row>
    <row r="52" spans="1:16" s="123" customFormat="1" x14ac:dyDescent="0.25">
      <c r="A52" s="880"/>
      <c r="B52" s="880"/>
      <c r="C52" s="880"/>
      <c r="L52" s="974" t="s">
        <v>123</v>
      </c>
      <c r="M52" s="756"/>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ht="22.5" customHeight="1" x14ac:dyDescent="0.25">
      <c r="A59" s="1486" t="s">
        <v>125</v>
      </c>
      <c r="B59" s="1486"/>
      <c r="C59" s="1486"/>
      <c r="D59" s="879"/>
      <c r="E59" s="879"/>
      <c r="F59" s="1485" t="s">
        <v>126</v>
      </c>
      <c r="G59" s="1485"/>
      <c r="H59" s="1485"/>
      <c r="I59" s="1485" t="s">
        <v>126</v>
      </c>
      <c r="J59" s="1485"/>
      <c r="K59" s="879"/>
      <c r="L59" s="974" t="s">
        <v>127</v>
      </c>
      <c r="M59" s="756"/>
      <c r="O59" s="753"/>
      <c r="P59" s="753"/>
    </row>
  </sheetData>
  <mergeCells count="66">
    <mergeCell ref="A59:C59"/>
    <mergeCell ref="F59:J59"/>
    <mergeCell ref="G27:H27"/>
    <mergeCell ref="A22:H22"/>
    <mergeCell ref="A47:L47"/>
    <mergeCell ref="A48:L48"/>
    <mergeCell ref="A49:J49"/>
    <mergeCell ref="A50:L50"/>
    <mergeCell ref="A51:C51"/>
    <mergeCell ref="F51:J51"/>
    <mergeCell ref="A44:J44"/>
    <mergeCell ref="A45:J45"/>
    <mergeCell ref="A46:J46"/>
    <mergeCell ref="A40:J40"/>
    <mergeCell ref="A41:L41"/>
    <mergeCell ref="B42:E42"/>
    <mergeCell ref="B43:E43"/>
    <mergeCell ref="B37:E37"/>
    <mergeCell ref="G37:H37"/>
    <mergeCell ref="B38:E38"/>
    <mergeCell ref="G38:H38"/>
    <mergeCell ref="B39:E39"/>
    <mergeCell ref="G39:H39"/>
    <mergeCell ref="A33:J33"/>
    <mergeCell ref="A34:L34"/>
    <mergeCell ref="B35:E35"/>
    <mergeCell ref="G35:H35"/>
    <mergeCell ref="B36:E36"/>
    <mergeCell ref="G36:H36"/>
    <mergeCell ref="B32:C32"/>
    <mergeCell ref="G32:H32"/>
    <mergeCell ref="A23:K23"/>
    <mergeCell ref="B24:H24"/>
    <mergeCell ref="I24:L24"/>
    <mergeCell ref="G25:H25"/>
    <mergeCell ref="G26:H26"/>
    <mergeCell ref="L26:L28"/>
    <mergeCell ref="G28:H28"/>
    <mergeCell ref="A29:H29"/>
    <mergeCell ref="B30:H30"/>
    <mergeCell ref="I30:L30"/>
    <mergeCell ref="B31:C31"/>
    <mergeCell ref="G31:H31"/>
    <mergeCell ref="E12:L12"/>
    <mergeCell ref="E15:L15"/>
    <mergeCell ref="A16:L16"/>
    <mergeCell ref="A17:L17"/>
    <mergeCell ref="N17:T22"/>
    <mergeCell ref="L19:L21"/>
    <mergeCell ref="I18:J18"/>
    <mergeCell ref="I19:J19"/>
    <mergeCell ref="I20:J20"/>
    <mergeCell ref="I21:J21"/>
    <mergeCell ref="I22:J22"/>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3"/>
  <sheetViews>
    <sheetView topLeftCell="A2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20</v>
      </c>
    </row>
    <row r="2" spans="1:22" x14ac:dyDescent="0.25">
      <c r="A2" s="1270" t="s">
        <v>0</v>
      </c>
      <c r="B2" s="1270"/>
      <c r="C2" s="1270"/>
      <c r="D2" s="1270"/>
      <c r="E2" s="1270"/>
      <c r="F2" s="1270"/>
      <c r="G2" s="1270"/>
      <c r="H2" s="972"/>
      <c r="I2" s="1436" t="s">
        <v>1</v>
      </c>
      <c r="J2" s="1436"/>
      <c r="K2" s="1436"/>
      <c r="L2" s="1436"/>
    </row>
    <row r="3" spans="1:22" x14ac:dyDescent="0.25">
      <c r="A3" s="1272" t="s">
        <v>2</v>
      </c>
      <c r="B3" s="1272"/>
      <c r="C3" s="1272"/>
      <c r="D3" s="1272"/>
      <c r="E3" s="1272"/>
      <c r="F3" s="1272"/>
      <c r="G3" s="1272"/>
      <c r="H3" s="97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10582</v>
      </c>
      <c r="F8" s="1442"/>
      <c r="G8" s="1442"/>
      <c r="H8" s="1442"/>
      <c r="I8" s="1442"/>
      <c r="J8" s="1442"/>
      <c r="K8" s="1442"/>
      <c r="L8" s="1442"/>
      <c r="N8" s="828"/>
      <c r="O8" s="823"/>
      <c r="P8" s="823"/>
    </row>
    <row r="9" spans="1:22" ht="34.5" customHeight="1" x14ac:dyDescent="0.25">
      <c r="A9" s="1443" t="s">
        <v>9</v>
      </c>
      <c r="B9" s="1443"/>
      <c r="C9" s="1443"/>
      <c r="D9" s="1443"/>
      <c r="E9" s="1444" t="s">
        <v>10583</v>
      </c>
      <c r="F9" s="1444"/>
      <c r="G9" s="978"/>
      <c r="H9" s="978"/>
      <c r="I9" s="978"/>
      <c r="J9" s="978"/>
      <c r="K9" s="978"/>
      <c r="L9" s="978"/>
      <c r="N9" s="828"/>
      <c r="O9" s="823"/>
      <c r="P9" s="823"/>
    </row>
    <row r="10" spans="1:22" ht="22.5" customHeight="1" x14ac:dyDescent="0.25">
      <c r="A10" s="1445" t="s">
        <v>11</v>
      </c>
      <c r="B10" s="1445"/>
      <c r="C10" s="980"/>
      <c r="E10" s="831" t="s">
        <v>10581</v>
      </c>
      <c r="F10" s="832"/>
      <c r="G10" s="831"/>
      <c r="H10" s="831"/>
      <c r="I10" s="833"/>
      <c r="J10" s="832"/>
      <c r="K10" s="831"/>
      <c r="L10" s="834"/>
      <c r="N10" s="1269"/>
      <c r="O10" s="1269"/>
      <c r="P10" s="1269"/>
      <c r="Q10" s="1269"/>
      <c r="R10" s="1269"/>
      <c r="S10" s="1269"/>
      <c r="T10" s="1269"/>
    </row>
    <row r="11" spans="1:22" ht="22.5" x14ac:dyDescent="0.25">
      <c r="A11" s="980" t="s">
        <v>13</v>
      </c>
      <c r="B11" s="980"/>
      <c r="C11" s="980"/>
      <c r="E11" s="835" t="s">
        <v>10584</v>
      </c>
      <c r="F11" s="832"/>
      <c r="G11" s="831"/>
      <c r="H11" s="831"/>
      <c r="I11" s="833"/>
      <c r="J11" s="832"/>
      <c r="K11" s="831"/>
      <c r="L11" s="834"/>
      <c r="N11" s="971"/>
      <c r="O11" s="971"/>
      <c r="P11" s="971"/>
      <c r="Q11" s="971"/>
      <c r="R11" s="971"/>
      <c r="S11" s="971"/>
      <c r="T11" s="971"/>
    </row>
    <row r="12" spans="1:22" ht="57.75" customHeight="1" x14ac:dyDescent="0.25">
      <c r="A12" s="980" t="s">
        <v>15</v>
      </c>
      <c r="B12" s="980"/>
      <c r="C12" s="980"/>
      <c r="E12" s="1442" t="s">
        <v>10461</v>
      </c>
      <c r="F12" s="1442"/>
      <c r="G12" s="1442"/>
      <c r="H12" s="1442"/>
      <c r="I12" s="1442"/>
      <c r="J12" s="1442"/>
      <c r="K12" s="1442"/>
      <c r="L12" s="1442"/>
      <c r="N12" s="971"/>
      <c r="O12" s="971"/>
      <c r="P12" s="971"/>
      <c r="Q12" s="971"/>
      <c r="R12" s="971"/>
      <c r="S12" s="971"/>
      <c r="T12" s="971"/>
    </row>
    <row r="13" spans="1:22" ht="22.5" customHeight="1" x14ac:dyDescent="0.25">
      <c r="A13" s="980" t="s">
        <v>17</v>
      </c>
      <c r="B13" s="980"/>
      <c r="C13" s="980"/>
      <c r="E13" s="836">
        <f>I23</f>
        <v>180.39999999999998</v>
      </c>
      <c r="F13" s="980" t="s">
        <v>367</v>
      </c>
      <c r="G13" s="831"/>
      <c r="H13" s="831"/>
      <c r="I13" s="833"/>
      <c r="J13" s="832"/>
      <c r="K13" s="831"/>
      <c r="L13" s="834"/>
      <c r="N13" s="971"/>
      <c r="O13" s="971"/>
      <c r="P13" s="971"/>
      <c r="Q13" s="971"/>
      <c r="R13" s="971"/>
      <c r="S13" s="971"/>
      <c r="T13" s="971"/>
    </row>
    <row r="14" spans="1:22" ht="22.5" customHeight="1" x14ac:dyDescent="0.25">
      <c r="A14" s="980" t="s">
        <v>19</v>
      </c>
      <c r="B14" s="980"/>
      <c r="C14" s="980"/>
      <c r="E14" s="75" t="s">
        <v>10445</v>
      </c>
      <c r="F14" s="832"/>
      <c r="G14" s="831"/>
      <c r="H14" s="831"/>
      <c r="I14" s="833"/>
      <c r="J14" s="832"/>
      <c r="K14" s="831"/>
      <c r="L14" s="834"/>
      <c r="N14" s="971"/>
      <c r="O14" s="971"/>
      <c r="P14" s="971"/>
      <c r="Q14" s="971"/>
      <c r="R14" s="971"/>
      <c r="S14" s="971"/>
      <c r="T14" s="971"/>
    </row>
    <row r="15" spans="1:22" ht="152.25" customHeight="1" x14ac:dyDescent="0.25">
      <c r="A15" s="980" t="s">
        <v>21</v>
      </c>
      <c r="B15" s="980"/>
      <c r="C15" s="980"/>
      <c r="E15" s="1446" t="s">
        <v>10585</v>
      </c>
      <c r="F15" s="1447"/>
      <c r="G15" s="1447"/>
      <c r="H15" s="1447"/>
      <c r="I15" s="1447"/>
      <c r="J15" s="1447"/>
      <c r="K15" s="1447"/>
      <c r="L15" s="1447"/>
      <c r="N15" s="971"/>
      <c r="O15" s="971"/>
      <c r="P15" s="971"/>
      <c r="Q15" s="971"/>
      <c r="R15" s="971"/>
      <c r="S15" s="971"/>
      <c r="T15" s="971"/>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s="1012" customFormat="1" ht="101.25" customHeight="1" x14ac:dyDescent="0.25">
      <c r="A18" s="985" t="s">
        <v>25</v>
      </c>
      <c r="B18" s="985" t="s">
        <v>26</v>
      </c>
      <c r="C18" s="985" t="s">
        <v>27</v>
      </c>
      <c r="D18" s="986" t="s">
        <v>10361</v>
      </c>
      <c r="E18" s="986" t="s">
        <v>29</v>
      </c>
      <c r="F18" s="986" t="s">
        <v>30</v>
      </c>
      <c r="G18" s="986" t="s">
        <v>10362</v>
      </c>
      <c r="H18" s="1124" t="s">
        <v>10745</v>
      </c>
      <c r="I18" s="1450" t="s">
        <v>10363</v>
      </c>
      <c r="J18" s="1451"/>
      <c r="K18" s="986" t="s">
        <v>10364</v>
      </c>
      <c r="L18" s="970" t="s">
        <v>10586</v>
      </c>
      <c r="N18" s="1499"/>
      <c r="O18" s="1499"/>
      <c r="P18" s="1499"/>
      <c r="Q18" s="1499"/>
      <c r="R18" s="1499"/>
      <c r="S18" s="1499"/>
      <c r="T18" s="1499"/>
    </row>
    <row r="19" spans="1:20" s="1016" customFormat="1" ht="63" customHeight="1" x14ac:dyDescent="0.25">
      <c r="A19" s="1533">
        <v>1</v>
      </c>
      <c r="B19" s="36">
        <v>47</v>
      </c>
      <c r="C19" s="36">
        <v>86</v>
      </c>
      <c r="D19" s="838" t="s">
        <v>18</v>
      </c>
      <c r="E19" s="839" t="s">
        <v>10450</v>
      </c>
      <c r="F19" s="1013">
        <v>1</v>
      </c>
      <c r="G19" s="1014">
        <f>550000</f>
        <v>550000</v>
      </c>
      <c r="H19" s="904">
        <v>1.19</v>
      </c>
      <c r="I19" s="1439">
        <v>111.3</v>
      </c>
      <c r="J19" s="1440"/>
      <c r="K19" s="844">
        <f>ROUND(G19*H19*I19,)</f>
        <v>72845850</v>
      </c>
      <c r="L19" s="1018" t="s">
        <v>10461</v>
      </c>
      <c r="M19" s="1015"/>
      <c r="N19" s="1499"/>
      <c r="O19" s="1499"/>
      <c r="P19" s="1499"/>
      <c r="Q19" s="1499"/>
      <c r="R19" s="1499"/>
      <c r="S19" s="1499"/>
      <c r="T19" s="1499"/>
    </row>
    <row r="20" spans="1:20" s="1016" customFormat="1" ht="63" customHeight="1" x14ac:dyDescent="0.25">
      <c r="A20" s="1534"/>
      <c r="B20" s="36">
        <v>47</v>
      </c>
      <c r="C20" s="36">
        <v>86</v>
      </c>
      <c r="D20" s="838" t="s">
        <v>18</v>
      </c>
      <c r="E20" s="839" t="s">
        <v>10450</v>
      </c>
      <c r="F20" s="1013">
        <v>1</v>
      </c>
      <c r="G20" s="1014">
        <f>550000</f>
        <v>550000</v>
      </c>
      <c r="H20" s="904">
        <v>1.19</v>
      </c>
      <c r="I20" s="1439">
        <v>5.6</v>
      </c>
      <c r="J20" s="1440">
        <v>1</v>
      </c>
      <c r="K20" s="844">
        <f t="shared" ref="K20:K22" si="0">ROUND(G20*H20*I20,)</f>
        <v>3665200</v>
      </c>
      <c r="L20" s="983" t="s">
        <v>10587</v>
      </c>
      <c r="M20" s="1015"/>
      <c r="N20" s="1499"/>
      <c r="O20" s="1499"/>
      <c r="P20" s="1499"/>
      <c r="Q20" s="1499"/>
      <c r="R20" s="1499"/>
      <c r="S20" s="1499"/>
      <c r="T20" s="1499"/>
    </row>
    <row r="21" spans="1:20" s="1016" customFormat="1" ht="63" customHeight="1" x14ac:dyDescent="0.25">
      <c r="A21" s="1533">
        <v>2</v>
      </c>
      <c r="B21" s="36">
        <v>87</v>
      </c>
      <c r="C21" s="36">
        <v>86</v>
      </c>
      <c r="D21" s="838" t="s">
        <v>18</v>
      </c>
      <c r="E21" s="839" t="s">
        <v>10450</v>
      </c>
      <c r="F21" s="1013">
        <v>2</v>
      </c>
      <c r="G21" s="1010">
        <f>G20*0.3</f>
        <v>165000</v>
      </c>
      <c r="H21" s="904">
        <v>1.19</v>
      </c>
      <c r="I21" s="1439">
        <v>38.9</v>
      </c>
      <c r="J21" s="1440">
        <v>1</v>
      </c>
      <c r="K21" s="844">
        <f t="shared" si="0"/>
        <v>7638015</v>
      </c>
      <c r="L21" s="1018" t="s">
        <v>10461</v>
      </c>
      <c r="M21" s="1015"/>
      <c r="N21" s="1499"/>
      <c r="O21" s="1499"/>
      <c r="P21" s="1499"/>
      <c r="Q21" s="1499"/>
      <c r="R21" s="1499"/>
      <c r="S21" s="1499"/>
      <c r="T21" s="1499"/>
    </row>
    <row r="22" spans="1:20" s="1016" customFormat="1" ht="63" customHeight="1" x14ac:dyDescent="0.25">
      <c r="A22" s="1534"/>
      <c r="B22" s="36">
        <v>87</v>
      </c>
      <c r="C22" s="36">
        <v>86</v>
      </c>
      <c r="D22" s="838" t="s">
        <v>18</v>
      </c>
      <c r="E22" s="839" t="s">
        <v>10450</v>
      </c>
      <c r="F22" s="1013">
        <v>2</v>
      </c>
      <c r="G22" s="1010">
        <f>G20*0.3</f>
        <v>165000</v>
      </c>
      <c r="H22" s="904">
        <v>1.19</v>
      </c>
      <c r="I22" s="1439">
        <v>24.6</v>
      </c>
      <c r="J22" s="1440">
        <v>1</v>
      </c>
      <c r="K22" s="844">
        <f t="shared" si="0"/>
        <v>4830210</v>
      </c>
      <c r="L22" s="983" t="s">
        <v>10587</v>
      </c>
      <c r="M22" s="1015"/>
      <c r="N22" s="1499"/>
      <c r="O22" s="1499"/>
      <c r="P22" s="1499"/>
      <c r="Q22" s="1499"/>
      <c r="R22" s="1499"/>
      <c r="S22" s="1499"/>
      <c r="T22" s="1499"/>
    </row>
    <row r="23" spans="1:20" ht="25.5" customHeight="1" x14ac:dyDescent="0.25">
      <c r="A23" s="1452" t="s">
        <v>39</v>
      </c>
      <c r="B23" s="1453"/>
      <c r="C23" s="1453"/>
      <c r="D23" s="1453"/>
      <c r="E23" s="1453"/>
      <c r="F23" s="1453"/>
      <c r="G23" s="1453"/>
      <c r="H23" s="1454"/>
      <c r="I23" s="1455">
        <f>SUM(I19:I22)</f>
        <v>180.39999999999998</v>
      </c>
      <c r="J23" s="1456"/>
      <c r="K23" s="848">
        <f>SUM(K19:K22)</f>
        <v>88979275</v>
      </c>
      <c r="L23" s="849"/>
      <c r="N23" s="1499"/>
      <c r="O23" s="1499"/>
      <c r="P23" s="1499"/>
      <c r="Q23" s="1499"/>
      <c r="R23" s="1499"/>
      <c r="S23" s="1499"/>
      <c r="T23" s="1499"/>
    </row>
    <row r="24" spans="1:20" ht="60" customHeight="1" x14ac:dyDescent="0.25">
      <c r="A24" s="1457" t="s">
        <v>10460</v>
      </c>
      <c r="B24" s="1280"/>
      <c r="C24" s="1280"/>
      <c r="D24" s="1280"/>
      <c r="E24" s="1280"/>
      <c r="F24" s="1280"/>
      <c r="G24" s="1280"/>
      <c r="H24" s="1280"/>
      <c r="I24" s="1280"/>
      <c r="J24" s="1280"/>
      <c r="K24" s="1280"/>
      <c r="L24" s="49" t="s">
        <v>41</v>
      </c>
    </row>
    <row r="25" spans="1:20" ht="52.5" customHeight="1" x14ac:dyDescent="0.25">
      <c r="A25" s="50">
        <v>1</v>
      </c>
      <c r="B25" s="1458" t="s">
        <v>42</v>
      </c>
      <c r="C25" s="1459"/>
      <c r="D25" s="1459"/>
      <c r="E25" s="1459"/>
      <c r="F25" s="1459"/>
      <c r="G25" s="1459"/>
      <c r="H25" s="1460"/>
      <c r="I25" s="1292" t="s">
        <v>43</v>
      </c>
      <c r="J25" s="1292"/>
      <c r="K25" s="1292"/>
      <c r="L25" s="1292"/>
    </row>
    <row r="26" spans="1:20" ht="58.5" customHeight="1" x14ac:dyDescent="0.25">
      <c r="A26" s="53"/>
      <c r="B26" s="850" t="s">
        <v>26</v>
      </c>
      <c r="C26" s="851" t="s">
        <v>27</v>
      </c>
      <c r="D26" s="977" t="s">
        <v>10361</v>
      </c>
      <c r="E26" s="977" t="s">
        <v>29</v>
      </c>
      <c r="F26" s="977" t="s">
        <v>30</v>
      </c>
      <c r="G26" s="1461" t="s">
        <v>31</v>
      </c>
      <c r="H26" s="1462"/>
      <c r="I26" s="852" t="s">
        <v>33</v>
      </c>
      <c r="J26" s="977" t="s">
        <v>44</v>
      </c>
      <c r="K26" s="977" t="s">
        <v>35</v>
      </c>
      <c r="L26" s="49" t="s">
        <v>41</v>
      </c>
      <c r="M26" s="979"/>
    </row>
    <row r="27" spans="1:20" ht="45.75" customHeight="1" x14ac:dyDescent="0.25">
      <c r="A27" s="1301">
        <f t="shared" ref="A27:G27" si="1">A19</f>
        <v>1</v>
      </c>
      <c r="B27" s="969">
        <f t="shared" si="1"/>
        <v>47</v>
      </c>
      <c r="C27" s="969">
        <f t="shared" si="1"/>
        <v>86</v>
      </c>
      <c r="D27" s="969" t="str">
        <f t="shared" si="1"/>
        <v>m²</v>
      </c>
      <c r="E27" s="969" t="str">
        <f t="shared" si="1"/>
        <v>LUK</v>
      </c>
      <c r="F27" s="60">
        <f t="shared" si="1"/>
        <v>1</v>
      </c>
      <c r="G27" s="1463">
        <f t="shared" si="1"/>
        <v>550000</v>
      </c>
      <c r="H27" s="1464"/>
      <c r="I27" s="855">
        <f>I19</f>
        <v>111.3</v>
      </c>
      <c r="J27" s="839">
        <v>1.5</v>
      </c>
      <c r="K27" s="63">
        <f>G27*I27*J27</f>
        <v>91822500</v>
      </c>
      <c r="L27" s="1521" t="s">
        <v>10749</v>
      </c>
      <c r="M27" s="979"/>
    </row>
    <row r="28" spans="1:20" ht="45.75" customHeight="1" x14ac:dyDescent="0.25">
      <c r="A28" s="1535"/>
      <c r="B28" s="969">
        <f t="shared" ref="B28:G28" si="2">B20</f>
        <v>47</v>
      </c>
      <c r="C28" s="969">
        <f t="shared" si="2"/>
        <v>86</v>
      </c>
      <c r="D28" s="969" t="str">
        <f t="shared" si="2"/>
        <v>m²</v>
      </c>
      <c r="E28" s="969" t="str">
        <f t="shared" si="2"/>
        <v>LUK</v>
      </c>
      <c r="F28" s="60">
        <f t="shared" si="2"/>
        <v>1</v>
      </c>
      <c r="G28" s="1463">
        <f t="shared" si="2"/>
        <v>550000</v>
      </c>
      <c r="H28" s="1464"/>
      <c r="I28" s="855">
        <f>I20</f>
        <v>5.6</v>
      </c>
      <c r="J28" s="839">
        <v>1.5</v>
      </c>
      <c r="K28" s="63">
        <f>G28*I28*J28</f>
        <v>4620000</v>
      </c>
      <c r="L28" s="1529"/>
      <c r="M28" s="979"/>
    </row>
    <row r="29" spans="1:20" ht="42" customHeight="1" x14ac:dyDescent="0.25">
      <c r="A29" s="1301">
        <f t="shared" ref="A29:F30" si="3">A21</f>
        <v>2</v>
      </c>
      <c r="B29" s="969">
        <f t="shared" si="3"/>
        <v>87</v>
      </c>
      <c r="C29" s="969">
        <f t="shared" si="3"/>
        <v>86</v>
      </c>
      <c r="D29" s="969" t="str">
        <f t="shared" si="3"/>
        <v>m²</v>
      </c>
      <c r="E29" s="969" t="str">
        <f t="shared" si="3"/>
        <v>LUK</v>
      </c>
      <c r="F29" s="60">
        <f t="shared" si="3"/>
        <v>2</v>
      </c>
      <c r="G29" s="1463">
        <f>G21</f>
        <v>165000</v>
      </c>
      <c r="H29" s="1464"/>
      <c r="I29" s="855">
        <f>I21</f>
        <v>38.9</v>
      </c>
      <c r="J29" s="839">
        <v>1.5</v>
      </c>
      <c r="K29" s="63">
        <f>G29*I29*J29</f>
        <v>9627750</v>
      </c>
      <c r="L29" s="1529"/>
      <c r="M29" s="979"/>
    </row>
    <row r="30" spans="1:20" ht="42" customHeight="1" x14ac:dyDescent="0.25">
      <c r="A30" s="1535"/>
      <c r="B30" s="969">
        <f t="shared" si="3"/>
        <v>87</v>
      </c>
      <c r="C30" s="969">
        <f t="shared" si="3"/>
        <v>86</v>
      </c>
      <c r="D30" s="969" t="str">
        <f t="shared" si="3"/>
        <v>m²</v>
      </c>
      <c r="E30" s="969" t="str">
        <f t="shared" si="3"/>
        <v>LUK</v>
      </c>
      <c r="F30" s="60">
        <f t="shared" si="3"/>
        <v>2</v>
      </c>
      <c r="G30" s="1463">
        <f>G22</f>
        <v>165000</v>
      </c>
      <c r="H30" s="1464"/>
      <c r="I30" s="855">
        <f>I22</f>
        <v>24.6</v>
      </c>
      <c r="J30" s="839">
        <v>1.5</v>
      </c>
      <c r="K30" s="63">
        <f>G30*I30*J30</f>
        <v>6088500.0000000009</v>
      </c>
      <c r="L30" s="1522"/>
      <c r="M30" s="979"/>
    </row>
    <row r="31" spans="1:20" s="116" customFormat="1" ht="33" customHeight="1" x14ac:dyDescent="0.25">
      <c r="A31" s="1289" t="s">
        <v>10368</v>
      </c>
      <c r="B31" s="1289"/>
      <c r="C31" s="1289"/>
      <c r="D31" s="1289"/>
      <c r="E31" s="1289"/>
      <c r="F31" s="1289"/>
      <c r="G31" s="1289"/>
      <c r="H31" s="1289"/>
      <c r="I31" s="846">
        <f>SUM(I27:I30)</f>
        <v>180.39999999999998</v>
      </c>
      <c r="J31" s="846"/>
      <c r="K31" s="1011">
        <f>SUM(K27:K30)</f>
        <v>112158750</v>
      </c>
      <c r="L31" s="895"/>
      <c r="M31" s="979"/>
      <c r="O31" s="896"/>
      <c r="P31" s="896"/>
    </row>
    <row r="32" spans="1:20" s="67" customFormat="1" ht="45.75" customHeight="1" x14ac:dyDescent="0.25">
      <c r="A32" s="50">
        <v>2</v>
      </c>
      <c r="B32" s="1465" t="s">
        <v>10369</v>
      </c>
      <c r="C32" s="1466"/>
      <c r="D32" s="1466"/>
      <c r="E32" s="1466"/>
      <c r="F32" s="1466"/>
      <c r="G32" s="1466"/>
      <c r="H32" s="1467"/>
      <c r="I32" s="1295" t="s">
        <v>10370</v>
      </c>
      <c r="J32" s="1468"/>
      <c r="K32" s="1468"/>
      <c r="L32" s="1468"/>
      <c r="M32" s="856"/>
      <c r="O32" s="857"/>
      <c r="P32" s="857"/>
    </row>
    <row r="33" spans="1:16" s="2" customFormat="1" ht="64.5" customHeight="1" x14ac:dyDescent="0.25">
      <c r="A33" s="969"/>
      <c r="B33" s="1469" t="s">
        <v>10371</v>
      </c>
      <c r="C33" s="1469"/>
      <c r="D33" s="977" t="s">
        <v>50</v>
      </c>
      <c r="E33" s="977" t="s">
        <v>51</v>
      </c>
      <c r="F33" s="977" t="s">
        <v>52</v>
      </c>
      <c r="G33" s="1461" t="s">
        <v>53</v>
      </c>
      <c r="H33" s="1462"/>
      <c r="I33" s="859" t="s">
        <v>54</v>
      </c>
      <c r="J33" s="977" t="s">
        <v>44</v>
      </c>
      <c r="K33" s="860" t="s">
        <v>35</v>
      </c>
      <c r="L33" s="861" t="s">
        <v>41</v>
      </c>
      <c r="M33" s="821"/>
      <c r="O33" s="862"/>
      <c r="P33" s="862"/>
    </row>
    <row r="34" spans="1:16" ht="34.5" customHeight="1" x14ac:dyDescent="0.25">
      <c r="A34" s="969"/>
      <c r="B34" s="1285" t="s">
        <v>10372</v>
      </c>
      <c r="C34" s="1285"/>
      <c r="D34" s="969"/>
      <c r="E34" s="969" t="s">
        <v>56</v>
      </c>
      <c r="F34" s="969">
        <v>6</v>
      </c>
      <c r="G34" s="1287">
        <f>20000*30</f>
        <v>600000</v>
      </c>
      <c r="H34" s="1288"/>
      <c r="I34" s="969">
        <v>5</v>
      </c>
      <c r="J34" s="727">
        <v>0.5</v>
      </c>
      <c r="K34" s="73">
        <f>F34*G34*I34*J34</f>
        <v>9000000</v>
      </c>
      <c r="L34" s="74"/>
      <c r="M34" s="822"/>
      <c r="O34" s="823"/>
      <c r="P34" s="823"/>
    </row>
    <row r="35" spans="1:16" ht="30.75" customHeight="1" x14ac:dyDescent="0.25">
      <c r="A35" s="1289" t="s">
        <v>10373</v>
      </c>
      <c r="B35" s="1289"/>
      <c r="C35" s="1289"/>
      <c r="D35" s="1289"/>
      <c r="E35" s="1289"/>
      <c r="F35" s="1289"/>
      <c r="G35" s="1289"/>
      <c r="H35" s="1289"/>
      <c r="I35" s="1289"/>
      <c r="J35" s="1289"/>
      <c r="K35" s="76">
        <f>K27+K34</f>
        <v>100822500</v>
      </c>
      <c r="L35" s="74"/>
      <c r="M35" s="822"/>
    </row>
    <row r="36" spans="1:16" ht="61.5" hidden="1" customHeight="1" x14ac:dyDescent="0.25">
      <c r="A36" s="1470" t="s">
        <v>10442</v>
      </c>
      <c r="B36" s="1470"/>
      <c r="C36" s="1470"/>
      <c r="D36" s="1470"/>
      <c r="E36" s="1470"/>
      <c r="F36" s="1470"/>
      <c r="G36" s="1470"/>
      <c r="H36" s="1470"/>
      <c r="I36" s="1470"/>
      <c r="J36" s="1470"/>
      <c r="K36" s="1470"/>
      <c r="L36" s="1470"/>
    </row>
    <row r="37" spans="1:16" ht="56.25" hidden="1" customHeight="1" x14ac:dyDescent="0.25">
      <c r="A37" s="851" t="s">
        <v>25</v>
      </c>
      <c r="B37" s="1471" t="s">
        <v>58</v>
      </c>
      <c r="C37" s="1472"/>
      <c r="D37" s="1472"/>
      <c r="E37" s="1473"/>
      <c r="F37" s="982" t="s">
        <v>60</v>
      </c>
      <c r="G37" s="1452" t="s">
        <v>31</v>
      </c>
      <c r="H37" s="1454"/>
      <c r="I37" s="865" t="s">
        <v>61</v>
      </c>
      <c r="J37" s="866" t="s">
        <v>34</v>
      </c>
      <c r="K37" s="976" t="s">
        <v>35</v>
      </c>
      <c r="L37" s="853" t="s">
        <v>41</v>
      </c>
    </row>
    <row r="38" spans="1:16" ht="43.5" hidden="1" customHeight="1" x14ac:dyDescent="0.25">
      <c r="A38" s="969">
        <v>1</v>
      </c>
      <c r="B38" s="1474" t="str">
        <f>'[3]vật kiến trúc 2026'!B234</f>
        <v>Trụ bê tông cắm ranh hàng rào cao 1,2 đến 2,2m</v>
      </c>
      <c r="C38" s="1475"/>
      <c r="D38" s="1475"/>
      <c r="E38" s="1476"/>
      <c r="F38" s="968" t="str">
        <f>VLOOKUP(B38,'[3]vật kiến trúc 2026'!$B$3:$D$442,2,0)</f>
        <v>trụ</v>
      </c>
      <c r="G38" s="1477">
        <f>VLOOKUP(B38,'[3]vật kiến trúc 2026'!B29:$D$442,3,0)</f>
        <v>58000</v>
      </c>
      <c r="H38" s="1478"/>
      <c r="I38" s="867">
        <v>33</v>
      </c>
      <c r="J38" s="868">
        <v>1</v>
      </c>
      <c r="K38" s="844">
        <f t="shared" ref="K38:K43" si="4">ROUND(G38*I38*J38,)</f>
        <v>1914000</v>
      </c>
      <c r="L38" s="869">
        <f>VLOOKUP(B38,'[3]vật kiến trúc 2026'!B30:$L$442,4,0)</f>
        <v>0</v>
      </c>
    </row>
    <row r="39" spans="1:16" ht="37.5" hidden="1" customHeight="1" x14ac:dyDescent="0.25">
      <c r="A39" s="969">
        <v>2</v>
      </c>
      <c r="B39" s="1474" t="s">
        <v>9998</v>
      </c>
      <c r="C39" s="1475"/>
      <c r="D39" s="1475"/>
      <c r="E39" s="1476"/>
      <c r="F39" s="968" t="str">
        <f>VLOOKUP(B39,'[3]vật kiến trúc 2026'!$B$3:$D$442,2,0)</f>
        <v>m2</v>
      </c>
      <c r="G39" s="1477">
        <f>VLOOKUP(B39,'[3]vật kiến trúc 2026'!B33:$D$442,3,0)</f>
        <v>1008000</v>
      </c>
      <c r="H39" s="1478"/>
      <c r="I39" s="87">
        <f>2.1*1.5*2</f>
        <v>6.3000000000000007</v>
      </c>
      <c r="J39" s="868">
        <v>1</v>
      </c>
      <c r="K39" s="844">
        <f t="shared" si="4"/>
        <v>6350400</v>
      </c>
      <c r="L39" s="869">
        <f>VLOOKUP(B39,'[3]vật kiến trúc 2026'!B34:$L$442,4,0)</f>
        <v>0</v>
      </c>
    </row>
    <row r="40" spans="1:16" ht="37.5" hidden="1" customHeight="1" x14ac:dyDescent="0.25">
      <c r="A40" s="1286">
        <v>3</v>
      </c>
      <c r="B40" s="1474" t="str">
        <f>'[3]vật kiến trúc 2026'!B204</f>
        <v>Trụ BTCT + xây gạch.</v>
      </c>
      <c r="C40" s="1475"/>
      <c r="D40" s="1475"/>
      <c r="E40" s="1476"/>
      <c r="F40" s="968" t="str">
        <f>VLOOKUP(B40,'[3]vật kiến trúc 2026'!$B$3:$D$442,2,0)</f>
        <v>m3</v>
      </c>
      <c r="G40" s="1477">
        <f>VLOOKUP(B40,'[3]vật kiến trúc 2026'!B34:$D$442,3,0)</f>
        <v>1798000</v>
      </c>
      <c r="H40" s="1478"/>
      <c r="I40" s="870">
        <f>(0.42*0.42*3.4*2)-I41</f>
        <v>0.87039999999999973</v>
      </c>
      <c r="J40" s="868">
        <v>1</v>
      </c>
      <c r="K40" s="844">
        <f t="shared" si="4"/>
        <v>1564979</v>
      </c>
      <c r="L40" s="869" t="str">
        <f>VLOOKUP(B40,'[3]vật kiến trúc 2026'!B35:$L$442,4,0)</f>
        <v>áp bằng các loại TS có kết cấu = gạch xây tô, xây đá</v>
      </c>
    </row>
    <row r="41" spans="1:16" ht="37.5" hidden="1" customHeight="1" x14ac:dyDescent="0.25">
      <c r="A41" s="1286"/>
      <c r="B41" s="1474" t="str">
        <f>'[3]vật kiến trúc 2026'!B167</f>
        <v>trong đó bê tông cốt thép</v>
      </c>
      <c r="C41" s="1475"/>
      <c r="D41" s="1475"/>
      <c r="E41" s="1476"/>
      <c r="F41" s="968" t="str">
        <f>VLOOKUP(B41,'[3]vật kiến trúc 2026'!$B$3:$D$442,2,0)</f>
        <v>m3</v>
      </c>
      <c r="G41" s="1477">
        <f>VLOOKUP(B41,'[3]vật kiến trúc 2026'!B35:$D$442,3,0)</f>
        <v>4493000</v>
      </c>
      <c r="H41" s="1478"/>
      <c r="I41" s="870">
        <f>(0.22*0.22*3.4*2)</f>
        <v>0.32911999999999997</v>
      </c>
      <c r="J41" s="868">
        <v>1</v>
      </c>
      <c r="K41" s="844">
        <f t="shared" si="4"/>
        <v>1478736</v>
      </c>
      <c r="L41" s="869">
        <f>VLOOKUP(B41,'[3]vật kiến trúc 2026'!B36:$L$442,4,0)</f>
        <v>0</v>
      </c>
    </row>
    <row r="42" spans="1:16" ht="36" hidden="1" customHeight="1" x14ac:dyDescent="0.25">
      <c r="A42" s="969">
        <v>4</v>
      </c>
      <c r="B42" s="1474" t="str">
        <f>'[3]vật kiến trúc 2026'!B241</f>
        <v>Hàng rào lưới B40</v>
      </c>
      <c r="C42" s="1475"/>
      <c r="D42" s="1475"/>
      <c r="E42" s="1476"/>
      <c r="F42" s="968" t="str">
        <f>VLOOKUP(B42,'[3]vật kiến trúc 2026'!$B$3:$D$442,2,0)</f>
        <v>m2</v>
      </c>
      <c r="G42" s="1477">
        <f>VLOOKUP(B42,'[3]vật kiến trúc 2026'!B36:$D$442,3,0)</f>
        <v>101000</v>
      </c>
      <c r="H42" s="1478"/>
      <c r="I42" s="89">
        <f>73*1.8</f>
        <v>131.4</v>
      </c>
      <c r="J42" s="868">
        <v>1</v>
      </c>
      <c r="K42" s="844">
        <f t="shared" si="4"/>
        <v>13271400</v>
      </c>
      <c r="L42" s="869">
        <f>VLOOKUP(B42,'[3]vật kiến trúc 2026'!B37:$L$442,4,0)</f>
        <v>0</v>
      </c>
    </row>
    <row r="43" spans="1:16" ht="37.5" hidden="1" customHeight="1" x14ac:dyDescent="0.25">
      <c r="A43" s="969">
        <v>5</v>
      </c>
      <c r="B43" s="1474" t="str">
        <f>'[3]vật kiến trúc 2026'!B240</f>
        <v>Mảng rào dây kẽm gai</v>
      </c>
      <c r="C43" s="1475"/>
      <c r="D43" s="1475"/>
      <c r="E43" s="1476"/>
      <c r="F43" s="968" t="str">
        <f>VLOOKUP(B43,'[3]vật kiến trúc 2026'!$B$3:$D$442,2,0)</f>
        <v>mét/sợi</v>
      </c>
      <c r="G43" s="1477">
        <f>VLOOKUP(B43,'[3]vật kiến trúc 2026'!B34:$D$442,3,0)</f>
        <v>4000</v>
      </c>
      <c r="H43" s="1478"/>
      <c r="I43" s="89">
        <f>73*3</f>
        <v>219</v>
      </c>
      <c r="J43" s="868">
        <v>1</v>
      </c>
      <c r="K43" s="844">
        <f t="shared" si="4"/>
        <v>876000</v>
      </c>
      <c r="L43" s="869">
        <f>VLOOKUP(B43,'[3]vật kiến trúc 2026'!B35:$L$442,4,0)</f>
        <v>0</v>
      </c>
    </row>
    <row r="44" spans="1:16" ht="23.25" hidden="1" customHeight="1" x14ac:dyDescent="0.25">
      <c r="A44" s="1480" t="s">
        <v>85</v>
      </c>
      <c r="B44" s="1480"/>
      <c r="C44" s="1480"/>
      <c r="D44" s="1480"/>
      <c r="E44" s="1480"/>
      <c r="F44" s="1480"/>
      <c r="G44" s="1480"/>
      <c r="H44" s="1480"/>
      <c r="I44" s="1480"/>
      <c r="J44" s="1480"/>
      <c r="K44" s="871">
        <v>0</v>
      </c>
      <c r="L44" s="872"/>
    </row>
    <row r="45" spans="1:16" ht="54.75" hidden="1" customHeight="1" x14ac:dyDescent="0.25">
      <c r="A45" s="1481" t="s">
        <v>10443</v>
      </c>
      <c r="B45" s="1481"/>
      <c r="C45" s="1481"/>
      <c r="D45" s="1481"/>
      <c r="E45" s="1481"/>
      <c r="F45" s="1481"/>
      <c r="G45" s="1481"/>
      <c r="H45" s="1481"/>
      <c r="I45" s="1481"/>
      <c r="J45" s="1481"/>
      <c r="K45" s="1481"/>
      <c r="L45" s="1481"/>
    </row>
    <row r="46" spans="1:16" ht="56.25" hidden="1" customHeight="1" x14ac:dyDescent="0.25">
      <c r="A46" s="976" t="s">
        <v>25</v>
      </c>
      <c r="B46" s="1480" t="s">
        <v>87</v>
      </c>
      <c r="C46" s="1480"/>
      <c r="D46" s="1480"/>
      <c r="E46" s="1480"/>
      <c r="F46" s="976" t="s">
        <v>60</v>
      </c>
      <c r="G46" s="976" t="s">
        <v>31</v>
      </c>
      <c r="H46" s="976"/>
      <c r="I46" s="865" t="s">
        <v>61</v>
      </c>
      <c r="J46" s="866" t="s">
        <v>34</v>
      </c>
      <c r="K46" s="976" t="s">
        <v>35</v>
      </c>
      <c r="L46" s="853" t="s">
        <v>41</v>
      </c>
    </row>
    <row r="47" spans="1:16" ht="33" hidden="1" customHeight="1" x14ac:dyDescent="0.25">
      <c r="A47" s="969">
        <v>1</v>
      </c>
      <c r="B47" s="888" t="s">
        <v>1179</v>
      </c>
      <c r="C47" s="888"/>
      <c r="D47" s="888"/>
      <c r="E47" s="888"/>
      <c r="F47" s="968" t="str">
        <f>VLOOKUP(B47,'[3]CÂY TRỒNG 2026'!$B$3:$D$10269,2,0)</f>
        <v>cây</v>
      </c>
      <c r="G47" s="968">
        <f>VLOOKUP(B47,'[3]CÂY TRỒNG 2026'!$B$3:$D$10269,3,0)</f>
        <v>606840</v>
      </c>
      <c r="H47" s="968"/>
      <c r="I47" s="867">
        <v>0</v>
      </c>
      <c r="J47" s="727">
        <v>1</v>
      </c>
      <c r="K47" s="981">
        <f>ROUND(G47*I47*J47,)</f>
        <v>0</v>
      </c>
      <c r="L47" s="873"/>
      <c r="M47" s="874"/>
    </row>
    <row r="48" spans="1:16" ht="28.5" hidden="1" customHeight="1" x14ac:dyDescent="0.25">
      <c r="A48" s="1480" t="s">
        <v>111</v>
      </c>
      <c r="B48" s="1480"/>
      <c r="C48" s="1480"/>
      <c r="D48" s="1480"/>
      <c r="E48" s="1480"/>
      <c r="F48" s="1480"/>
      <c r="G48" s="1480"/>
      <c r="H48" s="1480"/>
      <c r="I48" s="1480"/>
      <c r="J48" s="1480"/>
      <c r="K48" s="111">
        <f>SUM(K47:K47)</f>
        <v>0</v>
      </c>
      <c r="L48" s="872"/>
    </row>
    <row r="49" spans="1:16" ht="41.25" customHeight="1" x14ac:dyDescent="0.25">
      <c r="A49" s="1481" t="s">
        <v>10436</v>
      </c>
      <c r="B49" s="1482"/>
      <c r="C49" s="1482"/>
      <c r="D49" s="1482"/>
      <c r="E49" s="1482"/>
      <c r="F49" s="1482"/>
      <c r="G49" s="1482"/>
      <c r="H49" s="1482"/>
      <c r="I49" s="1482"/>
      <c r="J49" s="1482"/>
      <c r="K49" s="111">
        <f>IF(K23+K35+K44+K48&lt;20000000,2000000,IF(K23+K35+K44+K48&lt;50000000,4000000,IF(K23+K35+K44+K48&lt;100000000,8000000,IF(K23+K35+K44+K48&lt;200000000,12000000,IF(K23+K35+K44+K48&lt;500000000,16000000,20000000)))))</f>
        <v>12000000</v>
      </c>
      <c r="L49" s="112" t="s">
        <v>113</v>
      </c>
    </row>
    <row r="50" spans="1:16" ht="30" customHeight="1" x14ac:dyDescent="0.25">
      <c r="A50" s="1480" t="s">
        <v>10437</v>
      </c>
      <c r="B50" s="1480"/>
      <c r="C50" s="1480"/>
      <c r="D50" s="1480"/>
      <c r="E50" s="1480"/>
      <c r="F50" s="1480"/>
      <c r="G50" s="1480"/>
      <c r="H50" s="1480"/>
      <c r="I50" s="1480"/>
      <c r="J50" s="1480"/>
      <c r="K50" s="875">
        <f>K49+K48+K44+K23+K35</f>
        <v>201801775</v>
      </c>
      <c r="L50" s="872"/>
      <c r="M50" s="114">
        <f>K49+K35+K23</f>
        <v>201801775</v>
      </c>
    </row>
    <row r="51" spans="1:16" s="116" customFormat="1" ht="52.5" customHeight="1" x14ac:dyDescent="0.25">
      <c r="A51" s="1483" t="s">
        <v>115</v>
      </c>
      <c r="B51" s="1483"/>
      <c r="C51" s="1483"/>
      <c r="D51" s="1483"/>
      <c r="E51" s="1483"/>
      <c r="F51" s="1483"/>
      <c r="G51" s="1483"/>
      <c r="H51" s="1483"/>
      <c r="I51" s="1483"/>
      <c r="J51" s="1483"/>
      <c r="K51" s="1483"/>
      <c r="L51" s="1483"/>
      <c r="M51" s="979"/>
      <c r="O51" s="876"/>
      <c r="P51" s="876"/>
    </row>
    <row r="52" spans="1:16" s="119" customFormat="1" ht="48" customHeight="1" x14ac:dyDescent="0.25">
      <c r="A52" s="1479" t="s">
        <v>10375</v>
      </c>
      <c r="B52" s="1479"/>
      <c r="C52" s="1479"/>
      <c r="D52" s="1479"/>
      <c r="E52" s="1479"/>
      <c r="F52" s="1479"/>
      <c r="G52" s="1479"/>
      <c r="H52" s="1479"/>
      <c r="I52" s="1479"/>
      <c r="J52" s="1479"/>
      <c r="K52" s="1479"/>
      <c r="L52" s="1479"/>
      <c r="M52" s="974"/>
      <c r="O52" s="876"/>
      <c r="P52" s="876"/>
    </row>
    <row r="53" spans="1:16" s="119" customFormat="1" ht="54" customHeight="1" x14ac:dyDescent="0.25">
      <c r="A53" s="1479" t="s">
        <v>117</v>
      </c>
      <c r="B53" s="1479"/>
      <c r="C53" s="1479"/>
      <c r="D53" s="1479"/>
      <c r="E53" s="1479"/>
      <c r="F53" s="1479"/>
      <c r="G53" s="1479"/>
      <c r="H53" s="1479"/>
      <c r="I53" s="1479"/>
      <c r="J53" s="1479"/>
      <c r="K53" s="877">
        <f>K50</f>
        <v>201801775</v>
      </c>
      <c r="L53" s="975" t="s">
        <v>118</v>
      </c>
      <c r="M53" s="974"/>
      <c r="O53" s="876"/>
      <c r="P53" s="876"/>
    </row>
    <row r="54" spans="1:16" s="119" customFormat="1" ht="14.25" x14ac:dyDescent="0.25">
      <c r="A54" s="1479" t="s">
        <v>119</v>
      </c>
      <c r="B54" s="1479"/>
      <c r="C54" s="1479"/>
      <c r="D54" s="1479"/>
      <c r="E54" s="1479"/>
      <c r="F54" s="1479"/>
      <c r="G54" s="1479"/>
      <c r="H54" s="1479"/>
      <c r="I54" s="1479"/>
      <c r="J54" s="1479"/>
      <c r="K54" s="1479"/>
      <c r="L54" s="1479"/>
      <c r="M54" s="974"/>
      <c r="O54" s="876"/>
      <c r="P54" s="876"/>
    </row>
    <row r="55" spans="1:16" s="123" customFormat="1" ht="15" customHeight="1" x14ac:dyDescent="0.25">
      <c r="A55" s="1484" t="s">
        <v>120</v>
      </c>
      <c r="B55" s="1484"/>
      <c r="C55" s="1484"/>
      <c r="D55" s="879"/>
      <c r="E55" s="879"/>
      <c r="F55" s="1485" t="s">
        <v>10444</v>
      </c>
      <c r="G55" s="1485"/>
      <c r="H55" s="1485"/>
      <c r="I55" s="1485"/>
      <c r="J55" s="1485"/>
      <c r="K55" s="879"/>
      <c r="L55" s="974" t="s">
        <v>122</v>
      </c>
      <c r="M55" s="974"/>
      <c r="O55" s="753"/>
      <c r="P55" s="753"/>
    </row>
    <row r="56" spans="1:16" s="123" customFormat="1" x14ac:dyDescent="0.25">
      <c r="A56" s="880"/>
      <c r="B56" s="880"/>
      <c r="C56" s="880"/>
      <c r="L56" s="974" t="s">
        <v>123</v>
      </c>
      <c r="M56" s="756"/>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x14ac:dyDescent="0.25">
      <c r="A61" s="881"/>
      <c r="B61" s="761"/>
      <c r="C61" s="761"/>
      <c r="G61" s="761"/>
      <c r="H61" s="761"/>
      <c r="I61" s="882"/>
      <c r="L61" s="883"/>
      <c r="M61" s="761"/>
      <c r="O61" s="753"/>
      <c r="P61" s="753"/>
    </row>
    <row r="62" spans="1:16" s="123" customFormat="1" x14ac:dyDescent="0.25">
      <c r="A62" s="881"/>
      <c r="B62" s="761"/>
      <c r="C62" s="761"/>
      <c r="G62" s="761"/>
      <c r="H62" s="761"/>
      <c r="I62" s="882"/>
      <c r="L62" s="883"/>
      <c r="M62" s="761"/>
      <c r="O62" s="753"/>
      <c r="P62" s="753"/>
    </row>
    <row r="63" spans="1:16" s="123" customFormat="1" ht="22.5" customHeight="1" x14ac:dyDescent="0.25">
      <c r="A63" s="1486" t="s">
        <v>125</v>
      </c>
      <c r="B63" s="1486"/>
      <c r="C63" s="1486"/>
      <c r="D63" s="879"/>
      <c r="E63" s="879"/>
      <c r="F63" s="1485" t="s">
        <v>126</v>
      </c>
      <c r="G63" s="1485"/>
      <c r="H63" s="1485"/>
      <c r="I63" s="1485" t="s">
        <v>126</v>
      </c>
      <c r="J63" s="1485"/>
      <c r="K63" s="879"/>
      <c r="L63" s="974" t="s">
        <v>127</v>
      </c>
      <c r="M63" s="756"/>
      <c r="O63" s="753"/>
      <c r="P63" s="753"/>
    </row>
  </sheetData>
  <mergeCells count="75">
    <mergeCell ref="B37:E37"/>
    <mergeCell ref="G37:H37"/>
    <mergeCell ref="B38:E38"/>
    <mergeCell ref="G38:H38"/>
    <mergeCell ref="A63:C63"/>
    <mergeCell ref="F63:J63"/>
    <mergeCell ref="A49:J49"/>
    <mergeCell ref="A50:J50"/>
    <mergeCell ref="A51:L51"/>
    <mergeCell ref="A52:L52"/>
    <mergeCell ref="A53:J53"/>
    <mergeCell ref="A54:L54"/>
    <mergeCell ref="B43:E43"/>
    <mergeCell ref="G43:H43"/>
    <mergeCell ref="A44:J44"/>
    <mergeCell ref="A45:L45"/>
    <mergeCell ref="A55:C55"/>
    <mergeCell ref="F55:J55"/>
    <mergeCell ref="A48:J48"/>
    <mergeCell ref="A40:A41"/>
    <mergeCell ref="B40:E40"/>
    <mergeCell ref="G40:H40"/>
    <mergeCell ref="B41:E41"/>
    <mergeCell ref="G41:H41"/>
    <mergeCell ref="B42:E42"/>
    <mergeCell ref="G42:H42"/>
    <mergeCell ref="B46:E46"/>
    <mergeCell ref="B39:E39"/>
    <mergeCell ref="G39:H39"/>
    <mergeCell ref="A36:L36"/>
    <mergeCell ref="A24:K24"/>
    <mergeCell ref="B25:H25"/>
    <mergeCell ref="I25:L25"/>
    <mergeCell ref="G26:H26"/>
    <mergeCell ref="G27:H27"/>
    <mergeCell ref="B32:H32"/>
    <mergeCell ref="I32:L32"/>
    <mergeCell ref="A27:A28"/>
    <mergeCell ref="B33:C33"/>
    <mergeCell ref="G33:H33"/>
    <mergeCell ref="B34:C34"/>
    <mergeCell ref="G34:H34"/>
    <mergeCell ref="A35:J35"/>
    <mergeCell ref="A31:H31"/>
    <mergeCell ref="E12:L12"/>
    <mergeCell ref="E15:L15"/>
    <mergeCell ref="A16:L16"/>
    <mergeCell ref="A17:L17"/>
    <mergeCell ref="G30:H30"/>
    <mergeCell ref="A29:A30"/>
    <mergeCell ref="G29:H29"/>
    <mergeCell ref="L27:L30"/>
    <mergeCell ref="G28:H28"/>
    <mergeCell ref="N17:T23"/>
    <mergeCell ref="A23:H23"/>
    <mergeCell ref="A19:A20"/>
    <mergeCell ref="A21:A22"/>
    <mergeCell ref="N10:T10"/>
    <mergeCell ref="A10:B10"/>
    <mergeCell ref="I18:J18"/>
    <mergeCell ref="I19:J19"/>
    <mergeCell ref="I20:J20"/>
    <mergeCell ref="I21:J21"/>
    <mergeCell ref="I22:J22"/>
    <mergeCell ref="I23:J23"/>
    <mergeCell ref="A2:G2"/>
    <mergeCell ref="I2:L2"/>
    <mergeCell ref="A3:G3"/>
    <mergeCell ref="I3:L3"/>
    <mergeCell ref="I5:L5"/>
    <mergeCell ref="A6:L6"/>
    <mergeCell ref="A7:L7"/>
    <mergeCell ref="E8:L8"/>
    <mergeCell ref="A9:D9"/>
    <mergeCell ref="E9:F9"/>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9"/>
  <sheetViews>
    <sheetView topLeftCell="A26"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21</v>
      </c>
    </row>
    <row r="2" spans="1:22" x14ac:dyDescent="0.25">
      <c r="A2" s="1270" t="s">
        <v>0</v>
      </c>
      <c r="B2" s="1270"/>
      <c r="C2" s="1270"/>
      <c r="D2" s="1270"/>
      <c r="E2" s="1270"/>
      <c r="F2" s="1270"/>
      <c r="G2" s="1270"/>
      <c r="H2" s="972"/>
      <c r="I2" s="1436" t="s">
        <v>1</v>
      </c>
      <c r="J2" s="1436"/>
      <c r="K2" s="1436"/>
      <c r="L2" s="1436"/>
    </row>
    <row r="3" spans="1:22" x14ac:dyDescent="0.25">
      <c r="A3" s="1272" t="s">
        <v>2</v>
      </c>
      <c r="B3" s="1272"/>
      <c r="C3" s="1272"/>
      <c r="D3" s="1272"/>
      <c r="E3" s="1272"/>
      <c r="F3" s="1272"/>
      <c r="G3" s="1272"/>
      <c r="H3" s="97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10589</v>
      </c>
      <c r="F8" s="1442"/>
      <c r="G8" s="1442"/>
      <c r="H8" s="1442"/>
      <c r="I8" s="1442"/>
      <c r="J8" s="1442"/>
      <c r="K8" s="1442"/>
      <c r="L8" s="1442"/>
      <c r="N8" s="828"/>
      <c r="O8" s="823"/>
      <c r="P8" s="823"/>
    </row>
    <row r="9" spans="1:22" ht="34.5" customHeight="1" x14ac:dyDescent="0.25">
      <c r="A9" s="1443" t="s">
        <v>9</v>
      </c>
      <c r="B9" s="1443"/>
      <c r="C9" s="1443"/>
      <c r="D9" s="1443"/>
      <c r="E9" s="1444" t="s">
        <v>10590</v>
      </c>
      <c r="F9" s="1444"/>
      <c r="G9" s="978"/>
      <c r="H9" s="978"/>
      <c r="I9" s="978"/>
      <c r="J9" s="978"/>
      <c r="K9" s="978"/>
      <c r="L9" s="978"/>
      <c r="N9" s="828"/>
      <c r="O9" s="823"/>
      <c r="P9" s="823"/>
    </row>
    <row r="10" spans="1:22" ht="22.5" customHeight="1" x14ac:dyDescent="0.25">
      <c r="A10" s="1445" t="s">
        <v>11</v>
      </c>
      <c r="B10" s="1445"/>
      <c r="C10" s="980"/>
      <c r="E10" s="75" t="s">
        <v>10591</v>
      </c>
      <c r="F10" s="832"/>
      <c r="G10" s="831"/>
      <c r="H10" s="831"/>
      <c r="I10" s="833"/>
      <c r="J10" s="832"/>
      <c r="K10" s="831"/>
      <c r="L10" s="834"/>
      <c r="N10" s="1269"/>
      <c r="O10" s="1269"/>
      <c r="P10" s="1269"/>
      <c r="Q10" s="1269"/>
      <c r="R10" s="1269"/>
      <c r="S10" s="1269"/>
      <c r="T10" s="1269"/>
    </row>
    <row r="11" spans="1:22" ht="22.5" x14ac:dyDescent="0.25">
      <c r="A11" s="980" t="s">
        <v>13</v>
      </c>
      <c r="B11" s="980"/>
      <c r="C11" s="980"/>
      <c r="E11" s="891"/>
      <c r="F11" s="832"/>
      <c r="G11" s="831"/>
      <c r="H11" s="831"/>
      <c r="I11" s="833"/>
      <c r="J11" s="832"/>
      <c r="K11" s="831"/>
      <c r="L11" s="834"/>
      <c r="N11" s="971"/>
      <c r="O11" s="971"/>
      <c r="P11" s="971"/>
      <c r="Q11" s="971"/>
      <c r="R11" s="971"/>
      <c r="S11" s="971"/>
      <c r="T11" s="971"/>
    </row>
    <row r="12" spans="1:22" ht="29.25" customHeight="1" x14ac:dyDescent="0.25">
      <c r="A12" s="980" t="s">
        <v>15</v>
      </c>
      <c r="B12" s="980"/>
      <c r="C12" s="980"/>
      <c r="E12" s="1532" t="s">
        <v>10466</v>
      </c>
      <c r="F12" s="1532"/>
      <c r="G12" s="1532"/>
      <c r="H12" s="1532"/>
      <c r="I12" s="1532"/>
      <c r="J12" s="1532"/>
      <c r="K12" s="1532"/>
      <c r="L12" s="1532"/>
      <c r="N12" s="971"/>
      <c r="O12" s="971"/>
      <c r="P12" s="971"/>
      <c r="Q12" s="971"/>
      <c r="R12" s="971"/>
      <c r="S12" s="971"/>
      <c r="T12" s="971"/>
    </row>
    <row r="13" spans="1:22" ht="22.5" customHeight="1" x14ac:dyDescent="0.25">
      <c r="A13" s="980" t="s">
        <v>17</v>
      </c>
      <c r="B13" s="980"/>
      <c r="C13" s="980"/>
      <c r="E13" s="836">
        <f>I22</f>
        <v>803.7</v>
      </c>
      <c r="F13" s="980" t="s">
        <v>367</v>
      </c>
      <c r="G13" s="831"/>
      <c r="H13" s="831"/>
      <c r="I13" s="833"/>
      <c r="J13" s="832"/>
      <c r="K13" s="831"/>
      <c r="L13" s="834"/>
      <c r="N13" s="971"/>
      <c r="O13" s="971"/>
      <c r="P13" s="971"/>
      <c r="Q13" s="971"/>
      <c r="R13" s="971"/>
      <c r="S13" s="971"/>
      <c r="T13" s="971"/>
    </row>
    <row r="14" spans="1:22" ht="22.5" customHeight="1" x14ac:dyDescent="0.25">
      <c r="A14" s="980" t="s">
        <v>19</v>
      </c>
      <c r="B14" s="980"/>
      <c r="C14" s="980"/>
      <c r="E14" s="75" t="s">
        <v>10445</v>
      </c>
      <c r="F14" s="832"/>
      <c r="G14" s="831"/>
      <c r="H14" s="831"/>
      <c r="I14" s="833"/>
      <c r="J14" s="832"/>
      <c r="K14" s="831"/>
      <c r="L14" s="834"/>
      <c r="N14" s="971"/>
      <c r="O14" s="971"/>
      <c r="P14" s="971"/>
      <c r="Q14" s="971"/>
      <c r="R14" s="971"/>
      <c r="S14" s="971"/>
      <c r="T14" s="971"/>
    </row>
    <row r="15" spans="1:22" ht="127.5" customHeight="1" x14ac:dyDescent="0.25">
      <c r="A15" s="980" t="s">
        <v>21</v>
      </c>
      <c r="B15" s="980"/>
      <c r="C15" s="980"/>
      <c r="E15" s="1446" t="s">
        <v>10588</v>
      </c>
      <c r="F15" s="1447"/>
      <c r="G15" s="1447"/>
      <c r="H15" s="1447"/>
      <c r="I15" s="1447"/>
      <c r="J15" s="1447"/>
      <c r="K15" s="1447"/>
      <c r="L15" s="1447"/>
      <c r="N15" s="971"/>
      <c r="O15" s="971"/>
      <c r="P15" s="971"/>
      <c r="Q15" s="971"/>
      <c r="R15" s="971"/>
      <c r="S15" s="971"/>
      <c r="T15" s="971"/>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70.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985" t="s">
        <v>25</v>
      </c>
      <c r="B18" s="985" t="s">
        <v>26</v>
      </c>
      <c r="C18" s="985" t="s">
        <v>27</v>
      </c>
      <c r="D18" s="986" t="s">
        <v>10361</v>
      </c>
      <c r="E18" s="986" t="s">
        <v>29</v>
      </c>
      <c r="F18" s="986" t="s">
        <v>30</v>
      </c>
      <c r="G18" s="986" t="s">
        <v>10362</v>
      </c>
      <c r="H18" s="1124" t="s">
        <v>10745</v>
      </c>
      <c r="I18" s="1450" t="s">
        <v>10363</v>
      </c>
      <c r="J18" s="1451"/>
      <c r="K18" s="986" t="s">
        <v>10364</v>
      </c>
      <c r="L18" s="49" t="s">
        <v>10586</v>
      </c>
      <c r="M18" s="97">
        <v>550000</v>
      </c>
      <c r="N18" s="1499"/>
      <c r="O18" s="1499"/>
      <c r="P18" s="1499"/>
      <c r="Q18" s="1499"/>
      <c r="R18" s="1499"/>
      <c r="S18" s="1499"/>
      <c r="T18" s="1499"/>
    </row>
    <row r="19" spans="1:20" s="2" customFormat="1" ht="66.75" customHeight="1" x14ac:dyDescent="0.25">
      <c r="A19" s="1559">
        <v>1</v>
      </c>
      <c r="B19" s="36">
        <v>225</v>
      </c>
      <c r="C19" s="36">
        <v>96</v>
      </c>
      <c r="D19" s="35" t="s">
        <v>18</v>
      </c>
      <c r="E19" s="901" t="s">
        <v>10450</v>
      </c>
      <c r="F19" s="840">
        <v>2</v>
      </c>
      <c r="G19" s="841">
        <f>0.3*530000</f>
        <v>159000</v>
      </c>
      <c r="H19" s="904">
        <v>1.19</v>
      </c>
      <c r="I19" s="1554">
        <v>705.7</v>
      </c>
      <c r="J19" s="1555"/>
      <c r="K19" s="844">
        <f>ROUND(G19*H19*I19,)</f>
        <v>133525497</v>
      </c>
      <c r="L19" s="983" t="s">
        <v>10466</v>
      </c>
      <c r="M19" s="1008">
        <f>M18*1.19</f>
        <v>654500</v>
      </c>
      <c r="N19" s="1499"/>
      <c r="O19" s="1499"/>
      <c r="P19" s="1499"/>
      <c r="Q19" s="1499"/>
      <c r="R19" s="1499"/>
      <c r="S19" s="1499"/>
      <c r="T19" s="1499"/>
    </row>
    <row r="20" spans="1:20" s="2" customFormat="1" ht="52.5" customHeight="1" x14ac:dyDescent="0.25">
      <c r="A20" s="1559"/>
      <c r="B20" s="36">
        <v>225</v>
      </c>
      <c r="C20" s="36">
        <v>96</v>
      </c>
      <c r="D20" s="35" t="s">
        <v>18</v>
      </c>
      <c r="E20" s="901" t="s">
        <v>10450</v>
      </c>
      <c r="F20" s="840">
        <v>2</v>
      </c>
      <c r="G20" s="841">
        <f>0.3*530000</f>
        <v>159000</v>
      </c>
      <c r="H20" s="904">
        <v>1.19</v>
      </c>
      <c r="I20" s="1554">
        <v>82.2</v>
      </c>
      <c r="J20" s="1555">
        <v>1</v>
      </c>
      <c r="K20" s="844">
        <f>ROUND(G20*I20*J20*H20,)</f>
        <v>15553062</v>
      </c>
      <c r="L20" s="983" t="s">
        <v>10587</v>
      </c>
      <c r="M20" s="1008"/>
      <c r="N20" s="1499"/>
      <c r="O20" s="1499"/>
      <c r="P20" s="1499"/>
      <c r="Q20" s="1499"/>
      <c r="R20" s="1499"/>
      <c r="S20" s="1499"/>
      <c r="T20" s="1499"/>
    </row>
    <row r="21" spans="1:20" s="2" customFormat="1" ht="75" customHeight="1" x14ac:dyDescent="0.25">
      <c r="A21" s="838">
        <v>2</v>
      </c>
      <c r="B21" s="36">
        <v>224</v>
      </c>
      <c r="C21" s="36">
        <v>96</v>
      </c>
      <c r="D21" s="35" t="s">
        <v>18</v>
      </c>
      <c r="E21" s="901" t="s">
        <v>10450</v>
      </c>
      <c r="F21" s="840">
        <v>2</v>
      </c>
      <c r="G21" s="841">
        <f>0.3*530000</f>
        <v>159000</v>
      </c>
      <c r="H21" s="904">
        <v>1.19</v>
      </c>
      <c r="I21" s="1554">
        <v>15.8</v>
      </c>
      <c r="J21" s="1555">
        <v>1</v>
      </c>
      <c r="K21" s="844">
        <f t="shared" ref="K21" si="0">ROUND(G21*I21*J21*H21,)</f>
        <v>2989518</v>
      </c>
      <c r="L21" s="983" t="s">
        <v>10466</v>
      </c>
      <c r="M21" s="25"/>
      <c r="N21" s="1499"/>
      <c r="O21" s="1499"/>
      <c r="P21" s="1499"/>
      <c r="Q21" s="1499"/>
      <c r="R21" s="1499"/>
      <c r="S21" s="1499"/>
      <c r="T21" s="1499"/>
    </row>
    <row r="22" spans="1:20" ht="33.75" customHeight="1" x14ac:dyDescent="0.25">
      <c r="A22" s="1480" t="s">
        <v>39</v>
      </c>
      <c r="B22" s="1480"/>
      <c r="C22" s="1480"/>
      <c r="D22" s="1480"/>
      <c r="E22" s="1480"/>
      <c r="F22" s="1480"/>
      <c r="G22" s="1480"/>
      <c r="H22" s="1480"/>
      <c r="I22" s="1556">
        <f>SUM(I19:I21)</f>
        <v>803.7</v>
      </c>
      <c r="J22" s="1557"/>
      <c r="K22" s="848">
        <f>SUM(K19:K21)</f>
        <v>152068077</v>
      </c>
      <c r="L22" s="849"/>
      <c r="N22" s="1499"/>
      <c r="O22" s="1499"/>
      <c r="P22" s="1499"/>
      <c r="Q22" s="1499"/>
      <c r="R22" s="1499"/>
      <c r="S22" s="1499"/>
      <c r="T22" s="1499"/>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53"/>
      <c r="B25" s="850" t="s">
        <v>26</v>
      </c>
      <c r="C25" s="851" t="s">
        <v>27</v>
      </c>
      <c r="D25" s="977" t="s">
        <v>10361</v>
      </c>
      <c r="E25" s="977" t="s">
        <v>29</v>
      </c>
      <c r="F25" s="977" t="s">
        <v>30</v>
      </c>
      <c r="G25" s="1469" t="s">
        <v>31</v>
      </c>
      <c r="H25" s="1469"/>
      <c r="I25" s="852" t="s">
        <v>33</v>
      </c>
      <c r="J25" s="977" t="s">
        <v>44</v>
      </c>
      <c r="K25" s="977" t="s">
        <v>35</v>
      </c>
      <c r="L25" s="49" t="s">
        <v>41</v>
      </c>
      <c r="M25" s="979"/>
    </row>
    <row r="26" spans="1:20" ht="34.5" customHeight="1" x14ac:dyDescent="0.25">
      <c r="A26" s="1286">
        <f t="shared" ref="A26:G26" si="1">A19</f>
        <v>1</v>
      </c>
      <c r="B26" s="969">
        <f t="shared" si="1"/>
        <v>225</v>
      </c>
      <c r="C26" s="969">
        <f t="shared" si="1"/>
        <v>96</v>
      </c>
      <c r="D26" s="969" t="str">
        <f t="shared" si="1"/>
        <v>m²</v>
      </c>
      <c r="E26" s="969" t="str">
        <f t="shared" si="1"/>
        <v>LUK</v>
      </c>
      <c r="F26" s="60">
        <f t="shared" si="1"/>
        <v>2</v>
      </c>
      <c r="G26" s="1558">
        <f t="shared" si="1"/>
        <v>159000</v>
      </c>
      <c r="H26" s="1558"/>
      <c r="I26" s="855">
        <f>I19</f>
        <v>705.7</v>
      </c>
      <c r="J26" s="839">
        <v>1.5</v>
      </c>
      <c r="K26" s="63">
        <f>G26*I26*J26</f>
        <v>168309450</v>
      </c>
      <c r="L26" s="1505" t="s">
        <v>10749</v>
      </c>
      <c r="M26" s="979"/>
    </row>
    <row r="27" spans="1:20" ht="34.5" customHeight="1" x14ac:dyDescent="0.25">
      <c r="A27" s="1286"/>
      <c r="B27" s="969">
        <f t="shared" ref="B27:G28" si="2">B20</f>
        <v>225</v>
      </c>
      <c r="C27" s="969">
        <f t="shared" si="2"/>
        <v>96</v>
      </c>
      <c r="D27" s="969" t="str">
        <f t="shared" si="2"/>
        <v>m²</v>
      </c>
      <c r="E27" s="969" t="str">
        <f t="shared" si="2"/>
        <v>LUK</v>
      </c>
      <c r="F27" s="60">
        <f t="shared" si="2"/>
        <v>2</v>
      </c>
      <c r="G27" s="1558">
        <f t="shared" si="2"/>
        <v>159000</v>
      </c>
      <c r="H27" s="1558"/>
      <c r="I27" s="855">
        <f>I20</f>
        <v>82.2</v>
      </c>
      <c r="J27" s="839">
        <v>1.5</v>
      </c>
      <c r="K27" s="63">
        <f>G27*I27*J27</f>
        <v>19604700</v>
      </c>
      <c r="L27" s="1505"/>
      <c r="M27" s="979"/>
    </row>
    <row r="28" spans="1:20" ht="34.5" customHeight="1" x14ac:dyDescent="0.25">
      <c r="A28" s="969">
        <f>A21</f>
        <v>2</v>
      </c>
      <c r="B28" s="969">
        <f t="shared" si="2"/>
        <v>224</v>
      </c>
      <c r="C28" s="969">
        <f t="shared" si="2"/>
        <v>96</v>
      </c>
      <c r="D28" s="969" t="str">
        <f t="shared" si="2"/>
        <v>m²</v>
      </c>
      <c r="E28" s="969" t="str">
        <f t="shared" si="2"/>
        <v>LUK</v>
      </c>
      <c r="F28" s="60">
        <f t="shared" si="2"/>
        <v>2</v>
      </c>
      <c r="G28" s="1558">
        <f t="shared" si="2"/>
        <v>159000</v>
      </c>
      <c r="H28" s="1558">
        <f>H21</f>
        <v>1.19</v>
      </c>
      <c r="I28" s="855">
        <f>I21</f>
        <v>15.8</v>
      </c>
      <c r="J28" s="839">
        <v>1.5</v>
      </c>
      <c r="K28" s="63">
        <f>G28*I28*J28</f>
        <v>3768300</v>
      </c>
      <c r="L28" s="1505"/>
      <c r="M28" s="979"/>
    </row>
    <row r="29" spans="1:20" s="116" customFormat="1" ht="33" customHeight="1" x14ac:dyDescent="0.25">
      <c r="A29" s="1289" t="s">
        <v>10368</v>
      </c>
      <c r="B29" s="1289"/>
      <c r="C29" s="1289"/>
      <c r="D29" s="1289"/>
      <c r="E29" s="1289"/>
      <c r="F29" s="1289"/>
      <c r="G29" s="1289"/>
      <c r="H29" s="1289"/>
      <c r="I29" s="846">
        <f>SUM(I26:I28)</f>
        <v>803.7</v>
      </c>
      <c r="J29" s="893"/>
      <c r="K29" s="894">
        <f>SUM(K26:K28)</f>
        <v>191682450</v>
      </c>
      <c r="L29" s="895"/>
      <c r="M29" s="979"/>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2" customFormat="1" ht="67.5" customHeight="1" x14ac:dyDescent="0.25">
      <c r="A31" s="969"/>
      <c r="B31" s="1469" t="s">
        <v>10371</v>
      </c>
      <c r="C31" s="1469"/>
      <c r="D31" s="977" t="s">
        <v>50</v>
      </c>
      <c r="E31" s="977" t="s">
        <v>51</v>
      </c>
      <c r="F31" s="977" t="s">
        <v>52</v>
      </c>
      <c r="G31" s="1469" t="s">
        <v>53</v>
      </c>
      <c r="H31" s="1469"/>
      <c r="I31" s="859" t="s">
        <v>54</v>
      </c>
      <c r="J31" s="977" t="s">
        <v>44</v>
      </c>
      <c r="K31" s="860" t="s">
        <v>35</v>
      </c>
      <c r="L31" s="861" t="s">
        <v>41</v>
      </c>
      <c r="M31" s="821"/>
      <c r="O31" s="862"/>
      <c r="P31" s="862"/>
    </row>
    <row r="32" spans="1:20" ht="34.5" customHeight="1" x14ac:dyDescent="0.25">
      <c r="A32" s="969"/>
      <c r="B32" s="1285" t="s">
        <v>10372</v>
      </c>
      <c r="C32" s="1285"/>
      <c r="D32" s="969"/>
      <c r="E32" s="969" t="s">
        <v>56</v>
      </c>
      <c r="F32" s="969">
        <v>6</v>
      </c>
      <c r="G32" s="1286">
        <f>20000*30</f>
        <v>600000</v>
      </c>
      <c r="H32" s="1286"/>
      <c r="I32" s="969">
        <v>1</v>
      </c>
      <c r="J32" s="727">
        <v>0.5</v>
      </c>
      <c r="K32" s="73">
        <f>F32*G32*I32*J32</f>
        <v>1800000</v>
      </c>
      <c r="L32" s="74"/>
      <c r="M32" s="822"/>
      <c r="O32" s="823"/>
      <c r="P32" s="823"/>
    </row>
    <row r="33" spans="1:17" ht="30.75" customHeight="1" x14ac:dyDescent="0.25">
      <c r="A33" s="1289" t="s">
        <v>10373</v>
      </c>
      <c r="B33" s="1289"/>
      <c r="C33" s="1289"/>
      <c r="D33" s="1289"/>
      <c r="E33" s="1289"/>
      <c r="F33" s="1289"/>
      <c r="G33" s="1289"/>
      <c r="H33" s="1289"/>
      <c r="I33" s="1289"/>
      <c r="J33" s="1289"/>
      <c r="K33" s="76">
        <f>K29+K32</f>
        <v>193482450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982" t="s">
        <v>60</v>
      </c>
      <c r="G35" s="1480" t="s">
        <v>31</v>
      </c>
      <c r="H35" s="1480"/>
      <c r="I35" s="865" t="s">
        <v>61</v>
      </c>
      <c r="J35" s="866" t="s">
        <v>34</v>
      </c>
      <c r="K35" s="976" t="s">
        <v>35</v>
      </c>
      <c r="L35" s="853" t="s">
        <v>41</v>
      </c>
    </row>
    <row r="36" spans="1:17" ht="40.5" hidden="1" customHeight="1" x14ac:dyDescent="0.25">
      <c r="A36" s="969">
        <v>1</v>
      </c>
      <c r="B36" s="1508" t="str">
        <f>'vật kiến trúc 2026'!B440</f>
        <v>Đồng hồ điện phụ</v>
      </c>
      <c r="C36" s="1508"/>
      <c r="D36" s="1508"/>
      <c r="E36" s="1508"/>
      <c r="F36" s="968" t="str">
        <f>VLOOKUP(B36,'[3]vật kiến trúc 2026'!$B$3:$D$442,2,0)</f>
        <v>cái</v>
      </c>
      <c r="G36" s="1509">
        <f>VLOOKUP(B36,'[3]vật kiến trúc 2026'!B31:$D$442,3,0)</f>
        <v>750000</v>
      </c>
      <c r="H36" s="1509"/>
      <c r="I36" s="936">
        <v>1</v>
      </c>
      <c r="J36" s="868">
        <v>0.8</v>
      </c>
      <c r="K36" s="844">
        <f t="shared" ref="K36:K39" si="3">ROUND(G36*I36*J36,)</f>
        <v>600000</v>
      </c>
      <c r="L36" s="869" t="e">
        <f>VLOOKUP(B36,'[3]vật kiến trúc 2026'!B32:$L$442,4,0)</f>
        <v>#REF!</v>
      </c>
    </row>
    <row r="37" spans="1:17" ht="40.5" hidden="1" customHeight="1" x14ac:dyDescent="0.25">
      <c r="A37" s="969">
        <v>2</v>
      </c>
      <c r="B37" s="1508" t="str">
        <f>'vật kiến trúc 2026'!B277</f>
        <v>Trụ sắt tráng kẽm D90 cao 6m</v>
      </c>
      <c r="C37" s="1508"/>
      <c r="D37" s="1508"/>
      <c r="E37" s="1508"/>
      <c r="F37" s="968" t="str">
        <f>VLOOKUP(B37,'[3]vật kiến trúc 2026'!$B$3:$D$442,2,0)</f>
        <v>trụ</v>
      </c>
      <c r="G37" s="1509">
        <f>VLOOKUP(B37,'[3]vật kiến trúc 2026'!B32:$D$442,3,0)</f>
        <v>864000</v>
      </c>
      <c r="H37" s="1509"/>
      <c r="I37" s="936">
        <v>4</v>
      </c>
      <c r="J37" s="868">
        <v>0.8</v>
      </c>
      <c r="K37" s="844">
        <f t="shared" si="3"/>
        <v>2764800</v>
      </c>
      <c r="L37" s="869" t="str">
        <f>VLOOKUP(B37,'[3]vật kiến trúc 2026'!B33:$L$442,4,0)</f>
        <v>áp bằng trụ điện bằng ống sắt tráng kẽm D90</v>
      </c>
    </row>
    <row r="38" spans="1:17" ht="40.5" hidden="1" customHeight="1" x14ac:dyDescent="0.25">
      <c r="A38" s="969">
        <v>3</v>
      </c>
      <c r="B38" s="1508" t="str">
        <f>'vật kiến trúc 2026'!B35</f>
        <v>Giếng khoan Ф 140, ống chống nhựa</v>
      </c>
      <c r="C38" s="1508"/>
      <c r="D38" s="1508"/>
      <c r="E38" s="1508"/>
      <c r="F38" s="968" t="str">
        <f>VLOOKUP(B38,'[3]vật kiến trúc 2026'!$B$3:$D$442,2,0)</f>
        <v>mét</v>
      </c>
      <c r="G38" s="1509">
        <f>VLOOKUP(B38,'[3]vật kiến trúc 2026'!B33:$D$442,3,0)</f>
        <v>864000</v>
      </c>
      <c r="H38" s="1509"/>
      <c r="I38" s="906">
        <v>69</v>
      </c>
      <c r="J38" s="868">
        <v>0.8</v>
      </c>
      <c r="K38" s="844">
        <f t="shared" si="3"/>
        <v>47692800</v>
      </c>
      <c r="L38" s="869" t="e">
        <f>VLOOKUP(B38,'[3]vật kiến trúc 2026'!B34:$L$442,4,0)</f>
        <v>#REF!</v>
      </c>
    </row>
    <row r="39" spans="1:17" ht="40.5" hidden="1" customHeight="1" x14ac:dyDescent="0.25">
      <c r="A39" s="969">
        <v>4</v>
      </c>
      <c r="B39" s="1508" t="str">
        <f>B38</f>
        <v>Giếng khoan Ф 140, ống chống nhựa</v>
      </c>
      <c r="C39" s="1508"/>
      <c r="D39" s="1508"/>
      <c r="E39" s="1508"/>
      <c r="F39" s="968" t="str">
        <f>VLOOKUP(B39,'[3]vật kiến trúc 2026'!$B$3:$D$442,2,0)</f>
        <v>mét</v>
      </c>
      <c r="G39" s="1509">
        <f>VLOOKUP(B39,'[3]vật kiến trúc 2026'!B34:$D$442,3,0)</f>
        <v>864000</v>
      </c>
      <c r="H39" s="1509"/>
      <c r="I39" s="906">
        <v>48</v>
      </c>
      <c r="J39" s="868">
        <v>0.8</v>
      </c>
      <c r="K39" s="844">
        <f t="shared" si="3"/>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926"/>
      <c r="O41" s="931"/>
    </row>
    <row r="42" spans="1:17" ht="56.25" customHeight="1" x14ac:dyDescent="0.25">
      <c r="A42" s="976" t="s">
        <v>25</v>
      </c>
      <c r="B42" s="1480" t="s">
        <v>87</v>
      </c>
      <c r="C42" s="1480"/>
      <c r="D42" s="1480"/>
      <c r="E42" s="1480"/>
      <c r="F42" s="976" t="s">
        <v>60</v>
      </c>
      <c r="G42" s="976" t="s">
        <v>31</v>
      </c>
      <c r="H42" s="982" t="s">
        <v>10516</v>
      </c>
      <c r="I42" s="865" t="s">
        <v>61</v>
      </c>
      <c r="J42" s="866" t="s">
        <v>34</v>
      </c>
      <c r="K42" s="976" t="s">
        <v>35</v>
      </c>
      <c r="L42" s="853" t="s">
        <v>41</v>
      </c>
      <c r="M42" s="3">
        <f>I21</f>
        <v>15.8</v>
      </c>
      <c r="N42" s="2"/>
      <c r="O42" s="927"/>
      <c r="P42" s="928"/>
      <c r="Q42" s="932"/>
    </row>
    <row r="43" spans="1:17" ht="24.75" customHeight="1" x14ac:dyDescent="0.25">
      <c r="A43" s="969">
        <v>1</v>
      </c>
      <c r="B43" s="1544" t="str">
        <f>'CÂY TRỒNG 2026'!B4</f>
        <v>Cây lúa Hè Thu, Mùa</v>
      </c>
      <c r="C43" s="1544"/>
      <c r="D43" s="1544"/>
      <c r="E43" s="1544"/>
      <c r="F43" s="968" t="str">
        <f>VLOOKUP(B43,'[3]CÂY TRỒNG 2026'!$B$3:$D$10269,2,0)</f>
        <v>ha</v>
      </c>
      <c r="G43" s="732">
        <f>VLOOKUP(B43,'[3]CÂY TRỒNG 2026'!$B$3:$D$10269,3,0)</f>
        <v>25500000</v>
      </c>
      <c r="H43" s="909">
        <f>VLOOKUP(B43,'CÂY TRỒNG 2026'!$B$3:$E$9990,4,0)</f>
        <v>0</v>
      </c>
      <c r="I43" s="870">
        <f>803.7/10000</f>
        <v>8.0370000000000011E-2</v>
      </c>
      <c r="J43" s="727">
        <v>1</v>
      </c>
      <c r="K43" s="981">
        <f t="shared" ref="K43" si="4">ROUND(G43*I43*J43,)</f>
        <v>2049435</v>
      </c>
      <c r="L43" s="934"/>
      <c r="M43" s="931"/>
      <c r="N43" s="90"/>
      <c r="Q43" s="933"/>
    </row>
    <row r="44" spans="1:17" ht="28.5" customHeight="1" x14ac:dyDescent="0.25">
      <c r="A44" s="1480" t="s">
        <v>111</v>
      </c>
      <c r="B44" s="1480"/>
      <c r="C44" s="1480"/>
      <c r="D44" s="1480"/>
      <c r="E44" s="1480"/>
      <c r="F44" s="1480"/>
      <c r="G44" s="1480"/>
      <c r="H44" s="1480"/>
      <c r="I44" s="1480"/>
      <c r="J44" s="1480"/>
      <c r="K44" s="111">
        <f>SUM(K43:K43)</f>
        <v>2049435</v>
      </c>
      <c r="L44" s="872"/>
      <c r="M44" s="874" t="e">
        <f>SUM(#REF!)</f>
        <v>#REF!</v>
      </c>
      <c r="N44" s="3"/>
    </row>
    <row r="45" spans="1:17" ht="41.25" customHeight="1" x14ac:dyDescent="0.25">
      <c r="A45" s="1481" t="s">
        <v>10429</v>
      </c>
      <c r="B45" s="1482"/>
      <c r="C45" s="1482"/>
      <c r="D45" s="1482"/>
      <c r="E45" s="1482"/>
      <c r="F45" s="1482"/>
      <c r="G45" s="1482"/>
      <c r="H45" s="1482"/>
      <c r="I45" s="1482"/>
      <c r="J45" s="1482"/>
      <c r="K45" s="111">
        <f>IF(K22+K33+K40+K44&lt;20000000,2000000,IF(K22+K33+K40+K44&lt;50000000,4000000,IF(K22+K33+K40+K44&lt;100000000,8000000,IF(K22+K33+K40+K44&lt;200000000,12000000,IF(K22+K33+K40+K44&lt;500000000,16000000,20000000)))))</f>
        <v>16000000</v>
      </c>
      <c r="L45" s="112" t="s">
        <v>113</v>
      </c>
      <c r="N45" s="921"/>
    </row>
    <row r="46" spans="1:17" ht="30" customHeight="1" x14ac:dyDescent="0.25">
      <c r="A46" s="1480" t="s">
        <v>10574</v>
      </c>
      <c r="B46" s="1480"/>
      <c r="C46" s="1480"/>
      <c r="D46" s="1480"/>
      <c r="E46" s="1480"/>
      <c r="F46" s="1480"/>
      <c r="G46" s="1480"/>
      <c r="H46" s="1480"/>
      <c r="I46" s="1480"/>
      <c r="J46" s="1480"/>
      <c r="K46" s="875">
        <f>K45+K44+K40+K22+K33</f>
        <v>363599962</v>
      </c>
      <c r="L46" s="872"/>
      <c r="M46" s="114">
        <f>K45+K33+K22+K44+K40</f>
        <v>363599962</v>
      </c>
    </row>
    <row r="47" spans="1:17" s="116" customFormat="1" ht="37.5" customHeight="1" x14ac:dyDescent="0.25">
      <c r="A47" s="1483" t="s">
        <v>115</v>
      </c>
      <c r="B47" s="1483"/>
      <c r="C47" s="1483"/>
      <c r="D47" s="1483"/>
      <c r="E47" s="1483"/>
      <c r="F47" s="1483"/>
      <c r="G47" s="1483"/>
      <c r="H47" s="1483"/>
      <c r="I47" s="1483"/>
      <c r="J47" s="1483"/>
      <c r="K47" s="1483"/>
      <c r="L47" s="1483"/>
      <c r="M47" s="979"/>
      <c r="O47" s="876"/>
      <c r="P47" s="876"/>
    </row>
    <row r="48" spans="1:17" s="119" customFormat="1" ht="37.5" customHeight="1" x14ac:dyDescent="0.25">
      <c r="A48" s="1479" t="s">
        <v>10375</v>
      </c>
      <c r="B48" s="1479"/>
      <c r="C48" s="1479"/>
      <c r="D48" s="1479"/>
      <c r="E48" s="1479"/>
      <c r="F48" s="1479"/>
      <c r="G48" s="1479"/>
      <c r="H48" s="1479"/>
      <c r="I48" s="1479"/>
      <c r="J48" s="1479"/>
      <c r="K48" s="1479"/>
      <c r="L48" s="1479"/>
      <c r="M48" s="974"/>
      <c r="O48" s="876"/>
      <c r="P48" s="876"/>
    </row>
    <row r="49" spans="1:16" s="119" customFormat="1" ht="54" customHeight="1" x14ac:dyDescent="0.25">
      <c r="A49" s="1479" t="s">
        <v>117</v>
      </c>
      <c r="B49" s="1479"/>
      <c r="C49" s="1479"/>
      <c r="D49" s="1479"/>
      <c r="E49" s="1479"/>
      <c r="F49" s="1479"/>
      <c r="G49" s="1479"/>
      <c r="H49" s="1479"/>
      <c r="I49" s="1479"/>
      <c r="J49" s="1479"/>
      <c r="K49" s="877">
        <f>K46</f>
        <v>363599962</v>
      </c>
      <c r="L49" s="975" t="s">
        <v>118</v>
      </c>
      <c r="M49" s="974"/>
      <c r="O49" s="876"/>
      <c r="P49" s="876"/>
    </row>
    <row r="50" spans="1:16" s="119" customFormat="1" ht="14.25" x14ac:dyDescent="0.25">
      <c r="A50" s="1479" t="s">
        <v>119</v>
      </c>
      <c r="B50" s="1479"/>
      <c r="C50" s="1479"/>
      <c r="D50" s="1479"/>
      <c r="E50" s="1479"/>
      <c r="F50" s="1479"/>
      <c r="G50" s="1479"/>
      <c r="H50" s="1479"/>
      <c r="I50" s="1479"/>
      <c r="J50" s="1479"/>
      <c r="K50" s="1479"/>
      <c r="L50" s="1479"/>
      <c r="M50" s="974"/>
      <c r="O50" s="876"/>
      <c r="P50" s="876"/>
    </row>
    <row r="51" spans="1:16" s="123" customFormat="1" ht="15" customHeight="1" x14ac:dyDescent="0.25">
      <c r="A51" s="1484" t="s">
        <v>120</v>
      </c>
      <c r="B51" s="1484"/>
      <c r="C51" s="1484"/>
      <c r="D51" s="879"/>
      <c r="E51" s="879"/>
      <c r="F51" s="1485" t="s">
        <v>10444</v>
      </c>
      <c r="G51" s="1485"/>
      <c r="H51" s="1485"/>
      <c r="I51" s="1485"/>
      <c r="J51" s="1485"/>
      <c r="K51" s="879"/>
      <c r="L51" s="974" t="s">
        <v>122</v>
      </c>
      <c r="M51" s="974"/>
      <c r="O51" s="753"/>
      <c r="P51" s="753"/>
    </row>
    <row r="52" spans="1:16" s="123" customFormat="1" x14ac:dyDescent="0.25">
      <c r="A52" s="880"/>
      <c r="B52" s="880"/>
      <c r="C52" s="880"/>
      <c r="L52" s="974" t="s">
        <v>123</v>
      </c>
      <c r="M52" s="756"/>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ht="22.5" customHeight="1" x14ac:dyDescent="0.25">
      <c r="A59" s="1486" t="s">
        <v>125</v>
      </c>
      <c r="B59" s="1486"/>
      <c r="C59" s="1486"/>
      <c r="D59" s="879"/>
      <c r="E59" s="879"/>
      <c r="F59" s="1485" t="s">
        <v>126</v>
      </c>
      <c r="G59" s="1485"/>
      <c r="H59" s="1485"/>
      <c r="I59" s="1485" t="s">
        <v>126</v>
      </c>
      <c r="J59" s="1485"/>
      <c r="K59" s="879"/>
      <c r="L59" s="974" t="s">
        <v>127</v>
      </c>
      <c r="M59" s="756"/>
      <c r="O59" s="753"/>
      <c r="P59" s="753"/>
    </row>
  </sheetData>
  <mergeCells count="67">
    <mergeCell ref="A59:C59"/>
    <mergeCell ref="F59:J59"/>
    <mergeCell ref="A19:A20"/>
    <mergeCell ref="A26:A27"/>
    <mergeCell ref="A46:J46"/>
    <mergeCell ref="A47:L47"/>
    <mergeCell ref="A48:L48"/>
    <mergeCell ref="A49:J49"/>
    <mergeCell ref="A50:L50"/>
    <mergeCell ref="A51:C51"/>
    <mergeCell ref="F51:J51"/>
    <mergeCell ref="A40:J40"/>
    <mergeCell ref="A41:L41"/>
    <mergeCell ref="B42:E42"/>
    <mergeCell ref="B43:E43"/>
    <mergeCell ref="A44:J44"/>
    <mergeCell ref="A45:J45"/>
    <mergeCell ref="B37:E37"/>
    <mergeCell ref="G37:H37"/>
    <mergeCell ref="B38:E38"/>
    <mergeCell ref="G38:H38"/>
    <mergeCell ref="B39:E39"/>
    <mergeCell ref="G39:H39"/>
    <mergeCell ref="A33:J33"/>
    <mergeCell ref="A34:L34"/>
    <mergeCell ref="B35:E35"/>
    <mergeCell ref="G35:H35"/>
    <mergeCell ref="B36:E36"/>
    <mergeCell ref="G36:H36"/>
    <mergeCell ref="B32:C32"/>
    <mergeCell ref="G32:H32"/>
    <mergeCell ref="A23:K23"/>
    <mergeCell ref="B24:H24"/>
    <mergeCell ref="I24:L24"/>
    <mergeCell ref="G25:H25"/>
    <mergeCell ref="G26:H26"/>
    <mergeCell ref="L26:L28"/>
    <mergeCell ref="G27:H27"/>
    <mergeCell ref="G28:H28"/>
    <mergeCell ref="A29:H29"/>
    <mergeCell ref="B30:H30"/>
    <mergeCell ref="I30:L30"/>
    <mergeCell ref="B31:C31"/>
    <mergeCell ref="G31:H31"/>
    <mergeCell ref="E12:L12"/>
    <mergeCell ref="E15:L15"/>
    <mergeCell ref="A16:L16"/>
    <mergeCell ref="A17:L17"/>
    <mergeCell ref="N17:T22"/>
    <mergeCell ref="A22:H22"/>
    <mergeCell ref="I18:J18"/>
    <mergeCell ref="I19:J19"/>
    <mergeCell ref="I20:J20"/>
    <mergeCell ref="I21:J21"/>
    <mergeCell ref="I22:J22"/>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22</v>
      </c>
    </row>
    <row r="2" spans="1:22" x14ac:dyDescent="0.25">
      <c r="A2" s="1270" t="s">
        <v>0</v>
      </c>
      <c r="B2" s="1270"/>
      <c r="C2" s="1270"/>
      <c r="D2" s="1270"/>
      <c r="E2" s="1270"/>
      <c r="F2" s="1270"/>
      <c r="G2" s="1270"/>
      <c r="H2" s="972"/>
      <c r="I2" s="1436" t="s">
        <v>1</v>
      </c>
      <c r="J2" s="1436"/>
      <c r="K2" s="1436"/>
      <c r="L2" s="1436"/>
    </row>
    <row r="3" spans="1:22" x14ac:dyDescent="0.25">
      <c r="A3" s="1272" t="s">
        <v>2</v>
      </c>
      <c r="B3" s="1272"/>
      <c r="C3" s="1272"/>
      <c r="D3" s="1272"/>
      <c r="E3" s="1272"/>
      <c r="F3" s="1272"/>
      <c r="G3" s="1272"/>
      <c r="H3" s="97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10592</v>
      </c>
      <c r="F8" s="1442"/>
      <c r="G8" s="1442"/>
      <c r="H8" s="1442"/>
      <c r="I8" s="1442"/>
      <c r="J8" s="1442"/>
      <c r="K8" s="1442"/>
      <c r="L8" s="1442"/>
      <c r="N8" s="828"/>
      <c r="O8" s="823"/>
      <c r="P8" s="823"/>
    </row>
    <row r="9" spans="1:22" ht="34.5" customHeight="1" x14ac:dyDescent="0.25">
      <c r="A9" s="1443" t="s">
        <v>9</v>
      </c>
      <c r="B9" s="1443"/>
      <c r="C9" s="1443"/>
      <c r="D9" s="1443"/>
      <c r="E9" s="1444" t="s">
        <v>10593</v>
      </c>
      <c r="F9" s="1444"/>
      <c r="G9" s="978"/>
      <c r="H9" s="978"/>
      <c r="I9" s="978"/>
      <c r="J9" s="978"/>
      <c r="K9" s="978"/>
      <c r="L9" s="978"/>
      <c r="N9" s="828"/>
      <c r="O9" s="823"/>
      <c r="P9" s="823"/>
    </row>
    <row r="10" spans="1:22" ht="22.5" customHeight="1" x14ac:dyDescent="0.25">
      <c r="A10" s="1445" t="s">
        <v>11</v>
      </c>
      <c r="B10" s="1445"/>
      <c r="C10" s="980"/>
      <c r="E10" s="75" t="s">
        <v>10591</v>
      </c>
      <c r="F10" s="832"/>
      <c r="G10" s="831"/>
      <c r="H10" s="831"/>
      <c r="I10" s="833"/>
      <c r="J10" s="832"/>
      <c r="K10" s="831"/>
      <c r="L10" s="834"/>
      <c r="N10" s="1269"/>
      <c r="O10" s="1269"/>
      <c r="P10" s="1269"/>
      <c r="Q10" s="1269"/>
      <c r="R10" s="1269"/>
      <c r="S10" s="1269"/>
      <c r="T10" s="1269"/>
    </row>
    <row r="11" spans="1:22" ht="22.5" x14ac:dyDescent="0.25">
      <c r="A11" s="980" t="s">
        <v>13</v>
      </c>
      <c r="B11" s="980"/>
      <c r="C11" s="980"/>
      <c r="E11" s="891"/>
      <c r="F11" s="832"/>
      <c r="G11" s="831"/>
      <c r="H11" s="831"/>
      <c r="I11" s="833"/>
      <c r="J11" s="832"/>
      <c r="K11" s="831"/>
      <c r="L11" s="834"/>
      <c r="N11" s="971"/>
      <c r="O11" s="971"/>
      <c r="P11" s="971"/>
      <c r="Q11" s="971"/>
      <c r="R11" s="971"/>
      <c r="S11" s="971"/>
      <c r="T11" s="971"/>
    </row>
    <row r="12" spans="1:22" ht="29.25" customHeight="1" x14ac:dyDescent="0.25">
      <c r="A12" s="980" t="s">
        <v>15</v>
      </c>
      <c r="B12" s="980"/>
      <c r="C12" s="980"/>
      <c r="E12" s="1532" t="s">
        <v>10466</v>
      </c>
      <c r="F12" s="1532"/>
      <c r="G12" s="1532"/>
      <c r="H12" s="1532"/>
      <c r="I12" s="1532"/>
      <c r="J12" s="1532"/>
      <c r="K12" s="1532"/>
      <c r="L12" s="1532"/>
      <c r="N12" s="971"/>
      <c r="O12" s="971"/>
      <c r="P12" s="971"/>
      <c r="Q12" s="971"/>
      <c r="R12" s="971"/>
      <c r="S12" s="971"/>
      <c r="T12" s="971"/>
    </row>
    <row r="13" spans="1:22" ht="22.5" customHeight="1" x14ac:dyDescent="0.25">
      <c r="A13" s="980" t="s">
        <v>17</v>
      </c>
      <c r="B13" s="980"/>
      <c r="C13" s="980"/>
      <c r="E13" s="836">
        <f>I20</f>
        <v>10.3</v>
      </c>
      <c r="F13" s="980" t="s">
        <v>367</v>
      </c>
      <c r="G13" s="831"/>
      <c r="H13" s="831"/>
      <c r="I13" s="833"/>
      <c r="J13" s="832"/>
      <c r="K13" s="831"/>
      <c r="L13" s="834"/>
      <c r="N13" s="971"/>
      <c r="O13" s="971"/>
      <c r="P13" s="971"/>
      <c r="Q13" s="971"/>
      <c r="R13" s="971"/>
      <c r="S13" s="971"/>
      <c r="T13" s="971"/>
    </row>
    <row r="14" spans="1:22" ht="22.5" customHeight="1" x14ac:dyDescent="0.25">
      <c r="A14" s="980" t="s">
        <v>19</v>
      </c>
      <c r="B14" s="980"/>
      <c r="C14" s="980"/>
      <c r="E14" s="75" t="s">
        <v>10601</v>
      </c>
      <c r="F14" s="832"/>
      <c r="G14" s="831"/>
      <c r="H14" s="831"/>
      <c r="I14" s="833"/>
      <c r="J14" s="832"/>
      <c r="K14" s="831"/>
      <c r="L14" s="834"/>
      <c r="N14" s="971"/>
      <c r="O14" s="971"/>
      <c r="P14" s="971"/>
      <c r="Q14" s="971"/>
      <c r="R14" s="971"/>
      <c r="S14" s="971"/>
      <c r="T14" s="971"/>
    </row>
    <row r="15" spans="1:22" ht="74.25" customHeight="1" x14ac:dyDescent="0.25">
      <c r="A15" s="980" t="s">
        <v>21</v>
      </c>
      <c r="B15" s="980"/>
      <c r="C15" s="980"/>
      <c r="E15" s="1446" t="str">
        <f>'[6]Tổng hợp'!$Q$61</f>
        <v>Thửa 5 tờ 96 Được cấp giấy CNQSDĐ cho ông Trần Văn Hiệp số CB 408381 ngày 13/10/2015. MĐSDĐ là HNK. Hiện sử dụng ổn định không tranh chấp. Trong phạm vi thu hồi đất không có công trình vật kiến trúc.</v>
      </c>
      <c r="F15" s="1447"/>
      <c r="G15" s="1447"/>
      <c r="H15" s="1447"/>
      <c r="I15" s="1447"/>
      <c r="J15" s="1447"/>
      <c r="K15" s="1447"/>
      <c r="L15" s="1447"/>
      <c r="N15" s="971"/>
      <c r="O15" s="971"/>
      <c r="P15" s="971"/>
      <c r="Q15" s="971"/>
      <c r="R15" s="971"/>
      <c r="S15" s="971"/>
      <c r="T15" s="971"/>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985" t="s">
        <v>25</v>
      </c>
      <c r="B18" s="985" t="s">
        <v>26</v>
      </c>
      <c r="C18" s="985" t="s">
        <v>27</v>
      </c>
      <c r="D18" s="986" t="s">
        <v>10361</v>
      </c>
      <c r="E18" s="986" t="s">
        <v>29</v>
      </c>
      <c r="F18" s="986" t="s">
        <v>30</v>
      </c>
      <c r="G18" s="986" t="s">
        <v>10362</v>
      </c>
      <c r="H18" s="1124" t="s">
        <v>10745</v>
      </c>
      <c r="I18" s="1450" t="s">
        <v>10363</v>
      </c>
      <c r="J18" s="1451"/>
      <c r="K18" s="986" t="s">
        <v>10364</v>
      </c>
      <c r="L18" s="49" t="s">
        <v>10594</v>
      </c>
      <c r="M18" s="97">
        <v>550000</v>
      </c>
      <c r="N18" s="1499"/>
      <c r="O18" s="1499"/>
      <c r="P18" s="1499"/>
      <c r="Q18" s="1499"/>
      <c r="R18" s="1499"/>
      <c r="S18" s="1499"/>
      <c r="T18" s="1499"/>
    </row>
    <row r="19" spans="1:20" s="2" customFormat="1" ht="66.75" customHeight="1" x14ac:dyDescent="0.25">
      <c r="A19" s="838">
        <v>1</v>
      </c>
      <c r="B19" s="36">
        <v>5</v>
      </c>
      <c r="C19" s="36">
        <v>96</v>
      </c>
      <c r="D19" s="35" t="s">
        <v>18</v>
      </c>
      <c r="E19" s="901" t="s">
        <v>10428</v>
      </c>
      <c r="F19" s="840">
        <v>2</v>
      </c>
      <c r="G19" s="841">
        <f>0.3*530000</f>
        <v>159000</v>
      </c>
      <c r="H19" s="904">
        <v>1.19</v>
      </c>
      <c r="I19" s="1554">
        <v>10.3</v>
      </c>
      <c r="J19" s="1555"/>
      <c r="K19" s="844">
        <f>ROUND(G19*H19*I19,)</f>
        <v>1948863</v>
      </c>
      <c r="L19" s="983" t="str">
        <f>E12</f>
        <v>Đường nội ấp Bình Tiến đoạn từ Đường Bình Tiến, Xuân Phú - Xuân Tây (xã Xuân Phú) đến Ranh giới xã Suối Cát cũ</v>
      </c>
      <c r="M19" s="1008">
        <f>M18*1.19</f>
        <v>654500</v>
      </c>
      <c r="N19" s="1499"/>
      <c r="O19" s="1499"/>
      <c r="P19" s="1499"/>
      <c r="Q19" s="1499"/>
      <c r="R19" s="1499"/>
      <c r="S19" s="1499"/>
      <c r="T19" s="1499"/>
    </row>
    <row r="20" spans="1:20" ht="33.75" customHeight="1" x14ac:dyDescent="0.25">
      <c r="A20" s="1480" t="s">
        <v>39</v>
      </c>
      <c r="B20" s="1480"/>
      <c r="C20" s="1480"/>
      <c r="D20" s="1480"/>
      <c r="E20" s="1480"/>
      <c r="F20" s="1480"/>
      <c r="G20" s="1480"/>
      <c r="H20" s="1480"/>
      <c r="I20" s="1556">
        <f>SUM(I19:I19)</f>
        <v>10.3</v>
      </c>
      <c r="J20" s="1557"/>
      <c r="K20" s="848">
        <f>SUM(K19:K19)</f>
        <v>1948863</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977" t="s">
        <v>10361</v>
      </c>
      <c r="E23" s="977" t="s">
        <v>29</v>
      </c>
      <c r="F23" s="977" t="s">
        <v>30</v>
      </c>
      <c r="G23" s="1469" t="s">
        <v>31</v>
      </c>
      <c r="H23" s="1469"/>
      <c r="I23" s="852" t="s">
        <v>33</v>
      </c>
      <c r="J23" s="977" t="s">
        <v>44</v>
      </c>
      <c r="K23" s="977" t="s">
        <v>35</v>
      </c>
      <c r="L23" s="49" t="s">
        <v>41</v>
      </c>
      <c r="M23" s="979"/>
    </row>
    <row r="24" spans="1:20" ht="125.25" customHeight="1" x14ac:dyDescent="0.25">
      <c r="A24" s="969">
        <f t="shared" ref="A24:G24" si="0">A19</f>
        <v>1</v>
      </c>
      <c r="B24" s="969">
        <f t="shared" si="0"/>
        <v>5</v>
      </c>
      <c r="C24" s="969">
        <f t="shared" si="0"/>
        <v>96</v>
      </c>
      <c r="D24" s="969" t="str">
        <f t="shared" si="0"/>
        <v>m²</v>
      </c>
      <c r="E24" s="969" t="str">
        <f t="shared" si="0"/>
        <v>HNK</v>
      </c>
      <c r="F24" s="60">
        <f t="shared" si="0"/>
        <v>2</v>
      </c>
      <c r="G24" s="1558">
        <f t="shared" si="0"/>
        <v>159000</v>
      </c>
      <c r="H24" s="1558"/>
      <c r="I24" s="855">
        <f>I19</f>
        <v>10.3</v>
      </c>
      <c r="J24" s="839">
        <v>1.5</v>
      </c>
      <c r="K24" s="63">
        <f>G24*I24*J24</f>
        <v>2456550</v>
      </c>
      <c r="L24" s="1084" t="s">
        <v>10749</v>
      </c>
      <c r="M24" s="979"/>
    </row>
    <row r="25" spans="1:20" s="116" customFormat="1" ht="33" customHeight="1" x14ac:dyDescent="0.25">
      <c r="A25" s="1289" t="s">
        <v>10368</v>
      </c>
      <c r="B25" s="1289"/>
      <c r="C25" s="1289"/>
      <c r="D25" s="1289"/>
      <c r="E25" s="1289"/>
      <c r="F25" s="1289"/>
      <c r="G25" s="1289"/>
      <c r="H25" s="1289"/>
      <c r="I25" s="846">
        <f>SUM(I24:I24)</f>
        <v>10.3</v>
      </c>
      <c r="J25" s="893"/>
      <c r="K25" s="894">
        <f>SUM(K24:K24)</f>
        <v>2456550</v>
      </c>
      <c r="L25" s="895"/>
      <c r="M25" s="979"/>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969"/>
      <c r="B27" s="1469" t="s">
        <v>10371</v>
      </c>
      <c r="C27" s="1469"/>
      <c r="D27" s="977" t="s">
        <v>50</v>
      </c>
      <c r="E27" s="977" t="s">
        <v>51</v>
      </c>
      <c r="F27" s="977" t="s">
        <v>52</v>
      </c>
      <c r="G27" s="1469" t="s">
        <v>53</v>
      </c>
      <c r="H27" s="1469"/>
      <c r="I27" s="859" t="s">
        <v>54</v>
      </c>
      <c r="J27" s="977" t="s">
        <v>44</v>
      </c>
      <c r="K27" s="860" t="s">
        <v>35</v>
      </c>
      <c r="L27" s="861" t="s">
        <v>41</v>
      </c>
      <c r="M27" s="821"/>
      <c r="O27" s="862"/>
      <c r="P27" s="862"/>
    </row>
    <row r="28" spans="1:20" ht="34.5" customHeight="1" x14ac:dyDescent="0.25">
      <c r="A28" s="969"/>
      <c r="B28" s="1285" t="s">
        <v>10372</v>
      </c>
      <c r="C28" s="1285"/>
      <c r="D28" s="969"/>
      <c r="E28" s="969" t="s">
        <v>56</v>
      </c>
      <c r="F28" s="969">
        <v>6</v>
      </c>
      <c r="G28" s="1286">
        <f>20000*30</f>
        <v>600000</v>
      </c>
      <c r="H28" s="1286"/>
      <c r="I28" s="969">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4256550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982" t="s">
        <v>60</v>
      </c>
      <c r="G31" s="1480" t="s">
        <v>31</v>
      </c>
      <c r="H31" s="1480"/>
      <c r="I31" s="865" t="s">
        <v>61</v>
      </c>
      <c r="J31" s="866" t="s">
        <v>34</v>
      </c>
      <c r="K31" s="976" t="s">
        <v>35</v>
      </c>
      <c r="L31" s="853" t="s">
        <v>41</v>
      </c>
    </row>
    <row r="32" spans="1:20" ht="40.5" hidden="1" customHeight="1" x14ac:dyDescent="0.25">
      <c r="A32" s="969">
        <v>1</v>
      </c>
      <c r="B32" s="1508" t="str">
        <f>'vật kiến trúc 2026'!B440</f>
        <v>Đồng hồ điện phụ</v>
      </c>
      <c r="C32" s="1508"/>
      <c r="D32" s="1508"/>
      <c r="E32" s="1508"/>
      <c r="F32" s="968"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969">
        <v>2</v>
      </c>
      <c r="B33" s="1508" t="str">
        <f>'vật kiến trúc 2026'!B277</f>
        <v>Trụ sắt tráng kẽm D90 cao 6m</v>
      </c>
      <c r="C33" s="1508"/>
      <c r="D33" s="1508"/>
      <c r="E33" s="1508"/>
      <c r="F33" s="968"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969">
        <v>3</v>
      </c>
      <c r="B34" s="1508" t="str">
        <f>'vật kiến trúc 2026'!B35</f>
        <v>Giếng khoan Ф 140, ống chống nhựa</v>
      </c>
      <c r="C34" s="1508"/>
      <c r="D34" s="1508"/>
      <c r="E34" s="1508"/>
      <c r="F34" s="968"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969">
        <v>4</v>
      </c>
      <c r="B35" s="1508" t="str">
        <f>B34</f>
        <v>Giếng khoan Ф 140, ống chống nhựa</v>
      </c>
      <c r="C35" s="1508"/>
      <c r="D35" s="1508"/>
      <c r="E35" s="1508"/>
      <c r="F35" s="968"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976" t="s">
        <v>25</v>
      </c>
      <c r="B38" s="1480" t="s">
        <v>87</v>
      </c>
      <c r="C38" s="1480"/>
      <c r="D38" s="1480"/>
      <c r="E38" s="1480"/>
      <c r="F38" s="976" t="s">
        <v>60</v>
      </c>
      <c r="G38" s="976" t="s">
        <v>31</v>
      </c>
      <c r="H38" s="982" t="s">
        <v>10516</v>
      </c>
      <c r="I38" s="865" t="s">
        <v>61</v>
      </c>
      <c r="J38" s="866" t="s">
        <v>34</v>
      </c>
      <c r="K38" s="976" t="s">
        <v>35</v>
      </c>
      <c r="L38" s="853" t="s">
        <v>41</v>
      </c>
      <c r="M38" s="3" t="e">
        <f>#REF!</f>
        <v>#REF!</v>
      </c>
      <c r="N38" s="2"/>
      <c r="O38" s="927"/>
      <c r="P38" s="928"/>
      <c r="Q38" s="932"/>
    </row>
    <row r="39" spans="1:17" ht="24.75" customHeight="1" x14ac:dyDescent="0.25">
      <c r="A39" s="969">
        <v>1</v>
      </c>
      <c r="B39" s="1544" t="str">
        <f>'CÂY TRỒNG 2026'!B4</f>
        <v>Cây lúa Hè Thu, Mùa</v>
      </c>
      <c r="C39" s="1544"/>
      <c r="D39" s="1544"/>
      <c r="E39" s="1544"/>
      <c r="F39" s="968" t="str">
        <f>VLOOKUP(B39,'[3]CÂY TRỒNG 2026'!$B$3:$D$10269,2,0)</f>
        <v>ha</v>
      </c>
      <c r="G39" s="732">
        <f>VLOOKUP(B39,'[3]CÂY TRỒNG 2026'!$B$3:$D$10269,3,0)</f>
        <v>25500000</v>
      </c>
      <c r="H39" s="909">
        <f>VLOOKUP(B39,'CÂY TRỒNG 2026'!$B$3:$E$9990,4,0)</f>
        <v>0</v>
      </c>
      <c r="I39" s="870">
        <f>I20/10000</f>
        <v>1.0300000000000001E-3</v>
      </c>
      <c r="J39" s="727">
        <v>0.8</v>
      </c>
      <c r="K39" s="981">
        <f t="shared" ref="K39" si="2">ROUND(G39*I39*J39,)</f>
        <v>21012</v>
      </c>
      <c r="L39" s="934"/>
      <c r="M39" s="931"/>
      <c r="N39" s="90"/>
      <c r="Q39" s="933"/>
    </row>
    <row r="40" spans="1:17" ht="28.5" customHeight="1" x14ac:dyDescent="0.25">
      <c r="A40" s="1480" t="s">
        <v>111</v>
      </c>
      <c r="B40" s="1480"/>
      <c r="C40" s="1480"/>
      <c r="D40" s="1480"/>
      <c r="E40" s="1480"/>
      <c r="F40" s="1480"/>
      <c r="G40" s="1480"/>
      <c r="H40" s="1480"/>
      <c r="I40" s="1480"/>
      <c r="J40" s="1480"/>
      <c r="K40" s="111">
        <f>SUM(K39:K39)</f>
        <v>21012</v>
      </c>
      <c r="L40" s="872"/>
      <c r="M40" s="874" t="e">
        <f>SUM(#REF!)</f>
        <v>#REF!</v>
      </c>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2000000</v>
      </c>
      <c r="L41" s="112" t="s">
        <v>113</v>
      </c>
      <c r="N41" s="921"/>
    </row>
    <row r="42" spans="1:17" ht="30" customHeight="1" x14ac:dyDescent="0.25">
      <c r="A42" s="1480" t="s">
        <v>10574</v>
      </c>
      <c r="B42" s="1480"/>
      <c r="C42" s="1480"/>
      <c r="D42" s="1480"/>
      <c r="E42" s="1480"/>
      <c r="F42" s="1480"/>
      <c r="G42" s="1480"/>
      <c r="H42" s="1480"/>
      <c r="I42" s="1480"/>
      <c r="J42" s="1480"/>
      <c r="K42" s="875">
        <f>K41+K40+K36+K20+K29</f>
        <v>8226425</v>
      </c>
      <c r="L42" s="872"/>
      <c r="M42" s="114">
        <f>K41+K29+K20+K40+K36</f>
        <v>8226425</v>
      </c>
    </row>
    <row r="43" spans="1:17" s="116" customFormat="1" ht="37.5" customHeight="1" x14ac:dyDescent="0.25">
      <c r="A43" s="1483" t="s">
        <v>115</v>
      </c>
      <c r="B43" s="1483"/>
      <c r="C43" s="1483"/>
      <c r="D43" s="1483"/>
      <c r="E43" s="1483"/>
      <c r="F43" s="1483"/>
      <c r="G43" s="1483"/>
      <c r="H43" s="1483"/>
      <c r="I43" s="1483"/>
      <c r="J43" s="1483"/>
      <c r="K43" s="1483"/>
      <c r="L43" s="1483"/>
      <c r="M43" s="979"/>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974"/>
      <c r="O44" s="876"/>
      <c r="P44" s="876"/>
    </row>
    <row r="45" spans="1:17" s="119" customFormat="1" ht="54" customHeight="1" x14ac:dyDescent="0.25">
      <c r="A45" s="1479" t="s">
        <v>117</v>
      </c>
      <c r="B45" s="1479"/>
      <c r="C45" s="1479"/>
      <c r="D45" s="1479"/>
      <c r="E45" s="1479"/>
      <c r="F45" s="1479"/>
      <c r="G45" s="1479"/>
      <c r="H45" s="1479"/>
      <c r="I45" s="1479"/>
      <c r="J45" s="1479"/>
      <c r="K45" s="877">
        <f>K42</f>
        <v>8226425</v>
      </c>
      <c r="L45" s="975" t="s">
        <v>118</v>
      </c>
      <c r="M45" s="974"/>
      <c r="O45" s="876"/>
      <c r="P45" s="876"/>
    </row>
    <row r="46" spans="1:17" s="119" customFormat="1" ht="14.25" x14ac:dyDescent="0.25">
      <c r="A46" s="1479" t="s">
        <v>119</v>
      </c>
      <c r="B46" s="1479"/>
      <c r="C46" s="1479"/>
      <c r="D46" s="1479"/>
      <c r="E46" s="1479"/>
      <c r="F46" s="1479"/>
      <c r="G46" s="1479"/>
      <c r="H46" s="1479"/>
      <c r="I46" s="1479"/>
      <c r="J46" s="1479"/>
      <c r="K46" s="1479"/>
      <c r="L46" s="1479"/>
      <c r="M46" s="974"/>
      <c r="O46" s="876"/>
      <c r="P46" s="876"/>
    </row>
    <row r="47" spans="1:17" s="123" customFormat="1" ht="15" customHeight="1" x14ac:dyDescent="0.25">
      <c r="A47" s="1484" t="s">
        <v>120</v>
      </c>
      <c r="B47" s="1484"/>
      <c r="C47" s="1484"/>
      <c r="D47" s="879"/>
      <c r="E47" s="879"/>
      <c r="F47" s="1485" t="s">
        <v>10444</v>
      </c>
      <c r="G47" s="1485"/>
      <c r="H47" s="1485"/>
      <c r="I47" s="1485"/>
      <c r="J47" s="1485"/>
      <c r="K47" s="879"/>
      <c r="L47" s="974" t="s">
        <v>122</v>
      </c>
      <c r="M47" s="974"/>
      <c r="O47" s="753"/>
      <c r="P47" s="753"/>
    </row>
    <row r="48" spans="1:17" s="123" customFormat="1" x14ac:dyDescent="0.25">
      <c r="A48" s="880"/>
      <c r="B48" s="880"/>
      <c r="C48" s="880"/>
      <c r="L48" s="974"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974" t="s">
        <v>127</v>
      </c>
      <c r="M55" s="756"/>
      <c r="O55" s="753"/>
      <c r="P55" s="753"/>
    </row>
  </sheetData>
  <mergeCells count="60">
    <mergeCell ref="A55:C55"/>
    <mergeCell ref="F55:J55"/>
    <mergeCell ref="A42:J42"/>
    <mergeCell ref="A43:L43"/>
    <mergeCell ref="A44:L44"/>
    <mergeCell ref="A45:J45"/>
    <mergeCell ref="A46:L46"/>
    <mergeCell ref="A47:C47"/>
    <mergeCell ref="F47:J47"/>
    <mergeCell ref="A41:J41"/>
    <mergeCell ref="B33:E33"/>
    <mergeCell ref="G33:H33"/>
    <mergeCell ref="B34:E34"/>
    <mergeCell ref="G34:H34"/>
    <mergeCell ref="B35:E35"/>
    <mergeCell ref="G35:H35"/>
    <mergeCell ref="A36:J36"/>
    <mergeCell ref="A37:L37"/>
    <mergeCell ref="B38:E38"/>
    <mergeCell ref="B39:E39"/>
    <mergeCell ref="A40:J40"/>
    <mergeCell ref="A29:J29"/>
    <mergeCell ref="A30:L30"/>
    <mergeCell ref="B31:E31"/>
    <mergeCell ref="G31:H31"/>
    <mergeCell ref="B32:E32"/>
    <mergeCell ref="G32:H32"/>
    <mergeCell ref="B28:C28"/>
    <mergeCell ref="G28:H28"/>
    <mergeCell ref="A21:K21"/>
    <mergeCell ref="B22:H22"/>
    <mergeCell ref="I22:L22"/>
    <mergeCell ref="G23:H23"/>
    <mergeCell ref="G24:H24"/>
    <mergeCell ref="A25:H25"/>
    <mergeCell ref="B26:H26"/>
    <mergeCell ref="I26:L26"/>
    <mergeCell ref="B27:C27"/>
    <mergeCell ref="G27:H27"/>
    <mergeCell ref="E12:L12"/>
    <mergeCell ref="E15:L15"/>
    <mergeCell ref="A16:L16"/>
    <mergeCell ref="A17:L17"/>
    <mergeCell ref="N17:T20"/>
    <mergeCell ref="A20:H20"/>
    <mergeCell ref="I18:J18"/>
    <mergeCell ref="I19:J19"/>
    <mergeCell ref="I20:J20"/>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23</v>
      </c>
    </row>
    <row r="2" spans="1:22" x14ac:dyDescent="0.25">
      <c r="A2" s="1270" t="s">
        <v>0</v>
      </c>
      <c r="B2" s="1270"/>
      <c r="C2" s="1270"/>
      <c r="D2" s="1270"/>
      <c r="E2" s="1270"/>
      <c r="F2" s="1270"/>
      <c r="G2" s="1270"/>
      <c r="H2" s="972"/>
      <c r="I2" s="1436" t="s">
        <v>1</v>
      </c>
      <c r="J2" s="1436"/>
      <c r="K2" s="1436"/>
      <c r="L2" s="1436"/>
    </row>
    <row r="3" spans="1:22" x14ac:dyDescent="0.25">
      <c r="A3" s="1272" t="s">
        <v>2</v>
      </c>
      <c r="B3" s="1272"/>
      <c r="C3" s="1272"/>
      <c r="D3" s="1272"/>
      <c r="E3" s="1272"/>
      <c r="F3" s="1272"/>
      <c r="G3" s="1272"/>
      <c r="H3" s="97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10595</v>
      </c>
      <c r="F8" s="1442"/>
      <c r="G8" s="1442"/>
      <c r="H8" s="1442"/>
      <c r="I8" s="1442"/>
      <c r="J8" s="1442"/>
      <c r="K8" s="1442"/>
      <c r="L8" s="1442"/>
      <c r="N8" s="828"/>
      <c r="O8" s="823"/>
      <c r="P8" s="823"/>
    </row>
    <row r="9" spans="1:22" ht="34.5" customHeight="1" x14ac:dyDescent="0.25">
      <c r="A9" s="1443" t="s">
        <v>9</v>
      </c>
      <c r="B9" s="1443"/>
      <c r="C9" s="1443"/>
      <c r="D9" s="1443"/>
      <c r="E9" s="1444" t="s">
        <v>10596</v>
      </c>
      <c r="F9" s="1444"/>
      <c r="G9" s="978"/>
      <c r="H9" s="978"/>
      <c r="I9" s="978"/>
      <c r="J9" s="978"/>
      <c r="K9" s="978"/>
      <c r="L9" s="978"/>
      <c r="N9" s="828"/>
      <c r="O9" s="823"/>
      <c r="P9" s="823"/>
    </row>
    <row r="10" spans="1:22" ht="22.5" customHeight="1" x14ac:dyDescent="0.25">
      <c r="A10" s="1445" t="s">
        <v>11</v>
      </c>
      <c r="B10" s="1445"/>
      <c r="C10" s="980"/>
      <c r="E10" s="75" t="s">
        <v>10591</v>
      </c>
      <c r="F10" s="832"/>
      <c r="G10" s="831"/>
      <c r="H10" s="831"/>
      <c r="I10" s="833"/>
      <c r="J10" s="832"/>
      <c r="K10" s="831"/>
      <c r="L10" s="834"/>
      <c r="N10" s="1269"/>
      <c r="O10" s="1269"/>
      <c r="P10" s="1269"/>
      <c r="Q10" s="1269"/>
      <c r="R10" s="1269"/>
      <c r="S10" s="1269"/>
      <c r="T10" s="1269"/>
    </row>
    <row r="11" spans="1:22" ht="22.5" x14ac:dyDescent="0.25">
      <c r="A11" s="980" t="s">
        <v>13</v>
      </c>
      <c r="B11" s="980"/>
      <c r="C11" s="980"/>
      <c r="E11" s="891" t="s">
        <v>10597</v>
      </c>
      <c r="F11" s="832"/>
      <c r="G11" s="831"/>
      <c r="H11" s="831"/>
      <c r="I11" s="833"/>
      <c r="J11" s="832"/>
      <c r="K11" s="831"/>
      <c r="L11" s="834"/>
      <c r="N11" s="971"/>
      <c r="O11" s="971"/>
      <c r="P11" s="971"/>
      <c r="Q11" s="971"/>
      <c r="R11" s="971"/>
      <c r="S11" s="971"/>
      <c r="T11" s="971"/>
    </row>
    <row r="12" spans="1:22" ht="29.25" customHeight="1" x14ac:dyDescent="0.25">
      <c r="A12" s="980" t="s">
        <v>15</v>
      </c>
      <c r="B12" s="980"/>
      <c r="C12" s="980"/>
      <c r="E12" s="1532" t="s">
        <v>10466</v>
      </c>
      <c r="F12" s="1532"/>
      <c r="G12" s="1532"/>
      <c r="H12" s="1532"/>
      <c r="I12" s="1532"/>
      <c r="J12" s="1532"/>
      <c r="K12" s="1532"/>
      <c r="L12" s="1532"/>
      <c r="N12" s="971"/>
      <c r="O12" s="971"/>
      <c r="P12" s="971"/>
      <c r="Q12" s="971"/>
      <c r="R12" s="971"/>
      <c r="S12" s="971"/>
      <c r="T12" s="971"/>
    </row>
    <row r="13" spans="1:22" ht="22.5" customHeight="1" x14ac:dyDescent="0.25">
      <c r="A13" s="980" t="s">
        <v>17</v>
      </c>
      <c r="B13" s="980"/>
      <c r="C13" s="980"/>
      <c r="E13" s="836">
        <f>I20</f>
        <v>1456.6</v>
      </c>
      <c r="F13" s="980" t="s">
        <v>367</v>
      </c>
      <c r="G13" s="831"/>
      <c r="H13" s="831"/>
      <c r="I13" s="833"/>
      <c r="J13" s="832"/>
      <c r="K13" s="831"/>
      <c r="L13" s="834"/>
      <c r="N13" s="971"/>
      <c r="O13" s="971"/>
      <c r="P13" s="971"/>
      <c r="Q13" s="971"/>
      <c r="R13" s="971"/>
      <c r="S13" s="971"/>
      <c r="T13" s="971"/>
    </row>
    <row r="14" spans="1:22" ht="22.5" customHeight="1" x14ac:dyDescent="0.25">
      <c r="A14" s="980" t="s">
        <v>19</v>
      </c>
      <c r="B14" s="980"/>
      <c r="C14" s="980"/>
      <c r="E14" s="75" t="s">
        <v>10445</v>
      </c>
      <c r="F14" s="832"/>
      <c r="G14" s="831"/>
      <c r="H14" s="831"/>
      <c r="I14" s="833"/>
      <c r="J14" s="832"/>
      <c r="K14" s="831"/>
      <c r="L14" s="834"/>
      <c r="N14" s="971"/>
      <c r="O14" s="971"/>
      <c r="P14" s="971"/>
      <c r="Q14" s="971"/>
      <c r="R14" s="971"/>
      <c r="S14" s="971"/>
      <c r="T14" s="971"/>
    </row>
    <row r="15" spans="1:22" ht="81" customHeight="1" x14ac:dyDescent="0.25">
      <c r="A15" s="980" t="s">
        <v>21</v>
      </c>
      <c r="B15" s="980"/>
      <c r="C15" s="980"/>
      <c r="E15" s="1446" t="s">
        <v>10599</v>
      </c>
      <c r="F15" s="1447"/>
      <c r="G15" s="1447"/>
      <c r="H15" s="1447"/>
      <c r="I15" s="1447"/>
      <c r="J15" s="1447"/>
      <c r="K15" s="1447"/>
      <c r="L15" s="1447"/>
      <c r="N15" s="971"/>
      <c r="O15" s="971"/>
      <c r="P15" s="971"/>
      <c r="Q15" s="971"/>
      <c r="R15" s="971"/>
      <c r="S15" s="971"/>
      <c r="T15" s="971"/>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985" t="s">
        <v>25</v>
      </c>
      <c r="B18" s="985" t="s">
        <v>26</v>
      </c>
      <c r="C18" s="985" t="s">
        <v>27</v>
      </c>
      <c r="D18" s="986" t="s">
        <v>10361</v>
      </c>
      <c r="E18" s="986" t="s">
        <v>29</v>
      </c>
      <c r="F18" s="986" t="s">
        <v>30</v>
      </c>
      <c r="G18" s="986" t="s">
        <v>10362</v>
      </c>
      <c r="H18" s="1124" t="s">
        <v>10745</v>
      </c>
      <c r="I18" s="1450" t="s">
        <v>10363</v>
      </c>
      <c r="J18" s="1451"/>
      <c r="K18" s="986" t="s">
        <v>10364</v>
      </c>
      <c r="L18" s="49" t="s">
        <v>10598</v>
      </c>
      <c r="M18" s="97">
        <v>550000</v>
      </c>
      <c r="N18" s="1499"/>
      <c r="O18" s="1499"/>
      <c r="P18" s="1499"/>
      <c r="Q18" s="1499"/>
      <c r="R18" s="1499"/>
      <c r="S18" s="1499"/>
      <c r="T18" s="1499"/>
    </row>
    <row r="19" spans="1:20" s="2" customFormat="1" ht="66.75" customHeight="1" x14ac:dyDescent="0.25">
      <c r="A19" s="838">
        <v>1</v>
      </c>
      <c r="B19" s="36">
        <v>20</v>
      </c>
      <c r="C19" s="36" t="s">
        <v>10600</v>
      </c>
      <c r="D19" s="35" t="s">
        <v>18</v>
      </c>
      <c r="E19" s="901" t="s">
        <v>10450</v>
      </c>
      <c r="F19" s="840">
        <v>2</v>
      </c>
      <c r="G19" s="841">
        <f>0.3*530000</f>
        <v>159000</v>
      </c>
      <c r="H19" s="904">
        <v>1.19</v>
      </c>
      <c r="I19" s="1554">
        <v>1456.6</v>
      </c>
      <c r="J19" s="1555"/>
      <c r="K19" s="844">
        <f>ROUND(G19*H19*I19,)</f>
        <v>275603286</v>
      </c>
      <c r="L19" s="983" t="str">
        <f>E12</f>
        <v>Đường nội ấp Bình Tiến đoạn từ Đường Bình Tiến, Xuân Phú - Xuân Tây (xã Xuân Phú) đến Ranh giới xã Suối Cát cũ</v>
      </c>
      <c r="M19" s="1008">
        <f>M18*1.19</f>
        <v>654500</v>
      </c>
      <c r="N19" s="1499"/>
      <c r="O19" s="1499"/>
      <c r="P19" s="1499"/>
      <c r="Q19" s="1499"/>
      <c r="R19" s="1499"/>
      <c r="S19" s="1499"/>
      <c r="T19" s="1499"/>
    </row>
    <row r="20" spans="1:20" ht="33.75" customHeight="1" x14ac:dyDescent="0.25">
      <c r="A20" s="1480" t="s">
        <v>39</v>
      </c>
      <c r="B20" s="1480"/>
      <c r="C20" s="1480"/>
      <c r="D20" s="1480"/>
      <c r="E20" s="1480"/>
      <c r="F20" s="1480"/>
      <c r="G20" s="1480"/>
      <c r="H20" s="1480"/>
      <c r="I20" s="1556">
        <f>SUM(I19:I19)</f>
        <v>1456.6</v>
      </c>
      <c r="J20" s="1557"/>
      <c r="K20" s="848">
        <f>SUM(K19:K19)</f>
        <v>275603286</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977" t="s">
        <v>10361</v>
      </c>
      <c r="E23" s="977" t="s">
        <v>29</v>
      </c>
      <c r="F23" s="977" t="s">
        <v>30</v>
      </c>
      <c r="G23" s="1469" t="s">
        <v>31</v>
      </c>
      <c r="H23" s="1469"/>
      <c r="I23" s="852" t="s">
        <v>33</v>
      </c>
      <c r="J23" s="977" t="s">
        <v>44</v>
      </c>
      <c r="K23" s="977" t="s">
        <v>35</v>
      </c>
      <c r="L23" s="49" t="s">
        <v>41</v>
      </c>
      <c r="M23" s="979"/>
    </row>
    <row r="24" spans="1:20" ht="132" customHeight="1" x14ac:dyDescent="0.25">
      <c r="A24" s="969">
        <f t="shared" ref="A24:G24" si="0">A19</f>
        <v>1</v>
      </c>
      <c r="B24" s="969">
        <f t="shared" si="0"/>
        <v>20</v>
      </c>
      <c r="C24" s="36" t="str">
        <f t="shared" si="0"/>
        <v>96
(1 cũ)</v>
      </c>
      <c r="D24" s="969" t="str">
        <f t="shared" si="0"/>
        <v>m²</v>
      </c>
      <c r="E24" s="969" t="str">
        <f t="shared" si="0"/>
        <v>LUK</v>
      </c>
      <c r="F24" s="60">
        <f t="shared" si="0"/>
        <v>2</v>
      </c>
      <c r="G24" s="1558">
        <f t="shared" si="0"/>
        <v>159000</v>
      </c>
      <c r="H24" s="1558"/>
      <c r="I24" s="855">
        <f>I19</f>
        <v>1456.6</v>
      </c>
      <c r="J24" s="839">
        <v>1.5</v>
      </c>
      <c r="K24" s="63">
        <f>G24*I24*J24</f>
        <v>347399100</v>
      </c>
      <c r="L24" s="1084" t="s">
        <v>10749</v>
      </c>
      <c r="M24" s="979"/>
    </row>
    <row r="25" spans="1:20" s="116" customFormat="1" ht="33" customHeight="1" x14ac:dyDescent="0.25">
      <c r="A25" s="1289" t="s">
        <v>10368</v>
      </c>
      <c r="B25" s="1289"/>
      <c r="C25" s="1289"/>
      <c r="D25" s="1289"/>
      <c r="E25" s="1289"/>
      <c r="F25" s="1289"/>
      <c r="G25" s="1289"/>
      <c r="H25" s="1289"/>
      <c r="I25" s="846">
        <f>SUM(I24:I24)</f>
        <v>1456.6</v>
      </c>
      <c r="J25" s="893"/>
      <c r="K25" s="894">
        <f>SUM(K24:K24)</f>
        <v>347399100</v>
      </c>
      <c r="L25" s="895"/>
      <c r="M25" s="979"/>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969"/>
      <c r="B27" s="1469" t="s">
        <v>10371</v>
      </c>
      <c r="C27" s="1469"/>
      <c r="D27" s="977" t="s">
        <v>50</v>
      </c>
      <c r="E27" s="977" t="s">
        <v>51</v>
      </c>
      <c r="F27" s="977" t="s">
        <v>52</v>
      </c>
      <c r="G27" s="1469" t="s">
        <v>53</v>
      </c>
      <c r="H27" s="1469"/>
      <c r="I27" s="859" t="s">
        <v>54</v>
      </c>
      <c r="J27" s="977" t="s">
        <v>44</v>
      </c>
      <c r="K27" s="860" t="s">
        <v>35</v>
      </c>
      <c r="L27" s="861" t="s">
        <v>41</v>
      </c>
      <c r="M27" s="821"/>
      <c r="O27" s="862"/>
      <c r="P27" s="862"/>
    </row>
    <row r="28" spans="1:20" ht="34.5" customHeight="1" x14ac:dyDescent="0.25">
      <c r="A28" s="969"/>
      <c r="B28" s="1285" t="s">
        <v>10372</v>
      </c>
      <c r="C28" s="1285"/>
      <c r="D28" s="969"/>
      <c r="E28" s="969" t="s">
        <v>56</v>
      </c>
      <c r="F28" s="969">
        <v>6</v>
      </c>
      <c r="G28" s="1286">
        <f>20000*30</f>
        <v>600000</v>
      </c>
      <c r="H28" s="1286"/>
      <c r="I28" s="969">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349199100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982" t="s">
        <v>60</v>
      </c>
      <c r="G31" s="1480" t="s">
        <v>31</v>
      </c>
      <c r="H31" s="1480"/>
      <c r="I31" s="865" t="s">
        <v>61</v>
      </c>
      <c r="J31" s="866" t="s">
        <v>34</v>
      </c>
      <c r="K31" s="976" t="s">
        <v>35</v>
      </c>
      <c r="L31" s="853" t="s">
        <v>41</v>
      </c>
    </row>
    <row r="32" spans="1:20" ht="40.5" hidden="1" customHeight="1" x14ac:dyDescent="0.25">
      <c r="A32" s="969">
        <v>1</v>
      </c>
      <c r="B32" s="1508" t="str">
        <f>'vật kiến trúc 2026'!B440</f>
        <v>Đồng hồ điện phụ</v>
      </c>
      <c r="C32" s="1508"/>
      <c r="D32" s="1508"/>
      <c r="E32" s="1508"/>
      <c r="F32" s="968"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969">
        <v>2</v>
      </c>
      <c r="B33" s="1508" t="str">
        <f>'vật kiến trúc 2026'!B277</f>
        <v>Trụ sắt tráng kẽm D90 cao 6m</v>
      </c>
      <c r="C33" s="1508"/>
      <c r="D33" s="1508"/>
      <c r="E33" s="1508"/>
      <c r="F33" s="968"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969">
        <v>3</v>
      </c>
      <c r="B34" s="1508" t="str">
        <f>'vật kiến trúc 2026'!B35</f>
        <v>Giếng khoan Ф 140, ống chống nhựa</v>
      </c>
      <c r="C34" s="1508"/>
      <c r="D34" s="1508"/>
      <c r="E34" s="1508"/>
      <c r="F34" s="968"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969">
        <v>4</v>
      </c>
      <c r="B35" s="1508" t="str">
        <f>B34</f>
        <v>Giếng khoan Ф 140, ống chống nhựa</v>
      </c>
      <c r="C35" s="1508"/>
      <c r="D35" s="1508"/>
      <c r="E35" s="1508"/>
      <c r="F35" s="968"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976" t="s">
        <v>25</v>
      </c>
      <c r="B38" s="1480" t="s">
        <v>87</v>
      </c>
      <c r="C38" s="1480"/>
      <c r="D38" s="1480"/>
      <c r="E38" s="1480"/>
      <c r="F38" s="976" t="s">
        <v>60</v>
      </c>
      <c r="G38" s="976" t="s">
        <v>31</v>
      </c>
      <c r="H38" s="982" t="s">
        <v>10516</v>
      </c>
      <c r="I38" s="865" t="s">
        <v>61</v>
      </c>
      <c r="J38" s="866" t="s">
        <v>34</v>
      </c>
      <c r="K38" s="976" t="s">
        <v>35</v>
      </c>
      <c r="L38" s="853" t="s">
        <v>41</v>
      </c>
      <c r="M38" s="3" t="e">
        <f>#REF!</f>
        <v>#REF!</v>
      </c>
      <c r="N38" s="2"/>
      <c r="O38" s="927"/>
      <c r="P38" s="928"/>
      <c r="Q38" s="932"/>
    </row>
    <row r="39" spans="1:17" ht="24.75" customHeight="1" x14ac:dyDescent="0.25">
      <c r="A39" s="969">
        <v>1</v>
      </c>
      <c r="B39" s="1544" t="str">
        <f>'CÂY TRỒNG 2026'!B4</f>
        <v>Cây lúa Hè Thu, Mùa</v>
      </c>
      <c r="C39" s="1544"/>
      <c r="D39" s="1544"/>
      <c r="E39" s="1544"/>
      <c r="F39" s="968" t="str">
        <f>VLOOKUP(B39,'[3]CÂY TRỒNG 2026'!$B$3:$D$10269,2,0)</f>
        <v>ha</v>
      </c>
      <c r="G39" s="732">
        <f>VLOOKUP(B39,'[3]CÂY TRỒNG 2026'!$B$3:$D$10269,3,0)</f>
        <v>25500000</v>
      </c>
      <c r="H39" s="909">
        <f>VLOOKUP(B39,'CÂY TRỒNG 2026'!$B$3:$E$9990,4,0)</f>
        <v>0</v>
      </c>
      <c r="I39" s="870">
        <f>I20/10000</f>
        <v>0.14565999999999998</v>
      </c>
      <c r="J39" s="727">
        <v>1</v>
      </c>
      <c r="K39" s="981">
        <f t="shared" ref="K39" si="2">ROUND(G39*I39*J39,)</f>
        <v>3714330</v>
      </c>
      <c r="L39" s="934"/>
      <c r="M39" s="931"/>
      <c r="N39" s="90"/>
      <c r="Q39" s="933"/>
    </row>
    <row r="40" spans="1:17" ht="28.5" customHeight="1" x14ac:dyDescent="0.25">
      <c r="A40" s="1480" t="s">
        <v>111</v>
      </c>
      <c r="B40" s="1480"/>
      <c r="C40" s="1480"/>
      <c r="D40" s="1480"/>
      <c r="E40" s="1480"/>
      <c r="F40" s="1480"/>
      <c r="G40" s="1480"/>
      <c r="H40" s="1480"/>
      <c r="I40" s="1480"/>
      <c r="J40" s="1480"/>
      <c r="K40" s="111">
        <f>SUM(K39:K39)</f>
        <v>3714330</v>
      </c>
      <c r="L40" s="872"/>
      <c r="M40" s="874" t="e">
        <f>SUM(#REF!)</f>
        <v>#REF!</v>
      </c>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20000000</v>
      </c>
      <c r="L41" s="112" t="s">
        <v>113</v>
      </c>
      <c r="N41" s="921"/>
    </row>
    <row r="42" spans="1:17" ht="30" customHeight="1" x14ac:dyDescent="0.25">
      <c r="A42" s="1480" t="s">
        <v>10574</v>
      </c>
      <c r="B42" s="1480"/>
      <c r="C42" s="1480"/>
      <c r="D42" s="1480"/>
      <c r="E42" s="1480"/>
      <c r="F42" s="1480"/>
      <c r="G42" s="1480"/>
      <c r="H42" s="1480"/>
      <c r="I42" s="1480"/>
      <c r="J42" s="1480"/>
      <c r="K42" s="875">
        <f>K41+K40+K36+K20+K29</f>
        <v>648516716</v>
      </c>
      <c r="L42" s="872"/>
      <c r="M42" s="114">
        <f>K41+K29+K20+K40+K36</f>
        <v>648516716</v>
      </c>
    </row>
    <row r="43" spans="1:17" s="116" customFormat="1" ht="37.5" customHeight="1" x14ac:dyDescent="0.25">
      <c r="A43" s="1483" t="s">
        <v>115</v>
      </c>
      <c r="B43" s="1483"/>
      <c r="C43" s="1483"/>
      <c r="D43" s="1483"/>
      <c r="E43" s="1483"/>
      <c r="F43" s="1483"/>
      <c r="G43" s="1483"/>
      <c r="H43" s="1483"/>
      <c r="I43" s="1483"/>
      <c r="J43" s="1483"/>
      <c r="K43" s="1483"/>
      <c r="L43" s="1483"/>
      <c r="M43" s="979"/>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974"/>
      <c r="O44" s="876"/>
      <c r="P44" s="876"/>
    </row>
    <row r="45" spans="1:17" s="119" customFormat="1" ht="54" customHeight="1" x14ac:dyDescent="0.25">
      <c r="A45" s="1479" t="s">
        <v>117</v>
      </c>
      <c r="B45" s="1479"/>
      <c r="C45" s="1479"/>
      <c r="D45" s="1479"/>
      <c r="E45" s="1479"/>
      <c r="F45" s="1479"/>
      <c r="G45" s="1479"/>
      <c r="H45" s="1479"/>
      <c r="I45" s="1479"/>
      <c r="J45" s="1479"/>
      <c r="K45" s="877">
        <f>K42</f>
        <v>648516716</v>
      </c>
      <c r="L45" s="975" t="s">
        <v>118</v>
      </c>
      <c r="M45" s="974"/>
      <c r="O45" s="876"/>
      <c r="P45" s="876"/>
    </row>
    <row r="46" spans="1:17" s="119" customFormat="1" ht="14.25" x14ac:dyDescent="0.25">
      <c r="A46" s="1479" t="s">
        <v>119</v>
      </c>
      <c r="B46" s="1479"/>
      <c r="C46" s="1479"/>
      <c r="D46" s="1479"/>
      <c r="E46" s="1479"/>
      <c r="F46" s="1479"/>
      <c r="G46" s="1479"/>
      <c r="H46" s="1479"/>
      <c r="I46" s="1479"/>
      <c r="J46" s="1479"/>
      <c r="K46" s="1479"/>
      <c r="L46" s="1479"/>
      <c r="M46" s="974"/>
      <c r="O46" s="876"/>
      <c r="P46" s="876"/>
    </row>
    <row r="47" spans="1:17" s="123" customFormat="1" ht="15" customHeight="1" x14ac:dyDescent="0.25">
      <c r="A47" s="1484" t="s">
        <v>120</v>
      </c>
      <c r="B47" s="1484"/>
      <c r="C47" s="1484"/>
      <c r="D47" s="879"/>
      <c r="E47" s="879"/>
      <c r="F47" s="1485" t="s">
        <v>10444</v>
      </c>
      <c r="G47" s="1485"/>
      <c r="H47" s="1485"/>
      <c r="I47" s="1485"/>
      <c r="J47" s="1485"/>
      <c r="K47" s="879"/>
      <c r="L47" s="974" t="s">
        <v>122</v>
      </c>
      <c r="M47" s="974"/>
      <c r="O47" s="753"/>
      <c r="P47" s="753"/>
    </row>
    <row r="48" spans="1:17" s="123" customFormat="1" x14ac:dyDescent="0.25">
      <c r="A48" s="880"/>
      <c r="B48" s="880"/>
      <c r="C48" s="880"/>
      <c r="L48" s="974"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974" t="s">
        <v>127</v>
      </c>
      <c r="M55" s="756"/>
      <c r="O55" s="753"/>
      <c r="P55" s="753"/>
    </row>
  </sheetData>
  <mergeCells count="60">
    <mergeCell ref="A55:C55"/>
    <mergeCell ref="F55:J55"/>
    <mergeCell ref="A42:J42"/>
    <mergeCell ref="A43:L43"/>
    <mergeCell ref="A44:L44"/>
    <mergeCell ref="A45:J45"/>
    <mergeCell ref="A46:L46"/>
    <mergeCell ref="A47:C47"/>
    <mergeCell ref="F47:J47"/>
    <mergeCell ref="A41:J41"/>
    <mergeCell ref="B33:E33"/>
    <mergeCell ref="G33:H33"/>
    <mergeCell ref="B34:E34"/>
    <mergeCell ref="G34:H34"/>
    <mergeCell ref="B35:E35"/>
    <mergeCell ref="G35:H35"/>
    <mergeCell ref="A36:J36"/>
    <mergeCell ref="A37:L37"/>
    <mergeCell ref="B38:E38"/>
    <mergeCell ref="B39:E39"/>
    <mergeCell ref="A40:J40"/>
    <mergeCell ref="A29:J29"/>
    <mergeCell ref="A30:L30"/>
    <mergeCell ref="B31:E31"/>
    <mergeCell ref="G31:H31"/>
    <mergeCell ref="B32:E32"/>
    <mergeCell ref="G32:H32"/>
    <mergeCell ref="B26:H26"/>
    <mergeCell ref="I26:L26"/>
    <mergeCell ref="B27:C27"/>
    <mergeCell ref="G27:H27"/>
    <mergeCell ref="B28:C28"/>
    <mergeCell ref="G28:H28"/>
    <mergeCell ref="A25:H25"/>
    <mergeCell ref="E12:L12"/>
    <mergeCell ref="E15:L15"/>
    <mergeCell ref="A16:L16"/>
    <mergeCell ref="A17:L17"/>
    <mergeCell ref="A21:K21"/>
    <mergeCell ref="B22:H22"/>
    <mergeCell ref="I22:L22"/>
    <mergeCell ref="G23:H23"/>
    <mergeCell ref="G24:H24"/>
    <mergeCell ref="N17:T20"/>
    <mergeCell ref="A20:H20"/>
    <mergeCell ref="A7:L7"/>
    <mergeCell ref="E8:L8"/>
    <mergeCell ref="A9:D9"/>
    <mergeCell ref="E9:F9"/>
    <mergeCell ref="A10:B10"/>
    <mergeCell ref="N10:T10"/>
    <mergeCell ref="I18:J18"/>
    <mergeCell ref="I19:J19"/>
    <mergeCell ref="I20:J2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24</v>
      </c>
    </row>
    <row r="2" spans="1:22" x14ac:dyDescent="0.25">
      <c r="A2" s="1270" t="s">
        <v>0</v>
      </c>
      <c r="B2" s="1270"/>
      <c r="C2" s="1270"/>
      <c r="D2" s="1270"/>
      <c r="E2" s="1270"/>
      <c r="F2" s="1270"/>
      <c r="G2" s="1270"/>
      <c r="H2" s="972"/>
      <c r="I2" s="1436" t="s">
        <v>1</v>
      </c>
      <c r="J2" s="1436"/>
      <c r="K2" s="1436"/>
      <c r="L2" s="1436"/>
    </row>
    <row r="3" spans="1:22" x14ac:dyDescent="0.25">
      <c r="A3" s="1272" t="s">
        <v>2</v>
      </c>
      <c r="B3" s="1272"/>
      <c r="C3" s="1272"/>
      <c r="D3" s="1272"/>
      <c r="E3" s="1272"/>
      <c r="F3" s="1272"/>
      <c r="G3" s="1272"/>
      <c r="H3" s="97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10603</v>
      </c>
      <c r="F8" s="1442"/>
      <c r="G8" s="1442"/>
      <c r="H8" s="1442"/>
      <c r="I8" s="1442"/>
      <c r="J8" s="1442"/>
      <c r="K8" s="1442"/>
      <c r="L8" s="1442"/>
      <c r="N8" s="828"/>
      <c r="O8" s="823"/>
      <c r="P8" s="823"/>
    </row>
    <row r="9" spans="1:22" ht="34.5" customHeight="1" x14ac:dyDescent="0.25">
      <c r="A9" s="1443" t="s">
        <v>9</v>
      </c>
      <c r="B9" s="1443"/>
      <c r="C9" s="1443"/>
      <c r="D9" s="1443"/>
      <c r="E9" s="1444" t="s">
        <v>10604</v>
      </c>
      <c r="F9" s="1444"/>
      <c r="G9" s="978"/>
      <c r="H9" s="978"/>
      <c r="I9" s="978"/>
      <c r="J9" s="978"/>
      <c r="K9" s="978"/>
      <c r="L9" s="978"/>
      <c r="N9" s="828"/>
      <c r="O9" s="823"/>
      <c r="P9" s="823"/>
    </row>
    <row r="10" spans="1:22" ht="22.5" customHeight="1" x14ac:dyDescent="0.25">
      <c r="A10" s="1445" t="s">
        <v>11</v>
      </c>
      <c r="B10" s="1445"/>
      <c r="C10" s="980"/>
      <c r="E10" s="75" t="s">
        <v>10602</v>
      </c>
      <c r="F10" s="832"/>
      <c r="G10" s="831"/>
      <c r="H10" s="831"/>
      <c r="I10" s="833"/>
      <c r="J10" s="832"/>
      <c r="K10" s="831"/>
      <c r="L10" s="834"/>
      <c r="N10" s="1269"/>
      <c r="O10" s="1269"/>
      <c r="P10" s="1269"/>
      <c r="Q10" s="1269"/>
      <c r="R10" s="1269"/>
      <c r="S10" s="1269"/>
      <c r="T10" s="1269"/>
    </row>
    <row r="11" spans="1:22" ht="22.5" x14ac:dyDescent="0.25">
      <c r="A11" s="980" t="s">
        <v>13</v>
      </c>
      <c r="B11" s="980"/>
      <c r="C11" s="980"/>
      <c r="E11" s="891" t="s">
        <v>10605</v>
      </c>
      <c r="F11" s="832"/>
      <c r="G11" s="831"/>
      <c r="H11" s="831"/>
      <c r="I11" s="833"/>
      <c r="J11" s="832"/>
      <c r="K11" s="831"/>
      <c r="L11" s="834"/>
      <c r="N11" s="971"/>
      <c r="O11" s="971"/>
      <c r="P11" s="971"/>
      <c r="Q11" s="971"/>
      <c r="R11" s="971"/>
      <c r="S11" s="971"/>
      <c r="T11" s="971"/>
    </row>
    <row r="12" spans="1:22" ht="29.25" customHeight="1" x14ac:dyDescent="0.25">
      <c r="A12" s="980" t="s">
        <v>15</v>
      </c>
      <c r="B12" s="980"/>
      <c r="C12" s="980"/>
      <c r="E12" s="1532" t="s">
        <v>10521</v>
      </c>
      <c r="F12" s="1532"/>
      <c r="G12" s="1532"/>
      <c r="H12" s="1532"/>
      <c r="I12" s="1532"/>
      <c r="J12" s="1532"/>
      <c r="K12" s="1532"/>
      <c r="L12" s="1532"/>
      <c r="N12" s="971"/>
      <c r="O12" s="971"/>
      <c r="P12" s="971"/>
      <c r="Q12" s="971"/>
      <c r="R12" s="971"/>
      <c r="S12" s="971"/>
      <c r="T12" s="971"/>
    </row>
    <row r="13" spans="1:22" ht="22.5" customHeight="1" x14ac:dyDescent="0.25">
      <c r="A13" s="980" t="s">
        <v>17</v>
      </c>
      <c r="B13" s="980"/>
      <c r="C13" s="980"/>
      <c r="E13" s="836">
        <f>I20</f>
        <v>566.6</v>
      </c>
      <c r="F13" s="980" t="s">
        <v>367</v>
      </c>
      <c r="G13" s="831"/>
      <c r="H13" s="831"/>
      <c r="I13" s="833"/>
      <c r="J13" s="832"/>
      <c r="K13" s="831"/>
      <c r="L13" s="834"/>
      <c r="N13" s="971"/>
      <c r="O13" s="971"/>
      <c r="P13" s="971"/>
      <c r="Q13" s="971"/>
      <c r="R13" s="971"/>
      <c r="S13" s="971"/>
      <c r="T13" s="971"/>
    </row>
    <row r="14" spans="1:22" ht="22.5" customHeight="1" x14ac:dyDescent="0.25">
      <c r="A14" s="980" t="s">
        <v>19</v>
      </c>
      <c r="B14" s="980"/>
      <c r="C14" s="980"/>
      <c r="E14" s="75" t="s">
        <v>10445</v>
      </c>
      <c r="F14" s="832"/>
      <c r="G14" s="831"/>
      <c r="H14" s="831"/>
      <c r="I14" s="833"/>
      <c r="J14" s="832"/>
      <c r="K14" s="831"/>
      <c r="L14" s="834"/>
      <c r="N14" s="971"/>
      <c r="O14" s="971"/>
      <c r="P14" s="971"/>
      <c r="Q14" s="971"/>
      <c r="R14" s="971"/>
      <c r="S14" s="971"/>
      <c r="T14" s="971"/>
    </row>
    <row r="15" spans="1:22" ht="81" customHeight="1" x14ac:dyDescent="0.25">
      <c r="A15" s="980" t="s">
        <v>21</v>
      </c>
      <c r="B15" s="980"/>
      <c r="C15" s="980"/>
      <c r="E15" s="1446" t="s">
        <v>10606</v>
      </c>
      <c r="F15" s="1447"/>
      <c r="G15" s="1447"/>
      <c r="H15" s="1447"/>
      <c r="I15" s="1447"/>
      <c r="J15" s="1447"/>
      <c r="K15" s="1447"/>
      <c r="L15" s="1447"/>
      <c r="N15" s="971"/>
      <c r="O15" s="971"/>
      <c r="P15" s="971"/>
      <c r="Q15" s="971"/>
      <c r="R15" s="971"/>
      <c r="S15" s="971"/>
      <c r="T15" s="971"/>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985" t="s">
        <v>25</v>
      </c>
      <c r="B18" s="985" t="s">
        <v>26</v>
      </c>
      <c r="C18" s="985" t="s">
        <v>27</v>
      </c>
      <c r="D18" s="986" t="s">
        <v>10361</v>
      </c>
      <c r="E18" s="986" t="s">
        <v>29</v>
      </c>
      <c r="F18" s="986" t="s">
        <v>30</v>
      </c>
      <c r="G18" s="986" t="s">
        <v>10362</v>
      </c>
      <c r="H18" s="1124" t="s">
        <v>10745</v>
      </c>
      <c r="I18" s="1450" t="s">
        <v>10363</v>
      </c>
      <c r="J18" s="1451"/>
      <c r="K18" s="986" t="s">
        <v>10364</v>
      </c>
      <c r="L18" s="49" t="s">
        <v>10607</v>
      </c>
      <c r="M18" s="97">
        <v>550000</v>
      </c>
      <c r="N18" s="1499"/>
      <c r="O18" s="1499"/>
      <c r="P18" s="1499"/>
      <c r="Q18" s="1499"/>
      <c r="R18" s="1499"/>
      <c r="S18" s="1499"/>
      <c r="T18" s="1499"/>
    </row>
    <row r="19" spans="1:20" s="2" customFormat="1" ht="66.75" customHeight="1" x14ac:dyDescent="0.25">
      <c r="A19" s="838">
        <v>1</v>
      </c>
      <c r="B19" s="902">
        <v>258</v>
      </c>
      <c r="C19" s="902">
        <v>74</v>
      </c>
      <c r="D19" s="35" t="s">
        <v>18</v>
      </c>
      <c r="E19" s="901" t="s">
        <v>10450</v>
      </c>
      <c r="F19" s="840">
        <v>2</v>
      </c>
      <c r="G19" s="841">
        <f>0.3*530000</f>
        <v>159000</v>
      </c>
      <c r="H19" s="1130">
        <v>1.19</v>
      </c>
      <c r="I19" s="1554">
        <v>566.6</v>
      </c>
      <c r="J19" s="1555"/>
      <c r="K19" s="844">
        <f>ROUND(G19*H19*I19,)</f>
        <v>107206386</v>
      </c>
      <c r="L19" s="983" t="str">
        <f>E12</f>
        <v>Đường nội ấp Bình Tiến (xã Xuân Phú), từ đường Bình Tiến, Xuân Phú - Xuân Tây (xã Xuân Phú) đến ranh giới xã Suối Cát</v>
      </c>
      <c r="M19" s="1008">
        <f>M18*1.19</f>
        <v>654500</v>
      </c>
      <c r="N19" s="1499"/>
      <c r="O19" s="1499"/>
      <c r="P19" s="1499"/>
      <c r="Q19" s="1499"/>
      <c r="R19" s="1499"/>
      <c r="S19" s="1499"/>
      <c r="T19" s="1499"/>
    </row>
    <row r="20" spans="1:20" ht="33.75" customHeight="1" x14ac:dyDescent="0.25">
      <c r="A20" s="1480" t="s">
        <v>39</v>
      </c>
      <c r="B20" s="1480"/>
      <c r="C20" s="1480"/>
      <c r="D20" s="1480"/>
      <c r="E20" s="1480"/>
      <c r="F20" s="1480"/>
      <c r="G20" s="1480"/>
      <c r="H20" s="1480"/>
      <c r="I20" s="1556">
        <f>SUM(I19:I19)</f>
        <v>566.6</v>
      </c>
      <c r="J20" s="1557"/>
      <c r="K20" s="848">
        <f>SUM(K19:K19)</f>
        <v>107206386</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977" t="s">
        <v>10361</v>
      </c>
      <c r="E23" s="977" t="s">
        <v>29</v>
      </c>
      <c r="F23" s="977" t="s">
        <v>30</v>
      </c>
      <c r="G23" s="1469" t="s">
        <v>31</v>
      </c>
      <c r="H23" s="1469"/>
      <c r="I23" s="852" t="s">
        <v>33</v>
      </c>
      <c r="J23" s="977" t="s">
        <v>44</v>
      </c>
      <c r="K23" s="977" t="s">
        <v>35</v>
      </c>
      <c r="L23" s="49" t="s">
        <v>41</v>
      </c>
      <c r="M23" s="979"/>
    </row>
    <row r="24" spans="1:20" ht="138" customHeight="1" x14ac:dyDescent="0.25">
      <c r="A24" s="969">
        <f t="shared" ref="A24:G24" si="0">A19</f>
        <v>1</v>
      </c>
      <c r="B24" s="969">
        <f t="shared" si="0"/>
        <v>258</v>
      </c>
      <c r="C24" s="36">
        <f t="shared" si="0"/>
        <v>74</v>
      </c>
      <c r="D24" s="969" t="str">
        <f t="shared" si="0"/>
        <v>m²</v>
      </c>
      <c r="E24" s="969" t="str">
        <f t="shared" si="0"/>
        <v>LUK</v>
      </c>
      <c r="F24" s="60">
        <f t="shared" si="0"/>
        <v>2</v>
      </c>
      <c r="G24" s="1558">
        <f t="shared" si="0"/>
        <v>159000</v>
      </c>
      <c r="H24" s="1558"/>
      <c r="I24" s="855">
        <f>I19</f>
        <v>566.6</v>
      </c>
      <c r="J24" s="839">
        <v>1.5</v>
      </c>
      <c r="K24" s="63">
        <f>G24*I24*J24</f>
        <v>135134100</v>
      </c>
      <c r="L24" s="1084" t="s">
        <v>10749</v>
      </c>
      <c r="M24" s="979"/>
    </row>
    <row r="25" spans="1:20" s="116" customFormat="1" ht="33" customHeight="1" x14ac:dyDescent="0.25">
      <c r="A25" s="1289" t="s">
        <v>10368</v>
      </c>
      <c r="B25" s="1289"/>
      <c r="C25" s="1289"/>
      <c r="D25" s="1289"/>
      <c r="E25" s="1289"/>
      <c r="F25" s="1289"/>
      <c r="G25" s="1289"/>
      <c r="H25" s="1289"/>
      <c r="I25" s="846">
        <f>SUM(I24:I24)</f>
        <v>566.6</v>
      </c>
      <c r="J25" s="893"/>
      <c r="K25" s="894">
        <f>SUM(K24:K24)</f>
        <v>135134100</v>
      </c>
      <c r="L25" s="895"/>
      <c r="M25" s="979"/>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969"/>
      <c r="B27" s="1469" t="s">
        <v>10371</v>
      </c>
      <c r="C27" s="1469"/>
      <c r="D27" s="977" t="s">
        <v>50</v>
      </c>
      <c r="E27" s="977" t="s">
        <v>51</v>
      </c>
      <c r="F27" s="977" t="s">
        <v>52</v>
      </c>
      <c r="G27" s="1469" t="s">
        <v>53</v>
      </c>
      <c r="H27" s="1469"/>
      <c r="I27" s="859" t="s">
        <v>54</v>
      </c>
      <c r="J27" s="977" t="s">
        <v>44</v>
      </c>
      <c r="K27" s="860" t="s">
        <v>35</v>
      </c>
      <c r="L27" s="861" t="s">
        <v>41</v>
      </c>
      <c r="M27" s="821"/>
      <c r="O27" s="862"/>
      <c r="P27" s="862"/>
    </row>
    <row r="28" spans="1:20" ht="34.5" customHeight="1" x14ac:dyDescent="0.25">
      <c r="A28" s="969"/>
      <c r="B28" s="1285" t="s">
        <v>10372</v>
      </c>
      <c r="C28" s="1285"/>
      <c r="D28" s="969"/>
      <c r="E28" s="969" t="s">
        <v>56</v>
      </c>
      <c r="F28" s="969">
        <v>6</v>
      </c>
      <c r="G28" s="1286">
        <f>20000*30</f>
        <v>600000</v>
      </c>
      <c r="H28" s="1286"/>
      <c r="I28" s="969">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136934100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982" t="s">
        <v>60</v>
      </c>
      <c r="G31" s="1480" t="s">
        <v>31</v>
      </c>
      <c r="H31" s="1480"/>
      <c r="I31" s="865" t="s">
        <v>61</v>
      </c>
      <c r="J31" s="866" t="s">
        <v>34</v>
      </c>
      <c r="K31" s="976" t="s">
        <v>35</v>
      </c>
      <c r="L31" s="853" t="s">
        <v>41</v>
      </c>
    </row>
    <row r="32" spans="1:20" ht="40.5" hidden="1" customHeight="1" x14ac:dyDescent="0.25">
      <c r="A32" s="969">
        <v>1</v>
      </c>
      <c r="B32" s="1508" t="str">
        <f>'vật kiến trúc 2026'!B440</f>
        <v>Đồng hồ điện phụ</v>
      </c>
      <c r="C32" s="1508"/>
      <c r="D32" s="1508"/>
      <c r="E32" s="1508"/>
      <c r="F32" s="968"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969">
        <v>2</v>
      </c>
      <c r="B33" s="1508" t="str">
        <f>'vật kiến trúc 2026'!B277</f>
        <v>Trụ sắt tráng kẽm D90 cao 6m</v>
      </c>
      <c r="C33" s="1508"/>
      <c r="D33" s="1508"/>
      <c r="E33" s="1508"/>
      <c r="F33" s="968"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969">
        <v>3</v>
      </c>
      <c r="B34" s="1508" t="str">
        <f>'vật kiến trúc 2026'!B35</f>
        <v>Giếng khoan Ф 140, ống chống nhựa</v>
      </c>
      <c r="C34" s="1508"/>
      <c r="D34" s="1508"/>
      <c r="E34" s="1508"/>
      <c r="F34" s="968"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969">
        <v>4</v>
      </c>
      <c r="B35" s="1508" t="str">
        <f>B34</f>
        <v>Giếng khoan Ф 140, ống chống nhựa</v>
      </c>
      <c r="C35" s="1508"/>
      <c r="D35" s="1508"/>
      <c r="E35" s="1508"/>
      <c r="F35" s="968"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976" t="s">
        <v>25</v>
      </c>
      <c r="B38" s="1480" t="s">
        <v>87</v>
      </c>
      <c r="C38" s="1480"/>
      <c r="D38" s="1480"/>
      <c r="E38" s="1480"/>
      <c r="F38" s="976" t="s">
        <v>60</v>
      </c>
      <c r="G38" s="976" t="s">
        <v>31</v>
      </c>
      <c r="H38" s="982" t="s">
        <v>10516</v>
      </c>
      <c r="I38" s="865" t="s">
        <v>61</v>
      </c>
      <c r="J38" s="866" t="s">
        <v>34</v>
      </c>
      <c r="K38" s="976" t="s">
        <v>35</v>
      </c>
      <c r="L38" s="853" t="s">
        <v>41</v>
      </c>
      <c r="M38" s="3" t="e">
        <f>#REF!</f>
        <v>#REF!</v>
      </c>
      <c r="N38" s="2"/>
      <c r="O38" s="927"/>
      <c r="P38" s="928"/>
      <c r="Q38" s="932"/>
    </row>
    <row r="39" spans="1:17" ht="24.75" customHeight="1" x14ac:dyDescent="0.25">
      <c r="A39" s="969">
        <v>1</v>
      </c>
      <c r="B39" s="1544" t="str">
        <f>'CÂY TRỒNG 2026'!B4</f>
        <v>Cây lúa Hè Thu, Mùa</v>
      </c>
      <c r="C39" s="1544"/>
      <c r="D39" s="1544"/>
      <c r="E39" s="1544"/>
      <c r="F39" s="968" t="str">
        <f>VLOOKUP(B39,'[3]CÂY TRỒNG 2026'!$B$3:$D$10269,2,0)</f>
        <v>ha</v>
      </c>
      <c r="G39" s="732">
        <f>VLOOKUP(B39,'[3]CÂY TRỒNG 2026'!$B$3:$D$10269,3,0)</f>
        <v>25500000</v>
      </c>
      <c r="H39" s="909">
        <f>VLOOKUP(B39,'CÂY TRỒNG 2026'!$B$3:$E$9990,4,0)</f>
        <v>0</v>
      </c>
      <c r="I39" s="870">
        <f>I20/10000</f>
        <v>5.6660000000000002E-2</v>
      </c>
      <c r="J39" s="727">
        <v>1</v>
      </c>
      <c r="K39" s="981">
        <f t="shared" ref="K39" si="2">ROUND(G39*I39*J39,)</f>
        <v>1444830</v>
      </c>
      <c r="L39" s="934"/>
      <c r="M39" s="931"/>
      <c r="N39" s="90"/>
      <c r="Q39" s="933"/>
    </row>
    <row r="40" spans="1:17" ht="28.5" customHeight="1" x14ac:dyDescent="0.25">
      <c r="A40" s="1480" t="s">
        <v>111</v>
      </c>
      <c r="B40" s="1480"/>
      <c r="C40" s="1480"/>
      <c r="D40" s="1480"/>
      <c r="E40" s="1480"/>
      <c r="F40" s="1480"/>
      <c r="G40" s="1480"/>
      <c r="H40" s="1480"/>
      <c r="I40" s="1480"/>
      <c r="J40" s="1480"/>
      <c r="K40" s="111">
        <f>SUM(K39:K39)</f>
        <v>1444830</v>
      </c>
      <c r="L40" s="872"/>
      <c r="M40" s="874" t="e">
        <f>SUM(#REF!)</f>
        <v>#REF!</v>
      </c>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16000000</v>
      </c>
      <c r="L41" s="112" t="s">
        <v>113</v>
      </c>
      <c r="N41" s="921"/>
    </row>
    <row r="42" spans="1:17" ht="30" customHeight="1" x14ac:dyDescent="0.25">
      <c r="A42" s="1480" t="s">
        <v>10574</v>
      </c>
      <c r="B42" s="1480"/>
      <c r="C42" s="1480"/>
      <c r="D42" s="1480"/>
      <c r="E42" s="1480"/>
      <c r="F42" s="1480"/>
      <c r="G42" s="1480"/>
      <c r="H42" s="1480"/>
      <c r="I42" s="1480"/>
      <c r="J42" s="1480"/>
      <c r="K42" s="875">
        <f>K41+K40+K36+K20+K29</f>
        <v>261585316</v>
      </c>
      <c r="L42" s="872"/>
      <c r="M42" s="114">
        <f>K41+K29+K20+K40+K36</f>
        <v>261585316</v>
      </c>
    </row>
    <row r="43" spans="1:17" s="116" customFormat="1" ht="37.5" customHeight="1" x14ac:dyDescent="0.25">
      <c r="A43" s="1483" t="s">
        <v>115</v>
      </c>
      <c r="B43" s="1483"/>
      <c r="C43" s="1483"/>
      <c r="D43" s="1483"/>
      <c r="E43" s="1483"/>
      <c r="F43" s="1483"/>
      <c r="G43" s="1483"/>
      <c r="H43" s="1483"/>
      <c r="I43" s="1483"/>
      <c r="J43" s="1483"/>
      <c r="K43" s="1483"/>
      <c r="L43" s="1483"/>
      <c r="M43" s="979"/>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974"/>
      <c r="O44" s="876"/>
      <c r="P44" s="876"/>
    </row>
    <row r="45" spans="1:17" s="119" customFormat="1" ht="54" customHeight="1" x14ac:dyDescent="0.25">
      <c r="A45" s="1479" t="s">
        <v>117</v>
      </c>
      <c r="B45" s="1479"/>
      <c r="C45" s="1479"/>
      <c r="D45" s="1479"/>
      <c r="E45" s="1479"/>
      <c r="F45" s="1479"/>
      <c r="G45" s="1479"/>
      <c r="H45" s="1479"/>
      <c r="I45" s="1479"/>
      <c r="J45" s="1479"/>
      <c r="K45" s="877">
        <f>K42</f>
        <v>261585316</v>
      </c>
      <c r="L45" s="975" t="s">
        <v>118</v>
      </c>
      <c r="M45" s="974"/>
      <c r="O45" s="876"/>
      <c r="P45" s="876"/>
    </row>
    <row r="46" spans="1:17" s="119" customFormat="1" ht="14.25" x14ac:dyDescent="0.25">
      <c r="A46" s="1479" t="s">
        <v>119</v>
      </c>
      <c r="B46" s="1479"/>
      <c r="C46" s="1479"/>
      <c r="D46" s="1479"/>
      <c r="E46" s="1479"/>
      <c r="F46" s="1479"/>
      <c r="G46" s="1479"/>
      <c r="H46" s="1479"/>
      <c r="I46" s="1479"/>
      <c r="J46" s="1479"/>
      <c r="K46" s="1479"/>
      <c r="L46" s="1479"/>
      <c r="M46" s="974"/>
      <c r="O46" s="876"/>
      <c r="P46" s="876"/>
    </row>
    <row r="47" spans="1:17" s="123" customFormat="1" ht="15" customHeight="1" x14ac:dyDescent="0.25">
      <c r="A47" s="1484" t="s">
        <v>120</v>
      </c>
      <c r="B47" s="1484"/>
      <c r="C47" s="1484"/>
      <c r="D47" s="879"/>
      <c r="E47" s="879"/>
      <c r="F47" s="1485" t="s">
        <v>10444</v>
      </c>
      <c r="G47" s="1485"/>
      <c r="H47" s="1485"/>
      <c r="I47" s="1485"/>
      <c r="J47" s="1485"/>
      <c r="K47" s="879"/>
      <c r="L47" s="974" t="s">
        <v>122</v>
      </c>
      <c r="M47" s="974"/>
      <c r="O47" s="753"/>
      <c r="P47" s="753"/>
    </row>
    <row r="48" spans="1:17" s="123" customFormat="1" x14ac:dyDescent="0.25">
      <c r="A48" s="880"/>
      <c r="B48" s="880"/>
      <c r="C48" s="880"/>
      <c r="L48" s="974"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974" t="s">
        <v>127</v>
      </c>
      <c r="M55" s="756"/>
      <c r="O55" s="753"/>
      <c r="P55" s="753"/>
    </row>
  </sheetData>
  <mergeCells count="60">
    <mergeCell ref="A55:C55"/>
    <mergeCell ref="F55:J55"/>
    <mergeCell ref="A42:J42"/>
    <mergeCell ref="A43:L43"/>
    <mergeCell ref="A44:L44"/>
    <mergeCell ref="A45:J45"/>
    <mergeCell ref="A46:L46"/>
    <mergeCell ref="A47:C47"/>
    <mergeCell ref="F47:J47"/>
    <mergeCell ref="A41:J41"/>
    <mergeCell ref="B33:E33"/>
    <mergeCell ref="G33:H33"/>
    <mergeCell ref="B34:E34"/>
    <mergeCell ref="G34:H34"/>
    <mergeCell ref="B35:E35"/>
    <mergeCell ref="G35:H35"/>
    <mergeCell ref="A36:J36"/>
    <mergeCell ref="A37:L37"/>
    <mergeCell ref="B38:E38"/>
    <mergeCell ref="B39:E39"/>
    <mergeCell ref="A40:J40"/>
    <mergeCell ref="A29:J29"/>
    <mergeCell ref="A30:L30"/>
    <mergeCell ref="B31:E31"/>
    <mergeCell ref="G31:H31"/>
    <mergeCell ref="B32:E32"/>
    <mergeCell ref="G32:H32"/>
    <mergeCell ref="B26:H26"/>
    <mergeCell ref="I26:L26"/>
    <mergeCell ref="B27:C27"/>
    <mergeCell ref="G27:H27"/>
    <mergeCell ref="B28:C28"/>
    <mergeCell ref="G28:H28"/>
    <mergeCell ref="A25:H25"/>
    <mergeCell ref="E12:L12"/>
    <mergeCell ref="E15:L15"/>
    <mergeCell ref="A16:L16"/>
    <mergeCell ref="A17:L17"/>
    <mergeCell ref="A21:K21"/>
    <mergeCell ref="B22:H22"/>
    <mergeCell ref="I22:L22"/>
    <mergeCell ref="G23:H23"/>
    <mergeCell ref="G24:H24"/>
    <mergeCell ref="N17:T20"/>
    <mergeCell ref="A20:H20"/>
    <mergeCell ref="A7:L7"/>
    <mergeCell ref="E8:L8"/>
    <mergeCell ref="A9:D9"/>
    <mergeCell ref="E9:F9"/>
    <mergeCell ref="A10:B10"/>
    <mergeCell ref="N10:T10"/>
    <mergeCell ref="I18:J18"/>
    <mergeCell ref="I19:J19"/>
    <mergeCell ref="I20:J2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25</v>
      </c>
    </row>
    <row r="2" spans="1:22" x14ac:dyDescent="0.25">
      <c r="A2" s="1270" t="s">
        <v>0</v>
      </c>
      <c r="B2" s="1270"/>
      <c r="C2" s="1270"/>
      <c r="D2" s="1270"/>
      <c r="E2" s="1270"/>
      <c r="F2" s="1270"/>
      <c r="G2" s="1270"/>
      <c r="H2" s="972"/>
      <c r="I2" s="1436" t="s">
        <v>1</v>
      </c>
      <c r="J2" s="1436"/>
      <c r="K2" s="1436"/>
      <c r="L2" s="1436"/>
    </row>
    <row r="3" spans="1:22" x14ac:dyDescent="0.25">
      <c r="A3" s="1272" t="s">
        <v>2</v>
      </c>
      <c r="B3" s="1272"/>
      <c r="C3" s="1272"/>
      <c r="D3" s="1272"/>
      <c r="E3" s="1272"/>
      <c r="F3" s="1272"/>
      <c r="G3" s="1272"/>
      <c r="H3" s="97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10611</v>
      </c>
      <c r="F8" s="1442"/>
      <c r="G8" s="1442"/>
      <c r="H8" s="1442"/>
      <c r="I8" s="1442"/>
      <c r="J8" s="1442"/>
      <c r="K8" s="1442"/>
      <c r="L8" s="1442"/>
      <c r="N8" s="828"/>
      <c r="O8" s="823"/>
      <c r="P8" s="823"/>
    </row>
    <row r="9" spans="1:22" ht="34.5" customHeight="1" x14ac:dyDescent="0.25">
      <c r="A9" s="1443" t="s">
        <v>9</v>
      </c>
      <c r="B9" s="1443"/>
      <c r="C9" s="1443"/>
      <c r="D9" s="1443"/>
      <c r="E9" s="1444" t="s">
        <v>10612</v>
      </c>
      <c r="F9" s="1444"/>
      <c r="G9" s="978"/>
      <c r="H9" s="978"/>
      <c r="I9" s="978"/>
      <c r="J9" s="978"/>
      <c r="K9" s="978"/>
      <c r="L9" s="978"/>
      <c r="N9" s="828"/>
      <c r="O9" s="823"/>
      <c r="P9" s="823"/>
    </row>
    <row r="10" spans="1:22" ht="22.5" customHeight="1" x14ac:dyDescent="0.25">
      <c r="A10" s="1445" t="s">
        <v>11</v>
      </c>
      <c r="B10" s="1445"/>
      <c r="C10" s="980"/>
      <c r="E10" s="75" t="s">
        <v>10608</v>
      </c>
      <c r="F10" s="832"/>
      <c r="G10" s="831"/>
      <c r="H10" s="831"/>
      <c r="I10" s="833"/>
      <c r="J10" s="832"/>
      <c r="K10" s="831"/>
      <c r="L10" s="834"/>
      <c r="N10" s="1269"/>
      <c r="O10" s="1269"/>
      <c r="P10" s="1269"/>
      <c r="Q10" s="1269"/>
      <c r="R10" s="1269"/>
      <c r="S10" s="1269"/>
      <c r="T10" s="1269"/>
    </row>
    <row r="11" spans="1:22" ht="22.5" x14ac:dyDescent="0.25">
      <c r="A11" s="980" t="s">
        <v>13</v>
      </c>
      <c r="B11" s="980"/>
      <c r="C11" s="980"/>
      <c r="E11" s="891" t="s">
        <v>10613</v>
      </c>
      <c r="F11" s="832"/>
      <c r="G11" s="831"/>
      <c r="H11" s="831"/>
      <c r="I11" s="833"/>
      <c r="J11" s="832"/>
      <c r="K11" s="831"/>
      <c r="L11" s="834"/>
      <c r="N11" s="971"/>
      <c r="O11" s="971"/>
      <c r="P11" s="971"/>
      <c r="Q11" s="971"/>
      <c r="R11" s="971"/>
      <c r="S11" s="971"/>
      <c r="T11" s="971"/>
    </row>
    <row r="12" spans="1:22" ht="29.25" customHeight="1" x14ac:dyDescent="0.25">
      <c r="A12" s="980" t="s">
        <v>15</v>
      </c>
      <c r="B12" s="980"/>
      <c r="C12" s="980"/>
      <c r="E12" s="1532" t="s">
        <v>10521</v>
      </c>
      <c r="F12" s="1532"/>
      <c r="G12" s="1532"/>
      <c r="H12" s="1532"/>
      <c r="I12" s="1532"/>
      <c r="J12" s="1532"/>
      <c r="K12" s="1532"/>
      <c r="L12" s="1532"/>
      <c r="N12" s="971"/>
      <c r="O12" s="971"/>
      <c r="P12" s="971"/>
      <c r="Q12" s="971"/>
      <c r="R12" s="971"/>
      <c r="S12" s="971"/>
      <c r="T12" s="971"/>
    </row>
    <row r="13" spans="1:22" ht="22.5" customHeight="1" x14ac:dyDescent="0.25">
      <c r="A13" s="980" t="s">
        <v>17</v>
      </c>
      <c r="B13" s="980"/>
      <c r="C13" s="980"/>
      <c r="E13" s="836">
        <f>I20</f>
        <v>1217.5</v>
      </c>
      <c r="F13" s="980" t="s">
        <v>367</v>
      </c>
      <c r="G13" s="831"/>
      <c r="H13" s="831"/>
      <c r="I13" s="833"/>
      <c r="J13" s="832"/>
      <c r="K13" s="831"/>
      <c r="L13" s="834"/>
      <c r="N13" s="971"/>
      <c r="O13" s="971"/>
      <c r="P13" s="971"/>
      <c r="Q13" s="971"/>
      <c r="R13" s="971"/>
      <c r="S13" s="971"/>
      <c r="T13" s="971"/>
    </row>
    <row r="14" spans="1:22" ht="22.5" customHeight="1" x14ac:dyDescent="0.25">
      <c r="A14" s="980" t="s">
        <v>19</v>
      </c>
      <c r="B14" s="980"/>
      <c r="C14" s="980"/>
      <c r="E14" s="75" t="s">
        <v>10445</v>
      </c>
      <c r="F14" s="832"/>
      <c r="G14" s="831"/>
      <c r="H14" s="831"/>
      <c r="I14" s="833"/>
      <c r="J14" s="832"/>
      <c r="K14" s="831"/>
      <c r="L14" s="834"/>
      <c r="N14" s="971"/>
      <c r="O14" s="971"/>
      <c r="P14" s="971"/>
      <c r="Q14" s="971"/>
      <c r="R14" s="971"/>
      <c r="S14" s="971"/>
      <c r="T14" s="971"/>
    </row>
    <row r="15" spans="1:22" ht="81" customHeight="1" x14ac:dyDescent="0.25">
      <c r="A15" s="980" t="s">
        <v>21</v>
      </c>
      <c r="B15" s="980"/>
      <c r="C15" s="980"/>
      <c r="E15" s="1446" t="s">
        <v>10610</v>
      </c>
      <c r="F15" s="1447"/>
      <c r="G15" s="1447"/>
      <c r="H15" s="1447"/>
      <c r="I15" s="1447"/>
      <c r="J15" s="1447"/>
      <c r="K15" s="1447"/>
      <c r="L15" s="1447"/>
      <c r="N15" s="971"/>
      <c r="O15" s="971"/>
      <c r="P15" s="971"/>
      <c r="Q15" s="971"/>
      <c r="R15" s="971"/>
      <c r="S15" s="971"/>
      <c r="T15" s="971"/>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985" t="s">
        <v>25</v>
      </c>
      <c r="B18" s="985" t="s">
        <v>26</v>
      </c>
      <c r="C18" s="985" t="s">
        <v>27</v>
      </c>
      <c r="D18" s="986" t="s">
        <v>10361</v>
      </c>
      <c r="E18" s="986" t="s">
        <v>29</v>
      </c>
      <c r="F18" s="986" t="s">
        <v>30</v>
      </c>
      <c r="G18" s="986" t="s">
        <v>10362</v>
      </c>
      <c r="H18" s="1124" t="s">
        <v>10745</v>
      </c>
      <c r="I18" s="1450" t="s">
        <v>10363</v>
      </c>
      <c r="J18" s="1451"/>
      <c r="K18" s="986" t="s">
        <v>10364</v>
      </c>
      <c r="L18" s="49" t="s">
        <v>10609</v>
      </c>
      <c r="M18" s="97">
        <v>550000</v>
      </c>
      <c r="N18" s="1499"/>
      <c r="O18" s="1499"/>
      <c r="P18" s="1499"/>
      <c r="Q18" s="1499"/>
      <c r="R18" s="1499"/>
      <c r="S18" s="1499"/>
      <c r="T18" s="1499"/>
    </row>
    <row r="19" spans="1:20" s="2" customFormat="1" ht="66.75" customHeight="1" x14ac:dyDescent="0.25">
      <c r="A19" s="838">
        <v>1</v>
      </c>
      <c r="B19" s="36">
        <v>335</v>
      </c>
      <c r="C19" s="36">
        <v>74</v>
      </c>
      <c r="D19" s="35" t="s">
        <v>18</v>
      </c>
      <c r="E19" s="901" t="s">
        <v>10450</v>
      </c>
      <c r="F19" s="840">
        <v>2</v>
      </c>
      <c r="G19" s="841">
        <f>0.3*530000</f>
        <v>159000</v>
      </c>
      <c r="H19" s="904">
        <v>1.19</v>
      </c>
      <c r="I19" s="1501">
        <v>1217.5</v>
      </c>
      <c r="J19" s="1502"/>
      <c r="K19" s="844">
        <f>ROUND(G19*H19*I19,)</f>
        <v>230363175</v>
      </c>
      <c r="L19" s="983" t="str">
        <f>E12</f>
        <v>Đường nội ấp Bình Tiến (xã Xuân Phú), từ đường Bình Tiến, Xuân Phú - Xuân Tây (xã Xuân Phú) đến ranh giới xã Suối Cát</v>
      </c>
      <c r="M19" s="1008">
        <f>M18*1.19</f>
        <v>654500</v>
      </c>
      <c r="N19" s="1499"/>
      <c r="O19" s="1499"/>
      <c r="P19" s="1499"/>
      <c r="Q19" s="1499"/>
      <c r="R19" s="1499"/>
      <c r="S19" s="1499"/>
      <c r="T19" s="1499"/>
    </row>
    <row r="20" spans="1:20" ht="33.75" customHeight="1" x14ac:dyDescent="0.25">
      <c r="A20" s="1480" t="s">
        <v>39</v>
      </c>
      <c r="B20" s="1480"/>
      <c r="C20" s="1480"/>
      <c r="D20" s="1480"/>
      <c r="E20" s="1480"/>
      <c r="F20" s="1480"/>
      <c r="G20" s="1480"/>
      <c r="H20" s="1480"/>
      <c r="I20" s="1503">
        <f>SUM(I19:I19)</f>
        <v>1217.5</v>
      </c>
      <c r="J20" s="1504"/>
      <c r="K20" s="848">
        <f>SUM(K19:K19)</f>
        <v>230363175</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977" t="s">
        <v>10361</v>
      </c>
      <c r="E23" s="977" t="s">
        <v>29</v>
      </c>
      <c r="F23" s="977" t="s">
        <v>30</v>
      </c>
      <c r="G23" s="1469" t="s">
        <v>31</v>
      </c>
      <c r="H23" s="1469"/>
      <c r="I23" s="852" t="s">
        <v>33</v>
      </c>
      <c r="J23" s="977" t="s">
        <v>44</v>
      </c>
      <c r="K23" s="977" t="s">
        <v>35</v>
      </c>
      <c r="L23" s="49" t="s">
        <v>41</v>
      </c>
      <c r="M23" s="979"/>
    </row>
    <row r="24" spans="1:20" ht="129.75" customHeight="1" x14ac:dyDescent="0.25">
      <c r="A24" s="969">
        <f t="shared" ref="A24:G24" si="0">A19</f>
        <v>1</v>
      </c>
      <c r="B24" s="969">
        <f t="shared" si="0"/>
        <v>335</v>
      </c>
      <c r="C24" s="36">
        <f t="shared" si="0"/>
        <v>74</v>
      </c>
      <c r="D24" s="969" t="str">
        <f t="shared" si="0"/>
        <v>m²</v>
      </c>
      <c r="E24" s="969" t="str">
        <f t="shared" si="0"/>
        <v>LUK</v>
      </c>
      <c r="F24" s="60">
        <f t="shared" si="0"/>
        <v>2</v>
      </c>
      <c r="G24" s="1558">
        <f t="shared" si="0"/>
        <v>159000</v>
      </c>
      <c r="H24" s="1558"/>
      <c r="I24" s="855">
        <f>I19</f>
        <v>1217.5</v>
      </c>
      <c r="J24" s="839">
        <v>1.5</v>
      </c>
      <c r="K24" s="63">
        <f>G24*I24*J24</f>
        <v>290373750</v>
      </c>
      <c r="L24" s="1084" t="s">
        <v>10749</v>
      </c>
      <c r="M24" s="979"/>
    </row>
    <row r="25" spans="1:20" s="116" customFormat="1" ht="33" customHeight="1" x14ac:dyDescent="0.25">
      <c r="A25" s="1289" t="s">
        <v>10368</v>
      </c>
      <c r="B25" s="1289"/>
      <c r="C25" s="1289"/>
      <c r="D25" s="1289"/>
      <c r="E25" s="1289"/>
      <c r="F25" s="1289"/>
      <c r="G25" s="1289"/>
      <c r="H25" s="1289"/>
      <c r="I25" s="846">
        <f>SUM(I24:I24)</f>
        <v>1217.5</v>
      </c>
      <c r="J25" s="893"/>
      <c r="K25" s="894">
        <f>SUM(K24:K24)</f>
        <v>290373750</v>
      </c>
      <c r="L25" s="895"/>
      <c r="M25" s="979"/>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969"/>
      <c r="B27" s="1469" t="s">
        <v>10371</v>
      </c>
      <c r="C27" s="1469"/>
      <c r="D27" s="977" t="s">
        <v>50</v>
      </c>
      <c r="E27" s="977" t="s">
        <v>51</v>
      </c>
      <c r="F27" s="977" t="s">
        <v>52</v>
      </c>
      <c r="G27" s="1469" t="s">
        <v>53</v>
      </c>
      <c r="H27" s="1469"/>
      <c r="I27" s="859" t="s">
        <v>54</v>
      </c>
      <c r="J27" s="977" t="s">
        <v>44</v>
      </c>
      <c r="K27" s="860" t="s">
        <v>35</v>
      </c>
      <c r="L27" s="861" t="s">
        <v>41</v>
      </c>
      <c r="M27" s="821"/>
      <c r="O27" s="862"/>
      <c r="P27" s="862"/>
    </row>
    <row r="28" spans="1:20" ht="34.5" customHeight="1" x14ac:dyDescent="0.25">
      <c r="A28" s="969"/>
      <c r="B28" s="1285" t="s">
        <v>10372</v>
      </c>
      <c r="C28" s="1285"/>
      <c r="D28" s="969"/>
      <c r="E28" s="969" t="s">
        <v>56</v>
      </c>
      <c r="F28" s="969">
        <v>6</v>
      </c>
      <c r="G28" s="1286">
        <f>20000*30</f>
        <v>600000</v>
      </c>
      <c r="H28" s="1286"/>
      <c r="I28" s="969">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292173750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982" t="s">
        <v>60</v>
      </c>
      <c r="G31" s="1480" t="s">
        <v>31</v>
      </c>
      <c r="H31" s="1480"/>
      <c r="I31" s="865" t="s">
        <v>61</v>
      </c>
      <c r="J31" s="866" t="s">
        <v>34</v>
      </c>
      <c r="K31" s="976" t="s">
        <v>35</v>
      </c>
      <c r="L31" s="853" t="s">
        <v>41</v>
      </c>
    </row>
    <row r="32" spans="1:20" ht="40.5" hidden="1" customHeight="1" x14ac:dyDescent="0.25">
      <c r="A32" s="969">
        <v>1</v>
      </c>
      <c r="B32" s="1508" t="str">
        <f>'vật kiến trúc 2026'!B440</f>
        <v>Đồng hồ điện phụ</v>
      </c>
      <c r="C32" s="1508"/>
      <c r="D32" s="1508"/>
      <c r="E32" s="1508"/>
      <c r="F32" s="968"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969">
        <v>2</v>
      </c>
      <c r="B33" s="1508" t="str">
        <f>'vật kiến trúc 2026'!B277</f>
        <v>Trụ sắt tráng kẽm D90 cao 6m</v>
      </c>
      <c r="C33" s="1508"/>
      <c r="D33" s="1508"/>
      <c r="E33" s="1508"/>
      <c r="F33" s="968"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969">
        <v>3</v>
      </c>
      <c r="B34" s="1508" t="str">
        <f>'vật kiến trúc 2026'!B35</f>
        <v>Giếng khoan Ф 140, ống chống nhựa</v>
      </c>
      <c r="C34" s="1508"/>
      <c r="D34" s="1508"/>
      <c r="E34" s="1508"/>
      <c r="F34" s="968"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969">
        <v>4</v>
      </c>
      <c r="B35" s="1508" t="str">
        <f>B34</f>
        <v>Giếng khoan Ф 140, ống chống nhựa</v>
      </c>
      <c r="C35" s="1508"/>
      <c r="D35" s="1508"/>
      <c r="E35" s="1508"/>
      <c r="F35" s="968"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976" t="s">
        <v>25</v>
      </c>
      <c r="B38" s="1480" t="s">
        <v>87</v>
      </c>
      <c r="C38" s="1480"/>
      <c r="D38" s="1480"/>
      <c r="E38" s="1480"/>
      <c r="F38" s="976" t="s">
        <v>60</v>
      </c>
      <c r="G38" s="976" t="s">
        <v>31</v>
      </c>
      <c r="H38" s="982" t="s">
        <v>10516</v>
      </c>
      <c r="I38" s="865" t="s">
        <v>61</v>
      </c>
      <c r="J38" s="866" t="s">
        <v>34</v>
      </c>
      <c r="K38" s="976" t="s">
        <v>35</v>
      </c>
      <c r="L38" s="853" t="s">
        <v>41</v>
      </c>
      <c r="M38" s="3" t="e">
        <f>#REF!</f>
        <v>#REF!</v>
      </c>
      <c r="N38" s="2"/>
      <c r="O38" s="927"/>
      <c r="P38" s="928"/>
      <c r="Q38" s="932"/>
    </row>
    <row r="39" spans="1:17" ht="24.75" customHeight="1" x14ac:dyDescent="0.25">
      <c r="A39" s="969">
        <v>1</v>
      </c>
      <c r="B39" s="1544" t="str">
        <f>'CÂY TRỒNG 2026'!B6</f>
        <v>Cây bắp Hè Thu</v>
      </c>
      <c r="C39" s="1544"/>
      <c r="D39" s="1544"/>
      <c r="E39" s="1544"/>
      <c r="F39" s="968" t="str">
        <f>VLOOKUP(B39,'[3]CÂY TRỒNG 2026'!$B$3:$D$10269,2,0)</f>
        <v>ha</v>
      </c>
      <c r="G39" s="732">
        <f>VLOOKUP(B39,'[3]CÂY TRỒNG 2026'!$B$3:$D$10269,3,0)</f>
        <v>40000000</v>
      </c>
      <c r="H39" s="909">
        <f>VLOOKUP(B39,'CÂY TRỒNG 2026'!$B$3:$E$9990,4,0)</f>
        <v>0</v>
      </c>
      <c r="I39" s="870">
        <f>I20/10000</f>
        <v>0.12175</v>
      </c>
      <c r="J39" s="727">
        <v>0.8</v>
      </c>
      <c r="K39" s="981">
        <f t="shared" ref="K39" si="2">ROUND(G39*I39*J39,)</f>
        <v>3896000</v>
      </c>
      <c r="L39" s="934"/>
      <c r="M39" s="931"/>
      <c r="N39" s="90"/>
      <c r="Q39" s="933"/>
    </row>
    <row r="40" spans="1:17" ht="28.5" customHeight="1" x14ac:dyDescent="0.25">
      <c r="A40" s="1480" t="s">
        <v>111</v>
      </c>
      <c r="B40" s="1480"/>
      <c r="C40" s="1480"/>
      <c r="D40" s="1480"/>
      <c r="E40" s="1480"/>
      <c r="F40" s="1480"/>
      <c r="G40" s="1480"/>
      <c r="H40" s="1480"/>
      <c r="I40" s="1480"/>
      <c r="J40" s="1480"/>
      <c r="K40" s="111">
        <f>SUM(K39:K39)</f>
        <v>3896000</v>
      </c>
      <c r="L40" s="872"/>
      <c r="M40" s="874" t="e">
        <f>SUM(#REF!)</f>
        <v>#REF!</v>
      </c>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20000000</v>
      </c>
      <c r="L41" s="112" t="s">
        <v>113</v>
      </c>
      <c r="N41" s="921"/>
    </row>
    <row r="42" spans="1:17" ht="30" customHeight="1" x14ac:dyDescent="0.25">
      <c r="A42" s="1480" t="s">
        <v>10574</v>
      </c>
      <c r="B42" s="1480"/>
      <c r="C42" s="1480"/>
      <c r="D42" s="1480"/>
      <c r="E42" s="1480"/>
      <c r="F42" s="1480"/>
      <c r="G42" s="1480"/>
      <c r="H42" s="1480"/>
      <c r="I42" s="1480"/>
      <c r="J42" s="1480"/>
      <c r="K42" s="875">
        <f>K41+K40+K36+K20+K29</f>
        <v>546432925</v>
      </c>
      <c r="L42" s="872"/>
      <c r="M42" s="114">
        <f>K41+K29+K20+K40+K36</f>
        <v>546432925</v>
      </c>
    </row>
    <row r="43" spans="1:17" s="116" customFormat="1" ht="37.5" customHeight="1" x14ac:dyDescent="0.25">
      <c r="A43" s="1483" t="s">
        <v>115</v>
      </c>
      <c r="B43" s="1483"/>
      <c r="C43" s="1483"/>
      <c r="D43" s="1483"/>
      <c r="E43" s="1483"/>
      <c r="F43" s="1483"/>
      <c r="G43" s="1483"/>
      <c r="H43" s="1483"/>
      <c r="I43" s="1483"/>
      <c r="J43" s="1483"/>
      <c r="K43" s="1483"/>
      <c r="L43" s="1483"/>
      <c r="M43" s="979"/>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974"/>
      <c r="O44" s="876"/>
      <c r="P44" s="876"/>
    </row>
    <row r="45" spans="1:17" s="119" customFormat="1" ht="54" customHeight="1" x14ac:dyDescent="0.25">
      <c r="A45" s="1479" t="s">
        <v>117</v>
      </c>
      <c r="B45" s="1479"/>
      <c r="C45" s="1479"/>
      <c r="D45" s="1479"/>
      <c r="E45" s="1479"/>
      <c r="F45" s="1479"/>
      <c r="G45" s="1479"/>
      <c r="H45" s="1479"/>
      <c r="I45" s="1479"/>
      <c r="J45" s="1479"/>
      <c r="K45" s="877">
        <f>K42</f>
        <v>546432925</v>
      </c>
      <c r="L45" s="975" t="s">
        <v>118</v>
      </c>
      <c r="M45" s="974"/>
      <c r="O45" s="876"/>
      <c r="P45" s="876"/>
    </row>
    <row r="46" spans="1:17" s="119" customFormat="1" ht="14.25" x14ac:dyDescent="0.25">
      <c r="A46" s="1479" t="s">
        <v>119</v>
      </c>
      <c r="B46" s="1479"/>
      <c r="C46" s="1479"/>
      <c r="D46" s="1479"/>
      <c r="E46" s="1479"/>
      <c r="F46" s="1479"/>
      <c r="G46" s="1479"/>
      <c r="H46" s="1479"/>
      <c r="I46" s="1479"/>
      <c r="J46" s="1479"/>
      <c r="K46" s="1479"/>
      <c r="L46" s="1479"/>
      <c r="M46" s="974"/>
      <c r="O46" s="876"/>
      <c r="P46" s="876"/>
    </row>
    <row r="47" spans="1:17" s="123" customFormat="1" ht="15" customHeight="1" x14ac:dyDescent="0.25">
      <c r="A47" s="1484" t="s">
        <v>120</v>
      </c>
      <c r="B47" s="1484"/>
      <c r="C47" s="1484"/>
      <c r="D47" s="879"/>
      <c r="E47" s="879"/>
      <c r="F47" s="1485" t="s">
        <v>10444</v>
      </c>
      <c r="G47" s="1485"/>
      <c r="H47" s="1485"/>
      <c r="I47" s="1485"/>
      <c r="J47" s="1485"/>
      <c r="K47" s="879"/>
      <c r="L47" s="974" t="s">
        <v>122</v>
      </c>
      <c r="M47" s="974"/>
      <c r="O47" s="753"/>
      <c r="P47" s="753"/>
    </row>
    <row r="48" spans="1:17" s="123" customFormat="1" x14ac:dyDescent="0.25">
      <c r="A48" s="880"/>
      <c r="B48" s="880"/>
      <c r="C48" s="880"/>
      <c r="L48" s="974"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974" t="s">
        <v>127</v>
      </c>
      <c r="M55" s="756"/>
      <c r="O55" s="753"/>
      <c r="P55" s="753"/>
    </row>
  </sheetData>
  <mergeCells count="60">
    <mergeCell ref="A55:C55"/>
    <mergeCell ref="F55:J55"/>
    <mergeCell ref="A42:J42"/>
    <mergeCell ref="A43:L43"/>
    <mergeCell ref="A44:L44"/>
    <mergeCell ref="A45:J45"/>
    <mergeCell ref="A46:L46"/>
    <mergeCell ref="A47:C47"/>
    <mergeCell ref="F47:J47"/>
    <mergeCell ref="A41:J41"/>
    <mergeCell ref="B33:E33"/>
    <mergeCell ref="G33:H33"/>
    <mergeCell ref="B34:E34"/>
    <mergeCell ref="G34:H34"/>
    <mergeCell ref="B35:E35"/>
    <mergeCell ref="G35:H35"/>
    <mergeCell ref="A36:J36"/>
    <mergeCell ref="A37:L37"/>
    <mergeCell ref="B38:E38"/>
    <mergeCell ref="B39:E39"/>
    <mergeCell ref="A40:J40"/>
    <mergeCell ref="A29:J29"/>
    <mergeCell ref="A30:L30"/>
    <mergeCell ref="B31:E31"/>
    <mergeCell ref="G31:H31"/>
    <mergeCell ref="B32:E32"/>
    <mergeCell ref="G32:H32"/>
    <mergeCell ref="B26:H26"/>
    <mergeCell ref="I26:L26"/>
    <mergeCell ref="B27:C27"/>
    <mergeCell ref="G27:H27"/>
    <mergeCell ref="B28:C28"/>
    <mergeCell ref="G28:H28"/>
    <mergeCell ref="A25:H25"/>
    <mergeCell ref="E12:L12"/>
    <mergeCell ref="E15:L15"/>
    <mergeCell ref="A16:L16"/>
    <mergeCell ref="A17:L17"/>
    <mergeCell ref="A21:K21"/>
    <mergeCell ref="B22:H22"/>
    <mergeCell ref="I22:L22"/>
    <mergeCell ref="G23:H23"/>
    <mergeCell ref="G24:H24"/>
    <mergeCell ref="N17:T20"/>
    <mergeCell ref="A20:H20"/>
    <mergeCell ref="A7:L7"/>
    <mergeCell ref="E8:L8"/>
    <mergeCell ref="A9:D9"/>
    <mergeCell ref="E9:F9"/>
    <mergeCell ref="A10:B10"/>
    <mergeCell ref="N10:T10"/>
    <mergeCell ref="I18:J18"/>
    <mergeCell ref="I19:J19"/>
    <mergeCell ref="I20:J2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26</v>
      </c>
    </row>
    <row r="2" spans="1:22" x14ac:dyDescent="0.25">
      <c r="A2" s="1270" t="s">
        <v>0</v>
      </c>
      <c r="B2" s="1270"/>
      <c r="C2" s="1270"/>
      <c r="D2" s="1270"/>
      <c r="E2" s="1270"/>
      <c r="F2" s="1270"/>
      <c r="G2" s="1270"/>
      <c r="H2" s="991"/>
      <c r="I2" s="1436" t="s">
        <v>1</v>
      </c>
      <c r="J2" s="1436"/>
      <c r="K2" s="1436"/>
      <c r="L2" s="1436"/>
    </row>
    <row r="3" spans="1:22" x14ac:dyDescent="0.25">
      <c r="A3" s="1272" t="s">
        <v>2</v>
      </c>
      <c r="B3" s="1272"/>
      <c r="C3" s="1272"/>
      <c r="D3" s="1272"/>
      <c r="E3" s="1272"/>
      <c r="F3" s="1272"/>
      <c r="G3" s="1272"/>
      <c r="H3" s="99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10614</v>
      </c>
      <c r="F8" s="1442"/>
      <c r="G8" s="1442"/>
      <c r="H8" s="1442"/>
      <c r="I8" s="1442"/>
      <c r="J8" s="1442"/>
      <c r="K8" s="1442"/>
      <c r="L8" s="1442"/>
      <c r="N8" s="828"/>
      <c r="O8" s="823"/>
      <c r="P8" s="823"/>
    </row>
    <row r="9" spans="1:22" ht="34.5" customHeight="1" x14ac:dyDescent="0.25">
      <c r="A9" s="1443" t="s">
        <v>9</v>
      </c>
      <c r="B9" s="1443"/>
      <c r="C9" s="1443"/>
      <c r="D9" s="1443"/>
      <c r="E9" s="1444" t="s">
        <v>10615</v>
      </c>
      <c r="F9" s="1444"/>
      <c r="G9" s="996"/>
      <c r="H9" s="996"/>
      <c r="I9" s="996"/>
      <c r="J9" s="996"/>
      <c r="K9" s="996"/>
      <c r="L9" s="996"/>
      <c r="N9" s="828"/>
      <c r="O9" s="823"/>
      <c r="P9" s="823"/>
    </row>
    <row r="10" spans="1:22" ht="22.5" customHeight="1" x14ac:dyDescent="0.25">
      <c r="A10" s="1445" t="s">
        <v>11</v>
      </c>
      <c r="B10" s="1445"/>
      <c r="C10" s="997"/>
      <c r="E10" s="75" t="s">
        <v>10591</v>
      </c>
      <c r="F10" s="832"/>
      <c r="G10" s="831"/>
      <c r="H10" s="831"/>
      <c r="I10" s="833"/>
      <c r="J10" s="832"/>
      <c r="K10" s="831"/>
      <c r="L10" s="834"/>
      <c r="N10" s="1269"/>
      <c r="O10" s="1269"/>
      <c r="P10" s="1269"/>
      <c r="Q10" s="1269"/>
      <c r="R10" s="1269"/>
      <c r="S10" s="1269"/>
      <c r="T10" s="1269"/>
    </row>
    <row r="11" spans="1:22" ht="22.5" x14ac:dyDescent="0.25">
      <c r="A11" s="997" t="s">
        <v>13</v>
      </c>
      <c r="B11" s="997"/>
      <c r="C11" s="997"/>
      <c r="E11" s="891" t="s">
        <v>10616</v>
      </c>
      <c r="F11" s="832"/>
      <c r="G11" s="831"/>
      <c r="H11" s="831"/>
      <c r="I11" s="833"/>
      <c r="J11" s="832"/>
      <c r="K11" s="831"/>
      <c r="L11" s="834"/>
      <c r="N11" s="990"/>
      <c r="O11" s="990"/>
      <c r="P11" s="990"/>
      <c r="Q11" s="990"/>
      <c r="R11" s="990"/>
      <c r="S11" s="990"/>
      <c r="T11" s="990"/>
    </row>
    <row r="12" spans="1:22" ht="29.25" customHeight="1" x14ac:dyDescent="0.25">
      <c r="A12" s="997" t="s">
        <v>15</v>
      </c>
      <c r="B12" s="997"/>
      <c r="C12" s="997"/>
      <c r="E12" s="1532" t="s">
        <v>10466</v>
      </c>
      <c r="F12" s="1532"/>
      <c r="G12" s="1532"/>
      <c r="H12" s="1532"/>
      <c r="I12" s="1532"/>
      <c r="J12" s="1532"/>
      <c r="K12" s="1532"/>
      <c r="L12" s="1532"/>
      <c r="N12" s="990"/>
      <c r="O12" s="990"/>
      <c r="P12" s="990"/>
      <c r="Q12" s="990"/>
      <c r="R12" s="990"/>
      <c r="S12" s="990"/>
      <c r="T12" s="990"/>
    </row>
    <row r="13" spans="1:22" ht="22.5" customHeight="1" x14ac:dyDescent="0.25">
      <c r="A13" s="997" t="s">
        <v>17</v>
      </c>
      <c r="B13" s="997"/>
      <c r="C13" s="997"/>
      <c r="E13" s="836">
        <f>I20</f>
        <v>208.7</v>
      </c>
      <c r="F13" s="997" t="s">
        <v>367</v>
      </c>
      <c r="G13" s="831"/>
      <c r="H13" s="831"/>
      <c r="I13" s="833"/>
      <c r="J13" s="832"/>
      <c r="K13" s="831"/>
      <c r="L13" s="834"/>
      <c r="N13" s="990"/>
      <c r="O13" s="990"/>
      <c r="P13" s="990"/>
      <c r="Q13" s="990"/>
      <c r="R13" s="990"/>
      <c r="S13" s="990"/>
      <c r="T13" s="990"/>
    </row>
    <row r="14" spans="1:22" ht="22.5" customHeight="1" x14ac:dyDescent="0.25">
      <c r="A14" s="997" t="s">
        <v>19</v>
      </c>
      <c r="B14" s="997"/>
      <c r="C14" s="997"/>
      <c r="E14" s="75" t="s">
        <v>10445</v>
      </c>
      <c r="F14" s="832"/>
      <c r="G14" s="831"/>
      <c r="H14" s="831"/>
      <c r="I14" s="833"/>
      <c r="J14" s="832"/>
      <c r="K14" s="831"/>
      <c r="L14" s="834"/>
      <c r="N14" s="990"/>
      <c r="O14" s="990"/>
      <c r="P14" s="990"/>
      <c r="Q14" s="990"/>
      <c r="R14" s="990"/>
      <c r="S14" s="990"/>
      <c r="T14" s="990"/>
    </row>
    <row r="15" spans="1:22" ht="81" customHeight="1" x14ac:dyDescent="0.25">
      <c r="A15" s="997" t="s">
        <v>21</v>
      </c>
      <c r="B15" s="997"/>
      <c r="C15" s="997"/>
      <c r="E15" s="1446" t="s">
        <v>10617</v>
      </c>
      <c r="F15" s="1447"/>
      <c r="G15" s="1447"/>
      <c r="H15" s="1447"/>
      <c r="I15" s="1447"/>
      <c r="J15" s="1447"/>
      <c r="K15" s="1447"/>
      <c r="L15" s="1447"/>
      <c r="N15" s="990"/>
      <c r="O15" s="990"/>
      <c r="P15" s="990"/>
      <c r="Q15" s="990"/>
      <c r="R15" s="990"/>
      <c r="S15" s="990"/>
      <c r="T15" s="990"/>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1005" t="s">
        <v>25</v>
      </c>
      <c r="B18" s="1005" t="s">
        <v>26</v>
      </c>
      <c r="C18" s="1005" t="s">
        <v>27</v>
      </c>
      <c r="D18" s="1006" t="s">
        <v>10361</v>
      </c>
      <c r="E18" s="1006" t="s">
        <v>29</v>
      </c>
      <c r="F18" s="1006" t="s">
        <v>30</v>
      </c>
      <c r="G18" s="1006" t="s">
        <v>10362</v>
      </c>
      <c r="H18" s="1124" t="s">
        <v>10745</v>
      </c>
      <c r="I18" s="1450" t="s">
        <v>10363</v>
      </c>
      <c r="J18" s="1451"/>
      <c r="K18" s="1006" t="s">
        <v>10364</v>
      </c>
      <c r="L18" s="49" t="s">
        <v>10618</v>
      </c>
      <c r="M18" s="97">
        <v>550000</v>
      </c>
      <c r="N18" s="1499"/>
      <c r="O18" s="1499"/>
      <c r="P18" s="1499"/>
      <c r="Q18" s="1499"/>
      <c r="R18" s="1499"/>
      <c r="S18" s="1499"/>
      <c r="T18" s="1499"/>
    </row>
    <row r="19" spans="1:20" s="2" customFormat="1" ht="66.75" customHeight="1" x14ac:dyDescent="0.25">
      <c r="A19" s="1017">
        <v>1</v>
      </c>
      <c r="B19" s="36">
        <v>19</v>
      </c>
      <c r="C19" s="36" t="s">
        <v>10600</v>
      </c>
      <c r="D19" s="35" t="s">
        <v>18</v>
      </c>
      <c r="E19" s="901" t="s">
        <v>10450</v>
      </c>
      <c r="F19" s="840">
        <v>2</v>
      </c>
      <c r="G19" s="841">
        <f>0.3*530000</f>
        <v>159000</v>
      </c>
      <c r="H19" s="904">
        <v>1.19</v>
      </c>
      <c r="I19" s="1554">
        <v>208.7</v>
      </c>
      <c r="J19" s="1555"/>
      <c r="K19" s="844">
        <f>ROUND(G19*H19*I19,)</f>
        <v>39488127</v>
      </c>
      <c r="L19" s="1002" t="str">
        <f>E12</f>
        <v>Đường nội ấp Bình Tiến đoạn từ Đường Bình Tiến, Xuân Phú - Xuân Tây (xã Xuân Phú) đến Ranh giới xã Suối Cát cũ</v>
      </c>
      <c r="M19" s="1008">
        <f>M18*1.19</f>
        <v>654500</v>
      </c>
      <c r="N19" s="1499"/>
      <c r="O19" s="1499"/>
      <c r="P19" s="1499"/>
      <c r="Q19" s="1499"/>
      <c r="R19" s="1499"/>
      <c r="S19" s="1499"/>
      <c r="T19" s="1499"/>
    </row>
    <row r="20" spans="1:20" ht="33.75" customHeight="1" x14ac:dyDescent="0.25">
      <c r="A20" s="1480" t="s">
        <v>39</v>
      </c>
      <c r="B20" s="1480"/>
      <c r="C20" s="1480"/>
      <c r="D20" s="1480"/>
      <c r="E20" s="1480"/>
      <c r="F20" s="1480"/>
      <c r="G20" s="1480"/>
      <c r="H20" s="1480"/>
      <c r="I20" s="1556">
        <f>SUM(I19:I19)</f>
        <v>208.7</v>
      </c>
      <c r="J20" s="1557"/>
      <c r="K20" s="848">
        <f>SUM(K19:K19)</f>
        <v>39488127</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999" t="s">
        <v>10361</v>
      </c>
      <c r="E23" s="999" t="s">
        <v>29</v>
      </c>
      <c r="F23" s="999" t="s">
        <v>30</v>
      </c>
      <c r="G23" s="1469" t="s">
        <v>31</v>
      </c>
      <c r="H23" s="1469"/>
      <c r="I23" s="852" t="s">
        <v>33</v>
      </c>
      <c r="J23" s="999" t="s">
        <v>44</v>
      </c>
      <c r="K23" s="999" t="s">
        <v>35</v>
      </c>
      <c r="L23" s="49" t="s">
        <v>41</v>
      </c>
      <c r="M23" s="995"/>
    </row>
    <row r="24" spans="1:20" ht="123" customHeight="1" x14ac:dyDescent="0.25">
      <c r="A24" s="993">
        <f t="shared" ref="A24:G24" si="0">A19</f>
        <v>1</v>
      </c>
      <c r="B24" s="993">
        <f t="shared" si="0"/>
        <v>19</v>
      </c>
      <c r="C24" s="36" t="str">
        <f t="shared" si="0"/>
        <v>96
(1 cũ)</v>
      </c>
      <c r="D24" s="993" t="str">
        <f t="shared" si="0"/>
        <v>m²</v>
      </c>
      <c r="E24" s="993" t="str">
        <f t="shared" si="0"/>
        <v>LUK</v>
      </c>
      <c r="F24" s="60">
        <f t="shared" si="0"/>
        <v>2</v>
      </c>
      <c r="G24" s="1558">
        <f t="shared" si="0"/>
        <v>159000</v>
      </c>
      <c r="H24" s="1558"/>
      <c r="I24" s="855">
        <f>I19</f>
        <v>208.7</v>
      </c>
      <c r="J24" s="839">
        <v>1.5</v>
      </c>
      <c r="K24" s="63">
        <f>G24*I24*J24</f>
        <v>49774950</v>
      </c>
      <c r="L24" s="1084" t="s">
        <v>10749</v>
      </c>
      <c r="M24" s="995"/>
    </row>
    <row r="25" spans="1:20" s="116" customFormat="1" ht="33" customHeight="1" x14ac:dyDescent="0.25">
      <c r="A25" s="1289" t="s">
        <v>10368</v>
      </c>
      <c r="B25" s="1289"/>
      <c r="C25" s="1289"/>
      <c r="D25" s="1289"/>
      <c r="E25" s="1289"/>
      <c r="F25" s="1289"/>
      <c r="G25" s="1289"/>
      <c r="H25" s="1289"/>
      <c r="I25" s="846">
        <f>SUM(I24:I24)</f>
        <v>208.7</v>
      </c>
      <c r="J25" s="893"/>
      <c r="K25" s="894">
        <f>SUM(K24:K24)</f>
        <v>49774950</v>
      </c>
      <c r="L25" s="895"/>
      <c r="M25" s="995"/>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993"/>
      <c r="B27" s="1469" t="s">
        <v>10371</v>
      </c>
      <c r="C27" s="1469"/>
      <c r="D27" s="999" t="s">
        <v>50</v>
      </c>
      <c r="E27" s="999" t="s">
        <v>51</v>
      </c>
      <c r="F27" s="999" t="s">
        <v>52</v>
      </c>
      <c r="G27" s="1469" t="s">
        <v>53</v>
      </c>
      <c r="H27" s="1469"/>
      <c r="I27" s="859" t="s">
        <v>54</v>
      </c>
      <c r="J27" s="999" t="s">
        <v>44</v>
      </c>
      <c r="K27" s="860" t="s">
        <v>35</v>
      </c>
      <c r="L27" s="861" t="s">
        <v>41</v>
      </c>
      <c r="M27" s="821"/>
      <c r="O27" s="862"/>
      <c r="P27" s="862"/>
    </row>
    <row r="28" spans="1:20" ht="34.5" customHeight="1" x14ac:dyDescent="0.25">
      <c r="A28" s="993"/>
      <c r="B28" s="1285" t="s">
        <v>10372</v>
      </c>
      <c r="C28" s="1285"/>
      <c r="D28" s="993"/>
      <c r="E28" s="993" t="s">
        <v>56</v>
      </c>
      <c r="F28" s="993">
        <v>6</v>
      </c>
      <c r="G28" s="1286">
        <f>20000*30</f>
        <v>600000</v>
      </c>
      <c r="H28" s="1286"/>
      <c r="I28" s="993">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51574950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03" t="s">
        <v>60</v>
      </c>
      <c r="G31" s="1480" t="s">
        <v>31</v>
      </c>
      <c r="H31" s="1480"/>
      <c r="I31" s="865" t="s">
        <v>61</v>
      </c>
      <c r="J31" s="866" t="s">
        <v>34</v>
      </c>
      <c r="K31" s="998" t="s">
        <v>35</v>
      </c>
      <c r="L31" s="853" t="s">
        <v>41</v>
      </c>
    </row>
    <row r="32" spans="1:20" ht="40.5" hidden="1" customHeight="1" x14ac:dyDescent="0.25">
      <c r="A32" s="993">
        <v>1</v>
      </c>
      <c r="B32" s="1508" t="str">
        <f>'vật kiến trúc 2026'!B440</f>
        <v>Đồng hồ điện phụ</v>
      </c>
      <c r="C32" s="1508"/>
      <c r="D32" s="1508"/>
      <c r="E32" s="1508"/>
      <c r="F32" s="994"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993">
        <v>2</v>
      </c>
      <c r="B33" s="1508" t="str">
        <f>'vật kiến trúc 2026'!B277</f>
        <v>Trụ sắt tráng kẽm D90 cao 6m</v>
      </c>
      <c r="C33" s="1508"/>
      <c r="D33" s="1508"/>
      <c r="E33" s="1508"/>
      <c r="F33" s="994"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993">
        <v>3</v>
      </c>
      <c r="B34" s="1508" t="str">
        <f>'vật kiến trúc 2026'!B35</f>
        <v>Giếng khoan Ф 140, ống chống nhựa</v>
      </c>
      <c r="C34" s="1508"/>
      <c r="D34" s="1508"/>
      <c r="E34" s="1508"/>
      <c r="F34" s="994"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993">
        <v>4</v>
      </c>
      <c r="B35" s="1508" t="str">
        <f>B34</f>
        <v>Giếng khoan Ф 140, ống chống nhựa</v>
      </c>
      <c r="C35" s="1508"/>
      <c r="D35" s="1508"/>
      <c r="E35" s="1508"/>
      <c r="F35" s="994"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998" t="s">
        <v>25</v>
      </c>
      <c r="B38" s="1480" t="s">
        <v>87</v>
      </c>
      <c r="C38" s="1480"/>
      <c r="D38" s="1480"/>
      <c r="E38" s="1480"/>
      <c r="F38" s="998" t="s">
        <v>60</v>
      </c>
      <c r="G38" s="998" t="s">
        <v>31</v>
      </c>
      <c r="H38" s="1003" t="s">
        <v>10516</v>
      </c>
      <c r="I38" s="865" t="s">
        <v>61</v>
      </c>
      <c r="J38" s="866" t="s">
        <v>34</v>
      </c>
      <c r="K38" s="998" t="s">
        <v>35</v>
      </c>
      <c r="L38" s="853" t="s">
        <v>41</v>
      </c>
      <c r="M38" s="3" t="e">
        <f>#REF!</f>
        <v>#REF!</v>
      </c>
      <c r="N38" s="2"/>
      <c r="O38" s="927"/>
      <c r="P38" s="928"/>
      <c r="Q38" s="932"/>
    </row>
    <row r="39" spans="1:17" ht="24.75" customHeight="1" x14ac:dyDescent="0.25">
      <c r="A39" s="993">
        <v>1</v>
      </c>
      <c r="B39" s="1544" t="str">
        <f>'CÂY TRỒNG 2026'!B4</f>
        <v>Cây lúa Hè Thu, Mùa</v>
      </c>
      <c r="C39" s="1544"/>
      <c r="D39" s="1544"/>
      <c r="E39" s="1544"/>
      <c r="F39" s="994" t="str">
        <f>VLOOKUP(B39,'[3]CÂY TRỒNG 2026'!$B$3:$D$10269,2,0)</f>
        <v>ha</v>
      </c>
      <c r="G39" s="732">
        <f>VLOOKUP(B39,'[3]CÂY TRỒNG 2026'!$B$3:$D$10269,3,0)</f>
        <v>25500000</v>
      </c>
      <c r="H39" s="909">
        <f>VLOOKUP(B39,'CÂY TRỒNG 2026'!$B$3:$E$9990,4,0)</f>
        <v>0</v>
      </c>
      <c r="I39" s="870">
        <f>I20/10000</f>
        <v>2.087E-2</v>
      </c>
      <c r="J39" s="727">
        <v>1</v>
      </c>
      <c r="K39" s="1004">
        <f t="shared" ref="K39" si="2">ROUND(G39*I39*J39,)</f>
        <v>532185</v>
      </c>
      <c r="L39" s="934"/>
      <c r="M39" s="931"/>
      <c r="N39" s="90"/>
      <c r="Q39" s="933"/>
    </row>
    <row r="40" spans="1:17" ht="28.5" customHeight="1" x14ac:dyDescent="0.25">
      <c r="A40" s="1480" t="s">
        <v>111</v>
      </c>
      <c r="B40" s="1480"/>
      <c r="C40" s="1480"/>
      <c r="D40" s="1480"/>
      <c r="E40" s="1480"/>
      <c r="F40" s="1480"/>
      <c r="G40" s="1480"/>
      <c r="H40" s="1480"/>
      <c r="I40" s="1480"/>
      <c r="J40" s="1480"/>
      <c r="K40" s="111">
        <f>SUM(K39:K39)</f>
        <v>532185</v>
      </c>
      <c r="L40" s="872"/>
      <c r="M40" s="874" t="e">
        <f>SUM(#REF!)</f>
        <v>#REF!</v>
      </c>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8000000</v>
      </c>
      <c r="L41" s="112" t="s">
        <v>113</v>
      </c>
      <c r="N41" s="921"/>
    </row>
    <row r="42" spans="1:17" ht="30" customHeight="1" x14ac:dyDescent="0.25">
      <c r="A42" s="1480" t="s">
        <v>10574</v>
      </c>
      <c r="B42" s="1480"/>
      <c r="C42" s="1480"/>
      <c r="D42" s="1480"/>
      <c r="E42" s="1480"/>
      <c r="F42" s="1480"/>
      <c r="G42" s="1480"/>
      <c r="H42" s="1480"/>
      <c r="I42" s="1480"/>
      <c r="J42" s="1480"/>
      <c r="K42" s="875">
        <f>K41+K40+K36+K20+K29</f>
        <v>99595262</v>
      </c>
      <c r="L42" s="872"/>
      <c r="M42" s="114">
        <f>K41+K29+K20+K40+K36</f>
        <v>99595262</v>
      </c>
    </row>
    <row r="43" spans="1:17" s="116" customFormat="1" ht="37.5" customHeight="1" x14ac:dyDescent="0.25">
      <c r="A43" s="1483" t="s">
        <v>115</v>
      </c>
      <c r="B43" s="1483"/>
      <c r="C43" s="1483"/>
      <c r="D43" s="1483"/>
      <c r="E43" s="1483"/>
      <c r="F43" s="1483"/>
      <c r="G43" s="1483"/>
      <c r="H43" s="1483"/>
      <c r="I43" s="1483"/>
      <c r="J43" s="1483"/>
      <c r="K43" s="1483"/>
      <c r="L43" s="1483"/>
      <c r="M43" s="995"/>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01"/>
      <c r="O44" s="876"/>
      <c r="P44" s="876"/>
    </row>
    <row r="45" spans="1:17" s="119" customFormat="1" ht="54" customHeight="1" x14ac:dyDescent="0.25">
      <c r="A45" s="1479" t="s">
        <v>117</v>
      </c>
      <c r="B45" s="1479"/>
      <c r="C45" s="1479"/>
      <c r="D45" s="1479"/>
      <c r="E45" s="1479"/>
      <c r="F45" s="1479"/>
      <c r="G45" s="1479"/>
      <c r="H45" s="1479"/>
      <c r="I45" s="1479"/>
      <c r="J45" s="1479"/>
      <c r="K45" s="877">
        <f>K42</f>
        <v>99595262</v>
      </c>
      <c r="L45" s="1000" t="s">
        <v>118</v>
      </c>
      <c r="M45" s="1001"/>
      <c r="O45" s="876"/>
      <c r="P45" s="876"/>
    </row>
    <row r="46" spans="1:17" s="119" customFormat="1" ht="14.25" x14ac:dyDescent="0.25">
      <c r="A46" s="1479" t="s">
        <v>119</v>
      </c>
      <c r="B46" s="1479"/>
      <c r="C46" s="1479"/>
      <c r="D46" s="1479"/>
      <c r="E46" s="1479"/>
      <c r="F46" s="1479"/>
      <c r="G46" s="1479"/>
      <c r="H46" s="1479"/>
      <c r="I46" s="1479"/>
      <c r="J46" s="1479"/>
      <c r="K46" s="1479"/>
      <c r="L46" s="1479"/>
      <c r="M46" s="1001"/>
      <c r="O46" s="876"/>
      <c r="P46" s="876"/>
    </row>
    <row r="47" spans="1:17" s="123" customFormat="1" ht="15" customHeight="1" x14ac:dyDescent="0.25">
      <c r="A47" s="1484" t="s">
        <v>120</v>
      </c>
      <c r="B47" s="1484"/>
      <c r="C47" s="1484"/>
      <c r="D47" s="879"/>
      <c r="E47" s="879"/>
      <c r="F47" s="1485" t="s">
        <v>10444</v>
      </c>
      <c r="G47" s="1485"/>
      <c r="H47" s="1485"/>
      <c r="I47" s="1485"/>
      <c r="J47" s="1485"/>
      <c r="K47" s="879"/>
      <c r="L47" s="1001" t="s">
        <v>122</v>
      </c>
      <c r="M47" s="1001"/>
      <c r="O47" s="753"/>
      <c r="P47" s="753"/>
    </row>
    <row r="48" spans="1:17" s="123" customFormat="1" x14ac:dyDescent="0.25">
      <c r="A48" s="880"/>
      <c r="B48" s="880"/>
      <c r="C48" s="880"/>
      <c r="L48" s="1001"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1001" t="s">
        <v>127</v>
      </c>
      <c r="M55" s="756"/>
      <c r="O55" s="753"/>
      <c r="P55" s="753"/>
    </row>
  </sheetData>
  <mergeCells count="60">
    <mergeCell ref="A6:L6"/>
    <mergeCell ref="A2:G2"/>
    <mergeCell ref="I2:L2"/>
    <mergeCell ref="A3:G3"/>
    <mergeCell ref="I3:L3"/>
    <mergeCell ref="I5:L5"/>
    <mergeCell ref="N17:T20"/>
    <mergeCell ref="A20:H20"/>
    <mergeCell ref="A7:L7"/>
    <mergeCell ref="E8:L8"/>
    <mergeCell ref="A9:D9"/>
    <mergeCell ref="E9:F9"/>
    <mergeCell ref="A10:B10"/>
    <mergeCell ref="N10:T10"/>
    <mergeCell ref="A25:H25"/>
    <mergeCell ref="E12:L12"/>
    <mergeCell ref="E15:L15"/>
    <mergeCell ref="A16:L16"/>
    <mergeCell ref="A17:L17"/>
    <mergeCell ref="A21:K21"/>
    <mergeCell ref="B22:H22"/>
    <mergeCell ref="I22:L22"/>
    <mergeCell ref="G23:H23"/>
    <mergeCell ref="G24:H24"/>
    <mergeCell ref="I18:J18"/>
    <mergeCell ref="I19:J19"/>
    <mergeCell ref="I20:J20"/>
    <mergeCell ref="B26:H26"/>
    <mergeCell ref="I26:L26"/>
    <mergeCell ref="B27:C27"/>
    <mergeCell ref="G27:H27"/>
    <mergeCell ref="B28:C28"/>
    <mergeCell ref="G28:H28"/>
    <mergeCell ref="A29:J29"/>
    <mergeCell ref="A30:L30"/>
    <mergeCell ref="B31:E31"/>
    <mergeCell ref="G31:H31"/>
    <mergeCell ref="B32:E32"/>
    <mergeCell ref="G32:H32"/>
    <mergeCell ref="A41:J41"/>
    <mergeCell ref="B33:E33"/>
    <mergeCell ref="G33:H33"/>
    <mergeCell ref="B34:E34"/>
    <mergeCell ref="G34:H34"/>
    <mergeCell ref="B35:E35"/>
    <mergeCell ref="G35:H35"/>
    <mergeCell ref="A36:J36"/>
    <mergeCell ref="A37:L37"/>
    <mergeCell ref="B38:E38"/>
    <mergeCell ref="B39:E39"/>
    <mergeCell ref="A40:J40"/>
    <mergeCell ref="A55:C55"/>
    <mergeCell ref="F55:J55"/>
    <mergeCell ref="A42:J42"/>
    <mergeCell ref="A43:L43"/>
    <mergeCell ref="A44:L44"/>
    <mergeCell ref="A45:J45"/>
    <mergeCell ref="A46:L46"/>
    <mergeCell ref="A47:C47"/>
    <mergeCell ref="F47:J47"/>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1"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10841</v>
      </c>
      <c r="F8" s="1442"/>
      <c r="G8" s="1442"/>
      <c r="H8" s="1442"/>
      <c r="I8" s="1442"/>
      <c r="J8" s="1442"/>
      <c r="K8" s="1442"/>
      <c r="L8" s="1442"/>
      <c r="N8" s="828"/>
      <c r="O8" s="823"/>
      <c r="P8" s="823"/>
    </row>
    <row r="9" spans="1:22" ht="34.5" customHeight="1" x14ac:dyDescent="0.25">
      <c r="A9" s="1443" t="s">
        <v>9</v>
      </c>
      <c r="B9" s="1443"/>
      <c r="C9" s="1443"/>
      <c r="D9" s="1443"/>
      <c r="E9" s="1444" t="s">
        <v>10842</v>
      </c>
      <c r="F9" s="1444"/>
      <c r="G9" s="1195"/>
      <c r="H9" s="1195"/>
      <c r="I9" s="1195"/>
      <c r="J9" s="1195"/>
      <c r="K9" s="1195"/>
      <c r="L9" s="1195"/>
      <c r="N9" s="828"/>
      <c r="O9" s="823"/>
      <c r="P9" s="823"/>
    </row>
    <row r="10" spans="1:22" ht="22.5" customHeight="1" x14ac:dyDescent="0.25">
      <c r="A10" s="1445" t="s">
        <v>11</v>
      </c>
      <c r="B10" s="1445"/>
      <c r="C10" s="1197"/>
      <c r="E10" s="831" t="s">
        <v>10843</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t="s">
        <v>10844</v>
      </c>
      <c r="F11" s="832"/>
      <c r="G11" s="831"/>
      <c r="H11" s="831"/>
      <c r="I11" s="833"/>
      <c r="J11" s="832"/>
      <c r="K11" s="831"/>
      <c r="L11" s="834"/>
      <c r="N11" s="1188"/>
      <c r="O11" s="1188"/>
      <c r="P11" s="1188"/>
      <c r="Q11" s="1188"/>
      <c r="R11" s="1188"/>
      <c r="S11" s="1188"/>
      <c r="T11" s="1188"/>
    </row>
    <row r="12" spans="1:22" ht="57.75" customHeight="1" x14ac:dyDescent="0.25">
      <c r="A12" s="1197" t="s">
        <v>15</v>
      </c>
      <c r="B12" s="1197"/>
      <c r="C12" s="1197"/>
      <c r="E12" s="1442" t="s">
        <v>10845</v>
      </c>
      <c r="F12" s="1442"/>
      <c r="G12" s="1442"/>
      <c r="H12" s="1442"/>
      <c r="I12" s="1442"/>
      <c r="J12" s="1442"/>
      <c r="K12" s="1442"/>
      <c r="L12" s="1442"/>
      <c r="N12" s="1188"/>
      <c r="O12" s="1188"/>
      <c r="P12" s="1188"/>
      <c r="Q12" s="1188"/>
      <c r="R12" s="1188"/>
      <c r="S12" s="1188"/>
      <c r="T12" s="1188"/>
    </row>
    <row r="13" spans="1:22" ht="22.5" customHeight="1" x14ac:dyDescent="0.25">
      <c r="A13" s="1197" t="s">
        <v>17</v>
      </c>
      <c r="B13" s="1197"/>
      <c r="C13" s="1197"/>
      <c r="E13" s="836">
        <f>I20</f>
        <v>56.3</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87" customHeight="1" x14ac:dyDescent="0.25">
      <c r="A15" s="1197" t="s">
        <v>21</v>
      </c>
      <c r="B15" s="1197"/>
      <c r="C15" s="1197"/>
      <c r="E15" s="1446" t="s">
        <v>10846</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10848</v>
      </c>
      <c r="M18" s="903"/>
      <c r="N18" s="1007"/>
      <c r="O18" s="1007"/>
      <c r="P18" s="1007"/>
      <c r="Q18" s="1007"/>
      <c r="R18" s="1007"/>
      <c r="S18" s="1007"/>
      <c r="T18" s="1007"/>
    </row>
    <row r="19" spans="1:20" s="2" customFormat="1" ht="63" customHeight="1" x14ac:dyDescent="0.25">
      <c r="A19" s="1202">
        <v>1</v>
      </c>
      <c r="B19" s="839">
        <v>389</v>
      </c>
      <c r="C19" s="839">
        <v>269</v>
      </c>
      <c r="D19" s="1202" t="s">
        <v>18</v>
      </c>
      <c r="E19" s="839" t="s">
        <v>37</v>
      </c>
      <c r="F19" s="885">
        <v>1</v>
      </c>
      <c r="G19" s="886">
        <v>530000</v>
      </c>
      <c r="H19" s="839">
        <v>1.27</v>
      </c>
      <c r="I19" s="1439">
        <v>56.3</v>
      </c>
      <c r="J19" s="1440"/>
      <c r="K19" s="844">
        <f>ROUND(G19*H19*I19,)</f>
        <v>37895530</v>
      </c>
      <c r="L19" s="1201" t="str">
        <f>E12</f>
        <v>Đường hẻm 2652/2, đường Xuân Hiệp 22 đoạn từ Quốc lộ 1 đến Giáp suối và giáp ranh thửa đất số 52, tờ BĐĐC số 269, xã Xuân Lộc</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SUM(I19:I19)</f>
        <v>56.3</v>
      </c>
      <c r="J20" s="1456"/>
      <c r="K20" s="848">
        <f>SUM(K19:K19)</f>
        <v>37895530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F24" si="0">A19</f>
        <v>1</v>
      </c>
      <c r="B24" s="1187">
        <f t="shared" si="0"/>
        <v>389</v>
      </c>
      <c r="C24" s="1187">
        <f t="shared" si="0"/>
        <v>269</v>
      </c>
      <c r="D24" s="1187" t="str">
        <f t="shared" si="0"/>
        <v>m²</v>
      </c>
      <c r="E24" s="1187" t="str">
        <f t="shared" si="0"/>
        <v>CLN</v>
      </c>
      <c r="F24" s="60">
        <f t="shared" si="0"/>
        <v>1</v>
      </c>
      <c r="G24" s="1463">
        <f>G19</f>
        <v>530000</v>
      </c>
      <c r="H24" s="1464"/>
      <c r="I24" s="855">
        <f>I19</f>
        <v>56.3</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2</v>
      </c>
      <c r="J27" s="727">
        <v>0.5</v>
      </c>
      <c r="K27" s="73">
        <f>F27*G27*I27*J27</f>
        <v>3600000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3600000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1193" t="s">
        <v>25</v>
      </c>
      <c r="B39" s="1480" t="s">
        <v>87</v>
      </c>
      <c r="C39" s="1480"/>
      <c r="D39" s="1480"/>
      <c r="E39" s="1480"/>
      <c r="F39" s="1193" t="s">
        <v>60</v>
      </c>
      <c r="G39" s="1193" t="s">
        <v>31</v>
      </c>
      <c r="H39" s="1193"/>
      <c r="I39" s="865" t="s">
        <v>61</v>
      </c>
      <c r="J39" s="866" t="s">
        <v>34</v>
      </c>
      <c r="K39" s="1193" t="s">
        <v>35</v>
      </c>
      <c r="L39" s="853" t="s">
        <v>41</v>
      </c>
    </row>
    <row r="40" spans="1:16" ht="33" hidden="1" customHeight="1" x14ac:dyDescent="0.25">
      <c r="A40" s="1187">
        <v>1</v>
      </c>
      <c r="B40" s="888" t="s">
        <v>1179</v>
      </c>
      <c r="C40" s="888"/>
      <c r="D40" s="888"/>
      <c r="E40" s="888"/>
      <c r="F40" s="1186" t="str">
        <f>VLOOKUP(B40,'[3]CÂY TRỒNG 2026'!$B$3:$D$10269,2,0)</f>
        <v>cây</v>
      </c>
      <c r="G40" s="1186">
        <f>VLOOKUP(B40,'[3]CÂY TRỒNG 2026'!$B$3:$D$10269,3,0)</f>
        <v>606840</v>
      </c>
      <c r="H40" s="1186"/>
      <c r="I40" s="867">
        <v>0</v>
      </c>
      <c r="J40" s="727">
        <v>1</v>
      </c>
      <c r="K40" s="1198">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4000000</v>
      </c>
      <c r="L42" s="112" t="s">
        <v>113</v>
      </c>
    </row>
    <row r="43" spans="1:16" ht="30" customHeight="1" x14ac:dyDescent="0.25">
      <c r="A43" s="1480" t="s">
        <v>10437</v>
      </c>
      <c r="B43" s="1480"/>
      <c r="C43" s="1480"/>
      <c r="D43" s="1480"/>
      <c r="E43" s="1480"/>
      <c r="F43" s="1480"/>
      <c r="G43" s="1480"/>
      <c r="H43" s="1480"/>
      <c r="I43" s="1480"/>
      <c r="J43" s="1480"/>
      <c r="K43" s="875">
        <f>K42+K41+K37+K20+K28</f>
        <v>45495530</v>
      </c>
      <c r="L43" s="872"/>
      <c r="M43" s="114">
        <f>K42+K28+K20</f>
        <v>45495530</v>
      </c>
    </row>
    <row r="44" spans="1:16" s="116" customFormat="1" ht="52.5" customHeight="1" x14ac:dyDescent="0.25">
      <c r="A44" s="1483" t="s">
        <v>115</v>
      </c>
      <c r="B44" s="1483"/>
      <c r="C44" s="1483"/>
      <c r="D44" s="1483"/>
      <c r="E44" s="1483"/>
      <c r="F44" s="1483"/>
      <c r="G44" s="1483"/>
      <c r="H44" s="1483"/>
      <c r="I44" s="1483"/>
      <c r="J44" s="1483"/>
      <c r="K44" s="1483"/>
      <c r="L44" s="1483"/>
      <c r="M44" s="1196"/>
      <c r="O44" s="876"/>
      <c r="P44" s="876"/>
    </row>
    <row r="45" spans="1:16" s="119" customFormat="1" ht="48" customHeight="1" x14ac:dyDescent="0.25">
      <c r="A45" s="1479" t="s">
        <v>10375</v>
      </c>
      <c r="B45" s="1479"/>
      <c r="C45" s="1479"/>
      <c r="D45" s="1479"/>
      <c r="E45" s="1479"/>
      <c r="F45" s="1479"/>
      <c r="G45" s="1479"/>
      <c r="H45" s="1479"/>
      <c r="I45" s="1479"/>
      <c r="J45" s="1479"/>
      <c r="K45" s="1479"/>
      <c r="L45" s="1479"/>
      <c r="M45" s="1191"/>
      <c r="O45" s="876"/>
      <c r="P45" s="876"/>
    </row>
    <row r="46" spans="1:16" s="119" customFormat="1" ht="54" customHeight="1" x14ac:dyDescent="0.25">
      <c r="A46" s="1479" t="s">
        <v>117</v>
      </c>
      <c r="B46" s="1479"/>
      <c r="C46" s="1479"/>
      <c r="D46" s="1479"/>
      <c r="E46" s="1479"/>
      <c r="F46" s="1479"/>
      <c r="G46" s="1479"/>
      <c r="H46" s="1479"/>
      <c r="I46" s="1479"/>
      <c r="J46" s="1479"/>
      <c r="K46" s="877">
        <f>K43</f>
        <v>45495530</v>
      </c>
      <c r="L46" s="1192" t="s">
        <v>118</v>
      </c>
      <c r="M46" s="1191"/>
      <c r="O46" s="876"/>
      <c r="P46" s="876"/>
    </row>
    <row r="47" spans="1:16" s="119" customFormat="1" ht="14.25" x14ac:dyDescent="0.25">
      <c r="A47" s="1479" t="s">
        <v>119</v>
      </c>
      <c r="B47" s="1479"/>
      <c r="C47" s="1479"/>
      <c r="D47" s="1479"/>
      <c r="E47" s="1479"/>
      <c r="F47" s="1479"/>
      <c r="G47" s="1479"/>
      <c r="H47" s="1479"/>
      <c r="I47" s="1479"/>
      <c r="J47" s="1479"/>
      <c r="K47" s="1479"/>
      <c r="L47" s="1479"/>
      <c r="M47" s="1191"/>
      <c r="O47" s="876"/>
      <c r="P47" s="876"/>
    </row>
    <row r="48" spans="1:16" s="123" customFormat="1" ht="15" customHeight="1" x14ac:dyDescent="0.25">
      <c r="A48" s="1484" t="s">
        <v>120</v>
      </c>
      <c r="B48" s="1484"/>
      <c r="C48" s="1484"/>
      <c r="D48" s="879"/>
      <c r="E48" s="879"/>
      <c r="F48" s="1485" t="s">
        <v>10444</v>
      </c>
      <c r="G48" s="1485"/>
      <c r="H48" s="1485"/>
      <c r="I48" s="1485"/>
      <c r="J48" s="1485"/>
      <c r="K48" s="879"/>
      <c r="L48" s="1191" t="s">
        <v>122</v>
      </c>
      <c r="M48" s="1191"/>
      <c r="O48" s="753"/>
      <c r="P48" s="753"/>
    </row>
    <row r="49" spans="1:16" s="123" customFormat="1" x14ac:dyDescent="0.25">
      <c r="A49" s="880"/>
      <c r="B49" s="880"/>
      <c r="C49" s="880"/>
      <c r="L49" s="119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191" t="s">
        <v>127</v>
      </c>
      <c r="M56" s="756"/>
      <c r="O56" s="753"/>
      <c r="P56" s="753"/>
    </row>
  </sheetData>
  <mergeCells count="62">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F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27</v>
      </c>
    </row>
    <row r="2" spans="1:22" x14ac:dyDescent="0.25">
      <c r="A2" s="1270" t="s">
        <v>0</v>
      </c>
      <c r="B2" s="1270"/>
      <c r="C2" s="1270"/>
      <c r="D2" s="1270"/>
      <c r="E2" s="1270"/>
      <c r="F2" s="1270"/>
      <c r="G2" s="1270"/>
      <c r="H2" s="991"/>
      <c r="I2" s="1436" t="s">
        <v>1</v>
      </c>
      <c r="J2" s="1436"/>
      <c r="K2" s="1436"/>
      <c r="L2" s="1436"/>
    </row>
    <row r="3" spans="1:22" x14ac:dyDescent="0.25">
      <c r="A3" s="1272" t="s">
        <v>2</v>
      </c>
      <c r="B3" s="1272"/>
      <c r="C3" s="1272"/>
      <c r="D3" s="1272"/>
      <c r="E3" s="1272"/>
      <c r="F3" s="1272"/>
      <c r="G3" s="1272"/>
      <c r="H3" s="99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10620</v>
      </c>
      <c r="F8" s="1442"/>
      <c r="G8" s="1442"/>
      <c r="H8" s="1442"/>
      <c r="I8" s="1442"/>
      <c r="J8" s="1442"/>
      <c r="K8" s="1442"/>
      <c r="L8" s="1442"/>
      <c r="N8" s="828"/>
      <c r="O8" s="823"/>
      <c r="P8" s="823"/>
    </row>
    <row r="9" spans="1:22" ht="34.5" customHeight="1" x14ac:dyDescent="0.25">
      <c r="A9" s="1443" t="s">
        <v>9</v>
      </c>
      <c r="B9" s="1443"/>
      <c r="C9" s="1443"/>
      <c r="D9" s="1443"/>
      <c r="E9" s="1444" t="s">
        <v>10621</v>
      </c>
      <c r="F9" s="1444"/>
      <c r="G9" s="996"/>
      <c r="H9" s="996"/>
      <c r="I9" s="996"/>
      <c r="J9" s="996"/>
      <c r="K9" s="996"/>
      <c r="L9" s="996"/>
      <c r="N9" s="828"/>
      <c r="O9" s="823"/>
      <c r="P9" s="823"/>
    </row>
    <row r="10" spans="1:22" ht="22.5" customHeight="1" x14ac:dyDescent="0.25">
      <c r="A10" s="1445" t="s">
        <v>11</v>
      </c>
      <c r="B10" s="1445"/>
      <c r="C10" s="997"/>
      <c r="E10" s="75" t="s">
        <v>10619</v>
      </c>
      <c r="F10" s="832"/>
      <c r="G10" s="831"/>
      <c r="H10" s="831"/>
      <c r="I10" s="833"/>
      <c r="J10" s="832"/>
      <c r="K10" s="831"/>
      <c r="L10" s="834"/>
      <c r="N10" s="1269"/>
      <c r="O10" s="1269"/>
      <c r="P10" s="1269"/>
      <c r="Q10" s="1269"/>
      <c r="R10" s="1269"/>
      <c r="S10" s="1269"/>
      <c r="T10" s="1269"/>
    </row>
    <row r="11" spans="1:22" ht="22.5" x14ac:dyDescent="0.25">
      <c r="A11" s="997" t="s">
        <v>13</v>
      </c>
      <c r="B11" s="997"/>
      <c r="C11" s="997"/>
      <c r="E11" s="891" t="s">
        <v>10622</v>
      </c>
      <c r="F11" s="832"/>
      <c r="G11" s="831"/>
      <c r="H11" s="831"/>
      <c r="I11" s="833"/>
      <c r="J11" s="832"/>
      <c r="K11" s="831"/>
      <c r="L11" s="834"/>
      <c r="N11" s="990"/>
      <c r="O11" s="990"/>
      <c r="P11" s="990"/>
      <c r="Q11" s="990"/>
      <c r="R11" s="990"/>
      <c r="S11" s="990"/>
      <c r="T11" s="990"/>
    </row>
    <row r="12" spans="1:22" ht="29.25" customHeight="1" x14ac:dyDescent="0.25">
      <c r="A12" s="997" t="s">
        <v>15</v>
      </c>
      <c r="B12" s="997"/>
      <c r="C12" s="997"/>
      <c r="E12" s="1532" t="s">
        <v>10466</v>
      </c>
      <c r="F12" s="1532"/>
      <c r="G12" s="1532"/>
      <c r="H12" s="1532"/>
      <c r="I12" s="1532"/>
      <c r="J12" s="1532"/>
      <c r="K12" s="1532"/>
      <c r="L12" s="1532"/>
      <c r="N12" s="990"/>
      <c r="O12" s="990"/>
      <c r="P12" s="990"/>
      <c r="Q12" s="990"/>
      <c r="R12" s="990"/>
      <c r="S12" s="990"/>
      <c r="T12" s="990"/>
    </row>
    <row r="13" spans="1:22" ht="22.5" customHeight="1" x14ac:dyDescent="0.25">
      <c r="A13" s="997" t="s">
        <v>17</v>
      </c>
      <c r="B13" s="997"/>
      <c r="C13" s="997"/>
      <c r="E13" s="836">
        <f>I20</f>
        <v>571.1</v>
      </c>
      <c r="F13" s="997" t="s">
        <v>367</v>
      </c>
      <c r="G13" s="831"/>
      <c r="H13" s="831"/>
      <c r="I13" s="833"/>
      <c r="J13" s="832"/>
      <c r="K13" s="831"/>
      <c r="L13" s="834"/>
      <c r="N13" s="990"/>
      <c r="O13" s="990"/>
      <c r="P13" s="990"/>
      <c r="Q13" s="990"/>
      <c r="R13" s="990"/>
      <c r="S13" s="990"/>
      <c r="T13" s="990"/>
    </row>
    <row r="14" spans="1:22" ht="22.5" customHeight="1" x14ac:dyDescent="0.25">
      <c r="A14" s="997" t="s">
        <v>19</v>
      </c>
      <c r="B14" s="997"/>
      <c r="C14" s="997"/>
      <c r="E14" s="75" t="s">
        <v>10445</v>
      </c>
      <c r="F14" s="832"/>
      <c r="G14" s="831"/>
      <c r="H14" s="831"/>
      <c r="I14" s="833"/>
      <c r="J14" s="832"/>
      <c r="K14" s="831"/>
      <c r="L14" s="834"/>
      <c r="N14" s="990"/>
      <c r="O14" s="990"/>
      <c r="P14" s="990"/>
      <c r="Q14" s="990"/>
      <c r="R14" s="990"/>
      <c r="S14" s="990"/>
      <c r="T14" s="990"/>
    </row>
    <row r="15" spans="1:22" ht="81" customHeight="1" x14ac:dyDescent="0.25">
      <c r="A15" s="997" t="s">
        <v>21</v>
      </c>
      <c r="B15" s="997"/>
      <c r="C15" s="997"/>
      <c r="E15" s="1446" t="s">
        <v>10623</v>
      </c>
      <c r="F15" s="1447"/>
      <c r="G15" s="1447"/>
      <c r="H15" s="1447"/>
      <c r="I15" s="1447"/>
      <c r="J15" s="1447"/>
      <c r="K15" s="1447"/>
      <c r="L15" s="1447"/>
      <c r="N15" s="990"/>
      <c r="O15" s="990"/>
      <c r="P15" s="990"/>
      <c r="Q15" s="990"/>
      <c r="R15" s="990"/>
      <c r="S15" s="990"/>
      <c r="T15" s="990"/>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1005" t="s">
        <v>25</v>
      </c>
      <c r="B18" s="1005" t="s">
        <v>26</v>
      </c>
      <c r="C18" s="1005" t="s">
        <v>27</v>
      </c>
      <c r="D18" s="1006" t="s">
        <v>10361</v>
      </c>
      <c r="E18" s="1006" t="s">
        <v>29</v>
      </c>
      <c r="F18" s="1006" t="s">
        <v>30</v>
      </c>
      <c r="G18" s="1006" t="s">
        <v>10362</v>
      </c>
      <c r="H18" s="1124" t="s">
        <v>10745</v>
      </c>
      <c r="I18" s="1450" t="s">
        <v>10363</v>
      </c>
      <c r="J18" s="1451"/>
      <c r="K18" s="1006" t="s">
        <v>10364</v>
      </c>
      <c r="L18" s="49" t="s">
        <v>10624</v>
      </c>
      <c r="M18" s="97">
        <v>550000</v>
      </c>
      <c r="N18" s="1499"/>
      <c r="O18" s="1499"/>
      <c r="P18" s="1499"/>
      <c r="Q18" s="1499"/>
      <c r="R18" s="1499"/>
      <c r="S18" s="1499"/>
      <c r="T18" s="1499"/>
    </row>
    <row r="19" spans="1:20" s="2" customFormat="1" ht="66.75" customHeight="1" x14ac:dyDescent="0.25">
      <c r="A19" s="1017">
        <v>1</v>
      </c>
      <c r="B19" s="36">
        <v>162</v>
      </c>
      <c r="C19" s="36">
        <v>83</v>
      </c>
      <c r="D19" s="35" t="s">
        <v>18</v>
      </c>
      <c r="E19" s="901" t="s">
        <v>10450</v>
      </c>
      <c r="F19" s="840">
        <v>2</v>
      </c>
      <c r="G19" s="841">
        <f>0.3*530000</f>
        <v>159000</v>
      </c>
      <c r="H19" s="904">
        <v>1.19</v>
      </c>
      <c r="I19" s="1501">
        <v>571.1</v>
      </c>
      <c r="J19" s="1502"/>
      <c r="K19" s="844">
        <f>ROUND(G19*H19*I19,)</f>
        <v>108057831</v>
      </c>
      <c r="L19" s="1002" t="str">
        <f>E12</f>
        <v>Đường nội ấp Bình Tiến đoạn từ Đường Bình Tiến, Xuân Phú - Xuân Tây (xã Xuân Phú) đến Ranh giới xã Suối Cát cũ</v>
      </c>
      <c r="M19" s="1008">
        <f>M18*1.19</f>
        <v>654500</v>
      </c>
      <c r="N19" s="1499"/>
      <c r="O19" s="1499"/>
      <c r="P19" s="1499"/>
      <c r="Q19" s="1499"/>
      <c r="R19" s="1499"/>
      <c r="S19" s="1499"/>
      <c r="T19" s="1499"/>
    </row>
    <row r="20" spans="1:20" ht="33.75" customHeight="1" x14ac:dyDescent="0.25">
      <c r="A20" s="1480" t="s">
        <v>39</v>
      </c>
      <c r="B20" s="1480"/>
      <c r="C20" s="1480"/>
      <c r="D20" s="1480"/>
      <c r="E20" s="1480"/>
      <c r="F20" s="1480"/>
      <c r="G20" s="1480"/>
      <c r="H20" s="1480"/>
      <c r="I20" s="1503">
        <f>SUM(I19:I19)</f>
        <v>571.1</v>
      </c>
      <c r="J20" s="1504"/>
      <c r="K20" s="848">
        <f>SUM(K19:K19)</f>
        <v>108057831</v>
      </c>
      <c r="L20" s="849"/>
      <c r="N20" s="1499"/>
      <c r="O20" s="1499"/>
      <c r="P20" s="1499"/>
      <c r="Q20" s="1499"/>
      <c r="R20" s="1499"/>
      <c r="S20" s="1499"/>
      <c r="T20" s="1499"/>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999" t="s">
        <v>10361</v>
      </c>
      <c r="E23" s="999" t="s">
        <v>29</v>
      </c>
      <c r="F23" s="999" t="s">
        <v>30</v>
      </c>
      <c r="G23" s="1469" t="s">
        <v>31</v>
      </c>
      <c r="H23" s="1469"/>
      <c r="I23" s="852" t="s">
        <v>33</v>
      </c>
      <c r="J23" s="999" t="s">
        <v>44</v>
      </c>
      <c r="K23" s="999" t="s">
        <v>35</v>
      </c>
      <c r="L23" s="49" t="s">
        <v>41</v>
      </c>
      <c r="M23" s="995"/>
    </row>
    <row r="24" spans="1:20" ht="117.75" customHeight="1" x14ac:dyDescent="0.25">
      <c r="A24" s="993">
        <f t="shared" ref="A24:G24" si="0">A19</f>
        <v>1</v>
      </c>
      <c r="B24" s="993">
        <f t="shared" si="0"/>
        <v>162</v>
      </c>
      <c r="C24" s="36">
        <f t="shared" si="0"/>
        <v>83</v>
      </c>
      <c r="D24" s="993" t="str">
        <f t="shared" si="0"/>
        <v>m²</v>
      </c>
      <c r="E24" s="993" t="str">
        <f t="shared" si="0"/>
        <v>LUK</v>
      </c>
      <c r="F24" s="60">
        <f t="shared" si="0"/>
        <v>2</v>
      </c>
      <c r="G24" s="1558">
        <f t="shared" si="0"/>
        <v>159000</v>
      </c>
      <c r="H24" s="1558"/>
      <c r="I24" s="855">
        <f>I19</f>
        <v>571.1</v>
      </c>
      <c r="J24" s="839">
        <v>1.5</v>
      </c>
      <c r="K24" s="63">
        <f>G24*I24*J24</f>
        <v>136207350</v>
      </c>
      <c r="L24" s="1084" t="s">
        <v>10749</v>
      </c>
      <c r="M24" s="995"/>
    </row>
    <row r="25" spans="1:20" s="116" customFormat="1" ht="33" customHeight="1" x14ac:dyDescent="0.25">
      <c r="A25" s="1289" t="s">
        <v>10368</v>
      </c>
      <c r="B25" s="1289"/>
      <c r="C25" s="1289"/>
      <c r="D25" s="1289"/>
      <c r="E25" s="1289"/>
      <c r="F25" s="1289"/>
      <c r="G25" s="1289"/>
      <c r="H25" s="1289"/>
      <c r="I25" s="846">
        <f>SUM(I24:I24)</f>
        <v>571.1</v>
      </c>
      <c r="J25" s="893"/>
      <c r="K25" s="894">
        <f>SUM(K24:K24)</f>
        <v>136207350</v>
      </c>
      <c r="L25" s="895"/>
      <c r="M25" s="995"/>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993"/>
      <c r="B27" s="1469" t="s">
        <v>10371</v>
      </c>
      <c r="C27" s="1469"/>
      <c r="D27" s="999" t="s">
        <v>50</v>
      </c>
      <c r="E27" s="999" t="s">
        <v>51</v>
      </c>
      <c r="F27" s="999" t="s">
        <v>52</v>
      </c>
      <c r="G27" s="1469" t="s">
        <v>53</v>
      </c>
      <c r="H27" s="1469"/>
      <c r="I27" s="859" t="s">
        <v>54</v>
      </c>
      <c r="J27" s="999" t="s">
        <v>44</v>
      </c>
      <c r="K27" s="860" t="s">
        <v>35</v>
      </c>
      <c r="L27" s="861" t="s">
        <v>41</v>
      </c>
      <c r="M27" s="821"/>
      <c r="O27" s="862"/>
      <c r="P27" s="862"/>
    </row>
    <row r="28" spans="1:20" ht="34.5" customHeight="1" x14ac:dyDescent="0.25">
      <c r="A28" s="993"/>
      <c r="B28" s="1285" t="s">
        <v>10372</v>
      </c>
      <c r="C28" s="1285"/>
      <c r="D28" s="993"/>
      <c r="E28" s="993" t="s">
        <v>56</v>
      </c>
      <c r="F28" s="993">
        <v>6</v>
      </c>
      <c r="G28" s="1286">
        <f>20000*30</f>
        <v>600000</v>
      </c>
      <c r="H28" s="1286"/>
      <c r="I28" s="993">
        <v>1</v>
      </c>
      <c r="J28" s="727">
        <v>0.5</v>
      </c>
      <c r="K28" s="73">
        <f>F28*G28*I28*J28</f>
        <v>1800000</v>
      </c>
      <c r="L28" s="74"/>
      <c r="M28" s="822"/>
      <c r="O28" s="823"/>
      <c r="P28" s="823"/>
    </row>
    <row r="29" spans="1:20" ht="30.75" customHeight="1" x14ac:dyDescent="0.25">
      <c r="A29" s="1289" t="s">
        <v>10373</v>
      </c>
      <c r="B29" s="1289"/>
      <c r="C29" s="1289"/>
      <c r="D29" s="1289"/>
      <c r="E29" s="1289"/>
      <c r="F29" s="1289"/>
      <c r="G29" s="1289"/>
      <c r="H29" s="1289"/>
      <c r="I29" s="1289"/>
      <c r="J29" s="1289"/>
      <c r="K29" s="76">
        <f>K25+K28</f>
        <v>138007350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03" t="s">
        <v>60</v>
      </c>
      <c r="G31" s="1480" t="s">
        <v>31</v>
      </c>
      <c r="H31" s="1480"/>
      <c r="I31" s="865" t="s">
        <v>61</v>
      </c>
      <c r="J31" s="866" t="s">
        <v>34</v>
      </c>
      <c r="K31" s="998" t="s">
        <v>35</v>
      </c>
      <c r="L31" s="853" t="s">
        <v>41</v>
      </c>
    </row>
    <row r="32" spans="1:20" ht="40.5" hidden="1" customHeight="1" x14ac:dyDescent="0.25">
      <c r="A32" s="993">
        <v>1</v>
      </c>
      <c r="B32" s="1508" t="str">
        <f>'vật kiến trúc 2026'!B440</f>
        <v>Đồng hồ điện phụ</v>
      </c>
      <c r="C32" s="1508"/>
      <c r="D32" s="1508"/>
      <c r="E32" s="1508"/>
      <c r="F32" s="994"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993">
        <v>2</v>
      </c>
      <c r="B33" s="1508" t="str">
        <f>'vật kiến trúc 2026'!B277</f>
        <v>Trụ sắt tráng kẽm D90 cao 6m</v>
      </c>
      <c r="C33" s="1508"/>
      <c r="D33" s="1508"/>
      <c r="E33" s="1508"/>
      <c r="F33" s="994"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993">
        <v>3</v>
      </c>
      <c r="B34" s="1508" t="str">
        <f>'vật kiến trúc 2026'!B35</f>
        <v>Giếng khoan Ф 140, ống chống nhựa</v>
      </c>
      <c r="C34" s="1508"/>
      <c r="D34" s="1508"/>
      <c r="E34" s="1508"/>
      <c r="F34" s="994"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993">
        <v>4</v>
      </c>
      <c r="B35" s="1508" t="str">
        <f>B34</f>
        <v>Giếng khoan Ф 140, ống chống nhựa</v>
      </c>
      <c r="C35" s="1508"/>
      <c r="D35" s="1508"/>
      <c r="E35" s="1508"/>
      <c r="F35" s="994"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998" t="s">
        <v>25</v>
      </c>
      <c r="B38" s="1480" t="s">
        <v>87</v>
      </c>
      <c r="C38" s="1480"/>
      <c r="D38" s="1480"/>
      <c r="E38" s="1480"/>
      <c r="F38" s="998" t="s">
        <v>60</v>
      </c>
      <c r="G38" s="998" t="s">
        <v>31</v>
      </c>
      <c r="H38" s="1003" t="s">
        <v>10516</v>
      </c>
      <c r="I38" s="865" t="s">
        <v>61</v>
      </c>
      <c r="J38" s="866" t="s">
        <v>34</v>
      </c>
      <c r="K38" s="998" t="s">
        <v>35</v>
      </c>
      <c r="L38" s="853" t="s">
        <v>41</v>
      </c>
      <c r="M38" s="3" t="e">
        <f>#REF!</f>
        <v>#REF!</v>
      </c>
      <c r="N38" s="2"/>
      <c r="O38" s="927"/>
      <c r="P38" s="928"/>
      <c r="Q38" s="932"/>
    </row>
    <row r="39" spans="1:17" ht="24.75" customHeight="1" x14ac:dyDescent="0.25">
      <c r="A39" s="993">
        <v>1</v>
      </c>
      <c r="B39" s="1544" t="str">
        <f>'CÂY TRỒNG 2026'!B4</f>
        <v>Cây lúa Hè Thu, Mùa</v>
      </c>
      <c r="C39" s="1544"/>
      <c r="D39" s="1544"/>
      <c r="E39" s="1544"/>
      <c r="F39" s="994" t="str">
        <f>VLOOKUP(B39,'[3]CÂY TRỒNG 2026'!$B$3:$D$10269,2,0)</f>
        <v>ha</v>
      </c>
      <c r="G39" s="732">
        <f>VLOOKUP(B39,'[3]CÂY TRỒNG 2026'!$B$3:$D$10269,3,0)</f>
        <v>25500000</v>
      </c>
      <c r="H39" s="909">
        <f>VLOOKUP(B39,'CÂY TRỒNG 2026'!$B$3:$E$9990,4,0)</f>
        <v>0</v>
      </c>
      <c r="I39" s="870">
        <f>I20/10000</f>
        <v>5.7110000000000001E-2</v>
      </c>
      <c r="J39" s="727">
        <v>1</v>
      </c>
      <c r="K39" s="1004">
        <f t="shared" ref="K39" si="2">ROUND(G39*I39*J39,)</f>
        <v>1456305</v>
      </c>
      <c r="L39" s="934"/>
      <c r="M39" s="931"/>
      <c r="N39" s="90"/>
      <c r="Q39" s="933"/>
    </row>
    <row r="40" spans="1:17" ht="28.5" customHeight="1" x14ac:dyDescent="0.25">
      <c r="A40" s="1480" t="s">
        <v>111</v>
      </c>
      <c r="B40" s="1480"/>
      <c r="C40" s="1480"/>
      <c r="D40" s="1480"/>
      <c r="E40" s="1480"/>
      <c r="F40" s="1480"/>
      <c r="G40" s="1480"/>
      <c r="H40" s="1480"/>
      <c r="I40" s="1480"/>
      <c r="J40" s="1480"/>
      <c r="K40" s="111">
        <f>SUM(K39:K39)</f>
        <v>1456305</v>
      </c>
      <c r="L40" s="872"/>
      <c r="M40" s="874" t="e">
        <f>SUM(#REF!)</f>
        <v>#REF!</v>
      </c>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16000000</v>
      </c>
      <c r="L41" s="112" t="s">
        <v>113</v>
      </c>
      <c r="N41" s="921"/>
    </row>
    <row r="42" spans="1:17" ht="30" customHeight="1" x14ac:dyDescent="0.25">
      <c r="A42" s="1480" t="s">
        <v>10574</v>
      </c>
      <c r="B42" s="1480"/>
      <c r="C42" s="1480"/>
      <c r="D42" s="1480"/>
      <c r="E42" s="1480"/>
      <c r="F42" s="1480"/>
      <c r="G42" s="1480"/>
      <c r="H42" s="1480"/>
      <c r="I42" s="1480"/>
      <c r="J42" s="1480"/>
      <c r="K42" s="875">
        <f>K41+K40+K36+K20+K29</f>
        <v>263521486</v>
      </c>
      <c r="L42" s="872"/>
      <c r="M42" s="114">
        <f>K41+K29+K20+K40+K36</f>
        <v>263521486</v>
      </c>
    </row>
    <row r="43" spans="1:17" s="116" customFormat="1" ht="37.5" customHeight="1" x14ac:dyDescent="0.25">
      <c r="A43" s="1483" t="s">
        <v>115</v>
      </c>
      <c r="B43" s="1483"/>
      <c r="C43" s="1483"/>
      <c r="D43" s="1483"/>
      <c r="E43" s="1483"/>
      <c r="F43" s="1483"/>
      <c r="G43" s="1483"/>
      <c r="H43" s="1483"/>
      <c r="I43" s="1483"/>
      <c r="J43" s="1483"/>
      <c r="K43" s="1483"/>
      <c r="L43" s="1483"/>
      <c r="M43" s="995"/>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01"/>
      <c r="O44" s="876"/>
      <c r="P44" s="876"/>
    </row>
    <row r="45" spans="1:17" s="119" customFormat="1" ht="54" customHeight="1" x14ac:dyDescent="0.25">
      <c r="A45" s="1479" t="s">
        <v>117</v>
      </c>
      <c r="B45" s="1479"/>
      <c r="C45" s="1479"/>
      <c r="D45" s="1479"/>
      <c r="E45" s="1479"/>
      <c r="F45" s="1479"/>
      <c r="G45" s="1479"/>
      <c r="H45" s="1479"/>
      <c r="I45" s="1479"/>
      <c r="J45" s="1479"/>
      <c r="K45" s="877">
        <f>K42</f>
        <v>263521486</v>
      </c>
      <c r="L45" s="1000" t="s">
        <v>118</v>
      </c>
      <c r="M45" s="1001"/>
      <c r="O45" s="876"/>
      <c r="P45" s="876"/>
    </row>
    <row r="46" spans="1:17" s="119" customFormat="1" ht="14.25" x14ac:dyDescent="0.25">
      <c r="A46" s="1479" t="s">
        <v>119</v>
      </c>
      <c r="B46" s="1479"/>
      <c r="C46" s="1479"/>
      <c r="D46" s="1479"/>
      <c r="E46" s="1479"/>
      <c r="F46" s="1479"/>
      <c r="G46" s="1479"/>
      <c r="H46" s="1479"/>
      <c r="I46" s="1479"/>
      <c r="J46" s="1479"/>
      <c r="K46" s="1479"/>
      <c r="L46" s="1479"/>
      <c r="M46" s="1001"/>
      <c r="O46" s="876"/>
      <c r="P46" s="876"/>
    </row>
    <row r="47" spans="1:17" s="123" customFormat="1" ht="15" customHeight="1" x14ac:dyDescent="0.25">
      <c r="A47" s="1484" t="s">
        <v>120</v>
      </c>
      <c r="B47" s="1484"/>
      <c r="C47" s="1484"/>
      <c r="D47" s="879"/>
      <c r="E47" s="879"/>
      <c r="F47" s="1485" t="s">
        <v>10444</v>
      </c>
      <c r="G47" s="1485"/>
      <c r="H47" s="1485"/>
      <c r="I47" s="1485"/>
      <c r="J47" s="1485"/>
      <c r="K47" s="879"/>
      <c r="L47" s="1001" t="s">
        <v>122</v>
      </c>
      <c r="M47" s="1001"/>
      <c r="O47" s="753"/>
      <c r="P47" s="753"/>
    </row>
    <row r="48" spans="1:17" s="123" customFormat="1" x14ac:dyDescent="0.25">
      <c r="A48" s="880"/>
      <c r="B48" s="880"/>
      <c r="C48" s="880"/>
      <c r="L48" s="1001"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1001" t="s">
        <v>127</v>
      </c>
      <c r="M55" s="756"/>
      <c r="O55" s="753"/>
      <c r="P55" s="753"/>
    </row>
  </sheetData>
  <mergeCells count="60">
    <mergeCell ref="A6:L6"/>
    <mergeCell ref="A2:G2"/>
    <mergeCell ref="I2:L2"/>
    <mergeCell ref="A3:G3"/>
    <mergeCell ref="I3:L3"/>
    <mergeCell ref="I5:L5"/>
    <mergeCell ref="N17:T20"/>
    <mergeCell ref="A20:H20"/>
    <mergeCell ref="A7:L7"/>
    <mergeCell ref="E8:L8"/>
    <mergeCell ref="A9:D9"/>
    <mergeCell ref="E9:F9"/>
    <mergeCell ref="A10:B10"/>
    <mergeCell ref="N10:T10"/>
    <mergeCell ref="A25:H25"/>
    <mergeCell ref="E12:L12"/>
    <mergeCell ref="E15:L15"/>
    <mergeCell ref="A16:L16"/>
    <mergeCell ref="A17:L17"/>
    <mergeCell ref="A21:K21"/>
    <mergeCell ref="B22:H22"/>
    <mergeCell ref="I22:L22"/>
    <mergeCell ref="G23:H23"/>
    <mergeCell ref="G24:H24"/>
    <mergeCell ref="I18:J18"/>
    <mergeCell ref="I19:J19"/>
    <mergeCell ref="I20:J20"/>
    <mergeCell ref="B26:H26"/>
    <mergeCell ref="I26:L26"/>
    <mergeCell ref="B27:C27"/>
    <mergeCell ref="G27:H27"/>
    <mergeCell ref="B28:C28"/>
    <mergeCell ref="G28:H28"/>
    <mergeCell ref="A29:J29"/>
    <mergeCell ref="A30:L30"/>
    <mergeCell ref="B31:E31"/>
    <mergeCell ref="G31:H31"/>
    <mergeCell ref="B32:E32"/>
    <mergeCell ref="G32:H32"/>
    <mergeCell ref="A41:J41"/>
    <mergeCell ref="B33:E33"/>
    <mergeCell ref="G33:H33"/>
    <mergeCell ref="B34:E34"/>
    <mergeCell ref="G34:H34"/>
    <mergeCell ref="B35:E35"/>
    <mergeCell ref="G35:H35"/>
    <mergeCell ref="A36:J36"/>
    <mergeCell ref="A37:L37"/>
    <mergeCell ref="B38:E38"/>
    <mergeCell ref="B39:E39"/>
    <mergeCell ref="A40:J40"/>
    <mergeCell ref="A55:C55"/>
    <mergeCell ref="F55:J55"/>
    <mergeCell ref="A42:J42"/>
    <mergeCell ref="A43:L43"/>
    <mergeCell ref="A44:L44"/>
    <mergeCell ref="A45:J45"/>
    <mergeCell ref="A46:L46"/>
    <mergeCell ref="A47:C47"/>
    <mergeCell ref="F47:J47"/>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2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28</v>
      </c>
    </row>
    <row r="2" spans="1:22" x14ac:dyDescent="0.25">
      <c r="A2" s="1270" t="s">
        <v>0</v>
      </c>
      <c r="B2" s="1270"/>
      <c r="C2" s="1270"/>
      <c r="D2" s="1270"/>
      <c r="E2" s="1270"/>
      <c r="F2" s="1270"/>
      <c r="G2" s="1270"/>
      <c r="H2" s="991"/>
      <c r="I2" s="1436" t="s">
        <v>1</v>
      </c>
      <c r="J2" s="1436"/>
      <c r="K2" s="1436"/>
      <c r="L2" s="1436"/>
    </row>
    <row r="3" spans="1:22" x14ac:dyDescent="0.25">
      <c r="A3" s="1272" t="s">
        <v>2</v>
      </c>
      <c r="B3" s="1272"/>
      <c r="C3" s="1272"/>
      <c r="D3" s="1272"/>
      <c r="E3" s="1272"/>
      <c r="F3" s="1272"/>
      <c r="G3" s="1272"/>
      <c r="H3" s="99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10625</v>
      </c>
      <c r="F8" s="1442"/>
      <c r="G8" s="1442"/>
      <c r="H8" s="1442"/>
      <c r="I8" s="1442"/>
      <c r="J8" s="1442"/>
      <c r="K8" s="1442"/>
      <c r="L8" s="1442"/>
      <c r="N8" s="828"/>
      <c r="O8" s="823"/>
      <c r="P8" s="823"/>
    </row>
    <row r="9" spans="1:22" ht="34.5" customHeight="1" x14ac:dyDescent="0.25">
      <c r="A9" s="1443" t="s">
        <v>9</v>
      </c>
      <c r="B9" s="1443"/>
      <c r="C9" s="1443"/>
      <c r="D9" s="1443"/>
      <c r="E9" s="1444" t="s">
        <v>10626</v>
      </c>
      <c r="F9" s="1444"/>
      <c r="G9" s="996"/>
      <c r="H9" s="996"/>
      <c r="I9" s="996"/>
      <c r="J9" s="996"/>
      <c r="K9" s="996"/>
      <c r="L9" s="996"/>
      <c r="N9" s="828"/>
      <c r="O9" s="823"/>
      <c r="P9" s="823"/>
    </row>
    <row r="10" spans="1:22" ht="22.5" customHeight="1" x14ac:dyDescent="0.25">
      <c r="A10" s="1445" t="s">
        <v>11</v>
      </c>
      <c r="B10" s="1445"/>
      <c r="C10" s="997"/>
      <c r="E10" s="75" t="s">
        <v>10619</v>
      </c>
      <c r="F10" s="832"/>
      <c r="G10" s="831"/>
      <c r="H10" s="831"/>
      <c r="I10" s="833"/>
      <c r="J10" s="832"/>
      <c r="K10" s="831"/>
      <c r="L10" s="834"/>
      <c r="N10" s="1269"/>
      <c r="O10" s="1269"/>
      <c r="P10" s="1269"/>
      <c r="Q10" s="1269"/>
      <c r="R10" s="1269"/>
      <c r="S10" s="1269"/>
      <c r="T10" s="1269"/>
    </row>
    <row r="11" spans="1:22" ht="22.5" x14ac:dyDescent="0.25">
      <c r="A11" s="997" t="s">
        <v>13</v>
      </c>
      <c r="B11" s="997"/>
      <c r="C11" s="997"/>
      <c r="E11" s="891" t="s">
        <v>10627</v>
      </c>
      <c r="F11" s="832"/>
      <c r="G11" s="831"/>
      <c r="H11" s="831"/>
      <c r="I11" s="833"/>
      <c r="J11" s="832"/>
      <c r="K11" s="831"/>
      <c r="L11" s="834"/>
      <c r="N11" s="990"/>
      <c r="O11" s="990"/>
      <c r="P11" s="990"/>
      <c r="Q11" s="990"/>
      <c r="R11" s="990"/>
      <c r="S11" s="990"/>
      <c r="T11" s="990"/>
    </row>
    <row r="12" spans="1:22" ht="29.25" customHeight="1" x14ac:dyDescent="0.25">
      <c r="A12" s="997" t="s">
        <v>15</v>
      </c>
      <c r="B12" s="997"/>
      <c r="C12" s="997"/>
      <c r="E12" s="1532" t="s">
        <v>10466</v>
      </c>
      <c r="F12" s="1532"/>
      <c r="G12" s="1532"/>
      <c r="H12" s="1532"/>
      <c r="I12" s="1532"/>
      <c r="J12" s="1532"/>
      <c r="K12" s="1532"/>
      <c r="L12" s="1532"/>
      <c r="N12" s="990"/>
      <c r="O12" s="990"/>
      <c r="P12" s="990"/>
      <c r="Q12" s="990"/>
      <c r="R12" s="990"/>
      <c r="S12" s="990"/>
      <c r="T12" s="990"/>
    </row>
    <row r="13" spans="1:22" ht="22.5" customHeight="1" x14ac:dyDescent="0.25">
      <c r="A13" s="997" t="s">
        <v>17</v>
      </c>
      <c r="B13" s="997"/>
      <c r="C13" s="997"/>
      <c r="E13" s="836">
        <f>I21</f>
        <v>87.8</v>
      </c>
      <c r="F13" s="997" t="s">
        <v>367</v>
      </c>
      <c r="G13" s="831"/>
      <c r="H13" s="831"/>
      <c r="I13" s="833"/>
      <c r="J13" s="832"/>
      <c r="K13" s="831"/>
      <c r="L13" s="834"/>
      <c r="N13" s="990"/>
      <c r="O13" s="990"/>
      <c r="P13" s="990"/>
      <c r="Q13" s="990"/>
      <c r="R13" s="990"/>
      <c r="S13" s="990"/>
      <c r="T13" s="990"/>
    </row>
    <row r="14" spans="1:22" ht="22.5" customHeight="1" x14ac:dyDescent="0.25">
      <c r="A14" s="997" t="s">
        <v>19</v>
      </c>
      <c r="B14" s="997"/>
      <c r="C14" s="997"/>
      <c r="E14" s="75" t="s">
        <v>10445</v>
      </c>
      <c r="F14" s="832"/>
      <c r="G14" s="831"/>
      <c r="H14" s="831"/>
      <c r="I14" s="833"/>
      <c r="J14" s="832"/>
      <c r="K14" s="831"/>
      <c r="L14" s="834"/>
      <c r="N14" s="990"/>
      <c r="O14" s="990"/>
      <c r="P14" s="990"/>
      <c r="Q14" s="990"/>
      <c r="R14" s="990"/>
      <c r="S14" s="990"/>
      <c r="T14" s="990"/>
    </row>
    <row r="15" spans="1:22" ht="105.75" customHeight="1" x14ac:dyDescent="0.25">
      <c r="A15" s="997" t="s">
        <v>21</v>
      </c>
      <c r="B15" s="997"/>
      <c r="C15" s="997"/>
      <c r="E15" s="1446" t="s">
        <v>10628</v>
      </c>
      <c r="F15" s="1447"/>
      <c r="G15" s="1447"/>
      <c r="H15" s="1447"/>
      <c r="I15" s="1447"/>
      <c r="J15" s="1447"/>
      <c r="K15" s="1447"/>
      <c r="L15" s="1447"/>
      <c r="N15" s="990"/>
      <c r="O15" s="990"/>
      <c r="P15" s="990"/>
      <c r="Q15" s="990"/>
      <c r="R15" s="990"/>
      <c r="S15" s="990"/>
      <c r="T15" s="990"/>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1005" t="s">
        <v>25</v>
      </c>
      <c r="B18" s="1005" t="s">
        <v>26</v>
      </c>
      <c r="C18" s="1005" t="s">
        <v>27</v>
      </c>
      <c r="D18" s="1006" t="s">
        <v>10361</v>
      </c>
      <c r="E18" s="1006" t="s">
        <v>29</v>
      </c>
      <c r="F18" s="1006" t="s">
        <v>30</v>
      </c>
      <c r="G18" s="1006" t="s">
        <v>10362</v>
      </c>
      <c r="H18" s="1124" t="s">
        <v>10745</v>
      </c>
      <c r="I18" s="1450" t="s">
        <v>10363</v>
      </c>
      <c r="J18" s="1451"/>
      <c r="K18" s="1006" t="s">
        <v>10364</v>
      </c>
      <c r="L18" s="49" t="s">
        <v>10629</v>
      </c>
      <c r="M18" s="97">
        <v>550000</v>
      </c>
      <c r="N18" s="1499"/>
      <c r="O18" s="1499"/>
      <c r="P18" s="1499"/>
      <c r="Q18" s="1499"/>
      <c r="R18" s="1499"/>
      <c r="S18" s="1499"/>
      <c r="T18" s="1499"/>
    </row>
    <row r="19" spans="1:20" s="2" customFormat="1" ht="66.75" customHeight="1" x14ac:dyDescent="0.25">
      <c r="A19" s="1017">
        <v>1</v>
      </c>
      <c r="B19" s="36">
        <v>175</v>
      </c>
      <c r="C19" s="36">
        <v>83</v>
      </c>
      <c r="D19" s="35" t="s">
        <v>18</v>
      </c>
      <c r="E19" s="901" t="s">
        <v>10450</v>
      </c>
      <c r="F19" s="840">
        <v>2</v>
      </c>
      <c r="G19" s="841">
        <f>0.3*530000</f>
        <v>159000</v>
      </c>
      <c r="H19" s="904">
        <v>1.19</v>
      </c>
      <c r="I19" s="1501">
        <v>57.3</v>
      </c>
      <c r="J19" s="1502"/>
      <c r="K19" s="844">
        <f>ROUND(G19*H19*I19,)</f>
        <v>10841733</v>
      </c>
      <c r="L19" s="1523" t="str">
        <f>E12</f>
        <v>Đường nội ấp Bình Tiến đoạn từ Đường Bình Tiến, Xuân Phú - Xuân Tây (xã Xuân Phú) đến Ranh giới xã Suối Cát cũ</v>
      </c>
      <c r="M19" s="1008">
        <f>M18*1.19</f>
        <v>654500</v>
      </c>
      <c r="N19" s="1499"/>
      <c r="O19" s="1499"/>
      <c r="P19" s="1499"/>
      <c r="Q19" s="1499"/>
      <c r="R19" s="1499"/>
      <c r="S19" s="1499"/>
      <c r="T19" s="1499"/>
    </row>
    <row r="20" spans="1:20" s="2" customFormat="1" ht="66.75" customHeight="1" x14ac:dyDescent="0.25">
      <c r="A20" s="1017">
        <v>2</v>
      </c>
      <c r="B20" s="36">
        <v>153</v>
      </c>
      <c r="C20" s="36">
        <v>83</v>
      </c>
      <c r="D20" s="35" t="s">
        <v>18</v>
      </c>
      <c r="E20" s="901" t="s">
        <v>10450</v>
      </c>
      <c r="F20" s="840">
        <v>2</v>
      </c>
      <c r="G20" s="841">
        <f>0.3*530000</f>
        <v>159000</v>
      </c>
      <c r="H20" s="904">
        <v>1.19</v>
      </c>
      <c r="I20" s="1501">
        <v>30.5</v>
      </c>
      <c r="J20" s="1502">
        <v>1</v>
      </c>
      <c r="K20" s="844">
        <f>ROUND(G20*H20*I20,)</f>
        <v>5770905</v>
      </c>
      <c r="L20" s="1524"/>
      <c r="M20" s="1008"/>
      <c r="N20" s="1499"/>
      <c r="O20" s="1499"/>
      <c r="P20" s="1499"/>
      <c r="Q20" s="1499"/>
      <c r="R20" s="1499"/>
      <c r="S20" s="1499"/>
      <c r="T20" s="1499"/>
    </row>
    <row r="21" spans="1:20" ht="33.75" customHeight="1" x14ac:dyDescent="0.25">
      <c r="A21" s="1480" t="s">
        <v>39</v>
      </c>
      <c r="B21" s="1480"/>
      <c r="C21" s="1480"/>
      <c r="D21" s="1480"/>
      <c r="E21" s="1480"/>
      <c r="F21" s="1480"/>
      <c r="G21" s="1480"/>
      <c r="H21" s="1480"/>
      <c r="I21" s="1503">
        <f>SUM(I19:I20)</f>
        <v>87.8</v>
      </c>
      <c r="J21" s="1504"/>
      <c r="K21" s="848">
        <f>SUM(K19:K20)</f>
        <v>16612638</v>
      </c>
      <c r="L21" s="849"/>
      <c r="N21" s="1499"/>
      <c r="O21" s="1499"/>
      <c r="P21" s="1499"/>
      <c r="Q21" s="1499"/>
      <c r="R21" s="1499"/>
      <c r="S21" s="1499"/>
      <c r="T21" s="1499"/>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53"/>
      <c r="B24" s="850" t="s">
        <v>26</v>
      </c>
      <c r="C24" s="851" t="s">
        <v>27</v>
      </c>
      <c r="D24" s="999" t="s">
        <v>10361</v>
      </c>
      <c r="E24" s="999" t="s">
        <v>29</v>
      </c>
      <c r="F24" s="999" t="s">
        <v>30</v>
      </c>
      <c r="G24" s="1469" t="s">
        <v>31</v>
      </c>
      <c r="H24" s="1469"/>
      <c r="I24" s="852" t="s">
        <v>33</v>
      </c>
      <c r="J24" s="999" t="s">
        <v>44</v>
      </c>
      <c r="K24" s="999" t="s">
        <v>35</v>
      </c>
      <c r="L24" s="49" t="s">
        <v>41</v>
      </c>
      <c r="M24" s="995"/>
    </row>
    <row r="25" spans="1:20" ht="60" customHeight="1" x14ac:dyDescent="0.25">
      <c r="A25" s="993">
        <f t="shared" ref="A25:G26" si="0">A19</f>
        <v>1</v>
      </c>
      <c r="B25" s="993">
        <f t="shared" si="0"/>
        <v>175</v>
      </c>
      <c r="C25" s="36">
        <f t="shared" si="0"/>
        <v>83</v>
      </c>
      <c r="D25" s="993" t="str">
        <f t="shared" si="0"/>
        <v>m²</v>
      </c>
      <c r="E25" s="993" t="str">
        <f t="shared" si="0"/>
        <v>LUK</v>
      </c>
      <c r="F25" s="60">
        <f t="shared" si="0"/>
        <v>2</v>
      </c>
      <c r="G25" s="1558">
        <f t="shared" si="0"/>
        <v>159000</v>
      </c>
      <c r="H25" s="1558"/>
      <c r="I25" s="855">
        <f>I19</f>
        <v>57.3</v>
      </c>
      <c r="J25" s="839">
        <v>1.5</v>
      </c>
      <c r="K25" s="63">
        <f>G25*I25*J25</f>
        <v>13666050</v>
      </c>
      <c r="L25" s="1521" t="s">
        <v>10749</v>
      </c>
      <c r="M25" s="995"/>
    </row>
    <row r="26" spans="1:20" ht="60" customHeight="1" x14ac:dyDescent="0.25">
      <c r="A26" s="993">
        <f t="shared" si="0"/>
        <v>2</v>
      </c>
      <c r="B26" s="993">
        <f t="shared" si="0"/>
        <v>153</v>
      </c>
      <c r="C26" s="36">
        <f t="shared" si="0"/>
        <v>83</v>
      </c>
      <c r="D26" s="993" t="str">
        <f t="shared" si="0"/>
        <v>m²</v>
      </c>
      <c r="E26" s="993" t="str">
        <f t="shared" si="0"/>
        <v>LUK</v>
      </c>
      <c r="F26" s="60">
        <f t="shared" si="0"/>
        <v>2</v>
      </c>
      <c r="G26" s="1558">
        <f t="shared" si="0"/>
        <v>159000</v>
      </c>
      <c r="H26" s="1558"/>
      <c r="I26" s="855">
        <f>I20</f>
        <v>30.5</v>
      </c>
      <c r="J26" s="839">
        <v>1.5</v>
      </c>
      <c r="K26" s="63">
        <f>G26*I26*J26</f>
        <v>7274250</v>
      </c>
      <c r="L26" s="1522"/>
      <c r="M26" s="995"/>
    </row>
    <row r="27" spans="1:20" s="116" customFormat="1" ht="33" customHeight="1" x14ac:dyDescent="0.25">
      <c r="A27" s="1289" t="s">
        <v>10368</v>
      </c>
      <c r="B27" s="1289"/>
      <c r="C27" s="1289"/>
      <c r="D27" s="1289"/>
      <c r="E27" s="1289"/>
      <c r="F27" s="1289"/>
      <c r="G27" s="1289"/>
      <c r="H27" s="1289"/>
      <c r="I27" s="846">
        <f>SUM(I25:I26)</f>
        <v>87.8</v>
      </c>
      <c r="J27" s="893"/>
      <c r="K27" s="894">
        <f>SUM(K25:K26)</f>
        <v>20940300</v>
      </c>
      <c r="L27" s="895"/>
      <c r="M27" s="995"/>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2" customFormat="1" ht="67.5" customHeight="1" x14ac:dyDescent="0.25">
      <c r="A29" s="993"/>
      <c r="B29" s="1469" t="s">
        <v>10371</v>
      </c>
      <c r="C29" s="1469"/>
      <c r="D29" s="999" t="s">
        <v>50</v>
      </c>
      <c r="E29" s="999" t="s">
        <v>51</v>
      </c>
      <c r="F29" s="999" t="s">
        <v>52</v>
      </c>
      <c r="G29" s="1469" t="s">
        <v>53</v>
      </c>
      <c r="H29" s="1469"/>
      <c r="I29" s="859" t="s">
        <v>54</v>
      </c>
      <c r="J29" s="999" t="s">
        <v>44</v>
      </c>
      <c r="K29" s="860" t="s">
        <v>35</v>
      </c>
      <c r="L29" s="861" t="s">
        <v>41</v>
      </c>
      <c r="M29" s="821"/>
      <c r="O29" s="862"/>
      <c r="P29" s="862"/>
    </row>
    <row r="30" spans="1:20" ht="34.5" customHeight="1" x14ac:dyDescent="0.25">
      <c r="A30" s="993"/>
      <c r="B30" s="1285" t="s">
        <v>10372</v>
      </c>
      <c r="C30" s="1285"/>
      <c r="D30" s="993"/>
      <c r="E30" s="993" t="s">
        <v>56</v>
      </c>
      <c r="F30" s="993">
        <v>6</v>
      </c>
      <c r="G30" s="1286">
        <f>20000*30</f>
        <v>600000</v>
      </c>
      <c r="H30" s="1286"/>
      <c r="I30" s="993">
        <v>1</v>
      </c>
      <c r="J30" s="727">
        <v>0.5</v>
      </c>
      <c r="K30" s="73">
        <f>F30*G30*I30*J30</f>
        <v>1800000</v>
      </c>
      <c r="L30" s="74"/>
      <c r="M30" s="822"/>
      <c r="O30" s="823"/>
      <c r="P30" s="823"/>
    </row>
    <row r="31" spans="1:20" ht="30.75" customHeight="1" x14ac:dyDescent="0.25">
      <c r="A31" s="1289" t="s">
        <v>10373</v>
      </c>
      <c r="B31" s="1289"/>
      <c r="C31" s="1289"/>
      <c r="D31" s="1289"/>
      <c r="E31" s="1289"/>
      <c r="F31" s="1289"/>
      <c r="G31" s="1289"/>
      <c r="H31" s="1289"/>
      <c r="I31" s="1289"/>
      <c r="J31" s="1289"/>
      <c r="K31" s="76">
        <f>K27+K30</f>
        <v>22740300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003" t="s">
        <v>60</v>
      </c>
      <c r="G33" s="1480" t="s">
        <v>31</v>
      </c>
      <c r="H33" s="1480"/>
      <c r="I33" s="865" t="s">
        <v>61</v>
      </c>
      <c r="J33" s="866" t="s">
        <v>34</v>
      </c>
      <c r="K33" s="998" t="s">
        <v>35</v>
      </c>
      <c r="L33" s="853" t="s">
        <v>41</v>
      </c>
    </row>
    <row r="34" spans="1:17" ht="40.5" hidden="1" customHeight="1" x14ac:dyDescent="0.25">
      <c r="A34" s="993">
        <v>1</v>
      </c>
      <c r="B34" s="1508" t="str">
        <f>'vật kiến trúc 2026'!B440</f>
        <v>Đồng hồ điện phụ</v>
      </c>
      <c r="C34" s="1508"/>
      <c r="D34" s="1508"/>
      <c r="E34" s="1508"/>
      <c r="F34" s="994" t="str">
        <f>VLOOKUP(B34,'[3]vật kiến trúc 2026'!$B$3:$D$442,2,0)</f>
        <v>cái</v>
      </c>
      <c r="G34" s="1509">
        <f>VLOOKUP(B34,'[3]vật kiến trúc 2026'!B31:$D$442,3,0)</f>
        <v>750000</v>
      </c>
      <c r="H34" s="1509"/>
      <c r="I34" s="936">
        <v>1</v>
      </c>
      <c r="J34" s="868">
        <v>0.8</v>
      </c>
      <c r="K34" s="844">
        <f t="shared" ref="K34:K37" si="1">ROUND(G34*I34*J34,)</f>
        <v>600000</v>
      </c>
      <c r="L34" s="869" t="e">
        <f>VLOOKUP(B34,'[3]vật kiến trúc 2026'!B32:$L$442,4,0)</f>
        <v>#REF!</v>
      </c>
    </row>
    <row r="35" spans="1:17" ht="40.5" hidden="1" customHeight="1" x14ac:dyDescent="0.25">
      <c r="A35" s="993">
        <v>2</v>
      </c>
      <c r="B35" s="1508" t="str">
        <f>'vật kiến trúc 2026'!B277</f>
        <v>Trụ sắt tráng kẽm D90 cao 6m</v>
      </c>
      <c r="C35" s="1508"/>
      <c r="D35" s="1508"/>
      <c r="E35" s="1508"/>
      <c r="F35" s="994" t="str">
        <f>VLOOKUP(B35,'[3]vật kiến trúc 2026'!$B$3:$D$442,2,0)</f>
        <v>trụ</v>
      </c>
      <c r="G35" s="1509">
        <f>VLOOKUP(B35,'[3]vật kiến trúc 2026'!B32:$D$442,3,0)</f>
        <v>864000</v>
      </c>
      <c r="H35" s="1509"/>
      <c r="I35" s="936">
        <v>4</v>
      </c>
      <c r="J35" s="868">
        <v>0.8</v>
      </c>
      <c r="K35" s="844">
        <f t="shared" si="1"/>
        <v>2764800</v>
      </c>
      <c r="L35" s="869" t="str">
        <f>VLOOKUP(B35,'[3]vật kiến trúc 2026'!B33:$L$442,4,0)</f>
        <v>áp bằng trụ điện bằng ống sắt tráng kẽm D90</v>
      </c>
    </row>
    <row r="36" spans="1:17" ht="40.5" hidden="1" customHeight="1" x14ac:dyDescent="0.25">
      <c r="A36" s="993">
        <v>3</v>
      </c>
      <c r="B36" s="1508" t="str">
        <f>'vật kiến trúc 2026'!B35</f>
        <v>Giếng khoan Ф 140, ống chống nhựa</v>
      </c>
      <c r="C36" s="1508"/>
      <c r="D36" s="1508"/>
      <c r="E36" s="1508"/>
      <c r="F36" s="994" t="str">
        <f>VLOOKUP(B36,'[3]vật kiến trúc 2026'!$B$3:$D$442,2,0)</f>
        <v>mét</v>
      </c>
      <c r="G36" s="1509">
        <f>VLOOKUP(B36,'[3]vật kiến trúc 2026'!B33:$D$442,3,0)</f>
        <v>864000</v>
      </c>
      <c r="H36" s="1509"/>
      <c r="I36" s="906">
        <v>69</v>
      </c>
      <c r="J36" s="868">
        <v>0.8</v>
      </c>
      <c r="K36" s="844">
        <f t="shared" si="1"/>
        <v>47692800</v>
      </c>
      <c r="L36" s="869" t="e">
        <f>VLOOKUP(B36,'[3]vật kiến trúc 2026'!B34:$L$442,4,0)</f>
        <v>#REF!</v>
      </c>
    </row>
    <row r="37" spans="1:17" ht="40.5" hidden="1" customHeight="1" x14ac:dyDescent="0.25">
      <c r="A37" s="993">
        <v>4</v>
      </c>
      <c r="B37" s="1508" t="str">
        <f>B36</f>
        <v>Giếng khoan Ф 140, ống chống nhựa</v>
      </c>
      <c r="C37" s="1508"/>
      <c r="D37" s="1508"/>
      <c r="E37" s="1508"/>
      <c r="F37" s="994" t="str">
        <f>VLOOKUP(B37,'[3]vật kiến trúc 2026'!$B$3:$D$442,2,0)</f>
        <v>mét</v>
      </c>
      <c r="G37" s="1509">
        <f>VLOOKUP(B37,'[3]vật kiến trúc 2026'!B34:$D$442,3,0)</f>
        <v>864000</v>
      </c>
      <c r="H37" s="1509"/>
      <c r="I37" s="906">
        <v>48</v>
      </c>
      <c r="J37" s="868">
        <v>0.8</v>
      </c>
      <c r="K37" s="844">
        <f t="shared" si="1"/>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03"/>
      <c r="N39" s="926"/>
      <c r="O39" s="931"/>
    </row>
    <row r="40" spans="1:17" ht="56.25" customHeight="1" x14ac:dyDescent="0.25">
      <c r="A40" s="998" t="s">
        <v>25</v>
      </c>
      <c r="B40" s="1480" t="s">
        <v>87</v>
      </c>
      <c r="C40" s="1480"/>
      <c r="D40" s="1480"/>
      <c r="E40" s="1480"/>
      <c r="F40" s="998" t="s">
        <v>60</v>
      </c>
      <c r="G40" s="998" t="s">
        <v>31</v>
      </c>
      <c r="H40" s="1003" t="s">
        <v>10516</v>
      </c>
      <c r="I40" s="865" t="s">
        <v>61</v>
      </c>
      <c r="J40" s="866" t="s">
        <v>34</v>
      </c>
      <c r="K40" s="998" t="s">
        <v>35</v>
      </c>
      <c r="L40" s="853" t="s">
        <v>41</v>
      </c>
      <c r="M40" s="3" t="e">
        <f>#REF!</f>
        <v>#REF!</v>
      </c>
      <c r="N40" s="2"/>
      <c r="O40" s="927"/>
      <c r="P40" s="928"/>
      <c r="Q40" s="932"/>
    </row>
    <row r="41" spans="1:17" ht="24.75" customHeight="1" x14ac:dyDescent="0.25">
      <c r="A41" s="993">
        <v>1</v>
      </c>
      <c r="B41" s="1544" t="str">
        <f>'CÂY TRỒNG 2026'!B4</f>
        <v>Cây lúa Hè Thu, Mùa</v>
      </c>
      <c r="C41" s="1544"/>
      <c r="D41" s="1544"/>
      <c r="E41" s="1544"/>
      <c r="F41" s="994" t="str">
        <f>VLOOKUP(B41,'[3]CÂY TRỒNG 2026'!$B$3:$D$10269,2,0)</f>
        <v>ha</v>
      </c>
      <c r="G41" s="732">
        <f>VLOOKUP(B41,'[3]CÂY TRỒNG 2026'!$B$3:$D$10269,3,0)</f>
        <v>25500000</v>
      </c>
      <c r="H41" s="909">
        <f>VLOOKUP(B41,'CÂY TRỒNG 2026'!$B$3:$E$9990,4,0)</f>
        <v>0</v>
      </c>
      <c r="I41" s="870">
        <f>I21/10000</f>
        <v>8.7799999999999996E-3</v>
      </c>
      <c r="J41" s="727">
        <v>1</v>
      </c>
      <c r="K41" s="1004">
        <f t="shared" ref="K41" si="2">ROUND(G41*I41*J41,)</f>
        <v>223890</v>
      </c>
      <c r="L41" s="934"/>
      <c r="M41" s="931"/>
      <c r="N41" s="90"/>
      <c r="Q41" s="933"/>
    </row>
    <row r="42" spans="1:17" ht="28.5" customHeight="1" x14ac:dyDescent="0.25">
      <c r="A42" s="1480" t="s">
        <v>111</v>
      </c>
      <c r="B42" s="1480"/>
      <c r="C42" s="1480"/>
      <c r="D42" s="1480"/>
      <c r="E42" s="1480"/>
      <c r="F42" s="1480"/>
      <c r="G42" s="1480"/>
      <c r="H42" s="1480"/>
      <c r="I42" s="1480"/>
      <c r="J42" s="1480"/>
      <c r="K42" s="111">
        <f>SUM(K41:K41)</f>
        <v>223890</v>
      </c>
      <c r="L42" s="872"/>
      <c r="M42" s="874" t="e">
        <f>SUM(#REF!)</f>
        <v>#REF!</v>
      </c>
      <c r="N42" s="3"/>
    </row>
    <row r="43" spans="1:17" ht="41.25" customHeight="1" x14ac:dyDescent="0.25">
      <c r="A43" s="1481" t="s">
        <v>10429</v>
      </c>
      <c r="B43" s="1482"/>
      <c r="C43" s="1482"/>
      <c r="D43" s="1482"/>
      <c r="E43" s="1482"/>
      <c r="F43" s="1482"/>
      <c r="G43" s="1482"/>
      <c r="H43" s="1482"/>
      <c r="I43" s="1482"/>
      <c r="J43" s="1482"/>
      <c r="K43" s="111">
        <f>IF(K21+K31+K38+K42&lt;20000000,2000000,IF(K21+K31+K38+K42&lt;50000000,4000000,IF(K21+K31+K38+K42&lt;100000000,8000000,IF(K21+K31+K38+K42&lt;200000000,12000000,IF(K21+K31+K38+K42&lt;500000000,16000000,20000000)))))</f>
        <v>4000000</v>
      </c>
      <c r="L43" s="112" t="s">
        <v>113</v>
      </c>
      <c r="N43" s="921"/>
    </row>
    <row r="44" spans="1:17" ht="30" customHeight="1" x14ac:dyDescent="0.25">
      <c r="A44" s="1480" t="s">
        <v>10574</v>
      </c>
      <c r="B44" s="1480"/>
      <c r="C44" s="1480"/>
      <c r="D44" s="1480"/>
      <c r="E44" s="1480"/>
      <c r="F44" s="1480"/>
      <c r="G44" s="1480"/>
      <c r="H44" s="1480"/>
      <c r="I44" s="1480"/>
      <c r="J44" s="1480"/>
      <c r="K44" s="875">
        <f>K43+K42+K38+K21+K31</f>
        <v>43576828</v>
      </c>
      <c r="L44" s="872"/>
      <c r="M44" s="114">
        <f>K43+K31+K21+K42+K38</f>
        <v>43576828</v>
      </c>
    </row>
    <row r="45" spans="1:17" s="116" customFormat="1" ht="37.5" customHeight="1" x14ac:dyDescent="0.25">
      <c r="A45" s="1483" t="s">
        <v>115</v>
      </c>
      <c r="B45" s="1483"/>
      <c r="C45" s="1483"/>
      <c r="D45" s="1483"/>
      <c r="E45" s="1483"/>
      <c r="F45" s="1483"/>
      <c r="G45" s="1483"/>
      <c r="H45" s="1483"/>
      <c r="I45" s="1483"/>
      <c r="J45" s="1483"/>
      <c r="K45" s="1483"/>
      <c r="L45" s="1483"/>
      <c r="M45" s="995"/>
      <c r="O45" s="876"/>
      <c r="P45" s="876"/>
    </row>
    <row r="46" spans="1:17" s="119" customFormat="1" ht="37.5" customHeight="1" x14ac:dyDescent="0.25">
      <c r="A46" s="1479" t="s">
        <v>10375</v>
      </c>
      <c r="B46" s="1479"/>
      <c r="C46" s="1479"/>
      <c r="D46" s="1479"/>
      <c r="E46" s="1479"/>
      <c r="F46" s="1479"/>
      <c r="G46" s="1479"/>
      <c r="H46" s="1479"/>
      <c r="I46" s="1479"/>
      <c r="J46" s="1479"/>
      <c r="K46" s="1479"/>
      <c r="L46" s="1479"/>
      <c r="M46" s="1001"/>
      <c r="O46" s="876"/>
      <c r="P46" s="876"/>
    </row>
    <row r="47" spans="1:17" s="119" customFormat="1" ht="54" customHeight="1" x14ac:dyDescent="0.25">
      <c r="A47" s="1479" t="s">
        <v>117</v>
      </c>
      <c r="B47" s="1479"/>
      <c r="C47" s="1479"/>
      <c r="D47" s="1479"/>
      <c r="E47" s="1479"/>
      <c r="F47" s="1479"/>
      <c r="G47" s="1479"/>
      <c r="H47" s="1479"/>
      <c r="I47" s="1479"/>
      <c r="J47" s="1479"/>
      <c r="K47" s="877">
        <f>K44</f>
        <v>43576828</v>
      </c>
      <c r="L47" s="1000" t="s">
        <v>118</v>
      </c>
      <c r="M47" s="1001"/>
      <c r="O47" s="876"/>
      <c r="P47" s="876"/>
    </row>
    <row r="48" spans="1:17" s="119" customFormat="1" ht="14.25" x14ac:dyDescent="0.25">
      <c r="A48" s="1479" t="s">
        <v>119</v>
      </c>
      <c r="B48" s="1479"/>
      <c r="C48" s="1479"/>
      <c r="D48" s="1479"/>
      <c r="E48" s="1479"/>
      <c r="F48" s="1479"/>
      <c r="G48" s="1479"/>
      <c r="H48" s="1479"/>
      <c r="I48" s="1479"/>
      <c r="J48" s="1479"/>
      <c r="K48" s="1479"/>
      <c r="L48" s="1479"/>
      <c r="M48" s="1001"/>
      <c r="O48" s="876"/>
      <c r="P48" s="876"/>
    </row>
    <row r="49" spans="1:16" s="123" customFormat="1" ht="15" customHeight="1" x14ac:dyDescent="0.25">
      <c r="A49" s="1484" t="s">
        <v>120</v>
      </c>
      <c r="B49" s="1484"/>
      <c r="C49" s="1484"/>
      <c r="D49" s="879"/>
      <c r="E49" s="879"/>
      <c r="F49" s="1485" t="s">
        <v>10444</v>
      </c>
      <c r="G49" s="1485"/>
      <c r="H49" s="1485"/>
      <c r="I49" s="1485"/>
      <c r="J49" s="1485"/>
      <c r="K49" s="879"/>
      <c r="L49" s="1001" t="s">
        <v>122</v>
      </c>
      <c r="M49" s="1001"/>
      <c r="O49" s="753"/>
      <c r="P49" s="753"/>
    </row>
    <row r="50" spans="1:16" s="123" customFormat="1" x14ac:dyDescent="0.25">
      <c r="A50" s="880"/>
      <c r="B50" s="880"/>
      <c r="C50" s="880"/>
      <c r="L50" s="1001"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125</v>
      </c>
      <c r="B57" s="1486"/>
      <c r="C57" s="1486"/>
      <c r="D57" s="879"/>
      <c r="E57" s="879"/>
      <c r="F57" s="1485" t="s">
        <v>126</v>
      </c>
      <c r="G57" s="1485"/>
      <c r="H57" s="1485"/>
      <c r="I57" s="1485" t="s">
        <v>126</v>
      </c>
      <c r="J57" s="1485"/>
      <c r="K57" s="879"/>
      <c r="L57" s="1001" t="s">
        <v>127</v>
      </c>
      <c r="M57" s="756"/>
      <c r="O57" s="753"/>
      <c r="P57" s="753"/>
    </row>
  </sheetData>
  <mergeCells count="64">
    <mergeCell ref="A6:L6"/>
    <mergeCell ref="A2:G2"/>
    <mergeCell ref="I2:L2"/>
    <mergeCell ref="A3:G3"/>
    <mergeCell ref="I3:L3"/>
    <mergeCell ref="I5:L5"/>
    <mergeCell ref="N17:T21"/>
    <mergeCell ref="A21:H21"/>
    <mergeCell ref="A7:L7"/>
    <mergeCell ref="E8:L8"/>
    <mergeCell ref="A9:D9"/>
    <mergeCell ref="E9:F9"/>
    <mergeCell ref="A10:B10"/>
    <mergeCell ref="N10:T10"/>
    <mergeCell ref="A27:H27"/>
    <mergeCell ref="E12:L12"/>
    <mergeCell ref="E15:L15"/>
    <mergeCell ref="A16:L16"/>
    <mergeCell ref="A17:L17"/>
    <mergeCell ref="A22:K22"/>
    <mergeCell ref="B23:H23"/>
    <mergeCell ref="I23:L23"/>
    <mergeCell ref="G24:H24"/>
    <mergeCell ref="G25:H25"/>
    <mergeCell ref="I18:J18"/>
    <mergeCell ref="I19:J19"/>
    <mergeCell ref="I20:J20"/>
    <mergeCell ref="I21:J21"/>
    <mergeCell ref="B28:H28"/>
    <mergeCell ref="I28:L28"/>
    <mergeCell ref="B29:C29"/>
    <mergeCell ref="G29:H29"/>
    <mergeCell ref="B30:C30"/>
    <mergeCell ref="G30:H30"/>
    <mergeCell ref="A31:J31"/>
    <mergeCell ref="A32:L32"/>
    <mergeCell ref="B33:E33"/>
    <mergeCell ref="G33:H33"/>
    <mergeCell ref="B34:E34"/>
    <mergeCell ref="G34:H34"/>
    <mergeCell ref="A42:J42"/>
    <mergeCell ref="A43:J43"/>
    <mergeCell ref="B35:E35"/>
    <mergeCell ref="G35:H35"/>
    <mergeCell ref="B36:E36"/>
    <mergeCell ref="G36:H36"/>
    <mergeCell ref="B37:E37"/>
    <mergeCell ref="G37:H37"/>
    <mergeCell ref="A57:C57"/>
    <mergeCell ref="F57:J57"/>
    <mergeCell ref="L19:L20"/>
    <mergeCell ref="G26:H26"/>
    <mergeCell ref="L25:L26"/>
    <mergeCell ref="A44:J44"/>
    <mergeCell ref="A45:L45"/>
    <mergeCell ref="A46:L46"/>
    <mergeCell ref="A47:J47"/>
    <mergeCell ref="A48:L48"/>
    <mergeCell ref="A49:C49"/>
    <mergeCell ref="F49:J49"/>
    <mergeCell ref="A38:J38"/>
    <mergeCell ref="A39:L39"/>
    <mergeCell ref="B40:E40"/>
    <mergeCell ref="B41:E41"/>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0"/>
  <sheetViews>
    <sheetView topLeftCell="A29"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29</v>
      </c>
    </row>
    <row r="2" spans="1:22" x14ac:dyDescent="0.25">
      <c r="A2" s="1270" t="s">
        <v>0</v>
      </c>
      <c r="B2" s="1270"/>
      <c r="C2" s="1270"/>
      <c r="D2" s="1270"/>
      <c r="E2" s="1270"/>
      <c r="F2" s="1270"/>
      <c r="G2" s="1270"/>
      <c r="H2" s="991"/>
      <c r="I2" s="1436" t="s">
        <v>1</v>
      </c>
      <c r="J2" s="1436"/>
      <c r="K2" s="1436"/>
      <c r="L2" s="1436"/>
    </row>
    <row r="3" spans="1:22" x14ac:dyDescent="0.25">
      <c r="A3" s="1272" t="s">
        <v>2</v>
      </c>
      <c r="B3" s="1272"/>
      <c r="C3" s="1272"/>
      <c r="D3" s="1272"/>
      <c r="E3" s="1272"/>
      <c r="F3" s="1272"/>
      <c r="G3" s="1272"/>
      <c r="H3" s="99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10631</v>
      </c>
      <c r="F8" s="1442"/>
      <c r="G8" s="1442"/>
      <c r="H8" s="1442"/>
      <c r="I8" s="1442"/>
      <c r="J8" s="1442"/>
      <c r="K8" s="1442"/>
      <c r="L8" s="1442"/>
      <c r="N8" s="828"/>
      <c r="O8" s="823"/>
      <c r="P8" s="823"/>
    </row>
    <row r="9" spans="1:22" ht="34.5" customHeight="1" x14ac:dyDescent="0.25">
      <c r="A9" s="1443" t="s">
        <v>9</v>
      </c>
      <c r="B9" s="1443"/>
      <c r="C9" s="1443"/>
      <c r="D9" s="1443"/>
      <c r="E9" s="1444" t="s">
        <v>10632</v>
      </c>
      <c r="F9" s="1444"/>
      <c r="G9" s="996"/>
      <c r="H9" s="996"/>
      <c r="I9" s="996"/>
      <c r="J9" s="996"/>
      <c r="K9" s="996"/>
      <c r="L9" s="996"/>
      <c r="N9" s="828"/>
      <c r="O9" s="823"/>
      <c r="P9" s="823"/>
    </row>
    <row r="10" spans="1:22" ht="22.5" customHeight="1" x14ac:dyDescent="0.25">
      <c r="A10" s="1445" t="s">
        <v>11</v>
      </c>
      <c r="B10" s="1445"/>
      <c r="C10" s="997"/>
      <c r="E10" s="75" t="s">
        <v>10630</v>
      </c>
      <c r="F10" s="832"/>
      <c r="G10" s="831"/>
      <c r="H10" s="831"/>
      <c r="I10" s="833"/>
      <c r="J10" s="832"/>
      <c r="K10" s="831"/>
      <c r="L10" s="834"/>
      <c r="N10" s="1269"/>
      <c r="O10" s="1269"/>
      <c r="P10" s="1269"/>
      <c r="Q10" s="1269"/>
      <c r="R10" s="1269"/>
      <c r="S10" s="1269"/>
      <c r="T10" s="1269"/>
    </row>
    <row r="11" spans="1:22" ht="22.5" x14ac:dyDescent="0.25">
      <c r="A11" s="997" t="s">
        <v>13</v>
      </c>
      <c r="B11" s="997"/>
      <c r="C11" s="997"/>
      <c r="E11" s="891" t="s">
        <v>10633</v>
      </c>
      <c r="F11" s="832"/>
      <c r="G11" s="831"/>
      <c r="H11" s="831"/>
      <c r="I11" s="833"/>
      <c r="J11" s="832"/>
      <c r="K11" s="831"/>
      <c r="L11" s="834"/>
      <c r="N11" s="990"/>
      <c r="O11" s="990"/>
      <c r="P11" s="990"/>
      <c r="Q11" s="990"/>
      <c r="R11" s="990"/>
      <c r="S11" s="990"/>
      <c r="T11" s="990"/>
    </row>
    <row r="12" spans="1:22" ht="29.25" customHeight="1" x14ac:dyDescent="0.25">
      <c r="A12" s="997" t="s">
        <v>15</v>
      </c>
      <c r="B12" s="997"/>
      <c r="C12" s="997"/>
      <c r="E12" s="1532" t="s">
        <v>10521</v>
      </c>
      <c r="F12" s="1532"/>
      <c r="G12" s="1532"/>
      <c r="H12" s="1532"/>
      <c r="I12" s="1532"/>
      <c r="J12" s="1532"/>
      <c r="K12" s="1532"/>
      <c r="L12" s="1532"/>
      <c r="N12" s="990"/>
      <c r="O12" s="990"/>
      <c r="P12" s="990"/>
      <c r="Q12" s="990"/>
      <c r="R12" s="990"/>
      <c r="S12" s="990"/>
      <c r="T12" s="990"/>
    </row>
    <row r="13" spans="1:22" ht="22.5" customHeight="1" x14ac:dyDescent="0.25">
      <c r="A13" s="997" t="s">
        <v>17</v>
      </c>
      <c r="B13" s="997"/>
      <c r="C13" s="997"/>
      <c r="E13" s="836">
        <f>I22</f>
        <v>1722.3</v>
      </c>
      <c r="F13" s="997" t="s">
        <v>367</v>
      </c>
      <c r="G13" s="831"/>
      <c r="H13" s="831"/>
      <c r="I13" s="833"/>
      <c r="J13" s="832"/>
      <c r="K13" s="831"/>
      <c r="L13" s="834"/>
      <c r="N13" s="990"/>
      <c r="O13" s="990"/>
      <c r="P13" s="990"/>
      <c r="Q13" s="990"/>
      <c r="R13" s="990"/>
      <c r="S13" s="990"/>
      <c r="T13" s="990"/>
    </row>
    <row r="14" spans="1:22" ht="22.5" customHeight="1" x14ac:dyDescent="0.25">
      <c r="A14" s="997" t="s">
        <v>19</v>
      </c>
      <c r="B14" s="997"/>
      <c r="C14" s="997"/>
      <c r="E14" s="75" t="s">
        <v>10445</v>
      </c>
      <c r="F14" s="832"/>
      <c r="G14" s="831"/>
      <c r="H14" s="831"/>
      <c r="I14" s="833"/>
      <c r="J14" s="832"/>
      <c r="K14" s="831"/>
      <c r="L14" s="834"/>
      <c r="N14" s="990"/>
      <c r="O14" s="990"/>
      <c r="P14" s="990"/>
      <c r="Q14" s="990"/>
      <c r="R14" s="990"/>
      <c r="S14" s="990"/>
      <c r="T14" s="990"/>
    </row>
    <row r="15" spans="1:22" ht="105.75" customHeight="1" x14ac:dyDescent="0.25">
      <c r="A15" s="997" t="s">
        <v>21</v>
      </c>
      <c r="B15" s="997"/>
      <c r="C15" s="997"/>
      <c r="E15" s="1446" t="s">
        <v>10637</v>
      </c>
      <c r="F15" s="1447"/>
      <c r="G15" s="1447"/>
      <c r="H15" s="1447"/>
      <c r="I15" s="1447"/>
      <c r="J15" s="1447"/>
      <c r="K15" s="1447"/>
      <c r="L15" s="1447"/>
      <c r="N15" s="990"/>
      <c r="O15" s="990"/>
      <c r="P15" s="990"/>
      <c r="Q15" s="990"/>
      <c r="R15" s="990"/>
      <c r="S15" s="990"/>
      <c r="T15" s="990"/>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1005" t="s">
        <v>25</v>
      </c>
      <c r="B18" s="1005" t="s">
        <v>26</v>
      </c>
      <c r="C18" s="1005" t="s">
        <v>27</v>
      </c>
      <c r="D18" s="1006" t="s">
        <v>10361</v>
      </c>
      <c r="E18" s="1006" t="s">
        <v>29</v>
      </c>
      <c r="F18" s="1006" t="s">
        <v>30</v>
      </c>
      <c r="G18" s="1006" t="s">
        <v>10362</v>
      </c>
      <c r="H18" s="1124" t="s">
        <v>10745</v>
      </c>
      <c r="I18" s="1450" t="s">
        <v>10363</v>
      </c>
      <c r="J18" s="1451"/>
      <c r="K18" s="1006" t="s">
        <v>10364</v>
      </c>
      <c r="L18" s="49" t="s">
        <v>10634</v>
      </c>
      <c r="M18" s="97">
        <v>550000</v>
      </c>
      <c r="N18" s="1499"/>
      <c r="O18" s="1499"/>
      <c r="P18" s="1499"/>
      <c r="Q18" s="1499"/>
      <c r="R18" s="1499"/>
      <c r="S18" s="1499"/>
      <c r="T18" s="1499"/>
    </row>
    <row r="19" spans="1:20" s="2" customFormat="1" ht="66.75" customHeight="1" x14ac:dyDescent="0.25">
      <c r="A19" s="1017">
        <v>1</v>
      </c>
      <c r="B19" s="899">
        <v>261</v>
      </c>
      <c r="C19" s="899">
        <v>74</v>
      </c>
      <c r="D19" s="35" t="s">
        <v>18</v>
      </c>
      <c r="E19" s="901" t="s">
        <v>10450</v>
      </c>
      <c r="F19" s="840">
        <v>2</v>
      </c>
      <c r="G19" s="841">
        <f>0.3*530000</f>
        <v>159000</v>
      </c>
      <c r="H19" s="904">
        <v>1.19</v>
      </c>
      <c r="I19" s="1510">
        <v>1201.5999999999999</v>
      </c>
      <c r="J19" s="1511"/>
      <c r="K19" s="844">
        <f>ROUND(G19*H19*I19,)</f>
        <v>227354736</v>
      </c>
      <c r="L19" s="1002" t="s">
        <v>10521</v>
      </c>
      <c r="M19" s="1008">
        <f>M18*1.19</f>
        <v>654500</v>
      </c>
      <c r="N19" s="1499"/>
      <c r="O19" s="1499"/>
      <c r="P19" s="1499"/>
      <c r="Q19" s="1499"/>
      <c r="R19" s="1499"/>
      <c r="S19" s="1499"/>
      <c r="T19" s="1499"/>
    </row>
    <row r="20" spans="1:20" s="2" customFormat="1" ht="66.75" customHeight="1" x14ac:dyDescent="0.25">
      <c r="A20" s="1533">
        <v>2</v>
      </c>
      <c r="B20" s="899">
        <v>277</v>
      </c>
      <c r="C20" s="899">
        <v>74</v>
      </c>
      <c r="D20" s="35" t="s">
        <v>18</v>
      </c>
      <c r="E20" s="901" t="s">
        <v>10450</v>
      </c>
      <c r="F20" s="840">
        <v>2</v>
      </c>
      <c r="G20" s="841">
        <f>0.3*530000</f>
        <v>159000</v>
      </c>
      <c r="H20" s="904">
        <v>1.19</v>
      </c>
      <c r="I20" s="1510">
        <v>494.5</v>
      </c>
      <c r="J20" s="1511">
        <v>1</v>
      </c>
      <c r="K20" s="844">
        <f t="shared" ref="K20:K21" si="0">ROUND(G20*H20*I20,)</f>
        <v>93564345</v>
      </c>
      <c r="L20" s="1002" t="s">
        <v>10521</v>
      </c>
      <c r="M20" s="1008"/>
      <c r="N20" s="1499"/>
      <c r="O20" s="1499"/>
      <c r="P20" s="1499"/>
      <c r="Q20" s="1499"/>
      <c r="R20" s="1499"/>
      <c r="S20" s="1499"/>
      <c r="T20" s="1499"/>
    </row>
    <row r="21" spans="1:20" s="2" customFormat="1" ht="66.75" customHeight="1" x14ac:dyDescent="0.25">
      <c r="A21" s="1534"/>
      <c r="B21" s="899">
        <v>277</v>
      </c>
      <c r="C21" s="899">
        <v>74</v>
      </c>
      <c r="D21" s="35" t="s">
        <v>18</v>
      </c>
      <c r="E21" s="901" t="s">
        <v>10450</v>
      </c>
      <c r="F21" s="840">
        <v>2</v>
      </c>
      <c r="G21" s="841">
        <f>0.3*530000</f>
        <v>159000</v>
      </c>
      <c r="H21" s="904">
        <v>1.19</v>
      </c>
      <c r="I21" s="1510">
        <v>26.2</v>
      </c>
      <c r="J21" s="1511">
        <v>1</v>
      </c>
      <c r="K21" s="844">
        <f t="shared" si="0"/>
        <v>4957302</v>
      </c>
      <c r="L21" s="1002" t="s">
        <v>10587</v>
      </c>
      <c r="M21" s="1008"/>
      <c r="N21" s="1499"/>
      <c r="O21" s="1499"/>
      <c r="P21" s="1499"/>
      <c r="Q21" s="1499"/>
      <c r="R21" s="1499"/>
      <c r="S21" s="1499"/>
      <c r="T21" s="1499"/>
    </row>
    <row r="22" spans="1:20" ht="33.75" customHeight="1" x14ac:dyDescent="0.25">
      <c r="A22" s="1480" t="s">
        <v>39</v>
      </c>
      <c r="B22" s="1480"/>
      <c r="C22" s="1480"/>
      <c r="D22" s="1480"/>
      <c r="E22" s="1480"/>
      <c r="F22" s="1480"/>
      <c r="G22" s="1480"/>
      <c r="H22" s="1480"/>
      <c r="I22" s="1512">
        <f>SUM(I19:I21)</f>
        <v>1722.3</v>
      </c>
      <c r="J22" s="1513"/>
      <c r="K22" s="848">
        <f>SUM(K19:K21)</f>
        <v>325876383</v>
      </c>
      <c r="L22" s="849"/>
      <c r="N22" s="1499"/>
      <c r="O22" s="1499"/>
      <c r="P22" s="1499"/>
      <c r="Q22" s="1499"/>
      <c r="R22" s="1499"/>
      <c r="S22" s="1499"/>
      <c r="T22" s="1499"/>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53"/>
      <c r="B25" s="850" t="s">
        <v>26</v>
      </c>
      <c r="C25" s="851" t="s">
        <v>27</v>
      </c>
      <c r="D25" s="999" t="s">
        <v>10361</v>
      </c>
      <c r="E25" s="999" t="s">
        <v>29</v>
      </c>
      <c r="F25" s="999" t="s">
        <v>30</v>
      </c>
      <c r="G25" s="1469" t="s">
        <v>31</v>
      </c>
      <c r="H25" s="1469"/>
      <c r="I25" s="852" t="s">
        <v>33</v>
      </c>
      <c r="J25" s="999" t="s">
        <v>44</v>
      </c>
      <c r="K25" s="999" t="s">
        <v>35</v>
      </c>
      <c r="L25" s="49" t="s">
        <v>41</v>
      </c>
      <c r="M25" s="995"/>
    </row>
    <row r="26" spans="1:20" ht="33" customHeight="1" x14ac:dyDescent="0.25">
      <c r="A26" s="993">
        <f t="shared" ref="A26:G27" si="1">A19</f>
        <v>1</v>
      </c>
      <c r="B26" s="993">
        <f t="shared" si="1"/>
        <v>261</v>
      </c>
      <c r="C26" s="36">
        <f t="shared" si="1"/>
        <v>74</v>
      </c>
      <c r="D26" s="993" t="str">
        <f t="shared" si="1"/>
        <v>m²</v>
      </c>
      <c r="E26" s="993" t="str">
        <f t="shared" si="1"/>
        <v>LUK</v>
      </c>
      <c r="F26" s="60">
        <f t="shared" si="1"/>
        <v>2</v>
      </c>
      <c r="G26" s="1560">
        <f t="shared" si="1"/>
        <v>159000</v>
      </c>
      <c r="H26" s="1560"/>
      <c r="I26" s="855">
        <f>I19</f>
        <v>1201.5999999999999</v>
      </c>
      <c r="J26" s="839">
        <v>1.5</v>
      </c>
      <c r="K26" s="63">
        <f>G26*I26*J26</f>
        <v>286581600</v>
      </c>
      <c r="L26" s="1521" t="s">
        <v>10749</v>
      </c>
      <c r="M26" s="995"/>
    </row>
    <row r="27" spans="1:20" ht="32.25" customHeight="1" x14ac:dyDescent="0.25">
      <c r="A27" s="1301">
        <f t="shared" si="1"/>
        <v>2</v>
      </c>
      <c r="B27" s="993">
        <f t="shared" si="1"/>
        <v>277</v>
      </c>
      <c r="C27" s="36">
        <f t="shared" si="1"/>
        <v>74</v>
      </c>
      <c r="D27" s="993" t="str">
        <f t="shared" si="1"/>
        <v>m²</v>
      </c>
      <c r="E27" s="993" t="str">
        <f t="shared" si="1"/>
        <v>LUK</v>
      </c>
      <c r="F27" s="60">
        <f t="shared" si="1"/>
        <v>2</v>
      </c>
      <c r="G27" s="1560">
        <f t="shared" si="1"/>
        <v>159000</v>
      </c>
      <c r="H27" s="1560"/>
      <c r="I27" s="855">
        <f>I20</f>
        <v>494.5</v>
      </c>
      <c r="J27" s="839">
        <v>1.5</v>
      </c>
      <c r="K27" s="63">
        <f>G27*I27*J27</f>
        <v>117938250</v>
      </c>
      <c r="L27" s="1529"/>
      <c r="M27" s="995"/>
    </row>
    <row r="28" spans="1:20" ht="37.5" customHeight="1" x14ac:dyDescent="0.25">
      <c r="A28" s="1535"/>
      <c r="B28" s="993">
        <f t="shared" ref="B28:G28" si="2">B21</f>
        <v>277</v>
      </c>
      <c r="C28" s="36">
        <f t="shared" si="2"/>
        <v>74</v>
      </c>
      <c r="D28" s="993" t="str">
        <f t="shared" si="2"/>
        <v>m²</v>
      </c>
      <c r="E28" s="993" t="str">
        <f t="shared" si="2"/>
        <v>LUK</v>
      </c>
      <c r="F28" s="60">
        <f t="shared" si="2"/>
        <v>2</v>
      </c>
      <c r="G28" s="1560">
        <f t="shared" si="2"/>
        <v>159000</v>
      </c>
      <c r="H28" s="1560"/>
      <c r="I28" s="855">
        <f>I21</f>
        <v>26.2</v>
      </c>
      <c r="J28" s="839">
        <v>1.5</v>
      </c>
      <c r="K28" s="63">
        <f>G28*I28*J28</f>
        <v>6248700</v>
      </c>
      <c r="L28" s="1522"/>
      <c r="M28" s="995"/>
    </row>
    <row r="29" spans="1:20" s="116" customFormat="1" ht="33" customHeight="1" x14ac:dyDescent="0.25">
      <c r="A29" s="1289" t="s">
        <v>10368</v>
      </c>
      <c r="B29" s="1289"/>
      <c r="C29" s="1289"/>
      <c r="D29" s="1289"/>
      <c r="E29" s="1289"/>
      <c r="F29" s="1289"/>
      <c r="G29" s="1289"/>
      <c r="H29" s="1289"/>
      <c r="I29" s="846">
        <f>SUM(I26:I28)</f>
        <v>1722.3</v>
      </c>
      <c r="J29" s="893"/>
      <c r="K29" s="894">
        <f>SUM(K26:K28)</f>
        <v>410768550</v>
      </c>
      <c r="L29" s="895"/>
      <c r="M29" s="995"/>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2" customFormat="1" ht="67.5" customHeight="1" x14ac:dyDescent="0.25">
      <c r="A31" s="993"/>
      <c r="B31" s="1469" t="s">
        <v>10371</v>
      </c>
      <c r="C31" s="1469"/>
      <c r="D31" s="999" t="s">
        <v>50</v>
      </c>
      <c r="E31" s="999" t="s">
        <v>51</v>
      </c>
      <c r="F31" s="999" t="s">
        <v>52</v>
      </c>
      <c r="G31" s="1469" t="s">
        <v>53</v>
      </c>
      <c r="H31" s="1469"/>
      <c r="I31" s="859" t="s">
        <v>54</v>
      </c>
      <c r="J31" s="999" t="s">
        <v>44</v>
      </c>
      <c r="K31" s="860" t="s">
        <v>35</v>
      </c>
      <c r="L31" s="861" t="s">
        <v>41</v>
      </c>
      <c r="M31" s="821"/>
      <c r="O31" s="862"/>
      <c r="P31" s="862"/>
    </row>
    <row r="32" spans="1:20" ht="34.5" customHeight="1" x14ac:dyDescent="0.25">
      <c r="A32" s="993"/>
      <c r="B32" s="1285" t="s">
        <v>10372</v>
      </c>
      <c r="C32" s="1285"/>
      <c r="D32" s="993"/>
      <c r="E32" s="993" t="s">
        <v>56</v>
      </c>
      <c r="F32" s="993">
        <v>6</v>
      </c>
      <c r="G32" s="1286">
        <f>20000*30</f>
        <v>600000</v>
      </c>
      <c r="H32" s="1286"/>
      <c r="I32" s="993">
        <v>2</v>
      </c>
      <c r="J32" s="727">
        <v>0.5</v>
      </c>
      <c r="K32" s="73">
        <f>F32*G32*I32*J32</f>
        <v>3600000</v>
      </c>
      <c r="L32" s="74"/>
      <c r="M32" s="822"/>
      <c r="O32" s="823"/>
      <c r="P32" s="823"/>
    </row>
    <row r="33" spans="1:17" ht="30.75" customHeight="1" x14ac:dyDescent="0.25">
      <c r="A33" s="1289" t="s">
        <v>10373</v>
      </c>
      <c r="B33" s="1289"/>
      <c r="C33" s="1289"/>
      <c r="D33" s="1289"/>
      <c r="E33" s="1289"/>
      <c r="F33" s="1289"/>
      <c r="G33" s="1289"/>
      <c r="H33" s="1289"/>
      <c r="I33" s="1289"/>
      <c r="J33" s="1289"/>
      <c r="K33" s="76">
        <f>K29+K32</f>
        <v>414368550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003" t="s">
        <v>60</v>
      </c>
      <c r="G35" s="1480" t="s">
        <v>31</v>
      </c>
      <c r="H35" s="1480"/>
      <c r="I35" s="865" t="s">
        <v>61</v>
      </c>
      <c r="J35" s="866" t="s">
        <v>34</v>
      </c>
      <c r="K35" s="998" t="s">
        <v>35</v>
      </c>
      <c r="L35" s="853" t="s">
        <v>41</v>
      </c>
    </row>
    <row r="36" spans="1:17" ht="40.5" hidden="1" customHeight="1" x14ac:dyDescent="0.25">
      <c r="A36" s="993">
        <v>1</v>
      </c>
      <c r="B36" s="1508" t="str">
        <f>'vật kiến trúc 2026'!B440</f>
        <v>Đồng hồ điện phụ</v>
      </c>
      <c r="C36" s="1508"/>
      <c r="D36" s="1508"/>
      <c r="E36" s="1508"/>
      <c r="F36" s="994" t="str">
        <f>VLOOKUP(B36,'[3]vật kiến trúc 2026'!$B$3:$D$442,2,0)</f>
        <v>cái</v>
      </c>
      <c r="G36" s="1509">
        <f>VLOOKUP(B36,'[3]vật kiến trúc 2026'!B31:$D$442,3,0)</f>
        <v>750000</v>
      </c>
      <c r="H36" s="1509"/>
      <c r="I36" s="936">
        <v>1</v>
      </c>
      <c r="J36" s="868">
        <v>0.8</v>
      </c>
      <c r="K36" s="844">
        <f t="shared" ref="K36:K39" si="3">ROUND(G36*I36*J36,)</f>
        <v>600000</v>
      </c>
      <c r="L36" s="869" t="e">
        <f>VLOOKUP(B36,'[3]vật kiến trúc 2026'!B32:$L$442,4,0)</f>
        <v>#REF!</v>
      </c>
    </row>
    <row r="37" spans="1:17" ht="40.5" hidden="1" customHeight="1" x14ac:dyDescent="0.25">
      <c r="A37" s="993">
        <v>2</v>
      </c>
      <c r="B37" s="1508" t="str">
        <f>'vật kiến trúc 2026'!B277</f>
        <v>Trụ sắt tráng kẽm D90 cao 6m</v>
      </c>
      <c r="C37" s="1508"/>
      <c r="D37" s="1508"/>
      <c r="E37" s="1508"/>
      <c r="F37" s="994" t="str">
        <f>VLOOKUP(B37,'[3]vật kiến trúc 2026'!$B$3:$D$442,2,0)</f>
        <v>trụ</v>
      </c>
      <c r="G37" s="1509">
        <f>VLOOKUP(B37,'[3]vật kiến trúc 2026'!B32:$D$442,3,0)</f>
        <v>864000</v>
      </c>
      <c r="H37" s="1509"/>
      <c r="I37" s="936">
        <v>4</v>
      </c>
      <c r="J37" s="868">
        <v>0.8</v>
      </c>
      <c r="K37" s="844">
        <f t="shared" si="3"/>
        <v>2764800</v>
      </c>
      <c r="L37" s="869" t="str">
        <f>VLOOKUP(B37,'[3]vật kiến trúc 2026'!B33:$L$442,4,0)</f>
        <v>áp bằng trụ điện bằng ống sắt tráng kẽm D90</v>
      </c>
    </row>
    <row r="38" spans="1:17" ht="40.5" hidden="1" customHeight="1" x14ac:dyDescent="0.25">
      <c r="A38" s="993">
        <v>3</v>
      </c>
      <c r="B38" s="1508" t="str">
        <f>'vật kiến trúc 2026'!B35</f>
        <v>Giếng khoan Ф 140, ống chống nhựa</v>
      </c>
      <c r="C38" s="1508"/>
      <c r="D38" s="1508"/>
      <c r="E38" s="1508"/>
      <c r="F38" s="994" t="str">
        <f>VLOOKUP(B38,'[3]vật kiến trúc 2026'!$B$3:$D$442,2,0)</f>
        <v>mét</v>
      </c>
      <c r="G38" s="1509">
        <f>VLOOKUP(B38,'[3]vật kiến trúc 2026'!B33:$D$442,3,0)</f>
        <v>864000</v>
      </c>
      <c r="H38" s="1509"/>
      <c r="I38" s="906">
        <v>69</v>
      </c>
      <c r="J38" s="868">
        <v>0.8</v>
      </c>
      <c r="K38" s="844">
        <f t="shared" si="3"/>
        <v>47692800</v>
      </c>
      <c r="L38" s="869" t="e">
        <f>VLOOKUP(B38,'[3]vật kiến trúc 2026'!B34:$L$442,4,0)</f>
        <v>#REF!</v>
      </c>
    </row>
    <row r="39" spans="1:17" ht="40.5" hidden="1" customHeight="1" x14ac:dyDescent="0.25">
      <c r="A39" s="993">
        <v>4</v>
      </c>
      <c r="B39" s="1508" t="str">
        <f>B38</f>
        <v>Giếng khoan Ф 140, ống chống nhựa</v>
      </c>
      <c r="C39" s="1508"/>
      <c r="D39" s="1508"/>
      <c r="E39" s="1508"/>
      <c r="F39" s="994" t="str">
        <f>VLOOKUP(B39,'[3]vật kiến trúc 2026'!$B$3:$D$442,2,0)</f>
        <v>mét</v>
      </c>
      <c r="G39" s="1509">
        <f>VLOOKUP(B39,'[3]vật kiến trúc 2026'!B34:$D$442,3,0)</f>
        <v>864000</v>
      </c>
      <c r="H39" s="1509"/>
      <c r="I39" s="906">
        <v>48</v>
      </c>
      <c r="J39" s="868">
        <v>0.8</v>
      </c>
      <c r="K39" s="844">
        <f t="shared" si="3"/>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926"/>
      <c r="O41" s="931"/>
    </row>
    <row r="42" spans="1:17" ht="56.25" customHeight="1" x14ac:dyDescent="0.25">
      <c r="A42" s="998" t="s">
        <v>25</v>
      </c>
      <c r="B42" s="1480" t="s">
        <v>87</v>
      </c>
      <c r="C42" s="1480"/>
      <c r="D42" s="1480"/>
      <c r="E42" s="1480"/>
      <c r="F42" s="998" t="s">
        <v>60</v>
      </c>
      <c r="G42" s="998" t="s">
        <v>31</v>
      </c>
      <c r="H42" s="1003" t="s">
        <v>10516</v>
      </c>
      <c r="I42" s="865" t="s">
        <v>61</v>
      </c>
      <c r="J42" s="866" t="s">
        <v>34</v>
      </c>
      <c r="K42" s="998" t="s">
        <v>35</v>
      </c>
      <c r="L42" s="853" t="s">
        <v>41</v>
      </c>
      <c r="M42" s="3" t="e">
        <f>#REF!</f>
        <v>#REF!</v>
      </c>
      <c r="N42" s="2"/>
      <c r="O42" s="927"/>
      <c r="P42" s="928"/>
      <c r="Q42" s="932"/>
    </row>
    <row r="43" spans="1:17" ht="24.75" customHeight="1" x14ac:dyDescent="0.25">
      <c r="A43" s="1301">
        <v>1</v>
      </c>
      <c r="B43" s="1544" t="str">
        <f>'CÂY TRỒNG 2026'!B4</f>
        <v>Cây lúa Hè Thu, Mùa</v>
      </c>
      <c r="C43" s="1544"/>
      <c r="D43" s="1544"/>
      <c r="E43" s="1544"/>
      <c r="F43" s="994" t="str">
        <f>VLOOKUP(B43,'[3]CÂY TRỒNG 2026'!$B$3:$D$10269,2,0)</f>
        <v>ha</v>
      </c>
      <c r="G43" s="732">
        <f>VLOOKUP(B43,'[3]CÂY TRỒNG 2026'!$B$3:$D$10269,3,0)</f>
        <v>25500000</v>
      </c>
      <c r="H43" s="909">
        <f>VLOOKUP(B43,'CÂY TRỒNG 2026'!$B$3:$E$9990,4,0)</f>
        <v>0</v>
      </c>
      <c r="I43" s="870">
        <f>I22/10000-I44</f>
        <v>0.16960999999999998</v>
      </c>
      <c r="J43" s="727">
        <v>1</v>
      </c>
      <c r="K43" s="1004">
        <f t="shared" ref="K43" si="4">ROUND(G43*I43*J43,)</f>
        <v>4325055</v>
      </c>
      <c r="L43" s="934"/>
      <c r="M43" s="931"/>
      <c r="N43" s="90"/>
      <c r="Q43" s="933"/>
    </row>
    <row r="44" spans="1:17" ht="24.75" customHeight="1" x14ac:dyDescent="0.25">
      <c r="A44" s="1535"/>
      <c r="B44" s="1544" t="str">
        <f>B43</f>
        <v>Cây lúa Hè Thu, Mùa</v>
      </c>
      <c r="C44" s="1544"/>
      <c r="D44" s="1544"/>
      <c r="E44" s="1544"/>
      <c r="F44" s="994" t="str">
        <f>VLOOKUP(B44,'[3]CÂY TRỒNG 2026'!$B$3:$D$10269,2,0)</f>
        <v>ha</v>
      </c>
      <c r="G44" s="732">
        <f>VLOOKUP(B44,'[3]CÂY TRỒNG 2026'!$B$3:$D$10269,3,0)</f>
        <v>25500000</v>
      </c>
      <c r="H44" s="909">
        <f>VLOOKUP(B44,'CÂY TRỒNG 2026'!$B$3:$E$9990,4,0)</f>
        <v>0</v>
      </c>
      <c r="I44" s="870">
        <f>I21/10000</f>
        <v>2.6199999999999999E-3</v>
      </c>
      <c r="J44" s="727">
        <v>1</v>
      </c>
      <c r="K44" s="1004">
        <f t="shared" ref="K44" si="5">ROUND(G44*I44*J44,)</f>
        <v>66810</v>
      </c>
      <c r="L44" s="1179" t="s">
        <v>10587</v>
      </c>
      <c r="M44" s="931"/>
      <c r="N44" s="90"/>
      <c r="Q44" s="933"/>
    </row>
    <row r="45" spans="1:17" ht="28.5" customHeight="1" x14ac:dyDescent="0.25">
      <c r="A45" s="1480" t="s">
        <v>111</v>
      </c>
      <c r="B45" s="1480"/>
      <c r="C45" s="1480"/>
      <c r="D45" s="1480"/>
      <c r="E45" s="1480"/>
      <c r="F45" s="1480"/>
      <c r="G45" s="1480"/>
      <c r="H45" s="1480"/>
      <c r="I45" s="1480"/>
      <c r="J45" s="1480"/>
      <c r="K45" s="111">
        <f>SUM(K43:K44)</f>
        <v>4391865</v>
      </c>
      <c r="L45" s="872"/>
      <c r="M45" s="874" t="e">
        <f>SUM(#REF!)</f>
        <v>#REF!</v>
      </c>
      <c r="N45" s="3"/>
    </row>
    <row r="46" spans="1:17" ht="41.25" customHeight="1" x14ac:dyDescent="0.25">
      <c r="A46" s="1481" t="s">
        <v>10429</v>
      </c>
      <c r="B46" s="1482"/>
      <c r="C46" s="1482"/>
      <c r="D46" s="1482"/>
      <c r="E46" s="1482"/>
      <c r="F46" s="1482"/>
      <c r="G46" s="1482"/>
      <c r="H46" s="1482"/>
      <c r="I46" s="1482"/>
      <c r="J46" s="1482"/>
      <c r="K46" s="111">
        <f>IF(K22+K33+K40+K45&lt;20000000,2000000,IF(K22+K33+K40+K45&lt;50000000,4000000,IF(K22+K33+K40+K45&lt;100000000,8000000,IF(K22+K33+K40+K45&lt;200000000,12000000,IF(K22+K33+K40+K45&lt;500000000,16000000,20000000)))))</f>
        <v>20000000</v>
      </c>
      <c r="L46" s="112" t="s">
        <v>113</v>
      </c>
      <c r="N46" s="921"/>
    </row>
    <row r="47" spans="1:17" ht="30" customHeight="1" x14ac:dyDescent="0.25">
      <c r="A47" s="1480" t="s">
        <v>10574</v>
      </c>
      <c r="B47" s="1480"/>
      <c r="C47" s="1480"/>
      <c r="D47" s="1480"/>
      <c r="E47" s="1480"/>
      <c r="F47" s="1480"/>
      <c r="G47" s="1480"/>
      <c r="H47" s="1480"/>
      <c r="I47" s="1480"/>
      <c r="J47" s="1480"/>
      <c r="K47" s="875">
        <f>K46+K45+K40+K22+K33</f>
        <v>764636798</v>
      </c>
      <c r="L47" s="872"/>
      <c r="M47" s="114">
        <f>K46+K33+K22+K45+K40</f>
        <v>764636798</v>
      </c>
    </row>
    <row r="48" spans="1:17" s="116" customFormat="1" ht="37.5" customHeight="1" x14ac:dyDescent="0.25">
      <c r="A48" s="1483" t="s">
        <v>115</v>
      </c>
      <c r="B48" s="1483"/>
      <c r="C48" s="1483"/>
      <c r="D48" s="1483"/>
      <c r="E48" s="1483"/>
      <c r="F48" s="1483"/>
      <c r="G48" s="1483"/>
      <c r="H48" s="1483"/>
      <c r="I48" s="1483"/>
      <c r="J48" s="1483"/>
      <c r="K48" s="1483"/>
      <c r="L48" s="1483"/>
      <c r="M48" s="995"/>
      <c r="O48" s="876"/>
      <c r="P48" s="876"/>
    </row>
    <row r="49" spans="1:16" s="119" customFormat="1" ht="37.5" customHeight="1" x14ac:dyDescent="0.25">
      <c r="A49" s="1479" t="s">
        <v>10375</v>
      </c>
      <c r="B49" s="1479"/>
      <c r="C49" s="1479"/>
      <c r="D49" s="1479"/>
      <c r="E49" s="1479"/>
      <c r="F49" s="1479"/>
      <c r="G49" s="1479"/>
      <c r="H49" s="1479"/>
      <c r="I49" s="1479"/>
      <c r="J49" s="1479"/>
      <c r="K49" s="1479"/>
      <c r="L49" s="1479"/>
      <c r="M49" s="1001"/>
      <c r="O49" s="876"/>
      <c r="P49" s="876"/>
    </row>
    <row r="50" spans="1:16" s="119" customFormat="1" ht="54" customHeight="1" x14ac:dyDescent="0.25">
      <c r="A50" s="1479" t="s">
        <v>117</v>
      </c>
      <c r="B50" s="1479"/>
      <c r="C50" s="1479"/>
      <c r="D50" s="1479"/>
      <c r="E50" s="1479"/>
      <c r="F50" s="1479"/>
      <c r="G50" s="1479"/>
      <c r="H50" s="1479"/>
      <c r="I50" s="1479"/>
      <c r="J50" s="1479"/>
      <c r="K50" s="877">
        <f>K47</f>
        <v>764636798</v>
      </c>
      <c r="L50" s="1000" t="s">
        <v>118</v>
      </c>
      <c r="M50" s="1001"/>
      <c r="O50" s="876"/>
      <c r="P50" s="876"/>
    </row>
    <row r="51" spans="1:16" s="119" customFormat="1" ht="14.25" x14ac:dyDescent="0.25">
      <c r="A51" s="1479" t="s">
        <v>119</v>
      </c>
      <c r="B51" s="1479"/>
      <c r="C51" s="1479"/>
      <c r="D51" s="1479"/>
      <c r="E51" s="1479"/>
      <c r="F51" s="1479"/>
      <c r="G51" s="1479"/>
      <c r="H51" s="1479"/>
      <c r="I51" s="1479"/>
      <c r="J51" s="1479"/>
      <c r="K51" s="1479"/>
      <c r="L51" s="1479"/>
      <c r="M51" s="1001"/>
      <c r="O51" s="876"/>
      <c r="P51" s="876"/>
    </row>
    <row r="52" spans="1:16" s="123" customFormat="1" ht="15" customHeight="1" x14ac:dyDescent="0.25">
      <c r="A52" s="1484" t="s">
        <v>120</v>
      </c>
      <c r="B52" s="1484"/>
      <c r="C52" s="1484"/>
      <c r="D52" s="879"/>
      <c r="E52" s="879"/>
      <c r="F52" s="1485" t="s">
        <v>10444</v>
      </c>
      <c r="G52" s="1485"/>
      <c r="H52" s="1485"/>
      <c r="I52" s="1485"/>
      <c r="J52" s="1485"/>
      <c r="K52" s="879"/>
      <c r="L52" s="1001" t="s">
        <v>122</v>
      </c>
      <c r="M52" s="1001"/>
      <c r="O52" s="753"/>
      <c r="P52" s="753"/>
    </row>
    <row r="53" spans="1:16" s="123" customFormat="1" x14ac:dyDescent="0.25">
      <c r="A53" s="880"/>
      <c r="B53" s="880"/>
      <c r="C53" s="880"/>
      <c r="L53" s="1001" t="s">
        <v>123</v>
      </c>
      <c r="M53" s="756"/>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ht="22.5" customHeight="1" x14ac:dyDescent="0.25">
      <c r="A60" s="1486" t="s">
        <v>125</v>
      </c>
      <c r="B60" s="1486"/>
      <c r="C60" s="1486"/>
      <c r="D60" s="879"/>
      <c r="E60" s="879"/>
      <c r="F60" s="1485" t="s">
        <v>126</v>
      </c>
      <c r="G60" s="1485"/>
      <c r="H60" s="1485"/>
      <c r="I60" s="1485" t="s">
        <v>126</v>
      </c>
      <c r="J60" s="1485"/>
      <c r="K60" s="879"/>
      <c r="L60" s="1001" t="s">
        <v>127</v>
      </c>
      <c r="M60" s="756"/>
      <c r="O60" s="753"/>
      <c r="P60" s="753"/>
    </row>
  </sheetData>
  <mergeCells count="69">
    <mergeCell ref="N10:T10"/>
    <mergeCell ref="A2:G2"/>
    <mergeCell ref="I2:L2"/>
    <mergeCell ref="A3:G3"/>
    <mergeCell ref="I3:L3"/>
    <mergeCell ref="I5:L5"/>
    <mergeCell ref="A6:L6"/>
    <mergeCell ref="A7:L7"/>
    <mergeCell ref="E8:L8"/>
    <mergeCell ref="A9:D9"/>
    <mergeCell ref="E9:F9"/>
    <mergeCell ref="A10:B10"/>
    <mergeCell ref="E12:L12"/>
    <mergeCell ref="E15:L15"/>
    <mergeCell ref="A16:L16"/>
    <mergeCell ref="A17:L17"/>
    <mergeCell ref="N17:T22"/>
    <mergeCell ref="A22:H22"/>
    <mergeCell ref="I18:J18"/>
    <mergeCell ref="I19:J19"/>
    <mergeCell ref="I20:J20"/>
    <mergeCell ref="I21:J21"/>
    <mergeCell ref="I22:J22"/>
    <mergeCell ref="B32:C32"/>
    <mergeCell ref="G32:H32"/>
    <mergeCell ref="A23:K23"/>
    <mergeCell ref="B24:H24"/>
    <mergeCell ref="I24:L24"/>
    <mergeCell ref="G25:H25"/>
    <mergeCell ref="G26:H26"/>
    <mergeCell ref="G27:H27"/>
    <mergeCell ref="A29:H29"/>
    <mergeCell ref="B30:H30"/>
    <mergeCell ref="I30:L30"/>
    <mergeCell ref="B31:C31"/>
    <mergeCell ref="G31:H31"/>
    <mergeCell ref="A33:J33"/>
    <mergeCell ref="A34:L34"/>
    <mergeCell ref="B35:E35"/>
    <mergeCell ref="G35:H35"/>
    <mergeCell ref="B36:E36"/>
    <mergeCell ref="G36:H36"/>
    <mergeCell ref="B37:E37"/>
    <mergeCell ref="G37:H37"/>
    <mergeCell ref="B38:E38"/>
    <mergeCell ref="G38:H38"/>
    <mergeCell ref="B39:E39"/>
    <mergeCell ref="G39:H39"/>
    <mergeCell ref="A41:L41"/>
    <mergeCell ref="B42:E42"/>
    <mergeCell ref="B43:E43"/>
    <mergeCell ref="A45:J45"/>
    <mergeCell ref="A46:J46"/>
    <mergeCell ref="A60:C60"/>
    <mergeCell ref="F60:J60"/>
    <mergeCell ref="A20:A21"/>
    <mergeCell ref="G28:H28"/>
    <mergeCell ref="L26:L28"/>
    <mergeCell ref="A27:A28"/>
    <mergeCell ref="B44:E44"/>
    <mergeCell ref="A43:A44"/>
    <mergeCell ref="A47:J47"/>
    <mergeCell ref="A48:L48"/>
    <mergeCell ref="A49:L49"/>
    <mergeCell ref="A50:J50"/>
    <mergeCell ref="A51:L51"/>
    <mergeCell ref="A52:C52"/>
    <mergeCell ref="F52:J52"/>
    <mergeCell ref="A40:J4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3"/>
  <sheetViews>
    <sheetView topLeftCell="A31"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30</v>
      </c>
    </row>
    <row r="2" spans="1:22" x14ac:dyDescent="0.25">
      <c r="A2" s="1270" t="s">
        <v>0</v>
      </c>
      <c r="B2" s="1270"/>
      <c r="C2" s="1270"/>
      <c r="D2" s="1270"/>
      <c r="E2" s="1270"/>
      <c r="F2" s="1270"/>
      <c r="G2" s="1270"/>
      <c r="H2" s="991"/>
      <c r="I2" s="1436" t="s">
        <v>1</v>
      </c>
      <c r="J2" s="1436"/>
      <c r="K2" s="1436"/>
      <c r="L2" s="1436"/>
    </row>
    <row r="3" spans="1:22" x14ac:dyDescent="0.25">
      <c r="A3" s="1272" t="s">
        <v>2</v>
      </c>
      <c r="B3" s="1272"/>
      <c r="C3" s="1272"/>
      <c r="D3" s="1272"/>
      <c r="E3" s="1272"/>
      <c r="F3" s="1272"/>
      <c r="G3" s="1272"/>
      <c r="H3" s="99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10636</v>
      </c>
      <c r="F8" s="1442"/>
      <c r="G8" s="1442"/>
      <c r="H8" s="1442"/>
      <c r="I8" s="1442"/>
      <c r="J8" s="1442"/>
      <c r="K8" s="1442"/>
      <c r="L8" s="1442"/>
      <c r="N8" s="828"/>
      <c r="O8" s="823"/>
      <c r="P8" s="823"/>
    </row>
    <row r="9" spans="1:22" ht="34.5" customHeight="1" x14ac:dyDescent="0.25">
      <c r="A9" s="1443" t="s">
        <v>9</v>
      </c>
      <c r="B9" s="1443"/>
      <c r="C9" s="1443"/>
      <c r="D9" s="1443"/>
      <c r="E9" s="1444" t="s">
        <v>10632</v>
      </c>
      <c r="F9" s="1444"/>
      <c r="G9" s="996"/>
      <c r="H9" s="996"/>
      <c r="I9" s="996"/>
      <c r="J9" s="996"/>
      <c r="K9" s="996"/>
      <c r="L9" s="996"/>
      <c r="N9" s="828"/>
      <c r="O9" s="823"/>
      <c r="P9" s="823"/>
    </row>
    <row r="10" spans="1:22" ht="22.5" customHeight="1" x14ac:dyDescent="0.25">
      <c r="A10" s="1445" t="s">
        <v>11</v>
      </c>
      <c r="B10" s="1445"/>
      <c r="C10" s="997"/>
      <c r="E10" s="75" t="s">
        <v>10619</v>
      </c>
      <c r="F10" s="832"/>
      <c r="G10" s="831"/>
      <c r="H10" s="831"/>
      <c r="I10" s="833"/>
      <c r="J10" s="832"/>
      <c r="K10" s="831"/>
      <c r="L10" s="834"/>
      <c r="N10" s="1269"/>
      <c r="O10" s="1269"/>
      <c r="P10" s="1269"/>
      <c r="Q10" s="1269"/>
      <c r="R10" s="1269"/>
      <c r="S10" s="1269"/>
      <c r="T10" s="1269"/>
    </row>
    <row r="11" spans="1:22" ht="22.5" x14ac:dyDescent="0.25">
      <c r="A11" s="997" t="s">
        <v>13</v>
      </c>
      <c r="B11" s="997"/>
      <c r="C11" s="997"/>
      <c r="E11" s="891" t="s">
        <v>10633</v>
      </c>
      <c r="F11" s="832"/>
      <c r="G11" s="831"/>
      <c r="H11" s="831"/>
      <c r="I11" s="833"/>
      <c r="J11" s="832"/>
      <c r="K11" s="831"/>
      <c r="L11" s="834"/>
      <c r="N11" s="990"/>
      <c r="O11" s="990"/>
      <c r="P11" s="990"/>
      <c r="Q11" s="990"/>
      <c r="R11" s="990"/>
      <c r="S11" s="990"/>
      <c r="T11" s="990"/>
    </row>
    <row r="12" spans="1:22" ht="118.5" customHeight="1" x14ac:dyDescent="0.25">
      <c r="A12" s="997" t="s">
        <v>15</v>
      </c>
      <c r="B12" s="997"/>
      <c r="C12" s="997"/>
      <c r="E12" s="1532" t="s">
        <v>10539</v>
      </c>
      <c r="F12" s="1532"/>
      <c r="G12" s="1532"/>
      <c r="H12" s="1532"/>
      <c r="I12" s="1532"/>
      <c r="J12" s="1532"/>
      <c r="K12" s="1532"/>
      <c r="L12" s="1532"/>
      <c r="N12" s="990"/>
      <c r="O12" s="990"/>
      <c r="P12" s="990"/>
      <c r="Q12" s="990"/>
      <c r="R12" s="990"/>
      <c r="S12" s="990"/>
      <c r="T12" s="990"/>
    </row>
    <row r="13" spans="1:22" ht="22.5" customHeight="1" x14ac:dyDescent="0.25">
      <c r="A13" s="997" t="s">
        <v>17</v>
      </c>
      <c r="B13" s="997"/>
      <c r="C13" s="997"/>
      <c r="E13" s="836">
        <f>I24</f>
        <v>1644.4</v>
      </c>
      <c r="F13" s="997" t="s">
        <v>367</v>
      </c>
      <c r="G13" s="831"/>
      <c r="H13" s="831"/>
      <c r="I13" s="833"/>
      <c r="J13" s="832"/>
      <c r="K13" s="831"/>
      <c r="L13" s="834"/>
      <c r="N13" s="990"/>
      <c r="O13" s="990"/>
      <c r="P13" s="990"/>
      <c r="Q13" s="990"/>
      <c r="R13" s="990"/>
      <c r="S13" s="990"/>
      <c r="T13" s="990"/>
    </row>
    <row r="14" spans="1:22" ht="22.5" customHeight="1" x14ac:dyDescent="0.25">
      <c r="A14" s="997" t="s">
        <v>19</v>
      </c>
      <c r="B14" s="997"/>
      <c r="C14" s="997"/>
      <c r="E14" s="75" t="s">
        <v>10445</v>
      </c>
      <c r="F14" s="832"/>
      <c r="G14" s="831"/>
      <c r="H14" s="831"/>
      <c r="I14" s="833"/>
      <c r="J14" s="832"/>
      <c r="K14" s="831"/>
      <c r="L14" s="834"/>
      <c r="N14" s="990"/>
      <c r="O14" s="990"/>
      <c r="P14" s="990"/>
      <c r="Q14" s="990"/>
      <c r="R14" s="990"/>
      <c r="S14" s="990"/>
      <c r="T14" s="990"/>
    </row>
    <row r="15" spans="1:22" ht="105.75" customHeight="1" x14ac:dyDescent="0.25">
      <c r="A15" s="997" t="s">
        <v>21</v>
      </c>
      <c r="B15" s="997"/>
      <c r="C15" s="997"/>
      <c r="E15" s="1446" t="s">
        <v>10637</v>
      </c>
      <c r="F15" s="1447"/>
      <c r="G15" s="1447"/>
      <c r="H15" s="1447"/>
      <c r="I15" s="1447"/>
      <c r="J15" s="1447"/>
      <c r="K15" s="1447"/>
      <c r="L15" s="1447"/>
      <c r="N15" s="990"/>
      <c r="O15" s="990"/>
      <c r="P15" s="990"/>
      <c r="Q15" s="990"/>
      <c r="R15" s="990"/>
      <c r="S15" s="990"/>
      <c r="T15" s="990"/>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499"/>
      <c r="O17" s="1499"/>
      <c r="P17" s="1499"/>
      <c r="Q17" s="1499"/>
      <c r="R17" s="1499"/>
      <c r="S17" s="1499"/>
      <c r="T17" s="1499"/>
    </row>
    <row r="18" spans="1:20" ht="115.5" customHeight="1" x14ac:dyDescent="0.25">
      <c r="A18" s="1005" t="s">
        <v>25</v>
      </c>
      <c r="B18" s="1005" t="s">
        <v>26</v>
      </c>
      <c r="C18" s="1005" t="s">
        <v>27</v>
      </c>
      <c r="D18" s="1006" t="s">
        <v>10361</v>
      </c>
      <c r="E18" s="1006" t="s">
        <v>29</v>
      </c>
      <c r="F18" s="1006" t="s">
        <v>30</v>
      </c>
      <c r="G18" s="1006" t="s">
        <v>10362</v>
      </c>
      <c r="H18" s="1124" t="s">
        <v>10745</v>
      </c>
      <c r="I18" s="1450" t="s">
        <v>10363</v>
      </c>
      <c r="J18" s="1451"/>
      <c r="K18" s="1006" t="s">
        <v>10364</v>
      </c>
      <c r="L18" s="49" t="s">
        <v>10635</v>
      </c>
      <c r="M18" s="97">
        <v>550000</v>
      </c>
      <c r="N18" s="1499"/>
      <c r="O18" s="1499"/>
      <c r="P18" s="1499"/>
      <c r="Q18" s="1499"/>
      <c r="R18" s="1499"/>
      <c r="S18" s="1499"/>
      <c r="T18" s="1499"/>
    </row>
    <row r="19" spans="1:20" s="2" customFormat="1" ht="100.5" customHeight="1" x14ac:dyDescent="0.25">
      <c r="A19" s="1017">
        <v>1</v>
      </c>
      <c r="B19" s="899">
        <v>259</v>
      </c>
      <c r="C19" s="899">
        <v>80</v>
      </c>
      <c r="D19" s="35" t="s">
        <v>18</v>
      </c>
      <c r="E19" s="901" t="s">
        <v>10450</v>
      </c>
      <c r="F19" s="840">
        <v>1</v>
      </c>
      <c r="G19" s="841">
        <f>350000*0.9</f>
        <v>315000</v>
      </c>
      <c r="H19" s="904">
        <v>1.19</v>
      </c>
      <c r="I19" s="1510">
        <v>2.2000000000000002</v>
      </c>
      <c r="J19" s="1511"/>
      <c r="K19" s="844">
        <f>ROUND(G19*H19*I19,)</f>
        <v>824670</v>
      </c>
      <c r="L19" s="1002" t="s">
        <v>10538</v>
      </c>
      <c r="M19" s="1008">
        <f>M18*1.19</f>
        <v>654500</v>
      </c>
      <c r="N19" s="1499"/>
      <c r="O19" s="1499"/>
      <c r="P19" s="1499"/>
      <c r="Q19" s="1499"/>
      <c r="R19" s="1499"/>
      <c r="S19" s="1499"/>
      <c r="T19" s="1499"/>
    </row>
    <row r="20" spans="1:20" s="2" customFormat="1" ht="93.75" customHeight="1" x14ac:dyDescent="0.25">
      <c r="A20" s="1039">
        <v>2</v>
      </c>
      <c r="B20" s="899">
        <v>94</v>
      </c>
      <c r="C20" s="899">
        <v>80</v>
      </c>
      <c r="D20" s="35" t="s">
        <v>18</v>
      </c>
      <c r="E20" s="901" t="s">
        <v>10450</v>
      </c>
      <c r="F20" s="840">
        <v>2</v>
      </c>
      <c r="G20" s="841">
        <f>0.3*530000</f>
        <v>159000</v>
      </c>
      <c r="H20" s="904">
        <v>1.19</v>
      </c>
      <c r="I20" s="1510">
        <v>807.8</v>
      </c>
      <c r="J20" s="1511">
        <v>1</v>
      </c>
      <c r="K20" s="844">
        <f t="shared" ref="K20:K23" si="0">ROUND(G20*H20*I20,)</f>
        <v>152843838</v>
      </c>
      <c r="L20" s="1034" t="s">
        <v>10521</v>
      </c>
      <c r="M20" s="1008"/>
      <c r="N20" s="1499"/>
      <c r="O20" s="1499"/>
      <c r="P20" s="1499"/>
      <c r="Q20" s="1499"/>
      <c r="R20" s="1499"/>
      <c r="S20" s="1499"/>
      <c r="T20" s="1499"/>
    </row>
    <row r="21" spans="1:20" s="2" customFormat="1" ht="93.75" customHeight="1" x14ac:dyDescent="0.25">
      <c r="A21" s="1039">
        <v>3</v>
      </c>
      <c r="B21" s="899">
        <v>93</v>
      </c>
      <c r="C21" s="899">
        <v>80</v>
      </c>
      <c r="D21" s="35" t="s">
        <v>18</v>
      </c>
      <c r="E21" s="901" t="s">
        <v>10450</v>
      </c>
      <c r="F21" s="840">
        <v>2</v>
      </c>
      <c r="G21" s="841">
        <f>0.3*530000</f>
        <v>159000</v>
      </c>
      <c r="H21" s="904">
        <v>1.19</v>
      </c>
      <c r="I21" s="1510">
        <v>44.6</v>
      </c>
      <c r="J21" s="1511">
        <v>1</v>
      </c>
      <c r="K21" s="844">
        <f t="shared" si="0"/>
        <v>8438766</v>
      </c>
      <c r="L21" s="1034" t="s">
        <v>10521</v>
      </c>
      <c r="M21" s="1008"/>
      <c r="N21" s="1499"/>
      <c r="O21" s="1499"/>
      <c r="P21" s="1499"/>
      <c r="Q21" s="1499"/>
      <c r="R21" s="1499"/>
      <c r="S21" s="1499"/>
      <c r="T21" s="1499"/>
    </row>
    <row r="22" spans="1:20" s="2" customFormat="1" ht="93.75" customHeight="1" x14ac:dyDescent="0.25">
      <c r="A22" s="1039">
        <v>4</v>
      </c>
      <c r="B22" s="899">
        <v>92</v>
      </c>
      <c r="C22" s="899">
        <v>80</v>
      </c>
      <c r="D22" s="35" t="s">
        <v>18</v>
      </c>
      <c r="E22" s="901" t="s">
        <v>10450</v>
      </c>
      <c r="F22" s="840">
        <v>2</v>
      </c>
      <c r="G22" s="841">
        <f>0.3*530000</f>
        <v>159000</v>
      </c>
      <c r="H22" s="904">
        <v>1.19</v>
      </c>
      <c r="I22" s="1510">
        <v>753.3</v>
      </c>
      <c r="J22" s="1511">
        <v>1</v>
      </c>
      <c r="K22" s="844">
        <f t="shared" si="0"/>
        <v>142531893</v>
      </c>
      <c r="L22" s="1034" t="s">
        <v>10521</v>
      </c>
      <c r="M22" s="1008"/>
      <c r="N22" s="1499"/>
      <c r="O22" s="1499"/>
      <c r="P22" s="1499"/>
      <c r="Q22" s="1499"/>
      <c r="R22" s="1499"/>
      <c r="S22" s="1499"/>
      <c r="T22" s="1499"/>
    </row>
    <row r="23" spans="1:20" s="2" customFormat="1" ht="93.75" customHeight="1" x14ac:dyDescent="0.25">
      <c r="A23" s="1038">
        <v>5</v>
      </c>
      <c r="B23" s="902">
        <v>70</v>
      </c>
      <c r="C23" s="902">
        <v>80</v>
      </c>
      <c r="D23" s="35" t="s">
        <v>18</v>
      </c>
      <c r="E23" s="901" t="s">
        <v>10450</v>
      </c>
      <c r="F23" s="840">
        <v>2</v>
      </c>
      <c r="G23" s="841">
        <f>0.3*530000</f>
        <v>159000</v>
      </c>
      <c r="H23" s="904">
        <v>1.19</v>
      </c>
      <c r="I23" s="1510">
        <v>36.5</v>
      </c>
      <c r="J23" s="1511">
        <v>1</v>
      </c>
      <c r="K23" s="844">
        <f t="shared" si="0"/>
        <v>6906165</v>
      </c>
      <c r="L23" s="1034" t="s">
        <v>10521</v>
      </c>
      <c r="M23" s="1008"/>
      <c r="N23" s="1499"/>
      <c r="O23" s="1499"/>
      <c r="P23" s="1499"/>
      <c r="Q23" s="1499"/>
      <c r="R23" s="1499"/>
      <c r="S23" s="1499"/>
      <c r="T23" s="1499"/>
    </row>
    <row r="24" spans="1:20" ht="33.75" customHeight="1" x14ac:dyDescent="0.25">
      <c r="A24" s="1480" t="s">
        <v>39</v>
      </c>
      <c r="B24" s="1480"/>
      <c r="C24" s="1480"/>
      <c r="D24" s="1480"/>
      <c r="E24" s="1480"/>
      <c r="F24" s="1480"/>
      <c r="G24" s="1480"/>
      <c r="H24" s="1480"/>
      <c r="I24" s="1512">
        <f>SUM(I19:I23)</f>
        <v>1644.4</v>
      </c>
      <c r="J24" s="1513"/>
      <c r="K24" s="848">
        <f>SUM(K19:K23)</f>
        <v>311545332</v>
      </c>
      <c r="L24" s="849"/>
      <c r="N24" s="1499"/>
      <c r="O24" s="1499"/>
      <c r="P24" s="1499"/>
      <c r="Q24" s="1499"/>
      <c r="R24" s="1499"/>
      <c r="S24" s="1499"/>
      <c r="T24" s="1499"/>
    </row>
    <row r="25" spans="1:20" ht="60" customHeight="1" x14ac:dyDescent="0.25">
      <c r="A25" s="1457" t="s">
        <v>10460</v>
      </c>
      <c r="B25" s="1280"/>
      <c r="C25" s="1280"/>
      <c r="D25" s="1280"/>
      <c r="E25" s="1280"/>
      <c r="F25" s="1280"/>
      <c r="G25" s="1280"/>
      <c r="H25" s="1280"/>
      <c r="I25" s="1280"/>
      <c r="J25" s="1280"/>
      <c r="K25" s="1280"/>
      <c r="L25" s="49" t="s">
        <v>41</v>
      </c>
    </row>
    <row r="26" spans="1:20" ht="52.5" customHeight="1" x14ac:dyDescent="0.25">
      <c r="A26" s="50">
        <v>1</v>
      </c>
      <c r="B26" s="1506" t="s">
        <v>42</v>
      </c>
      <c r="C26" s="1506"/>
      <c r="D26" s="1506"/>
      <c r="E26" s="1506"/>
      <c r="F26" s="1506"/>
      <c r="G26" s="1506"/>
      <c r="H26" s="1506"/>
      <c r="I26" s="1292" t="s">
        <v>43</v>
      </c>
      <c r="J26" s="1292"/>
      <c r="K26" s="1292"/>
      <c r="L26" s="1292"/>
    </row>
    <row r="27" spans="1:20" ht="58.5" customHeight="1" x14ac:dyDescent="0.25">
      <c r="A27" s="53"/>
      <c r="B27" s="850" t="s">
        <v>26</v>
      </c>
      <c r="C27" s="851" t="s">
        <v>27</v>
      </c>
      <c r="D27" s="999" t="s">
        <v>10361</v>
      </c>
      <c r="E27" s="999" t="s">
        <v>29</v>
      </c>
      <c r="F27" s="999" t="s">
        <v>30</v>
      </c>
      <c r="G27" s="1469" t="s">
        <v>31</v>
      </c>
      <c r="H27" s="1469"/>
      <c r="I27" s="852" t="s">
        <v>33</v>
      </c>
      <c r="J27" s="999" t="s">
        <v>44</v>
      </c>
      <c r="K27" s="999" t="s">
        <v>35</v>
      </c>
      <c r="L27" s="49" t="s">
        <v>41</v>
      </c>
      <c r="M27" s="995"/>
    </row>
    <row r="28" spans="1:20" ht="33" customHeight="1" x14ac:dyDescent="0.25">
      <c r="A28" s="993">
        <f t="shared" ref="A28:G32" si="1">A19</f>
        <v>1</v>
      </c>
      <c r="B28" s="993">
        <f t="shared" si="1"/>
        <v>259</v>
      </c>
      <c r="C28" s="36">
        <f t="shared" si="1"/>
        <v>80</v>
      </c>
      <c r="D28" s="993" t="str">
        <f t="shared" si="1"/>
        <v>m²</v>
      </c>
      <c r="E28" s="993" t="str">
        <f t="shared" si="1"/>
        <v>LUK</v>
      </c>
      <c r="F28" s="60">
        <f t="shared" si="1"/>
        <v>1</v>
      </c>
      <c r="G28" s="1558">
        <f>G19</f>
        <v>315000</v>
      </c>
      <c r="H28" s="1558"/>
      <c r="I28" s="855">
        <f>I19</f>
        <v>2.2000000000000002</v>
      </c>
      <c r="J28" s="839">
        <v>1.5</v>
      </c>
      <c r="K28" s="63">
        <f>G28*I28*J28</f>
        <v>1039500</v>
      </c>
      <c r="L28" s="1521" t="s">
        <v>10749</v>
      </c>
      <c r="M28" s="995"/>
    </row>
    <row r="29" spans="1:20" ht="33" customHeight="1" x14ac:dyDescent="0.25">
      <c r="A29" s="1020">
        <f t="shared" si="1"/>
        <v>2</v>
      </c>
      <c r="B29" s="1020">
        <f t="shared" si="1"/>
        <v>94</v>
      </c>
      <c r="C29" s="36">
        <f t="shared" si="1"/>
        <v>80</v>
      </c>
      <c r="D29" s="1020" t="str">
        <f t="shared" si="1"/>
        <v>m²</v>
      </c>
      <c r="E29" s="1020" t="str">
        <f t="shared" si="1"/>
        <v>LUK</v>
      </c>
      <c r="F29" s="60">
        <f t="shared" si="1"/>
        <v>2</v>
      </c>
      <c r="G29" s="1558">
        <f t="shared" si="1"/>
        <v>159000</v>
      </c>
      <c r="H29" s="1558"/>
      <c r="I29" s="855">
        <f>I20</f>
        <v>807.8</v>
      </c>
      <c r="J29" s="839">
        <v>1.5</v>
      </c>
      <c r="K29" s="63">
        <f>G29*I29*J29</f>
        <v>192660300</v>
      </c>
      <c r="L29" s="1529"/>
      <c r="M29" s="1030"/>
    </row>
    <row r="30" spans="1:20" ht="33" customHeight="1" x14ac:dyDescent="0.25">
      <c r="A30" s="1020">
        <f t="shared" si="1"/>
        <v>3</v>
      </c>
      <c r="B30" s="1020">
        <f t="shared" si="1"/>
        <v>93</v>
      </c>
      <c r="C30" s="36">
        <f t="shared" si="1"/>
        <v>80</v>
      </c>
      <c r="D30" s="1020" t="str">
        <f t="shared" si="1"/>
        <v>m²</v>
      </c>
      <c r="E30" s="1020" t="str">
        <f t="shared" si="1"/>
        <v>LUK</v>
      </c>
      <c r="F30" s="60">
        <f t="shared" si="1"/>
        <v>2</v>
      </c>
      <c r="G30" s="1558">
        <f t="shared" si="1"/>
        <v>159000</v>
      </c>
      <c r="H30" s="1558"/>
      <c r="I30" s="855">
        <f>I21</f>
        <v>44.6</v>
      </c>
      <c r="J30" s="839">
        <v>1.5</v>
      </c>
      <c r="K30" s="63">
        <f>G30*I30*J30</f>
        <v>10637100</v>
      </c>
      <c r="L30" s="1529"/>
      <c r="M30" s="1030"/>
    </row>
    <row r="31" spans="1:20" ht="33" customHeight="1" x14ac:dyDescent="0.25">
      <c r="A31" s="1020">
        <f t="shared" si="1"/>
        <v>4</v>
      </c>
      <c r="B31" s="1020">
        <f t="shared" si="1"/>
        <v>92</v>
      </c>
      <c r="C31" s="36">
        <f t="shared" si="1"/>
        <v>80</v>
      </c>
      <c r="D31" s="1020" t="str">
        <f t="shared" si="1"/>
        <v>m²</v>
      </c>
      <c r="E31" s="1020" t="str">
        <f t="shared" si="1"/>
        <v>LUK</v>
      </c>
      <c r="F31" s="60">
        <f t="shared" si="1"/>
        <v>2</v>
      </c>
      <c r="G31" s="1558">
        <f t="shared" si="1"/>
        <v>159000</v>
      </c>
      <c r="H31" s="1558"/>
      <c r="I31" s="855">
        <f>I22</f>
        <v>753.3</v>
      </c>
      <c r="J31" s="839">
        <v>1.5</v>
      </c>
      <c r="K31" s="63">
        <f>G31*I31*J31</f>
        <v>179662050</v>
      </c>
      <c r="L31" s="1529"/>
      <c r="M31" s="1030"/>
    </row>
    <row r="32" spans="1:20" ht="33" customHeight="1" x14ac:dyDescent="0.25">
      <c r="A32" s="1020">
        <f t="shared" si="1"/>
        <v>5</v>
      </c>
      <c r="B32" s="1020">
        <f t="shared" si="1"/>
        <v>70</v>
      </c>
      <c r="C32" s="36">
        <f t="shared" si="1"/>
        <v>80</v>
      </c>
      <c r="D32" s="1020" t="str">
        <f t="shared" si="1"/>
        <v>m²</v>
      </c>
      <c r="E32" s="1020" t="str">
        <f t="shared" si="1"/>
        <v>LUK</v>
      </c>
      <c r="F32" s="60">
        <f t="shared" si="1"/>
        <v>2</v>
      </c>
      <c r="G32" s="1558">
        <f t="shared" si="1"/>
        <v>159000</v>
      </c>
      <c r="H32" s="1558"/>
      <c r="I32" s="855">
        <f>I23</f>
        <v>36.5</v>
      </c>
      <c r="J32" s="839">
        <v>1.5</v>
      </c>
      <c r="K32" s="63">
        <f>G32*I32*J32</f>
        <v>8705250</v>
      </c>
      <c r="L32" s="1529"/>
      <c r="M32" s="1030"/>
    </row>
    <row r="33" spans="1:17" s="116" customFormat="1" ht="33" customHeight="1" x14ac:dyDescent="0.25">
      <c r="A33" s="1289" t="s">
        <v>10368</v>
      </c>
      <c r="B33" s="1289"/>
      <c r="C33" s="1289"/>
      <c r="D33" s="1289"/>
      <c r="E33" s="1289"/>
      <c r="F33" s="1289"/>
      <c r="G33" s="1289"/>
      <c r="H33" s="1289"/>
      <c r="I33" s="846">
        <f>SUM(I28:I32)</f>
        <v>1644.4</v>
      </c>
      <c r="J33" s="893"/>
      <c r="K33" s="894">
        <f>SUM(K28:K32)</f>
        <v>392704200</v>
      </c>
      <c r="L33" s="895"/>
      <c r="M33" s="995"/>
      <c r="O33" s="896"/>
      <c r="P33" s="896"/>
    </row>
    <row r="34" spans="1:17" s="67" customFormat="1" ht="45.75" customHeight="1" x14ac:dyDescent="0.25">
      <c r="A34" s="50">
        <v>2</v>
      </c>
      <c r="B34" s="1294" t="s">
        <v>10369</v>
      </c>
      <c r="C34" s="1294"/>
      <c r="D34" s="1294"/>
      <c r="E34" s="1294"/>
      <c r="F34" s="1294"/>
      <c r="G34" s="1294"/>
      <c r="H34" s="1294"/>
      <c r="I34" s="1295" t="s">
        <v>10370</v>
      </c>
      <c r="J34" s="1468"/>
      <c r="K34" s="1468"/>
      <c r="L34" s="1468"/>
      <c r="M34" s="856"/>
      <c r="O34" s="857"/>
      <c r="P34" s="857"/>
    </row>
    <row r="35" spans="1:17" s="2" customFormat="1" ht="67.5" customHeight="1" x14ac:dyDescent="0.25">
      <c r="A35" s="993"/>
      <c r="B35" s="1469" t="s">
        <v>10371</v>
      </c>
      <c r="C35" s="1469"/>
      <c r="D35" s="999" t="s">
        <v>50</v>
      </c>
      <c r="E35" s="999" t="s">
        <v>51</v>
      </c>
      <c r="F35" s="999" t="s">
        <v>52</v>
      </c>
      <c r="G35" s="1469" t="s">
        <v>53</v>
      </c>
      <c r="H35" s="1469"/>
      <c r="I35" s="859" t="s">
        <v>54</v>
      </c>
      <c r="J35" s="999" t="s">
        <v>44</v>
      </c>
      <c r="K35" s="860" t="s">
        <v>35</v>
      </c>
      <c r="L35" s="861" t="s">
        <v>41</v>
      </c>
      <c r="M35" s="821"/>
      <c r="O35" s="862"/>
      <c r="P35" s="862"/>
    </row>
    <row r="36" spans="1:17" ht="34.5" customHeight="1" x14ac:dyDescent="0.25">
      <c r="A36" s="993"/>
      <c r="B36" s="1285" t="s">
        <v>10372</v>
      </c>
      <c r="C36" s="1285"/>
      <c r="D36" s="993"/>
      <c r="E36" s="993" t="s">
        <v>56</v>
      </c>
      <c r="F36" s="993">
        <v>6</v>
      </c>
      <c r="G36" s="1286">
        <f>20000*30</f>
        <v>600000</v>
      </c>
      <c r="H36" s="1286"/>
      <c r="I36" s="993">
        <v>1</v>
      </c>
      <c r="J36" s="727">
        <v>0.5</v>
      </c>
      <c r="K36" s="73">
        <f>F36*G36*I36*J36</f>
        <v>1800000</v>
      </c>
      <c r="L36" s="74"/>
      <c r="M36" s="1042" t="s">
        <v>10638</v>
      </c>
      <c r="O36" s="823"/>
      <c r="P36" s="823"/>
    </row>
    <row r="37" spans="1:17" ht="30.75" customHeight="1" x14ac:dyDescent="0.25">
      <c r="A37" s="1289" t="s">
        <v>10373</v>
      </c>
      <c r="B37" s="1289"/>
      <c r="C37" s="1289"/>
      <c r="D37" s="1289"/>
      <c r="E37" s="1289"/>
      <c r="F37" s="1289"/>
      <c r="G37" s="1289"/>
      <c r="H37" s="1289"/>
      <c r="I37" s="1289"/>
      <c r="J37" s="1289"/>
      <c r="K37" s="76">
        <f>K33+K36</f>
        <v>394504200</v>
      </c>
      <c r="L37" s="74"/>
      <c r="M37" s="822"/>
    </row>
    <row r="38" spans="1:17" ht="43.5" hidden="1" customHeight="1" x14ac:dyDescent="0.25">
      <c r="A38" s="1470" t="s">
        <v>10566</v>
      </c>
      <c r="B38" s="1470"/>
      <c r="C38" s="1470"/>
      <c r="D38" s="1470"/>
      <c r="E38" s="1470"/>
      <c r="F38" s="1470"/>
      <c r="G38" s="1470"/>
      <c r="H38" s="1470"/>
      <c r="I38" s="1470"/>
      <c r="J38" s="1470"/>
      <c r="K38" s="1470"/>
      <c r="L38" s="1470"/>
    </row>
    <row r="39" spans="1:17" ht="41.25" hidden="1" customHeight="1" x14ac:dyDescent="0.25">
      <c r="A39" s="851" t="s">
        <v>25</v>
      </c>
      <c r="B39" s="1507" t="s">
        <v>58</v>
      </c>
      <c r="C39" s="1507"/>
      <c r="D39" s="1507"/>
      <c r="E39" s="1507"/>
      <c r="F39" s="1003" t="s">
        <v>60</v>
      </c>
      <c r="G39" s="1480" t="s">
        <v>31</v>
      </c>
      <c r="H39" s="1480"/>
      <c r="I39" s="865" t="s">
        <v>61</v>
      </c>
      <c r="J39" s="866" t="s">
        <v>34</v>
      </c>
      <c r="K39" s="998" t="s">
        <v>35</v>
      </c>
      <c r="L39" s="853" t="s">
        <v>41</v>
      </c>
    </row>
    <row r="40" spans="1:17" ht="40.5" hidden="1" customHeight="1" x14ac:dyDescent="0.25">
      <c r="A40" s="993">
        <v>1</v>
      </c>
      <c r="B40" s="1508" t="str">
        <f>'vật kiến trúc 2026'!B440</f>
        <v>Đồng hồ điện phụ</v>
      </c>
      <c r="C40" s="1508"/>
      <c r="D40" s="1508"/>
      <c r="E40" s="1508"/>
      <c r="F40" s="994" t="str">
        <f>VLOOKUP(B40,'[3]vật kiến trúc 2026'!$B$3:$D$442,2,0)</f>
        <v>cái</v>
      </c>
      <c r="G40" s="1509">
        <f>VLOOKUP(B40,'[3]vật kiến trúc 2026'!B31:$D$442,3,0)</f>
        <v>750000</v>
      </c>
      <c r="H40" s="1509"/>
      <c r="I40" s="936">
        <v>1</v>
      </c>
      <c r="J40" s="868">
        <v>0.8</v>
      </c>
      <c r="K40" s="844">
        <f t="shared" ref="K40:K43" si="2">ROUND(G40*I40*J40,)</f>
        <v>600000</v>
      </c>
      <c r="L40" s="869" t="e">
        <f>VLOOKUP(B40,'[3]vật kiến trúc 2026'!B32:$L$442,4,0)</f>
        <v>#REF!</v>
      </c>
    </row>
    <row r="41" spans="1:17" ht="40.5" hidden="1" customHeight="1" x14ac:dyDescent="0.25">
      <c r="A41" s="993">
        <v>2</v>
      </c>
      <c r="B41" s="1508" t="str">
        <f>'vật kiến trúc 2026'!B277</f>
        <v>Trụ sắt tráng kẽm D90 cao 6m</v>
      </c>
      <c r="C41" s="1508"/>
      <c r="D41" s="1508"/>
      <c r="E41" s="1508"/>
      <c r="F41" s="994" t="str">
        <f>VLOOKUP(B41,'[3]vật kiến trúc 2026'!$B$3:$D$442,2,0)</f>
        <v>trụ</v>
      </c>
      <c r="G41" s="1509">
        <f>VLOOKUP(B41,'[3]vật kiến trúc 2026'!B32:$D$442,3,0)</f>
        <v>864000</v>
      </c>
      <c r="H41" s="1509"/>
      <c r="I41" s="936">
        <v>4</v>
      </c>
      <c r="J41" s="868">
        <v>0.8</v>
      </c>
      <c r="K41" s="844">
        <f t="shared" si="2"/>
        <v>2764800</v>
      </c>
      <c r="L41" s="869" t="str">
        <f>VLOOKUP(B41,'[3]vật kiến trúc 2026'!B33:$L$442,4,0)</f>
        <v>áp bằng trụ điện bằng ống sắt tráng kẽm D90</v>
      </c>
    </row>
    <row r="42" spans="1:17" ht="40.5" hidden="1" customHeight="1" x14ac:dyDescent="0.25">
      <c r="A42" s="993">
        <v>3</v>
      </c>
      <c r="B42" s="1508" t="str">
        <f>'vật kiến trúc 2026'!B35</f>
        <v>Giếng khoan Ф 140, ống chống nhựa</v>
      </c>
      <c r="C42" s="1508"/>
      <c r="D42" s="1508"/>
      <c r="E42" s="1508"/>
      <c r="F42" s="994" t="str">
        <f>VLOOKUP(B42,'[3]vật kiến trúc 2026'!$B$3:$D$442,2,0)</f>
        <v>mét</v>
      </c>
      <c r="G42" s="1509">
        <f>VLOOKUP(B42,'[3]vật kiến trúc 2026'!B33:$D$442,3,0)</f>
        <v>864000</v>
      </c>
      <c r="H42" s="1509"/>
      <c r="I42" s="906">
        <v>69</v>
      </c>
      <c r="J42" s="868">
        <v>0.8</v>
      </c>
      <c r="K42" s="844">
        <f t="shared" si="2"/>
        <v>47692800</v>
      </c>
      <c r="L42" s="869" t="e">
        <f>VLOOKUP(B42,'[3]vật kiến trúc 2026'!B34:$L$442,4,0)</f>
        <v>#REF!</v>
      </c>
    </row>
    <row r="43" spans="1:17" ht="40.5" hidden="1" customHeight="1" x14ac:dyDescent="0.25">
      <c r="A43" s="993">
        <v>4</v>
      </c>
      <c r="B43" s="1508" t="str">
        <f>B42</f>
        <v>Giếng khoan Ф 140, ống chống nhựa</v>
      </c>
      <c r="C43" s="1508"/>
      <c r="D43" s="1508"/>
      <c r="E43" s="1508"/>
      <c r="F43" s="994" t="str">
        <f>VLOOKUP(B43,'[3]vật kiến trúc 2026'!$B$3:$D$442,2,0)</f>
        <v>mét</v>
      </c>
      <c r="G43" s="1509">
        <f>VLOOKUP(B43,'[3]vật kiến trúc 2026'!B34:$D$442,3,0)</f>
        <v>864000</v>
      </c>
      <c r="H43" s="1509"/>
      <c r="I43" s="906">
        <v>48</v>
      </c>
      <c r="J43" s="868">
        <v>0.8</v>
      </c>
      <c r="K43" s="844">
        <f t="shared" si="2"/>
        <v>33177600</v>
      </c>
      <c r="L43" s="869" t="e">
        <f>VLOOKUP(B43,'[3]vật kiến trúc 2026'!B35:$L$442,4,0)</f>
        <v>#REF!</v>
      </c>
    </row>
    <row r="44" spans="1:17" ht="23.25" hidden="1" customHeight="1" x14ac:dyDescent="0.25">
      <c r="A44" s="1480" t="s">
        <v>85</v>
      </c>
      <c r="B44" s="1480"/>
      <c r="C44" s="1480"/>
      <c r="D44" s="1480"/>
      <c r="E44" s="1480"/>
      <c r="F44" s="1480"/>
      <c r="G44" s="1480"/>
      <c r="H44" s="1480"/>
      <c r="I44" s="1480"/>
      <c r="J44" s="1480"/>
      <c r="K44" s="871"/>
      <c r="L44" s="872"/>
    </row>
    <row r="45" spans="1:17" ht="46.5" customHeight="1" x14ac:dyDescent="0.25">
      <c r="A45" s="1481" t="s">
        <v>10573</v>
      </c>
      <c r="B45" s="1481"/>
      <c r="C45" s="1481"/>
      <c r="D45" s="1481"/>
      <c r="E45" s="1481"/>
      <c r="F45" s="1481"/>
      <c r="G45" s="1481"/>
      <c r="H45" s="1481"/>
      <c r="I45" s="1481"/>
      <c r="J45" s="1481"/>
      <c r="K45" s="1481"/>
      <c r="L45" s="1481"/>
      <c r="M45" s="903"/>
      <c r="N45" s="926"/>
      <c r="O45" s="931"/>
    </row>
    <row r="46" spans="1:17" ht="56.25" customHeight="1" x14ac:dyDescent="0.25">
      <c r="A46" s="998" t="s">
        <v>25</v>
      </c>
      <c r="B46" s="1480" t="s">
        <v>87</v>
      </c>
      <c r="C46" s="1480"/>
      <c r="D46" s="1480"/>
      <c r="E46" s="1480"/>
      <c r="F46" s="998" t="s">
        <v>60</v>
      </c>
      <c r="G46" s="998" t="s">
        <v>31</v>
      </c>
      <c r="H46" s="1003" t="s">
        <v>10516</v>
      </c>
      <c r="I46" s="865" t="s">
        <v>61</v>
      </c>
      <c r="J46" s="866" t="s">
        <v>34</v>
      </c>
      <c r="K46" s="998" t="s">
        <v>35</v>
      </c>
      <c r="L46" s="853" t="s">
        <v>41</v>
      </c>
      <c r="M46" s="3"/>
      <c r="N46" s="2"/>
      <c r="O46" s="927"/>
      <c r="P46" s="928"/>
      <c r="Q46" s="932"/>
    </row>
    <row r="47" spans="1:17" ht="24.75" customHeight="1" x14ac:dyDescent="0.25">
      <c r="A47" s="1021">
        <v>1</v>
      </c>
      <c r="B47" s="1544" t="str">
        <f>'CÂY TRỒNG 2026'!B4</f>
        <v>Cây lúa Hè Thu, Mùa</v>
      </c>
      <c r="C47" s="1544"/>
      <c r="D47" s="1544"/>
      <c r="E47" s="1544"/>
      <c r="F47" s="994" t="str">
        <f>VLOOKUP(B47,'[3]CÂY TRỒNG 2026'!$B$3:$D$10269,2,0)</f>
        <v>ha</v>
      </c>
      <c r="G47" s="732">
        <f>VLOOKUP(B47,'[3]CÂY TRỒNG 2026'!$B$3:$D$10269,3,0)</f>
        <v>25500000</v>
      </c>
      <c r="H47" s="909">
        <f>VLOOKUP(B47,'CÂY TRỒNG 2026'!$B$3:$E$9990,4,0)</f>
        <v>0</v>
      </c>
      <c r="I47" s="870">
        <f>I24/10000</f>
        <v>0.16444</v>
      </c>
      <c r="J47" s="727">
        <v>1</v>
      </c>
      <c r="K47" s="1004">
        <f t="shared" ref="K47" si="3">ROUND(G47*I47*J47,)</f>
        <v>4193220</v>
      </c>
      <c r="L47" s="934"/>
      <c r="M47" s="931"/>
      <c r="N47" s="90"/>
      <c r="Q47" s="933"/>
    </row>
    <row r="48" spans="1:17" ht="28.5" customHeight="1" x14ac:dyDescent="0.25">
      <c r="A48" s="1480" t="s">
        <v>111</v>
      </c>
      <c r="B48" s="1480"/>
      <c r="C48" s="1480"/>
      <c r="D48" s="1480"/>
      <c r="E48" s="1480"/>
      <c r="F48" s="1480"/>
      <c r="G48" s="1480"/>
      <c r="H48" s="1480"/>
      <c r="I48" s="1480"/>
      <c r="J48" s="1480"/>
      <c r="K48" s="111">
        <f>SUM(K47:K47)</f>
        <v>4193220</v>
      </c>
      <c r="L48" s="872"/>
      <c r="M48" s="874"/>
      <c r="N48" s="3"/>
    </row>
    <row r="49" spans="1:16" ht="41.25" customHeight="1" x14ac:dyDescent="0.25">
      <c r="A49" s="1481" t="s">
        <v>10429</v>
      </c>
      <c r="B49" s="1482"/>
      <c r="C49" s="1482"/>
      <c r="D49" s="1482"/>
      <c r="E49" s="1482"/>
      <c r="F49" s="1482"/>
      <c r="G49" s="1482"/>
      <c r="H49" s="1482"/>
      <c r="I49" s="1482"/>
      <c r="J49" s="1482"/>
      <c r="K49" s="111">
        <f>IF(K24+K37+K44+K48&lt;20000000,2000000,IF(K24+K37+K44+K48&lt;50000000,4000000,IF(K24+K37+K44+K48&lt;100000000,8000000,IF(K24+K37+K44+K48&lt;200000000,12000000,IF(K24+K37+K44+K48&lt;500000000,16000000,20000000)))))</f>
        <v>20000000</v>
      </c>
      <c r="L49" s="112" t="s">
        <v>113</v>
      </c>
      <c r="N49" s="921"/>
    </row>
    <row r="50" spans="1:16" ht="30" customHeight="1" x14ac:dyDescent="0.25">
      <c r="A50" s="1480" t="s">
        <v>10574</v>
      </c>
      <c r="B50" s="1480"/>
      <c r="C50" s="1480"/>
      <c r="D50" s="1480"/>
      <c r="E50" s="1480"/>
      <c r="F50" s="1480"/>
      <c r="G50" s="1480"/>
      <c r="H50" s="1480"/>
      <c r="I50" s="1480"/>
      <c r="J50" s="1480"/>
      <c r="K50" s="875">
        <f>K49+K48+K44+K24+K37</f>
        <v>730242752</v>
      </c>
      <c r="L50" s="872"/>
      <c r="M50" s="114">
        <f>K49+K37+K24+K48+K44</f>
        <v>730242752</v>
      </c>
    </row>
    <row r="51" spans="1:16" s="116" customFormat="1" ht="37.5" customHeight="1" x14ac:dyDescent="0.25">
      <c r="A51" s="1483" t="s">
        <v>115</v>
      </c>
      <c r="B51" s="1483"/>
      <c r="C51" s="1483"/>
      <c r="D51" s="1483"/>
      <c r="E51" s="1483"/>
      <c r="F51" s="1483"/>
      <c r="G51" s="1483"/>
      <c r="H51" s="1483"/>
      <c r="I51" s="1483"/>
      <c r="J51" s="1483"/>
      <c r="K51" s="1483"/>
      <c r="L51" s="1483"/>
      <c r="M51" s="995"/>
      <c r="O51" s="876"/>
      <c r="P51" s="876"/>
    </row>
    <row r="52" spans="1:16" s="119" customFormat="1" ht="37.5" customHeight="1" x14ac:dyDescent="0.25">
      <c r="A52" s="1479" t="s">
        <v>10375</v>
      </c>
      <c r="B52" s="1479"/>
      <c r="C52" s="1479"/>
      <c r="D52" s="1479"/>
      <c r="E52" s="1479"/>
      <c r="F52" s="1479"/>
      <c r="G52" s="1479"/>
      <c r="H52" s="1479"/>
      <c r="I52" s="1479"/>
      <c r="J52" s="1479"/>
      <c r="K52" s="1479"/>
      <c r="L52" s="1479"/>
      <c r="M52" s="1001"/>
      <c r="O52" s="876"/>
      <c r="P52" s="876"/>
    </row>
    <row r="53" spans="1:16" s="119" customFormat="1" ht="54" customHeight="1" x14ac:dyDescent="0.25">
      <c r="A53" s="1479" t="s">
        <v>117</v>
      </c>
      <c r="B53" s="1479"/>
      <c r="C53" s="1479"/>
      <c r="D53" s="1479"/>
      <c r="E53" s="1479"/>
      <c r="F53" s="1479"/>
      <c r="G53" s="1479"/>
      <c r="H53" s="1479"/>
      <c r="I53" s="1479"/>
      <c r="J53" s="1479"/>
      <c r="K53" s="877">
        <f>K50</f>
        <v>730242752</v>
      </c>
      <c r="L53" s="1000" t="s">
        <v>118</v>
      </c>
      <c r="M53" s="1001"/>
      <c r="O53" s="876"/>
      <c r="P53" s="876"/>
    </row>
    <row r="54" spans="1:16" s="119" customFormat="1" ht="14.25" x14ac:dyDescent="0.25">
      <c r="A54" s="1479" t="s">
        <v>119</v>
      </c>
      <c r="B54" s="1479"/>
      <c r="C54" s="1479"/>
      <c r="D54" s="1479"/>
      <c r="E54" s="1479"/>
      <c r="F54" s="1479"/>
      <c r="G54" s="1479"/>
      <c r="H54" s="1479"/>
      <c r="I54" s="1479"/>
      <c r="J54" s="1479"/>
      <c r="K54" s="1479"/>
      <c r="L54" s="1479"/>
      <c r="M54" s="1001"/>
      <c r="O54" s="876"/>
      <c r="P54" s="876"/>
    </row>
    <row r="55" spans="1:16" s="123" customFormat="1" ht="15" customHeight="1" x14ac:dyDescent="0.25">
      <c r="A55" s="1484" t="s">
        <v>120</v>
      </c>
      <c r="B55" s="1484"/>
      <c r="C55" s="1484"/>
      <c r="D55" s="879"/>
      <c r="E55" s="879"/>
      <c r="F55" s="1485" t="s">
        <v>10444</v>
      </c>
      <c r="G55" s="1485"/>
      <c r="H55" s="1485"/>
      <c r="I55" s="1485"/>
      <c r="J55" s="1485"/>
      <c r="K55" s="879"/>
      <c r="L55" s="1001" t="s">
        <v>122</v>
      </c>
      <c r="M55" s="1001"/>
      <c r="O55" s="753"/>
      <c r="P55" s="753"/>
    </row>
    <row r="56" spans="1:16" s="123" customFormat="1" x14ac:dyDescent="0.25">
      <c r="A56" s="880"/>
      <c r="B56" s="880"/>
      <c r="C56" s="880"/>
      <c r="L56" s="1001" t="s">
        <v>123</v>
      </c>
      <c r="M56" s="756"/>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x14ac:dyDescent="0.25">
      <c r="A61" s="881"/>
      <c r="B61" s="761"/>
      <c r="C61" s="761"/>
      <c r="G61" s="761"/>
      <c r="H61" s="761"/>
      <c r="I61" s="882"/>
      <c r="L61" s="883"/>
      <c r="M61" s="761"/>
      <c r="O61" s="753"/>
      <c r="P61" s="753"/>
    </row>
    <row r="62" spans="1:16" s="123" customFormat="1" x14ac:dyDescent="0.25">
      <c r="A62" s="881"/>
      <c r="B62" s="761"/>
      <c r="C62" s="761"/>
      <c r="G62" s="761"/>
      <c r="H62" s="761"/>
      <c r="I62" s="882"/>
      <c r="L62" s="883"/>
      <c r="M62" s="761"/>
      <c r="O62" s="753"/>
      <c r="P62" s="753"/>
    </row>
    <row r="63" spans="1:16" s="123" customFormat="1" ht="22.5" customHeight="1" x14ac:dyDescent="0.25">
      <c r="A63" s="1486" t="s">
        <v>125</v>
      </c>
      <c r="B63" s="1486"/>
      <c r="C63" s="1486"/>
      <c r="D63" s="879"/>
      <c r="E63" s="879"/>
      <c r="F63" s="1485" t="s">
        <v>126</v>
      </c>
      <c r="G63" s="1485"/>
      <c r="H63" s="1485"/>
      <c r="I63" s="1485" t="s">
        <v>126</v>
      </c>
      <c r="J63" s="1485"/>
      <c r="K63" s="879"/>
      <c r="L63" s="1001" t="s">
        <v>127</v>
      </c>
      <c r="M63" s="756"/>
      <c r="O63" s="753"/>
      <c r="P63" s="753"/>
    </row>
  </sheetData>
  <mergeCells count="69">
    <mergeCell ref="E12:L12"/>
    <mergeCell ref="E15:L15"/>
    <mergeCell ref="I18:J18"/>
    <mergeCell ref="N10:T10"/>
    <mergeCell ref="A2:G2"/>
    <mergeCell ref="I2:L2"/>
    <mergeCell ref="A3:G3"/>
    <mergeCell ref="I3:L3"/>
    <mergeCell ref="I5:L5"/>
    <mergeCell ref="A6:L6"/>
    <mergeCell ref="A7:L7"/>
    <mergeCell ref="E8:L8"/>
    <mergeCell ref="A9:D9"/>
    <mergeCell ref="E9:F9"/>
    <mergeCell ref="A10:B10"/>
    <mergeCell ref="I19:J19"/>
    <mergeCell ref="I20:J20"/>
    <mergeCell ref="I21:J21"/>
    <mergeCell ref="N17:T24"/>
    <mergeCell ref="A33:H33"/>
    <mergeCell ref="I23:J23"/>
    <mergeCell ref="I24:J24"/>
    <mergeCell ref="A24:H24"/>
    <mergeCell ref="B34:H34"/>
    <mergeCell ref="I34:L34"/>
    <mergeCell ref="B35:C35"/>
    <mergeCell ref="A16:L16"/>
    <mergeCell ref="A17:L17"/>
    <mergeCell ref="A25:K25"/>
    <mergeCell ref="G31:H31"/>
    <mergeCell ref="G32:H32"/>
    <mergeCell ref="B26:H26"/>
    <mergeCell ref="I26:L26"/>
    <mergeCell ref="G27:H27"/>
    <mergeCell ref="G28:H28"/>
    <mergeCell ref="L28:L32"/>
    <mergeCell ref="G30:H30"/>
    <mergeCell ref="G29:H29"/>
    <mergeCell ref="I22:J22"/>
    <mergeCell ref="B40:E40"/>
    <mergeCell ref="G40:H40"/>
    <mergeCell ref="G35:H35"/>
    <mergeCell ref="A37:J37"/>
    <mergeCell ref="A38:L38"/>
    <mergeCell ref="B39:E39"/>
    <mergeCell ref="G39:H39"/>
    <mergeCell ref="B36:C36"/>
    <mergeCell ref="G36:H36"/>
    <mergeCell ref="A63:C63"/>
    <mergeCell ref="F63:J63"/>
    <mergeCell ref="A53:J53"/>
    <mergeCell ref="A44:J44"/>
    <mergeCell ref="A45:L45"/>
    <mergeCell ref="B46:E46"/>
    <mergeCell ref="B47:E47"/>
    <mergeCell ref="A48:J48"/>
    <mergeCell ref="A49:J49"/>
    <mergeCell ref="A50:J50"/>
    <mergeCell ref="A51:L51"/>
    <mergeCell ref="A52:L52"/>
    <mergeCell ref="A54:L54"/>
    <mergeCell ref="A55:C55"/>
    <mergeCell ref="F55:J55"/>
    <mergeCell ref="B41:E41"/>
    <mergeCell ref="G41:H41"/>
    <mergeCell ref="B42:E42"/>
    <mergeCell ref="G42:H42"/>
    <mergeCell ref="B43:E43"/>
    <mergeCell ref="G43:H43"/>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7"/>
  <sheetViews>
    <sheetView topLeftCell="A36"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31</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10651</v>
      </c>
      <c r="F8" s="1442"/>
      <c r="G8" s="1442"/>
      <c r="H8" s="1442"/>
      <c r="I8" s="1442"/>
      <c r="J8" s="1442"/>
      <c r="K8" s="1442"/>
      <c r="L8" s="1442"/>
      <c r="N8" s="828"/>
      <c r="O8" s="823"/>
      <c r="P8" s="823"/>
    </row>
    <row r="9" spans="1:22" ht="34.5" customHeight="1" x14ac:dyDescent="0.25">
      <c r="A9" s="1443" t="s">
        <v>9</v>
      </c>
      <c r="B9" s="1443"/>
      <c r="C9" s="1443"/>
      <c r="D9" s="1443"/>
      <c r="E9" s="1444" t="s">
        <v>10652</v>
      </c>
      <c r="F9" s="1444"/>
      <c r="G9" s="1029"/>
      <c r="H9" s="1029"/>
      <c r="I9" s="1029"/>
      <c r="J9" s="1029"/>
      <c r="K9" s="1029"/>
      <c r="L9" s="1029"/>
      <c r="N9" s="828"/>
      <c r="O9" s="823"/>
      <c r="P9" s="823"/>
    </row>
    <row r="10" spans="1:22" ht="22.5" customHeight="1" x14ac:dyDescent="0.25">
      <c r="A10" s="1445" t="s">
        <v>11</v>
      </c>
      <c r="B10" s="1445"/>
      <c r="C10" s="1031"/>
      <c r="E10" s="75" t="s">
        <v>10591</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10653</v>
      </c>
      <c r="F11" s="832"/>
      <c r="G11" s="831"/>
      <c r="H11" s="831"/>
      <c r="I11" s="833"/>
      <c r="J11" s="832"/>
      <c r="K11" s="831"/>
      <c r="L11" s="834"/>
      <c r="N11" s="1022"/>
      <c r="O11" s="1022"/>
      <c r="P11" s="1022"/>
      <c r="Q11" s="1022"/>
      <c r="R11" s="1022"/>
      <c r="S11" s="1022"/>
      <c r="T11" s="1022"/>
    </row>
    <row r="12" spans="1:22" ht="87"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I26</f>
        <v>1780.6</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258.75" customHeight="1" x14ac:dyDescent="0.25">
      <c r="A15" s="1031" t="s">
        <v>21</v>
      </c>
      <c r="B15" s="1031"/>
      <c r="C15" s="1031"/>
      <c r="E15" s="1446" t="s">
        <v>10639</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10642</v>
      </c>
      <c r="M18" s="97">
        <v>550000</v>
      </c>
      <c r="N18" s="1007"/>
      <c r="O18" s="1007"/>
      <c r="P18" s="1007"/>
      <c r="Q18" s="1007"/>
      <c r="R18" s="1007"/>
      <c r="S18" s="1007"/>
      <c r="T18" s="1007"/>
    </row>
    <row r="19" spans="1:20" s="2" customFormat="1" ht="73.5" customHeight="1" x14ac:dyDescent="0.25">
      <c r="A19" s="1039">
        <v>1</v>
      </c>
      <c r="B19" s="899">
        <v>32</v>
      </c>
      <c r="C19" s="899">
        <v>96</v>
      </c>
      <c r="D19" s="35" t="s">
        <v>18</v>
      </c>
      <c r="E19" s="901" t="s">
        <v>10450</v>
      </c>
      <c r="F19" s="1043">
        <v>2</v>
      </c>
      <c r="G19" s="841">
        <f t="shared" ref="G19:G25" si="0">0.3*530000</f>
        <v>159000</v>
      </c>
      <c r="H19" s="904">
        <v>1.19</v>
      </c>
      <c r="I19" s="1510">
        <v>817.2</v>
      </c>
      <c r="J19" s="1511"/>
      <c r="K19" s="844">
        <f>ROUND(G19*H19*I19,)</f>
        <v>154622412</v>
      </c>
      <c r="L19" s="1034" t="s">
        <v>10466</v>
      </c>
      <c r="M19" s="1008">
        <f>M18*1.19</f>
        <v>654500</v>
      </c>
      <c r="N19" s="1007"/>
      <c r="O19" s="1007"/>
      <c r="P19" s="1007"/>
      <c r="Q19" s="1007"/>
      <c r="R19" s="1007"/>
      <c r="S19" s="1007"/>
      <c r="T19" s="1007"/>
    </row>
    <row r="20" spans="1:20" s="2" customFormat="1" ht="69.75" customHeight="1" x14ac:dyDescent="0.25">
      <c r="A20" s="1533">
        <v>2</v>
      </c>
      <c r="B20" s="899">
        <v>222</v>
      </c>
      <c r="C20" s="899">
        <v>96</v>
      </c>
      <c r="D20" s="35" t="s">
        <v>18</v>
      </c>
      <c r="E20" s="901" t="s">
        <v>10450</v>
      </c>
      <c r="F20" s="1043">
        <v>2</v>
      </c>
      <c r="G20" s="841">
        <f t="shared" si="0"/>
        <v>159000</v>
      </c>
      <c r="H20" s="904">
        <v>1.19</v>
      </c>
      <c r="I20" s="1510">
        <v>282.3</v>
      </c>
      <c r="J20" s="1511">
        <v>1</v>
      </c>
      <c r="K20" s="844">
        <f t="shared" ref="K20:K25" si="1">ROUND(G20*H20*I20,)</f>
        <v>53413983</v>
      </c>
      <c r="L20" s="1034" t="s">
        <v>10466</v>
      </c>
      <c r="M20" s="1008"/>
      <c r="N20" s="1007"/>
      <c r="O20" s="1007"/>
      <c r="P20" s="1007"/>
      <c r="Q20" s="1007"/>
      <c r="R20" s="1007"/>
      <c r="S20" s="1007"/>
      <c r="T20" s="1007"/>
    </row>
    <row r="21" spans="1:20" s="2" customFormat="1" ht="36" customHeight="1" x14ac:dyDescent="0.25">
      <c r="A21" s="1534"/>
      <c r="B21" s="899">
        <v>222</v>
      </c>
      <c r="C21" s="899">
        <v>96</v>
      </c>
      <c r="D21" s="35" t="s">
        <v>18</v>
      </c>
      <c r="E21" s="901" t="s">
        <v>10450</v>
      </c>
      <c r="F21" s="1043">
        <v>2</v>
      </c>
      <c r="G21" s="841">
        <f t="shared" si="0"/>
        <v>159000</v>
      </c>
      <c r="H21" s="904">
        <v>1.19</v>
      </c>
      <c r="I21" s="1510">
        <v>5.2</v>
      </c>
      <c r="J21" s="1511">
        <v>1</v>
      </c>
      <c r="K21" s="844">
        <f t="shared" si="1"/>
        <v>983892</v>
      </c>
      <c r="L21" s="1034" t="s">
        <v>10640</v>
      </c>
      <c r="M21" s="1008"/>
      <c r="N21" s="1007"/>
      <c r="O21" s="1007"/>
      <c r="P21" s="1007"/>
      <c r="Q21" s="1007"/>
      <c r="R21" s="1007"/>
      <c r="S21" s="1007"/>
      <c r="T21" s="1007"/>
    </row>
    <row r="22" spans="1:20" s="2" customFormat="1" ht="81" customHeight="1" x14ac:dyDescent="0.25">
      <c r="A22" s="1039">
        <v>3</v>
      </c>
      <c r="B22" s="899">
        <v>223</v>
      </c>
      <c r="C22" s="899">
        <v>96</v>
      </c>
      <c r="D22" s="35" t="s">
        <v>18</v>
      </c>
      <c r="E22" s="901" t="s">
        <v>10450</v>
      </c>
      <c r="F22" s="1043">
        <v>2</v>
      </c>
      <c r="G22" s="841">
        <f t="shared" si="0"/>
        <v>159000</v>
      </c>
      <c r="H22" s="904">
        <v>1.19</v>
      </c>
      <c r="I22" s="1510">
        <v>7.1</v>
      </c>
      <c r="J22" s="1511">
        <v>1</v>
      </c>
      <c r="K22" s="844">
        <f t="shared" si="1"/>
        <v>1343391</v>
      </c>
      <c r="L22" s="1034" t="s">
        <v>10466</v>
      </c>
      <c r="M22" s="1008"/>
      <c r="N22" s="1007"/>
      <c r="O22" s="1007"/>
      <c r="P22" s="1007"/>
      <c r="Q22" s="1007"/>
      <c r="R22" s="1007"/>
      <c r="S22" s="1007"/>
      <c r="T22" s="1007"/>
    </row>
    <row r="23" spans="1:20" s="2" customFormat="1" ht="59.25" customHeight="1" x14ac:dyDescent="0.25">
      <c r="A23" s="1533">
        <v>4</v>
      </c>
      <c r="B23" s="899">
        <v>221</v>
      </c>
      <c r="C23" s="899">
        <v>96</v>
      </c>
      <c r="D23" s="35" t="s">
        <v>18</v>
      </c>
      <c r="E23" s="901" t="s">
        <v>10450</v>
      </c>
      <c r="F23" s="1043">
        <v>2</v>
      </c>
      <c r="G23" s="841">
        <f t="shared" si="0"/>
        <v>159000</v>
      </c>
      <c r="H23" s="904">
        <v>1.19</v>
      </c>
      <c r="I23" s="1510">
        <v>430.4</v>
      </c>
      <c r="J23" s="1511">
        <v>1</v>
      </c>
      <c r="K23" s="844">
        <f t="shared" si="1"/>
        <v>81435984</v>
      </c>
      <c r="L23" s="1034" t="s">
        <v>10466</v>
      </c>
      <c r="M23" s="1008"/>
      <c r="N23" s="1007"/>
      <c r="O23" s="1007"/>
      <c r="P23" s="1007"/>
      <c r="Q23" s="1007"/>
      <c r="R23" s="1007"/>
      <c r="S23" s="1007"/>
      <c r="T23" s="1007"/>
    </row>
    <row r="24" spans="1:20" s="2" customFormat="1" ht="38.25" customHeight="1" x14ac:dyDescent="0.25">
      <c r="A24" s="1534"/>
      <c r="B24" s="899">
        <v>221</v>
      </c>
      <c r="C24" s="899">
        <v>96</v>
      </c>
      <c r="D24" s="35" t="s">
        <v>18</v>
      </c>
      <c r="E24" s="901" t="s">
        <v>10450</v>
      </c>
      <c r="F24" s="1043">
        <v>2</v>
      </c>
      <c r="G24" s="841">
        <f t="shared" si="0"/>
        <v>159000</v>
      </c>
      <c r="H24" s="904">
        <v>1.19</v>
      </c>
      <c r="I24" s="1510">
        <v>221.5</v>
      </c>
      <c r="J24" s="1511">
        <v>1</v>
      </c>
      <c r="K24" s="844">
        <f t="shared" si="1"/>
        <v>41910015</v>
      </c>
      <c r="L24" s="1034" t="s">
        <v>10640</v>
      </c>
      <c r="M24" s="1008"/>
      <c r="N24" s="1007"/>
      <c r="O24" s="1007"/>
      <c r="P24" s="1007"/>
      <c r="Q24" s="1007"/>
      <c r="R24" s="1007"/>
      <c r="S24" s="1007"/>
      <c r="T24" s="1007"/>
    </row>
    <row r="25" spans="1:20" s="2" customFormat="1" ht="63" customHeight="1" x14ac:dyDescent="0.25">
      <c r="A25" s="1039">
        <v>5</v>
      </c>
      <c r="B25" s="899">
        <v>36</v>
      </c>
      <c r="C25" s="899">
        <v>96</v>
      </c>
      <c r="D25" s="35" t="s">
        <v>18</v>
      </c>
      <c r="E25" s="901" t="s">
        <v>10450</v>
      </c>
      <c r="F25" s="1043">
        <v>2</v>
      </c>
      <c r="G25" s="841">
        <f t="shared" si="0"/>
        <v>159000</v>
      </c>
      <c r="H25" s="904">
        <v>1.19</v>
      </c>
      <c r="I25" s="1510">
        <v>16.899999999999999</v>
      </c>
      <c r="J25" s="1511">
        <v>1</v>
      </c>
      <c r="K25" s="844">
        <f t="shared" si="1"/>
        <v>3197649</v>
      </c>
      <c r="L25" s="1034" t="s">
        <v>10466</v>
      </c>
      <c r="M25" s="1044" t="s">
        <v>10641</v>
      </c>
      <c r="N25" s="1007"/>
      <c r="O25" s="1007"/>
      <c r="P25" s="1007"/>
      <c r="Q25" s="1007"/>
      <c r="R25" s="1007"/>
      <c r="S25" s="1007"/>
      <c r="T25" s="1007"/>
    </row>
    <row r="26" spans="1:20" ht="33.75" customHeight="1" x14ac:dyDescent="0.25">
      <c r="A26" s="1480" t="s">
        <v>39</v>
      </c>
      <c r="B26" s="1480"/>
      <c r="C26" s="1480"/>
      <c r="D26" s="1480"/>
      <c r="E26" s="1480"/>
      <c r="F26" s="1480"/>
      <c r="G26" s="1480"/>
      <c r="H26" s="1480"/>
      <c r="I26" s="1512">
        <f>SUM(I19:I25)</f>
        <v>1780.6</v>
      </c>
      <c r="J26" s="1513"/>
      <c r="K26" s="848">
        <f>SUM(K19:K25)</f>
        <v>336907326</v>
      </c>
      <c r="L26" s="849"/>
      <c r="N26" s="1007"/>
      <c r="O26" s="1007"/>
      <c r="P26" s="1007"/>
      <c r="Q26" s="1007"/>
      <c r="R26" s="1007"/>
      <c r="S26" s="1007"/>
      <c r="T26" s="1007"/>
    </row>
    <row r="27" spans="1:20" ht="60" customHeight="1" x14ac:dyDescent="0.25">
      <c r="A27" s="1457" t="s">
        <v>10460</v>
      </c>
      <c r="B27" s="1280"/>
      <c r="C27" s="1280"/>
      <c r="D27" s="1280"/>
      <c r="E27" s="1280"/>
      <c r="F27" s="1280"/>
      <c r="G27" s="1280"/>
      <c r="H27" s="1280"/>
      <c r="I27" s="1280"/>
      <c r="J27" s="1280"/>
      <c r="K27" s="1280"/>
      <c r="L27" s="49" t="s">
        <v>41</v>
      </c>
    </row>
    <row r="28" spans="1:20" ht="52.5" customHeight="1" x14ac:dyDescent="0.25">
      <c r="A28" s="50">
        <v>1</v>
      </c>
      <c r="B28" s="1506" t="s">
        <v>42</v>
      </c>
      <c r="C28" s="1506"/>
      <c r="D28" s="1506"/>
      <c r="E28" s="1506"/>
      <c r="F28" s="1506"/>
      <c r="G28" s="1506"/>
      <c r="H28" s="1506"/>
      <c r="I28" s="1292" t="s">
        <v>43</v>
      </c>
      <c r="J28" s="1292"/>
      <c r="K28" s="1292"/>
      <c r="L28" s="1292"/>
    </row>
    <row r="29" spans="1:20" ht="58.5" customHeight="1" x14ac:dyDescent="0.25">
      <c r="A29" s="53"/>
      <c r="B29" s="850" t="s">
        <v>26</v>
      </c>
      <c r="C29" s="851" t="s">
        <v>27</v>
      </c>
      <c r="D29" s="1028" t="s">
        <v>10361</v>
      </c>
      <c r="E29" s="1028" t="s">
        <v>29</v>
      </c>
      <c r="F29" s="1028" t="s">
        <v>30</v>
      </c>
      <c r="G29" s="1469" t="s">
        <v>31</v>
      </c>
      <c r="H29" s="1469"/>
      <c r="I29" s="852" t="s">
        <v>33</v>
      </c>
      <c r="J29" s="1028" t="s">
        <v>44</v>
      </c>
      <c r="K29" s="1028" t="s">
        <v>35</v>
      </c>
      <c r="L29" s="49" t="s">
        <v>41</v>
      </c>
      <c r="M29" s="1030"/>
    </row>
    <row r="30" spans="1:20" ht="47.25" customHeight="1" x14ac:dyDescent="0.25">
      <c r="A30" s="1020">
        <f t="shared" ref="A30:G31" si="2">A19</f>
        <v>1</v>
      </c>
      <c r="B30" s="1020">
        <f t="shared" si="2"/>
        <v>32</v>
      </c>
      <c r="C30" s="36">
        <f t="shared" si="2"/>
        <v>96</v>
      </c>
      <c r="D30" s="1020" t="str">
        <f t="shared" si="2"/>
        <v>m²</v>
      </c>
      <c r="E30" s="1020" t="str">
        <f t="shared" si="2"/>
        <v>LUK</v>
      </c>
      <c r="F30" s="60">
        <f t="shared" si="2"/>
        <v>2</v>
      </c>
      <c r="G30" s="1560">
        <f t="shared" si="2"/>
        <v>159000</v>
      </c>
      <c r="H30" s="1560"/>
      <c r="I30" s="855">
        <f t="shared" ref="I30:I36" si="3">I19</f>
        <v>817.2</v>
      </c>
      <c r="J30" s="839">
        <v>1.5</v>
      </c>
      <c r="K30" s="63">
        <f t="shared" ref="K30:K36" si="4">G30*I30*J30</f>
        <v>194902200</v>
      </c>
      <c r="L30" s="1521" t="s">
        <v>10749</v>
      </c>
      <c r="M30" s="1030"/>
    </row>
    <row r="31" spans="1:20" ht="47.25" customHeight="1" x14ac:dyDescent="0.25">
      <c r="A31" s="1301">
        <f t="shared" si="2"/>
        <v>2</v>
      </c>
      <c r="B31" s="1020">
        <f t="shared" si="2"/>
        <v>222</v>
      </c>
      <c r="C31" s="36">
        <f t="shared" si="2"/>
        <v>96</v>
      </c>
      <c r="D31" s="1020" t="str">
        <f t="shared" si="2"/>
        <v>m²</v>
      </c>
      <c r="E31" s="1020" t="str">
        <f t="shared" si="2"/>
        <v>LUK</v>
      </c>
      <c r="F31" s="60">
        <f t="shared" si="2"/>
        <v>2</v>
      </c>
      <c r="G31" s="1560">
        <f t="shared" si="2"/>
        <v>159000</v>
      </c>
      <c r="H31" s="1560"/>
      <c r="I31" s="855">
        <f t="shared" si="3"/>
        <v>282.3</v>
      </c>
      <c r="J31" s="839">
        <v>1.5</v>
      </c>
      <c r="K31" s="63">
        <f t="shared" si="4"/>
        <v>67328550</v>
      </c>
      <c r="L31" s="1529"/>
      <c r="M31" s="1030"/>
    </row>
    <row r="32" spans="1:20" ht="47.25" customHeight="1" x14ac:dyDescent="0.25">
      <c r="A32" s="1535"/>
      <c r="B32" s="1020">
        <f t="shared" ref="B32:G36" si="5">B21</f>
        <v>222</v>
      </c>
      <c r="C32" s="36">
        <f t="shared" si="5"/>
        <v>96</v>
      </c>
      <c r="D32" s="1020" t="str">
        <f t="shared" si="5"/>
        <v>m²</v>
      </c>
      <c r="E32" s="1020" t="str">
        <f t="shared" si="5"/>
        <v>LUK</v>
      </c>
      <c r="F32" s="60">
        <f t="shared" si="5"/>
        <v>2</v>
      </c>
      <c r="G32" s="1560">
        <f t="shared" si="5"/>
        <v>159000</v>
      </c>
      <c r="H32" s="1560"/>
      <c r="I32" s="855">
        <f t="shared" si="3"/>
        <v>5.2</v>
      </c>
      <c r="J32" s="839">
        <v>1.5</v>
      </c>
      <c r="K32" s="63">
        <f t="shared" si="4"/>
        <v>1240200</v>
      </c>
      <c r="L32" s="1529"/>
      <c r="M32" s="1030"/>
    </row>
    <row r="33" spans="1:16" ht="47.25" customHeight="1" x14ac:dyDescent="0.25">
      <c r="A33" s="1020">
        <f>A22</f>
        <v>3</v>
      </c>
      <c r="B33" s="1020">
        <f t="shared" si="5"/>
        <v>223</v>
      </c>
      <c r="C33" s="36">
        <f t="shared" si="5"/>
        <v>96</v>
      </c>
      <c r="D33" s="1020" t="str">
        <f t="shared" si="5"/>
        <v>m²</v>
      </c>
      <c r="E33" s="1020" t="str">
        <f t="shared" si="5"/>
        <v>LUK</v>
      </c>
      <c r="F33" s="60">
        <f t="shared" si="5"/>
        <v>2</v>
      </c>
      <c r="G33" s="1560">
        <f t="shared" si="5"/>
        <v>159000</v>
      </c>
      <c r="H33" s="1560"/>
      <c r="I33" s="855">
        <f t="shared" si="3"/>
        <v>7.1</v>
      </c>
      <c r="J33" s="839">
        <v>1.5</v>
      </c>
      <c r="K33" s="63">
        <f t="shared" si="4"/>
        <v>1693350</v>
      </c>
      <c r="L33" s="1529"/>
      <c r="M33" s="1030"/>
    </row>
    <row r="34" spans="1:16" ht="47.25" customHeight="1" x14ac:dyDescent="0.25">
      <c r="A34" s="1301">
        <f>A23</f>
        <v>4</v>
      </c>
      <c r="B34" s="1020">
        <f t="shared" si="5"/>
        <v>221</v>
      </c>
      <c r="C34" s="36">
        <f t="shared" si="5"/>
        <v>96</v>
      </c>
      <c r="D34" s="1020" t="str">
        <f t="shared" si="5"/>
        <v>m²</v>
      </c>
      <c r="E34" s="1020" t="str">
        <f t="shared" si="5"/>
        <v>LUK</v>
      </c>
      <c r="F34" s="60">
        <f t="shared" si="5"/>
        <v>2</v>
      </c>
      <c r="G34" s="1560">
        <f t="shared" si="5"/>
        <v>159000</v>
      </c>
      <c r="H34" s="1560"/>
      <c r="I34" s="855">
        <f t="shared" si="3"/>
        <v>430.4</v>
      </c>
      <c r="J34" s="839">
        <v>1.5</v>
      </c>
      <c r="K34" s="63">
        <f t="shared" si="4"/>
        <v>102650400</v>
      </c>
      <c r="L34" s="1529"/>
      <c r="M34" s="1030"/>
    </row>
    <row r="35" spans="1:16" ht="47.25" customHeight="1" x14ac:dyDescent="0.25">
      <c r="A35" s="1535"/>
      <c r="B35" s="1020">
        <f t="shared" si="5"/>
        <v>221</v>
      </c>
      <c r="C35" s="36">
        <f t="shared" si="5"/>
        <v>96</v>
      </c>
      <c r="D35" s="1020" t="str">
        <f t="shared" si="5"/>
        <v>m²</v>
      </c>
      <c r="E35" s="1020" t="str">
        <f t="shared" si="5"/>
        <v>LUK</v>
      </c>
      <c r="F35" s="60">
        <f t="shared" si="5"/>
        <v>2</v>
      </c>
      <c r="G35" s="1560">
        <f t="shared" si="5"/>
        <v>159000</v>
      </c>
      <c r="H35" s="1560"/>
      <c r="I35" s="855">
        <f t="shared" si="3"/>
        <v>221.5</v>
      </c>
      <c r="J35" s="839">
        <v>1.5</v>
      </c>
      <c r="K35" s="63">
        <f t="shared" si="4"/>
        <v>52827750</v>
      </c>
      <c r="L35" s="1529"/>
      <c r="M35" s="1030"/>
    </row>
    <row r="36" spans="1:16" ht="47.25" customHeight="1" x14ac:dyDescent="0.25">
      <c r="A36" s="1020">
        <f>A25</f>
        <v>5</v>
      </c>
      <c r="B36" s="1020">
        <f t="shared" si="5"/>
        <v>36</v>
      </c>
      <c r="C36" s="36">
        <f t="shared" si="5"/>
        <v>96</v>
      </c>
      <c r="D36" s="1020" t="str">
        <f t="shared" si="5"/>
        <v>m²</v>
      </c>
      <c r="E36" s="1020" t="str">
        <f t="shared" si="5"/>
        <v>LUK</v>
      </c>
      <c r="F36" s="60">
        <f t="shared" si="5"/>
        <v>2</v>
      </c>
      <c r="G36" s="1560">
        <f t="shared" si="5"/>
        <v>159000</v>
      </c>
      <c r="H36" s="1560"/>
      <c r="I36" s="855">
        <f t="shared" si="3"/>
        <v>16.899999999999999</v>
      </c>
      <c r="J36" s="839">
        <v>1.5</v>
      </c>
      <c r="K36" s="63">
        <f t="shared" si="4"/>
        <v>4030650</v>
      </c>
      <c r="L36" s="1036"/>
      <c r="M36" s="1030"/>
    </row>
    <row r="37" spans="1:16" s="116" customFormat="1" ht="33" customHeight="1" x14ac:dyDescent="0.25">
      <c r="A37" s="1289" t="s">
        <v>10368</v>
      </c>
      <c r="B37" s="1289"/>
      <c r="C37" s="1289"/>
      <c r="D37" s="1289"/>
      <c r="E37" s="1289"/>
      <c r="F37" s="1289"/>
      <c r="G37" s="1289"/>
      <c r="H37" s="1289"/>
      <c r="I37" s="846">
        <f>SUM(I30:I36)</f>
        <v>1780.6</v>
      </c>
      <c r="J37" s="893"/>
      <c r="K37" s="894">
        <f>SUM(K30:K36)</f>
        <v>424673100</v>
      </c>
      <c r="L37" s="895"/>
      <c r="M37" s="1030"/>
      <c r="O37" s="896"/>
      <c r="P37" s="896"/>
    </row>
    <row r="38" spans="1:16" s="67" customFormat="1" ht="45.75" customHeight="1" x14ac:dyDescent="0.25">
      <c r="A38" s="50">
        <v>2</v>
      </c>
      <c r="B38" s="1294" t="s">
        <v>10369</v>
      </c>
      <c r="C38" s="1294"/>
      <c r="D38" s="1294"/>
      <c r="E38" s="1294"/>
      <c r="F38" s="1294"/>
      <c r="G38" s="1294"/>
      <c r="H38" s="1294"/>
      <c r="I38" s="1295" t="s">
        <v>10370</v>
      </c>
      <c r="J38" s="1468"/>
      <c r="K38" s="1468"/>
      <c r="L38" s="1468"/>
      <c r="M38" s="856"/>
      <c r="O38" s="857"/>
      <c r="P38" s="857"/>
    </row>
    <row r="39" spans="1:16" s="2" customFormat="1" ht="67.5" customHeight="1" x14ac:dyDescent="0.25">
      <c r="A39" s="1020"/>
      <c r="B39" s="1469" t="s">
        <v>10371</v>
      </c>
      <c r="C39" s="1469"/>
      <c r="D39" s="1028" t="s">
        <v>50</v>
      </c>
      <c r="E39" s="1028" t="s">
        <v>51</v>
      </c>
      <c r="F39" s="1028" t="s">
        <v>52</v>
      </c>
      <c r="G39" s="1469" t="s">
        <v>53</v>
      </c>
      <c r="H39" s="1469"/>
      <c r="I39" s="859" t="s">
        <v>54</v>
      </c>
      <c r="J39" s="1028" t="s">
        <v>44</v>
      </c>
      <c r="K39" s="860" t="s">
        <v>35</v>
      </c>
      <c r="L39" s="861" t="s">
        <v>41</v>
      </c>
      <c r="M39" s="821"/>
      <c r="O39" s="862"/>
      <c r="P39" s="862"/>
    </row>
    <row r="40" spans="1:16" ht="34.5" customHeight="1" x14ac:dyDescent="0.25">
      <c r="A40" s="1020"/>
      <c r="B40" s="1285" t="s">
        <v>10372</v>
      </c>
      <c r="C40" s="1285"/>
      <c r="D40" s="1020"/>
      <c r="E40" s="1020" t="s">
        <v>56</v>
      </c>
      <c r="F40" s="1020">
        <v>6</v>
      </c>
      <c r="G40" s="1286">
        <f>20000*30</f>
        <v>600000</v>
      </c>
      <c r="H40" s="1286"/>
      <c r="I40" s="1020">
        <v>1</v>
      </c>
      <c r="J40" s="727">
        <v>0.5</v>
      </c>
      <c r="K40" s="73">
        <f>F40*G40*I40*J40</f>
        <v>1800000</v>
      </c>
      <c r="L40" s="74"/>
      <c r="M40" s="1042"/>
      <c r="O40" s="823"/>
      <c r="P40" s="823"/>
    </row>
    <row r="41" spans="1:16" ht="30.75" customHeight="1" x14ac:dyDescent="0.25">
      <c r="A41" s="1289" t="s">
        <v>10373</v>
      </c>
      <c r="B41" s="1289"/>
      <c r="C41" s="1289"/>
      <c r="D41" s="1289"/>
      <c r="E41" s="1289"/>
      <c r="F41" s="1289"/>
      <c r="G41" s="1289"/>
      <c r="H41" s="1289"/>
      <c r="I41" s="1289"/>
      <c r="J41" s="1289"/>
      <c r="K41" s="76">
        <f>K37+K40</f>
        <v>426473100</v>
      </c>
      <c r="L41" s="74"/>
      <c r="M41" s="822"/>
    </row>
    <row r="42" spans="1:16" ht="43.5" hidden="1" customHeight="1" x14ac:dyDescent="0.25">
      <c r="A42" s="1470" t="s">
        <v>10566</v>
      </c>
      <c r="B42" s="1470"/>
      <c r="C42" s="1470"/>
      <c r="D42" s="1470"/>
      <c r="E42" s="1470"/>
      <c r="F42" s="1470"/>
      <c r="G42" s="1470"/>
      <c r="H42" s="1470"/>
      <c r="I42" s="1470"/>
      <c r="J42" s="1470"/>
      <c r="K42" s="1470"/>
      <c r="L42" s="1470"/>
    </row>
    <row r="43" spans="1:16" ht="41.25" hidden="1" customHeight="1" x14ac:dyDescent="0.25">
      <c r="A43" s="851" t="s">
        <v>25</v>
      </c>
      <c r="B43" s="1507" t="s">
        <v>58</v>
      </c>
      <c r="C43" s="1507"/>
      <c r="D43" s="1507"/>
      <c r="E43" s="1507"/>
      <c r="F43" s="1033" t="s">
        <v>60</v>
      </c>
      <c r="G43" s="1480" t="s">
        <v>31</v>
      </c>
      <c r="H43" s="1480"/>
      <c r="I43" s="865" t="s">
        <v>61</v>
      </c>
      <c r="J43" s="866" t="s">
        <v>34</v>
      </c>
      <c r="K43" s="1027" t="s">
        <v>35</v>
      </c>
      <c r="L43" s="853" t="s">
        <v>41</v>
      </c>
    </row>
    <row r="44" spans="1:16" ht="40.5" hidden="1" customHeight="1" x14ac:dyDescent="0.25">
      <c r="A44" s="1020">
        <v>1</v>
      </c>
      <c r="B44" s="1508" t="str">
        <f>'vật kiến trúc 2026'!B440</f>
        <v>Đồng hồ điện phụ</v>
      </c>
      <c r="C44" s="1508"/>
      <c r="D44" s="1508"/>
      <c r="E44" s="1508"/>
      <c r="F44" s="1019" t="str">
        <f>VLOOKUP(B44,'[3]vật kiến trúc 2026'!$B$3:$D$442,2,0)</f>
        <v>cái</v>
      </c>
      <c r="G44" s="1509">
        <f>VLOOKUP(B44,'[3]vật kiến trúc 2026'!B31:$D$442,3,0)</f>
        <v>750000</v>
      </c>
      <c r="H44" s="1509"/>
      <c r="I44" s="936">
        <v>1</v>
      </c>
      <c r="J44" s="868">
        <v>0.8</v>
      </c>
      <c r="K44" s="844">
        <f t="shared" ref="K44:K47" si="6">ROUND(G44*I44*J44,)</f>
        <v>600000</v>
      </c>
      <c r="L44" s="869" t="e">
        <f>VLOOKUP(B44,'[3]vật kiến trúc 2026'!B32:$L$442,4,0)</f>
        <v>#REF!</v>
      </c>
    </row>
    <row r="45" spans="1:16" ht="40.5" hidden="1" customHeight="1" x14ac:dyDescent="0.25">
      <c r="A45" s="1020">
        <v>2</v>
      </c>
      <c r="B45" s="1508" t="str">
        <f>'vật kiến trúc 2026'!B277</f>
        <v>Trụ sắt tráng kẽm D90 cao 6m</v>
      </c>
      <c r="C45" s="1508"/>
      <c r="D45" s="1508"/>
      <c r="E45" s="1508"/>
      <c r="F45" s="1019" t="str">
        <f>VLOOKUP(B45,'[3]vật kiến trúc 2026'!$B$3:$D$442,2,0)</f>
        <v>trụ</v>
      </c>
      <c r="G45" s="1509">
        <f>VLOOKUP(B45,'[3]vật kiến trúc 2026'!B32:$D$442,3,0)</f>
        <v>864000</v>
      </c>
      <c r="H45" s="1509"/>
      <c r="I45" s="936">
        <v>4</v>
      </c>
      <c r="J45" s="868">
        <v>0.8</v>
      </c>
      <c r="K45" s="844">
        <f t="shared" si="6"/>
        <v>2764800</v>
      </c>
      <c r="L45" s="869" t="str">
        <f>VLOOKUP(B45,'[3]vật kiến trúc 2026'!B33:$L$442,4,0)</f>
        <v>áp bằng trụ điện bằng ống sắt tráng kẽm D90</v>
      </c>
    </row>
    <row r="46" spans="1:16" ht="40.5" hidden="1" customHeight="1" x14ac:dyDescent="0.25">
      <c r="A46" s="1020">
        <v>3</v>
      </c>
      <c r="B46" s="1508" t="str">
        <f>'vật kiến trúc 2026'!B35</f>
        <v>Giếng khoan Ф 140, ống chống nhựa</v>
      </c>
      <c r="C46" s="1508"/>
      <c r="D46" s="1508"/>
      <c r="E46" s="1508"/>
      <c r="F46" s="1019" t="str">
        <f>VLOOKUP(B46,'[3]vật kiến trúc 2026'!$B$3:$D$442,2,0)</f>
        <v>mét</v>
      </c>
      <c r="G46" s="1509">
        <f>VLOOKUP(B46,'[3]vật kiến trúc 2026'!B33:$D$442,3,0)</f>
        <v>864000</v>
      </c>
      <c r="H46" s="1509"/>
      <c r="I46" s="906">
        <v>69</v>
      </c>
      <c r="J46" s="868">
        <v>0.8</v>
      </c>
      <c r="K46" s="844">
        <f t="shared" si="6"/>
        <v>47692800</v>
      </c>
      <c r="L46" s="869" t="e">
        <f>VLOOKUP(B46,'[3]vật kiến trúc 2026'!B34:$L$442,4,0)</f>
        <v>#REF!</v>
      </c>
    </row>
    <row r="47" spans="1:16" ht="40.5" hidden="1" customHeight="1" x14ac:dyDescent="0.25">
      <c r="A47" s="1020">
        <v>4</v>
      </c>
      <c r="B47" s="1508" t="str">
        <f>B46</f>
        <v>Giếng khoan Ф 140, ống chống nhựa</v>
      </c>
      <c r="C47" s="1508"/>
      <c r="D47" s="1508"/>
      <c r="E47" s="1508"/>
      <c r="F47" s="1019" t="str">
        <f>VLOOKUP(B47,'[3]vật kiến trúc 2026'!$B$3:$D$442,2,0)</f>
        <v>mét</v>
      </c>
      <c r="G47" s="1509">
        <f>VLOOKUP(B47,'[3]vật kiến trúc 2026'!B34:$D$442,3,0)</f>
        <v>864000</v>
      </c>
      <c r="H47" s="1509"/>
      <c r="I47" s="906">
        <v>48</v>
      </c>
      <c r="J47" s="868">
        <v>0.8</v>
      </c>
      <c r="K47" s="844">
        <f t="shared" si="6"/>
        <v>33177600</v>
      </c>
      <c r="L47" s="869" t="e">
        <f>VLOOKUP(B47,'[3]vật kiến trúc 2026'!B35:$L$442,4,0)</f>
        <v>#REF!</v>
      </c>
    </row>
    <row r="48" spans="1:16" ht="23.25" hidden="1" customHeight="1" x14ac:dyDescent="0.25">
      <c r="A48" s="1480" t="s">
        <v>85</v>
      </c>
      <c r="B48" s="1480"/>
      <c r="C48" s="1480"/>
      <c r="D48" s="1480"/>
      <c r="E48" s="1480"/>
      <c r="F48" s="1480"/>
      <c r="G48" s="1480"/>
      <c r="H48" s="1480"/>
      <c r="I48" s="1480"/>
      <c r="J48" s="1480"/>
      <c r="K48" s="871"/>
      <c r="L48" s="872"/>
    </row>
    <row r="49" spans="1:17" ht="46.5" customHeight="1" x14ac:dyDescent="0.25">
      <c r="A49" s="1481" t="s">
        <v>10573</v>
      </c>
      <c r="B49" s="1481"/>
      <c r="C49" s="1481"/>
      <c r="D49" s="1481"/>
      <c r="E49" s="1481"/>
      <c r="F49" s="1481"/>
      <c r="G49" s="1481"/>
      <c r="H49" s="1481"/>
      <c r="I49" s="1481"/>
      <c r="J49" s="1481"/>
      <c r="K49" s="1481"/>
      <c r="L49" s="1481"/>
      <c r="M49" s="903"/>
      <c r="N49" s="926"/>
      <c r="O49" s="931"/>
    </row>
    <row r="50" spans="1:17" ht="56.25" customHeight="1" x14ac:dyDescent="0.25">
      <c r="A50" s="1027" t="s">
        <v>25</v>
      </c>
      <c r="B50" s="1480" t="s">
        <v>87</v>
      </c>
      <c r="C50" s="1480"/>
      <c r="D50" s="1480"/>
      <c r="E50" s="1480"/>
      <c r="F50" s="1027" t="s">
        <v>60</v>
      </c>
      <c r="G50" s="1027" t="s">
        <v>31</v>
      </c>
      <c r="H50" s="1033" t="s">
        <v>10516</v>
      </c>
      <c r="I50" s="865" t="s">
        <v>61</v>
      </c>
      <c r="J50" s="866" t="s">
        <v>34</v>
      </c>
      <c r="K50" s="1027" t="s">
        <v>35</v>
      </c>
      <c r="L50" s="853" t="s">
        <v>41</v>
      </c>
      <c r="M50" s="3"/>
      <c r="N50" s="2"/>
      <c r="O50" s="927"/>
      <c r="P50" s="928"/>
      <c r="Q50" s="932"/>
    </row>
    <row r="51" spans="1:17" ht="24.75" customHeight="1" x14ac:dyDescent="0.25">
      <c r="A51" s="1021">
        <v>1</v>
      </c>
      <c r="B51" s="1544" t="str">
        <f>'CÂY TRỒNG 2026'!B4</f>
        <v>Cây lúa Hè Thu, Mùa</v>
      </c>
      <c r="C51" s="1544"/>
      <c r="D51" s="1544"/>
      <c r="E51" s="1544"/>
      <c r="F51" s="1019" t="str">
        <f>VLOOKUP(B51,'[3]CÂY TRỒNG 2026'!$B$3:$D$10269,2,0)</f>
        <v>ha</v>
      </c>
      <c r="G51" s="732">
        <f>VLOOKUP(B51,'[3]CÂY TRỒNG 2026'!$B$3:$D$10269,3,0)</f>
        <v>25500000</v>
      </c>
      <c r="H51" s="909">
        <f>VLOOKUP(B51,'CÂY TRỒNG 2026'!$B$3:$E$9990,4,0)</f>
        <v>0</v>
      </c>
      <c r="I51" s="870">
        <f>I26/10000</f>
        <v>0.17806</v>
      </c>
      <c r="J51" s="727">
        <v>1</v>
      </c>
      <c r="K51" s="1032">
        <f t="shared" ref="K51" si="7">ROUND(G51*I51*J51,)</f>
        <v>4540530</v>
      </c>
      <c r="L51" s="934"/>
      <c r="M51" s="931"/>
      <c r="N51" s="90"/>
      <c r="Q51" s="933"/>
    </row>
    <row r="52" spans="1:17" ht="28.5" customHeight="1" x14ac:dyDescent="0.25">
      <c r="A52" s="1480" t="s">
        <v>111</v>
      </c>
      <c r="B52" s="1480"/>
      <c r="C52" s="1480"/>
      <c r="D52" s="1480"/>
      <c r="E52" s="1480"/>
      <c r="F52" s="1480"/>
      <c r="G52" s="1480"/>
      <c r="H52" s="1480"/>
      <c r="I52" s="1480"/>
      <c r="J52" s="1480"/>
      <c r="K52" s="111">
        <f>SUM(K51:K51)</f>
        <v>4540530</v>
      </c>
      <c r="L52" s="872"/>
      <c r="M52" s="874"/>
      <c r="N52" s="3"/>
    </row>
    <row r="53" spans="1:17" ht="41.25" customHeight="1" x14ac:dyDescent="0.25">
      <c r="A53" s="1481" t="s">
        <v>10429</v>
      </c>
      <c r="B53" s="1482"/>
      <c r="C53" s="1482"/>
      <c r="D53" s="1482"/>
      <c r="E53" s="1482"/>
      <c r="F53" s="1482"/>
      <c r="G53" s="1482"/>
      <c r="H53" s="1482"/>
      <c r="I53" s="1482"/>
      <c r="J53" s="1482"/>
      <c r="K53" s="111">
        <f>IF(K26+K41+K48+K52&lt;20000000,2000000,IF(K26+K41+K48+K52&lt;50000000,4000000,IF(K26+K41+K48+K52&lt;100000000,8000000,IF(K26+K41+K48+K52&lt;200000000,12000000,IF(K26+K41+K48+K52&lt;500000000,16000000,20000000)))))</f>
        <v>20000000</v>
      </c>
      <c r="L53" s="112" t="s">
        <v>113</v>
      </c>
      <c r="N53" s="921"/>
    </row>
    <row r="54" spans="1:17" ht="30" customHeight="1" x14ac:dyDescent="0.25">
      <c r="A54" s="1480" t="s">
        <v>10574</v>
      </c>
      <c r="B54" s="1480"/>
      <c r="C54" s="1480"/>
      <c r="D54" s="1480"/>
      <c r="E54" s="1480"/>
      <c r="F54" s="1480"/>
      <c r="G54" s="1480"/>
      <c r="H54" s="1480"/>
      <c r="I54" s="1480"/>
      <c r="J54" s="1480"/>
      <c r="K54" s="875">
        <f>K53+K52+K48+K26+K41</f>
        <v>787920956</v>
      </c>
      <c r="L54" s="872"/>
      <c r="M54" s="114">
        <f>K53+K41+K26+K52+K48</f>
        <v>787920956</v>
      </c>
    </row>
    <row r="55" spans="1:17" s="116" customFormat="1" ht="37.5" customHeight="1" x14ac:dyDescent="0.25">
      <c r="A55" s="1483" t="s">
        <v>115</v>
      </c>
      <c r="B55" s="1483"/>
      <c r="C55" s="1483"/>
      <c r="D55" s="1483"/>
      <c r="E55" s="1483"/>
      <c r="F55" s="1483"/>
      <c r="G55" s="1483"/>
      <c r="H55" s="1483"/>
      <c r="I55" s="1483"/>
      <c r="J55" s="1483"/>
      <c r="K55" s="1483"/>
      <c r="L55" s="1483"/>
      <c r="M55" s="1030"/>
      <c r="O55" s="876"/>
      <c r="P55" s="876"/>
    </row>
    <row r="56" spans="1:17" s="119" customFormat="1" ht="37.5" customHeight="1" x14ac:dyDescent="0.25">
      <c r="A56" s="1479" t="s">
        <v>10375</v>
      </c>
      <c r="B56" s="1479"/>
      <c r="C56" s="1479"/>
      <c r="D56" s="1479"/>
      <c r="E56" s="1479"/>
      <c r="F56" s="1479"/>
      <c r="G56" s="1479"/>
      <c r="H56" s="1479"/>
      <c r="I56" s="1479"/>
      <c r="J56" s="1479"/>
      <c r="K56" s="1479"/>
      <c r="L56" s="1479"/>
      <c r="M56" s="1025"/>
      <c r="O56" s="876"/>
      <c r="P56" s="876"/>
    </row>
    <row r="57" spans="1:17" s="119" customFormat="1" ht="54" customHeight="1" x14ac:dyDescent="0.25">
      <c r="A57" s="1479" t="s">
        <v>117</v>
      </c>
      <c r="B57" s="1479"/>
      <c r="C57" s="1479"/>
      <c r="D57" s="1479"/>
      <c r="E57" s="1479"/>
      <c r="F57" s="1479"/>
      <c r="G57" s="1479"/>
      <c r="H57" s="1479"/>
      <c r="I57" s="1479"/>
      <c r="J57" s="1479"/>
      <c r="K57" s="877">
        <f>K54</f>
        <v>787920956</v>
      </c>
      <c r="L57" s="1026" t="s">
        <v>118</v>
      </c>
      <c r="M57" s="1025"/>
      <c r="O57" s="876"/>
      <c r="P57" s="876"/>
    </row>
    <row r="58" spans="1:17" s="119" customFormat="1" ht="14.25" x14ac:dyDescent="0.25">
      <c r="A58" s="1479" t="s">
        <v>119</v>
      </c>
      <c r="B58" s="1479"/>
      <c r="C58" s="1479"/>
      <c r="D58" s="1479"/>
      <c r="E58" s="1479"/>
      <c r="F58" s="1479"/>
      <c r="G58" s="1479"/>
      <c r="H58" s="1479"/>
      <c r="I58" s="1479"/>
      <c r="J58" s="1479"/>
      <c r="K58" s="1479"/>
      <c r="L58" s="1479"/>
      <c r="M58" s="1025"/>
      <c r="O58" s="876"/>
      <c r="P58" s="876"/>
    </row>
    <row r="59" spans="1:17" s="123" customFormat="1" ht="15" customHeight="1" x14ac:dyDescent="0.25">
      <c r="A59" s="1484" t="s">
        <v>120</v>
      </c>
      <c r="B59" s="1484"/>
      <c r="C59" s="1484"/>
      <c r="D59" s="879"/>
      <c r="E59" s="879"/>
      <c r="F59" s="1485" t="s">
        <v>10444</v>
      </c>
      <c r="G59" s="1485"/>
      <c r="H59" s="1485"/>
      <c r="I59" s="1485"/>
      <c r="J59" s="1485"/>
      <c r="K59" s="879"/>
      <c r="L59" s="1025" t="s">
        <v>122</v>
      </c>
      <c r="M59" s="1025"/>
      <c r="O59" s="753"/>
      <c r="P59" s="753"/>
    </row>
    <row r="60" spans="1:17" s="123" customFormat="1" x14ac:dyDescent="0.25">
      <c r="A60" s="880"/>
      <c r="B60" s="880"/>
      <c r="C60" s="880"/>
      <c r="L60" s="1025" t="s">
        <v>123</v>
      </c>
      <c r="M60" s="756"/>
      <c r="O60" s="753"/>
      <c r="P60" s="753"/>
    </row>
    <row r="61" spans="1:17" s="123" customFormat="1" x14ac:dyDescent="0.25">
      <c r="A61" s="881"/>
      <c r="B61" s="761"/>
      <c r="C61" s="761"/>
      <c r="G61" s="761"/>
      <c r="H61" s="761"/>
      <c r="I61" s="882"/>
      <c r="L61" s="883"/>
      <c r="M61" s="761"/>
      <c r="O61" s="753"/>
      <c r="P61" s="753"/>
    </row>
    <row r="62" spans="1:17" s="123" customFormat="1" x14ac:dyDescent="0.25">
      <c r="A62" s="881"/>
      <c r="B62" s="761"/>
      <c r="C62" s="761"/>
      <c r="G62" s="761"/>
      <c r="H62" s="761"/>
      <c r="I62" s="882"/>
      <c r="L62" s="883"/>
      <c r="M62" s="761"/>
      <c r="O62" s="753"/>
      <c r="P62" s="753"/>
    </row>
    <row r="63" spans="1:17" s="123" customFormat="1" x14ac:dyDescent="0.25">
      <c r="A63" s="881"/>
      <c r="B63" s="761"/>
      <c r="C63" s="761"/>
      <c r="G63" s="761"/>
      <c r="H63" s="761"/>
      <c r="I63" s="882"/>
      <c r="L63" s="883"/>
      <c r="M63" s="761"/>
      <c r="O63" s="753"/>
      <c r="P63" s="753"/>
    </row>
    <row r="64" spans="1:17" s="123" customFormat="1" x14ac:dyDescent="0.25">
      <c r="A64" s="881"/>
      <c r="B64" s="761"/>
      <c r="C64" s="761"/>
      <c r="G64" s="761"/>
      <c r="H64" s="761"/>
      <c r="I64" s="882"/>
      <c r="L64" s="883"/>
      <c r="M64" s="761"/>
      <c r="O64" s="753"/>
      <c r="P64" s="753"/>
    </row>
    <row r="65" spans="1:16" s="123" customFormat="1" x14ac:dyDescent="0.25">
      <c r="A65" s="881"/>
      <c r="B65" s="761"/>
      <c r="C65" s="761"/>
      <c r="G65" s="761"/>
      <c r="H65" s="761"/>
      <c r="I65" s="882"/>
      <c r="L65" s="883"/>
      <c r="M65" s="761"/>
      <c r="O65" s="753"/>
      <c r="P65" s="753"/>
    </row>
    <row r="66" spans="1:16" s="123" customFormat="1" x14ac:dyDescent="0.25">
      <c r="A66" s="881"/>
      <c r="B66" s="761"/>
      <c r="C66" s="761"/>
      <c r="G66" s="761"/>
      <c r="H66" s="761"/>
      <c r="I66" s="882"/>
      <c r="L66" s="883"/>
      <c r="M66" s="761"/>
      <c r="O66" s="753"/>
      <c r="P66" s="753"/>
    </row>
    <row r="67" spans="1:16" s="123" customFormat="1" ht="22.5" customHeight="1" x14ac:dyDescent="0.25">
      <c r="A67" s="1486" t="s">
        <v>125</v>
      </c>
      <c r="B67" s="1486"/>
      <c r="C67" s="1486"/>
      <c r="D67" s="879"/>
      <c r="E67" s="879"/>
      <c r="F67" s="1485" t="s">
        <v>126</v>
      </c>
      <c r="G67" s="1485"/>
      <c r="H67" s="1485"/>
      <c r="I67" s="1485" t="s">
        <v>126</v>
      </c>
      <c r="J67" s="1485"/>
      <c r="K67" s="879"/>
      <c r="L67" s="1025" t="s">
        <v>127</v>
      </c>
      <c r="M67" s="756"/>
      <c r="O67" s="753"/>
      <c r="P67" s="753"/>
    </row>
  </sheetData>
  <mergeCells count="76">
    <mergeCell ref="A67:C67"/>
    <mergeCell ref="F67:J67"/>
    <mergeCell ref="A20:A21"/>
    <mergeCell ref="A23:A24"/>
    <mergeCell ref="G34:H34"/>
    <mergeCell ref="G36:H36"/>
    <mergeCell ref="G32:H32"/>
    <mergeCell ref="A31:A32"/>
    <mergeCell ref="A34:A35"/>
    <mergeCell ref="A54:J54"/>
    <mergeCell ref="A55:L55"/>
    <mergeCell ref="A56:L56"/>
    <mergeCell ref="A57:J57"/>
    <mergeCell ref="A58:L58"/>
    <mergeCell ref="A59:C59"/>
    <mergeCell ref="F59:J59"/>
    <mergeCell ref="A53:J53"/>
    <mergeCell ref="B45:E45"/>
    <mergeCell ref="G45:H45"/>
    <mergeCell ref="B46:E46"/>
    <mergeCell ref="G46:H46"/>
    <mergeCell ref="B47:E47"/>
    <mergeCell ref="G47:H47"/>
    <mergeCell ref="A48:J48"/>
    <mergeCell ref="A49:L49"/>
    <mergeCell ref="B50:E50"/>
    <mergeCell ref="B51:E51"/>
    <mergeCell ref="A52:J52"/>
    <mergeCell ref="A41:J41"/>
    <mergeCell ref="A42:L42"/>
    <mergeCell ref="B43:E43"/>
    <mergeCell ref="G43:H43"/>
    <mergeCell ref="B44:E44"/>
    <mergeCell ref="G44:H44"/>
    <mergeCell ref="B40:C40"/>
    <mergeCell ref="G40:H40"/>
    <mergeCell ref="A27:K27"/>
    <mergeCell ref="B28:H28"/>
    <mergeCell ref="I28:L28"/>
    <mergeCell ref="G29:H29"/>
    <mergeCell ref="G30:H30"/>
    <mergeCell ref="L30:L35"/>
    <mergeCell ref="G31:H31"/>
    <mergeCell ref="G33:H33"/>
    <mergeCell ref="G35:H35"/>
    <mergeCell ref="A37:H37"/>
    <mergeCell ref="B38:H38"/>
    <mergeCell ref="I38:L38"/>
    <mergeCell ref="B39:C39"/>
    <mergeCell ref="G39:H39"/>
    <mergeCell ref="E12:L12"/>
    <mergeCell ref="E15:L15"/>
    <mergeCell ref="A16:L16"/>
    <mergeCell ref="A17:L17"/>
    <mergeCell ref="A26:H26"/>
    <mergeCell ref="I18:J18"/>
    <mergeCell ref="I19:J19"/>
    <mergeCell ref="I20:J20"/>
    <mergeCell ref="I21:J21"/>
    <mergeCell ref="I22:J22"/>
    <mergeCell ref="I23:J23"/>
    <mergeCell ref="I24:J24"/>
    <mergeCell ref="I25:J25"/>
    <mergeCell ref="I26:J26"/>
    <mergeCell ref="N10:T10"/>
    <mergeCell ref="A2:G2"/>
    <mergeCell ref="I2:L2"/>
    <mergeCell ref="A3:G3"/>
    <mergeCell ref="I3:L3"/>
    <mergeCell ref="I5:L5"/>
    <mergeCell ref="A6:L6"/>
    <mergeCell ref="A7:L7"/>
    <mergeCell ref="E8:L8"/>
    <mergeCell ref="A9:D9"/>
    <mergeCell ref="E9:F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1"/>
  <sheetViews>
    <sheetView topLeftCell="A1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32</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10648</v>
      </c>
      <c r="F8" s="1442"/>
      <c r="G8" s="1442"/>
      <c r="H8" s="1442"/>
      <c r="I8" s="1442"/>
      <c r="J8" s="1442"/>
      <c r="K8" s="1442"/>
      <c r="L8" s="1442"/>
      <c r="N8" s="828"/>
      <c r="O8" s="823"/>
      <c r="P8" s="823"/>
    </row>
    <row r="9" spans="1:22" ht="34.5" customHeight="1" x14ac:dyDescent="0.25">
      <c r="A9" s="1443" t="s">
        <v>9</v>
      </c>
      <c r="B9" s="1443"/>
      <c r="C9" s="1443"/>
      <c r="D9" s="1443"/>
      <c r="E9" s="1444" t="s">
        <v>10649</v>
      </c>
      <c r="F9" s="1444"/>
      <c r="G9" s="1029"/>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10650</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I23</f>
        <v>1099.8</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204.75" customHeight="1" x14ac:dyDescent="0.25">
      <c r="A15" s="1031" t="s">
        <v>21</v>
      </c>
      <c r="B15" s="1031"/>
      <c r="C15" s="1031"/>
      <c r="E15" s="1446" t="s">
        <v>10643</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10644</v>
      </c>
      <c r="M18" s="97">
        <v>550000</v>
      </c>
      <c r="N18" s="1007"/>
      <c r="O18" s="1007"/>
      <c r="P18" s="1007"/>
      <c r="Q18" s="1007"/>
      <c r="R18" s="1007"/>
      <c r="S18" s="1007"/>
      <c r="T18" s="1007"/>
    </row>
    <row r="19" spans="1:20" s="2" customFormat="1" ht="39.75" customHeight="1" x14ac:dyDescent="0.25">
      <c r="A19" s="1039">
        <v>1</v>
      </c>
      <c r="B19" s="899">
        <v>391</v>
      </c>
      <c r="C19" s="899">
        <v>83</v>
      </c>
      <c r="D19" s="35" t="s">
        <v>18</v>
      </c>
      <c r="E19" s="901" t="s">
        <v>10450</v>
      </c>
      <c r="F19" s="1043">
        <v>2</v>
      </c>
      <c r="G19" s="841">
        <f>0.3*530000</f>
        <v>159000</v>
      </c>
      <c r="H19" s="904">
        <v>1.19</v>
      </c>
      <c r="I19" s="1510">
        <v>735.7</v>
      </c>
      <c r="J19" s="1511"/>
      <c r="K19" s="844">
        <f>ROUND(G19*H19*I19,)</f>
        <v>139201797</v>
      </c>
      <c r="L19" s="1523" t="s">
        <v>10466</v>
      </c>
      <c r="M19" s="1008">
        <f>M18*1.19</f>
        <v>654500</v>
      </c>
      <c r="N19" s="1007"/>
      <c r="O19" s="1007"/>
      <c r="P19" s="1007"/>
      <c r="Q19" s="1007"/>
      <c r="R19" s="1007"/>
      <c r="S19" s="1007"/>
      <c r="T19" s="1007"/>
    </row>
    <row r="20" spans="1:20" s="2" customFormat="1" ht="39.75" customHeight="1" x14ac:dyDescent="0.25">
      <c r="A20" s="1038">
        <v>2</v>
      </c>
      <c r="B20" s="899">
        <v>144</v>
      </c>
      <c r="C20" s="899">
        <v>83</v>
      </c>
      <c r="D20" s="35" t="s">
        <v>18</v>
      </c>
      <c r="E20" s="901" t="s">
        <v>10450</v>
      </c>
      <c r="F20" s="1043">
        <v>2</v>
      </c>
      <c r="G20" s="841">
        <f>0.3*530000</f>
        <v>159000</v>
      </c>
      <c r="H20" s="904">
        <v>1.19</v>
      </c>
      <c r="I20" s="1510">
        <v>246.5</v>
      </c>
      <c r="J20" s="1511">
        <v>1</v>
      </c>
      <c r="K20" s="844">
        <f t="shared" ref="K20:K22" si="0">ROUND(G20*H20*I20,)</f>
        <v>46640265</v>
      </c>
      <c r="L20" s="1530"/>
      <c r="M20" s="1008"/>
      <c r="N20" s="1007"/>
      <c r="O20" s="1007"/>
      <c r="P20" s="1007"/>
      <c r="Q20" s="1007"/>
      <c r="R20" s="1007"/>
      <c r="S20" s="1007"/>
      <c r="T20" s="1007"/>
    </row>
    <row r="21" spans="1:20" s="2" customFormat="1" ht="39.75" customHeight="1" x14ac:dyDescent="0.25">
      <c r="A21" s="1039">
        <v>3</v>
      </c>
      <c r="B21" s="899">
        <v>157</v>
      </c>
      <c r="C21" s="899">
        <v>83</v>
      </c>
      <c r="D21" s="35" t="s">
        <v>18</v>
      </c>
      <c r="E21" s="901" t="s">
        <v>10450</v>
      </c>
      <c r="F21" s="1043">
        <v>2</v>
      </c>
      <c r="G21" s="841">
        <f>0.3*530000</f>
        <v>159000</v>
      </c>
      <c r="H21" s="904">
        <v>1.19</v>
      </c>
      <c r="I21" s="1510">
        <v>103.8</v>
      </c>
      <c r="J21" s="1511">
        <v>1</v>
      </c>
      <c r="K21" s="844">
        <f t="shared" si="0"/>
        <v>19639998</v>
      </c>
      <c r="L21" s="1530"/>
      <c r="M21" s="1008"/>
      <c r="N21" s="1007"/>
      <c r="O21" s="1007"/>
      <c r="P21" s="1007"/>
      <c r="Q21" s="1007"/>
      <c r="R21" s="1007"/>
      <c r="S21" s="1007"/>
      <c r="T21" s="1007"/>
    </row>
    <row r="22" spans="1:20" s="2" customFormat="1" ht="39.75" customHeight="1" x14ac:dyDescent="0.25">
      <c r="A22" s="1038">
        <v>4</v>
      </c>
      <c r="B22" s="899">
        <v>158</v>
      </c>
      <c r="C22" s="899">
        <v>83</v>
      </c>
      <c r="D22" s="35" t="s">
        <v>18</v>
      </c>
      <c r="E22" s="901" t="s">
        <v>10450</v>
      </c>
      <c r="F22" s="1043">
        <v>2</v>
      </c>
      <c r="G22" s="841">
        <f>0.3*530000</f>
        <v>159000</v>
      </c>
      <c r="H22" s="904">
        <v>1.19</v>
      </c>
      <c r="I22" s="1510">
        <v>13.8</v>
      </c>
      <c r="J22" s="1511">
        <v>1</v>
      </c>
      <c r="K22" s="844">
        <f t="shared" si="0"/>
        <v>2611098</v>
      </c>
      <c r="L22" s="1524"/>
      <c r="M22" s="1008"/>
      <c r="N22" s="1007"/>
      <c r="O22" s="1007"/>
      <c r="P22" s="1007"/>
      <c r="Q22" s="1007"/>
      <c r="R22" s="1007"/>
      <c r="S22" s="1007"/>
      <c r="T22" s="1007"/>
    </row>
    <row r="23" spans="1:20" ht="33.75" customHeight="1" x14ac:dyDescent="0.25">
      <c r="A23" s="1480" t="s">
        <v>39</v>
      </c>
      <c r="B23" s="1480"/>
      <c r="C23" s="1480"/>
      <c r="D23" s="1480"/>
      <c r="E23" s="1480"/>
      <c r="F23" s="1480"/>
      <c r="G23" s="1480"/>
      <c r="H23" s="1480"/>
      <c r="I23" s="1512">
        <f>SUM(I19:I22)</f>
        <v>1099.8</v>
      </c>
      <c r="J23" s="1513"/>
      <c r="K23" s="848">
        <f>SUM(K19:K22)</f>
        <v>208093158</v>
      </c>
      <c r="L23" s="849"/>
      <c r="N23" s="1007"/>
      <c r="O23" s="1007"/>
      <c r="P23" s="1007"/>
      <c r="Q23" s="1007"/>
      <c r="R23" s="1007"/>
      <c r="S23" s="1007"/>
      <c r="T23" s="1007"/>
    </row>
    <row r="24" spans="1:20" ht="60" customHeight="1" x14ac:dyDescent="0.25">
      <c r="A24" s="1457" t="s">
        <v>10460</v>
      </c>
      <c r="B24" s="1280"/>
      <c r="C24" s="1280"/>
      <c r="D24" s="1280"/>
      <c r="E24" s="1280"/>
      <c r="F24" s="1280"/>
      <c r="G24" s="1280"/>
      <c r="H24" s="1280"/>
      <c r="I24" s="1280"/>
      <c r="J24" s="1280"/>
      <c r="K24" s="1280"/>
      <c r="L24" s="49" t="s">
        <v>41</v>
      </c>
    </row>
    <row r="25" spans="1:20" ht="52.5" customHeight="1" x14ac:dyDescent="0.25">
      <c r="A25" s="50">
        <v>1</v>
      </c>
      <c r="B25" s="1506" t="s">
        <v>42</v>
      </c>
      <c r="C25" s="1506"/>
      <c r="D25" s="1506"/>
      <c r="E25" s="1506"/>
      <c r="F25" s="1506"/>
      <c r="G25" s="1506"/>
      <c r="H25" s="1506"/>
      <c r="I25" s="1292" t="s">
        <v>43</v>
      </c>
      <c r="J25" s="1292"/>
      <c r="K25" s="1292"/>
      <c r="L25" s="1292"/>
    </row>
    <row r="26" spans="1:20" ht="58.5" customHeight="1" x14ac:dyDescent="0.25">
      <c r="A26" s="53"/>
      <c r="B26" s="850" t="s">
        <v>26</v>
      </c>
      <c r="C26" s="851" t="s">
        <v>27</v>
      </c>
      <c r="D26" s="1028" t="s">
        <v>10361</v>
      </c>
      <c r="E26" s="1028" t="s">
        <v>29</v>
      </c>
      <c r="F26" s="1028" t="s">
        <v>30</v>
      </c>
      <c r="G26" s="1469" t="s">
        <v>31</v>
      </c>
      <c r="H26" s="1469"/>
      <c r="I26" s="852" t="s">
        <v>33</v>
      </c>
      <c r="J26" s="1028" t="s">
        <v>44</v>
      </c>
      <c r="K26" s="1028" t="s">
        <v>35</v>
      </c>
      <c r="L26" s="49" t="s">
        <v>41</v>
      </c>
      <c r="M26" s="1030"/>
    </row>
    <row r="27" spans="1:20" ht="47.25" customHeight="1" x14ac:dyDescent="0.25">
      <c r="A27" s="1020">
        <f t="shared" ref="A27:G30" si="1">A19</f>
        <v>1</v>
      </c>
      <c r="B27" s="1020">
        <f t="shared" si="1"/>
        <v>391</v>
      </c>
      <c r="C27" s="36">
        <f t="shared" si="1"/>
        <v>83</v>
      </c>
      <c r="D27" s="1020" t="str">
        <f t="shared" si="1"/>
        <v>m²</v>
      </c>
      <c r="E27" s="1020" t="str">
        <f t="shared" si="1"/>
        <v>LUK</v>
      </c>
      <c r="F27" s="60">
        <f t="shared" si="1"/>
        <v>2</v>
      </c>
      <c r="G27" s="1560">
        <f t="shared" si="1"/>
        <v>159000</v>
      </c>
      <c r="H27" s="1560"/>
      <c r="I27" s="855">
        <f>I19</f>
        <v>735.7</v>
      </c>
      <c r="J27" s="839">
        <v>1.5</v>
      </c>
      <c r="K27" s="63">
        <f>G27*I27*J27</f>
        <v>175464450</v>
      </c>
      <c r="L27" s="1521" t="s">
        <v>10749</v>
      </c>
      <c r="M27" s="1030"/>
    </row>
    <row r="28" spans="1:20" ht="47.25" customHeight="1" x14ac:dyDescent="0.25">
      <c r="A28" s="1021">
        <f t="shared" si="1"/>
        <v>2</v>
      </c>
      <c r="B28" s="1020">
        <f t="shared" si="1"/>
        <v>144</v>
      </c>
      <c r="C28" s="36">
        <f t="shared" si="1"/>
        <v>83</v>
      </c>
      <c r="D28" s="1020" t="str">
        <f t="shared" si="1"/>
        <v>m²</v>
      </c>
      <c r="E28" s="1020" t="str">
        <f t="shared" si="1"/>
        <v>LUK</v>
      </c>
      <c r="F28" s="60">
        <f t="shared" si="1"/>
        <v>2</v>
      </c>
      <c r="G28" s="1560">
        <f t="shared" si="1"/>
        <v>159000</v>
      </c>
      <c r="H28" s="1560"/>
      <c r="I28" s="855">
        <f>I20</f>
        <v>246.5</v>
      </c>
      <c r="J28" s="839">
        <v>1.5</v>
      </c>
      <c r="K28" s="63">
        <f>G28*I28*J28</f>
        <v>58790250</v>
      </c>
      <c r="L28" s="1529"/>
      <c r="M28" s="1030"/>
    </row>
    <row r="29" spans="1:20" ht="47.25" customHeight="1" x14ac:dyDescent="0.25">
      <c r="A29" s="1020">
        <f t="shared" si="1"/>
        <v>3</v>
      </c>
      <c r="B29" s="1020">
        <f t="shared" si="1"/>
        <v>157</v>
      </c>
      <c r="C29" s="36">
        <f t="shared" si="1"/>
        <v>83</v>
      </c>
      <c r="D29" s="1020" t="str">
        <f t="shared" si="1"/>
        <v>m²</v>
      </c>
      <c r="E29" s="1020" t="str">
        <f t="shared" si="1"/>
        <v>LUK</v>
      </c>
      <c r="F29" s="60">
        <f t="shared" si="1"/>
        <v>2</v>
      </c>
      <c r="G29" s="1560">
        <f t="shared" si="1"/>
        <v>159000</v>
      </c>
      <c r="H29" s="1560"/>
      <c r="I29" s="855">
        <f>I21</f>
        <v>103.8</v>
      </c>
      <c r="J29" s="839">
        <v>1.5</v>
      </c>
      <c r="K29" s="63">
        <f>G29*I29*J29</f>
        <v>24756300</v>
      </c>
      <c r="L29" s="1529"/>
      <c r="M29" s="1030"/>
    </row>
    <row r="30" spans="1:20" ht="47.25" customHeight="1" x14ac:dyDescent="0.25">
      <c r="A30" s="1021">
        <f t="shared" si="1"/>
        <v>4</v>
      </c>
      <c r="B30" s="1020">
        <f t="shared" si="1"/>
        <v>158</v>
      </c>
      <c r="C30" s="36">
        <f t="shared" si="1"/>
        <v>83</v>
      </c>
      <c r="D30" s="1020" t="str">
        <f t="shared" si="1"/>
        <v>m²</v>
      </c>
      <c r="E30" s="1020" t="str">
        <f t="shared" si="1"/>
        <v>LUK</v>
      </c>
      <c r="F30" s="60">
        <f t="shared" si="1"/>
        <v>2</v>
      </c>
      <c r="G30" s="1560">
        <f t="shared" si="1"/>
        <v>159000</v>
      </c>
      <c r="H30" s="1560"/>
      <c r="I30" s="855">
        <f>I22</f>
        <v>13.8</v>
      </c>
      <c r="J30" s="839">
        <v>1.5</v>
      </c>
      <c r="K30" s="63">
        <f>G30*I30*J30</f>
        <v>3291300</v>
      </c>
      <c r="L30" s="1529"/>
      <c r="M30" s="1030"/>
    </row>
    <row r="31" spans="1:20" s="116" customFormat="1" ht="33" customHeight="1" x14ac:dyDescent="0.25">
      <c r="A31" s="1289" t="s">
        <v>10368</v>
      </c>
      <c r="B31" s="1289"/>
      <c r="C31" s="1289"/>
      <c r="D31" s="1289"/>
      <c r="E31" s="1289"/>
      <c r="F31" s="1289"/>
      <c r="G31" s="1289"/>
      <c r="H31" s="1289"/>
      <c r="I31" s="846">
        <f>SUM(I27:I30)</f>
        <v>1099.8</v>
      </c>
      <c r="J31" s="893"/>
      <c r="K31" s="894">
        <f>SUM(K27:K30)</f>
        <v>262302300</v>
      </c>
      <c r="L31" s="895"/>
      <c r="M31" s="1030"/>
      <c r="O31" s="896"/>
      <c r="P31" s="896"/>
    </row>
    <row r="32" spans="1:20" s="67" customFormat="1" ht="45.75" customHeight="1" x14ac:dyDescent="0.25">
      <c r="A32" s="50">
        <v>2</v>
      </c>
      <c r="B32" s="1294" t="s">
        <v>10369</v>
      </c>
      <c r="C32" s="1294"/>
      <c r="D32" s="1294"/>
      <c r="E32" s="1294"/>
      <c r="F32" s="1294"/>
      <c r="G32" s="1294"/>
      <c r="H32" s="1294"/>
      <c r="I32" s="1295" t="s">
        <v>10370</v>
      </c>
      <c r="J32" s="1468"/>
      <c r="K32" s="1468"/>
      <c r="L32" s="1468"/>
      <c r="M32" s="856"/>
      <c r="O32" s="857"/>
      <c r="P32" s="857"/>
    </row>
    <row r="33" spans="1:17" s="2" customFormat="1" ht="67.5" customHeight="1" x14ac:dyDescent="0.25">
      <c r="A33" s="1020"/>
      <c r="B33" s="1469" t="s">
        <v>10371</v>
      </c>
      <c r="C33" s="1469"/>
      <c r="D33" s="1028" t="s">
        <v>50</v>
      </c>
      <c r="E33" s="1028" t="s">
        <v>51</v>
      </c>
      <c r="F33" s="1028" t="s">
        <v>52</v>
      </c>
      <c r="G33" s="1469" t="s">
        <v>53</v>
      </c>
      <c r="H33" s="1469"/>
      <c r="I33" s="859" t="s">
        <v>54</v>
      </c>
      <c r="J33" s="1028" t="s">
        <v>44</v>
      </c>
      <c r="K33" s="860" t="s">
        <v>35</v>
      </c>
      <c r="L33" s="861" t="s">
        <v>41</v>
      </c>
      <c r="M33" s="821"/>
      <c r="O33" s="862"/>
      <c r="P33" s="862"/>
    </row>
    <row r="34" spans="1:17" ht="34.5" customHeight="1" x14ac:dyDescent="0.25">
      <c r="A34" s="1020"/>
      <c r="B34" s="1285" t="s">
        <v>10372</v>
      </c>
      <c r="C34" s="1285"/>
      <c r="D34" s="1020"/>
      <c r="E34" s="1020" t="s">
        <v>56</v>
      </c>
      <c r="F34" s="1020">
        <v>6</v>
      </c>
      <c r="G34" s="1286">
        <f>20000*30</f>
        <v>600000</v>
      </c>
      <c r="H34" s="1286"/>
      <c r="I34" s="1020">
        <v>2</v>
      </c>
      <c r="J34" s="727">
        <v>0.5</v>
      </c>
      <c r="K34" s="73">
        <f>F34*G34*I34*J34</f>
        <v>3600000</v>
      </c>
      <c r="L34" s="74"/>
      <c r="M34" s="1042"/>
      <c r="O34" s="823"/>
      <c r="P34" s="823"/>
    </row>
    <row r="35" spans="1:17" ht="30.75" customHeight="1" x14ac:dyDescent="0.25">
      <c r="A35" s="1289" t="s">
        <v>10373</v>
      </c>
      <c r="B35" s="1289"/>
      <c r="C35" s="1289"/>
      <c r="D35" s="1289"/>
      <c r="E35" s="1289"/>
      <c r="F35" s="1289"/>
      <c r="G35" s="1289"/>
      <c r="H35" s="1289"/>
      <c r="I35" s="1289"/>
      <c r="J35" s="1289"/>
      <c r="K35" s="76">
        <f>K31+K34</f>
        <v>265902300</v>
      </c>
      <c r="L35" s="74"/>
      <c r="M35" s="822"/>
    </row>
    <row r="36" spans="1:17" ht="43.5" hidden="1" customHeight="1" x14ac:dyDescent="0.25">
      <c r="A36" s="1470" t="s">
        <v>10566</v>
      </c>
      <c r="B36" s="1470"/>
      <c r="C36" s="1470"/>
      <c r="D36" s="1470"/>
      <c r="E36" s="1470"/>
      <c r="F36" s="1470"/>
      <c r="G36" s="1470"/>
      <c r="H36" s="1470"/>
      <c r="I36" s="1470"/>
      <c r="J36" s="1470"/>
      <c r="K36" s="1470"/>
      <c r="L36" s="1470"/>
    </row>
    <row r="37" spans="1:17" ht="41.25" hidden="1" customHeight="1" x14ac:dyDescent="0.25">
      <c r="A37" s="851" t="s">
        <v>25</v>
      </c>
      <c r="B37" s="1507" t="s">
        <v>58</v>
      </c>
      <c r="C37" s="1507"/>
      <c r="D37" s="1507"/>
      <c r="E37" s="1507"/>
      <c r="F37" s="1033" t="s">
        <v>60</v>
      </c>
      <c r="G37" s="1480" t="s">
        <v>31</v>
      </c>
      <c r="H37" s="1480"/>
      <c r="I37" s="865" t="s">
        <v>61</v>
      </c>
      <c r="J37" s="866" t="s">
        <v>34</v>
      </c>
      <c r="K37" s="1027" t="s">
        <v>35</v>
      </c>
      <c r="L37" s="853" t="s">
        <v>41</v>
      </c>
    </row>
    <row r="38" spans="1:17" ht="40.5" hidden="1" customHeight="1" x14ac:dyDescent="0.25">
      <c r="A38" s="1020">
        <v>1</v>
      </c>
      <c r="B38" s="1508" t="str">
        <f>'vật kiến trúc 2026'!B440</f>
        <v>Đồng hồ điện phụ</v>
      </c>
      <c r="C38" s="1508"/>
      <c r="D38" s="1508"/>
      <c r="E38" s="1508"/>
      <c r="F38" s="1019" t="str">
        <f>VLOOKUP(B38,'[3]vật kiến trúc 2026'!$B$3:$D$442,2,0)</f>
        <v>cái</v>
      </c>
      <c r="G38" s="1509">
        <f>VLOOKUP(B38,'[3]vật kiến trúc 2026'!B31:$D$442,3,0)</f>
        <v>750000</v>
      </c>
      <c r="H38" s="1509"/>
      <c r="I38" s="936">
        <v>1</v>
      </c>
      <c r="J38" s="868">
        <v>0.8</v>
      </c>
      <c r="K38" s="844">
        <f t="shared" ref="K38:K41" si="2">ROUND(G38*I38*J38,)</f>
        <v>600000</v>
      </c>
      <c r="L38" s="869" t="e">
        <f>VLOOKUP(B38,'[3]vật kiến trúc 2026'!B32:$L$442,4,0)</f>
        <v>#REF!</v>
      </c>
    </row>
    <row r="39" spans="1:17" ht="40.5" hidden="1" customHeight="1" x14ac:dyDescent="0.25">
      <c r="A39" s="1020">
        <v>2</v>
      </c>
      <c r="B39" s="1508" t="str">
        <f>'vật kiến trúc 2026'!B277</f>
        <v>Trụ sắt tráng kẽm D90 cao 6m</v>
      </c>
      <c r="C39" s="1508"/>
      <c r="D39" s="1508"/>
      <c r="E39" s="1508"/>
      <c r="F39" s="1019" t="str">
        <f>VLOOKUP(B39,'[3]vật kiến trúc 2026'!$B$3:$D$442,2,0)</f>
        <v>trụ</v>
      </c>
      <c r="G39" s="1509">
        <f>VLOOKUP(B39,'[3]vật kiến trúc 2026'!B32:$D$442,3,0)</f>
        <v>864000</v>
      </c>
      <c r="H39" s="1509"/>
      <c r="I39" s="936">
        <v>4</v>
      </c>
      <c r="J39" s="868">
        <v>0.8</v>
      </c>
      <c r="K39" s="844">
        <f t="shared" si="2"/>
        <v>2764800</v>
      </c>
      <c r="L39" s="869" t="str">
        <f>VLOOKUP(B39,'[3]vật kiến trúc 2026'!B33:$L$442,4,0)</f>
        <v>áp bằng trụ điện bằng ống sắt tráng kẽm D90</v>
      </c>
    </row>
    <row r="40" spans="1:17" ht="40.5" hidden="1" customHeight="1" x14ac:dyDescent="0.25">
      <c r="A40" s="1020">
        <v>3</v>
      </c>
      <c r="B40" s="1508" t="str">
        <f>'vật kiến trúc 2026'!B35</f>
        <v>Giếng khoan Ф 140, ống chống nhựa</v>
      </c>
      <c r="C40" s="1508"/>
      <c r="D40" s="1508"/>
      <c r="E40" s="1508"/>
      <c r="F40" s="1019" t="str">
        <f>VLOOKUP(B40,'[3]vật kiến trúc 2026'!$B$3:$D$442,2,0)</f>
        <v>mét</v>
      </c>
      <c r="G40" s="1509">
        <f>VLOOKUP(B40,'[3]vật kiến trúc 2026'!B33:$D$442,3,0)</f>
        <v>864000</v>
      </c>
      <c r="H40" s="1509"/>
      <c r="I40" s="906">
        <v>69</v>
      </c>
      <c r="J40" s="868">
        <v>0.8</v>
      </c>
      <c r="K40" s="844">
        <f t="shared" si="2"/>
        <v>47692800</v>
      </c>
      <c r="L40" s="869" t="e">
        <f>VLOOKUP(B40,'[3]vật kiến trúc 2026'!B34:$L$442,4,0)</f>
        <v>#REF!</v>
      </c>
    </row>
    <row r="41" spans="1:17" ht="40.5" hidden="1" customHeight="1" x14ac:dyDescent="0.25">
      <c r="A41" s="1020">
        <v>4</v>
      </c>
      <c r="B41" s="1508" t="str">
        <f>B40</f>
        <v>Giếng khoan Ф 140, ống chống nhựa</v>
      </c>
      <c r="C41" s="1508"/>
      <c r="D41" s="1508"/>
      <c r="E41" s="1508"/>
      <c r="F41" s="1019" t="str">
        <f>VLOOKUP(B41,'[3]vật kiến trúc 2026'!$B$3:$D$442,2,0)</f>
        <v>mét</v>
      </c>
      <c r="G41" s="1509">
        <f>VLOOKUP(B41,'[3]vật kiến trúc 2026'!B34:$D$442,3,0)</f>
        <v>864000</v>
      </c>
      <c r="H41" s="1509"/>
      <c r="I41" s="906">
        <v>48</v>
      </c>
      <c r="J41" s="868">
        <v>0.8</v>
      </c>
      <c r="K41" s="844">
        <f t="shared" si="2"/>
        <v>33177600</v>
      </c>
      <c r="L41" s="869" t="e">
        <f>VLOOKUP(B41,'[3]vật kiến trúc 2026'!B35:$L$442,4,0)</f>
        <v>#REF!</v>
      </c>
    </row>
    <row r="42" spans="1:17" ht="23.25" hidden="1" customHeight="1" x14ac:dyDescent="0.25">
      <c r="A42" s="1480" t="s">
        <v>85</v>
      </c>
      <c r="B42" s="1480"/>
      <c r="C42" s="1480"/>
      <c r="D42" s="1480"/>
      <c r="E42" s="1480"/>
      <c r="F42" s="1480"/>
      <c r="G42" s="1480"/>
      <c r="H42" s="1480"/>
      <c r="I42" s="1480"/>
      <c r="J42" s="1480"/>
      <c r="K42" s="871"/>
      <c r="L42" s="872"/>
    </row>
    <row r="43" spans="1:17" ht="46.5" customHeight="1" x14ac:dyDescent="0.25">
      <c r="A43" s="1481" t="s">
        <v>10573</v>
      </c>
      <c r="B43" s="1481"/>
      <c r="C43" s="1481"/>
      <c r="D43" s="1481"/>
      <c r="E43" s="1481"/>
      <c r="F43" s="1481"/>
      <c r="G43" s="1481"/>
      <c r="H43" s="1481"/>
      <c r="I43" s="1481"/>
      <c r="J43" s="1481"/>
      <c r="K43" s="1481"/>
      <c r="L43" s="1481"/>
      <c r="M43" s="903"/>
      <c r="N43" s="926"/>
      <c r="O43" s="931"/>
    </row>
    <row r="44" spans="1:17" ht="56.25" customHeight="1" x14ac:dyDescent="0.25">
      <c r="A44" s="1027" t="s">
        <v>25</v>
      </c>
      <c r="B44" s="1480" t="s">
        <v>87</v>
      </c>
      <c r="C44" s="1480"/>
      <c r="D44" s="1480"/>
      <c r="E44" s="1480"/>
      <c r="F44" s="1027" t="s">
        <v>60</v>
      </c>
      <c r="G44" s="1027" t="s">
        <v>31</v>
      </c>
      <c r="H44" s="1033" t="s">
        <v>10516</v>
      </c>
      <c r="I44" s="865" t="s">
        <v>61</v>
      </c>
      <c r="J44" s="866" t="s">
        <v>34</v>
      </c>
      <c r="K44" s="1027" t="s">
        <v>35</v>
      </c>
      <c r="L44" s="853" t="s">
        <v>41</v>
      </c>
      <c r="M44" s="3"/>
      <c r="N44" s="2"/>
      <c r="O44" s="927"/>
      <c r="P44" s="928"/>
      <c r="Q44" s="932"/>
    </row>
    <row r="45" spans="1:17" ht="39" customHeight="1" x14ac:dyDescent="0.25">
      <c r="A45" s="1021">
        <v>1</v>
      </c>
      <c r="B45" s="1544" t="str">
        <f>'CÂY TRỒNG 2026'!B4</f>
        <v>Cây lúa Hè Thu, Mùa</v>
      </c>
      <c r="C45" s="1544"/>
      <c r="D45" s="1544"/>
      <c r="E45" s="1544"/>
      <c r="F45" s="1019" t="str">
        <f>VLOOKUP(B45,'[3]CÂY TRỒNG 2026'!$B$3:$D$10269,2,0)</f>
        <v>ha</v>
      </c>
      <c r="G45" s="732">
        <f>VLOOKUP(B45,'[3]CÂY TRỒNG 2026'!$B$3:$D$10269,3,0)</f>
        <v>25500000</v>
      </c>
      <c r="H45" s="909">
        <f>VLOOKUP(B45,'CÂY TRỒNG 2026'!$B$3:$E$9990,4,0)</f>
        <v>0</v>
      </c>
      <c r="I45" s="870">
        <f>I23/10000</f>
        <v>0.10997999999999999</v>
      </c>
      <c r="J45" s="727">
        <v>1</v>
      </c>
      <c r="K45" s="1032">
        <f t="shared" ref="K45" si="3">ROUND(G45*I45*J45,)</f>
        <v>2804490</v>
      </c>
      <c r="L45" s="934"/>
      <c r="M45" s="931"/>
      <c r="N45" s="90"/>
      <c r="Q45" s="933"/>
    </row>
    <row r="46" spans="1:17" ht="28.5" customHeight="1" x14ac:dyDescent="0.25">
      <c r="A46" s="1480" t="s">
        <v>111</v>
      </c>
      <c r="B46" s="1480"/>
      <c r="C46" s="1480"/>
      <c r="D46" s="1480"/>
      <c r="E46" s="1480"/>
      <c r="F46" s="1480"/>
      <c r="G46" s="1480"/>
      <c r="H46" s="1480"/>
      <c r="I46" s="1480"/>
      <c r="J46" s="1480"/>
      <c r="K46" s="111">
        <f>SUM(K45:K45)</f>
        <v>2804490</v>
      </c>
      <c r="L46" s="872"/>
      <c r="M46" s="874"/>
      <c r="N46" s="3"/>
    </row>
    <row r="47" spans="1:17" ht="41.25" customHeight="1" x14ac:dyDescent="0.25">
      <c r="A47" s="1481" t="s">
        <v>10429</v>
      </c>
      <c r="B47" s="1482"/>
      <c r="C47" s="1482"/>
      <c r="D47" s="1482"/>
      <c r="E47" s="1482"/>
      <c r="F47" s="1482"/>
      <c r="G47" s="1482"/>
      <c r="H47" s="1482"/>
      <c r="I47" s="1482"/>
      <c r="J47" s="1482"/>
      <c r="K47" s="111">
        <f>IF(K23+K35+K42+K46&lt;20000000,2000000,IF(K23+K35+K42+K46&lt;50000000,4000000,IF(K23+K35+K42+K46&lt;100000000,8000000,IF(K23+K35+K42+K46&lt;200000000,12000000,IF(K23+K35+K42+K46&lt;500000000,16000000,20000000)))))</f>
        <v>16000000</v>
      </c>
      <c r="L47" s="112" t="s">
        <v>113</v>
      </c>
      <c r="N47" s="921"/>
    </row>
    <row r="48" spans="1:17" ht="30" customHeight="1" x14ac:dyDescent="0.25">
      <c r="A48" s="1480" t="s">
        <v>10574</v>
      </c>
      <c r="B48" s="1480"/>
      <c r="C48" s="1480"/>
      <c r="D48" s="1480"/>
      <c r="E48" s="1480"/>
      <c r="F48" s="1480"/>
      <c r="G48" s="1480"/>
      <c r="H48" s="1480"/>
      <c r="I48" s="1480"/>
      <c r="J48" s="1480"/>
      <c r="K48" s="875">
        <f>K47+K46+K42+K23+K35</f>
        <v>492799948</v>
      </c>
      <c r="L48" s="872"/>
      <c r="M48" s="114">
        <f>K47+K35+K23+K46+K42</f>
        <v>492799948</v>
      </c>
    </row>
    <row r="49" spans="1:16" s="116" customFormat="1" ht="37.5" customHeight="1" x14ac:dyDescent="0.25">
      <c r="A49" s="1483" t="s">
        <v>115</v>
      </c>
      <c r="B49" s="1483"/>
      <c r="C49" s="1483"/>
      <c r="D49" s="1483"/>
      <c r="E49" s="1483"/>
      <c r="F49" s="1483"/>
      <c r="G49" s="1483"/>
      <c r="H49" s="1483"/>
      <c r="I49" s="1483"/>
      <c r="J49" s="1483"/>
      <c r="K49" s="1483"/>
      <c r="L49" s="1483"/>
      <c r="M49" s="1030"/>
      <c r="O49" s="876"/>
      <c r="P49" s="876"/>
    </row>
    <row r="50" spans="1:16" s="119" customFormat="1" ht="37.5" customHeight="1" x14ac:dyDescent="0.25">
      <c r="A50" s="1479" t="s">
        <v>10375</v>
      </c>
      <c r="B50" s="1479"/>
      <c r="C50" s="1479"/>
      <c r="D50" s="1479"/>
      <c r="E50" s="1479"/>
      <c r="F50" s="1479"/>
      <c r="G50" s="1479"/>
      <c r="H50" s="1479"/>
      <c r="I50" s="1479"/>
      <c r="J50" s="1479"/>
      <c r="K50" s="1479"/>
      <c r="L50" s="1479"/>
      <c r="M50" s="1025"/>
      <c r="O50" s="876"/>
      <c r="P50" s="876"/>
    </row>
    <row r="51" spans="1:16" s="119" customFormat="1" ht="54" customHeight="1" x14ac:dyDescent="0.25">
      <c r="A51" s="1479" t="s">
        <v>117</v>
      </c>
      <c r="B51" s="1479"/>
      <c r="C51" s="1479"/>
      <c r="D51" s="1479"/>
      <c r="E51" s="1479"/>
      <c r="F51" s="1479"/>
      <c r="G51" s="1479"/>
      <c r="H51" s="1479"/>
      <c r="I51" s="1479"/>
      <c r="J51" s="1479"/>
      <c r="K51" s="877">
        <f>K48</f>
        <v>492799948</v>
      </c>
      <c r="L51" s="1026" t="s">
        <v>118</v>
      </c>
      <c r="M51" s="1025"/>
      <c r="O51" s="876"/>
      <c r="P51" s="876"/>
    </row>
    <row r="52" spans="1:16" s="119" customFormat="1" ht="14.25" x14ac:dyDescent="0.25">
      <c r="A52" s="1479" t="s">
        <v>119</v>
      </c>
      <c r="B52" s="1479"/>
      <c r="C52" s="1479"/>
      <c r="D52" s="1479"/>
      <c r="E52" s="1479"/>
      <c r="F52" s="1479"/>
      <c r="G52" s="1479"/>
      <c r="H52" s="1479"/>
      <c r="I52" s="1479"/>
      <c r="J52" s="1479"/>
      <c r="K52" s="1479"/>
      <c r="L52" s="1479"/>
      <c r="M52" s="1025"/>
      <c r="O52" s="876"/>
      <c r="P52" s="876"/>
    </row>
    <row r="53" spans="1:16" s="123" customFormat="1" ht="15" customHeight="1" x14ac:dyDescent="0.25">
      <c r="A53" s="1484" t="s">
        <v>120</v>
      </c>
      <c r="B53" s="1484"/>
      <c r="C53" s="1484"/>
      <c r="D53" s="879"/>
      <c r="E53" s="879"/>
      <c r="F53" s="1485" t="s">
        <v>10444</v>
      </c>
      <c r="G53" s="1485"/>
      <c r="H53" s="1485"/>
      <c r="I53" s="1485"/>
      <c r="J53" s="1485"/>
      <c r="K53" s="879"/>
      <c r="L53" s="1025" t="s">
        <v>122</v>
      </c>
      <c r="M53" s="1025"/>
      <c r="O53" s="753"/>
      <c r="P53" s="753"/>
    </row>
    <row r="54" spans="1:16" s="123" customFormat="1" x14ac:dyDescent="0.25">
      <c r="A54" s="880"/>
      <c r="B54" s="880"/>
      <c r="C54" s="880"/>
      <c r="L54" s="1025" t="s">
        <v>123</v>
      </c>
      <c r="M54" s="756"/>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x14ac:dyDescent="0.25">
      <c r="A60" s="881"/>
      <c r="B60" s="761"/>
      <c r="C60" s="761"/>
      <c r="G60" s="761"/>
      <c r="H60" s="761"/>
      <c r="I60" s="882"/>
      <c r="L60" s="883"/>
      <c r="M60" s="761"/>
      <c r="O60" s="753"/>
      <c r="P60" s="753"/>
    </row>
    <row r="61" spans="1:16" s="123" customFormat="1" ht="22.5" customHeight="1" x14ac:dyDescent="0.25">
      <c r="A61" s="1486" t="s">
        <v>125</v>
      </c>
      <c r="B61" s="1486"/>
      <c r="C61" s="1486"/>
      <c r="D61" s="879"/>
      <c r="E61" s="879"/>
      <c r="F61" s="1485" t="s">
        <v>126</v>
      </c>
      <c r="G61" s="1485"/>
      <c r="H61" s="1485"/>
      <c r="I61" s="1485" t="s">
        <v>126</v>
      </c>
      <c r="J61" s="1485"/>
      <c r="K61" s="879"/>
      <c r="L61" s="1025" t="s">
        <v>127</v>
      </c>
      <c r="M61" s="756"/>
      <c r="O61" s="753"/>
      <c r="P61" s="753"/>
    </row>
  </sheetData>
  <mergeCells count="67">
    <mergeCell ref="A61:C61"/>
    <mergeCell ref="F61:J61"/>
    <mergeCell ref="L19:L22"/>
    <mergeCell ref="A48:J48"/>
    <mergeCell ref="A49:L49"/>
    <mergeCell ref="A50:L50"/>
    <mergeCell ref="A51:J51"/>
    <mergeCell ref="A52:L52"/>
    <mergeCell ref="A53:C53"/>
    <mergeCell ref="F53:J53"/>
    <mergeCell ref="A42:J42"/>
    <mergeCell ref="A43:L43"/>
    <mergeCell ref="B44:E44"/>
    <mergeCell ref="B45:E45"/>
    <mergeCell ref="A46:J46"/>
    <mergeCell ref="A47:J47"/>
    <mergeCell ref="B39:E39"/>
    <mergeCell ref="G39:H39"/>
    <mergeCell ref="B40:E40"/>
    <mergeCell ref="G40:H40"/>
    <mergeCell ref="B41:E41"/>
    <mergeCell ref="G41:H41"/>
    <mergeCell ref="A35:J35"/>
    <mergeCell ref="A36:L36"/>
    <mergeCell ref="B37:E37"/>
    <mergeCell ref="G37:H37"/>
    <mergeCell ref="B38:E38"/>
    <mergeCell ref="G38:H38"/>
    <mergeCell ref="B32:H32"/>
    <mergeCell ref="I32:L32"/>
    <mergeCell ref="B33:C33"/>
    <mergeCell ref="G33:H33"/>
    <mergeCell ref="B34:C34"/>
    <mergeCell ref="G34:H34"/>
    <mergeCell ref="G29:H29"/>
    <mergeCell ref="G30:H30"/>
    <mergeCell ref="A31:H31"/>
    <mergeCell ref="A23:H23"/>
    <mergeCell ref="A24:K24"/>
    <mergeCell ref="B25:H25"/>
    <mergeCell ref="I25:L25"/>
    <mergeCell ref="G26:H26"/>
    <mergeCell ref="G27:H27"/>
    <mergeCell ref="L27:L30"/>
    <mergeCell ref="G28:H28"/>
    <mergeCell ref="I23:J23"/>
    <mergeCell ref="E12:L12"/>
    <mergeCell ref="E15:L15"/>
    <mergeCell ref="A16:L16"/>
    <mergeCell ref="A17:L17"/>
    <mergeCell ref="A7:L7"/>
    <mergeCell ref="E8:L8"/>
    <mergeCell ref="A9:D9"/>
    <mergeCell ref="E9:F9"/>
    <mergeCell ref="A10:B10"/>
    <mergeCell ref="N10:T10"/>
    <mergeCell ref="A2:G2"/>
    <mergeCell ref="I2:L2"/>
    <mergeCell ref="A3:G3"/>
    <mergeCell ref="I3:L3"/>
    <mergeCell ref="I5:L5"/>
    <mergeCell ref="A6:L6"/>
    <mergeCell ref="I18:J18"/>
    <mergeCell ref="I19:J19"/>
    <mergeCell ref="I20:J20"/>
    <mergeCell ref="I21:J21"/>
    <mergeCell ref="I22:J22"/>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9"/>
  <sheetViews>
    <sheetView topLeftCell="A2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33</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10645</v>
      </c>
      <c r="F8" s="1442"/>
      <c r="G8" s="1442"/>
      <c r="H8" s="1442"/>
      <c r="I8" s="1442"/>
      <c r="J8" s="1442"/>
      <c r="K8" s="1442"/>
      <c r="L8" s="1442"/>
      <c r="N8" s="828"/>
      <c r="O8" s="823"/>
      <c r="P8" s="823"/>
    </row>
    <row r="9" spans="1:22" ht="34.5" customHeight="1" x14ac:dyDescent="0.25">
      <c r="A9" s="1443" t="s">
        <v>9</v>
      </c>
      <c r="B9" s="1443"/>
      <c r="C9" s="1443"/>
      <c r="D9" s="1443"/>
      <c r="E9" s="1444" t="s">
        <v>10646</v>
      </c>
      <c r="F9" s="1444"/>
      <c r="G9" s="1029"/>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10647</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I22</f>
        <v>561.29999999999995</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70.25" customHeight="1" x14ac:dyDescent="0.25">
      <c r="A15" s="1031" t="s">
        <v>21</v>
      </c>
      <c r="B15" s="1031"/>
      <c r="C15" s="1031"/>
      <c r="E15" s="1446" t="s">
        <v>10654</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10655</v>
      </c>
      <c r="M18" s="97">
        <v>550000</v>
      </c>
      <c r="N18" s="1007"/>
      <c r="O18" s="1007"/>
      <c r="P18" s="1007"/>
      <c r="Q18" s="1007"/>
      <c r="R18" s="1007"/>
      <c r="S18" s="1007"/>
      <c r="T18" s="1007"/>
    </row>
    <row r="19" spans="1:20" s="2" customFormat="1" ht="39.75" customHeight="1" x14ac:dyDescent="0.25">
      <c r="A19" s="1039">
        <v>1</v>
      </c>
      <c r="B19" s="899">
        <v>89</v>
      </c>
      <c r="C19" s="899">
        <v>84</v>
      </c>
      <c r="D19" s="35" t="s">
        <v>18</v>
      </c>
      <c r="E19" s="901" t="s">
        <v>10450</v>
      </c>
      <c r="F19" s="1043">
        <v>2</v>
      </c>
      <c r="G19" s="841">
        <f>0.3*530000</f>
        <v>159000</v>
      </c>
      <c r="H19" s="904">
        <v>1.19</v>
      </c>
      <c r="I19" s="1510">
        <v>353.4</v>
      </c>
      <c r="J19" s="1511"/>
      <c r="K19" s="844">
        <f>ROUND(G19*H19*I19,)</f>
        <v>66866814</v>
      </c>
      <c r="L19" s="1500" t="s">
        <v>10466</v>
      </c>
      <c r="M19" s="1008">
        <f>M18*1.19</f>
        <v>654500</v>
      </c>
      <c r="N19" s="1007"/>
      <c r="O19" s="1007"/>
      <c r="P19" s="1007"/>
      <c r="Q19" s="1007"/>
      <c r="R19" s="1007"/>
      <c r="S19" s="1007"/>
      <c r="T19" s="1007"/>
    </row>
    <row r="20" spans="1:20" s="2" customFormat="1" ht="39.75" customHeight="1" x14ac:dyDescent="0.25">
      <c r="A20" s="1039">
        <v>2</v>
      </c>
      <c r="B20" s="902">
        <v>94</v>
      </c>
      <c r="C20" s="902">
        <v>84</v>
      </c>
      <c r="D20" s="35" t="s">
        <v>18</v>
      </c>
      <c r="E20" s="901" t="s">
        <v>10450</v>
      </c>
      <c r="F20" s="1046">
        <v>2</v>
      </c>
      <c r="G20" s="841">
        <f>0.3*530000</f>
        <v>159000</v>
      </c>
      <c r="H20" s="904">
        <v>1.19</v>
      </c>
      <c r="I20" s="1510">
        <v>0.1</v>
      </c>
      <c r="J20" s="1511">
        <v>1</v>
      </c>
      <c r="K20" s="844">
        <f t="shared" ref="K20:K21" si="0">ROUND(G20*H20*I20,)</f>
        <v>18921</v>
      </c>
      <c r="L20" s="1500"/>
      <c r="M20" s="1047" t="s">
        <v>10511</v>
      </c>
      <c r="N20" s="1007"/>
      <c r="O20" s="1007"/>
      <c r="P20" s="1007"/>
      <c r="Q20" s="1007"/>
      <c r="R20" s="1007"/>
      <c r="S20" s="1007"/>
      <c r="T20" s="1007"/>
    </row>
    <row r="21" spans="1:20" s="2" customFormat="1" ht="39.75" customHeight="1" x14ac:dyDescent="0.25">
      <c r="A21" s="1039">
        <v>3</v>
      </c>
      <c r="B21" s="899">
        <v>68</v>
      </c>
      <c r="C21" s="899">
        <v>84</v>
      </c>
      <c r="D21" s="35" t="s">
        <v>18</v>
      </c>
      <c r="E21" s="901" t="s">
        <v>10450</v>
      </c>
      <c r="F21" s="1043">
        <v>2</v>
      </c>
      <c r="G21" s="841">
        <f>0.3*530000</f>
        <v>159000</v>
      </c>
      <c r="H21" s="904">
        <v>1.19</v>
      </c>
      <c r="I21" s="1510">
        <v>207.8</v>
      </c>
      <c r="J21" s="1511">
        <v>1</v>
      </c>
      <c r="K21" s="844">
        <f t="shared" si="0"/>
        <v>39317838</v>
      </c>
      <c r="L21" s="1500"/>
      <c r="M21" s="1008"/>
      <c r="N21" s="1007"/>
      <c r="O21" s="1007"/>
      <c r="P21" s="1007"/>
      <c r="Q21" s="1007"/>
      <c r="R21" s="1007"/>
      <c r="S21" s="1007"/>
      <c r="T21" s="1007"/>
    </row>
    <row r="22" spans="1:20" ht="33.75" customHeight="1" x14ac:dyDescent="0.25">
      <c r="A22" s="1480" t="s">
        <v>39</v>
      </c>
      <c r="B22" s="1480"/>
      <c r="C22" s="1480"/>
      <c r="D22" s="1480"/>
      <c r="E22" s="1480"/>
      <c r="F22" s="1480"/>
      <c r="G22" s="1480"/>
      <c r="H22" s="1480"/>
      <c r="I22" s="1512">
        <f>SUM(I19:I21)</f>
        <v>561.29999999999995</v>
      </c>
      <c r="J22" s="1513"/>
      <c r="K22" s="848">
        <f>SUM(K19:K21)</f>
        <v>106203573</v>
      </c>
      <c r="L22" s="849"/>
      <c r="N22" s="1007"/>
      <c r="O22" s="1007"/>
      <c r="P22" s="1007"/>
      <c r="Q22" s="1007"/>
      <c r="R22" s="1007"/>
      <c r="S22" s="1007"/>
      <c r="T22" s="1007"/>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53"/>
      <c r="B25" s="850" t="s">
        <v>26</v>
      </c>
      <c r="C25" s="851" t="s">
        <v>27</v>
      </c>
      <c r="D25" s="1028" t="s">
        <v>10361</v>
      </c>
      <c r="E25" s="1028" t="s">
        <v>29</v>
      </c>
      <c r="F25" s="1028" t="s">
        <v>30</v>
      </c>
      <c r="G25" s="1469" t="s">
        <v>31</v>
      </c>
      <c r="H25" s="1469"/>
      <c r="I25" s="852" t="s">
        <v>33</v>
      </c>
      <c r="J25" s="1028" t="s">
        <v>44</v>
      </c>
      <c r="K25" s="1028" t="s">
        <v>35</v>
      </c>
      <c r="L25" s="49" t="s">
        <v>41</v>
      </c>
      <c r="M25" s="1030"/>
    </row>
    <row r="26" spans="1:20" ht="47.25" customHeight="1" x14ac:dyDescent="0.25">
      <c r="A26" s="1020">
        <f t="shared" ref="A26:G28" si="1">A19</f>
        <v>1</v>
      </c>
      <c r="B26" s="1020">
        <f t="shared" si="1"/>
        <v>89</v>
      </c>
      <c r="C26" s="36">
        <f t="shared" si="1"/>
        <v>84</v>
      </c>
      <c r="D26" s="1020" t="str">
        <f t="shared" si="1"/>
        <v>m²</v>
      </c>
      <c r="E26" s="1020" t="str">
        <f t="shared" si="1"/>
        <v>LUK</v>
      </c>
      <c r="F26" s="60">
        <f t="shared" si="1"/>
        <v>2</v>
      </c>
      <c r="G26" s="1560">
        <f t="shared" si="1"/>
        <v>159000</v>
      </c>
      <c r="H26" s="1560"/>
      <c r="I26" s="855">
        <f>I19</f>
        <v>353.4</v>
      </c>
      <c r="J26" s="839">
        <v>1.5</v>
      </c>
      <c r="K26" s="63">
        <f>G26*I26*J26</f>
        <v>84285900</v>
      </c>
      <c r="L26" s="1505" t="s">
        <v>10749</v>
      </c>
      <c r="M26" s="1030"/>
    </row>
    <row r="27" spans="1:20" ht="47.25" customHeight="1" x14ac:dyDescent="0.25">
      <c r="A27" s="1020">
        <f t="shared" si="1"/>
        <v>2</v>
      </c>
      <c r="B27" s="1020">
        <f t="shared" si="1"/>
        <v>94</v>
      </c>
      <c r="C27" s="36">
        <f t="shared" si="1"/>
        <v>84</v>
      </c>
      <c r="D27" s="1020" t="str">
        <f t="shared" si="1"/>
        <v>m²</v>
      </c>
      <c r="E27" s="1020" t="str">
        <f t="shared" si="1"/>
        <v>LUK</v>
      </c>
      <c r="F27" s="60">
        <f t="shared" si="1"/>
        <v>2</v>
      </c>
      <c r="G27" s="1560">
        <f t="shared" si="1"/>
        <v>159000</v>
      </c>
      <c r="H27" s="1560"/>
      <c r="I27" s="855">
        <f>I20</f>
        <v>0.1</v>
      </c>
      <c r="J27" s="839">
        <v>1.5</v>
      </c>
      <c r="K27" s="63">
        <f>G27*I27*J27</f>
        <v>23850</v>
      </c>
      <c r="L27" s="1505"/>
      <c r="M27" s="1030"/>
    </row>
    <row r="28" spans="1:20" ht="47.25" customHeight="1" x14ac:dyDescent="0.25">
      <c r="A28" s="1020">
        <f t="shared" si="1"/>
        <v>3</v>
      </c>
      <c r="B28" s="1020">
        <f t="shared" si="1"/>
        <v>68</v>
      </c>
      <c r="C28" s="36">
        <f t="shared" si="1"/>
        <v>84</v>
      </c>
      <c r="D28" s="1020" t="str">
        <f t="shared" si="1"/>
        <v>m²</v>
      </c>
      <c r="E28" s="1020" t="str">
        <f t="shared" si="1"/>
        <v>LUK</v>
      </c>
      <c r="F28" s="60">
        <f t="shared" si="1"/>
        <v>2</v>
      </c>
      <c r="G28" s="1560">
        <f t="shared" si="1"/>
        <v>159000</v>
      </c>
      <c r="H28" s="1560"/>
      <c r="I28" s="855">
        <f>I21</f>
        <v>207.8</v>
      </c>
      <c r="J28" s="839">
        <v>1.5</v>
      </c>
      <c r="K28" s="63">
        <f>G28*I28*J28</f>
        <v>49560300</v>
      </c>
      <c r="L28" s="1505"/>
      <c r="M28" s="1030"/>
    </row>
    <row r="29" spans="1:20" s="116" customFormat="1" ht="33" customHeight="1" x14ac:dyDescent="0.25">
      <c r="A29" s="1289" t="s">
        <v>10368</v>
      </c>
      <c r="B29" s="1289"/>
      <c r="C29" s="1289"/>
      <c r="D29" s="1289"/>
      <c r="E29" s="1289"/>
      <c r="F29" s="1289"/>
      <c r="G29" s="1289"/>
      <c r="H29" s="1289"/>
      <c r="I29" s="846">
        <f>SUM(I26:I28)</f>
        <v>561.29999999999995</v>
      </c>
      <c r="J29" s="893"/>
      <c r="K29" s="894">
        <f>SUM(K26:K28)</f>
        <v>133870050</v>
      </c>
      <c r="L29" s="895"/>
      <c r="M29" s="1030"/>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2" customFormat="1" ht="67.5" customHeight="1" x14ac:dyDescent="0.25">
      <c r="A31" s="1020"/>
      <c r="B31" s="1469" t="s">
        <v>10371</v>
      </c>
      <c r="C31" s="1469"/>
      <c r="D31" s="1028" t="s">
        <v>50</v>
      </c>
      <c r="E31" s="1028" t="s">
        <v>51</v>
      </c>
      <c r="F31" s="1028" t="s">
        <v>52</v>
      </c>
      <c r="G31" s="1469" t="s">
        <v>53</v>
      </c>
      <c r="H31" s="1469"/>
      <c r="I31" s="859" t="s">
        <v>54</v>
      </c>
      <c r="J31" s="1028" t="s">
        <v>44</v>
      </c>
      <c r="K31" s="860" t="s">
        <v>35</v>
      </c>
      <c r="L31" s="861" t="s">
        <v>41</v>
      </c>
      <c r="M31" s="821"/>
      <c r="O31" s="862"/>
      <c r="P31" s="862"/>
    </row>
    <row r="32" spans="1:20" ht="34.5" customHeight="1" x14ac:dyDescent="0.25">
      <c r="A32" s="1020"/>
      <c r="B32" s="1285" t="s">
        <v>10372</v>
      </c>
      <c r="C32" s="1285"/>
      <c r="D32" s="1020"/>
      <c r="E32" s="1020" t="s">
        <v>56</v>
      </c>
      <c r="F32" s="1020">
        <v>6</v>
      </c>
      <c r="G32" s="1286">
        <f>20000*30</f>
        <v>600000</v>
      </c>
      <c r="H32" s="1286"/>
      <c r="I32" s="1020">
        <v>1</v>
      </c>
      <c r="J32" s="727">
        <v>0.5</v>
      </c>
      <c r="K32" s="73">
        <f>F32*G32*I32*J32</f>
        <v>1800000</v>
      </c>
      <c r="L32" s="74"/>
      <c r="M32" s="1042"/>
      <c r="O32" s="823"/>
      <c r="P32" s="823"/>
    </row>
    <row r="33" spans="1:17" ht="30.75" customHeight="1" x14ac:dyDescent="0.25">
      <c r="A33" s="1289" t="s">
        <v>10373</v>
      </c>
      <c r="B33" s="1289"/>
      <c r="C33" s="1289"/>
      <c r="D33" s="1289"/>
      <c r="E33" s="1289"/>
      <c r="F33" s="1289"/>
      <c r="G33" s="1289"/>
      <c r="H33" s="1289"/>
      <c r="I33" s="1289"/>
      <c r="J33" s="1289"/>
      <c r="K33" s="76">
        <f>K29+K32</f>
        <v>135670050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033" t="s">
        <v>60</v>
      </c>
      <c r="G35" s="1480" t="s">
        <v>31</v>
      </c>
      <c r="H35" s="1480"/>
      <c r="I35" s="865" t="s">
        <v>61</v>
      </c>
      <c r="J35" s="866" t="s">
        <v>34</v>
      </c>
      <c r="K35" s="1027" t="s">
        <v>35</v>
      </c>
      <c r="L35" s="853" t="s">
        <v>41</v>
      </c>
    </row>
    <row r="36" spans="1:17" ht="40.5" hidden="1" customHeight="1" x14ac:dyDescent="0.25">
      <c r="A36" s="1020">
        <v>1</v>
      </c>
      <c r="B36" s="1508" t="str">
        <f>'vật kiến trúc 2026'!B440</f>
        <v>Đồng hồ điện phụ</v>
      </c>
      <c r="C36" s="1508"/>
      <c r="D36" s="1508"/>
      <c r="E36" s="1508"/>
      <c r="F36" s="1019" t="str">
        <f>VLOOKUP(B36,'[3]vật kiến trúc 2026'!$B$3:$D$442,2,0)</f>
        <v>cái</v>
      </c>
      <c r="G36" s="1509">
        <f>VLOOKUP(B36,'[3]vật kiến trúc 2026'!B31:$D$442,3,0)</f>
        <v>750000</v>
      </c>
      <c r="H36" s="1509"/>
      <c r="I36" s="936">
        <v>1</v>
      </c>
      <c r="J36" s="868">
        <v>0.8</v>
      </c>
      <c r="K36" s="844">
        <f t="shared" ref="K36:K39" si="2">ROUND(G36*I36*J36,)</f>
        <v>600000</v>
      </c>
      <c r="L36" s="869" t="e">
        <f>VLOOKUP(B36,'[3]vật kiến trúc 2026'!B32:$L$442,4,0)</f>
        <v>#REF!</v>
      </c>
    </row>
    <row r="37" spans="1:17" ht="40.5" hidden="1" customHeight="1" x14ac:dyDescent="0.25">
      <c r="A37" s="1020">
        <v>2</v>
      </c>
      <c r="B37" s="1508" t="str">
        <f>'vật kiến trúc 2026'!B277</f>
        <v>Trụ sắt tráng kẽm D90 cao 6m</v>
      </c>
      <c r="C37" s="1508"/>
      <c r="D37" s="1508"/>
      <c r="E37" s="1508"/>
      <c r="F37" s="1019" t="str">
        <f>VLOOKUP(B37,'[3]vật kiến trúc 2026'!$B$3:$D$442,2,0)</f>
        <v>trụ</v>
      </c>
      <c r="G37" s="1509">
        <f>VLOOKUP(B37,'[3]vật kiến trúc 2026'!B32:$D$442,3,0)</f>
        <v>864000</v>
      </c>
      <c r="H37" s="1509"/>
      <c r="I37" s="936">
        <v>4</v>
      </c>
      <c r="J37" s="868">
        <v>0.8</v>
      </c>
      <c r="K37" s="844">
        <f t="shared" si="2"/>
        <v>2764800</v>
      </c>
      <c r="L37" s="869" t="str">
        <f>VLOOKUP(B37,'[3]vật kiến trúc 2026'!B33:$L$442,4,0)</f>
        <v>áp bằng trụ điện bằng ống sắt tráng kẽm D90</v>
      </c>
    </row>
    <row r="38" spans="1:17" ht="40.5" hidden="1" customHeight="1" x14ac:dyDescent="0.25">
      <c r="A38" s="1020">
        <v>3</v>
      </c>
      <c r="B38" s="1508" t="str">
        <f>'vật kiến trúc 2026'!B35</f>
        <v>Giếng khoan Ф 140, ống chống nhựa</v>
      </c>
      <c r="C38" s="1508"/>
      <c r="D38" s="1508"/>
      <c r="E38" s="1508"/>
      <c r="F38" s="1019" t="str">
        <f>VLOOKUP(B38,'[3]vật kiến trúc 2026'!$B$3:$D$442,2,0)</f>
        <v>mét</v>
      </c>
      <c r="G38" s="1509">
        <f>VLOOKUP(B38,'[3]vật kiến trúc 2026'!B33:$D$442,3,0)</f>
        <v>864000</v>
      </c>
      <c r="H38" s="1509"/>
      <c r="I38" s="906">
        <v>69</v>
      </c>
      <c r="J38" s="868">
        <v>0.8</v>
      </c>
      <c r="K38" s="844">
        <f t="shared" si="2"/>
        <v>47692800</v>
      </c>
      <c r="L38" s="869" t="e">
        <f>VLOOKUP(B38,'[3]vật kiến trúc 2026'!B34:$L$442,4,0)</f>
        <v>#REF!</v>
      </c>
    </row>
    <row r="39" spans="1:17" ht="40.5" hidden="1" customHeight="1" x14ac:dyDescent="0.25">
      <c r="A39" s="1020">
        <v>4</v>
      </c>
      <c r="B39" s="1508" t="str">
        <f>B38</f>
        <v>Giếng khoan Ф 140, ống chống nhựa</v>
      </c>
      <c r="C39" s="1508"/>
      <c r="D39" s="1508"/>
      <c r="E39" s="1508"/>
      <c r="F39" s="1019" t="str">
        <f>VLOOKUP(B39,'[3]vật kiến trúc 2026'!$B$3:$D$442,2,0)</f>
        <v>mét</v>
      </c>
      <c r="G39" s="1509">
        <f>VLOOKUP(B39,'[3]vật kiến trúc 2026'!B34:$D$442,3,0)</f>
        <v>864000</v>
      </c>
      <c r="H39" s="1509"/>
      <c r="I39" s="906">
        <v>48</v>
      </c>
      <c r="J39" s="868">
        <v>0.8</v>
      </c>
      <c r="K39" s="844">
        <f t="shared" si="2"/>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926"/>
      <c r="O41" s="931"/>
    </row>
    <row r="42" spans="1:17" ht="56.25" customHeight="1" x14ac:dyDescent="0.25">
      <c r="A42" s="1027" t="s">
        <v>25</v>
      </c>
      <c r="B42" s="1480" t="s">
        <v>87</v>
      </c>
      <c r="C42" s="1480"/>
      <c r="D42" s="1480"/>
      <c r="E42" s="1480"/>
      <c r="F42" s="1027" t="s">
        <v>60</v>
      </c>
      <c r="G42" s="1027" t="s">
        <v>31</v>
      </c>
      <c r="H42" s="1033" t="s">
        <v>10516</v>
      </c>
      <c r="I42" s="865" t="s">
        <v>61</v>
      </c>
      <c r="J42" s="866" t="s">
        <v>34</v>
      </c>
      <c r="K42" s="1027" t="s">
        <v>35</v>
      </c>
      <c r="L42" s="853" t="s">
        <v>41</v>
      </c>
      <c r="M42" s="3"/>
      <c r="N42" s="2"/>
      <c r="O42" s="927"/>
      <c r="P42" s="928"/>
      <c r="Q42" s="932"/>
    </row>
    <row r="43" spans="1:17" ht="39" customHeight="1" x14ac:dyDescent="0.25">
      <c r="A43" s="1020">
        <v>1</v>
      </c>
      <c r="B43" s="1544" t="str">
        <f>'CÂY TRỒNG 2026'!B4</f>
        <v>Cây lúa Hè Thu, Mùa</v>
      </c>
      <c r="C43" s="1544"/>
      <c r="D43" s="1544"/>
      <c r="E43" s="1544"/>
      <c r="F43" s="1019" t="str">
        <f>VLOOKUP(B43,'[3]CÂY TRỒNG 2026'!$B$3:$D$10269,2,0)</f>
        <v>ha</v>
      </c>
      <c r="G43" s="732">
        <f>VLOOKUP(B43,'[3]CÂY TRỒNG 2026'!$B$3:$D$10269,3,0)</f>
        <v>25500000</v>
      </c>
      <c r="H43" s="909">
        <f>VLOOKUP(B43,'CÂY TRỒNG 2026'!$B$3:$E$9990,4,0)</f>
        <v>0</v>
      </c>
      <c r="I43" s="870">
        <f>I22/10000</f>
        <v>5.6129999999999992E-2</v>
      </c>
      <c r="J43" s="727">
        <v>1</v>
      </c>
      <c r="K43" s="1032">
        <f t="shared" ref="K43" si="3">ROUND(G43*I43*J43,)</f>
        <v>1431315</v>
      </c>
      <c r="L43" s="934"/>
      <c r="M43" s="931"/>
      <c r="N43" s="90"/>
      <c r="Q43" s="933"/>
    </row>
    <row r="44" spans="1:17" ht="28.5" customHeight="1" x14ac:dyDescent="0.25">
      <c r="A44" s="1480" t="s">
        <v>111</v>
      </c>
      <c r="B44" s="1480"/>
      <c r="C44" s="1480"/>
      <c r="D44" s="1480"/>
      <c r="E44" s="1480"/>
      <c r="F44" s="1480"/>
      <c r="G44" s="1480"/>
      <c r="H44" s="1480"/>
      <c r="I44" s="1480"/>
      <c r="J44" s="1480"/>
      <c r="K44" s="111">
        <f>SUM(K43:K43)</f>
        <v>1431315</v>
      </c>
      <c r="L44" s="872"/>
      <c r="M44" s="874"/>
      <c r="N44" s="3"/>
    </row>
    <row r="45" spans="1:17" ht="41.25" customHeight="1" x14ac:dyDescent="0.25">
      <c r="A45" s="1481" t="s">
        <v>10429</v>
      </c>
      <c r="B45" s="1482"/>
      <c r="C45" s="1482"/>
      <c r="D45" s="1482"/>
      <c r="E45" s="1482"/>
      <c r="F45" s="1482"/>
      <c r="G45" s="1482"/>
      <c r="H45" s="1482"/>
      <c r="I45" s="1482"/>
      <c r="J45" s="1482"/>
      <c r="K45" s="111">
        <f>IF(K22+K33+K40+K44&lt;20000000,2000000,IF(K22+K33+K40+K44&lt;50000000,4000000,IF(K22+K33+K40+K44&lt;100000000,8000000,IF(K22+K33+K40+K44&lt;200000000,12000000,IF(K22+K33+K40+K44&lt;500000000,16000000,20000000)))))</f>
        <v>16000000</v>
      </c>
      <c r="L45" s="112" t="s">
        <v>113</v>
      </c>
      <c r="N45" s="921"/>
    </row>
    <row r="46" spans="1:17" ht="30" customHeight="1" x14ac:dyDescent="0.25">
      <c r="A46" s="1480" t="s">
        <v>10574</v>
      </c>
      <c r="B46" s="1480"/>
      <c r="C46" s="1480"/>
      <c r="D46" s="1480"/>
      <c r="E46" s="1480"/>
      <c r="F46" s="1480"/>
      <c r="G46" s="1480"/>
      <c r="H46" s="1480"/>
      <c r="I46" s="1480"/>
      <c r="J46" s="1480"/>
      <c r="K46" s="875">
        <f>K45+K44+K40+K22+K33</f>
        <v>259304938</v>
      </c>
      <c r="L46" s="872"/>
      <c r="M46" s="114">
        <f>K45+K33+K22+K44+K40</f>
        <v>259304938</v>
      </c>
    </row>
    <row r="47" spans="1:17" s="116" customFormat="1" ht="37.5" customHeight="1" x14ac:dyDescent="0.25">
      <c r="A47" s="1483" t="s">
        <v>115</v>
      </c>
      <c r="B47" s="1483"/>
      <c r="C47" s="1483"/>
      <c r="D47" s="1483"/>
      <c r="E47" s="1483"/>
      <c r="F47" s="1483"/>
      <c r="G47" s="1483"/>
      <c r="H47" s="1483"/>
      <c r="I47" s="1483"/>
      <c r="J47" s="1483"/>
      <c r="K47" s="1483"/>
      <c r="L47" s="1483"/>
      <c r="M47" s="1030"/>
      <c r="O47" s="876"/>
      <c r="P47" s="876"/>
    </row>
    <row r="48" spans="1:17" s="119" customFormat="1" ht="37.5" customHeight="1" x14ac:dyDescent="0.25">
      <c r="A48" s="1479" t="s">
        <v>10375</v>
      </c>
      <c r="B48" s="1479"/>
      <c r="C48" s="1479"/>
      <c r="D48" s="1479"/>
      <c r="E48" s="1479"/>
      <c r="F48" s="1479"/>
      <c r="G48" s="1479"/>
      <c r="H48" s="1479"/>
      <c r="I48" s="1479"/>
      <c r="J48" s="1479"/>
      <c r="K48" s="1479"/>
      <c r="L48" s="1479"/>
      <c r="M48" s="1025"/>
      <c r="O48" s="876"/>
      <c r="P48" s="876"/>
    </row>
    <row r="49" spans="1:16" s="119" customFormat="1" ht="54" customHeight="1" x14ac:dyDescent="0.25">
      <c r="A49" s="1479" t="s">
        <v>117</v>
      </c>
      <c r="B49" s="1479"/>
      <c r="C49" s="1479"/>
      <c r="D49" s="1479"/>
      <c r="E49" s="1479"/>
      <c r="F49" s="1479"/>
      <c r="G49" s="1479"/>
      <c r="H49" s="1479"/>
      <c r="I49" s="1479"/>
      <c r="J49" s="1479"/>
      <c r="K49" s="877">
        <f>K46</f>
        <v>259304938</v>
      </c>
      <c r="L49" s="1026" t="s">
        <v>118</v>
      </c>
      <c r="M49" s="1025"/>
      <c r="O49" s="876"/>
      <c r="P49" s="876"/>
    </row>
    <row r="50" spans="1:16" s="119" customFormat="1" ht="14.25" x14ac:dyDescent="0.25">
      <c r="A50" s="1479" t="s">
        <v>119</v>
      </c>
      <c r="B50" s="1479"/>
      <c r="C50" s="1479"/>
      <c r="D50" s="1479"/>
      <c r="E50" s="1479"/>
      <c r="F50" s="1479"/>
      <c r="G50" s="1479"/>
      <c r="H50" s="1479"/>
      <c r="I50" s="1479"/>
      <c r="J50" s="1479"/>
      <c r="K50" s="1479"/>
      <c r="L50" s="1479"/>
      <c r="M50" s="1025"/>
      <c r="O50" s="876"/>
      <c r="P50" s="876"/>
    </row>
    <row r="51" spans="1:16" s="123" customFormat="1" ht="15" customHeight="1" x14ac:dyDescent="0.25">
      <c r="A51" s="1484" t="s">
        <v>120</v>
      </c>
      <c r="B51" s="1484"/>
      <c r="C51" s="1484"/>
      <c r="D51" s="879"/>
      <c r="E51" s="879"/>
      <c r="F51" s="1485" t="s">
        <v>10444</v>
      </c>
      <c r="G51" s="1485"/>
      <c r="H51" s="1485"/>
      <c r="I51" s="1485"/>
      <c r="J51" s="1485"/>
      <c r="K51" s="879"/>
      <c r="L51" s="1025" t="s">
        <v>122</v>
      </c>
      <c r="M51" s="1025"/>
      <c r="O51" s="753"/>
      <c r="P51" s="753"/>
    </row>
    <row r="52" spans="1:16" s="123" customFormat="1" x14ac:dyDescent="0.25">
      <c r="A52" s="880"/>
      <c r="B52" s="880"/>
      <c r="C52" s="880"/>
      <c r="L52" s="1025" t="s">
        <v>123</v>
      </c>
      <c r="M52" s="756"/>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ht="22.5" customHeight="1" x14ac:dyDescent="0.25">
      <c r="A59" s="1486" t="s">
        <v>125</v>
      </c>
      <c r="B59" s="1486"/>
      <c r="C59" s="1486"/>
      <c r="D59" s="879"/>
      <c r="E59" s="879"/>
      <c r="F59" s="1485" t="s">
        <v>126</v>
      </c>
      <c r="G59" s="1485"/>
      <c r="H59" s="1485"/>
      <c r="I59" s="1485" t="s">
        <v>126</v>
      </c>
      <c r="J59" s="1485"/>
      <c r="K59" s="879"/>
      <c r="L59" s="1025" t="s">
        <v>127</v>
      </c>
      <c r="M59" s="756"/>
      <c r="O59" s="753"/>
      <c r="P59" s="753"/>
    </row>
  </sheetData>
  <mergeCells count="65">
    <mergeCell ref="A59:C59"/>
    <mergeCell ref="F59:J59"/>
    <mergeCell ref="A46:J46"/>
    <mergeCell ref="A47:L47"/>
    <mergeCell ref="A48:L48"/>
    <mergeCell ref="A49:J49"/>
    <mergeCell ref="A50:L50"/>
    <mergeCell ref="A51:C51"/>
    <mergeCell ref="F51:J51"/>
    <mergeCell ref="A45:J45"/>
    <mergeCell ref="B37:E37"/>
    <mergeCell ref="G37:H37"/>
    <mergeCell ref="B38:E38"/>
    <mergeCell ref="G38:H38"/>
    <mergeCell ref="B39:E39"/>
    <mergeCell ref="G39:H39"/>
    <mergeCell ref="A40:J40"/>
    <mergeCell ref="A41:L41"/>
    <mergeCell ref="B42:E42"/>
    <mergeCell ref="B43:E43"/>
    <mergeCell ref="A44:J44"/>
    <mergeCell ref="A33:J33"/>
    <mergeCell ref="A34:L34"/>
    <mergeCell ref="B35:E35"/>
    <mergeCell ref="G35:H35"/>
    <mergeCell ref="B36:E36"/>
    <mergeCell ref="G36:H36"/>
    <mergeCell ref="B32:C32"/>
    <mergeCell ref="G32:H32"/>
    <mergeCell ref="A23:K23"/>
    <mergeCell ref="B24:H24"/>
    <mergeCell ref="I24:L24"/>
    <mergeCell ref="G25:H25"/>
    <mergeCell ref="G26:H26"/>
    <mergeCell ref="L26:L28"/>
    <mergeCell ref="G27:H27"/>
    <mergeCell ref="G28:H28"/>
    <mergeCell ref="A29:H29"/>
    <mergeCell ref="B30:H30"/>
    <mergeCell ref="I30:L30"/>
    <mergeCell ref="B31:C31"/>
    <mergeCell ref="G31:H31"/>
    <mergeCell ref="A22:H22"/>
    <mergeCell ref="A7:L7"/>
    <mergeCell ref="E8:L8"/>
    <mergeCell ref="A9:D9"/>
    <mergeCell ref="E9:F9"/>
    <mergeCell ref="A10:B10"/>
    <mergeCell ref="E12:L12"/>
    <mergeCell ref="E15:L15"/>
    <mergeCell ref="A16:L16"/>
    <mergeCell ref="A17:L17"/>
    <mergeCell ref="L19:L21"/>
    <mergeCell ref="I18:J18"/>
    <mergeCell ref="I19:J19"/>
    <mergeCell ref="I20:J20"/>
    <mergeCell ref="I21:J21"/>
    <mergeCell ref="I22:J22"/>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2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34</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tr">
        <f>'[6]Tổng hợp'!$B$156</f>
        <v>Ông Vy Văn Giác (sử dụng đất) - ông Nông Văn Vạn (đứng tên GCNQSDĐ)</v>
      </c>
      <c r="F8" s="1442"/>
      <c r="G8" s="1442"/>
      <c r="H8" s="1442"/>
      <c r="I8" s="1442"/>
      <c r="J8" s="1442"/>
      <c r="K8" s="1442"/>
      <c r="L8" s="1442"/>
      <c r="N8" s="828"/>
      <c r="O8" s="823"/>
      <c r="P8" s="823"/>
    </row>
    <row r="9" spans="1:22" ht="34.5" customHeight="1" x14ac:dyDescent="0.25">
      <c r="A9" s="1443" t="s">
        <v>9</v>
      </c>
      <c r="B9" s="1443"/>
      <c r="C9" s="1443"/>
      <c r="D9" s="1443"/>
      <c r="E9" s="1444" t="str">
        <f>'[4]21. vy văn giác'!$E$9</f>
        <v>020059004878</v>
      </c>
      <c r="F9" s="1444"/>
      <c r="G9" s="1029"/>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10656</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I21</f>
        <v>104</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70.25" customHeight="1" x14ac:dyDescent="0.25">
      <c r="A15" s="1031" t="s">
        <v>21</v>
      </c>
      <c r="B15" s="1031"/>
      <c r="C15" s="1031"/>
      <c r="E15" s="1446" t="s">
        <v>10658</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10657</v>
      </c>
      <c r="M18" s="97">
        <v>550000</v>
      </c>
      <c r="N18" s="1007"/>
      <c r="O18" s="1007"/>
      <c r="P18" s="1007"/>
      <c r="Q18" s="1007"/>
      <c r="R18" s="1007"/>
      <c r="S18" s="1007"/>
      <c r="T18" s="1007"/>
    </row>
    <row r="19" spans="1:20" s="2" customFormat="1" ht="39.75" customHeight="1" x14ac:dyDescent="0.25">
      <c r="A19" s="1039">
        <v>1</v>
      </c>
      <c r="B19" s="899">
        <v>277</v>
      </c>
      <c r="C19" s="899">
        <v>84</v>
      </c>
      <c r="D19" s="35" t="s">
        <v>18</v>
      </c>
      <c r="E19" s="901" t="s">
        <v>10450</v>
      </c>
      <c r="F19" s="1043">
        <v>2</v>
      </c>
      <c r="G19" s="841">
        <f>0.3*530000</f>
        <v>159000</v>
      </c>
      <c r="H19" s="904">
        <v>1.19</v>
      </c>
      <c r="I19" s="1510">
        <v>90.2</v>
      </c>
      <c r="J19" s="1511"/>
      <c r="K19" s="844">
        <f>ROUND(G19*H19*I19,)</f>
        <v>17066742</v>
      </c>
      <c r="L19" s="1500" t="s">
        <v>10466</v>
      </c>
      <c r="M19" s="1008">
        <f>M18*1.19</f>
        <v>654500</v>
      </c>
      <c r="N19" s="1007"/>
      <c r="O19" s="1007"/>
      <c r="P19" s="1007"/>
      <c r="Q19" s="1007"/>
      <c r="R19" s="1007"/>
      <c r="S19" s="1007"/>
      <c r="T19" s="1007"/>
    </row>
    <row r="20" spans="1:20" s="2" customFormat="1" ht="39.75" customHeight="1" x14ac:dyDescent="0.25">
      <c r="A20" s="1039">
        <v>2</v>
      </c>
      <c r="B20" s="899">
        <v>63</v>
      </c>
      <c r="C20" s="899">
        <v>84</v>
      </c>
      <c r="D20" s="35" t="s">
        <v>18</v>
      </c>
      <c r="E20" s="901" t="s">
        <v>10450</v>
      </c>
      <c r="F20" s="1046">
        <v>2</v>
      </c>
      <c r="G20" s="841">
        <f>0.3*530000</f>
        <v>159000</v>
      </c>
      <c r="H20" s="904">
        <v>1.19</v>
      </c>
      <c r="I20" s="1510">
        <v>13.8</v>
      </c>
      <c r="J20" s="1511">
        <v>1</v>
      </c>
      <c r="K20" s="844">
        <f>ROUND(G20*H20*I20,)</f>
        <v>2611098</v>
      </c>
      <c r="L20" s="1500"/>
      <c r="M20" s="1047"/>
      <c r="N20" s="1007"/>
      <c r="O20" s="1007"/>
      <c r="P20" s="1007"/>
      <c r="Q20" s="1007"/>
      <c r="R20" s="1007"/>
      <c r="S20" s="1007"/>
      <c r="T20" s="1007"/>
    </row>
    <row r="21" spans="1:20" ht="33.75" customHeight="1" x14ac:dyDescent="0.25">
      <c r="A21" s="1480" t="s">
        <v>39</v>
      </c>
      <c r="B21" s="1480"/>
      <c r="C21" s="1480"/>
      <c r="D21" s="1480"/>
      <c r="E21" s="1480"/>
      <c r="F21" s="1480"/>
      <c r="G21" s="1480"/>
      <c r="H21" s="1480"/>
      <c r="I21" s="1512">
        <f>SUM(I19:I20)</f>
        <v>104</v>
      </c>
      <c r="J21" s="1513"/>
      <c r="K21" s="848">
        <f>SUM(K19:K20)</f>
        <v>19677840</v>
      </c>
      <c r="L21" s="849"/>
      <c r="N21" s="1007"/>
      <c r="O21" s="1007"/>
      <c r="P21" s="1007"/>
      <c r="Q21" s="1007"/>
      <c r="R21" s="1007"/>
      <c r="S21" s="1007"/>
      <c r="T21" s="1007"/>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53"/>
      <c r="B24" s="850" t="s">
        <v>26</v>
      </c>
      <c r="C24" s="851" t="s">
        <v>27</v>
      </c>
      <c r="D24" s="1028" t="s">
        <v>10361</v>
      </c>
      <c r="E24" s="1028" t="s">
        <v>29</v>
      </c>
      <c r="F24" s="1028" t="s">
        <v>30</v>
      </c>
      <c r="G24" s="1469" t="s">
        <v>31</v>
      </c>
      <c r="H24" s="1469"/>
      <c r="I24" s="852" t="s">
        <v>33</v>
      </c>
      <c r="J24" s="1028" t="s">
        <v>44</v>
      </c>
      <c r="K24" s="1028" t="s">
        <v>35</v>
      </c>
      <c r="L24" s="49" t="s">
        <v>41</v>
      </c>
      <c r="M24" s="1030"/>
    </row>
    <row r="25" spans="1:20" ht="78" customHeight="1" x14ac:dyDescent="0.25">
      <c r="A25" s="1020">
        <f t="shared" ref="A25:G26" si="0">A19</f>
        <v>1</v>
      </c>
      <c r="B25" s="1020">
        <f t="shared" si="0"/>
        <v>277</v>
      </c>
      <c r="C25" s="36">
        <f t="shared" si="0"/>
        <v>84</v>
      </c>
      <c r="D25" s="1020" t="str">
        <f t="shared" si="0"/>
        <v>m²</v>
      </c>
      <c r="E25" s="1020" t="str">
        <f t="shared" si="0"/>
        <v>LUK</v>
      </c>
      <c r="F25" s="60">
        <f t="shared" si="0"/>
        <v>2</v>
      </c>
      <c r="G25" s="1560">
        <f t="shared" si="0"/>
        <v>159000</v>
      </c>
      <c r="H25" s="1560"/>
      <c r="I25" s="855">
        <f>I19</f>
        <v>90.2</v>
      </c>
      <c r="J25" s="839">
        <v>1.5</v>
      </c>
      <c r="K25" s="63">
        <f>G25*I25*J25</f>
        <v>21512700</v>
      </c>
      <c r="L25" s="1505" t="s">
        <v>10749</v>
      </c>
      <c r="M25" s="1030"/>
    </row>
    <row r="26" spans="1:20" ht="78" customHeight="1" x14ac:dyDescent="0.25">
      <c r="A26" s="1020">
        <f t="shared" si="0"/>
        <v>2</v>
      </c>
      <c r="B26" s="1020">
        <f t="shared" si="0"/>
        <v>63</v>
      </c>
      <c r="C26" s="36">
        <f t="shared" si="0"/>
        <v>84</v>
      </c>
      <c r="D26" s="1020" t="str">
        <f t="shared" si="0"/>
        <v>m²</v>
      </c>
      <c r="E26" s="1020" t="str">
        <f t="shared" si="0"/>
        <v>LUK</v>
      </c>
      <c r="F26" s="60">
        <f t="shared" si="0"/>
        <v>2</v>
      </c>
      <c r="G26" s="1560">
        <f t="shared" si="0"/>
        <v>159000</v>
      </c>
      <c r="H26" s="1560"/>
      <c r="I26" s="855">
        <f>I20</f>
        <v>13.8</v>
      </c>
      <c r="J26" s="839">
        <v>1.5</v>
      </c>
      <c r="K26" s="63">
        <f>G26*I26*J26</f>
        <v>3291300</v>
      </c>
      <c r="L26" s="1505"/>
      <c r="M26" s="1030"/>
    </row>
    <row r="27" spans="1:20" s="116" customFormat="1" ht="33" customHeight="1" x14ac:dyDescent="0.25">
      <c r="A27" s="1289" t="s">
        <v>10368</v>
      </c>
      <c r="B27" s="1289"/>
      <c r="C27" s="1289"/>
      <c r="D27" s="1289"/>
      <c r="E27" s="1289"/>
      <c r="F27" s="1289"/>
      <c r="G27" s="1289"/>
      <c r="H27" s="1289"/>
      <c r="I27" s="846">
        <f>SUM(I25:I26)</f>
        <v>104</v>
      </c>
      <c r="J27" s="893"/>
      <c r="K27" s="894">
        <f>SUM(K25:K26)</f>
        <v>24804000</v>
      </c>
      <c r="L27" s="895"/>
      <c r="M27" s="1030"/>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2" customFormat="1" ht="67.5" customHeight="1" x14ac:dyDescent="0.25">
      <c r="A29" s="1020"/>
      <c r="B29" s="1469" t="s">
        <v>10371</v>
      </c>
      <c r="C29" s="1469"/>
      <c r="D29" s="1028" t="s">
        <v>50</v>
      </c>
      <c r="E29" s="1028" t="s">
        <v>51</v>
      </c>
      <c r="F29" s="1028" t="s">
        <v>52</v>
      </c>
      <c r="G29" s="1469" t="s">
        <v>53</v>
      </c>
      <c r="H29" s="1469"/>
      <c r="I29" s="859" t="s">
        <v>54</v>
      </c>
      <c r="J29" s="1028" t="s">
        <v>44</v>
      </c>
      <c r="K29" s="860" t="s">
        <v>35</v>
      </c>
      <c r="L29" s="861" t="s">
        <v>41</v>
      </c>
      <c r="M29" s="821"/>
      <c r="O29" s="862"/>
      <c r="P29" s="862"/>
    </row>
    <row r="30" spans="1:20" ht="34.5" customHeight="1" x14ac:dyDescent="0.25">
      <c r="A30" s="1020"/>
      <c r="B30" s="1285" t="s">
        <v>10372</v>
      </c>
      <c r="C30" s="1285"/>
      <c r="D30" s="1020"/>
      <c r="E30" s="1020" t="s">
        <v>56</v>
      </c>
      <c r="F30" s="1020">
        <v>6</v>
      </c>
      <c r="G30" s="1286">
        <f>20000*30</f>
        <v>600000</v>
      </c>
      <c r="H30" s="1286"/>
      <c r="I30" s="1020">
        <v>1</v>
      </c>
      <c r="J30" s="727">
        <v>0.5</v>
      </c>
      <c r="K30" s="73">
        <f>F30*G30*I30*J30</f>
        <v>1800000</v>
      </c>
      <c r="L30" s="74"/>
      <c r="M30" s="1042"/>
      <c r="O30" s="823"/>
      <c r="P30" s="823"/>
    </row>
    <row r="31" spans="1:20" ht="30.75" customHeight="1" x14ac:dyDescent="0.25">
      <c r="A31" s="1289" t="s">
        <v>10373</v>
      </c>
      <c r="B31" s="1289"/>
      <c r="C31" s="1289"/>
      <c r="D31" s="1289"/>
      <c r="E31" s="1289"/>
      <c r="F31" s="1289"/>
      <c r="G31" s="1289"/>
      <c r="H31" s="1289"/>
      <c r="I31" s="1289"/>
      <c r="J31" s="1289"/>
      <c r="K31" s="76">
        <f>K27+K30</f>
        <v>26604000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033" t="s">
        <v>60</v>
      </c>
      <c r="G33" s="1480" t="s">
        <v>31</v>
      </c>
      <c r="H33" s="1480"/>
      <c r="I33" s="865" t="s">
        <v>61</v>
      </c>
      <c r="J33" s="866" t="s">
        <v>34</v>
      </c>
      <c r="K33" s="1027" t="s">
        <v>35</v>
      </c>
      <c r="L33" s="853" t="s">
        <v>41</v>
      </c>
    </row>
    <row r="34" spans="1:17" ht="40.5" hidden="1" customHeight="1" x14ac:dyDescent="0.25">
      <c r="A34" s="1020">
        <v>1</v>
      </c>
      <c r="B34" s="1508" t="str">
        <f>'vật kiến trúc 2026'!B440</f>
        <v>Đồng hồ điện phụ</v>
      </c>
      <c r="C34" s="1508"/>
      <c r="D34" s="1508"/>
      <c r="E34" s="1508"/>
      <c r="F34" s="1019" t="str">
        <f>VLOOKUP(B34,'[3]vật kiến trúc 2026'!$B$3:$D$442,2,0)</f>
        <v>cái</v>
      </c>
      <c r="G34" s="1509">
        <f>VLOOKUP(B34,'[3]vật kiến trúc 2026'!B31:$D$442,3,0)</f>
        <v>750000</v>
      </c>
      <c r="H34" s="1509"/>
      <c r="I34" s="936">
        <v>1</v>
      </c>
      <c r="J34" s="868">
        <v>0.8</v>
      </c>
      <c r="K34" s="844">
        <f t="shared" ref="K34:K37" si="1">ROUND(G34*I34*J34,)</f>
        <v>600000</v>
      </c>
      <c r="L34" s="869" t="e">
        <f>VLOOKUP(B34,'[3]vật kiến trúc 2026'!B32:$L$442,4,0)</f>
        <v>#REF!</v>
      </c>
    </row>
    <row r="35" spans="1:17" ht="40.5" hidden="1" customHeight="1" x14ac:dyDescent="0.25">
      <c r="A35" s="1020">
        <v>2</v>
      </c>
      <c r="B35" s="1508" t="str">
        <f>'vật kiến trúc 2026'!B277</f>
        <v>Trụ sắt tráng kẽm D90 cao 6m</v>
      </c>
      <c r="C35" s="1508"/>
      <c r="D35" s="1508"/>
      <c r="E35" s="1508"/>
      <c r="F35" s="1019" t="str">
        <f>VLOOKUP(B35,'[3]vật kiến trúc 2026'!$B$3:$D$442,2,0)</f>
        <v>trụ</v>
      </c>
      <c r="G35" s="1509">
        <f>VLOOKUP(B35,'[3]vật kiến trúc 2026'!B32:$D$442,3,0)</f>
        <v>864000</v>
      </c>
      <c r="H35" s="1509"/>
      <c r="I35" s="936">
        <v>4</v>
      </c>
      <c r="J35" s="868">
        <v>0.8</v>
      </c>
      <c r="K35" s="844">
        <f t="shared" si="1"/>
        <v>2764800</v>
      </c>
      <c r="L35" s="869" t="str">
        <f>VLOOKUP(B35,'[3]vật kiến trúc 2026'!B33:$L$442,4,0)</f>
        <v>áp bằng trụ điện bằng ống sắt tráng kẽm D90</v>
      </c>
    </row>
    <row r="36" spans="1:17" ht="40.5" hidden="1" customHeight="1" x14ac:dyDescent="0.25">
      <c r="A36" s="1020">
        <v>3</v>
      </c>
      <c r="B36" s="1508" t="str">
        <f>'vật kiến trúc 2026'!B35</f>
        <v>Giếng khoan Ф 140, ống chống nhựa</v>
      </c>
      <c r="C36" s="1508"/>
      <c r="D36" s="1508"/>
      <c r="E36" s="1508"/>
      <c r="F36" s="1019" t="str">
        <f>VLOOKUP(B36,'[3]vật kiến trúc 2026'!$B$3:$D$442,2,0)</f>
        <v>mét</v>
      </c>
      <c r="G36" s="1509">
        <f>VLOOKUP(B36,'[3]vật kiến trúc 2026'!B33:$D$442,3,0)</f>
        <v>864000</v>
      </c>
      <c r="H36" s="1509"/>
      <c r="I36" s="906">
        <v>69</v>
      </c>
      <c r="J36" s="868">
        <v>0.8</v>
      </c>
      <c r="K36" s="844">
        <f t="shared" si="1"/>
        <v>47692800</v>
      </c>
      <c r="L36" s="869" t="e">
        <f>VLOOKUP(B36,'[3]vật kiến trúc 2026'!B34:$L$442,4,0)</f>
        <v>#REF!</v>
      </c>
    </row>
    <row r="37" spans="1:17" ht="40.5" hidden="1" customHeight="1" x14ac:dyDescent="0.25">
      <c r="A37" s="1020">
        <v>4</v>
      </c>
      <c r="B37" s="1508" t="str">
        <f>B36</f>
        <v>Giếng khoan Ф 140, ống chống nhựa</v>
      </c>
      <c r="C37" s="1508"/>
      <c r="D37" s="1508"/>
      <c r="E37" s="1508"/>
      <c r="F37" s="1019" t="str">
        <f>VLOOKUP(B37,'[3]vật kiến trúc 2026'!$B$3:$D$442,2,0)</f>
        <v>mét</v>
      </c>
      <c r="G37" s="1509">
        <f>VLOOKUP(B37,'[3]vật kiến trúc 2026'!B34:$D$442,3,0)</f>
        <v>864000</v>
      </c>
      <c r="H37" s="1509"/>
      <c r="I37" s="906">
        <v>48</v>
      </c>
      <c r="J37" s="868">
        <v>0.8</v>
      </c>
      <c r="K37" s="844">
        <f t="shared" si="1"/>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03"/>
      <c r="N39" s="926"/>
      <c r="O39" s="931"/>
    </row>
    <row r="40" spans="1:17" ht="56.25" customHeight="1" x14ac:dyDescent="0.25">
      <c r="A40" s="1027" t="s">
        <v>25</v>
      </c>
      <c r="B40" s="1480" t="s">
        <v>87</v>
      </c>
      <c r="C40" s="1480"/>
      <c r="D40" s="1480"/>
      <c r="E40" s="1480"/>
      <c r="F40" s="1027" t="s">
        <v>60</v>
      </c>
      <c r="G40" s="1027" t="s">
        <v>31</v>
      </c>
      <c r="H40" s="1033" t="s">
        <v>10516</v>
      </c>
      <c r="I40" s="865" t="s">
        <v>61</v>
      </c>
      <c r="J40" s="866" t="s">
        <v>34</v>
      </c>
      <c r="K40" s="1027" t="s">
        <v>35</v>
      </c>
      <c r="L40" s="853" t="s">
        <v>41</v>
      </c>
      <c r="M40" s="3"/>
      <c r="N40" s="2"/>
      <c r="O40" s="927"/>
      <c r="P40" s="928"/>
      <c r="Q40" s="932"/>
    </row>
    <row r="41" spans="1:17" ht="39" customHeight="1" x14ac:dyDescent="0.25">
      <c r="A41" s="1020">
        <v>1</v>
      </c>
      <c r="B41" s="1544" t="str">
        <f>'CÂY TRỒNG 2026'!B4</f>
        <v>Cây lúa Hè Thu, Mùa</v>
      </c>
      <c r="C41" s="1544"/>
      <c r="D41" s="1544"/>
      <c r="E41" s="1544"/>
      <c r="F41" s="1019" t="str">
        <f>VLOOKUP(B41,'[3]CÂY TRỒNG 2026'!$B$3:$D$10269,2,0)</f>
        <v>ha</v>
      </c>
      <c r="G41" s="732">
        <f>VLOOKUP(B41,'[3]CÂY TRỒNG 2026'!$B$3:$D$10269,3,0)</f>
        <v>25500000</v>
      </c>
      <c r="H41" s="909">
        <f>VLOOKUP(B41,'CÂY TRỒNG 2026'!$B$3:$E$9990,4,0)</f>
        <v>0</v>
      </c>
      <c r="I41" s="870">
        <f>I21/10000</f>
        <v>1.04E-2</v>
      </c>
      <c r="J41" s="727">
        <v>1</v>
      </c>
      <c r="K41" s="1032">
        <f t="shared" ref="K41" si="2">ROUND(G41*I41*J41,)</f>
        <v>265200</v>
      </c>
      <c r="L41" s="934"/>
      <c r="M41" s="931"/>
      <c r="N41" s="90"/>
      <c r="Q41" s="933"/>
    </row>
    <row r="42" spans="1:17" ht="28.5" customHeight="1" x14ac:dyDescent="0.25">
      <c r="A42" s="1480" t="s">
        <v>111</v>
      </c>
      <c r="B42" s="1480"/>
      <c r="C42" s="1480"/>
      <c r="D42" s="1480"/>
      <c r="E42" s="1480"/>
      <c r="F42" s="1480"/>
      <c r="G42" s="1480"/>
      <c r="H42" s="1480"/>
      <c r="I42" s="1480"/>
      <c r="J42" s="1480"/>
      <c r="K42" s="111">
        <f>SUM(K41:K41)</f>
        <v>265200</v>
      </c>
      <c r="L42" s="872"/>
      <c r="M42" s="874"/>
      <c r="N42" s="3"/>
    </row>
    <row r="43" spans="1:17" ht="41.25" customHeight="1" x14ac:dyDescent="0.25">
      <c r="A43" s="1481" t="s">
        <v>10429</v>
      </c>
      <c r="B43" s="1482"/>
      <c r="C43" s="1482"/>
      <c r="D43" s="1482"/>
      <c r="E43" s="1482"/>
      <c r="F43" s="1482"/>
      <c r="G43" s="1482"/>
      <c r="H43" s="1482"/>
      <c r="I43" s="1482"/>
      <c r="J43" s="1482"/>
      <c r="K43" s="111">
        <f>IF(K21+K31+K38+K42&lt;20000000,2000000,IF(K21+K31+K38+K42&lt;50000000,4000000,IF(K21+K31+K38+K42&lt;100000000,8000000,IF(K21+K31+K38+K42&lt;200000000,12000000,IF(K21+K31+K38+K42&lt;500000000,16000000,20000000)))))</f>
        <v>4000000</v>
      </c>
      <c r="L43" s="112" t="s">
        <v>113</v>
      </c>
      <c r="N43" s="921"/>
    </row>
    <row r="44" spans="1:17" ht="30" customHeight="1" x14ac:dyDescent="0.25">
      <c r="A44" s="1480" t="s">
        <v>10574</v>
      </c>
      <c r="B44" s="1480"/>
      <c r="C44" s="1480"/>
      <c r="D44" s="1480"/>
      <c r="E44" s="1480"/>
      <c r="F44" s="1480"/>
      <c r="G44" s="1480"/>
      <c r="H44" s="1480"/>
      <c r="I44" s="1480"/>
      <c r="J44" s="1480"/>
      <c r="K44" s="875">
        <f>K43+K42+K38+K21+K31</f>
        <v>50547040</v>
      </c>
      <c r="L44" s="872"/>
      <c r="M44" s="114">
        <f>K43+K31+K21+K42+K38</f>
        <v>50547040</v>
      </c>
    </row>
    <row r="45" spans="1:17" s="116" customFormat="1" ht="37.5" customHeight="1" x14ac:dyDescent="0.25">
      <c r="A45" s="1483" t="s">
        <v>115</v>
      </c>
      <c r="B45" s="1483"/>
      <c r="C45" s="1483"/>
      <c r="D45" s="1483"/>
      <c r="E45" s="1483"/>
      <c r="F45" s="1483"/>
      <c r="G45" s="1483"/>
      <c r="H45" s="1483"/>
      <c r="I45" s="1483"/>
      <c r="J45" s="1483"/>
      <c r="K45" s="1483"/>
      <c r="L45" s="1483"/>
      <c r="M45" s="1030"/>
      <c r="O45" s="876"/>
      <c r="P45" s="876"/>
    </row>
    <row r="46" spans="1:17" s="119" customFormat="1" ht="37.5" customHeight="1" x14ac:dyDescent="0.25">
      <c r="A46" s="1479" t="s">
        <v>10375</v>
      </c>
      <c r="B46" s="1479"/>
      <c r="C46" s="1479"/>
      <c r="D46" s="1479"/>
      <c r="E46" s="1479"/>
      <c r="F46" s="1479"/>
      <c r="G46" s="1479"/>
      <c r="H46" s="1479"/>
      <c r="I46" s="1479"/>
      <c r="J46" s="1479"/>
      <c r="K46" s="1479"/>
      <c r="L46" s="1479"/>
      <c r="M46" s="1025"/>
      <c r="O46" s="876"/>
      <c r="P46" s="876"/>
    </row>
    <row r="47" spans="1:17" s="119" customFormat="1" ht="54" customHeight="1" x14ac:dyDescent="0.25">
      <c r="A47" s="1479" t="s">
        <v>117</v>
      </c>
      <c r="B47" s="1479"/>
      <c r="C47" s="1479"/>
      <c r="D47" s="1479"/>
      <c r="E47" s="1479"/>
      <c r="F47" s="1479"/>
      <c r="G47" s="1479"/>
      <c r="H47" s="1479"/>
      <c r="I47" s="1479"/>
      <c r="J47" s="1479"/>
      <c r="K47" s="877">
        <f>K44</f>
        <v>50547040</v>
      </c>
      <c r="L47" s="1026" t="s">
        <v>118</v>
      </c>
      <c r="M47" s="1025"/>
      <c r="O47" s="876"/>
      <c r="P47" s="876"/>
    </row>
    <row r="48" spans="1:17" s="119" customFormat="1" ht="14.25" x14ac:dyDescent="0.25">
      <c r="A48" s="1479" t="s">
        <v>119</v>
      </c>
      <c r="B48" s="1479"/>
      <c r="C48" s="1479"/>
      <c r="D48" s="1479"/>
      <c r="E48" s="1479"/>
      <c r="F48" s="1479"/>
      <c r="G48" s="1479"/>
      <c r="H48" s="1479"/>
      <c r="I48" s="1479"/>
      <c r="J48" s="1479"/>
      <c r="K48" s="1479"/>
      <c r="L48" s="1479"/>
      <c r="M48" s="1025"/>
      <c r="O48" s="876"/>
      <c r="P48" s="876"/>
    </row>
    <row r="49" spans="1:16" s="123" customFormat="1" ht="15" customHeight="1" x14ac:dyDescent="0.25">
      <c r="A49" s="1484" t="s">
        <v>120</v>
      </c>
      <c r="B49" s="1484"/>
      <c r="C49" s="1484"/>
      <c r="D49" s="879"/>
      <c r="E49" s="879"/>
      <c r="F49" s="1485" t="s">
        <v>10444</v>
      </c>
      <c r="G49" s="1485"/>
      <c r="H49" s="1485"/>
      <c r="I49" s="1485"/>
      <c r="J49" s="1485"/>
      <c r="K49" s="879"/>
      <c r="L49" s="1025" t="s">
        <v>122</v>
      </c>
      <c r="M49" s="1025"/>
      <c r="O49" s="753"/>
      <c r="P49" s="753"/>
    </row>
    <row r="50" spans="1:16" s="123" customFormat="1" x14ac:dyDescent="0.25">
      <c r="A50" s="880"/>
      <c r="B50" s="880"/>
      <c r="C50" s="880"/>
      <c r="L50" s="1025"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125</v>
      </c>
      <c r="B57" s="1486"/>
      <c r="C57" s="1486"/>
      <c r="D57" s="879"/>
      <c r="E57" s="879"/>
      <c r="F57" s="1485" t="s">
        <v>126</v>
      </c>
      <c r="G57" s="1485"/>
      <c r="H57" s="1485"/>
      <c r="I57" s="1485" t="s">
        <v>126</v>
      </c>
      <c r="J57" s="1485"/>
      <c r="K57" s="879"/>
      <c r="L57" s="1025" t="s">
        <v>127</v>
      </c>
      <c r="M57" s="756"/>
      <c r="O57" s="753"/>
      <c r="P57" s="753"/>
    </row>
  </sheetData>
  <mergeCells count="63">
    <mergeCell ref="A57:C57"/>
    <mergeCell ref="F57:J57"/>
    <mergeCell ref="A44:J44"/>
    <mergeCell ref="A45:L45"/>
    <mergeCell ref="A46:L46"/>
    <mergeCell ref="A47:J47"/>
    <mergeCell ref="A48:L48"/>
    <mergeCell ref="A49:C49"/>
    <mergeCell ref="F49:J49"/>
    <mergeCell ref="A43:J43"/>
    <mergeCell ref="B35:E35"/>
    <mergeCell ref="G35:H35"/>
    <mergeCell ref="B36:E36"/>
    <mergeCell ref="G36:H36"/>
    <mergeCell ref="B37:E37"/>
    <mergeCell ref="G37:H37"/>
    <mergeCell ref="A38:J38"/>
    <mergeCell ref="A39:L39"/>
    <mergeCell ref="B40:E40"/>
    <mergeCell ref="B41:E41"/>
    <mergeCell ref="A42:J42"/>
    <mergeCell ref="A31:J31"/>
    <mergeCell ref="A32:L32"/>
    <mergeCell ref="B33:E33"/>
    <mergeCell ref="G33:H33"/>
    <mergeCell ref="B34:E34"/>
    <mergeCell ref="G34:H34"/>
    <mergeCell ref="B30:C30"/>
    <mergeCell ref="G30:H30"/>
    <mergeCell ref="A22:K22"/>
    <mergeCell ref="B23:H23"/>
    <mergeCell ref="I23:L23"/>
    <mergeCell ref="G24:H24"/>
    <mergeCell ref="G25:H25"/>
    <mergeCell ref="L25:L26"/>
    <mergeCell ref="G26:H26"/>
    <mergeCell ref="A27:H27"/>
    <mergeCell ref="B28:H28"/>
    <mergeCell ref="I28:L28"/>
    <mergeCell ref="B29:C29"/>
    <mergeCell ref="G29:H29"/>
    <mergeCell ref="A21:H21"/>
    <mergeCell ref="A7:L7"/>
    <mergeCell ref="E8:L8"/>
    <mergeCell ref="A9:D9"/>
    <mergeCell ref="E9:F9"/>
    <mergeCell ref="A10:B10"/>
    <mergeCell ref="E12:L12"/>
    <mergeCell ref="E15:L15"/>
    <mergeCell ref="A16:L16"/>
    <mergeCell ref="A17:L17"/>
    <mergeCell ref="L19:L20"/>
    <mergeCell ref="I18:J18"/>
    <mergeCell ref="I19:J19"/>
    <mergeCell ref="I20:J20"/>
    <mergeCell ref="I21:J21"/>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9"/>
  <sheetViews>
    <sheetView topLeftCell="A27"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35</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10659</v>
      </c>
      <c r="F8" s="1442"/>
      <c r="G8" s="1442"/>
      <c r="H8" s="1442"/>
      <c r="I8" s="1442"/>
      <c r="J8" s="1442"/>
      <c r="K8" s="1442"/>
      <c r="L8" s="1442"/>
      <c r="N8" s="828"/>
      <c r="O8" s="823"/>
      <c r="P8" s="823"/>
    </row>
    <row r="9" spans="1:22" ht="34.5" customHeight="1" x14ac:dyDescent="0.25">
      <c r="A9" s="1443" t="s">
        <v>9</v>
      </c>
      <c r="B9" s="1443"/>
      <c r="C9" s="1443"/>
      <c r="D9" s="1443"/>
      <c r="E9" s="1444" t="s">
        <v>10660</v>
      </c>
      <c r="F9" s="1444"/>
      <c r="G9" s="1029"/>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I22</f>
        <v>600.79999999999995</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70.25" customHeight="1" x14ac:dyDescent="0.25">
      <c r="A15" s="1031" t="s">
        <v>21</v>
      </c>
      <c r="B15" s="1031"/>
      <c r="C15" s="1031"/>
      <c r="E15" s="1446" t="s">
        <v>10661</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10662</v>
      </c>
      <c r="M18" s="97">
        <v>550000</v>
      </c>
      <c r="N18" s="1007"/>
      <c r="O18" s="1007"/>
      <c r="P18" s="1007"/>
      <c r="Q18" s="1007"/>
      <c r="R18" s="1007"/>
      <c r="S18" s="1007"/>
      <c r="T18" s="1007"/>
    </row>
    <row r="19" spans="1:20" s="2" customFormat="1" ht="39.75" customHeight="1" x14ac:dyDescent="0.25">
      <c r="A19" s="1039">
        <v>1</v>
      </c>
      <c r="B19" s="899">
        <v>61</v>
      </c>
      <c r="C19" s="899">
        <v>84</v>
      </c>
      <c r="D19" s="35" t="s">
        <v>18</v>
      </c>
      <c r="E19" s="901" t="s">
        <v>10450</v>
      </c>
      <c r="F19" s="1043">
        <v>2</v>
      </c>
      <c r="G19" s="841">
        <f>0.3*530000</f>
        <v>159000</v>
      </c>
      <c r="H19" s="904">
        <v>1.19</v>
      </c>
      <c r="I19" s="1510">
        <v>201.6</v>
      </c>
      <c r="J19" s="1511"/>
      <c r="K19" s="844">
        <f>ROUND(G19*H19*I19,)</f>
        <v>38144736</v>
      </c>
      <c r="L19" s="1500" t="str">
        <f>E12</f>
        <v>Đường nội ấp Bình Tiến đoạn từ Đường Bình Tiến, Xuân Phú - Xuân Tây (xã Xuân Phú) đến Ranh giới xã Suối Cát cũ</v>
      </c>
      <c r="M19" s="1008">
        <f>M18*1.19</f>
        <v>654500</v>
      </c>
      <c r="N19" s="1007"/>
      <c r="O19" s="1007"/>
      <c r="P19" s="1007"/>
      <c r="Q19" s="1007"/>
      <c r="R19" s="1007"/>
      <c r="S19" s="1007"/>
      <c r="T19" s="1007"/>
    </row>
    <row r="20" spans="1:20" s="2" customFormat="1" ht="39.75" customHeight="1" x14ac:dyDescent="0.25">
      <c r="A20" s="1039">
        <v>2</v>
      </c>
      <c r="B20" s="899">
        <v>62</v>
      </c>
      <c r="C20" s="899">
        <v>84</v>
      </c>
      <c r="D20" s="35" t="s">
        <v>18</v>
      </c>
      <c r="E20" s="901" t="s">
        <v>10450</v>
      </c>
      <c r="F20" s="1043">
        <v>2</v>
      </c>
      <c r="G20" s="841">
        <f>0.3*530000</f>
        <v>159000</v>
      </c>
      <c r="H20" s="904">
        <v>1.19</v>
      </c>
      <c r="I20" s="1510">
        <v>166.4</v>
      </c>
      <c r="J20" s="1511">
        <v>1</v>
      </c>
      <c r="K20" s="844">
        <f t="shared" ref="K20:K21" si="0">ROUND(G20*H20*I20,)</f>
        <v>31484544</v>
      </c>
      <c r="L20" s="1500"/>
      <c r="M20" s="1008"/>
      <c r="N20" s="1007"/>
      <c r="O20" s="1007"/>
      <c r="P20" s="1007"/>
      <c r="Q20" s="1007"/>
      <c r="R20" s="1007"/>
      <c r="S20" s="1007"/>
      <c r="T20" s="1007"/>
    </row>
    <row r="21" spans="1:20" s="2" customFormat="1" ht="39.75" customHeight="1" x14ac:dyDescent="0.25">
      <c r="A21" s="1039">
        <v>3</v>
      </c>
      <c r="B21" s="899">
        <v>69</v>
      </c>
      <c r="C21" s="899">
        <v>84</v>
      </c>
      <c r="D21" s="35" t="s">
        <v>18</v>
      </c>
      <c r="E21" s="901" t="s">
        <v>10450</v>
      </c>
      <c r="F21" s="1046">
        <v>2</v>
      </c>
      <c r="G21" s="841">
        <f>0.3*530000</f>
        <v>159000</v>
      </c>
      <c r="H21" s="904">
        <v>1.19</v>
      </c>
      <c r="I21" s="1510">
        <v>232.8</v>
      </c>
      <c r="J21" s="1511">
        <v>1</v>
      </c>
      <c r="K21" s="844">
        <f t="shared" si="0"/>
        <v>44048088</v>
      </c>
      <c r="L21" s="1500"/>
      <c r="M21" s="1047"/>
      <c r="N21" s="1007"/>
      <c r="O21" s="1007"/>
      <c r="P21" s="1007"/>
      <c r="Q21" s="1007"/>
      <c r="R21" s="1007"/>
      <c r="S21" s="1007"/>
      <c r="T21" s="1007"/>
    </row>
    <row r="22" spans="1:20" ht="33.75" customHeight="1" x14ac:dyDescent="0.25">
      <c r="A22" s="1480" t="s">
        <v>39</v>
      </c>
      <c r="B22" s="1480"/>
      <c r="C22" s="1480"/>
      <c r="D22" s="1480"/>
      <c r="E22" s="1480"/>
      <c r="F22" s="1480"/>
      <c r="G22" s="1480"/>
      <c r="H22" s="1480"/>
      <c r="I22" s="1512">
        <f>SUM(I19:I21)</f>
        <v>600.79999999999995</v>
      </c>
      <c r="J22" s="1513"/>
      <c r="K22" s="848">
        <f>SUM(K19:K21)</f>
        <v>113677368</v>
      </c>
      <c r="L22" s="849"/>
      <c r="N22" s="1007"/>
      <c r="O22" s="1007"/>
      <c r="P22" s="1007"/>
      <c r="Q22" s="1007"/>
      <c r="R22" s="1007"/>
      <c r="S22" s="1007"/>
      <c r="T22" s="1007"/>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53"/>
      <c r="B25" s="850" t="s">
        <v>26</v>
      </c>
      <c r="C25" s="851" t="s">
        <v>27</v>
      </c>
      <c r="D25" s="1028" t="s">
        <v>10361</v>
      </c>
      <c r="E25" s="1028" t="s">
        <v>29</v>
      </c>
      <c r="F25" s="1028" t="s">
        <v>30</v>
      </c>
      <c r="G25" s="1469" t="s">
        <v>31</v>
      </c>
      <c r="H25" s="1469"/>
      <c r="I25" s="852" t="s">
        <v>33</v>
      </c>
      <c r="J25" s="1028" t="s">
        <v>44</v>
      </c>
      <c r="K25" s="1028" t="s">
        <v>35</v>
      </c>
      <c r="L25" s="49" t="s">
        <v>41</v>
      </c>
      <c r="M25" s="1030"/>
    </row>
    <row r="26" spans="1:20" ht="36" customHeight="1" x14ac:dyDescent="0.25">
      <c r="A26" s="1020">
        <f t="shared" ref="A26:G28" si="1">A19</f>
        <v>1</v>
      </c>
      <c r="B26" s="1020">
        <f t="shared" si="1"/>
        <v>61</v>
      </c>
      <c r="C26" s="36">
        <f t="shared" si="1"/>
        <v>84</v>
      </c>
      <c r="D26" s="1020" t="str">
        <f t="shared" si="1"/>
        <v>m²</v>
      </c>
      <c r="E26" s="1020" t="str">
        <f t="shared" si="1"/>
        <v>LUK</v>
      </c>
      <c r="F26" s="60">
        <f t="shared" si="1"/>
        <v>2</v>
      </c>
      <c r="G26" s="1560">
        <f t="shared" si="1"/>
        <v>159000</v>
      </c>
      <c r="H26" s="1560"/>
      <c r="I26" s="855">
        <f>I19</f>
        <v>201.6</v>
      </c>
      <c r="J26" s="839">
        <v>1.5</v>
      </c>
      <c r="K26" s="63">
        <f>G26*I26*J26</f>
        <v>48081600</v>
      </c>
      <c r="L26" s="1505" t="s">
        <v>10749</v>
      </c>
      <c r="M26" s="1030"/>
    </row>
    <row r="27" spans="1:20" ht="36" customHeight="1" x14ac:dyDescent="0.25">
      <c r="A27" s="1020">
        <f t="shared" si="1"/>
        <v>2</v>
      </c>
      <c r="B27" s="1020">
        <f t="shared" si="1"/>
        <v>62</v>
      </c>
      <c r="C27" s="36">
        <f t="shared" si="1"/>
        <v>84</v>
      </c>
      <c r="D27" s="1020" t="str">
        <f t="shared" si="1"/>
        <v>m²</v>
      </c>
      <c r="E27" s="1020" t="str">
        <f t="shared" si="1"/>
        <v>LUK</v>
      </c>
      <c r="F27" s="60">
        <f t="shared" si="1"/>
        <v>2</v>
      </c>
      <c r="G27" s="1560">
        <f t="shared" si="1"/>
        <v>159000</v>
      </c>
      <c r="H27" s="1560"/>
      <c r="I27" s="855">
        <f>I20</f>
        <v>166.4</v>
      </c>
      <c r="J27" s="839">
        <v>1.5</v>
      </c>
      <c r="K27" s="63">
        <f>G27*I27*J27</f>
        <v>39686400</v>
      </c>
      <c r="L27" s="1505"/>
      <c r="M27" s="1030"/>
    </row>
    <row r="28" spans="1:20" ht="36" customHeight="1" x14ac:dyDescent="0.25">
      <c r="A28" s="1020">
        <f t="shared" si="1"/>
        <v>3</v>
      </c>
      <c r="B28" s="1020">
        <f t="shared" si="1"/>
        <v>69</v>
      </c>
      <c r="C28" s="36">
        <f t="shared" si="1"/>
        <v>84</v>
      </c>
      <c r="D28" s="1020" t="str">
        <f t="shared" si="1"/>
        <v>m²</v>
      </c>
      <c r="E28" s="1020" t="str">
        <f t="shared" si="1"/>
        <v>LUK</v>
      </c>
      <c r="F28" s="60">
        <f t="shared" si="1"/>
        <v>2</v>
      </c>
      <c r="G28" s="1560">
        <f t="shared" si="1"/>
        <v>159000</v>
      </c>
      <c r="H28" s="1560"/>
      <c r="I28" s="855">
        <f>I21</f>
        <v>232.8</v>
      </c>
      <c r="J28" s="839">
        <v>1.5</v>
      </c>
      <c r="K28" s="63">
        <f>G28*I28*J28</f>
        <v>55522800</v>
      </c>
      <c r="L28" s="1505"/>
      <c r="M28" s="1030"/>
    </row>
    <row r="29" spans="1:20" s="116" customFormat="1" ht="33" customHeight="1" x14ac:dyDescent="0.25">
      <c r="A29" s="1289" t="s">
        <v>10368</v>
      </c>
      <c r="B29" s="1289"/>
      <c r="C29" s="1289"/>
      <c r="D29" s="1289"/>
      <c r="E29" s="1289"/>
      <c r="F29" s="1289"/>
      <c r="G29" s="1289"/>
      <c r="H29" s="1289"/>
      <c r="I29" s="846">
        <f>SUM(I26:I28)</f>
        <v>600.79999999999995</v>
      </c>
      <c r="J29" s="893"/>
      <c r="K29" s="894">
        <f>SUM(K26:K28)</f>
        <v>143290800</v>
      </c>
      <c r="L29" s="895"/>
      <c r="M29" s="1030"/>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2" customFormat="1" ht="67.5" customHeight="1" x14ac:dyDescent="0.25">
      <c r="A31" s="1020"/>
      <c r="B31" s="1469" t="s">
        <v>10371</v>
      </c>
      <c r="C31" s="1469"/>
      <c r="D31" s="1028" t="s">
        <v>50</v>
      </c>
      <c r="E31" s="1028" t="s">
        <v>51</v>
      </c>
      <c r="F31" s="1028" t="s">
        <v>52</v>
      </c>
      <c r="G31" s="1469" t="s">
        <v>53</v>
      </c>
      <c r="H31" s="1469"/>
      <c r="I31" s="859" t="s">
        <v>54</v>
      </c>
      <c r="J31" s="1028" t="s">
        <v>44</v>
      </c>
      <c r="K31" s="860" t="s">
        <v>35</v>
      </c>
      <c r="L31" s="861" t="s">
        <v>41</v>
      </c>
      <c r="M31" s="821"/>
      <c r="O31" s="862"/>
      <c r="P31" s="862"/>
    </row>
    <row r="32" spans="1:20" ht="34.5" customHeight="1" x14ac:dyDescent="0.25">
      <c r="A32" s="1020"/>
      <c r="B32" s="1285" t="s">
        <v>10372</v>
      </c>
      <c r="C32" s="1285"/>
      <c r="D32" s="1020"/>
      <c r="E32" s="1020" t="s">
        <v>56</v>
      </c>
      <c r="F32" s="1020">
        <v>6</v>
      </c>
      <c r="G32" s="1286">
        <f>20000*30</f>
        <v>600000</v>
      </c>
      <c r="H32" s="1286"/>
      <c r="I32" s="1020">
        <v>1</v>
      </c>
      <c r="J32" s="727">
        <v>0.5</v>
      </c>
      <c r="K32" s="73">
        <f>F32*G32*I32*J32</f>
        <v>1800000</v>
      </c>
      <c r="L32" s="74"/>
      <c r="M32" s="1042"/>
      <c r="O32" s="823"/>
      <c r="P32" s="823"/>
    </row>
    <row r="33" spans="1:17" ht="30.75" customHeight="1" x14ac:dyDescent="0.25">
      <c r="A33" s="1289" t="s">
        <v>10373</v>
      </c>
      <c r="B33" s="1289"/>
      <c r="C33" s="1289"/>
      <c r="D33" s="1289"/>
      <c r="E33" s="1289"/>
      <c r="F33" s="1289"/>
      <c r="G33" s="1289"/>
      <c r="H33" s="1289"/>
      <c r="I33" s="1289"/>
      <c r="J33" s="1289"/>
      <c r="K33" s="76">
        <f>K29+K32</f>
        <v>145090800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033" t="s">
        <v>60</v>
      </c>
      <c r="G35" s="1480" t="s">
        <v>31</v>
      </c>
      <c r="H35" s="1480"/>
      <c r="I35" s="865" t="s">
        <v>61</v>
      </c>
      <c r="J35" s="866" t="s">
        <v>34</v>
      </c>
      <c r="K35" s="1027" t="s">
        <v>35</v>
      </c>
      <c r="L35" s="853" t="s">
        <v>41</v>
      </c>
    </row>
    <row r="36" spans="1:17" ht="40.5" hidden="1" customHeight="1" x14ac:dyDescent="0.25">
      <c r="A36" s="1020">
        <v>1</v>
      </c>
      <c r="B36" s="1508" t="str">
        <f>'vật kiến trúc 2026'!B440</f>
        <v>Đồng hồ điện phụ</v>
      </c>
      <c r="C36" s="1508"/>
      <c r="D36" s="1508"/>
      <c r="E36" s="1508"/>
      <c r="F36" s="1019" t="str">
        <f>VLOOKUP(B36,'[3]vật kiến trúc 2026'!$B$3:$D$442,2,0)</f>
        <v>cái</v>
      </c>
      <c r="G36" s="1509">
        <f>VLOOKUP(B36,'[3]vật kiến trúc 2026'!B31:$D$442,3,0)</f>
        <v>750000</v>
      </c>
      <c r="H36" s="1509"/>
      <c r="I36" s="936">
        <v>1</v>
      </c>
      <c r="J36" s="868">
        <v>0.8</v>
      </c>
      <c r="K36" s="844">
        <f t="shared" ref="K36:K39" si="2">ROUND(G36*I36*J36,)</f>
        <v>600000</v>
      </c>
      <c r="L36" s="869" t="e">
        <f>VLOOKUP(B36,'[3]vật kiến trúc 2026'!B32:$L$442,4,0)</f>
        <v>#REF!</v>
      </c>
    </row>
    <row r="37" spans="1:17" ht="40.5" hidden="1" customHeight="1" x14ac:dyDescent="0.25">
      <c r="A37" s="1020">
        <v>2</v>
      </c>
      <c r="B37" s="1508" t="str">
        <f>'vật kiến trúc 2026'!B277</f>
        <v>Trụ sắt tráng kẽm D90 cao 6m</v>
      </c>
      <c r="C37" s="1508"/>
      <c r="D37" s="1508"/>
      <c r="E37" s="1508"/>
      <c r="F37" s="1019" t="str">
        <f>VLOOKUP(B37,'[3]vật kiến trúc 2026'!$B$3:$D$442,2,0)</f>
        <v>trụ</v>
      </c>
      <c r="G37" s="1509">
        <f>VLOOKUP(B37,'[3]vật kiến trúc 2026'!B32:$D$442,3,0)</f>
        <v>864000</v>
      </c>
      <c r="H37" s="1509"/>
      <c r="I37" s="936">
        <v>4</v>
      </c>
      <c r="J37" s="868">
        <v>0.8</v>
      </c>
      <c r="K37" s="844">
        <f t="shared" si="2"/>
        <v>2764800</v>
      </c>
      <c r="L37" s="869" t="str">
        <f>VLOOKUP(B37,'[3]vật kiến trúc 2026'!B33:$L$442,4,0)</f>
        <v>áp bằng trụ điện bằng ống sắt tráng kẽm D90</v>
      </c>
    </row>
    <row r="38" spans="1:17" ht="40.5" hidden="1" customHeight="1" x14ac:dyDescent="0.25">
      <c r="A38" s="1020">
        <v>3</v>
      </c>
      <c r="B38" s="1508" t="str">
        <f>'vật kiến trúc 2026'!B35</f>
        <v>Giếng khoan Ф 140, ống chống nhựa</v>
      </c>
      <c r="C38" s="1508"/>
      <c r="D38" s="1508"/>
      <c r="E38" s="1508"/>
      <c r="F38" s="1019" t="str">
        <f>VLOOKUP(B38,'[3]vật kiến trúc 2026'!$B$3:$D$442,2,0)</f>
        <v>mét</v>
      </c>
      <c r="G38" s="1509">
        <f>VLOOKUP(B38,'[3]vật kiến trúc 2026'!B33:$D$442,3,0)</f>
        <v>864000</v>
      </c>
      <c r="H38" s="1509"/>
      <c r="I38" s="906">
        <v>69</v>
      </c>
      <c r="J38" s="868">
        <v>0.8</v>
      </c>
      <c r="K38" s="844">
        <f t="shared" si="2"/>
        <v>47692800</v>
      </c>
      <c r="L38" s="869" t="e">
        <f>VLOOKUP(B38,'[3]vật kiến trúc 2026'!B34:$L$442,4,0)</f>
        <v>#REF!</v>
      </c>
    </row>
    <row r="39" spans="1:17" ht="40.5" hidden="1" customHeight="1" x14ac:dyDescent="0.25">
      <c r="A39" s="1020">
        <v>4</v>
      </c>
      <c r="B39" s="1508" t="str">
        <f>B38</f>
        <v>Giếng khoan Ф 140, ống chống nhựa</v>
      </c>
      <c r="C39" s="1508"/>
      <c r="D39" s="1508"/>
      <c r="E39" s="1508"/>
      <c r="F39" s="1019" t="str">
        <f>VLOOKUP(B39,'[3]vật kiến trúc 2026'!$B$3:$D$442,2,0)</f>
        <v>mét</v>
      </c>
      <c r="G39" s="1509">
        <f>VLOOKUP(B39,'[3]vật kiến trúc 2026'!B34:$D$442,3,0)</f>
        <v>864000</v>
      </c>
      <c r="H39" s="1509"/>
      <c r="I39" s="906">
        <v>48</v>
      </c>
      <c r="J39" s="868">
        <v>0.8</v>
      </c>
      <c r="K39" s="844">
        <f t="shared" si="2"/>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926"/>
      <c r="O41" s="931"/>
    </row>
    <row r="42" spans="1:17" ht="56.25" customHeight="1" x14ac:dyDescent="0.25">
      <c r="A42" s="1027" t="s">
        <v>25</v>
      </c>
      <c r="B42" s="1480" t="s">
        <v>87</v>
      </c>
      <c r="C42" s="1480"/>
      <c r="D42" s="1480"/>
      <c r="E42" s="1480"/>
      <c r="F42" s="1027" t="s">
        <v>60</v>
      </c>
      <c r="G42" s="1027" t="s">
        <v>31</v>
      </c>
      <c r="H42" s="1033" t="s">
        <v>10516</v>
      </c>
      <c r="I42" s="865" t="s">
        <v>61</v>
      </c>
      <c r="J42" s="866" t="s">
        <v>34</v>
      </c>
      <c r="K42" s="1027" t="s">
        <v>35</v>
      </c>
      <c r="L42" s="853" t="s">
        <v>41</v>
      </c>
      <c r="M42" s="3"/>
      <c r="N42" s="2"/>
      <c r="O42" s="927"/>
      <c r="P42" s="928"/>
      <c r="Q42" s="932"/>
    </row>
    <row r="43" spans="1:17" ht="39" customHeight="1" x14ac:dyDescent="0.25">
      <c r="A43" s="1020">
        <v>1</v>
      </c>
      <c r="B43" s="1544" t="str">
        <f>'CÂY TRỒNG 2026'!B4</f>
        <v>Cây lúa Hè Thu, Mùa</v>
      </c>
      <c r="C43" s="1544"/>
      <c r="D43" s="1544"/>
      <c r="E43" s="1544"/>
      <c r="F43" s="1019" t="str">
        <f>VLOOKUP(B43,'[3]CÂY TRỒNG 2026'!$B$3:$D$10269,2,0)</f>
        <v>ha</v>
      </c>
      <c r="G43" s="732">
        <f>VLOOKUP(B43,'[3]CÂY TRỒNG 2026'!$B$3:$D$10269,3,0)</f>
        <v>25500000</v>
      </c>
      <c r="H43" s="909">
        <f>VLOOKUP(B43,'CÂY TRỒNG 2026'!$B$3:$E$9990,4,0)</f>
        <v>0</v>
      </c>
      <c r="I43" s="870">
        <f>I22/10000</f>
        <v>6.0079999999999995E-2</v>
      </c>
      <c r="J43" s="727">
        <v>1</v>
      </c>
      <c r="K43" s="1032">
        <f t="shared" ref="K43" si="3">ROUND(G43*I43*J43,)</f>
        <v>1532040</v>
      </c>
      <c r="L43" s="934"/>
      <c r="M43" s="1048" t="s">
        <v>10663</v>
      </c>
      <c r="N43" s="90"/>
      <c r="Q43" s="933"/>
    </row>
    <row r="44" spans="1:17" ht="28.5" customHeight="1" x14ac:dyDescent="0.25">
      <c r="A44" s="1480" t="s">
        <v>111</v>
      </c>
      <c r="B44" s="1480"/>
      <c r="C44" s="1480"/>
      <c r="D44" s="1480"/>
      <c r="E44" s="1480"/>
      <c r="F44" s="1480"/>
      <c r="G44" s="1480"/>
      <c r="H44" s="1480"/>
      <c r="I44" s="1480"/>
      <c r="J44" s="1480"/>
      <c r="K44" s="111">
        <f>SUM(K43:K43)</f>
        <v>1532040</v>
      </c>
      <c r="L44" s="872"/>
      <c r="M44" s="874"/>
      <c r="N44" s="3"/>
    </row>
    <row r="45" spans="1:17" ht="41.25" customHeight="1" x14ac:dyDescent="0.25">
      <c r="A45" s="1481" t="s">
        <v>10429</v>
      </c>
      <c r="B45" s="1482"/>
      <c r="C45" s="1482"/>
      <c r="D45" s="1482"/>
      <c r="E45" s="1482"/>
      <c r="F45" s="1482"/>
      <c r="G45" s="1482"/>
      <c r="H45" s="1482"/>
      <c r="I45" s="1482"/>
      <c r="J45" s="1482"/>
      <c r="K45" s="111">
        <f>IF(K22+K33+K40+K44&lt;20000000,2000000,IF(K22+K33+K40+K44&lt;50000000,4000000,IF(K22+K33+K40+K44&lt;100000000,8000000,IF(K22+K33+K40+K44&lt;200000000,12000000,IF(K22+K33+K40+K44&lt;500000000,16000000,20000000)))))</f>
        <v>16000000</v>
      </c>
      <c r="L45" s="112" t="s">
        <v>113</v>
      </c>
      <c r="N45" s="921"/>
    </row>
    <row r="46" spans="1:17" ht="30" customHeight="1" x14ac:dyDescent="0.25">
      <c r="A46" s="1480" t="s">
        <v>10574</v>
      </c>
      <c r="B46" s="1480"/>
      <c r="C46" s="1480"/>
      <c r="D46" s="1480"/>
      <c r="E46" s="1480"/>
      <c r="F46" s="1480"/>
      <c r="G46" s="1480"/>
      <c r="H46" s="1480"/>
      <c r="I46" s="1480"/>
      <c r="J46" s="1480"/>
      <c r="K46" s="875">
        <f>K45+K44+K40+K22+K33</f>
        <v>276300208</v>
      </c>
      <c r="L46" s="872"/>
      <c r="M46" s="114">
        <f>K45+K33+K22+K44+K40</f>
        <v>276300208</v>
      </c>
    </row>
    <row r="47" spans="1:17" s="116" customFormat="1" ht="37.5" customHeight="1" x14ac:dyDescent="0.25">
      <c r="A47" s="1483" t="s">
        <v>115</v>
      </c>
      <c r="B47" s="1483"/>
      <c r="C47" s="1483"/>
      <c r="D47" s="1483"/>
      <c r="E47" s="1483"/>
      <c r="F47" s="1483"/>
      <c r="G47" s="1483"/>
      <c r="H47" s="1483"/>
      <c r="I47" s="1483"/>
      <c r="J47" s="1483"/>
      <c r="K47" s="1483"/>
      <c r="L47" s="1483"/>
      <c r="M47" s="1030"/>
      <c r="O47" s="876"/>
      <c r="P47" s="876"/>
    </row>
    <row r="48" spans="1:17" s="119" customFormat="1" ht="37.5" customHeight="1" x14ac:dyDescent="0.25">
      <c r="A48" s="1479" t="s">
        <v>10375</v>
      </c>
      <c r="B48" s="1479"/>
      <c r="C48" s="1479"/>
      <c r="D48" s="1479"/>
      <c r="E48" s="1479"/>
      <c r="F48" s="1479"/>
      <c r="G48" s="1479"/>
      <c r="H48" s="1479"/>
      <c r="I48" s="1479"/>
      <c r="J48" s="1479"/>
      <c r="K48" s="1479"/>
      <c r="L48" s="1479"/>
      <c r="M48" s="1025"/>
      <c r="O48" s="876"/>
      <c r="P48" s="876"/>
    </row>
    <row r="49" spans="1:16" s="119" customFormat="1" ht="54" customHeight="1" x14ac:dyDescent="0.25">
      <c r="A49" s="1479" t="s">
        <v>117</v>
      </c>
      <c r="B49" s="1479"/>
      <c r="C49" s="1479"/>
      <c r="D49" s="1479"/>
      <c r="E49" s="1479"/>
      <c r="F49" s="1479"/>
      <c r="G49" s="1479"/>
      <c r="H49" s="1479"/>
      <c r="I49" s="1479"/>
      <c r="J49" s="1479"/>
      <c r="K49" s="877">
        <f>K46</f>
        <v>276300208</v>
      </c>
      <c r="L49" s="1026" t="s">
        <v>118</v>
      </c>
      <c r="M49" s="1025"/>
      <c r="O49" s="876"/>
      <c r="P49" s="876"/>
    </row>
    <row r="50" spans="1:16" s="119" customFormat="1" ht="14.25" x14ac:dyDescent="0.25">
      <c r="A50" s="1479" t="s">
        <v>119</v>
      </c>
      <c r="B50" s="1479"/>
      <c r="C50" s="1479"/>
      <c r="D50" s="1479"/>
      <c r="E50" s="1479"/>
      <c r="F50" s="1479"/>
      <c r="G50" s="1479"/>
      <c r="H50" s="1479"/>
      <c r="I50" s="1479"/>
      <c r="J50" s="1479"/>
      <c r="K50" s="1479"/>
      <c r="L50" s="1479"/>
      <c r="M50" s="1025"/>
      <c r="O50" s="876"/>
      <c r="P50" s="876"/>
    </row>
    <row r="51" spans="1:16" s="123" customFormat="1" ht="15" customHeight="1" x14ac:dyDescent="0.25">
      <c r="A51" s="1484" t="s">
        <v>120</v>
      </c>
      <c r="B51" s="1484"/>
      <c r="C51" s="1484"/>
      <c r="D51" s="879"/>
      <c r="E51" s="879"/>
      <c r="F51" s="1485" t="s">
        <v>10444</v>
      </c>
      <c r="G51" s="1485"/>
      <c r="H51" s="1485"/>
      <c r="I51" s="1485"/>
      <c r="J51" s="1485"/>
      <c r="K51" s="879"/>
      <c r="L51" s="1025" t="s">
        <v>122</v>
      </c>
      <c r="M51" s="1025"/>
      <c r="O51" s="753"/>
      <c r="P51" s="753"/>
    </row>
    <row r="52" spans="1:16" s="123" customFormat="1" x14ac:dyDescent="0.25">
      <c r="A52" s="880"/>
      <c r="B52" s="880"/>
      <c r="C52" s="880"/>
      <c r="L52" s="1025" t="s">
        <v>123</v>
      </c>
      <c r="M52" s="756"/>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ht="22.5" customHeight="1" x14ac:dyDescent="0.25">
      <c r="A59" s="1486" t="s">
        <v>125</v>
      </c>
      <c r="B59" s="1486"/>
      <c r="C59" s="1486"/>
      <c r="D59" s="879"/>
      <c r="E59" s="879"/>
      <c r="F59" s="1485" t="s">
        <v>126</v>
      </c>
      <c r="G59" s="1485"/>
      <c r="H59" s="1485"/>
      <c r="I59" s="1485" t="s">
        <v>126</v>
      </c>
      <c r="J59" s="1485"/>
      <c r="K59" s="879"/>
      <c r="L59" s="1025" t="s">
        <v>127</v>
      </c>
      <c r="M59" s="756"/>
      <c r="O59" s="753"/>
      <c r="P59" s="753"/>
    </row>
  </sheetData>
  <mergeCells count="65">
    <mergeCell ref="A59:C59"/>
    <mergeCell ref="F59:J59"/>
    <mergeCell ref="G27:H27"/>
    <mergeCell ref="A46:J46"/>
    <mergeCell ref="A47:L47"/>
    <mergeCell ref="A48:L48"/>
    <mergeCell ref="A49:J49"/>
    <mergeCell ref="A50:L50"/>
    <mergeCell ref="A51:C51"/>
    <mergeCell ref="F51:J51"/>
    <mergeCell ref="A40:J40"/>
    <mergeCell ref="A41:L41"/>
    <mergeCell ref="B42:E42"/>
    <mergeCell ref="B43:E43"/>
    <mergeCell ref="A44:J44"/>
    <mergeCell ref="A45:J45"/>
    <mergeCell ref="B37:E37"/>
    <mergeCell ref="G37:H37"/>
    <mergeCell ref="B38:E38"/>
    <mergeCell ref="G38:H38"/>
    <mergeCell ref="B39:E39"/>
    <mergeCell ref="G39:H39"/>
    <mergeCell ref="A33:J33"/>
    <mergeCell ref="A34:L34"/>
    <mergeCell ref="B35:E35"/>
    <mergeCell ref="G35:H35"/>
    <mergeCell ref="B36:E36"/>
    <mergeCell ref="G36:H36"/>
    <mergeCell ref="B32:C32"/>
    <mergeCell ref="G32:H32"/>
    <mergeCell ref="A23:K23"/>
    <mergeCell ref="B24:H24"/>
    <mergeCell ref="I24:L24"/>
    <mergeCell ref="G25:H25"/>
    <mergeCell ref="G26:H26"/>
    <mergeCell ref="L26:L28"/>
    <mergeCell ref="G28:H28"/>
    <mergeCell ref="A29:H29"/>
    <mergeCell ref="B30:H30"/>
    <mergeCell ref="I30:L30"/>
    <mergeCell ref="B31:C31"/>
    <mergeCell ref="G31:H31"/>
    <mergeCell ref="A22:H22"/>
    <mergeCell ref="A7:L7"/>
    <mergeCell ref="E8:L8"/>
    <mergeCell ref="A9:D9"/>
    <mergeCell ref="E9:F9"/>
    <mergeCell ref="A10:B10"/>
    <mergeCell ref="E12:L12"/>
    <mergeCell ref="E15:L15"/>
    <mergeCell ref="A16:L16"/>
    <mergeCell ref="A17:L17"/>
    <mergeCell ref="L19:L21"/>
    <mergeCell ref="I18:J18"/>
    <mergeCell ref="I19:J19"/>
    <mergeCell ref="I20:J20"/>
    <mergeCell ref="I21:J21"/>
    <mergeCell ref="I22:J22"/>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36</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10664</v>
      </c>
      <c r="F8" s="1442"/>
      <c r="G8" s="1442"/>
      <c r="H8" s="1442"/>
      <c r="I8" s="1442"/>
      <c r="J8" s="1442"/>
      <c r="K8" s="1442"/>
      <c r="L8" s="1442"/>
      <c r="N8" s="828"/>
      <c r="O8" s="823"/>
      <c r="P8" s="823"/>
    </row>
    <row r="9" spans="1:22" ht="34.5" customHeight="1" x14ac:dyDescent="0.25">
      <c r="A9" s="1443" t="s">
        <v>9</v>
      </c>
      <c r="B9" s="1443"/>
      <c r="C9" s="1443"/>
      <c r="D9" s="1443"/>
      <c r="E9" s="1444" t="s">
        <v>10665</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10666</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10521</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I20</f>
        <v>1232.3</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87" customHeight="1" x14ac:dyDescent="0.25">
      <c r="A15" s="1031" t="s">
        <v>21</v>
      </c>
      <c r="B15" s="1031"/>
      <c r="C15" s="1031"/>
      <c r="E15" s="1446" t="s">
        <v>10667</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10668</v>
      </c>
      <c r="M18" s="97">
        <v>550000</v>
      </c>
      <c r="N18" s="1007"/>
      <c r="O18" s="1007"/>
      <c r="P18" s="1007"/>
      <c r="Q18" s="1007"/>
      <c r="R18" s="1007"/>
      <c r="S18" s="1007"/>
      <c r="T18" s="1007"/>
    </row>
    <row r="19" spans="1:20" s="2" customFormat="1" ht="85.5" customHeight="1" x14ac:dyDescent="0.25">
      <c r="A19" s="1039">
        <v>1</v>
      </c>
      <c r="B19" s="36">
        <v>268</v>
      </c>
      <c r="C19" s="36">
        <v>74</v>
      </c>
      <c r="D19" s="35" t="s">
        <v>18</v>
      </c>
      <c r="E19" s="901" t="s">
        <v>10450</v>
      </c>
      <c r="F19" s="1043">
        <v>2</v>
      </c>
      <c r="G19" s="841">
        <f>0.3*530000</f>
        <v>159000</v>
      </c>
      <c r="H19" s="904">
        <v>1.19</v>
      </c>
      <c r="I19" s="1501">
        <v>1232.3</v>
      </c>
      <c r="J19" s="1502"/>
      <c r="K19" s="844">
        <f>ROUND(G19*H19*I19,)</f>
        <v>233163483</v>
      </c>
      <c r="L19" s="1034" t="str">
        <f>E12</f>
        <v>Đường nội ấp Bình Tiến (xã Xuân Phú), từ đường Bình Tiến, Xuân Phú - Xuân Tây (xã Xuân Phú) đến ranh giới xã Suối Cát</v>
      </c>
      <c r="M19" s="1008">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03">
        <f>SUM(I19:I19)</f>
        <v>1232.3</v>
      </c>
      <c r="J20" s="1504"/>
      <c r="K20" s="848">
        <f>SUM(K19:K19)</f>
        <v>233163483</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1028" t="s">
        <v>10361</v>
      </c>
      <c r="E23" s="1028" t="s">
        <v>29</v>
      </c>
      <c r="F23" s="1028" t="s">
        <v>30</v>
      </c>
      <c r="G23" s="1469" t="s">
        <v>31</v>
      </c>
      <c r="H23" s="1469"/>
      <c r="I23" s="852" t="s">
        <v>33</v>
      </c>
      <c r="J23" s="1028" t="s">
        <v>44</v>
      </c>
      <c r="K23" s="1028" t="s">
        <v>35</v>
      </c>
      <c r="L23" s="49" t="s">
        <v>41</v>
      </c>
      <c r="M23" s="1030"/>
    </row>
    <row r="24" spans="1:20" ht="126" customHeight="1" x14ac:dyDescent="0.25">
      <c r="A24" s="1020">
        <f t="shared" ref="A24:G24" si="0">A19</f>
        <v>1</v>
      </c>
      <c r="B24" s="1020">
        <f t="shared" si="0"/>
        <v>268</v>
      </c>
      <c r="C24" s="36">
        <f t="shared" si="0"/>
        <v>74</v>
      </c>
      <c r="D24" s="1020" t="str">
        <f t="shared" si="0"/>
        <v>m²</v>
      </c>
      <c r="E24" s="1020" t="str">
        <f t="shared" si="0"/>
        <v>LUK</v>
      </c>
      <c r="F24" s="60">
        <f t="shared" si="0"/>
        <v>2</v>
      </c>
      <c r="G24" s="1560">
        <f t="shared" si="0"/>
        <v>159000</v>
      </c>
      <c r="H24" s="1560"/>
      <c r="I24" s="855">
        <f>I19</f>
        <v>1232.3</v>
      </c>
      <c r="J24" s="839">
        <v>1.5</v>
      </c>
      <c r="K24" s="63">
        <f>G24*I24*J24</f>
        <v>293903550</v>
      </c>
      <c r="L24" s="1084" t="s">
        <v>10749</v>
      </c>
      <c r="M24" s="1030"/>
    </row>
    <row r="25" spans="1:20" s="116" customFormat="1" ht="33" customHeight="1" x14ac:dyDescent="0.25">
      <c r="A25" s="1289" t="s">
        <v>10368</v>
      </c>
      <c r="B25" s="1289"/>
      <c r="C25" s="1289"/>
      <c r="D25" s="1289"/>
      <c r="E25" s="1289"/>
      <c r="F25" s="1289"/>
      <c r="G25" s="1289"/>
      <c r="H25" s="1289"/>
      <c r="I25" s="846">
        <f>SUM(I24:I24)</f>
        <v>1232.3</v>
      </c>
      <c r="J25" s="893"/>
      <c r="K25" s="894">
        <f>SUM(K24:K24)</f>
        <v>293903550</v>
      </c>
      <c r="L25" s="895"/>
      <c r="M25" s="1030"/>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1020"/>
      <c r="B27" s="1469" t="s">
        <v>10371</v>
      </c>
      <c r="C27" s="1469"/>
      <c r="D27" s="1028" t="s">
        <v>50</v>
      </c>
      <c r="E27" s="1028" t="s">
        <v>51</v>
      </c>
      <c r="F27" s="1028" t="s">
        <v>52</v>
      </c>
      <c r="G27" s="1469" t="s">
        <v>53</v>
      </c>
      <c r="H27" s="1469"/>
      <c r="I27" s="859" t="s">
        <v>54</v>
      </c>
      <c r="J27" s="1028" t="s">
        <v>44</v>
      </c>
      <c r="K27" s="860" t="s">
        <v>35</v>
      </c>
      <c r="L27" s="861" t="s">
        <v>41</v>
      </c>
      <c r="M27" s="821"/>
      <c r="O27" s="862"/>
      <c r="P27" s="862"/>
    </row>
    <row r="28" spans="1:20" ht="34.5" customHeight="1" x14ac:dyDescent="0.25">
      <c r="A28" s="1020"/>
      <c r="B28" s="1285" t="s">
        <v>10372</v>
      </c>
      <c r="C28" s="1285"/>
      <c r="D28" s="1020"/>
      <c r="E28" s="1020" t="s">
        <v>56</v>
      </c>
      <c r="F28" s="1020">
        <v>6</v>
      </c>
      <c r="G28" s="1286">
        <f>20000*30</f>
        <v>600000</v>
      </c>
      <c r="H28" s="1286"/>
      <c r="I28" s="1020">
        <v>2</v>
      </c>
      <c r="J28" s="727">
        <v>0.5</v>
      </c>
      <c r="K28" s="73">
        <f>F28*G28*I28*J28</f>
        <v>3600000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297503550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33" t="s">
        <v>60</v>
      </c>
      <c r="G31" s="1480" t="s">
        <v>31</v>
      </c>
      <c r="H31" s="1480"/>
      <c r="I31" s="865" t="s">
        <v>61</v>
      </c>
      <c r="J31" s="866" t="s">
        <v>34</v>
      </c>
      <c r="K31" s="1027" t="s">
        <v>35</v>
      </c>
      <c r="L31" s="853" t="s">
        <v>41</v>
      </c>
    </row>
    <row r="32" spans="1:20" ht="40.5" hidden="1" customHeight="1" x14ac:dyDescent="0.25">
      <c r="A32" s="1020">
        <v>1</v>
      </c>
      <c r="B32" s="1508" t="str">
        <f>'vật kiến trúc 2026'!B440</f>
        <v>Đồng hồ điện phụ</v>
      </c>
      <c r="C32" s="1508"/>
      <c r="D32" s="1508"/>
      <c r="E32" s="1508"/>
      <c r="F32" s="1019"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1020">
        <v>2</v>
      </c>
      <c r="B33" s="1508" t="str">
        <f>'vật kiến trúc 2026'!B277</f>
        <v>Trụ sắt tráng kẽm D90 cao 6m</v>
      </c>
      <c r="C33" s="1508"/>
      <c r="D33" s="1508"/>
      <c r="E33" s="1508"/>
      <c r="F33" s="1019"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020">
        <v>3</v>
      </c>
      <c r="B34" s="1508" t="str">
        <f>'vật kiến trúc 2026'!B35</f>
        <v>Giếng khoan Ф 140, ống chống nhựa</v>
      </c>
      <c r="C34" s="1508"/>
      <c r="D34" s="1508"/>
      <c r="E34" s="1508"/>
      <c r="F34" s="1019"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1020">
        <v>4</v>
      </c>
      <c r="B35" s="1508" t="str">
        <f>B34</f>
        <v>Giếng khoan Ф 140, ống chống nhựa</v>
      </c>
      <c r="C35" s="1508"/>
      <c r="D35" s="1508"/>
      <c r="E35" s="1508"/>
      <c r="F35" s="1019"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1027" t="s">
        <v>25</v>
      </c>
      <c r="B38" s="1480" t="s">
        <v>87</v>
      </c>
      <c r="C38" s="1480"/>
      <c r="D38" s="1480"/>
      <c r="E38" s="1480"/>
      <c r="F38" s="1027" t="s">
        <v>60</v>
      </c>
      <c r="G38" s="1027" t="s">
        <v>31</v>
      </c>
      <c r="H38" s="1033" t="s">
        <v>10516</v>
      </c>
      <c r="I38" s="865" t="s">
        <v>61</v>
      </c>
      <c r="J38" s="866" t="s">
        <v>34</v>
      </c>
      <c r="K38" s="1027" t="s">
        <v>35</v>
      </c>
      <c r="L38" s="853" t="s">
        <v>41</v>
      </c>
      <c r="M38" s="3"/>
      <c r="N38" s="2"/>
      <c r="O38" s="927"/>
      <c r="P38" s="928"/>
      <c r="Q38" s="932"/>
    </row>
    <row r="39" spans="1:17" ht="39" customHeight="1" x14ac:dyDescent="0.25">
      <c r="A39" s="1020">
        <v>1</v>
      </c>
      <c r="B39" s="1544" t="str">
        <f>'CÂY TRỒNG 2026'!B4</f>
        <v>Cây lúa Hè Thu, Mùa</v>
      </c>
      <c r="C39" s="1544"/>
      <c r="D39" s="1544"/>
      <c r="E39" s="1544"/>
      <c r="F39" s="1019" t="str">
        <f>VLOOKUP(B39,'[3]CÂY TRỒNG 2026'!$B$3:$D$10269,2,0)</f>
        <v>ha</v>
      </c>
      <c r="G39" s="732">
        <f>VLOOKUP(B39,'[3]CÂY TRỒNG 2026'!$B$3:$D$10269,3,0)</f>
        <v>25500000</v>
      </c>
      <c r="H39" s="909">
        <f>VLOOKUP(B39,'CÂY TRỒNG 2026'!$B$3:$E$9990,4,0)</f>
        <v>0</v>
      </c>
      <c r="I39" s="870">
        <f>I20/10000</f>
        <v>0.12322999999999999</v>
      </c>
      <c r="J39" s="727">
        <v>1</v>
      </c>
      <c r="K39" s="1032">
        <f t="shared" ref="K39" si="2">ROUND(G39*I39*J39,)</f>
        <v>3142365</v>
      </c>
      <c r="L39" s="934"/>
      <c r="M39" s="1048"/>
      <c r="N39" s="90"/>
      <c r="Q39" s="933"/>
    </row>
    <row r="40" spans="1:17" ht="28.5" customHeight="1" x14ac:dyDescent="0.25">
      <c r="A40" s="1480" t="s">
        <v>111</v>
      </c>
      <c r="B40" s="1480"/>
      <c r="C40" s="1480"/>
      <c r="D40" s="1480"/>
      <c r="E40" s="1480"/>
      <c r="F40" s="1480"/>
      <c r="G40" s="1480"/>
      <c r="H40" s="1480"/>
      <c r="I40" s="1480"/>
      <c r="J40" s="1480"/>
      <c r="K40" s="111">
        <f>SUM(K39:K39)</f>
        <v>3142365</v>
      </c>
      <c r="L40" s="872"/>
      <c r="M40" s="874"/>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20000000</v>
      </c>
      <c r="L41" s="112" t="s">
        <v>113</v>
      </c>
      <c r="N41" s="921"/>
    </row>
    <row r="42" spans="1:17" ht="30" customHeight="1" x14ac:dyDescent="0.25">
      <c r="A42" s="1480" t="s">
        <v>10574</v>
      </c>
      <c r="B42" s="1480"/>
      <c r="C42" s="1480"/>
      <c r="D42" s="1480"/>
      <c r="E42" s="1480"/>
      <c r="F42" s="1480"/>
      <c r="G42" s="1480"/>
      <c r="H42" s="1480"/>
      <c r="I42" s="1480"/>
      <c r="J42" s="1480"/>
      <c r="K42" s="875">
        <f>K41+K40+K36+K20+K29</f>
        <v>553809398</v>
      </c>
      <c r="L42" s="872"/>
      <c r="M42" s="114">
        <f>K41+K29+K20+K40+K36</f>
        <v>553809398</v>
      </c>
    </row>
    <row r="43" spans="1:17" s="116" customFormat="1" ht="37.5" customHeight="1" x14ac:dyDescent="0.25">
      <c r="A43" s="1483" t="s">
        <v>115</v>
      </c>
      <c r="B43" s="1483"/>
      <c r="C43" s="1483"/>
      <c r="D43" s="1483"/>
      <c r="E43" s="1483"/>
      <c r="F43" s="1483"/>
      <c r="G43" s="1483"/>
      <c r="H43" s="1483"/>
      <c r="I43" s="1483"/>
      <c r="J43" s="1483"/>
      <c r="K43" s="1483"/>
      <c r="L43" s="1483"/>
      <c r="M43" s="1030"/>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25"/>
      <c r="O44" s="876"/>
      <c r="P44" s="876"/>
    </row>
    <row r="45" spans="1:17" s="119" customFormat="1" ht="54" customHeight="1" x14ac:dyDescent="0.25">
      <c r="A45" s="1479" t="s">
        <v>117</v>
      </c>
      <c r="B45" s="1479"/>
      <c r="C45" s="1479"/>
      <c r="D45" s="1479"/>
      <c r="E45" s="1479"/>
      <c r="F45" s="1479"/>
      <c r="G45" s="1479"/>
      <c r="H45" s="1479"/>
      <c r="I45" s="1479"/>
      <c r="J45" s="1479"/>
      <c r="K45" s="877">
        <f>K42</f>
        <v>553809398</v>
      </c>
      <c r="L45" s="1026" t="s">
        <v>118</v>
      </c>
      <c r="M45" s="1025"/>
      <c r="O45" s="876"/>
      <c r="P45" s="876"/>
    </row>
    <row r="46" spans="1:17" s="119" customFormat="1" ht="14.25" x14ac:dyDescent="0.25">
      <c r="A46" s="1479" t="s">
        <v>119</v>
      </c>
      <c r="B46" s="1479"/>
      <c r="C46" s="1479"/>
      <c r="D46" s="1479"/>
      <c r="E46" s="1479"/>
      <c r="F46" s="1479"/>
      <c r="G46" s="1479"/>
      <c r="H46" s="1479"/>
      <c r="I46" s="1479"/>
      <c r="J46" s="1479"/>
      <c r="K46" s="1479"/>
      <c r="L46" s="1479"/>
      <c r="M46" s="1025"/>
      <c r="O46" s="876"/>
      <c r="P46" s="876"/>
    </row>
    <row r="47" spans="1:17" s="123" customFormat="1" ht="15" customHeight="1" x14ac:dyDescent="0.25">
      <c r="A47" s="1484" t="s">
        <v>120</v>
      </c>
      <c r="B47" s="1484"/>
      <c r="C47" s="1484"/>
      <c r="D47" s="879"/>
      <c r="E47" s="879"/>
      <c r="F47" s="1485" t="s">
        <v>10444</v>
      </c>
      <c r="G47" s="1485"/>
      <c r="H47" s="1485"/>
      <c r="I47" s="1485"/>
      <c r="J47" s="1485"/>
      <c r="K47" s="879"/>
      <c r="L47" s="1025" t="s">
        <v>122</v>
      </c>
      <c r="M47" s="1025"/>
      <c r="O47" s="753"/>
      <c r="P47" s="753"/>
    </row>
    <row r="48" spans="1:17" s="123" customFormat="1" x14ac:dyDescent="0.25">
      <c r="A48" s="880"/>
      <c r="B48" s="880"/>
      <c r="C48" s="880"/>
      <c r="L48" s="1025"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1025" t="s">
        <v>127</v>
      </c>
      <c r="M55" s="756"/>
      <c r="O55" s="753"/>
      <c r="P55" s="753"/>
    </row>
  </sheetData>
  <mergeCells count="59">
    <mergeCell ref="A55:C55"/>
    <mergeCell ref="F55:J55"/>
    <mergeCell ref="E9:G9"/>
    <mergeCell ref="A42:J42"/>
    <mergeCell ref="A43:L43"/>
    <mergeCell ref="A44:L44"/>
    <mergeCell ref="A45:J45"/>
    <mergeCell ref="A46:L46"/>
    <mergeCell ref="A47:C47"/>
    <mergeCell ref="F47:J47"/>
    <mergeCell ref="A36:J36"/>
    <mergeCell ref="A37:L37"/>
    <mergeCell ref="B38:E38"/>
    <mergeCell ref="B39:E39"/>
    <mergeCell ref="A40:J40"/>
    <mergeCell ref="A41:J41"/>
    <mergeCell ref="B33:E33"/>
    <mergeCell ref="G33:H33"/>
    <mergeCell ref="B34:E34"/>
    <mergeCell ref="G34:H34"/>
    <mergeCell ref="B35:E35"/>
    <mergeCell ref="G35:H35"/>
    <mergeCell ref="A29:J29"/>
    <mergeCell ref="A30:L30"/>
    <mergeCell ref="B31:E31"/>
    <mergeCell ref="G31:H31"/>
    <mergeCell ref="B32:E32"/>
    <mergeCell ref="G32:H32"/>
    <mergeCell ref="B28:C28"/>
    <mergeCell ref="G28:H28"/>
    <mergeCell ref="A21:K21"/>
    <mergeCell ref="B22:H22"/>
    <mergeCell ref="I22:L22"/>
    <mergeCell ref="G23:H23"/>
    <mergeCell ref="G24:H24"/>
    <mergeCell ref="A25:H25"/>
    <mergeCell ref="B26:H26"/>
    <mergeCell ref="I26:L26"/>
    <mergeCell ref="B27:C27"/>
    <mergeCell ref="G27:H27"/>
    <mergeCell ref="E12:L12"/>
    <mergeCell ref="E15:L15"/>
    <mergeCell ref="A16:L16"/>
    <mergeCell ref="A17:L17"/>
    <mergeCell ref="A20:H20"/>
    <mergeCell ref="I18:J18"/>
    <mergeCell ref="I19:J19"/>
    <mergeCell ref="I20:J20"/>
    <mergeCell ref="A7:L7"/>
    <mergeCell ref="E8:L8"/>
    <mergeCell ref="A9:D9"/>
    <mergeCell ref="A10:B10"/>
    <mergeCell ref="N10:T1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1"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2</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10850</v>
      </c>
      <c r="F8" s="1442"/>
      <c r="G8" s="1442"/>
      <c r="H8" s="1442"/>
      <c r="I8" s="1442"/>
      <c r="J8" s="1442"/>
      <c r="K8" s="1442"/>
      <c r="L8" s="1442"/>
      <c r="N8" s="828"/>
      <c r="O8" s="823"/>
      <c r="P8" s="823"/>
    </row>
    <row r="9" spans="1:22" ht="34.5" customHeight="1" x14ac:dyDescent="0.25">
      <c r="A9" s="1443" t="s">
        <v>9</v>
      </c>
      <c r="B9" s="1443"/>
      <c r="C9" s="1443"/>
      <c r="D9" s="1443"/>
      <c r="E9" s="1444" t="s">
        <v>10851</v>
      </c>
      <c r="F9" s="1444"/>
      <c r="G9" s="1195"/>
      <c r="H9" s="1195"/>
      <c r="I9" s="1195"/>
      <c r="J9" s="1195"/>
      <c r="K9" s="1195"/>
      <c r="L9" s="1195"/>
      <c r="N9" s="828"/>
      <c r="O9" s="823"/>
      <c r="P9" s="823"/>
    </row>
    <row r="10" spans="1:22" ht="22.5" customHeight="1" x14ac:dyDescent="0.25">
      <c r="A10" s="1445" t="s">
        <v>11</v>
      </c>
      <c r="B10" s="1445"/>
      <c r="C10" s="1197"/>
      <c r="E10" s="831" t="s">
        <v>10852</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t="s">
        <v>10853</v>
      </c>
      <c r="F11" s="832"/>
      <c r="G11" s="831"/>
      <c r="H11" s="831"/>
      <c r="I11" s="833"/>
      <c r="J11" s="832"/>
      <c r="K11" s="831"/>
      <c r="L11" s="834"/>
      <c r="N11" s="1188"/>
      <c r="O11" s="1188"/>
      <c r="P11" s="1188"/>
      <c r="Q11" s="1188"/>
      <c r="R11" s="1188"/>
      <c r="S11" s="1188"/>
      <c r="T11" s="1188"/>
    </row>
    <row r="12" spans="1:22" ht="105" customHeight="1" x14ac:dyDescent="0.25">
      <c r="A12" s="1197" t="s">
        <v>15</v>
      </c>
      <c r="B12" s="1197"/>
      <c r="C12" s="1197"/>
      <c r="E12" s="1446" t="s">
        <v>10854</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62.4</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87" customHeight="1" x14ac:dyDescent="0.25">
      <c r="A15" s="1197" t="s">
        <v>21</v>
      </c>
      <c r="B15" s="1197"/>
      <c r="C15" s="1197"/>
      <c r="E15" s="1446" t="s">
        <v>10855</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10856</v>
      </c>
      <c r="M18" s="903"/>
      <c r="N18" s="1007"/>
      <c r="O18" s="1007"/>
      <c r="P18" s="1007"/>
      <c r="Q18" s="1007"/>
      <c r="R18" s="1007"/>
      <c r="S18" s="1007"/>
      <c r="T18" s="1007"/>
    </row>
    <row r="19" spans="1:20" s="2" customFormat="1" ht="202.5" customHeight="1" x14ac:dyDescent="0.25">
      <c r="A19" s="1202">
        <v>1</v>
      </c>
      <c r="B19" s="839">
        <v>309</v>
      </c>
      <c r="C19" s="839">
        <v>247</v>
      </c>
      <c r="D19" s="1202" t="s">
        <v>18</v>
      </c>
      <c r="E19" s="839" t="s">
        <v>37</v>
      </c>
      <c r="F19" s="885">
        <v>1</v>
      </c>
      <c r="G19" s="886">
        <v>300000</v>
      </c>
      <c r="H19" s="839">
        <v>1.45</v>
      </c>
      <c r="I19" s="1439">
        <v>62.4</v>
      </c>
      <c r="J19" s="1440"/>
      <c r="K19" s="844">
        <f>ROUND(G19*H19*I19,)</f>
        <v>27144000</v>
      </c>
      <c r="L19" s="1211" t="str">
        <f>E12</f>
        <v>Các tuyến đường giao thông đấu nối trực tiếp ra Quốc lộ 1 đoạn từ Hết giáo xứ RuSeyKeo đến Hết ranh thửa đất số 88, tờ BĐĐC số 252 về bên phải và hết ranh thửa đất số 159, tờ BĐĐC số 252 về bên trái có hiện trạng là đường nhựa, bê tông xi măng:
- Có bề rộng ≥5m, cách đường giao thông &gt;1.000m.
- Có bề rộng từ ≥3m đến &lt;5m, cách đường giao thông từ &gt;500m đến ≤1.000m.
- Có bề rộng &lt;3m, cách đường giao thông ≤200m.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SUM(I19:I19)</f>
        <v>62.4</v>
      </c>
      <c r="J20" s="1456"/>
      <c r="K20" s="848">
        <f>SUM(K19:K19)</f>
        <v>27144000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F24" si="0">A19</f>
        <v>1</v>
      </c>
      <c r="B24" s="1187">
        <f t="shared" si="0"/>
        <v>309</v>
      </c>
      <c r="C24" s="1187">
        <f t="shared" si="0"/>
        <v>247</v>
      </c>
      <c r="D24" s="1187" t="str">
        <f t="shared" si="0"/>
        <v>m²</v>
      </c>
      <c r="E24" s="1187" t="str">
        <f t="shared" si="0"/>
        <v>CLN</v>
      </c>
      <c r="F24" s="60">
        <f t="shared" si="0"/>
        <v>1</v>
      </c>
      <c r="G24" s="1463">
        <f>G19</f>
        <v>300000</v>
      </c>
      <c r="H24" s="1464"/>
      <c r="I24" s="855">
        <f>I19</f>
        <v>62.4</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1193" t="s">
        <v>25</v>
      </c>
      <c r="B39" s="1480" t="s">
        <v>87</v>
      </c>
      <c r="C39" s="1480"/>
      <c r="D39" s="1480"/>
      <c r="E39" s="1480"/>
      <c r="F39" s="1193" t="s">
        <v>60</v>
      </c>
      <c r="G39" s="1193" t="s">
        <v>31</v>
      </c>
      <c r="H39" s="1193"/>
      <c r="I39" s="865" t="s">
        <v>61</v>
      </c>
      <c r="J39" s="866" t="s">
        <v>34</v>
      </c>
      <c r="K39" s="1193" t="s">
        <v>35</v>
      </c>
      <c r="L39" s="853" t="s">
        <v>41</v>
      </c>
    </row>
    <row r="40" spans="1:16" ht="33" hidden="1" customHeight="1" x14ac:dyDescent="0.25">
      <c r="A40" s="1187">
        <v>1</v>
      </c>
      <c r="B40" s="888" t="s">
        <v>1179</v>
      </c>
      <c r="C40" s="888"/>
      <c r="D40" s="888"/>
      <c r="E40" s="888"/>
      <c r="F40" s="1186" t="str">
        <f>VLOOKUP(B40,'[3]CÂY TRỒNG 2026'!$B$3:$D$10269,2,0)</f>
        <v>cây</v>
      </c>
      <c r="G40" s="1186">
        <f>VLOOKUP(B40,'[3]CÂY TRỒNG 2026'!$B$3:$D$10269,3,0)</f>
        <v>606840</v>
      </c>
      <c r="H40" s="1186"/>
      <c r="I40" s="867">
        <v>0</v>
      </c>
      <c r="J40" s="727">
        <v>1</v>
      </c>
      <c r="K40" s="1198">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4000000</v>
      </c>
      <c r="L42" s="112" t="s">
        <v>113</v>
      </c>
    </row>
    <row r="43" spans="1:16" ht="30" customHeight="1" x14ac:dyDescent="0.25">
      <c r="A43" s="1480" t="s">
        <v>10437</v>
      </c>
      <c r="B43" s="1480"/>
      <c r="C43" s="1480"/>
      <c r="D43" s="1480"/>
      <c r="E43" s="1480"/>
      <c r="F43" s="1480"/>
      <c r="G43" s="1480"/>
      <c r="H43" s="1480"/>
      <c r="I43" s="1480"/>
      <c r="J43" s="1480"/>
      <c r="K43" s="875">
        <f>K42+K41+K37+K20+K28</f>
        <v>32944000</v>
      </c>
      <c r="L43" s="872"/>
      <c r="M43" s="114">
        <f>K42+K28+K20</f>
        <v>32944000</v>
      </c>
    </row>
    <row r="44" spans="1:16" s="116" customFormat="1" ht="52.5" customHeight="1" x14ac:dyDescent="0.25">
      <c r="A44" s="1483" t="s">
        <v>115</v>
      </c>
      <c r="B44" s="1483"/>
      <c r="C44" s="1483"/>
      <c r="D44" s="1483"/>
      <c r="E44" s="1483"/>
      <c r="F44" s="1483"/>
      <c r="G44" s="1483"/>
      <c r="H44" s="1483"/>
      <c r="I44" s="1483"/>
      <c r="J44" s="1483"/>
      <c r="K44" s="1483"/>
      <c r="L44" s="1483"/>
      <c r="M44" s="1196"/>
      <c r="O44" s="876"/>
      <c r="P44" s="876"/>
    </row>
    <row r="45" spans="1:16" s="119" customFormat="1" ht="48" customHeight="1" x14ac:dyDescent="0.25">
      <c r="A45" s="1479" t="s">
        <v>10375</v>
      </c>
      <c r="B45" s="1479"/>
      <c r="C45" s="1479"/>
      <c r="D45" s="1479"/>
      <c r="E45" s="1479"/>
      <c r="F45" s="1479"/>
      <c r="G45" s="1479"/>
      <c r="H45" s="1479"/>
      <c r="I45" s="1479"/>
      <c r="J45" s="1479"/>
      <c r="K45" s="1479"/>
      <c r="L45" s="1479"/>
      <c r="M45" s="1191"/>
      <c r="O45" s="876"/>
      <c r="P45" s="876"/>
    </row>
    <row r="46" spans="1:16" s="119" customFormat="1" ht="54" customHeight="1" x14ac:dyDescent="0.25">
      <c r="A46" s="1479" t="s">
        <v>117</v>
      </c>
      <c r="B46" s="1479"/>
      <c r="C46" s="1479"/>
      <c r="D46" s="1479"/>
      <c r="E46" s="1479"/>
      <c r="F46" s="1479"/>
      <c r="G46" s="1479"/>
      <c r="H46" s="1479"/>
      <c r="I46" s="1479"/>
      <c r="J46" s="1479"/>
      <c r="K46" s="877">
        <f>K43</f>
        <v>32944000</v>
      </c>
      <c r="L46" s="1192" t="s">
        <v>118</v>
      </c>
      <c r="M46" s="1191"/>
      <c r="O46" s="876"/>
      <c r="P46" s="876"/>
    </row>
    <row r="47" spans="1:16" s="119" customFormat="1" ht="14.25" x14ac:dyDescent="0.25">
      <c r="A47" s="1479" t="s">
        <v>119</v>
      </c>
      <c r="B47" s="1479"/>
      <c r="C47" s="1479"/>
      <c r="D47" s="1479"/>
      <c r="E47" s="1479"/>
      <c r="F47" s="1479"/>
      <c r="G47" s="1479"/>
      <c r="H47" s="1479"/>
      <c r="I47" s="1479"/>
      <c r="J47" s="1479"/>
      <c r="K47" s="1479"/>
      <c r="L47" s="1479"/>
      <c r="M47" s="1191"/>
      <c r="O47" s="876"/>
      <c r="P47" s="876"/>
    </row>
    <row r="48" spans="1:16"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2">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F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37</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10669</v>
      </c>
      <c r="F8" s="1442"/>
      <c r="G8" s="1442"/>
      <c r="H8" s="1442"/>
      <c r="I8" s="1442"/>
      <c r="J8" s="1442"/>
      <c r="K8" s="1442"/>
      <c r="L8" s="1442"/>
      <c r="N8" s="828"/>
      <c r="O8" s="823"/>
      <c r="P8" s="823"/>
    </row>
    <row r="9" spans="1:22" ht="34.5" customHeight="1" x14ac:dyDescent="0.25">
      <c r="A9" s="1443" t="s">
        <v>9</v>
      </c>
      <c r="B9" s="1443"/>
      <c r="C9" s="1443"/>
      <c r="D9" s="1443"/>
      <c r="E9" s="1444" t="s">
        <v>10670</v>
      </c>
      <c r="F9" s="1444"/>
      <c r="G9" s="1444"/>
      <c r="H9" s="1029"/>
      <c r="I9" s="1029"/>
      <c r="J9" s="1029"/>
      <c r="K9" s="1029"/>
      <c r="L9" s="1029"/>
      <c r="N9" s="828"/>
      <c r="O9" s="823"/>
      <c r="P9" s="823"/>
    </row>
    <row r="10" spans="1:22" ht="22.5" customHeight="1" x14ac:dyDescent="0.25">
      <c r="A10" s="1445" t="s">
        <v>11</v>
      </c>
      <c r="B10" s="1445"/>
      <c r="C10" s="1031"/>
      <c r="E10" s="75" t="s">
        <v>10630</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10671</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10521</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I20</f>
        <v>400.6</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87" customHeight="1" x14ac:dyDescent="0.25">
      <c r="A15" s="1031" t="s">
        <v>21</v>
      </c>
      <c r="B15" s="1031"/>
      <c r="C15" s="1031"/>
      <c r="E15" s="1446" t="s">
        <v>10672</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10673</v>
      </c>
      <c r="M18" s="97">
        <v>550000</v>
      </c>
      <c r="N18" s="1007"/>
      <c r="O18" s="1007"/>
      <c r="P18" s="1007"/>
      <c r="Q18" s="1007"/>
      <c r="R18" s="1007"/>
      <c r="S18" s="1007"/>
      <c r="T18" s="1007"/>
    </row>
    <row r="19" spans="1:20" s="2" customFormat="1" ht="85.5" customHeight="1" x14ac:dyDescent="0.25">
      <c r="A19" s="1039">
        <v>1</v>
      </c>
      <c r="B19" s="36">
        <v>272</v>
      </c>
      <c r="C19" s="36">
        <v>74</v>
      </c>
      <c r="D19" s="35" t="s">
        <v>18</v>
      </c>
      <c r="E19" s="901" t="s">
        <v>10450</v>
      </c>
      <c r="F19" s="1043">
        <v>2</v>
      </c>
      <c r="G19" s="841">
        <f>0.3*530000</f>
        <v>159000</v>
      </c>
      <c r="H19" s="904">
        <v>1.19</v>
      </c>
      <c r="I19" s="1501">
        <v>400.6</v>
      </c>
      <c r="J19" s="1502"/>
      <c r="K19" s="844">
        <f>ROUND(G19*H19*I19,)</f>
        <v>75797526</v>
      </c>
      <c r="L19" s="1034" t="str">
        <f>E12</f>
        <v>Đường nội ấp Bình Tiến (xã Xuân Phú), từ đường Bình Tiến, Xuân Phú - Xuân Tây (xã Xuân Phú) đến ranh giới xã Suối Cát</v>
      </c>
      <c r="M19" s="1008">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03">
        <f>SUM(I19:I19)</f>
        <v>400.6</v>
      </c>
      <c r="J20" s="1504"/>
      <c r="K20" s="848">
        <f>SUM(K19:K19)</f>
        <v>75797526</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1028" t="s">
        <v>10361</v>
      </c>
      <c r="E23" s="1028" t="s">
        <v>29</v>
      </c>
      <c r="F23" s="1028" t="s">
        <v>30</v>
      </c>
      <c r="G23" s="1469" t="s">
        <v>31</v>
      </c>
      <c r="H23" s="1469"/>
      <c r="I23" s="852" t="s">
        <v>33</v>
      </c>
      <c r="J23" s="1028" t="s">
        <v>44</v>
      </c>
      <c r="K23" s="1028" t="s">
        <v>35</v>
      </c>
      <c r="L23" s="49" t="s">
        <v>41</v>
      </c>
      <c r="M23" s="1030"/>
    </row>
    <row r="24" spans="1:20" ht="133.5" customHeight="1" x14ac:dyDescent="0.25">
      <c r="A24" s="1020">
        <f t="shared" ref="A24:G24" si="0">A19</f>
        <v>1</v>
      </c>
      <c r="B24" s="1020">
        <f t="shared" si="0"/>
        <v>272</v>
      </c>
      <c r="C24" s="36">
        <f t="shared" si="0"/>
        <v>74</v>
      </c>
      <c r="D24" s="1020" t="str">
        <f t="shared" si="0"/>
        <v>m²</v>
      </c>
      <c r="E24" s="1020" t="str">
        <f t="shared" si="0"/>
        <v>LUK</v>
      </c>
      <c r="F24" s="60">
        <f t="shared" si="0"/>
        <v>2</v>
      </c>
      <c r="G24" s="1560">
        <f t="shared" si="0"/>
        <v>159000</v>
      </c>
      <c r="H24" s="1560"/>
      <c r="I24" s="855">
        <f>I19</f>
        <v>400.6</v>
      </c>
      <c r="J24" s="839">
        <v>1.5</v>
      </c>
      <c r="K24" s="63">
        <f>G24*I24*J24</f>
        <v>95543100</v>
      </c>
      <c r="L24" s="1084" t="s">
        <v>10749</v>
      </c>
      <c r="M24" s="1030"/>
    </row>
    <row r="25" spans="1:20" s="116" customFormat="1" ht="33" customHeight="1" x14ac:dyDescent="0.25">
      <c r="A25" s="1289" t="s">
        <v>10368</v>
      </c>
      <c r="B25" s="1289"/>
      <c r="C25" s="1289"/>
      <c r="D25" s="1289"/>
      <c r="E25" s="1289"/>
      <c r="F25" s="1289"/>
      <c r="G25" s="1289"/>
      <c r="H25" s="1289"/>
      <c r="I25" s="846">
        <f>SUM(I24:I24)</f>
        <v>400.6</v>
      </c>
      <c r="J25" s="893"/>
      <c r="K25" s="894">
        <f>SUM(K24:K24)</f>
        <v>95543100</v>
      </c>
      <c r="L25" s="895"/>
      <c r="M25" s="1030"/>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1020"/>
      <c r="B27" s="1469" t="s">
        <v>10371</v>
      </c>
      <c r="C27" s="1469"/>
      <c r="D27" s="1028" t="s">
        <v>50</v>
      </c>
      <c r="E27" s="1028" t="s">
        <v>51</v>
      </c>
      <c r="F27" s="1028" t="s">
        <v>52</v>
      </c>
      <c r="G27" s="1469" t="s">
        <v>53</v>
      </c>
      <c r="H27" s="1469"/>
      <c r="I27" s="859" t="s">
        <v>54</v>
      </c>
      <c r="J27" s="1028" t="s">
        <v>44</v>
      </c>
      <c r="K27" s="860" t="s">
        <v>35</v>
      </c>
      <c r="L27" s="861" t="s">
        <v>41</v>
      </c>
      <c r="M27" s="821"/>
      <c r="O27" s="862"/>
      <c r="P27" s="862"/>
    </row>
    <row r="28" spans="1:20" ht="34.5" customHeight="1" x14ac:dyDescent="0.25">
      <c r="A28" s="1020"/>
      <c r="B28" s="1285" t="s">
        <v>10372</v>
      </c>
      <c r="C28" s="1285"/>
      <c r="D28" s="1020"/>
      <c r="E28" s="1020" t="s">
        <v>56</v>
      </c>
      <c r="F28" s="1020">
        <v>6</v>
      </c>
      <c r="G28" s="1286">
        <f>20000*30</f>
        <v>600000</v>
      </c>
      <c r="H28" s="1286"/>
      <c r="I28" s="1020">
        <v>1</v>
      </c>
      <c r="J28" s="727">
        <v>0.5</v>
      </c>
      <c r="K28" s="73">
        <f>F28*G28*I28*J28</f>
        <v>1800000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97343100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33" t="s">
        <v>60</v>
      </c>
      <c r="G31" s="1480" t="s">
        <v>31</v>
      </c>
      <c r="H31" s="1480"/>
      <c r="I31" s="865" t="s">
        <v>61</v>
      </c>
      <c r="J31" s="866" t="s">
        <v>34</v>
      </c>
      <c r="K31" s="1027" t="s">
        <v>35</v>
      </c>
      <c r="L31" s="853" t="s">
        <v>41</v>
      </c>
    </row>
    <row r="32" spans="1:20" ht="40.5" hidden="1" customHeight="1" x14ac:dyDescent="0.25">
      <c r="A32" s="1020">
        <v>1</v>
      </c>
      <c r="B32" s="1508" t="str">
        <f>'vật kiến trúc 2026'!B440</f>
        <v>Đồng hồ điện phụ</v>
      </c>
      <c r="C32" s="1508"/>
      <c r="D32" s="1508"/>
      <c r="E32" s="1508"/>
      <c r="F32" s="1019"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1020">
        <v>2</v>
      </c>
      <c r="B33" s="1508" t="str">
        <f>'vật kiến trúc 2026'!B277</f>
        <v>Trụ sắt tráng kẽm D90 cao 6m</v>
      </c>
      <c r="C33" s="1508"/>
      <c r="D33" s="1508"/>
      <c r="E33" s="1508"/>
      <c r="F33" s="1019"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020">
        <v>3</v>
      </c>
      <c r="B34" s="1508" t="str">
        <f>'vật kiến trúc 2026'!B35</f>
        <v>Giếng khoan Ф 140, ống chống nhựa</v>
      </c>
      <c r="C34" s="1508"/>
      <c r="D34" s="1508"/>
      <c r="E34" s="1508"/>
      <c r="F34" s="1019"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1020">
        <v>4</v>
      </c>
      <c r="B35" s="1508" t="str">
        <f>B34</f>
        <v>Giếng khoan Ф 140, ống chống nhựa</v>
      </c>
      <c r="C35" s="1508"/>
      <c r="D35" s="1508"/>
      <c r="E35" s="1508"/>
      <c r="F35" s="1019"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1027" t="s">
        <v>25</v>
      </c>
      <c r="B38" s="1480" t="s">
        <v>87</v>
      </c>
      <c r="C38" s="1480"/>
      <c r="D38" s="1480"/>
      <c r="E38" s="1480"/>
      <c r="F38" s="1027" t="s">
        <v>60</v>
      </c>
      <c r="G38" s="1027" t="s">
        <v>31</v>
      </c>
      <c r="H38" s="1033" t="s">
        <v>10516</v>
      </c>
      <c r="I38" s="865" t="s">
        <v>61</v>
      </c>
      <c r="J38" s="866" t="s">
        <v>34</v>
      </c>
      <c r="K38" s="1027" t="s">
        <v>35</v>
      </c>
      <c r="L38" s="853" t="s">
        <v>41</v>
      </c>
      <c r="M38" s="3"/>
      <c r="N38" s="2"/>
      <c r="O38" s="927"/>
      <c r="P38" s="928"/>
      <c r="Q38" s="932"/>
    </row>
    <row r="39" spans="1:17" ht="39" customHeight="1" x14ac:dyDescent="0.25">
      <c r="A39" s="1020">
        <v>1</v>
      </c>
      <c r="B39" s="1544" t="str">
        <f>'CÂY TRỒNG 2026'!B4</f>
        <v>Cây lúa Hè Thu, Mùa</v>
      </c>
      <c r="C39" s="1544"/>
      <c r="D39" s="1544"/>
      <c r="E39" s="1544"/>
      <c r="F39" s="1019" t="str">
        <f>VLOOKUP(B39,'[3]CÂY TRỒNG 2026'!$B$3:$D$10269,2,0)</f>
        <v>ha</v>
      </c>
      <c r="G39" s="732">
        <f>VLOOKUP(B39,'[3]CÂY TRỒNG 2026'!$B$3:$D$10269,3,0)</f>
        <v>25500000</v>
      </c>
      <c r="H39" s="909">
        <f>VLOOKUP(B39,'CÂY TRỒNG 2026'!$B$3:$E$9990,4,0)</f>
        <v>0</v>
      </c>
      <c r="I39" s="870">
        <f>I20/10000</f>
        <v>4.0060000000000005E-2</v>
      </c>
      <c r="J39" s="727">
        <v>1</v>
      </c>
      <c r="K39" s="1032">
        <f t="shared" ref="K39" si="2">ROUND(G39*I39*J39,)</f>
        <v>1021530</v>
      </c>
      <c r="L39" s="934"/>
      <c r="M39" s="1048"/>
      <c r="N39" s="90"/>
      <c r="Q39" s="933"/>
    </row>
    <row r="40" spans="1:17" ht="28.5" customHeight="1" x14ac:dyDescent="0.25">
      <c r="A40" s="1480" t="s">
        <v>111</v>
      </c>
      <c r="B40" s="1480"/>
      <c r="C40" s="1480"/>
      <c r="D40" s="1480"/>
      <c r="E40" s="1480"/>
      <c r="F40" s="1480"/>
      <c r="G40" s="1480"/>
      <c r="H40" s="1480"/>
      <c r="I40" s="1480"/>
      <c r="J40" s="1480"/>
      <c r="K40" s="111">
        <f>SUM(K39:K39)</f>
        <v>1021530</v>
      </c>
      <c r="L40" s="872"/>
      <c r="M40" s="874"/>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12000000</v>
      </c>
      <c r="L41" s="112" t="s">
        <v>113</v>
      </c>
      <c r="N41" s="921"/>
    </row>
    <row r="42" spans="1:17" ht="30" customHeight="1" x14ac:dyDescent="0.25">
      <c r="A42" s="1480" t="s">
        <v>10574</v>
      </c>
      <c r="B42" s="1480"/>
      <c r="C42" s="1480"/>
      <c r="D42" s="1480"/>
      <c r="E42" s="1480"/>
      <c r="F42" s="1480"/>
      <c r="G42" s="1480"/>
      <c r="H42" s="1480"/>
      <c r="I42" s="1480"/>
      <c r="J42" s="1480"/>
      <c r="K42" s="875">
        <f>K41+K40+K36+K20+K29</f>
        <v>186162156</v>
      </c>
      <c r="L42" s="872"/>
      <c r="M42" s="114">
        <f>K41+K29+K20+K40+K36</f>
        <v>186162156</v>
      </c>
    </row>
    <row r="43" spans="1:17" s="116" customFormat="1" ht="37.5" customHeight="1" x14ac:dyDescent="0.25">
      <c r="A43" s="1483" t="s">
        <v>115</v>
      </c>
      <c r="B43" s="1483"/>
      <c r="C43" s="1483"/>
      <c r="D43" s="1483"/>
      <c r="E43" s="1483"/>
      <c r="F43" s="1483"/>
      <c r="G43" s="1483"/>
      <c r="H43" s="1483"/>
      <c r="I43" s="1483"/>
      <c r="J43" s="1483"/>
      <c r="K43" s="1483"/>
      <c r="L43" s="1483"/>
      <c r="M43" s="1030"/>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25"/>
      <c r="O44" s="876"/>
      <c r="P44" s="876"/>
    </row>
    <row r="45" spans="1:17" s="119" customFormat="1" ht="54" customHeight="1" x14ac:dyDescent="0.25">
      <c r="A45" s="1479" t="s">
        <v>117</v>
      </c>
      <c r="B45" s="1479"/>
      <c r="C45" s="1479"/>
      <c r="D45" s="1479"/>
      <c r="E45" s="1479"/>
      <c r="F45" s="1479"/>
      <c r="G45" s="1479"/>
      <c r="H45" s="1479"/>
      <c r="I45" s="1479"/>
      <c r="J45" s="1479"/>
      <c r="K45" s="877">
        <f>K42</f>
        <v>186162156</v>
      </c>
      <c r="L45" s="1026" t="s">
        <v>118</v>
      </c>
      <c r="M45" s="1025"/>
      <c r="O45" s="876"/>
      <c r="P45" s="876"/>
    </row>
    <row r="46" spans="1:17" s="119" customFormat="1" ht="14.25" x14ac:dyDescent="0.25">
      <c r="A46" s="1479" t="s">
        <v>119</v>
      </c>
      <c r="B46" s="1479"/>
      <c r="C46" s="1479"/>
      <c r="D46" s="1479"/>
      <c r="E46" s="1479"/>
      <c r="F46" s="1479"/>
      <c r="G46" s="1479"/>
      <c r="H46" s="1479"/>
      <c r="I46" s="1479"/>
      <c r="J46" s="1479"/>
      <c r="K46" s="1479"/>
      <c r="L46" s="1479"/>
      <c r="M46" s="1025"/>
      <c r="O46" s="876"/>
      <c r="P46" s="876"/>
    </row>
    <row r="47" spans="1:17" s="123" customFormat="1" ht="15" customHeight="1" x14ac:dyDescent="0.25">
      <c r="A47" s="1484" t="s">
        <v>120</v>
      </c>
      <c r="B47" s="1484"/>
      <c r="C47" s="1484"/>
      <c r="D47" s="879"/>
      <c r="E47" s="879"/>
      <c r="F47" s="1485" t="s">
        <v>10444</v>
      </c>
      <c r="G47" s="1485"/>
      <c r="H47" s="1485"/>
      <c r="I47" s="1485"/>
      <c r="J47" s="1485"/>
      <c r="K47" s="879"/>
      <c r="L47" s="1025" t="s">
        <v>122</v>
      </c>
      <c r="M47" s="1025"/>
      <c r="O47" s="753"/>
      <c r="P47" s="753"/>
    </row>
    <row r="48" spans="1:17" s="123" customFormat="1" x14ac:dyDescent="0.25">
      <c r="A48" s="880"/>
      <c r="B48" s="880"/>
      <c r="C48" s="880"/>
      <c r="L48" s="1025"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1025" t="s">
        <v>127</v>
      </c>
      <c r="M55" s="756"/>
      <c r="O55" s="753"/>
      <c r="P55" s="753"/>
    </row>
  </sheetData>
  <mergeCells count="59">
    <mergeCell ref="A55:C55"/>
    <mergeCell ref="F55:J55"/>
    <mergeCell ref="B38:E38"/>
    <mergeCell ref="B39:E39"/>
    <mergeCell ref="A40:J40"/>
    <mergeCell ref="A41:J41"/>
    <mergeCell ref="A42:J42"/>
    <mergeCell ref="A43:L43"/>
    <mergeCell ref="A44:L44"/>
    <mergeCell ref="A45:J45"/>
    <mergeCell ref="A46:L46"/>
    <mergeCell ref="A47:C47"/>
    <mergeCell ref="F47:J47"/>
    <mergeCell ref="A37:L37"/>
    <mergeCell ref="B31:E31"/>
    <mergeCell ref="G31:H31"/>
    <mergeCell ref="B32:E32"/>
    <mergeCell ref="G32:H32"/>
    <mergeCell ref="B33:E33"/>
    <mergeCell ref="G33:H33"/>
    <mergeCell ref="B34:E34"/>
    <mergeCell ref="G34:H34"/>
    <mergeCell ref="B35:E35"/>
    <mergeCell ref="G35:H35"/>
    <mergeCell ref="A36:J36"/>
    <mergeCell ref="A30:L30"/>
    <mergeCell ref="B22:H22"/>
    <mergeCell ref="I22:L22"/>
    <mergeCell ref="G23:H23"/>
    <mergeCell ref="G24:H24"/>
    <mergeCell ref="A25:H25"/>
    <mergeCell ref="B26:H26"/>
    <mergeCell ref="I26:L26"/>
    <mergeCell ref="B27:C27"/>
    <mergeCell ref="G27:H27"/>
    <mergeCell ref="B28:C28"/>
    <mergeCell ref="G28:H28"/>
    <mergeCell ref="A29:J29"/>
    <mergeCell ref="A21:K21"/>
    <mergeCell ref="A7:L7"/>
    <mergeCell ref="E8:L8"/>
    <mergeCell ref="A9:D9"/>
    <mergeCell ref="E9:G9"/>
    <mergeCell ref="A10:B10"/>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38</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10674</v>
      </c>
      <c r="F8" s="1442"/>
      <c r="G8" s="1442"/>
      <c r="H8" s="1442"/>
      <c r="I8" s="1442"/>
      <c r="J8" s="1442"/>
      <c r="K8" s="1442"/>
      <c r="L8" s="1442"/>
      <c r="N8" s="828"/>
      <c r="O8" s="823"/>
      <c r="P8" s="823"/>
    </row>
    <row r="9" spans="1:22" ht="34.5" customHeight="1" x14ac:dyDescent="0.25">
      <c r="A9" s="1443" t="s">
        <v>9</v>
      </c>
      <c r="B9" s="1443"/>
      <c r="C9" s="1443"/>
      <c r="D9" s="1443"/>
      <c r="E9" s="1444" t="s">
        <v>10675</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10676</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10521</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I20</f>
        <v>1466.1</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10677</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10678</v>
      </c>
      <c r="M18" s="97">
        <v>550000</v>
      </c>
      <c r="N18" s="1007"/>
      <c r="O18" s="1007"/>
      <c r="P18" s="1007"/>
      <c r="Q18" s="1007"/>
      <c r="R18" s="1007"/>
      <c r="S18" s="1007"/>
      <c r="T18" s="1007"/>
    </row>
    <row r="19" spans="1:20" s="2" customFormat="1" ht="85.5" customHeight="1" x14ac:dyDescent="0.25">
      <c r="A19" s="1039">
        <v>1</v>
      </c>
      <c r="B19" s="899">
        <v>282</v>
      </c>
      <c r="C19" s="899">
        <v>74</v>
      </c>
      <c r="D19" s="35" t="s">
        <v>18</v>
      </c>
      <c r="E19" s="901" t="s">
        <v>10450</v>
      </c>
      <c r="F19" s="1043">
        <v>2</v>
      </c>
      <c r="G19" s="841">
        <f>0.3*530000</f>
        <v>159000</v>
      </c>
      <c r="H19" s="904">
        <v>1.19</v>
      </c>
      <c r="I19" s="1510">
        <v>1466.1</v>
      </c>
      <c r="J19" s="1511"/>
      <c r="K19" s="844">
        <f>ROUND(G19*H19*I19,)</f>
        <v>277400781</v>
      </c>
      <c r="L19" s="1034" t="str">
        <f>E12</f>
        <v>Đường nội ấp Bình Tiến (xã Xuân Phú), từ đường Bình Tiến, Xuân Phú - Xuân Tây (xã Xuân Phú) đến ranh giới xã Suối Cát</v>
      </c>
      <c r="M19" s="1008">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12">
        <f>SUM(I19:I19)</f>
        <v>1466.1</v>
      </c>
      <c r="J20" s="1513"/>
      <c r="K20" s="848">
        <f>SUM(K19:K19)</f>
        <v>277400781</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1028" t="s">
        <v>10361</v>
      </c>
      <c r="E23" s="1028" t="s">
        <v>29</v>
      </c>
      <c r="F23" s="1028" t="s">
        <v>30</v>
      </c>
      <c r="G23" s="1469" t="s">
        <v>31</v>
      </c>
      <c r="H23" s="1469"/>
      <c r="I23" s="852" t="s">
        <v>33</v>
      </c>
      <c r="J23" s="1028" t="s">
        <v>44</v>
      </c>
      <c r="K23" s="1028" t="s">
        <v>35</v>
      </c>
      <c r="L23" s="49" t="s">
        <v>41</v>
      </c>
      <c r="M23" s="1030"/>
    </row>
    <row r="24" spans="1:20" ht="125.25" customHeight="1" x14ac:dyDescent="0.25">
      <c r="A24" s="1020">
        <f t="shared" ref="A24:G24" si="0">A19</f>
        <v>1</v>
      </c>
      <c r="B24" s="1020">
        <f t="shared" si="0"/>
        <v>282</v>
      </c>
      <c r="C24" s="36">
        <f t="shared" si="0"/>
        <v>74</v>
      </c>
      <c r="D24" s="1020" t="str">
        <f t="shared" si="0"/>
        <v>m²</v>
      </c>
      <c r="E24" s="1020" t="str">
        <f t="shared" si="0"/>
        <v>LUK</v>
      </c>
      <c r="F24" s="60">
        <f t="shared" si="0"/>
        <v>2</v>
      </c>
      <c r="G24" s="1560">
        <f t="shared" si="0"/>
        <v>159000</v>
      </c>
      <c r="H24" s="1560"/>
      <c r="I24" s="855">
        <f>I19</f>
        <v>1466.1</v>
      </c>
      <c r="J24" s="839">
        <v>1.5</v>
      </c>
      <c r="K24" s="63">
        <f>G24*I24*J24</f>
        <v>349664850</v>
      </c>
      <c r="L24" s="1084" t="s">
        <v>10749</v>
      </c>
      <c r="M24" s="1030"/>
    </row>
    <row r="25" spans="1:20" s="116" customFormat="1" ht="33" customHeight="1" x14ac:dyDescent="0.25">
      <c r="A25" s="1289" t="s">
        <v>10368</v>
      </c>
      <c r="B25" s="1289"/>
      <c r="C25" s="1289"/>
      <c r="D25" s="1289"/>
      <c r="E25" s="1289"/>
      <c r="F25" s="1289"/>
      <c r="G25" s="1289"/>
      <c r="H25" s="1289"/>
      <c r="I25" s="846">
        <f>SUM(I24:I24)</f>
        <v>1466.1</v>
      </c>
      <c r="J25" s="893"/>
      <c r="K25" s="894">
        <f>SUM(K24:K24)</f>
        <v>349664850</v>
      </c>
      <c r="L25" s="895"/>
      <c r="M25" s="1030"/>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1020"/>
      <c r="B27" s="1469" t="s">
        <v>10371</v>
      </c>
      <c r="C27" s="1469"/>
      <c r="D27" s="1028" t="s">
        <v>50</v>
      </c>
      <c r="E27" s="1028" t="s">
        <v>51</v>
      </c>
      <c r="F27" s="1028" t="s">
        <v>52</v>
      </c>
      <c r="G27" s="1469" t="s">
        <v>53</v>
      </c>
      <c r="H27" s="1469"/>
      <c r="I27" s="859" t="s">
        <v>54</v>
      </c>
      <c r="J27" s="1028" t="s">
        <v>44</v>
      </c>
      <c r="K27" s="860" t="s">
        <v>35</v>
      </c>
      <c r="L27" s="861" t="s">
        <v>41</v>
      </c>
      <c r="M27" s="821"/>
      <c r="O27" s="862"/>
      <c r="P27" s="862"/>
    </row>
    <row r="28" spans="1:20" ht="34.5" customHeight="1" x14ac:dyDescent="0.25">
      <c r="A28" s="1020"/>
      <c r="B28" s="1285" t="s">
        <v>10372</v>
      </c>
      <c r="C28" s="1285"/>
      <c r="D28" s="1020"/>
      <c r="E28" s="1020" t="s">
        <v>56</v>
      </c>
      <c r="F28" s="1020">
        <v>6</v>
      </c>
      <c r="G28" s="1286">
        <f>20000*30</f>
        <v>600000</v>
      </c>
      <c r="H28" s="1286"/>
      <c r="I28" s="1020">
        <v>1</v>
      </c>
      <c r="J28" s="727">
        <v>0.5</v>
      </c>
      <c r="K28" s="73">
        <f>F28*G28*I28*J28</f>
        <v>1800000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351464850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33" t="s">
        <v>60</v>
      </c>
      <c r="G31" s="1480" t="s">
        <v>31</v>
      </c>
      <c r="H31" s="1480"/>
      <c r="I31" s="865" t="s">
        <v>61</v>
      </c>
      <c r="J31" s="866" t="s">
        <v>34</v>
      </c>
      <c r="K31" s="1027" t="s">
        <v>35</v>
      </c>
      <c r="L31" s="853" t="s">
        <v>41</v>
      </c>
    </row>
    <row r="32" spans="1:20" ht="40.5" hidden="1" customHeight="1" x14ac:dyDescent="0.25">
      <c r="A32" s="1020">
        <v>1</v>
      </c>
      <c r="B32" s="1508" t="str">
        <f>'vật kiến trúc 2026'!B440</f>
        <v>Đồng hồ điện phụ</v>
      </c>
      <c r="C32" s="1508"/>
      <c r="D32" s="1508"/>
      <c r="E32" s="1508"/>
      <c r="F32" s="1019"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1020">
        <v>2</v>
      </c>
      <c r="B33" s="1508" t="str">
        <f>'vật kiến trúc 2026'!B277</f>
        <v>Trụ sắt tráng kẽm D90 cao 6m</v>
      </c>
      <c r="C33" s="1508"/>
      <c r="D33" s="1508"/>
      <c r="E33" s="1508"/>
      <c r="F33" s="1019"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020">
        <v>3</v>
      </c>
      <c r="B34" s="1508" t="str">
        <f>'vật kiến trúc 2026'!B35</f>
        <v>Giếng khoan Ф 140, ống chống nhựa</v>
      </c>
      <c r="C34" s="1508"/>
      <c r="D34" s="1508"/>
      <c r="E34" s="1508"/>
      <c r="F34" s="1019"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1020">
        <v>4</v>
      </c>
      <c r="B35" s="1508" t="str">
        <f>B34</f>
        <v>Giếng khoan Ф 140, ống chống nhựa</v>
      </c>
      <c r="C35" s="1508"/>
      <c r="D35" s="1508"/>
      <c r="E35" s="1508"/>
      <c r="F35" s="1019"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1027" t="s">
        <v>25</v>
      </c>
      <c r="B38" s="1480" t="s">
        <v>87</v>
      </c>
      <c r="C38" s="1480"/>
      <c r="D38" s="1480"/>
      <c r="E38" s="1480"/>
      <c r="F38" s="1027" t="s">
        <v>60</v>
      </c>
      <c r="G38" s="1027" t="s">
        <v>31</v>
      </c>
      <c r="H38" s="1033" t="s">
        <v>10516</v>
      </c>
      <c r="I38" s="865" t="s">
        <v>61</v>
      </c>
      <c r="J38" s="866" t="s">
        <v>34</v>
      </c>
      <c r="K38" s="1027" t="s">
        <v>35</v>
      </c>
      <c r="L38" s="853" t="s">
        <v>41</v>
      </c>
      <c r="M38" s="3"/>
      <c r="N38" s="2"/>
      <c r="O38" s="927"/>
      <c r="P38" s="928"/>
      <c r="Q38" s="932"/>
    </row>
    <row r="39" spans="1:17" ht="39" customHeight="1" x14ac:dyDescent="0.25">
      <c r="A39" s="1020">
        <v>1</v>
      </c>
      <c r="B39" s="1544" t="str">
        <f>'CÂY TRỒNG 2026'!B4</f>
        <v>Cây lúa Hè Thu, Mùa</v>
      </c>
      <c r="C39" s="1544"/>
      <c r="D39" s="1544"/>
      <c r="E39" s="1544"/>
      <c r="F39" s="1019" t="str">
        <f>VLOOKUP(B39,'[3]CÂY TRỒNG 2026'!$B$3:$D$10269,2,0)</f>
        <v>ha</v>
      </c>
      <c r="G39" s="732">
        <f>VLOOKUP(B39,'[3]CÂY TRỒNG 2026'!$B$3:$D$10269,3,0)</f>
        <v>25500000</v>
      </c>
      <c r="H39" s="909">
        <f>VLOOKUP(B39,'CÂY TRỒNG 2026'!$B$3:$E$9990,4,0)</f>
        <v>0</v>
      </c>
      <c r="I39" s="870">
        <f>I20/10000</f>
        <v>0.14660999999999999</v>
      </c>
      <c r="J39" s="727">
        <v>1</v>
      </c>
      <c r="K39" s="1032">
        <f t="shared" ref="K39" si="2">ROUND(G39*I39*J39,)</f>
        <v>3738555</v>
      </c>
      <c r="L39" s="934"/>
      <c r="M39" s="1048"/>
      <c r="N39" s="90"/>
      <c r="Q39" s="933"/>
    </row>
    <row r="40" spans="1:17" ht="28.5" customHeight="1" x14ac:dyDescent="0.25">
      <c r="A40" s="1480" t="s">
        <v>111</v>
      </c>
      <c r="B40" s="1480"/>
      <c r="C40" s="1480"/>
      <c r="D40" s="1480"/>
      <c r="E40" s="1480"/>
      <c r="F40" s="1480"/>
      <c r="G40" s="1480"/>
      <c r="H40" s="1480"/>
      <c r="I40" s="1480"/>
      <c r="J40" s="1480"/>
      <c r="K40" s="111">
        <f>SUM(K39:K39)</f>
        <v>3738555</v>
      </c>
      <c r="L40" s="872"/>
      <c r="M40" s="874"/>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20000000</v>
      </c>
      <c r="L41" s="112" t="s">
        <v>113</v>
      </c>
      <c r="N41" s="921"/>
    </row>
    <row r="42" spans="1:17" ht="30" customHeight="1" x14ac:dyDescent="0.25">
      <c r="A42" s="1480" t="s">
        <v>10574</v>
      </c>
      <c r="B42" s="1480"/>
      <c r="C42" s="1480"/>
      <c r="D42" s="1480"/>
      <c r="E42" s="1480"/>
      <c r="F42" s="1480"/>
      <c r="G42" s="1480"/>
      <c r="H42" s="1480"/>
      <c r="I42" s="1480"/>
      <c r="J42" s="1480"/>
      <c r="K42" s="875">
        <f>K41+K40+K36+K20+K29</f>
        <v>652604186</v>
      </c>
      <c r="L42" s="872"/>
      <c r="M42" s="114">
        <f>K41+K29+K20+K40+K36</f>
        <v>652604186</v>
      </c>
    </row>
    <row r="43" spans="1:17" s="116" customFormat="1" ht="37.5" customHeight="1" x14ac:dyDescent="0.25">
      <c r="A43" s="1483" t="s">
        <v>115</v>
      </c>
      <c r="B43" s="1483"/>
      <c r="C43" s="1483"/>
      <c r="D43" s="1483"/>
      <c r="E43" s="1483"/>
      <c r="F43" s="1483"/>
      <c r="G43" s="1483"/>
      <c r="H43" s="1483"/>
      <c r="I43" s="1483"/>
      <c r="J43" s="1483"/>
      <c r="K43" s="1483"/>
      <c r="L43" s="1483"/>
      <c r="M43" s="1030"/>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25"/>
      <c r="O44" s="876"/>
      <c r="P44" s="876"/>
    </row>
    <row r="45" spans="1:17" s="119" customFormat="1" ht="54" customHeight="1" x14ac:dyDescent="0.25">
      <c r="A45" s="1479" t="s">
        <v>117</v>
      </c>
      <c r="B45" s="1479"/>
      <c r="C45" s="1479"/>
      <c r="D45" s="1479"/>
      <c r="E45" s="1479"/>
      <c r="F45" s="1479"/>
      <c r="G45" s="1479"/>
      <c r="H45" s="1479"/>
      <c r="I45" s="1479"/>
      <c r="J45" s="1479"/>
      <c r="K45" s="877">
        <f>K42</f>
        <v>652604186</v>
      </c>
      <c r="L45" s="1026" t="s">
        <v>118</v>
      </c>
      <c r="M45" s="1025"/>
      <c r="O45" s="876"/>
      <c r="P45" s="876"/>
    </row>
    <row r="46" spans="1:17" s="119" customFormat="1" ht="14.25" x14ac:dyDescent="0.25">
      <c r="A46" s="1479" t="s">
        <v>119</v>
      </c>
      <c r="B46" s="1479"/>
      <c r="C46" s="1479"/>
      <c r="D46" s="1479"/>
      <c r="E46" s="1479"/>
      <c r="F46" s="1479"/>
      <c r="G46" s="1479"/>
      <c r="H46" s="1479"/>
      <c r="I46" s="1479"/>
      <c r="J46" s="1479"/>
      <c r="K46" s="1479"/>
      <c r="L46" s="1479"/>
      <c r="M46" s="1025"/>
      <c r="O46" s="876"/>
      <c r="P46" s="876"/>
    </row>
    <row r="47" spans="1:17" s="123" customFormat="1" ht="15" customHeight="1" x14ac:dyDescent="0.25">
      <c r="A47" s="1484" t="s">
        <v>120</v>
      </c>
      <c r="B47" s="1484"/>
      <c r="C47" s="1484"/>
      <c r="D47" s="879"/>
      <c r="E47" s="879"/>
      <c r="F47" s="1485" t="s">
        <v>10444</v>
      </c>
      <c r="G47" s="1485"/>
      <c r="H47" s="1485"/>
      <c r="I47" s="1485"/>
      <c r="J47" s="1485"/>
      <c r="K47" s="879"/>
      <c r="L47" s="1025" t="s">
        <v>122</v>
      </c>
      <c r="M47" s="1025"/>
      <c r="O47" s="753"/>
      <c r="P47" s="753"/>
    </row>
    <row r="48" spans="1:17" s="123" customFormat="1" x14ac:dyDescent="0.25">
      <c r="A48" s="880"/>
      <c r="B48" s="880"/>
      <c r="C48" s="880"/>
      <c r="L48" s="1025"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1025" t="s">
        <v>127</v>
      </c>
      <c r="M55" s="756"/>
      <c r="O55" s="753"/>
      <c r="P55" s="753"/>
    </row>
  </sheetData>
  <mergeCells count="59">
    <mergeCell ref="A55:C55"/>
    <mergeCell ref="F55:J55"/>
    <mergeCell ref="B38:E38"/>
    <mergeCell ref="B39:E39"/>
    <mergeCell ref="A40:J40"/>
    <mergeCell ref="A41:J41"/>
    <mergeCell ref="A42:J42"/>
    <mergeCell ref="A43:L43"/>
    <mergeCell ref="A44:L44"/>
    <mergeCell ref="A45:J45"/>
    <mergeCell ref="A46:L46"/>
    <mergeCell ref="A47:C47"/>
    <mergeCell ref="F47:J47"/>
    <mergeCell ref="A37:L37"/>
    <mergeCell ref="B31:E31"/>
    <mergeCell ref="G31:H31"/>
    <mergeCell ref="B32:E32"/>
    <mergeCell ref="G32:H32"/>
    <mergeCell ref="B33:E33"/>
    <mergeCell ref="G33:H33"/>
    <mergeCell ref="B34:E34"/>
    <mergeCell ref="G34:H34"/>
    <mergeCell ref="B35:E35"/>
    <mergeCell ref="G35:H35"/>
    <mergeCell ref="A36:J36"/>
    <mergeCell ref="A30:L30"/>
    <mergeCell ref="B22:H22"/>
    <mergeCell ref="I22:L22"/>
    <mergeCell ref="G23:H23"/>
    <mergeCell ref="G24:H24"/>
    <mergeCell ref="A25:H25"/>
    <mergeCell ref="B26:H26"/>
    <mergeCell ref="I26:L26"/>
    <mergeCell ref="B27:C27"/>
    <mergeCell ref="G27:H27"/>
    <mergeCell ref="B28:C28"/>
    <mergeCell ref="G28:H28"/>
    <mergeCell ref="A29:J29"/>
    <mergeCell ref="A21:K21"/>
    <mergeCell ref="A7:L7"/>
    <mergeCell ref="E8:L8"/>
    <mergeCell ref="A9:D9"/>
    <mergeCell ref="E9:G9"/>
    <mergeCell ref="A10:B10"/>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5"/>
  <sheetViews>
    <sheetView topLeftCell="A32"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39</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tr">
        <f>'[6]Tổng hợp'!$B$140</f>
        <v>Ông Hoàng Văn Điện sử dụng đất - ông Tô Văn Hậu đứng tên GCNQSDĐ</v>
      </c>
      <c r="F8" s="1442"/>
      <c r="G8" s="1442"/>
      <c r="H8" s="1442"/>
      <c r="I8" s="1442"/>
      <c r="J8" s="1442"/>
      <c r="K8" s="1442"/>
      <c r="L8" s="1442"/>
      <c r="N8" s="828"/>
      <c r="O8" s="823"/>
      <c r="P8" s="823"/>
    </row>
    <row r="9" spans="1:22" ht="34.5" customHeight="1" x14ac:dyDescent="0.25">
      <c r="A9" s="1443" t="s">
        <v>9</v>
      </c>
      <c r="B9" s="1443"/>
      <c r="C9" s="1443"/>
      <c r="D9" s="1443"/>
      <c r="E9" s="1444" t="str">
        <f>'[4]36. Hoàng Văn Điện '!$E$9</f>
        <v>020048002632</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tr">
        <f>'[6]Tổng hợp'!$P$140</f>
        <v>Các tuyến đường giao thông đấu nối trực tiếp ra Đường nội ấp Bình Tiến đoạn từ Đường Bình Tiến, Xuân Phú - Xuân Tây (xã Xuân Phú) đến Ranh giới xã Suối Cát cũ:
- Có bề rộng &lt;3m, cách đường giao thông &gt;200m.</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I25</f>
        <v>1119.5</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10679</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10680</v>
      </c>
      <c r="M18" s="97">
        <v>550000</v>
      </c>
      <c r="N18" s="1007"/>
      <c r="O18" s="1007"/>
      <c r="P18" s="1007"/>
      <c r="Q18" s="1007"/>
      <c r="R18" s="1007"/>
      <c r="S18" s="1007"/>
      <c r="T18" s="1007"/>
    </row>
    <row r="19" spans="1:20" s="2" customFormat="1" ht="38.25" customHeight="1" x14ac:dyDescent="0.25">
      <c r="A19" s="1039">
        <v>1</v>
      </c>
      <c r="B19" s="899">
        <v>202</v>
      </c>
      <c r="C19" s="899">
        <v>83</v>
      </c>
      <c r="D19" s="35" t="s">
        <v>18</v>
      </c>
      <c r="E19" s="901" t="s">
        <v>10450</v>
      </c>
      <c r="F19" s="1043">
        <v>1</v>
      </c>
      <c r="G19" s="841">
        <f t="shared" ref="G19:G24" si="0">180000*0.9</f>
        <v>162000</v>
      </c>
      <c r="H19" s="1129">
        <v>1.19</v>
      </c>
      <c r="I19" s="1510">
        <v>202.9</v>
      </c>
      <c r="J19" s="1511"/>
      <c r="K19" s="844">
        <f>ROUND(G19*H19*I19,)</f>
        <v>39115062</v>
      </c>
      <c r="L19" s="1500" t="str">
        <f>E12</f>
        <v>Các tuyến đường giao thông đấu nối trực tiếp ra Đường nội ấp Bình Tiến đoạn từ Đường Bình Tiến, Xuân Phú - Xuân Tây (xã Xuân Phú) đến Ranh giới xã Suối Cát cũ:
- Có bề rộng &lt;3m, cách đường giao thông &gt;200m.</v>
      </c>
      <c r="M19" s="1008">
        <f>M18*1.19</f>
        <v>654500</v>
      </c>
      <c r="N19" s="1007"/>
      <c r="O19" s="1007"/>
      <c r="P19" s="1007"/>
      <c r="Q19" s="1007"/>
      <c r="R19" s="1007"/>
      <c r="S19" s="1007"/>
      <c r="T19" s="1007"/>
    </row>
    <row r="20" spans="1:20" s="2" customFormat="1" ht="38.25" customHeight="1" x14ac:dyDescent="0.25">
      <c r="A20" s="1039">
        <v>2</v>
      </c>
      <c r="B20" s="899">
        <v>224</v>
      </c>
      <c r="C20" s="899">
        <v>83</v>
      </c>
      <c r="D20" s="35" t="s">
        <v>18</v>
      </c>
      <c r="E20" s="901" t="s">
        <v>10450</v>
      </c>
      <c r="F20" s="1043">
        <v>1</v>
      </c>
      <c r="G20" s="841">
        <f t="shared" si="0"/>
        <v>162000</v>
      </c>
      <c r="H20" s="1129">
        <v>1.19</v>
      </c>
      <c r="I20" s="1510">
        <v>24.5</v>
      </c>
      <c r="J20" s="1511">
        <v>1</v>
      </c>
      <c r="K20" s="844">
        <f t="shared" ref="K20:K24" si="1">ROUND(G20*H20*I20,)</f>
        <v>4723110</v>
      </c>
      <c r="L20" s="1500"/>
      <c r="M20" s="1008"/>
      <c r="N20" s="1007"/>
      <c r="O20" s="1007"/>
      <c r="P20" s="1007"/>
      <c r="Q20" s="1007"/>
      <c r="R20" s="1007"/>
      <c r="S20" s="1007"/>
      <c r="T20" s="1007"/>
    </row>
    <row r="21" spans="1:20" s="2" customFormat="1" ht="38.25" customHeight="1" x14ac:dyDescent="0.25">
      <c r="A21" s="1039">
        <v>3</v>
      </c>
      <c r="B21" s="899">
        <v>203</v>
      </c>
      <c r="C21" s="899">
        <v>83</v>
      </c>
      <c r="D21" s="35" t="s">
        <v>18</v>
      </c>
      <c r="E21" s="901" t="s">
        <v>10450</v>
      </c>
      <c r="F21" s="1043">
        <v>1</v>
      </c>
      <c r="G21" s="841">
        <f t="shared" si="0"/>
        <v>162000</v>
      </c>
      <c r="H21" s="1129">
        <v>1.19</v>
      </c>
      <c r="I21" s="1510">
        <v>509.7</v>
      </c>
      <c r="J21" s="1511">
        <v>1</v>
      </c>
      <c r="K21" s="844">
        <f t="shared" si="1"/>
        <v>98259966</v>
      </c>
      <c r="L21" s="1500"/>
      <c r="M21" s="1008"/>
      <c r="N21" s="1007"/>
      <c r="O21" s="1007"/>
      <c r="P21" s="1007"/>
      <c r="Q21" s="1007"/>
      <c r="R21" s="1007"/>
      <c r="S21" s="1007"/>
      <c r="T21" s="1007"/>
    </row>
    <row r="22" spans="1:20" s="2" customFormat="1" ht="38.25" customHeight="1" x14ac:dyDescent="0.25">
      <c r="A22" s="1039">
        <v>4</v>
      </c>
      <c r="B22" s="899">
        <v>192</v>
      </c>
      <c r="C22" s="899">
        <v>83</v>
      </c>
      <c r="D22" s="35" t="s">
        <v>18</v>
      </c>
      <c r="E22" s="901" t="s">
        <v>10450</v>
      </c>
      <c r="F22" s="1043">
        <v>1</v>
      </c>
      <c r="G22" s="841">
        <f t="shared" si="0"/>
        <v>162000</v>
      </c>
      <c r="H22" s="1129">
        <v>1.19</v>
      </c>
      <c r="I22" s="1510">
        <v>32.6</v>
      </c>
      <c r="J22" s="1511">
        <v>1</v>
      </c>
      <c r="K22" s="844">
        <f t="shared" si="1"/>
        <v>6284628</v>
      </c>
      <c r="L22" s="1500"/>
      <c r="M22" s="1008"/>
      <c r="N22" s="1007"/>
      <c r="O22" s="1007"/>
      <c r="P22" s="1007"/>
      <c r="Q22" s="1007"/>
      <c r="R22" s="1007"/>
      <c r="S22" s="1007"/>
      <c r="T22" s="1007"/>
    </row>
    <row r="23" spans="1:20" s="2" customFormat="1" ht="38.25" customHeight="1" x14ac:dyDescent="0.25">
      <c r="A23" s="1039">
        <v>5</v>
      </c>
      <c r="B23" s="899">
        <v>205</v>
      </c>
      <c r="C23" s="899">
        <v>83</v>
      </c>
      <c r="D23" s="35" t="s">
        <v>18</v>
      </c>
      <c r="E23" s="901" t="s">
        <v>10450</v>
      </c>
      <c r="F23" s="1043">
        <v>1</v>
      </c>
      <c r="G23" s="841">
        <f t="shared" si="0"/>
        <v>162000</v>
      </c>
      <c r="H23" s="1129">
        <v>1.19</v>
      </c>
      <c r="I23" s="1510">
        <v>166.8</v>
      </c>
      <c r="J23" s="1511">
        <v>1</v>
      </c>
      <c r="K23" s="844">
        <f t="shared" si="1"/>
        <v>32155704</v>
      </c>
      <c r="L23" s="1500"/>
      <c r="M23" s="1008"/>
      <c r="N23" s="1007"/>
      <c r="O23" s="1007"/>
      <c r="P23" s="1007"/>
      <c r="Q23" s="1007"/>
      <c r="R23" s="1007"/>
      <c r="S23" s="1007"/>
      <c r="T23" s="1007"/>
    </row>
    <row r="24" spans="1:20" s="2" customFormat="1" ht="38.25" customHeight="1" x14ac:dyDescent="0.25">
      <c r="A24" s="1039">
        <v>6</v>
      </c>
      <c r="B24" s="899">
        <v>204</v>
      </c>
      <c r="C24" s="899">
        <v>83</v>
      </c>
      <c r="D24" s="35" t="s">
        <v>18</v>
      </c>
      <c r="E24" s="901" t="s">
        <v>10450</v>
      </c>
      <c r="F24" s="1043">
        <v>1</v>
      </c>
      <c r="G24" s="841">
        <f t="shared" si="0"/>
        <v>162000</v>
      </c>
      <c r="H24" s="1129">
        <v>1.19</v>
      </c>
      <c r="I24" s="1510">
        <v>183</v>
      </c>
      <c r="J24" s="1511">
        <v>1</v>
      </c>
      <c r="K24" s="844">
        <f t="shared" si="1"/>
        <v>35278740</v>
      </c>
      <c r="L24" s="1500"/>
      <c r="M24" s="1008"/>
      <c r="N24" s="1007"/>
      <c r="O24" s="1007"/>
      <c r="P24" s="1007"/>
      <c r="Q24" s="1007"/>
      <c r="R24" s="1007"/>
      <c r="S24" s="1007"/>
      <c r="T24" s="1007"/>
    </row>
    <row r="25" spans="1:20" ht="33.75" customHeight="1" x14ac:dyDescent="0.25">
      <c r="A25" s="1480" t="s">
        <v>39</v>
      </c>
      <c r="B25" s="1480"/>
      <c r="C25" s="1480"/>
      <c r="D25" s="1480"/>
      <c r="E25" s="1480"/>
      <c r="F25" s="1480"/>
      <c r="G25" s="1480"/>
      <c r="H25" s="1480"/>
      <c r="I25" s="1512">
        <f>SUM(I19:I24)</f>
        <v>1119.5</v>
      </c>
      <c r="J25" s="1513"/>
      <c r="K25" s="848">
        <f>SUM(K19:K24)</f>
        <v>215817210</v>
      </c>
      <c r="L25" s="849"/>
      <c r="N25" s="1007"/>
      <c r="O25" s="1007"/>
      <c r="P25" s="1007"/>
      <c r="Q25" s="1007"/>
      <c r="R25" s="1007"/>
      <c r="S25" s="1007"/>
      <c r="T25" s="1007"/>
    </row>
    <row r="26" spans="1:20" ht="60" customHeight="1" x14ac:dyDescent="0.25">
      <c r="A26" s="1457" t="s">
        <v>10460</v>
      </c>
      <c r="B26" s="1280"/>
      <c r="C26" s="1280"/>
      <c r="D26" s="1280"/>
      <c r="E26" s="1280"/>
      <c r="F26" s="1280"/>
      <c r="G26" s="1280"/>
      <c r="H26" s="1280"/>
      <c r="I26" s="1280"/>
      <c r="J26" s="1280"/>
      <c r="K26" s="1280"/>
      <c r="L26" s="49" t="s">
        <v>41</v>
      </c>
    </row>
    <row r="27" spans="1:20" ht="52.5" customHeight="1" x14ac:dyDescent="0.25">
      <c r="A27" s="50">
        <v>1</v>
      </c>
      <c r="B27" s="1506" t="s">
        <v>42</v>
      </c>
      <c r="C27" s="1506"/>
      <c r="D27" s="1506"/>
      <c r="E27" s="1506"/>
      <c r="F27" s="1506"/>
      <c r="G27" s="1506"/>
      <c r="H27" s="1506"/>
      <c r="I27" s="1292" t="s">
        <v>43</v>
      </c>
      <c r="J27" s="1292"/>
      <c r="K27" s="1292"/>
      <c r="L27" s="1292"/>
    </row>
    <row r="28" spans="1:20" ht="58.5" customHeight="1" x14ac:dyDescent="0.25">
      <c r="A28" s="53"/>
      <c r="B28" s="850" t="s">
        <v>26</v>
      </c>
      <c r="C28" s="851" t="s">
        <v>27</v>
      </c>
      <c r="D28" s="1028" t="s">
        <v>10361</v>
      </c>
      <c r="E28" s="1028" t="s">
        <v>29</v>
      </c>
      <c r="F28" s="1028" t="s">
        <v>30</v>
      </c>
      <c r="G28" s="1469" t="s">
        <v>31</v>
      </c>
      <c r="H28" s="1469"/>
      <c r="I28" s="852" t="s">
        <v>33</v>
      </c>
      <c r="J28" s="1028" t="s">
        <v>44</v>
      </c>
      <c r="K28" s="1028" t="s">
        <v>35</v>
      </c>
      <c r="L28" s="49" t="s">
        <v>41</v>
      </c>
      <c r="M28" s="1030"/>
    </row>
    <row r="29" spans="1:20" ht="47.25" customHeight="1" x14ac:dyDescent="0.25">
      <c r="A29" s="1020">
        <f t="shared" ref="A29:G34" si="2">A19</f>
        <v>1</v>
      </c>
      <c r="B29" s="1020">
        <f t="shared" si="2"/>
        <v>202</v>
      </c>
      <c r="C29" s="36">
        <f t="shared" si="2"/>
        <v>83</v>
      </c>
      <c r="D29" s="1020" t="str">
        <f t="shared" si="2"/>
        <v>m²</v>
      </c>
      <c r="E29" s="1020" t="str">
        <f t="shared" si="2"/>
        <v>LUK</v>
      </c>
      <c r="F29" s="60">
        <f t="shared" si="2"/>
        <v>1</v>
      </c>
      <c r="G29" s="1560">
        <f t="shared" si="2"/>
        <v>162000</v>
      </c>
      <c r="H29" s="1560"/>
      <c r="I29" s="855">
        <f t="shared" ref="I29:I34" si="3">I19</f>
        <v>202.9</v>
      </c>
      <c r="J29" s="839">
        <v>1.5</v>
      </c>
      <c r="K29" s="63">
        <f t="shared" ref="K29:K34" si="4">G29*I29*J29</f>
        <v>49304700</v>
      </c>
      <c r="L29" s="1505" t="s">
        <v>10749</v>
      </c>
      <c r="M29" s="1030"/>
    </row>
    <row r="30" spans="1:20" ht="47.25" customHeight="1" x14ac:dyDescent="0.25">
      <c r="A30" s="1020">
        <f t="shared" si="2"/>
        <v>2</v>
      </c>
      <c r="B30" s="1020">
        <f t="shared" si="2"/>
        <v>224</v>
      </c>
      <c r="C30" s="36">
        <f t="shared" si="2"/>
        <v>83</v>
      </c>
      <c r="D30" s="1020" t="str">
        <f t="shared" si="2"/>
        <v>m²</v>
      </c>
      <c r="E30" s="1020" t="str">
        <f t="shared" si="2"/>
        <v>LUK</v>
      </c>
      <c r="F30" s="60">
        <f t="shared" si="2"/>
        <v>1</v>
      </c>
      <c r="G30" s="1560">
        <f t="shared" si="2"/>
        <v>162000</v>
      </c>
      <c r="H30" s="1560"/>
      <c r="I30" s="855">
        <f t="shared" si="3"/>
        <v>24.5</v>
      </c>
      <c r="J30" s="839">
        <v>1.5</v>
      </c>
      <c r="K30" s="63">
        <f t="shared" si="4"/>
        <v>5953500</v>
      </c>
      <c r="L30" s="1505"/>
      <c r="M30" s="1030"/>
    </row>
    <row r="31" spans="1:20" ht="47.25" customHeight="1" x14ac:dyDescent="0.25">
      <c r="A31" s="1020">
        <f t="shared" si="2"/>
        <v>3</v>
      </c>
      <c r="B31" s="1020">
        <f t="shared" si="2"/>
        <v>203</v>
      </c>
      <c r="C31" s="36">
        <f t="shared" si="2"/>
        <v>83</v>
      </c>
      <c r="D31" s="1020" t="str">
        <f t="shared" si="2"/>
        <v>m²</v>
      </c>
      <c r="E31" s="1020" t="str">
        <f t="shared" si="2"/>
        <v>LUK</v>
      </c>
      <c r="F31" s="60">
        <f t="shared" si="2"/>
        <v>1</v>
      </c>
      <c r="G31" s="1560">
        <f t="shared" si="2"/>
        <v>162000</v>
      </c>
      <c r="H31" s="1560"/>
      <c r="I31" s="855">
        <f t="shared" si="3"/>
        <v>509.7</v>
      </c>
      <c r="J31" s="839">
        <v>1.5</v>
      </c>
      <c r="K31" s="63">
        <f t="shared" si="4"/>
        <v>123857100</v>
      </c>
      <c r="L31" s="1505"/>
      <c r="M31" s="1030"/>
    </row>
    <row r="32" spans="1:20" ht="47.25" customHeight="1" x14ac:dyDescent="0.25">
      <c r="A32" s="1020">
        <f t="shared" si="2"/>
        <v>4</v>
      </c>
      <c r="B32" s="1020">
        <f t="shared" si="2"/>
        <v>192</v>
      </c>
      <c r="C32" s="36">
        <f t="shared" si="2"/>
        <v>83</v>
      </c>
      <c r="D32" s="1020" t="str">
        <f t="shared" si="2"/>
        <v>m²</v>
      </c>
      <c r="E32" s="1020" t="str">
        <f t="shared" si="2"/>
        <v>LUK</v>
      </c>
      <c r="F32" s="60">
        <f t="shared" si="2"/>
        <v>1</v>
      </c>
      <c r="G32" s="1560">
        <f t="shared" si="2"/>
        <v>162000</v>
      </c>
      <c r="H32" s="1560"/>
      <c r="I32" s="855">
        <f t="shared" si="3"/>
        <v>32.6</v>
      </c>
      <c r="J32" s="839">
        <v>1.5</v>
      </c>
      <c r="K32" s="63">
        <f t="shared" si="4"/>
        <v>7921800</v>
      </c>
      <c r="L32" s="1505"/>
      <c r="M32" s="1030"/>
    </row>
    <row r="33" spans="1:17" ht="47.25" customHeight="1" x14ac:dyDescent="0.25">
      <c r="A33" s="1020">
        <f t="shared" si="2"/>
        <v>5</v>
      </c>
      <c r="B33" s="1020">
        <f t="shared" si="2"/>
        <v>205</v>
      </c>
      <c r="C33" s="36">
        <f t="shared" si="2"/>
        <v>83</v>
      </c>
      <c r="D33" s="1020" t="str">
        <f t="shared" si="2"/>
        <v>m²</v>
      </c>
      <c r="E33" s="1020" t="str">
        <f t="shared" si="2"/>
        <v>LUK</v>
      </c>
      <c r="F33" s="60">
        <f t="shared" si="2"/>
        <v>1</v>
      </c>
      <c r="G33" s="1560">
        <f t="shared" si="2"/>
        <v>162000</v>
      </c>
      <c r="H33" s="1560"/>
      <c r="I33" s="855">
        <f t="shared" si="3"/>
        <v>166.8</v>
      </c>
      <c r="J33" s="839">
        <v>1.5</v>
      </c>
      <c r="K33" s="63">
        <f t="shared" si="4"/>
        <v>40532400</v>
      </c>
      <c r="L33" s="1505"/>
      <c r="M33" s="1030"/>
    </row>
    <row r="34" spans="1:17" ht="47.25" customHeight="1" x14ac:dyDescent="0.25">
      <c r="A34" s="1020">
        <f t="shared" si="2"/>
        <v>6</v>
      </c>
      <c r="B34" s="1020">
        <f t="shared" si="2"/>
        <v>204</v>
      </c>
      <c r="C34" s="36">
        <f t="shared" si="2"/>
        <v>83</v>
      </c>
      <c r="D34" s="1020" t="str">
        <f t="shared" si="2"/>
        <v>m²</v>
      </c>
      <c r="E34" s="1020" t="str">
        <f t="shared" si="2"/>
        <v>LUK</v>
      </c>
      <c r="F34" s="60">
        <f t="shared" si="2"/>
        <v>1</v>
      </c>
      <c r="G34" s="1560">
        <f t="shared" si="2"/>
        <v>162000</v>
      </c>
      <c r="H34" s="1560"/>
      <c r="I34" s="855">
        <f t="shared" si="3"/>
        <v>183</v>
      </c>
      <c r="J34" s="839">
        <v>1.5</v>
      </c>
      <c r="K34" s="63">
        <f t="shared" si="4"/>
        <v>44469000</v>
      </c>
      <c r="L34" s="1505"/>
      <c r="M34" s="1030"/>
    </row>
    <row r="35" spans="1:17" s="116" customFormat="1" ht="33" customHeight="1" x14ac:dyDescent="0.25">
      <c r="A35" s="1289" t="s">
        <v>10368</v>
      </c>
      <c r="B35" s="1289"/>
      <c r="C35" s="1289"/>
      <c r="D35" s="1289"/>
      <c r="E35" s="1289"/>
      <c r="F35" s="1289"/>
      <c r="G35" s="1289"/>
      <c r="H35" s="1289"/>
      <c r="I35" s="846">
        <f>SUM(I29:I34)</f>
        <v>1119.5</v>
      </c>
      <c r="J35" s="893"/>
      <c r="K35" s="894">
        <f>SUM(K29:K34)</f>
        <v>272038500</v>
      </c>
      <c r="L35" s="895"/>
      <c r="M35" s="1030"/>
      <c r="O35" s="896"/>
      <c r="P35" s="896"/>
    </row>
    <row r="36" spans="1:17" s="67" customFormat="1" ht="45.75" customHeight="1" x14ac:dyDescent="0.25">
      <c r="A36" s="50">
        <v>2</v>
      </c>
      <c r="B36" s="1294" t="s">
        <v>10369</v>
      </c>
      <c r="C36" s="1294"/>
      <c r="D36" s="1294"/>
      <c r="E36" s="1294"/>
      <c r="F36" s="1294"/>
      <c r="G36" s="1294"/>
      <c r="H36" s="1294"/>
      <c r="I36" s="1295" t="s">
        <v>10370</v>
      </c>
      <c r="J36" s="1468"/>
      <c r="K36" s="1468"/>
      <c r="L36" s="1468"/>
      <c r="M36" s="856"/>
      <c r="O36" s="857"/>
      <c r="P36" s="857"/>
    </row>
    <row r="37" spans="1:17" s="2" customFormat="1" ht="67.5" customHeight="1" x14ac:dyDescent="0.25">
      <c r="A37" s="1020"/>
      <c r="B37" s="1469" t="s">
        <v>10371</v>
      </c>
      <c r="C37" s="1469"/>
      <c r="D37" s="1028" t="s">
        <v>50</v>
      </c>
      <c r="E37" s="1028" t="s">
        <v>51</v>
      </c>
      <c r="F37" s="1028" t="s">
        <v>52</v>
      </c>
      <c r="G37" s="1469" t="s">
        <v>53</v>
      </c>
      <c r="H37" s="1469"/>
      <c r="I37" s="859" t="s">
        <v>54</v>
      </c>
      <c r="J37" s="1028" t="s">
        <v>44</v>
      </c>
      <c r="K37" s="860" t="s">
        <v>35</v>
      </c>
      <c r="L37" s="861" t="s">
        <v>41</v>
      </c>
      <c r="M37" s="821"/>
      <c r="O37" s="862"/>
      <c r="P37" s="862"/>
    </row>
    <row r="38" spans="1:17" ht="34.5" customHeight="1" x14ac:dyDescent="0.25">
      <c r="A38" s="1020"/>
      <c r="B38" s="1285" t="s">
        <v>10372</v>
      </c>
      <c r="C38" s="1285"/>
      <c r="D38" s="1020"/>
      <c r="E38" s="1020" t="s">
        <v>56</v>
      </c>
      <c r="F38" s="1020">
        <v>6</v>
      </c>
      <c r="G38" s="1286">
        <f>20000*30</f>
        <v>600000</v>
      </c>
      <c r="H38" s="1286"/>
      <c r="I38" s="1020">
        <v>1</v>
      </c>
      <c r="J38" s="727">
        <v>0.5</v>
      </c>
      <c r="K38" s="73">
        <f>F38*G38*I38*J38</f>
        <v>1800000</v>
      </c>
      <c r="L38" s="74"/>
      <c r="M38" s="1042"/>
      <c r="O38" s="823"/>
      <c r="P38" s="823"/>
    </row>
    <row r="39" spans="1:17" ht="30.75" customHeight="1" x14ac:dyDescent="0.25">
      <c r="A39" s="1289" t="s">
        <v>10373</v>
      </c>
      <c r="B39" s="1289"/>
      <c r="C39" s="1289"/>
      <c r="D39" s="1289"/>
      <c r="E39" s="1289"/>
      <c r="F39" s="1289"/>
      <c r="G39" s="1289"/>
      <c r="H39" s="1289"/>
      <c r="I39" s="1289"/>
      <c r="J39" s="1289"/>
      <c r="K39" s="76">
        <f>K35+K38</f>
        <v>273838500</v>
      </c>
      <c r="L39" s="74"/>
      <c r="M39" s="822"/>
    </row>
    <row r="40" spans="1:17" ht="43.5" hidden="1" customHeight="1" x14ac:dyDescent="0.25">
      <c r="A40" s="1470" t="s">
        <v>10566</v>
      </c>
      <c r="B40" s="1470"/>
      <c r="C40" s="1470"/>
      <c r="D40" s="1470"/>
      <c r="E40" s="1470"/>
      <c r="F40" s="1470"/>
      <c r="G40" s="1470"/>
      <c r="H40" s="1470"/>
      <c r="I40" s="1470"/>
      <c r="J40" s="1470"/>
      <c r="K40" s="1470"/>
      <c r="L40" s="1470"/>
    </row>
    <row r="41" spans="1:17" ht="41.25" hidden="1" customHeight="1" x14ac:dyDescent="0.25">
      <c r="A41" s="851" t="s">
        <v>25</v>
      </c>
      <c r="B41" s="1507" t="s">
        <v>58</v>
      </c>
      <c r="C41" s="1507"/>
      <c r="D41" s="1507"/>
      <c r="E41" s="1507"/>
      <c r="F41" s="1033" t="s">
        <v>60</v>
      </c>
      <c r="G41" s="1480" t="s">
        <v>31</v>
      </c>
      <c r="H41" s="1480"/>
      <c r="I41" s="865" t="s">
        <v>61</v>
      </c>
      <c r="J41" s="866" t="s">
        <v>34</v>
      </c>
      <c r="K41" s="1027" t="s">
        <v>35</v>
      </c>
      <c r="L41" s="853" t="s">
        <v>41</v>
      </c>
    </row>
    <row r="42" spans="1:17" ht="40.5" hidden="1" customHeight="1" x14ac:dyDescent="0.25">
      <c r="A42" s="1020">
        <v>1</v>
      </c>
      <c r="B42" s="1508" t="str">
        <f>'vật kiến trúc 2026'!B440</f>
        <v>Đồng hồ điện phụ</v>
      </c>
      <c r="C42" s="1508"/>
      <c r="D42" s="1508"/>
      <c r="E42" s="1508"/>
      <c r="F42" s="1019" t="str">
        <f>VLOOKUP(B42,'[3]vật kiến trúc 2026'!$B$3:$D$442,2,0)</f>
        <v>cái</v>
      </c>
      <c r="G42" s="1509">
        <f>VLOOKUP(B42,'[3]vật kiến trúc 2026'!B31:$D$442,3,0)</f>
        <v>750000</v>
      </c>
      <c r="H42" s="1509"/>
      <c r="I42" s="936">
        <v>1</v>
      </c>
      <c r="J42" s="868">
        <v>0.8</v>
      </c>
      <c r="K42" s="844">
        <f t="shared" ref="K42:K45" si="5">ROUND(G42*I42*J42,)</f>
        <v>600000</v>
      </c>
      <c r="L42" s="869" t="e">
        <f>VLOOKUP(B42,'[3]vật kiến trúc 2026'!B32:$L$442,4,0)</f>
        <v>#REF!</v>
      </c>
    </row>
    <row r="43" spans="1:17" ht="40.5" hidden="1" customHeight="1" x14ac:dyDescent="0.25">
      <c r="A43" s="1020">
        <v>2</v>
      </c>
      <c r="B43" s="1508" t="str">
        <f>'vật kiến trúc 2026'!B277</f>
        <v>Trụ sắt tráng kẽm D90 cao 6m</v>
      </c>
      <c r="C43" s="1508"/>
      <c r="D43" s="1508"/>
      <c r="E43" s="1508"/>
      <c r="F43" s="1019" t="str">
        <f>VLOOKUP(B43,'[3]vật kiến trúc 2026'!$B$3:$D$442,2,0)</f>
        <v>trụ</v>
      </c>
      <c r="G43" s="1509">
        <f>VLOOKUP(B43,'[3]vật kiến trúc 2026'!B32:$D$442,3,0)</f>
        <v>864000</v>
      </c>
      <c r="H43" s="1509"/>
      <c r="I43" s="936">
        <v>4</v>
      </c>
      <c r="J43" s="868">
        <v>0.8</v>
      </c>
      <c r="K43" s="844">
        <f t="shared" si="5"/>
        <v>2764800</v>
      </c>
      <c r="L43" s="869" t="str">
        <f>VLOOKUP(B43,'[3]vật kiến trúc 2026'!B33:$L$442,4,0)</f>
        <v>áp bằng trụ điện bằng ống sắt tráng kẽm D90</v>
      </c>
    </row>
    <row r="44" spans="1:17" ht="40.5" hidden="1" customHeight="1" x14ac:dyDescent="0.25">
      <c r="A44" s="1020">
        <v>3</v>
      </c>
      <c r="B44" s="1508" t="str">
        <f>'vật kiến trúc 2026'!B35</f>
        <v>Giếng khoan Ф 140, ống chống nhựa</v>
      </c>
      <c r="C44" s="1508"/>
      <c r="D44" s="1508"/>
      <c r="E44" s="1508"/>
      <c r="F44" s="1019" t="str">
        <f>VLOOKUP(B44,'[3]vật kiến trúc 2026'!$B$3:$D$442,2,0)</f>
        <v>mét</v>
      </c>
      <c r="G44" s="1509">
        <f>VLOOKUP(B44,'[3]vật kiến trúc 2026'!B33:$D$442,3,0)</f>
        <v>864000</v>
      </c>
      <c r="H44" s="1509"/>
      <c r="I44" s="906">
        <v>69</v>
      </c>
      <c r="J44" s="868">
        <v>0.8</v>
      </c>
      <c r="K44" s="844">
        <f t="shared" si="5"/>
        <v>47692800</v>
      </c>
      <c r="L44" s="869" t="e">
        <f>VLOOKUP(B44,'[3]vật kiến trúc 2026'!B34:$L$442,4,0)</f>
        <v>#REF!</v>
      </c>
    </row>
    <row r="45" spans="1:17" ht="40.5" hidden="1" customHeight="1" x14ac:dyDescent="0.25">
      <c r="A45" s="1020">
        <v>4</v>
      </c>
      <c r="B45" s="1508" t="str">
        <f>B44</f>
        <v>Giếng khoan Ф 140, ống chống nhựa</v>
      </c>
      <c r="C45" s="1508"/>
      <c r="D45" s="1508"/>
      <c r="E45" s="1508"/>
      <c r="F45" s="1019" t="str">
        <f>VLOOKUP(B45,'[3]vật kiến trúc 2026'!$B$3:$D$442,2,0)</f>
        <v>mét</v>
      </c>
      <c r="G45" s="1509">
        <f>VLOOKUP(B45,'[3]vật kiến trúc 2026'!B34:$D$442,3,0)</f>
        <v>864000</v>
      </c>
      <c r="H45" s="1509"/>
      <c r="I45" s="906">
        <v>48</v>
      </c>
      <c r="J45" s="868">
        <v>0.8</v>
      </c>
      <c r="K45" s="844">
        <f t="shared" si="5"/>
        <v>33177600</v>
      </c>
      <c r="L45" s="869" t="e">
        <f>VLOOKUP(B45,'[3]vật kiến trúc 2026'!B35:$L$442,4,0)</f>
        <v>#REF!</v>
      </c>
    </row>
    <row r="46" spans="1:17" ht="23.25" hidden="1" customHeight="1" x14ac:dyDescent="0.25">
      <c r="A46" s="1480" t="s">
        <v>85</v>
      </c>
      <c r="B46" s="1480"/>
      <c r="C46" s="1480"/>
      <c r="D46" s="1480"/>
      <c r="E46" s="1480"/>
      <c r="F46" s="1480"/>
      <c r="G46" s="1480"/>
      <c r="H46" s="1480"/>
      <c r="I46" s="1480"/>
      <c r="J46" s="1480"/>
      <c r="K46" s="871"/>
      <c r="L46" s="872"/>
    </row>
    <row r="47" spans="1:17" ht="46.5" customHeight="1" x14ac:dyDescent="0.25">
      <c r="A47" s="1481" t="s">
        <v>10573</v>
      </c>
      <c r="B47" s="1481"/>
      <c r="C47" s="1481"/>
      <c r="D47" s="1481"/>
      <c r="E47" s="1481"/>
      <c r="F47" s="1481"/>
      <c r="G47" s="1481"/>
      <c r="H47" s="1481"/>
      <c r="I47" s="1481"/>
      <c r="J47" s="1481"/>
      <c r="K47" s="1481"/>
      <c r="L47" s="1481"/>
      <c r="M47" s="903"/>
      <c r="N47" s="926"/>
      <c r="O47" s="931"/>
    </row>
    <row r="48" spans="1:17" ht="56.25" customHeight="1" x14ac:dyDescent="0.25">
      <c r="A48" s="1027" t="s">
        <v>25</v>
      </c>
      <c r="B48" s="1480" t="s">
        <v>87</v>
      </c>
      <c r="C48" s="1480"/>
      <c r="D48" s="1480"/>
      <c r="E48" s="1480"/>
      <c r="F48" s="1027" t="s">
        <v>60</v>
      </c>
      <c r="G48" s="1027" t="s">
        <v>31</v>
      </c>
      <c r="H48" s="1033" t="s">
        <v>10516</v>
      </c>
      <c r="I48" s="865" t="s">
        <v>61</v>
      </c>
      <c r="J48" s="866" t="s">
        <v>34</v>
      </c>
      <c r="K48" s="1027" t="s">
        <v>35</v>
      </c>
      <c r="L48" s="853" t="s">
        <v>41</v>
      </c>
      <c r="M48" s="3"/>
      <c r="N48" s="2"/>
      <c r="O48" s="927"/>
      <c r="P48" s="928"/>
      <c r="Q48" s="932"/>
    </row>
    <row r="49" spans="1:17" ht="39" customHeight="1" x14ac:dyDescent="0.25">
      <c r="A49" s="1020">
        <v>1</v>
      </c>
      <c r="B49" s="1544" t="str">
        <f>'CÂY TRỒNG 2026'!B4</f>
        <v>Cây lúa Hè Thu, Mùa</v>
      </c>
      <c r="C49" s="1544"/>
      <c r="D49" s="1544"/>
      <c r="E49" s="1544"/>
      <c r="F49" s="1019" t="str">
        <f>VLOOKUP(B49,'[3]CÂY TRỒNG 2026'!$B$3:$D$10269,2,0)</f>
        <v>ha</v>
      </c>
      <c r="G49" s="732">
        <f>VLOOKUP(B49,'[3]CÂY TRỒNG 2026'!$B$3:$D$10269,3,0)</f>
        <v>25500000</v>
      </c>
      <c r="H49" s="909">
        <f>VLOOKUP(B49,'CÂY TRỒNG 2026'!$B$3:$E$9990,4,0)</f>
        <v>0</v>
      </c>
      <c r="I49" s="870">
        <f>I25/10000</f>
        <v>0.11194999999999999</v>
      </c>
      <c r="J49" s="727">
        <v>1</v>
      </c>
      <c r="K49" s="1032">
        <f t="shared" ref="K49" si="6">ROUND(G49*I49*J49,)</f>
        <v>2854725</v>
      </c>
      <c r="L49" s="934"/>
      <c r="M49" s="1048"/>
      <c r="N49" s="90"/>
      <c r="Q49" s="933"/>
    </row>
    <row r="50" spans="1:17" ht="28.5" customHeight="1" x14ac:dyDescent="0.25">
      <c r="A50" s="1480" t="s">
        <v>111</v>
      </c>
      <c r="B50" s="1480"/>
      <c r="C50" s="1480"/>
      <c r="D50" s="1480"/>
      <c r="E50" s="1480"/>
      <c r="F50" s="1480"/>
      <c r="G50" s="1480"/>
      <c r="H50" s="1480"/>
      <c r="I50" s="1480"/>
      <c r="J50" s="1480"/>
      <c r="K50" s="111">
        <f>SUM(K49:K49)</f>
        <v>2854725</v>
      </c>
      <c r="L50" s="872"/>
      <c r="M50" s="874"/>
      <c r="N50" s="3"/>
    </row>
    <row r="51" spans="1:17" ht="41.25" customHeight="1" x14ac:dyDescent="0.25">
      <c r="A51" s="1481" t="s">
        <v>10429</v>
      </c>
      <c r="B51" s="1482"/>
      <c r="C51" s="1482"/>
      <c r="D51" s="1482"/>
      <c r="E51" s="1482"/>
      <c r="F51" s="1482"/>
      <c r="G51" s="1482"/>
      <c r="H51" s="1482"/>
      <c r="I51" s="1482"/>
      <c r="J51" s="1482"/>
      <c r="K51" s="111">
        <f>IF(K25+K39+K46+K50&lt;20000000,2000000,IF(K25+K39+K46+K50&lt;50000000,4000000,IF(K25+K39+K46+K50&lt;100000000,8000000,IF(K25+K39+K46+K50&lt;200000000,12000000,IF(K25+K39+K46+K50&lt;500000000,16000000,20000000)))))</f>
        <v>16000000</v>
      </c>
      <c r="L51" s="112" t="s">
        <v>113</v>
      </c>
      <c r="N51" s="921"/>
    </row>
    <row r="52" spans="1:17" ht="30" customHeight="1" x14ac:dyDescent="0.25">
      <c r="A52" s="1480" t="s">
        <v>10574</v>
      </c>
      <c r="B52" s="1480"/>
      <c r="C52" s="1480"/>
      <c r="D52" s="1480"/>
      <c r="E52" s="1480"/>
      <c r="F52" s="1480"/>
      <c r="G52" s="1480"/>
      <c r="H52" s="1480"/>
      <c r="I52" s="1480"/>
      <c r="J52" s="1480"/>
      <c r="K52" s="875">
        <f>K51+K50+K46+K25+K39</f>
        <v>508510435</v>
      </c>
      <c r="L52" s="872"/>
      <c r="M52" s="114">
        <f>K51+K39+K25+K50+K46</f>
        <v>508510435</v>
      </c>
    </row>
    <row r="53" spans="1:17" s="116" customFormat="1" ht="37.5" customHeight="1" x14ac:dyDescent="0.25">
      <c r="A53" s="1483" t="s">
        <v>115</v>
      </c>
      <c r="B53" s="1483"/>
      <c r="C53" s="1483"/>
      <c r="D53" s="1483"/>
      <c r="E53" s="1483"/>
      <c r="F53" s="1483"/>
      <c r="G53" s="1483"/>
      <c r="H53" s="1483"/>
      <c r="I53" s="1483"/>
      <c r="J53" s="1483"/>
      <c r="K53" s="1483"/>
      <c r="L53" s="1483"/>
      <c r="M53" s="1030"/>
      <c r="O53" s="876"/>
      <c r="P53" s="876"/>
    </row>
    <row r="54" spans="1:17" s="119" customFormat="1" ht="37.5" customHeight="1" x14ac:dyDescent="0.25">
      <c r="A54" s="1479" t="s">
        <v>10375</v>
      </c>
      <c r="B54" s="1479"/>
      <c r="C54" s="1479"/>
      <c r="D54" s="1479"/>
      <c r="E54" s="1479"/>
      <c r="F54" s="1479"/>
      <c r="G54" s="1479"/>
      <c r="H54" s="1479"/>
      <c r="I54" s="1479"/>
      <c r="J54" s="1479"/>
      <c r="K54" s="1479"/>
      <c r="L54" s="1479"/>
      <c r="M54" s="1025"/>
      <c r="O54" s="876"/>
      <c r="P54" s="876"/>
    </row>
    <row r="55" spans="1:17" s="119" customFormat="1" ht="54" customHeight="1" x14ac:dyDescent="0.25">
      <c r="A55" s="1479" t="s">
        <v>117</v>
      </c>
      <c r="B55" s="1479"/>
      <c r="C55" s="1479"/>
      <c r="D55" s="1479"/>
      <c r="E55" s="1479"/>
      <c r="F55" s="1479"/>
      <c r="G55" s="1479"/>
      <c r="H55" s="1479"/>
      <c r="I55" s="1479"/>
      <c r="J55" s="1479"/>
      <c r="K55" s="877">
        <f>K52</f>
        <v>508510435</v>
      </c>
      <c r="L55" s="1026" t="s">
        <v>118</v>
      </c>
      <c r="M55" s="1025"/>
      <c r="O55" s="876"/>
      <c r="P55" s="876"/>
    </row>
    <row r="56" spans="1:17" s="119" customFormat="1" ht="14.25" x14ac:dyDescent="0.25">
      <c r="A56" s="1479" t="s">
        <v>119</v>
      </c>
      <c r="B56" s="1479"/>
      <c r="C56" s="1479"/>
      <c r="D56" s="1479"/>
      <c r="E56" s="1479"/>
      <c r="F56" s="1479"/>
      <c r="G56" s="1479"/>
      <c r="H56" s="1479"/>
      <c r="I56" s="1479"/>
      <c r="J56" s="1479"/>
      <c r="K56" s="1479"/>
      <c r="L56" s="1479"/>
      <c r="M56" s="1025"/>
      <c r="O56" s="876"/>
      <c r="P56" s="876"/>
    </row>
    <row r="57" spans="1:17" s="123" customFormat="1" ht="15" customHeight="1" x14ac:dyDescent="0.25">
      <c r="A57" s="1484" t="s">
        <v>120</v>
      </c>
      <c r="B57" s="1484"/>
      <c r="C57" s="1484"/>
      <c r="D57" s="879"/>
      <c r="E57" s="879"/>
      <c r="F57" s="1485" t="s">
        <v>10444</v>
      </c>
      <c r="G57" s="1485"/>
      <c r="H57" s="1485"/>
      <c r="I57" s="1485"/>
      <c r="J57" s="1485"/>
      <c r="K57" s="879"/>
      <c r="L57" s="1025" t="s">
        <v>122</v>
      </c>
      <c r="M57" s="1025"/>
      <c r="O57" s="753"/>
      <c r="P57" s="753"/>
    </row>
    <row r="58" spans="1:17" s="123" customFormat="1" x14ac:dyDescent="0.25">
      <c r="A58" s="880"/>
      <c r="B58" s="880"/>
      <c r="C58" s="880"/>
      <c r="L58" s="1025" t="s">
        <v>123</v>
      </c>
      <c r="M58" s="756"/>
      <c r="O58" s="753"/>
      <c r="P58" s="753"/>
    </row>
    <row r="59" spans="1:17" s="123" customFormat="1" x14ac:dyDescent="0.25">
      <c r="A59" s="881"/>
      <c r="B59" s="761"/>
      <c r="C59" s="761"/>
      <c r="G59" s="761"/>
      <c r="H59" s="761"/>
      <c r="I59" s="882"/>
      <c r="L59" s="883"/>
      <c r="M59" s="761"/>
      <c r="O59" s="753"/>
      <c r="P59" s="753"/>
    </row>
    <row r="60" spans="1:17" s="123" customFormat="1" x14ac:dyDescent="0.25">
      <c r="A60" s="881"/>
      <c r="B60" s="761"/>
      <c r="C60" s="761"/>
      <c r="G60" s="761"/>
      <c r="H60" s="761"/>
      <c r="I60" s="882"/>
      <c r="L60" s="883"/>
      <c r="M60" s="761"/>
      <c r="O60" s="753"/>
      <c r="P60" s="753"/>
    </row>
    <row r="61" spans="1:17" s="123" customFormat="1" x14ac:dyDescent="0.25">
      <c r="A61" s="881"/>
      <c r="B61" s="761"/>
      <c r="C61" s="761"/>
      <c r="G61" s="761"/>
      <c r="H61" s="761"/>
      <c r="I61" s="882"/>
      <c r="L61" s="883"/>
      <c r="M61" s="761"/>
      <c r="O61" s="753"/>
      <c r="P61" s="753"/>
    </row>
    <row r="62" spans="1:17" s="123" customFormat="1" x14ac:dyDescent="0.25">
      <c r="A62" s="881"/>
      <c r="B62" s="761"/>
      <c r="C62" s="761"/>
      <c r="G62" s="761"/>
      <c r="H62" s="761"/>
      <c r="I62" s="882"/>
      <c r="L62" s="883"/>
      <c r="M62" s="761"/>
      <c r="O62" s="753"/>
      <c r="P62" s="753"/>
    </row>
    <row r="63" spans="1:17" s="123" customFormat="1" x14ac:dyDescent="0.25">
      <c r="A63" s="881"/>
      <c r="B63" s="761"/>
      <c r="C63" s="761"/>
      <c r="G63" s="761"/>
      <c r="H63" s="761"/>
      <c r="I63" s="882"/>
      <c r="L63" s="883"/>
      <c r="M63" s="761"/>
      <c r="O63" s="753"/>
      <c r="P63" s="753"/>
    </row>
    <row r="64" spans="1:17" s="123" customFormat="1" x14ac:dyDescent="0.25">
      <c r="A64" s="881"/>
      <c r="B64" s="761"/>
      <c r="C64" s="761"/>
      <c r="G64" s="761"/>
      <c r="H64" s="761"/>
      <c r="I64" s="882"/>
      <c r="L64" s="883"/>
      <c r="M64" s="761"/>
      <c r="O64" s="753"/>
      <c r="P64" s="753"/>
    </row>
    <row r="65" spans="1:16" s="123" customFormat="1" ht="22.5" customHeight="1" x14ac:dyDescent="0.25">
      <c r="A65" s="1486" t="s">
        <v>125</v>
      </c>
      <c r="B65" s="1486"/>
      <c r="C65" s="1486"/>
      <c r="D65" s="879"/>
      <c r="E65" s="879"/>
      <c r="F65" s="1485" t="s">
        <v>126</v>
      </c>
      <c r="G65" s="1485"/>
      <c r="H65" s="1485"/>
      <c r="I65" s="1485" t="s">
        <v>126</v>
      </c>
      <c r="J65" s="1485"/>
      <c r="K65" s="879"/>
      <c r="L65" s="1025" t="s">
        <v>127</v>
      </c>
      <c r="M65" s="756"/>
      <c r="O65" s="753"/>
      <c r="P65" s="753"/>
    </row>
  </sheetData>
  <mergeCells count="71">
    <mergeCell ref="G33:H33"/>
    <mergeCell ref="G34:H34"/>
    <mergeCell ref="L29:L34"/>
    <mergeCell ref="A54:L54"/>
    <mergeCell ref="A55:J55"/>
    <mergeCell ref="B48:E48"/>
    <mergeCell ref="B49:E49"/>
    <mergeCell ref="A50:J50"/>
    <mergeCell ref="A51:J51"/>
    <mergeCell ref="A52:J52"/>
    <mergeCell ref="A53:L53"/>
    <mergeCell ref="B44:E44"/>
    <mergeCell ref="G44:H44"/>
    <mergeCell ref="B45:E45"/>
    <mergeCell ref="G45:H45"/>
    <mergeCell ref="A46:J46"/>
    <mergeCell ref="A56:L56"/>
    <mergeCell ref="A57:C57"/>
    <mergeCell ref="F57:J57"/>
    <mergeCell ref="A65:C65"/>
    <mergeCell ref="F65:J65"/>
    <mergeCell ref="A47:L47"/>
    <mergeCell ref="B41:E41"/>
    <mergeCell ref="G41:H41"/>
    <mergeCell ref="B42:E42"/>
    <mergeCell ref="G42:H42"/>
    <mergeCell ref="B43:E43"/>
    <mergeCell ref="G43:H43"/>
    <mergeCell ref="A40:L40"/>
    <mergeCell ref="B27:H27"/>
    <mergeCell ref="I27:L27"/>
    <mergeCell ref="G28:H28"/>
    <mergeCell ref="G29:H29"/>
    <mergeCell ref="A35:H35"/>
    <mergeCell ref="B36:H36"/>
    <mergeCell ref="I36:L36"/>
    <mergeCell ref="G30:H30"/>
    <mergeCell ref="G31:H31"/>
    <mergeCell ref="G32:H32"/>
    <mergeCell ref="B37:C37"/>
    <mergeCell ref="G37:H37"/>
    <mergeCell ref="B38:C38"/>
    <mergeCell ref="G38:H38"/>
    <mergeCell ref="A39:J39"/>
    <mergeCell ref="A6:L6"/>
    <mergeCell ref="A26:K26"/>
    <mergeCell ref="L19:L24"/>
    <mergeCell ref="A7:L7"/>
    <mergeCell ref="E8:L8"/>
    <mergeCell ref="A9:D9"/>
    <mergeCell ref="E9:G9"/>
    <mergeCell ref="A10:B10"/>
    <mergeCell ref="E12:L12"/>
    <mergeCell ref="E15:L15"/>
    <mergeCell ref="A16:L16"/>
    <mergeCell ref="A17:L17"/>
    <mergeCell ref="A25:H25"/>
    <mergeCell ref="I18:J18"/>
    <mergeCell ref="I19:J19"/>
    <mergeCell ref="I20:J20"/>
    <mergeCell ref="A2:G2"/>
    <mergeCell ref="I2:L2"/>
    <mergeCell ref="A3:G3"/>
    <mergeCell ref="I3:L3"/>
    <mergeCell ref="I5:L5"/>
    <mergeCell ref="I22:J22"/>
    <mergeCell ref="I23:J23"/>
    <mergeCell ref="I24:J24"/>
    <mergeCell ref="I25:J25"/>
    <mergeCell ref="N10:T10"/>
    <mergeCell ref="I21:J21"/>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40</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6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10681</v>
      </c>
      <c r="F8" s="1442"/>
      <c r="G8" s="1442"/>
      <c r="H8" s="1442"/>
      <c r="I8" s="1442"/>
      <c r="J8" s="1442"/>
      <c r="K8" s="1442"/>
      <c r="L8" s="1442"/>
      <c r="N8" s="828"/>
      <c r="O8" s="823"/>
      <c r="P8" s="823"/>
    </row>
    <row r="9" spans="1:22" ht="34.5" customHeight="1" x14ac:dyDescent="0.25">
      <c r="A9" s="1443" t="s">
        <v>9</v>
      </c>
      <c r="B9" s="1443"/>
      <c r="C9" s="1443"/>
      <c r="D9" s="1443"/>
      <c r="E9" s="1444" t="s">
        <v>10682</v>
      </c>
      <c r="F9" s="1444"/>
      <c r="G9" s="1444"/>
      <c r="H9" s="1066"/>
      <c r="I9" s="1066"/>
      <c r="J9" s="1066"/>
      <c r="K9" s="1066"/>
      <c r="L9" s="1066"/>
      <c r="N9" s="828"/>
      <c r="O9" s="823"/>
      <c r="P9" s="823"/>
    </row>
    <row r="10" spans="1:22" ht="22.5" customHeight="1" x14ac:dyDescent="0.25">
      <c r="A10" s="1445" t="s">
        <v>11</v>
      </c>
      <c r="B10" s="1445"/>
      <c r="C10" s="1067"/>
      <c r="E10" s="75" t="s">
        <v>10619</v>
      </c>
      <c r="F10" s="832"/>
      <c r="G10" s="831"/>
      <c r="H10" s="831"/>
      <c r="I10" s="833"/>
      <c r="J10" s="832"/>
      <c r="K10" s="831"/>
      <c r="L10" s="834"/>
      <c r="N10" s="1269"/>
      <c r="O10" s="1269"/>
      <c r="P10" s="1269"/>
      <c r="Q10" s="1269"/>
      <c r="R10" s="1269"/>
      <c r="S10" s="1269"/>
      <c r="T10" s="1269"/>
    </row>
    <row r="11" spans="1:22" ht="22.5" x14ac:dyDescent="0.25">
      <c r="A11" s="1067" t="s">
        <v>13</v>
      </c>
      <c r="B11" s="1067"/>
      <c r="C11" s="1067"/>
      <c r="E11" s="891"/>
      <c r="F11" s="832"/>
      <c r="G11" s="831"/>
      <c r="H11" s="831"/>
      <c r="I11" s="833"/>
      <c r="J11" s="832"/>
      <c r="K11" s="831"/>
      <c r="L11" s="834"/>
      <c r="N11" s="1063"/>
      <c r="O11" s="1063"/>
      <c r="P11" s="1063"/>
      <c r="Q11" s="1063"/>
      <c r="R11" s="1063"/>
      <c r="S11" s="1063"/>
      <c r="T11" s="1063"/>
    </row>
    <row r="12" spans="1:22" ht="49.5" customHeight="1" x14ac:dyDescent="0.25">
      <c r="A12" s="1067" t="s">
        <v>15</v>
      </c>
      <c r="B12" s="1067"/>
      <c r="C12" s="1067"/>
      <c r="E12" s="1532" t="s">
        <v>10466</v>
      </c>
      <c r="F12" s="1532"/>
      <c r="G12" s="1532"/>
      <c r="H12" s="1532"/>
      <c r="I12" s="1532"/>
      <c r="J12" s="1532"/>
      <c r="K12" s="1532"/>
      <c r="L12" s="1532"/>
      <c r="N12" s="1063"/>
      <c r="O12" s="1063"/>
      <c r="P12" s="1063"/>
      <c r="Q12" s="1063"/>
      <c r="R12" s="1063"/>
      <c r="S12" s="1063"/>
      <c r="T12" s="1063"/>
    </row>
    <row r="13" spans="1:22" ht="22.5" customHeight="1" x14ac:dyDescent="0.25">
      <c r="A13" s="1067" t="s">
        <v>17</v>
      </c>
      <c r="B13" s="1067"/>
      <c r="C13" s="1067"/>
      <c r="E13" s="836">
        <f>I20</f>
        <v>177.3</v>
      </c>
      <c r="F13" s="1067" t="s">
        <v>367</v>
      </c>
      <c r="G13" s="831"/>
      <c r="H13" s="831"/>
      <c r="I13" s="833"/>
      <c r="J13" s="832"/>
      <c r="K13" s="831"/>
      <c r="L13" s="834"/>
      <c r="N13" s="1063"/>
      <c r="O13" s="1063"/>
      <c r="P13" s="1063"/>
      <c r="Q13" s="1063"/>
      <c r="R13" s="1063"/>
      <c r="S13" s="1063"/>
      <c r="T13" s="1063"/>
    </row>
    <row r="14" spans="1:22" ht="22.5" customHeight="1" x14ac:dyDescent="0.25">
      <c r="A14" s="1067" t="s">
        <v>19</v>
      </c>
      <c r="B14" s="1067"/>
      <c r="C14" s="1067"/>
      <c r="E14" s="75" t="s">
        <v>10445</v>
      </c>
      <c r="F14" s="832"/>
      <c r="G14" s="831"/>
      <c r="H14" s="831"/>
      <c r="I14" s="833"/>
      <c r="J14" s="832"/>
      <c r="K14" s="831"/>
      <c r="L14" s="834"/>
      <c r="N14" s="1063"/>
      <c r="O14" s="1063"/>
      <c r="P14" s="1063"/>
      <c r="Q14" s="1063"/>
      <c r="R14" s="1063"/>
      <c r="S14" s="1063"/>
      <c r="T14" s="1063"/>
    </row>
    <row r="15" spans="1:22" ht="118.5" customHeight="1" x14ac:dyDescent="0.25">
      <c r="A15" s="1067" t="s">
        <v>21</v>
      </c>
      <c r="B15" s="1067"/>
      <c r="C15" s="1067"/>
      <c r="E15" s="1446" t="s">
        <v>10683</v>
      </c>
      <c r="F15" s="1447"/>
      <c r="G15" s="1447"/>
      <c r="H15" s="1447"/>
      <c r="I15" s="1447"/>
      <c r="J15" s="1447"/>
      <c r="K15" s="1447"/>
      <c r="L15" s="1447"/>
      <c r="N15" s="1063"/>
      <c r="O15" s="1063"/>
      <c r="P15" s="1063"/>
      <c r="Q15" s="1063"/>
      <c r="R15" s="1063"/>
      <c r="S15" s="1063"/>
      <c r="T15" s="1063"/>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69" t="s">
        <v>25</v>
      </c>
      <c r="B18" s="1069" t="s">
        <v>26</v>
      </c>
      <c r="C18" s="1069" t="s">
        <v>27</v>
      </c>
      <c r="D18" s="1072" t="s">
        <v>10361</v>
      </c>
      <c r="E18" s="1072" t="s">
        <v>29</v>
      </c>
      <c r="F18" s="1072" t="s">
        <v>30</v>
      </c>
      <c r="G18" s="1072" t="s">
        <v>10362</v>
      </c>
      <c r="H18" s="1124" t="s">
        <v>10745</v>
      </c>
      <c r="I18" s="1562" t="s">
        <v>10363</v>
      </c>
      <c r="J18" s="1563"/>
      <c r="K18" s="1072" t="s">
        <v>10364</v>
      </c>
      <c r="L18" s="49" t="s">
        <v>10684</v>
      </c>
      <c r="M18" s="1093">
        <v>550000</v>
      </c>
      <c r="N18" s="1007"/>
      <c r="O18" s="1007"/>
      <c r="P18" s="1007"/>
      <c r="Q18" s="1007"/>
      <c r="R18" s="1007"/>
      <c r="S18" s="1007"/>
      <c r="T18" s="1007"/>
    </row>
    <row r="19" spans="1:20" s="1016" customFormat="1" ht="85.5" customHeight="1" x14ac:dyDescent="0.25">
      <c r="A19" s="1073">
        <v>1</v>
      </c>
      <c r="B19" s="899">
        <v>40</v>
      </c>
      <c r="C19" s="899">
        <v>84</v>
      </c>
      <c r="D19" s="35" t="s">
        <v>18</v>
      </c>
      <c r="E19" s="901" t="s">
        <v>10450</v>
      </c>
      <c r="F19" s="1043">
        <v>2</v>
      </c>
      <c r="G19" s="841">
        <f>0.3*530000</f>
        <v>159000</v>
      </c>
      <c r="H19" s="904">
        <v>1.19</v>
      </c>
      <c r="I19" s="1510">
        <v>177.3</v>
      </c>
      <c r="J19" s="1511"/>
      <c r="K19" s="844">
        <f>ROUND(G19*H19*I19,)</f>
        <v>33546933</v>
      </c>
      <c r="L19" s="1071" t="str">
        <f>E12</f>
        <v>Đường nội ấp Bình Tiến đoạn từ Đường Bình Tiến, Xuân Phú - Xuân Tây (xã Xuân Phú) đến Ranh giới xã Suối Cát cũ</v>
      </c>
      <c r="M19" s="1062">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12">
        <f>SUM(I19:I19)</f>
        <v>177.3</v>
      </c>
      <c r="J20" s="1513"/>
      <c r="K20" s="848">
        <f>SUM(K19:K19)</f>
        <v>33546933</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1095"/>
      <c r="B23" s="850" t="s">
        <v>26</v>
      </c>
      <c r="C23" s="851" t="s">
        <v>27</v>
      </c>
      <c r="D23" s="1096" t="s">
        <v>10361</v>
      </c>
      <c r="E23" s="1096" t="s">
        <v>29</v>
      </c>
      <c r="F23" s="1096" t="s">
        <v>30</v>
      </c>
      <c r="G23" s="1564" t="s">
        <v>31</v>
      </c>
      <c r="H23" s="1564"/>
      <c r="I23" s="1098" t="s">
        <v>33</v>
      </c>
      <c r="J23" s="1096" t="s">
        <v>44</v>
      </c>
      <c r="K23" s="1096" t="s">
        <v>35</v>
      </c>
      <c r="L23" s="49" t="s">
        <v>41</v>
      </c>
      <c r="M23" s="1065"/>
    </row>
    <row r="24" spans="1:20" ht="129" customHeight="1" x14ac:dyDescent="0.25">
      <c r="A24" s="1099">
        <f t="shared" ref="A24:G24" si="0">A19</f>
        <v>1</v>
      </c>
      <c r="B24" s="1099">
        <f t="shared" si="0"/>
        <v>40</v>
      </c>
      <c r="C24" s="36">
        <f t="shared" si="0"/>
        <v>84</v>
      </c>
      <c r="D24" s="1099" t="str">
        <f t="shared" si="0"/>
        <v>m²</v>
      </c>
      <c r="E24" s="1099" t="str">
        <f t="shared" si="0"/>
        <v>LUK</v>
      </c>
      <c r="F24" s="60">
        <f t="shared" si="0"/>
        <v>2</v>
      </c>
      <c r="G24" s="1560">
        <f t="shared" si="0"/>
        <v>159000</v>
      </c>
      <c r="H24" s="1560"/>
      <c r="I24" s="1100">
        <f>I19</f>
        <v>177.3</v>
      </c>
      <c r="J24" s="839">
        <v>1.5</v>
      </c>
      <c r="K24" s="1101">
        <f>G24*I24*J24</f>
        <v>42286050</v>
      </c>
      <c r="L24" s="1084" t="s">
        <v>10749</v>
      </c>
      <c r="M24" s="1065"/>
    </row>
    <row r="25" spans="1:20" s="116" customFormat="1" ht="33" customHeight="1" x14ac:dyDescent="0.25">
      <c r="A25" s="1289" t="s">
        <v>10368</v>
      </c>
      <c r="B25" s="1289"/>
      <c r="C25" s="1289"/>
      <c r="D25" s="1289"/>
      <c r="E25" s="1289"/>
      <c r="F25" s="1289"/>
      <c r="G25" s="1289"/>
      <c r="H25" s="1289"/>
      <c r="I25" s="846">
        <f>SUM(I24:I24)</f>
        <v>177.3</v>
      </c>
      <c r="J25" s="893"/>
      <c r="K25" s="894">
        <f>SUM(K24:K24)</f>
        <v>42286050</v>
      </c>
      <c r="L25" s="895"/>
      <c r="M25" s="1065"/>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1016" customFormat="1" ht="67.5" customHeight="1" x14ac:dyDescent="0.25">
      <c r="A27" s="1099"/>
      <c r="B27" s="1564" t="s">
        <v>10371</v>
      </c>
      <c r="C27" s="1564"/>
      <c r="D27" s="1096" t="s">
        <v>50</v>
      </c>
      <c r="E27" s="1096" t="s">
        <v>51</v>
      </c>
      <c r="F27" s="1096" t="s">
        <v>52</v>
      </c>
      <c r="G27" s="1564" t="s">
        <v>53</v>
      </c>
      <c r="H27" s="1564"/>
      <c r="I27" s="1102" t="s">
        <v>54</v>
      </c>
      <c r="J27" s="1096" t="s">
        <v>44</v>
      </c>
      <c r="K27" s="1103" t="s">
        <v>35</v>
      </c>
      <c r="L27" s="861" t="s">
        <v>41</v>
      </c>
      <c r="M27" s="821"/>
      <c r="O27" s="862"/>
      <c r="P27" s="862"/>
    </row>
    <row r="28" spans="1:20" ht="34.5" customHeight="1" x14ac:dyDescent="0.25">
      <c r="A28" s="1099"/>
      <c r="B28" s="1285" t="s">
        <v>10372</v>
      </c>
      <c r="C28" s="1285"/>
      <c r="D28" s="1099"/>
      <c r="E28" s="1099" t="s">
        <v>56</v>
      </c>
      <c r="F28" s="1099">
        <v>6</v>
      </c>
      <c r="G28" s="1565">
        <f>20000*30</f>
        <v>600000</v>
      </c>
      <c r="H28" s="1565"/>
      <c r="I28" s="1099">
        <v>1</v>
      </c>
      <c r="J28" s="727">
        <v>0.5</v>
      </c>
      <c r="K28" s="1105">
        <f>F28*G28*I28*J28</f>
        <v>1800000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44086050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72" t="s">
        <v>60</v>
      </c>
      <c r="G31" s="1480" t="s">
        <v>31</v>
      </c>
      <c r="H31" s="1480"/>
      <c r="I31" s="865" t="s">
        <v>61</v>
      </c>
      <c r="J31" s="866" t="s">
        <v>34</v>
      </c>
      <c r="K31" s="1069" t="s">
        <v>35</v>
      </c>
      <c r="L31" s="853" t="s">
        <v>41</v>
      </c>
    </row>
    <row r="32" spans="1:20" ht="40.5" hidden="1" customHeight="1" x14ac:dyDescent="0.25">
      <c r="A32" s="1099">
        <v>1</v>
      </c>
      <c r="B32" s="1508" t="str">
        <f>'vật kiến trúc 2026'!B440</f>
        <v>Đồng hồ điện phụ</v>
      </c>
      <c r="C32" s="1508"/>
      <c r="D32" s="1508"/>
      <c r="E32" s="1508"/>
      <c r="F32" s="1106" t="str">
        <f>VLOOKUP(B32,'[3]vật kiến trúc 2026'!$B$3:$D$442,2,0)</f>
        <v>cái</v>
      </c>
      <c r="G32" s="1566">
        <f>VLOOKUP(B32,'[3]vật kiến trúc 2026'!B31:$D$442,3,0)</f>
        <v>750000</v>
      </c>
      <c r="H32" s="1566"/>
      <c r="I32" s="936">
        <v>1</v>
      </c>
      <c r="J32" s="868">
        <v>0.8</v>
      </c>
      <c r="K32" s="844">
        <f t="shared" ref="K32:K35" si="1">ROUND(G32*I32*J32,)</f>
        <v>600000</v>
      </c>
      <c r="L32" s="869" t="e">
        <f>VLOOKUP(B32,'[3]vật kiến trúc 2026'!B32:$L$442,4,0)</f>
        <v>#REF!</v>
      </c>
    </row>
    <row r="33" spans="1:17" ht="40.5" hidden="1" customHeight="1" x14ac:dyDescent="0.25">
      <c r="A33" s="1099">
        <v>2</v>
      </c>
      <c r="B33" s="1508" t="str">
        <f>'vật kiến trúc 2026'!B277</f>
        <v>Trụ sắt tráng kẽm D90 cao 6m</v>
      </c>
      <c r="C33" s="1508"/>
      <c r="D33" s="1508"/>
      <c r="E33" s="1508"/>
      <c r="F33" s="1106" t="str">
        <f>VLOOKUP(B33,'[3]vật kiến trúc 2026'!$B$3:$D$442,2,0)</f>
        <v>trụ</v>
      </c>
      <c r="G33" s="1566">
        <f>VLOOKUP(B33,'[3]vật kiến trúc 2026'!B32:$D$442,3,0)</f>
        <v>864000</v>
      </c>
      <c r="H33" s="1566"/>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099">
        <v>3</v>
      </c>
      <c r="B34" s="1508" t="str">
        <f>'vật kiến trúc 2026'!B35</f>
        <v>Giếng khoan Ф 140, ống chống nhựa</v>
      </c>
      <c r="C34" s="1508"/>
      <c r="D34" s="1508"/>
      <c r="E34" s="1508"/>
      <c r="F34" s="1106" t="str">
        <f>VLOOKUP(B34,'[3]vật kiến trúc 2026'!$B$3:$D$442,2,0)</f>
        <v>mét</v>
      </c>
      <c r="G34" s="1566">
        <f>VLOOKUP(B34,'[3]vật kiến trúc 2026'!B33:$D$442,3,0)</f>
        <v>864000</v>
      </c>
      <c r="H34" s="1566"/>
      <c r="I34" s="906">
        <v>69</v>
      </c>
      <c r="J34" s="868">
        <v>0.8</v>
      </c>
      <c r="K34" s="844">
        <f t="shared" si="1"/>
        <v>47692800</v>
      </c>
      <c r="L34" s="869" t="e">
        <f>VLOOKUP(B34,'[3]vật kiến trúc 2026'!B34:$L$442,4,0)</f>
        <v>#REF!</v>
      </c>
    </row>
    <row r="35" spans="1:17" ht="40.5" hidden="1" customHeight="1" x14ac:dyDescent="0.25">
      <c r="A35" s="1099">
        <v>4</v>
      </c>
      <c r="B35" s="1508" t="str">
        <f>B34</f>
        <v>Giếng khoan Ф 140, ống chống nhựa</v>
      </c>
      <c r="C35" s="1508"/>
      <c r="D35" s="1508"/>
      <c r="E35" s="1508"/>
      <c r="F35" s="1106" t="str">
        <f>VLOOKUP(B35,'[3]vật kiến trúc 2026'!$B$3:$D$442,2,0)</f>
        <v>mét</v>
      </c>
      <c r="G35" s="1566">
        <f>VLOOKUP(B35,'[3]vật kiến trúc 2026'!B34:$D$442,3,0)</f>
        <v>864000</v>
      </c>
      <c r="H35" s="1566"/>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1107"/>
      <c r="O37" s="931"/>
    </row>
    <row r="38" spans="1:17" ht="56.25" customHeight="1" x14ac:dyDescent="0.25">
      <c r="A38" s="1069" t="s">
        <v>25</v>
      </c>
      <c r="B38" s="1480" t="s">
        <v>87</v>
      </c>
      <c r="C38" s="1480"/>
      <c r="D38" s="1480"/>
      <c r="E38" s="1480"/>
      <c r="F38" s="1069" t="s">
        <v>60</v>
      </c>
      <c r="G38" s="1069" t="s">
        <v>31</v>
      </c>
      <c r="H38" s="1072" t="s">
        <v>10516</v>
      </c>
      <c r="I38" s="865" t="s">
        <v>61</v>
      </c>
      <c r="J38" s="866" t="s">
        <v>34</v>
      </c>
      <c r="K38" s="1069" t="s">
        <v>35</v>
      </c>
      <c r="L38" s="853" t="s">
        <v>41</v>
      </c>
      <c r="M38" s="1091"/>
      <c r="N38" s="1016"/>
      <c r="O38" s="927"/>
      <c r="P38" s="928"/>
      <c r="Q38" s="1108"/>
    </row>
    <row r="39" spans="1:17" ht="39" customHeight="1" x14ac:dyDescent="0.25">
      <c r="A39" s="1099">
        <v>1</v>
      </c>
      <c r="B39" s="1544" t="str">
        <f>'CÂY TRỒNG 2026'!B4</f>
        <v>Cây lúa Hè Thu, Mùa</v>
      </c>
      <c r="C39" s="1544"/>
      <c r="D39" s="1544"/>
      <c r="E39" s="1544"/>
      <c r="F39" s="1106" t="str">
        <f>VLOOKUP(B39,'[3]CÂY TRỒNG 2026'!$B$3:$D$10269,2,0)</f>
        <v>ha</v>
      </c>
      <c r="G39" s="1106">
        <f>VLOOKUP(B39,'[3]CÂY TRỒNG 2026'!$B$3:$D$10269,3,0)</f>
        <v>25500000</v>
      </c>
      <c r="H39" s="909">
        <f>VLOOKUP(B39,'CÂY TRỒNG 2026'!$B$3:$E$9990,4,0)</f>
        <v>0</v>
      </c>
      <c r="I39" s="870">
        <f>I20/10000</f>
        <v>1.7730000000000003E-2</v>
      </c>
      <c r="J39" s="727">
        <v>1</v>
      </c>
      <c r="K39" s="1109">
        <f t="shared" ref="K39" si="2">ROUND(G39*I39*J39,)</f>
        <v>452115</v>
      </c>
      <c r="L39" s="934"/>
      <c r="M39" s="1048"/>
      <c r="N39" s="1110"/>
      <c r="Q39" s="1111"/>
    </row>
    <row r="40" spans="1:17" ht="28.5" customHeight="1" x14ac:dyDescent="0.25">
      <c r="A40" s="1480" t="s">
        <v>111</v>
      </c>
      <c r="B40" s="1480"/>
      <c r="C40" s="1480"/>
      <c r="D40" s="1480"/>
      <c r="E40" s="1480"/>
      <c r="F40" s="1480"/>
      <c r="G40" s="1480"/>
      <c r="H40" s="1480"/>
      <c r="I40" s="1480"/>
      <c r="J40" s="1480"/>
      <c r="K40" s="111">
        <f>SUM(K39:K39)</f>
        <v>452115</v>
      </c>
      <c r="L40" s="872"/>
      <c r="M40" s="1112"/>
      <c r="N40" s="1091"/>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8000000</v>
      </c>
      <c r="L41" s="112" t="s">
        <v>113</v>
      </c>
      <c r="N41" s="1113"/>
    </row>
    <row r="42" spans="1:17" ht="30" customHeight="1" x14ac:dyDescent="0.25">
      <c r="A42" s="1480" t="s">
        <v>10574</v>
      </c>
      <c r="B42" s="1480"/>
      <c r="C42" s="1480"/>
      <c r="D42" s="1480"/>
      <c r="E42" s="1480"/>
      <c r="F42" s="1480"/>
      <c r="G42" s="1480"/>
      <c r="H42" s="1480"/>
      <c r="I42" s="1480"/>
      <c r="J42" s="1480"/>
      <c r="K42" s="875">
        <f>K41+K40+K36+K20+K29</f>
        <v>86085098</v>
      </c>
      <c r="L42" s="872"/>
      <c r="M42" s="1114">
        <f>K41+K29+K20+K40+K36</f>
        <v>86085098</v>
      </c>
    </row>
    <row r="43" spans="1:17" s="116" customFormat="1" ht="37.5" customHeight="1" x14ac:dyDescent="0.25">
      <c r="A43" s="1483" t="s">
        <v>115</v>
      </c>
      <c r="B43" s="1483"/>
      <c r="C43" s="1483"/>
      <c r="D43" s="1483"/>
      <c r="E43" s="1483"/>
      <c r="F43" s="1483"/>
      <c r="G43" s="1483"/>
      <c r="H43" s="1483"/>
      <c r="I43" s="1483"/>
      <c r="J43" s="1483"/>
      <c r="K43" s="1483"/>
      <c r="L43" s="1483"/>
      <c r="M43" s="1065"/>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70"/>
      <c r="O44" s="876"/>
      <c r="P44" s="876"/>
    </row>
    <row r="45" spans="1:17" s="119" customFormat="1" ht="54" customHeight="1" x14ac:dyDescent="0.25">
      <c r="A45" s="1479" t="s">
        <v>117</v>
      </c>
      <c r="B45" s="1479"/>
      <c r="C45" s="1479"/>
      <c r="D45" s="1479"/>
      <c r="E45" s="1479"/>
      <c r="F45" s="1479"/>
      <c r="G45" s="1479"/>
      <c r="H45" s="1479"/>
      <c r="I45" s="1479"/>
      <c r="J45" s="1479"/>
      <c r="K45" s="877">
        <f>K42</f>
        <v>86085098</v>
      </c>
      <c r="L45" s="1068" t="s">
        <v>118</v>
      </c>
      <c r="M45" s="1070"/>
      <c r="O45" s="876"/>
      <c r="P45" s="876"/>
    </row>
    <row r="46" spans="1:17" s="119" customFormat="1" ht="14.25" x14ac:dyDescent="0.25">
      <c r="A46" s="1479" t="s">
        <v>119</v>
      </c>
      <c r="B46" s="1479"/>
      <c r="C46" s="1479"/>
      <c r="D46" s="1479"/>
      <c r="E46" s="1479"/>
      <c r="F46" s="1479"/>
      <c r="G46" s="1479"/>
      <c r="H46" s="1479"/>
      <c r="I46" s="1479"/>
      <c r="J46" s="1479"/>
      <c r="K46" s="1479"/>
      <c r="L46" s="1479"/>
      <c r="M46" s="1070"/>
      <c r="O46" s="876"/>
      <c r="P46" s="876"/>
    </row>
    <row r="47" spans="1:17" s="1115" customFormat="1" ht="15" customHeight="1" x14ac:dyDescent="0.25">
      <c r="A47" s="1484" t="s">
        <v>120</v>
      </c>
      <c r="B47" s="1484"/>
      <c r="C47" s="1484"/>
      <c r="D47" s="879"/>
      <c r="E47" s="879"/>
      <c r="F47" s="1485" t="s">
        <v>10444</v>
      </c>
      <c r="G47" s="1485"/>
      <c r="H47" s="1485"/>
      <c r="I47" s="1485"/>
      <c r="J47" s="1485"/>
      <c r="K47" s="879"/>
      <c r="L47" s="1070" t="s">
        <v>122</v>
      </c>
      <c r="M47" s="1070"/>
      <c r="O47" s="753"/>
      <c r="P47" s="753"/>
    </row>
    <row r="48" spans="1:17" s="1115" customFormat="1" x14ac:dyDescent="0.25">
      <c r="A48" s="880"/>
      <c r="B48" s="880"/>
      <c r="C48" s="880"/>
      <c r="L48" s="1070" t="s">
        <v>123</v>
      </c>
      <c r="M48" s="756"/>
      <c r="O48" s="753"/>
      <c r="P48" s="753"/>
    </row>
    <row r="49" spans="1:16" s="1115" customFormat="1" x14ac:dyDescent="0.25">
      <c r="A49" s="881"/>
      <c r="B49" s="761"/>
      <c r="C49" s="761"/>
      <c r="G49" s="761"/>
      <c r="H49" s="761"/>
      <c r="I49" s="882"/>
      <c r="L49" s="883"/>
      <c r="M49" s="761"/>
      <c r="O49" s="753"/>
      <c r="P49" s="753"/>
    </row>
    <row r="50" spans="1:16" s="1115" customFormat="1" x14ac:dyDescent="0.25">
      <c r="A50" s="881"/>
      <c r="B50" s="761"/>
      <c r="C50" s="761"/>
      <c r="G50" s="761"/>
      <c r="H50" s="761"/>
      <c r="I50" s="882"/>
      <c r="L50" s="883"/>
      <c r="M50" s="761"/>
      <c r="O50" s="753"/>
      <c r="P50" s="753"/>
    </row>
    <row r="51" spans="1:16" s="1115" customFormat="1" x14ac:dyDescent="0.25">
      <c r="A51" s="881"/>
      <c r="B51" s="761"/>
      <c r="C51" s="761"/>
      <c r="G51" s="761"/>
      <c r="H51" s="761"/>
      <c r="I51" s="882"/>
      <c r="L51" s="883"/>
      <c r="M51" s="761"/>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ht="22.5" customHeight="1" x14ac:dyDescent="0.25">
      <c r="A55" s="1486" t="s">
        <v>125</v>
      </c>
      <c r="B55" s="1486"/>
      <c r="C55" s="1486"/>
      <c r="D55" s="879"/>
      <c r="E55" s="879"/>
      <c r="F55" s="1485" t="s">
        <v>126</v>
      </c>
      <c r="G55" s="1485"/>
      <c r="H55" s="1485"/>
      <c r="I55" s="1485" t="s">
        <v>126</v>
      </c>
      <c r="J55" s="1485"/>
      <c r="K55" s="879"/>
      <c r="L55" s="1070" t="s">
        <v>127</v>
      </c>
      <c r="M55" s="756"/>
      <c r="O55" s="753"/>
      <c r="P55" s="753"/>
    </row>
  </sheetData>
  <mergeCells count="59">
    <mergeCell ref="A55:C55"/>
    <mergeCell ref="F55:J55"/>
    <mergeCell ref="B38:E38"/>
    <mergeCell ref="B39:E39"/>
    <mergeCell ref="A40:J40"/>
    <mergeCell ref="A41:J41"/>
    <mergeCell ref="A42:J42"/>
    <mergeCell ref="A43:L43"/>
    <mergeCell ref="A44:L44"/>
    <mergeCell ref="A45:J45"/>
    <mergeCell ref="A46:L46"/>
    <mergeCell ref="A47:C47"/>
    <mergeCell ref="F47:J47"/>
    <mergeCell ref="A37:L37"/>
    <mergeCell ref="B31:E31"/>
    <mergeCell ref="G31:H31"/>
    <mergeCell ref="B32:E32"/>
    <mergeCell ref="G32:H32"/>
    <mergeCell ref="B33:E33"/>
    <mergeCell ref="G33:H33"/>
    <mergeCell ref="B34:E34"/>
    <mergeCell ref="G34:H34"/>
    <mergeCell ref="B35:E35"/>
    <mergeCell ref="G35:H35"/>
    <mergeCell ref="A36:J36"/>
    <mergeCell ref="A30:L30"/>
    <mergeCell ref="B22:H22"/>
    <mergeCell ref="I22:L22"/>
    <mergeCell ref="G23:H23"/>
    <mergeCell ref="G24:H24"/>
    <mergeCell ref="A25:H25"/>
    <mergeCell ref="B26:H26"/>
    <mergeCell ref="I26:L26"/>
    <mergeCell ref="B27:C27"/>
    <mergeCell ref="G27:H27"/>
    <mergeCell ref="B28:C28"/>
    <mergeCell ref="G28:H28"/>
    <mergeCell ref="A29:J29"/>
    <mergeCell ref="A21:K21"/>
    <mergeCell ref="A7:L7"/>
    <mergeCell ref="E8:L8"/>
    <mergeCell ref="A9:D9"/>
    <mergeCell ref="E9:G9"/>
    <mergeCell ref="A10:B10"/>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1"/>
  <sheetViews>
    <sheetView topLeftCell="A28"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41</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6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10685</v>
      </c>
      <c r="F8" s="1442"/>
      <c r="G8" s="1442"/>
      <c r="H8" s="1442"/>
      <c r="I8" s="1442"/>
      <c r="J8" s="1442"/>
      <c r="K8" s="1442"/>
      <c r="L8" s="1442"/>
      <c r="N8" s="828"/>
      <c r="O8" s="823"/>
      <c r="P8" s="823"/>
    </row>
    <row r="9" spans="1:22" ht="34.5" customHeight="1" x14ac:dyDescent="0.25">
      <c r="A9" s="1443" t="s">
        <v>9</v>
      </c>
      <c r="B9" s="1443"/>
      <c r="C9" s="1443"/>
      <c r="D9" s="1443"/>
      <c r="E9" s="1444" t="s">
        <v>10686</v>
      </c>
      <c r="F9" s="1444"/>
      <c r="G9" s="1444"/>
      <c r="H9" s="1066"/>
      <c r="I9" s="1066"/>
      <c r="J9" s="1066"/>
      <c r="K9" s="1066"/>
      <c r="L9" s="1066"/>
      <c r="N9" s="828"/>
      <c r="O9" s="823"/>
      <c r="P9" s="823"/>
    </row>
    <row r="10" spans="1:22" ht="22.5" customHeight="1" x14ac:dyDescent="0.25">
      <c r="A10" s="1445" t="s">
        <v>11</v>
      </c>
      <c r="B10" s="1445"/>
      <c r="C10" s="1067"/>
      <c r="E10" s="75" t="s">
        <v>10619</v>
      </c>
      <c r="F10" s="832"/>
      <c r="G10" s="831"/>
      <c r="H10" s="831"/>
      <c r="I10" s="833"/>
      <c r="J10" s="832"/>
      <c r="K10" s="831"/>
      <c r="L10" s="834"/>
      <c r="N10" s="1269"/>
      <c r="O10" s="1269"/>
      <c r="P10" s="1269"/>
      <c r="Q10" s="1269"/>
      <c r="R10" s="1269"/>
      <c r="S10" s="1269"/>
      <c r="T10" s="1269"/>
    </row>
    <row r="11" spans="1:22" ht="22.5" x14ac:dyDescent="0.25">
      <c r="A11" s="1067" t="s">
        <v>13</v>
      </c>
      <c r="B11" s="1067"/>
      <c r="C11" s="1067"/>
      <c r="E11" s="891" t="s">
        <v>10687</v>
      </c>
      <c r="F11" s="832"/>
      <c r="G11" s="831"/>
      <c r="H11" s="831"/>
      <c r="I11" s="833"/>
      <c r="J11" s="832"/>
      <c r="K11" s="831"/>
      <c r="L11" s="834"/>
      <c r="N11" s="1063"/>
      <c r="O11" s="1063"/>
      <c r="P11" s="1063"/>
      <c r="Q11" s="1063"/>
      <c r="R11" s="1063"/>
      <c r="S11" s="1063"/>
      <c r="T11" s="1063"/>
    </row>
    <row r="12" spans="1:22" ht="49.5" customHeight="1" x14ac:dyDescent="0.25">
      <c r="A12" s="1067" t="s">
        <v>15</v>
      </c>
      <c r="B12" s="1067"/>
      <c r="C12" s="1067"/>
      <c r="E12" s="1532" t="s">
        <v>10521</v>
      </c>
      <c r="F12" s="1532"/>
      <c r="G12" s="1532"/>
      <c r="H12" s="1532"/>
      <c r="I12" s="1532"/>
      <c r="J12" s="1532"/>
      <c r="K12" s="1532"/>
      <c r="L12" s="1532"/>
      <c r="N12" s="1063"/>
      <c r="O12" s="1063"/>
      <c r="P12" s="1063"/>
      <c r="Q12" s="1063"/>
      <c r="R12" s="1063"/>
      <c r="S12" s="1063"/>
      <c r="T12" s="1063"/>
    </row>
    <row r="13" spans="1:22" ht="22.5" customHeight="1" x14ac:dyDescent="0.25">
      <c r="A13" s="1067" t="s">
        <v>17</v>
      </c>
      <c r="B13" s="1067"/>
      <c r="C13" s="1067"/>
      <c r="E13" s="836">
        <f>I23</f>
        <v>563</v>
      </c>
      <c r="F13" s="1067" t="s">
        <v>367</v>
      </c>
      <c r="G13" s="831"/>
      <c r="H13" s="831"/>
      <c r="I13" s="833"/>
      <c r="J13" s="832"/>
      <c r="K13" s="831"/>
      <c r="L13" s="834"/>
      <c r="N13" s="1063"/>
      <c r="O13" s="1063"/>
      <c r="P13" s="1063"/>
      <c r="Q13" s="1063"/>
      <c r="R13" s="1063"/>
      <c r="S13" s="1063"/>
      <c r="T13" s="1063"/>
    </row>
    <row r="14" spans="1:22" ht="22.5" customHeight="1" x14ac:dyDescent="0.25">
      <c r="A14" s="1067" t="s">
        <v>19</v>
      </c>
      <c r="B14" s="1067"/>
      <c r="C14" s="1067"/>
      <c r="E14" s="75" t="s">
        <v>10445</v>
      </c>
      <c r="F14" s="832"/>
      <c r="G14" s="831"/>
      <c r="H14" s="831"/>
      <c r="I14" s="833"/>
      <c r="J14" s="832"/>
      <c r="K14" s="831"/>
      <c r="L14" s="834"/>
      <c r="N14" s="1063"/>
      <c r="O14" s="1063"/>
      <c r="P14" s="1063"/>
      <c r="Q14" s="1063"/>
      <c r="R14" s="1063"/>
      <c r="S14" s="1063"/>
      <c r="T14" s="1063"/>
    </row>
    <row r="15" spans="1:22" ht="118.5" customHeight="1" x14ac:dyDescent="0.25">
      <c r="A15" s="1067" t="s">
        <v>21</v>
      </c>
      <c r="B15" s="1067"/>
      <c r="C15" s="1067"/>
      <c r="E15" s="1446" t="s">
        <v>10688</v>
      </c>
      <c r="F15" s="1447"/>
      <c r="G15" s="1447"/>
      <c r="H15" s="1447"/>
      <c r="I15" s="1447"/>
      <c r="J15" s="1447"/>
      <c r="K15" s="1447"/>
      <c r="L15" s="1447"/>
      <c r="N15" s="1063"/>
      <c r="O15" s="1063"/>
      <c r="P15" s="1063"/>
      <c r="Q15" s="1063"/>
      <c r="R15" s="1063"/>
      <c r="S15" s="1063"/>
      <c r="T15" s="1063"/>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69" t="s">
        <v>25</v>
      </c>
      <c r="B18" s="1069" t="s">
        <v>26</v>
      </c>
      <c r="C18" s="1069" t="s">
        <v>27</v>
      </c>
      <c r="D18" s="1072" t="s">
        <v>10361</v>
      </c>
      <c r="E18" s="1072" t="s">
        <v>29</v>
      </c>
      <c r="F18" s="1072" t="s">
        <v>30</v>
      </c>
      <c r="G18" s="1072" t="s">
        <v>10362</v>
      </c>
      <c r="H18" s="1124" t="s">
        <v>10745</v>
      </c>
      <c r="I18" s="1562" t="s">
        <v>10363</v>
      </c>
      <c r="J18" s="1563"/>
      <c r="K18" s="1072" t="s">
        <v>10364</v>
      </c>
      <c r="L18" s="49" t="s">
        <v>10689</v>
      </c>
      <c r="M18" s="1093">
        <v>550000</v>
      </c>
      <c r="N18" s="1007"/>
      <c r="O18" s="1007"/>
      <c r="P18" s="1007"/>
      <c r="Q18" s="1007"/>
      <c r="R18" s="1007"/>
      <c r="S18" s="1007"/>
      <c r="T18" s="1007"/>
    </row>
    <row r="19" spans="1:20" s="1016" customFormat="1" ht="30" customHeight="1" x14ac:dyDescent="0.25">
      <c r="A19" s="1073">
        <v>1</v>
      </c>
      <c r="B19" s="902">
        <v>263</v>
      </c>
      <c r="C19" s="902">
        <v>79</v>
      </c>
      <c r="D19" s="35" t="s">
        <v>18</v>
      </c>
      <c r="E19" s="901" t="s">
        <v>10450</v>
      </c>
      <c r="F19" s="1043">
        <v>2</v>
      </c>
      <c r="G19" s="841">
        <f>0.3*530000</f>
        <v>159000</v>
      </c>
      <c r="H19" s="904">
        <v>1.19</v>
      </c>
      <c r="I19" s="1517">
        <v>173.7</v>
      </c>
      <c r="J19" s="1518"/>
      <c r="K19" s="844">
        <f>ROUND(G19*H19*I19,)</f>
        <v>32865777</v>
      </c>
      <c r="L19" s="1523" t="str">
        <f>E12</f>
        <v>Đường nội ấp Bình Tiến (xã Xuân Phú), từ đường Bình Tiến, Xuân Phú - Xuân Tây (xã Xuân Phú) đến ranh giới xã Suối Cát</v>
      </c>
      <c r="M19" s="1062">
        <f>M18*1.19</f>
        <v>654500</v>
      </c>
      <c r="N19" s="1007"/>
      <c r="O19" s="1007"/>
      <c r="P19" s="1007"/>
      <c r="Q19" s="1007"/>
      <c r="R19" s="1007"/>
      <c r="S19" s="1007"/>
      <c r="T19" s="1007"/>
    </row>
    <row r="20" spans="1:20" s="1016" customFormat="1" ht="30" customHeight="1" x14ac:dyDescent="0.25">
      <c r="A20" s="1073">
        <v>2</v>
      </c>
      <c r="B20" s="899">
        <v>256</v>
      </c>
      <c r="C20" s="899">
        <v>79</v>
      </c>
      <c r="D20" s="35" t="s">
        <v>18</v>
      </c>
      <c r="E20" s="901" t="s">
        <v>10450</v>
      </c>
      <c r="F20" s="1043">
        <v>2</v>
      </c>
      <c r="G20" s="841">
        <f>0.3*530000</f>
        <v>159000</v>
      </c>
      <c r="H20" s="904">
        <v>1.19</v>
      </c>
      <c r="I20" s="1517">
        <v>357.5</v>
      </c>
      <c r="J20" s="1518">
        <v>1</v>
      </c>
      <c r="K20" s="844">
        <f t="shared" ref="K20:K21" si="0">ROUND(G20*H20*I20,)</f>
        <v>67642575</v>
      </c>
      <c r="L20" s="1530"/>
      <c r="M20" s="1062"/>
      <c r="N20" s="1007"/>
      <c r="O20" s="1007"/>
      <c r="P20" s="1007"/>
      <c r="Q20" s="1007"/>
      <c r="R20" s="1007"/>
      <c r="S20" s="1007"/>
      <c r="T20" s="1007"/>
    </row>
    <row r="21" spans="1:20" s="1016" customFormat="1" ht="30" customHeight="1" x14ac:dyDescent="0.25">
      <c r="A21" s="1073">
        <v>3</v>
      </c>
      <c r="B21" s="899">
        <v>15</v>
      </c>
      <c r="C21" s="899">
        <v>84</v>
      </c>
      <c r="D21" s="35" t="s">
        <v>18</v>
      </c>
      <c r="E21" s="901" t="s">
        <v>10450</v>
      </c>
      <c r="F21" s="1043">
        <v>2</v>
      </c>
      <c r="G21" s="841">
        <f>0.3*530000</f>
        <v>159000</v>
      </c>
      <c r="H21" s="904">
        <v>1.19</v>
      </c>
      <c r="I21" s="1517">
        <v>28.4</v>
      </c>
      <c r="J21" s="1518">
        <v>1</v>
      </c>
      <c r="K21" s="844">
        <f t="shared" si="0"/>
        <v>5373564</v>
      </c>
      <c r="L21" s="1530"/>
      <c r="M21" s="1062"/>
      <c r="N21" s="1007"/>
      <c r="O21" s="1007"/>
      <c r="P21" s="1007"/>
      <c r="Q21" s="1007"/>
      <c r="R21" s="1007"/>
      <c r="S21" s="1007"/>
      <c r="T21" s="1007"/>
    </row>
    <row r="22" spans="1:20" s="1016" customFormat="1" ht="30" customHeight="1" x14ac:dyDescent="0.25">
      <c r="A22" s="1073">
        <v>4</v>
      </c>
      <c r="B22" s="899">
        <v>255</v>
      </c>
      <c r="C22" s="899">
        <v>79</v>
      </c>
      <c r="D22" s="35" t="s">
        <v>18</v>
      </c>
      <c r="E22" s="901" t="s">
        <v>10450</v>
      </c>
      <c r="F22" s="1043">
        <v>2</v>
      </c>
      <c r="G22" s="841">
        <f>0.3*530000</f>
        <v>159000</v>
      </c>
      <c r="H22" s="904">
        <v>1.19</v>
      </c>
      <c r="I22" s="1517">
        <v>3.4</v>
      </c>
      <c r="J22" s="1518">
        <v>1</v>
      </c>
      <c r="K22" s="844">
        <f>ROUND(G22*H22*I22,)</f>
        <v>643314</v>
      </c>
      <c r="L22" s="1524"/>
      <c r="M22" s="1062"/>
      <c r="N22" s="1007"/>
      <c r="O22" s="1007"/>
      <c r="P22" s="1007"/>
      <c r="Q22" s="1007"/>
      <c r="R22" s="1007"/>
      <c r="S22" s="1007"/>
      <c r="T22" s="1007"/>
    </row>
    <row r="23" spans="1:20" ht="33.75" customHeight="1" x14ac:dyDescent="0.25">
      <c r="A23" s="1480" t="s">
        <v>39</v>
      </c>
      <c r="B23" s="1480"/>
      <c r="C23" s="1480"/>
      <c r="D23" s="1480"/>
      <c r="E23" s="1480"/>
      <c r="F23" s="1480"/>
      <c r="G23" s="1480"/>
      <c r="H23" s="1480"/>
      <c r="I23" s="1519">
        <f>SUM(I19:I22)</f>
        <v>563</v>
      </c>
      <c r="J23" s="1520"/>
      <c r="K23" s="848">
        <f>SUM(K19:K22)</f>
        <v>106525230</v>
      </c>
      <c r="L23" s="849"/>
      <c r="N23" s="1007"/>
      <c r="O23" s="1007"/>
      <c r="P23" s="1007"/>
      <c r="Q23" s="1007"/>
      <c r="R23" s="1007"/>
      <c r="S23" s="1007"/>
      <c r="T23" s="1007"/>
    </row>
    <row r="24" spans="1:20" ht="60" customHeight="1" x14ac:dyDescent="0.25">
      <c r="A24" s="1457" t="s">
        <v>10460</v>
      </c>
      <c r="B24" s="1280"/>
      <c r="C24" s="1280"/>
      <c r="D24" s="1280"/>
      <c r="E24" s="1280"/>
      <c r="F24" s="1280"/>
      <c r="G24" s="1280"/>
      <c r="H24" s="1280"/>
      <c r="I24" s="1280"/>
      <c r="J24" s="1280"/>
      <c r="K24" s="1280"/>
      <c r="L24" s="49" t="s">
        <v>41</v>
      </c>
    </row>
    <row r="25" spans="1:20" ht="52.5" customHeight="1" x14ac:dyDescent="0.25">
      <c r="A25" s="50">
        <v>1</v>
      </c>
      <c r="B25" s="1506" t="s">
        <v>42</v>
      </c>
      <c r="C25" s="1506"/>
      <c r="D25" s="1506"/>
      <c r="E25" s="1506"/>
      <c r="F25" s="1506"/>
      <c r="G25" s="1506"/>
      <c r="H25" s="1506"/>
      <c r="I25" s="1292" t="s">
        <v>43</v>
      </c>
      <c r="J25" s="1292"/>
      <c r="K25" s="1292"/>
      <c r="L25" s="1292"/>
    </row>
    <row r="26" spans="1:20" ht="58.5" customHeight="1" x14ac:dyDescent="0.25">
      <c r="A26" s="1095"/>
      <c r="B26" s="850" t="s">
        <v>26</v>
      </c>
      <c r="C26" s="851" t="s">
        <v>27</v>
      </c>
      <c r="D26" s="1096" t="s">
        <v>10361</v>
      </c>
      <c r="E26" s="1096" t="s">
        <v>29</v>
      </c>
      <c r="F26" s="1096" t="s">
        <v>30</v>
      </c>
      <c r="G26" s="1564" t="s">
        <v>31</v>
      </c>
      <c r="H26" s="1564"/>
      <c r="I26" s="1098" t="s">
        <v>33</v>
      </c>
      <c r="J26" s="1096" t="s">
        <v>44</v>
      </c>
      <c r="K26" s="1096" t="s">
        <v>35</v>
      </c>
      <c r="L26" s="49" t="s">
        <v>41</v>
      </c>
      <c r="M26" s="1065"/>
    </row>
    <row r="27" spans="1:20" ht="34.5" customHeight="1" x14ac:dyDescent="0.25">
      <c r="A27" s="1099">
        <f t="shared" ref="A27:G30" si="1">A19</f>
        <v>1</v>
      </c>
      <c r="B27" s="1099">
        <f t="shared" si="1"/>
        <v>263</v>
      </c>
      <c r="C27" s="36">
        <f t="shared" si="1"/>
        <v>79</v>
      </c>
      <c r="D27" s="1099" t="str">
        <f t="shared" si="1"/>
        <v>m²</v>
      </c>
      <c r="E27" s="1099" t="str">
        <f t="shared" si="1"/>
        <v>LUK</v>
      </c>
      <c r="F27" s="60">
        <f t="shared" si="1"/>
        <v>2</v>
      </c>
      <c r="G27" s="1560">
        <f t="shared" si="1"/>
        <v>159000</v>
      </c>
      <c r="H27" s="1560"/>
      <c r="I27" s="1100">
        <f>I19</f>
        <v>173.7</v>
      </c>
      <c r="J27" s="839">
        <v>1.5</v>
      </c>
      <c r="K27" s="1101">
        <f>G27*I27*J27</f>
        <v>41427450</v>
      </c>
      <c r="L27" s="1521" t="s">
        <v>10749</v>
      </c>
      <c r="M27" s="1065"/>
    </row>
    <row r="28" spans="1:20" ht="34.5" customHeight="1" x14ac:dyDescent="0.25">
      <c r="A28" s="1099">
        <f t="shared" si="1"/>
        <v>2</v>
      </c>
      <c r="B28" s="1099">
        <f t="shared" si="1"/>
        <v>256</v>
      </c>
      <c r="C28" s="36">
        <f t="shared" si="1"/>
        <v>79</v>
      </c>
      <c r="D28" s="1099" t="str">
        <f t="shared" si="1"/>
        <v>m²</v>
      </c>
      <c r="E28" s="1099" t="str">
        <f t="shared" si="1"/>
        <v>LUK</v>
      </c>
      <c r="F28" s="60">
        <f t="shared" si="1"/>
        <v>2</v>
      </c>
      <c r="G28" s="1560">
        <f t="shared" si="1"/>
        <v>159000</v>
      </c>
      <c r="H28" s="1560"/>
      <c r="I28" s="1100">
        <f>I20</f>
        <v>357.5</v>
      </c>
      <c r="J28" s="839">
        <v>1.5</v>
      </c>
      <c r="K28" s="1101">
        <f>G28*I28*J28</f>
        <v>85263750</v>
      </c>
      <c r="L28" s="1529"/>
      <c r="M28" s="1065"/>
    </row>
    <row r="29" spans="1:20" ht="34.5" customHeight="1" x14ac:dyDescent="0.25">
      <c r="A29" s="1099">
        <f t="shared" si="1"/>
        <v>3</v>
      </c>
      <c r="B29" s="1099">
        <f t="shared" si="1"/>
        <v>15</v>
      </c>
      <c r="C29" s="36">
        <f t="shared" si="1"/>
        <v>84</v>
      </c>
      <c r="D29" s="1099" t="str">
        <f t="shared" si="1"/>
        <v>m²</v>
      </c>
      <c r="E29" s="1099" t="str">
        <f t="shared" si="1"/>
        <v>LUK</v>
      </c>
      <c r="F29" s="60">
        <f t="shared" si="1"/>
        <v>2</v>
      </c>
      <c r="G29" s="1560">
        <f t="shared" si="1"/>
        <v>159000</v>
      </c>
      <c r="H29" s="1560"/>
      <c r="I29" s="1100">
        <f>I21</f>
        <v>28.4</v>
      </c>
      <c r="J29" s="839">
        <v>1.5</v>
      </c>
      <c r="K29" s="1101">
        <f>G29*I29*J29</f>
        <v>6773400</v>
      </c>
      <c r="L29" s="1529"/>
      <c r="M29" s="1065"/>
    </row>
    <row r="30" spans="1:20" ht="34.5" customHeight="1" x14ac:dyDescent="0.25">
      <c r="A30" s="1099">
        <f t="shared" si="1"/>
        <v>4</v>
      </c>
      <c r="B30" s="1099">
        <f t="shared" si="1"/>
        <v>255</v>
      </c>
      <c r="C30" s="36">
        <f t="shared" si="1"/>
        <v>79</v>
      </c>
      <c r="D30" s="1099" t="str">
        <f t="shared" si="1"/>
        <v>m²</v>
      </c>
      <c r="E30" s="1099" t="str">
        <f t="shared" si="1"/>
        <v>LUK</v>
      </c>
      <c r="F30" s="60">
        <f t="shared" si="1"/>
        <v>2</v>
      </c>
      <c r="G30" s="1560">
        <f t="shared" si="1"/>
        <v>159000</v>
      </c>
      <c r="H30" s="1560"/>
      <c r="I30" s="1100">
        <f>I22</f>
        <v>3.4</v>
      </c>
      <c r="J30" s="839">
        <v>1.5</v>
      </c>
      <c r="K30" s="1101">
        <f>G30*I30*J30</f>
        <v>810900</v>
      </c>
      <c r="L30" s="1522"/>
      <c r="M30" s="1065"/>
    </row>
    <row r="31" spans="1:20" s="116" customFormat="1" ht="33" customHeight="1" x14ac:dyDescent="0.25">
      <c r="A31" s="1289" t="s">
        <v>10368</v>
      </c>
      <c r="B31" s="1289"/>
      <c r="C31" s="1289"/>
      <c r="D31" s="1289"/>
      <c r="E31" s="1289"/>
      <c r="F31" s="1289"/>
      <c r="G31" s="1289"/>
      <c r="H31" s="1289"/>
      <c r="I31" s="846">
        <f>SUM(I27:I30)</f>
        <v>563</v>
      </c>
      <c r="J31" s="893"/>
      <c r="K31" s="894">
        <f>SUM(K27:K30)</f>
        <v>134275500</v>
      </c>
      <c r="L31" s="895"/>
      <c r="M31" s="1065"/>
      <c r="O31" s="896"/>
      <c r="P31" s="896"/>
    </row>
    <row r="32" spans="1:20" s="67" customFormat="1" ht="45.75" customHeight="1" x14ac:dyDescent="0.25">
      <c r="A32" s="50">
        <v>2</v>
      </c>
      <c r="B32" s="1294" t="s">
        <v>10369</v>
      </c>
      <c r="C32" s="1294"/>
      <c r="D32" s="1294"/>
      <c r="E32" s="1294"/>
      <c r="F32" s="1294"/>
      <c r="G32" s="1294"/>
      <c r="H32" s="1294"/>
      <c r="I32" s="1295" t="s">
        <v>10370</v>
      </c>
      <c r="J32" s="1468"/>
      <c r="K32" s="1468"/>
      <c r="L32" s="1468"/>
      <c r="M32" s="856"/>
      <c r="O32" s="857"/>
      <c r="P32" s="857"/>
    </row>
    <row r="33" spans="1:17" s="1016" customFormat="1" ht="67.5" customHeight="1" x14ac:dyDescent="0.25">
      <c r="A33" s="1099"/>
      <c r="B33" s="1564" t="s">
        <v>10371</v>
      </c>
      <c r="C33" s="1564"/>
      <c r="D33" s="1096" t="s">
        <v>50</v>
      </c>
      <c r="E33" s="1096" t="s">
        <v>51</v>
      </c>
      <c r="F33" s="1096" t="s">
        <v>52</v>
      </c>
      <c r="G33" s="1564" t="s">
        <v>53</v>
      </c>
      <c r="H33" s="1564"/>
      <c r="I33" s="1102" t="s">
        <v>54</v>
      </c>
      <c r="J33" s="1096" t="s">
        <v>44</v>
      </c>
      <c r="K33" s="1103" t="s">
        <v>35</v>
      </c>
      <c r="L33" s="861" t="s">
        <v>41</v>
      </c>
      <c r="M33" s="821"/>
      <c r="O33" s="862"/>
      <c r="P33" s="862"/>
    </row>
    <row r="34" spans="1:17" ht="34.5" customHeight="1" x14ac:dyDescent="0.25">
      <c r="A34" s="1099"/>
      <c r="B34" s="1285" t="s">
        <v>10372</v>
      </c>
      <c r="C34" s="1285"/>
      <c r="D34" s="1099"/>
      <c r="E34" s="1099" t="s">
        <v>56</v>
      </c>
      <c r="F34" s="1099">
        <v>6</v>
      </c>
      <c r="G34" s="1565">
        <f>20000*30</f>
        <v>600000</v>
      </c>
      <c r="H34" s="1565"/>
      <c r="I34" s="1099">
        <v>1</v>
      </c>
      <c r="J34" s="727">
        <v>0.5</v>
      </c>
      <c r="K34" s="1105">
        <f>F34*G34*I34*J34</f>
        <v>1800000</v>
      </c>
      <c r="L34" s="74"/>
      <c r="M34" s="1042"/>
      <c r="O34" s="823"/>
      <c r="P34" s="823"/>
    </row>
    <row r="35" spans="1:17" ht="30.75" customHeight="1" x14ac:dyDescent="0.25">
      <c r="A35" s="1289" t="s">
        <v>10373</v>
      </c>
      <c r="B35" s="1289"/>
      <c r="C35" s="1289"/>
      <c r="D35" s="1289"/>
      <c r="E35" s="1289"/>
      <c r="F35" s="1289"/>
      <c r="G35" s="1289"/>
      <c r="H35" s="1289"/>
      <c r="I35" s="1289"/>
      <c r="J35" s="1289"/>
      <c r="K35" s="76">
        <f>K31+K34</f>
        <v>136075500</v>
      </c>
      <c r="L35" s="74"/>
      <c r="M35" s="822"/>
    </row>
    <row r="36" spans="1:17" ht="43.5" hidden="1" customHeight="1" x14ac:dyDescent="0.25">
      <c r="A36" s="1470" t="s">
        <v>10566</v>
      </c>
      <c r="B36" s="1470"/>
      <c r="C36" s="1470"/>
      <c r="D36" s="1470"/>
      <c r="E36" s="1470"/>
      <c r="F36" s="1470"/>
      <c r="G36" s="1470"/>
      <c r="H36" s="1470"/>
      <c r="I36" s="1470"/>
      <c r="J36" s="1470"/>
      <c r="K36" s="1470"/>
      <c r="L36" s="1470"/>
    </row>
    <row r="37" spans="1:17" ht="41.25" hidden="1" customHeight="1" x14ac:dyDescent="0.25">
      <c r="A37" s="851" t="s">
        <v>25</v>
      </c>
      <c r="B37" s="1507" t="s">
        <v>58</v>
      </c>
      <c r="C37" s="1507"/>
      <c r="D37" s="1507"/>
      <c r="E37" s="1507"/>
      <c r="F37" s="1072" t="s">
        <v>60</v>
      </c>
      <c r="G37" s="1480" t="s">
        <v>31</v>
      </c>
      <c r="H37" s="1480"/>
      <c r="I37" s="865" t="s">
        <v>61</v>
      </c>
      <c r="J37" s="866" t="s">
        <v>34</v>
      </c>
      <c r="K37" s="1069" t="s">
        <v>35</v>
      </c>
      <c r="L37" s="853" t="s">
        <v>41</v>
      </c>
    </row>
    <row r="38" spans="1:17" ht="40.5" hidden="1" customHeight="1" x14ac:dyDescent="0.25">
      <c r="A38" s="1099">
        <v>1</v>
      </c>
      <c r="B38" s="1508" t="str">
        <f>'vật kiến trúc 2026'!B440</f>
        <v>Đồng hồ điện phụ</v>
      </c>
      <c r="C38" s="1508"/>
      <c r="D38" s="1508"/>
      <c r="E38" s="1508"/>
      <c r="F38" s="1106" t="str">
        <f>VLOOKUP(B38,'[3]vật kiến trúc 2026'!$B$3:$D$442,2,0)</f>
        <v>cái</v>
      </c>
      <c r="G38" s="1566">
        <f>VLOOKUP(B38,'[3]vật kiến trúc 2026'!B31:$D$442,3,0)</f>
        <v>750000</v>
      </c>
      <c r="H38" s="1566"/>
      <c r="I38" s="936">
        <v>1</v>
      </c>
      <c r="J38" s="868">
        <v>0.8</v>
      </c>
      <c r="K38" s="844">
        <f t="shared" ref="K38:K41" si="2">ROUND(G38*I38*J38,)</f>
        <v>600000</v>
      </c>
      <c r="L38" s="869" t="e">
        <f>VLOOKUP(B38,'[3]vật kiến trúc 2026'!B32:$L$442,4,0)</f>
        <v>#REF!</v>
      </c>
    </row>
    <row r="39" spans="1:17" ht="40.5" hidden="1" customHeight="1" x14ac:dyDescent="0.25">
      <c r="A39" s="1099">
        <v>2</v>
      </c>
      <c r="B39" s="1508" t="str">
        <f>'vật kiến trúc 2026'!B277</f>
        <v>Trụ sắt tráng kẽm D90 cao 6m</v>
      </c>
      <c r="C39" s="1508"/>
      <c r="D39" s="1508"/>
      <c r="E39" s="1508"/>
      <c r="F39" s="1106" t="str">
        <f>VLOOKUP(B39,'[3]vật kiến trúc 2026'!$B$3:$D$442,2,0)</f>
        <v>trụ</v>
      </c>
      <c r="G39" s="1566">
        <f>VLOOKUP(B39,'[3]vật kiến trúc 2026'!B32:$D$442,3,0)</f>
        <v>864000</v>
      </c>
      <c r="H39" s="1566"/>
      <c r="I39" s="936">
        <v>4</v>
      </c>
      <c r="J39" s="868">
        <v>0.8</v>
      </c>
      <c r="K39" s="844">
        <f t="shared" si="2"/>
        <v>2764800</v>
      </c>
      <c r="L39" s="869" t="str">
        <f>VLOOKUP(B39,'[3]vật kiến trúc 2026'!B33:$L$442,4,0)</f>
        <v>áp bằng trụ điện bằng ống sắt tráng kẽm D90</v>
      </c>
    </row>
    <row r="40" spans="1:17" ht="40.5" hidden="1" customHeight="1" x14ac:dyDescent="0.25">
      <c r="A40" s="1099">
        <v>3</v>
      </c>
      <c r="B40" s="1508" t="str">
        <f>'vật kiến trúc 2026'!B35</f>
        <v>Giếng khoan Ф 140, ống chống nhựa</v>
      </c>
      <c r="C40" s="1508"/>
      <c r="D40" s="1508"/>
      <c r="E40" s="1508"/>
      <c r="F40" s="1106" t="str">
        <f>VLOOKUP(B40,'[3]vật kiến trúc 2026'!$B$3:$D$442,2,0)</f>
        <v>mét</v>
      </c>
      <c r="G40" s="1566">
        <f>VLOOKUP(B40,'[3]vật kiến trúc 2026'!B33:$D$442,3,0)</f>
        <v>864000</v>
      </c>
      <c r="H40" s="1566"/>
      <c r="I40" s="906">
        <v>69</v>
      </c>
      <c r="J40" s="868">
        <v>0.8</v>
      </c>
      <c r="K40" s="844">
        <f t="shared" si="2"/>
        <v>47692800</v>
      </c>
      <c r="L40" s="869" t="e">
        <f>VLOOKUP(B40,'[3]vật kiến trúc 2026'!B34:$L$442,4,0)</f>
        <v>#REF!</v>
      </c>
    </row>
    <row r="41" spans="1:17" ht="40.5" hidden="1" customHeight="1" x14ac:dyDescent="0.25">
      <c r="A41" s="1099">
        <v>4</v>
      </c>
      <c r="B41" s="1508" t="str">
        <f>B40</f>
        <v>Giếng khoan Ф 140, ống chống nhựa</v>
      </c>
      <c r="C41" s="1508"/>
      <c r="D41" s="1508"/>
      <c r="E41" s="1508"/>
      <c r="F41" s="1106" t="str">
        <f>VLOOKUP(B41,'[3]vật kiến trúc 2026'!$B$3:$D$442,2,0)</f>
        <v>mét</v>
      </c>
      <c r="G41" s="1566">
        <f>VLOOKUP(B41,'[3]vật kiến trúc 2026'!B34:$D$442,3,0)</f>
        <v>864000</v>
      </c>
      <c r="H41" s="1566"/>
      <c r="I41" s="906">
        <v>48</v>
      </c>
      <c r="J41" s="868">
        <v>0.8</v>
      </c>
      <c r="K41" s="844">
        <f t="shared" si="2"/>
        <v>33177600</v>
      </c>
      <c r="L41" s="869" t="e">
        <f>VLOOKUP(B41,'[3]vật kiến trúc 2026'!B35:$L$442,4,0)</f>
        <v>#REF!</v>
      </c>
    </row>
    <row r="42" spans="1:17" ht="23.25" hidden="1" customHeight="1" x14ac:dyDescent="0.25">
      <c r="A42" s="1480" t="s">
        <v>85</v>
      </c>
      <c r="B42" s="1480"/>
      <c r="C42" s="1480"/>
      <c r="D42" s="1480"/>
      <c r="E42" s="1480"/>
      <c r="F42" s="1480"/>
      <c r="G42" s="1480"/>
      <c r="H42" s="1480"/>
      <c r="I42" s="1480"/>
      <c r="J42" s="1480"/>
      <c r="K42" s="871"/>
      <c r="L42" s="872"/>
    </row>
    <row r="43" spans="1:17" ht="46.5" customHeight="1" x14ac:dyDescent="0.25">
      <c r="A43" s="1481" t="s">
        <v>10573</v>
      </c>
      <c r="B43" s="1481"/>
      <c r="C43" s="1481"/>
      <c r="D43" s="1481"/>
      <c r="E43" s="1481"/>
      <c r="F43" s="1481"/>
      <c r="G43" s="1481"/>
      <c r="H43" s="1481"/>
      <c r="I43" s="1481"/>
      <c r="J43" s="1481"/>
      <c r="K43" s="1481"/>
      <c r="L43" s="1481"/>
      <c r="M43" s="903"/>
      <c r="N43" s="1107"/>
      <c r="O43" s="931"/>
    </row>
    <row r="44" spans="1:17" ht="56.25" customHeight="1" x14ac:dyDescent="0.25">
      <c r="A44" s="1069" t="s">
        <v>25</v>
      </c>
      <c r="B44" s="1480" t="s">
        <v>87</v>
      </c>
      <c r="C44" s="1480"/>
      <c r="D44" s="1480"/>
      <c r="E44" s="1480"/>
      <c r="F44" s="1069" t="s">
        <v>60</v>
      </c>
      <c r="G44" s="1069" t="s">
        <v>31</v>
      </c>
      <c r="H44" s="1072" t="s">
        <v>10516</v>
      </c>
      <c r="I44" s="865" t="s">
        <v>61</v>
      </c>
      <c r="J44" s="866" t="s">
        <v>34</v>
      </c>
      <c r="K44" s="1069" t="s">
        <v>35</v>
      </c>
      <c r="L44" s="853" t="s">
        <v>41</v>
      </c>
      <c r="M44" s="1091"/>
      <c r="N44" s="1016"/>
      <c r="O44" s="927"/>
      <c r="P44" s="928"/>
      <c r="Q44" s="1108"/>
    </row>
    <row r="45" spans="1:17" ht="39" customHeight="1" x14ac:dyDescent="0.25">
      <c r="A45" s="1099">
        <v>1</v>
      </c>
      <c r="B45" s="1544" t="str">
        <f>'CÂY TRỒNG 2026'!B4</f>
        <v>Cây lúa Hè Thu, Mùa</v>
      </c>
      <c r="C45" s="1544"/>
      <c r="D45" s="1544"/>
      <c r="E45" s="1544"/>
      <c r="F45" s="1106" t="str">
        <f>VLOOKUP(B45,'[3]CÂY TRỒNG 2026'!$B$3:$D$10269,2,0)</f>
        <v>ha</v>
      </c>
      <c r="G45" s="1106">
        <f>VLOOKUP(B45,'[3]CÂY TRỒNG 2026'!$B$3:$D$10269,3,0)</f>
        <v>25500000</v>
      </c>
      <c r="H45" s="909">
        <f>VLOOKUP(B45,'CÂY TRỒNG 2026'!$B$3:$E$9990,4,0)</f>
        <v>0</v>
      </c>
      <c r="I45" s="870">
        <f>I23/10000</f>
        <v>5.6300000000000003E-2</v>
      </c>
      <c r="J45" s="727">
        <v>1</v>
      </c>
      <c r="K45" s="1109">
        <f t="shared" ref="K45" si="3">ROUND(G45*I45*J45,)</f>
        <v>1435650</v>
      </c>
      <c r="L45" s="934"/>
      <c r="M45" s="1048"/>
      <c r="N45" s="1110"/>
      <c r="Q45" s="1111"/>
    </row>
    <row r="46" spans="1:17" ht="28.5" customHeight="1" x14ac:dyDescent="0.25">
      <c r="A46" s="1480" t="s">
        <v>111</v>
      </c>
      <c r="B46" s="1480"/>
      <c r="C46" s="1480"/>
      <c r="D46" s="1480"/>
      <c r="E46" s="1480"/>
      <c r="F46" s="1480"/>
      <c r="G46" s="1480"/>
      <c r="H46" s="1480"/>
      <c r="I46" s="1480"/>
      <c r="J46" s="1480"/>
      <c r="K46" s="111">
        <f>SUM(K45:K45)</f>
        <v>1435650</v>
      </c>
      <c r="L46" s="872"/>
      <c r="M46" s="1112"/>
      <c r="N46" s="1091"/>
    </row>
    <row r="47" spans="1:17" ht="41.25" customHeight="1" x14ac:dyDescent="0.25">
      <c r="A47" s="1481" t="s">
        <v>10429</v>
      </c>
      <c r="B47" s="1482"/>
      <c r="C47" s="1482"/>
      <c r="D47" s="1482"/>
      <c r="E47" s="1482"/>
      <c r="F47" s="1482"/>
      <c r="G47" s="1482"/>
      <c r="H47" s="1482"/>
      <c r="I47" s="1482"/>
      <c r="J47" s="1482"/>
      <c r="K47" s="111">
        <f>IF(K23+K35+K42+K46&lt;20000000,2000000,IF(K23+K35+K42+K46&lt;50000000,4000000,IF(K23+K35+K42+K46&lt;100000000,8000000,IF(K23+K35+K42+K46&lt;200000000,12000000,IF(K23+K35+K42+K46&lt;500000000,16000000,20000000)))))</f>
        <v>16000000</v>
      </c>
      <c r="L47" s="112" t="s">
        <v>113</v>
      </c>
      <c r="N47" s="1113"/>
    </row>
    <row r="48" spans="1:17" ht="30" customHeight="1" x14ac:dyDescent="0.25">
      <c r="A48" s="1480" t="s">
        <v>10574</v>
      </c>
      <c r="B48" s="1480"/>
      <c r="C48" s="1480"/>
      <c r="D48" s="1480"/>
      <c r="E48" s="1480"/>
      <c r="F48" s="1480"/>
      <c r="G48" s="1480"/>
      <c r="H48" s="1480"/>
      <c r="I48" s="1480"/>
      <c r="J48" s="1480"/>
      <c r="K48" s="875">
        <f>K47+K46+K42+K23+K35</f>
        <v>260036380</v>
      </c>
      <c r="L48" s="872"/>
      <c r="M48" s="1114">
        <f>K47+K35+K23+K46+K42</f>
        <v>260036380</v>
      </c>
    </row>
    <row r="49" spans="1:16" s="116" customFormat="1" ht="37.5" customHeight="1" x14ac:dyDescent="0.25">
      <c r="A49" s="1483" t="s">
        <v>115</v>
      </c>
      <c r="B49" s="1483"/>
      <c r="C49" s="1483"/>
      <c r="D49" s="1483"/>
      <c r="E49" s="1483"/>
      <c r="F49" s="1483"/>
      <c r="G49" s="1483"/>
      <c r="H49" s="1483"/>
      <c r="I49" s="1483"/>
      <c r="J49" s="1483"/>
      <c r="K49" s="1483"/>
      <c r="L49" s="1483"/>
      <c r="M49" s="1065"/>
      <c r="O49" s="876"/>
      <c r="P49" s="876"/>
    </row>
    <row r="50" spans="1:16" s="119" customFormat="1" ht="37.5" customHeight="1" x14ac:dyDescent="0.25">
      <c r="A50" s="1479" t="s">
        <v>10375</v>
      </c>
      <c r="B50" s="1479"/>
      <c r="C50" s="1479"/>
      <c r="D50" s="1479"/>
      <c r="E50" s="1479"/>
      <c r="F50" s="1479"/>
      <c r="G50" s="1479"/>
      <c r="H50" s="1479"/>
      <c r="I50" s="1479"/>
      <c r="J50" s="1479"/>
      <c r="K50" s="1479"/>
      <c r="L50" s="1479"/>
      <c r="M50" s="1070"/>
      <c r="O50" s="876"/>
      <c r="P50" s="876"/>
    </row>
    <row r="51" spans="1:16" s="119" customFormat="1" ht="54" customHeight="1" x14ac:dyDescent="0.25">
      <c r="A51" s="1479" t="s">
        <v>117</v>
      </c>
      <c r="B51" s="1479"/>
      <c r="C51" s="1479"/>
      <c r="D51" s="1479"/>
      <c r="E51" s="1479"/>
      <c r="F51" s="1479"/>
      <c r="G51" s="1479"/>
      <c r="H51" s="1479"/>
      <c r="I51" s="1479"/>
      <c r="J51" s="1479"/>
      <c r="K51" s="877">
        <f>K48</f>
        <v>260036380</v>
      </c>
      <c r="L51" s="1068" t="s">
        <v>118</v>
      </c>
      <c r="M51" s="1070"/>
      <c r="O51" s="876"/>
      <c r="P51" s="876"/>
    </row>
    <row r="52" spans="1:16" s="119" customFormat="1" ht="14.25" x14ac:dyDescent="0.25">
      <c r="A52" s="1479" t="s">
        <v>119</v>
      </c>
      <c r="B52" s="1479"/>
      <c r="C52" s="1479"/>
      <c r="D52" s="1479"/>
      <c r="E52" s="1479"/>
      <c r="F52" s="1479"/>
      <c r="G52" s="1479"/>
      <c r="H52" s="1479"/>
      <c r="I52" s="1479"/>
      <c r="J52" s="1479"/>
      <c r="K52" s="1479"/>
      <c r="L52" s="1479"/>
      <c r="M52" s="1070"/>
      <c r="O52" s="876"/>
      <c r="P52" s="876"/>
    </row>
    <row r="53" spans="1:16" s="1115" customFormat="1" ht="15" customHeight="1" x14ac:dyDescent="0.25">
      <c r="A53" s="1484" t="s">
        <v>120</v>
      </c>
      <c r="B53" s="1484"/>
      <c r="C53" s="1484"/>
      <c r="D53" s="879"/>
      <c r="E53" s="879"/>
      <c r="F53" s="1485" t="s">
        <v>10444</v>
      </c>
      <c r="G53" s="1485"/>
      <c r="H53" s="1485"/>
      <c r="I53" s="1485"/>
      <c r="J53" s="1485"/>
      <c r="K53" s="879"/>
      <c r="L53" s="1070" t="s">
        <v>122</v>
      </c>
      <c r="M53" s="1070"/>
      <c r="O53" s="753"/>
      <c r="P53" s="753"/>
    </row>
    <row r="54" spans="1:16" s="1115" customFormat="1" x14ac:dyDescent="0.25">
      <c r="A54" s="880"/>
      <c r="B54" s="880"/>
      <c r="C54" s="880"/>
      <c r="L54" s="1070" t="s">
        <v>123</v>
      </c>
      <c r="M54" s="756"/>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x14ac:dyDescent="0.25">
      <c r="A60" s="881"/>
      <c r="B60" s="761"/>
      <c r="C60" s="761"/>
      <c r="G60" s="761"/>
      <c r="H60" s="761"/>
      <c r="I60" s="882"/>
      <c r="L60" s="883"/>
      <c r="M60" s="761"/>
      <c r="O60" s="753"/>
      <c r="P60" s="753"/>
    </row>
    <row r="61" spans="1:16" s="1115" customFormat="1" ht="22.5" customHeight="1" x14ac:dyDescent="0.25">
      <c r="A61" s="1486" t="s">
        <v>125</v>
      </c>
      <c r="B61" s="1486"/>
      <c r="C61" s="1486"/>
      <c r="D61" s="879"/>
      <c r="E61" s="879"/>
      <c r="F61" s="1485" t="s">
        <v>126</v>
      </c>
      <c r="G61" s="1485"/>
      <c r="H61" s="1485"/>
      <c r="I61" s="1485" t="s">
        <v>126</v>
      </c>
      <c r="J61" s="1485"/>
      <c r="K61" s="879"/>
      <c r="L61" s="1070" t="s">
        <v>127</v>
      </c>
      <c r="M61" s="756"/>
      <c r="O61" s="753"/>
      <c r="P61" s="753"/>
    </row>
  </sheetData>
  <mergeCells count="67">
    <mergeCell ref="B41:E41"/>
    <mergeCell ref="G41:H41"/>
    <mergeCell ref="A42:J42"/>
    <mergeCell ref="B39:E39"/>
    <mergeCell ref="G39:H39"/>
    <mergeCell ref="G37:H37"/>
    <mergeCell ref="B38:E38"/>
    <mergeCell ref="G38:H38"/>
    <mergeCell ref="B40:E40"/>
    <mergeCell ref="G40:H40"/>
    <mergeCell ref="A35:J35"/>
    <mergeCell ref="A61:C61"/>
    <mergeCell ref="F61:J61"/>
    <mergeCell ref="B44:E44"/>
    <mergeCell ref="B45:E45"/>
    <mergeCell ref="A46:J46"/>
    <mergeCell ref="A47:J47"/>
    <mergeCell ref="A48:J48"/>
    <mergeCell ref="A49:L49"/>
    <mergeCell ref="A50:L50"/>
    <mergeCell ref="A51:J51"/>
    <mergeCell ref="A52:L52"/>
    <mergeCell ref="A53:C53"/>
    <mergeCell ref="F53:J53"/>
    <mergeCell ref="A43:L43"/>
    <mergeCell ref="B37:E37"/>
    <mergeCell ref="A36:L36"/>
    <mergeCell ref="B25:H25"/>
    <mergeCell ref="I25:L25"/>
    <mergeCell ref="G26:H26"/>
    <mergeCell ref="G27:H27"/>
    <mergeCell ref="A31:H31"/>
    <mergeCell ref="L27:L30"/>
    <mergeCell ref="B32:H32"/>
    <mergeCell ref="I32:L32"/>
    <mergeCell ref="G28:H28"/>
    <mergeCell ref="G29:H29"/>
    <mergeCell ref="G30:H30"/>
    <mergeCell ref="B33:C33"/>
    <mergeCell ref="G33:H33"/>
    <mergeCell ref="B34:C34"/>
    <mergeCell ref="G34:H34"/>
    <mergeCell ref="A24:K24"/>
    <mergeCell ref="L19:L22"/>
    <mergeCell ref="A7:L7"/>
    <mergeCell ref="E8:L8"/>
    <mergeCell ref="A9:D9"/>
    <mergeCell ref="E9:G9"/>
    <mergeCell ref="A10:B10"/>
    <mergeCell ref="E12:L12"/>
    <mergeCell ref="E15:L15"/>
    <mergeCell ref="A16:L16"/>
    <mergeCell ref="A17:L17"/>
    <mergeCell ref="A23:H23"/>
    <mergeCell ref="I18:J18"/>
    <mergeCell ref="I19:J19"/>
    <mergeCell ref="I20:J20"/>
    <mergeCell ref="I21:J21"/>
    <mergeCell ref="I22:J22"/>
    <mergeCell ref="I23:J23"/>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2"/>
  <sheetViews>
    <sheetView topLeftCell="A29"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42</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6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10690</v>
      </c>
      <c r="F8" s="1442"/>
      <c r="G8" s="1442"/>
      <c r="H8" s="1442"/>
      <c r="I8" s="1442"/>
      <c r="J8" s="1442"/>
      <c r="K8" s="1442"/>
      <c r="L8" s="1442"/>
      <c r="N8" s="828"/>
      <c r="O8" s="823"/>
      <c r="P8" s="823"/>
    </row>
    <row r="9" spans="1:22" ht="34.5" customHeight="1" x14ac:dyDescent="0.25">
      <c r="A9" s="1443" t="s">
        <v>9</v>
      </c>
      <c r="B9" s="1443"/>
      <c r="C9" s="1443"/>
      <c r="D9" s="1443"/>
      <c r="E9" s="1444" t="s">
        <v>10691</v>
      </c>
      <c r="F9" s="1444"/>
      <c r="G9" s="1444"/>
      <c r="H9" s="1066"/>
      <c r="I9" s="1066"/>
      <c r="J9" s="1066"/>
      <c r="K9" s="1066"/>
      <c r="L9" s="1066"/>
      <c r="N9" s="828"/>
      <c r="O9" s="823"/>
      <c r="P9" s="823"/>
    </row>
    <row r="10" spans="1:22" ht="22.5" customHeight="1" x14ac:dyDescent="0.25">
      <c r="A10" s="1445" t="s">
        <v>11</v>
      </c>
      <c r="B10" s="1445"/>
      <c r="C10" s="1067"/>
      <c r="E10" s="75" t="s">
        <v>10619</v>
      </c>
      <c r="F10" s="832"/>
      <c r="G10" s="831"/>
      <c r="H10" s="831"/>
      <c r="I10" s="833"/>
      <c r="J10" s="832"/>
      <c r="K10" s="831"/>
      <c r="L10" s="834"/>
      <c r="N10" s="1269"/>
      <c r="O10" s="1269"/>
      <c r="P10" s="1269"/>
      <c r="Q10" s="1269"/>
      <c r="R10" s="1269"/>
      <c r="S10" s="1269"/>
      <c r="T10" s="1269"/>
    </row>
    <row r="11" spans="1:22" ht="22.5" x14ac:dyDescent="0.25">
      <c r="A11" s="1067" t="s">
        <v>13</v>
      </c>
      <c r="B11" s="1067"/>
      <c r="C11" s="1067"/>
      <c r="E11" s="891" t="s">
        <v>10692</v>
      </c>
      <c r="F11" s="832"/>
      <c r="G11" s="831"/>
      <c r="H11" s="831"/>
      <c r="I11" s="833"/>
      <c r="J11" s="832"/>
      <c r="K11" s="831"/>
      <c r="L11" s="834"/>
      <c r="N11" s="1063"/>
      <c r="O11" s="1063"/>
      <c r="P11" s="1063"/>
      <c r="Q11" s="1063"/>
      <c r="R11" s="1063"/>
      <c r="S11" s="1063"/>
      <c r="T11" s="1063"/>
    </row>
    <row r="12" spans="1:22" ht="49.5" customHeight="1" x14ac:dyDescent="0.25">
      <c r="A12" s="1067" t="s">
        <v>15</v>
      </c>
      <c r="B12" s="1067"/>
      <c r="C12" s="1067"/>
      <c r="E12" s="1532" t="s">
        <v>10466</v>
      </c>
      <c r="F12" s="1532"/>
      <c r="G12" s="1532"/>
      <c r="H12" s="1532"/>
      <c r="I12" s="1532"/>
      <c r="J12" s="1532"/>
      <c r="K12" s="1532"/>
      <c r="L12" s="1532"/>
      <c r="N12" s="1063"/>
      <c r="O12" s="1063"/>
      <c r="P12" s="1063"/>
      <c r="Q12" s="1063"/>
      <c r="R12" s="1063"/>
      <c r="S12" s="1063"/>
      <c r="T12" s="1063"/>
    </row>
    <row r="13" spans="1:22" ht="22.5" customHeight="1" x14ac:dyDescent="0.25">
      <c r="A13" s="1067" t="s">
        <v>17</v>
      </c>
      <c r="B13" s="1067"/>
      <c r="C13" s="1067"/>
      <c r="E13" s="836">
        <f>I23</f>
        <v>404.8</v>
      </c>
      <c r="F13" s="1067" t="s">
        <v>367</v>
      </c>
      <c r="G13" s="831"/>
      <c r="H13" s="831"/>
      <c r="I13" s="833"/>
      <c r="J13" s="832"/>
      <c r="K13" s="831"/>
      <c r="L13" s="834"/>
      <c r="N13" s="1063"/>
      <c r="O13" s="1063"/>
      <c r="P13" s="1063"/>
      <c r="Q13" s="1063"/>
      <c r="R13" s="1063"/>
      <c r="S13" s="1063"/>
      <c r="T13" s="1063"/>
    </row>
    <row r="14" spans="1:22" ht="22.5" customHeight="1" x14ac:dyDescent="0.25">
      <c r="A14" s="1067" t="s">
        <v>19</v>
      </c>
      <c r="B14" s="1067"/>
      <c r="C14" s="1067"/>
      <c r="E14" s="75" t="s">
        <v>10445</v>
      </c>
      <c r="F14" s="832"/>
      <c r="G14" s="831"/>
      <c r="H14" s="831"/>
      <c r="I14" s="833"/>
      <c r="J14" s="832"/>
      <c r="K14" s="831"/>
      <c r="L14" s="834"/>
      <c r="N14" s="1063"/>
      <c r="O14" s="1063"/>
      <c r="P14" s="1063"/>
      <c r="Q14" s="1063"/>
      <c r="R14" s="1063"/>
      <c r="S14" s="1063"/>
      <c r="T14" s="1063"/>
    </row>
    <row r="15" spans="1:22" ht="118.5" customHeight="1" x14ac:dyDescent="0.25">
      <c r="A15" s="1067" t="s">
        <v>21</v>
      </c>
      <c r="B15" s="1067"/>
      <c r="C15" s="1067"/>
      <c r="E15" s="1446" t="s">
        <v>10693</v>
      </c>
      <c r="F15" s="1447"/>
      <c r="G15" s="1447"/>
      <c r="H15" s="1447"/>
      <c r="I15" s="1447"/>
      <c r="J15" s="1447"/>
      <c r="K15" s="1447"/>
      <c r="L15" s="1447"/>
      <c r="N15" s="1063"/>
      <c r="O15" s="1063"/>
      <c r="P15" s="1063"/>
      <c r="Q15" s="1063"/>
      <c r="R15" s="1063"/>
      <c r="S15" s="1063"/>
      <c r="T15" s="1063"/>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69" t="s">
        <v>25</v>
      </c>
      <c r="B18" s="1069" t="s">
        <v>26</v>
      </c>
      <c r="C18" s="1069" t="s">
        <v>27</v>
      </c>
      <c r="D18" s="1072" t="s">
        <v>10361</v>
      </c>
      <c r="E18" s="1072" t="s">
        <v>29</v>
      </c>
      <c r="F18" s="1072" t="s">
        <v>30</v>
      </c>
      <c r="G18" s="1072" t="s">
        <v>10362</v>
      </c>
      <c r="H18" s="1124" t="s">
        <v>10745</v>
      </c>
      <c r="I18" s="1562" t="s">
        <v>10363</v>
      </c>
      <c r="J18" s="1563"/>
      <c r="K18" s="1072" t="s">
        <v>10364</v>
      </c>
      <c r="L18" s="49" t="s">
        <v>10694</v>
      </c>
      <c r="M18" s="1093">
        <v>550000</v>
      </c>
      <c r="N18" s="1007"/>
      <c r="O18" s="1007"/>
      <c r="P18" s="1007"/>
      <c r="Q18" s="1007"/>
      <c r="R18" s="1007"/>
      <c r="S18" s="1007"/>
      <c r="T18" s="1007"/>
    </row>
    <row r="19" spans="1:20" s="1016" customFormat="1" ht="54.75" customHeight="1" x14ac:dyDescent="0.25">
      <c r="A19" s="1559">
        <v>1</v>
      </c>
      <c r="B19" s="899">
        <v>137</v>
      </c>
      <c r="C19" s="899">
        <v>83</v>
      </c>
      <c r="D19" s="35" t="s">
        <v>18</v>
      </c>
      <c r="E19" s="901" t="s">
        <v>10450</v>
      </c>
      <c r="F19" s="1043">
        <v>2</v>
      </c>
      <c r="G19" s="841">
        <f>0.3*530000</f>
        <v>159000</v>
      </c>
      <c r="H19" s="904">
        <v>1.19</v>
      </c>
      <c r="I19" s="1510">
        <v>111.9</v>
      </c>
      <c r="J19" s="1511"/>
      <c r="K19" s="844">
        <f>ROUND(G19*H19*I19,)</f>
        <v>21172599</v>
      </c>
      <c r="L19" s="1071" t="str">
        <f>E12</f>
        <v>Đường nội ấp Bình Tiến đoạn từ Đường Bình Tiến, Xuân Phú - Xuân Tây (xã Xuân Phú) đến Ranh giới xã Suối Cát cũ</v>
      </c>
      <c r="M19" s="1062">
        <f>M18*1.19</f>
        <v>654500</v>
      </c>
      <c r="N19" s="1007"/>
      <c r="O19" s="1007"/>
      <c r="P19" s="1007"/>
      <c r="Q19" s="1007"/>
      <c r="R19" s="1007"/>
      <c r="S19" s="1007"/>
      <c r="T19" s="1007"/>
    </row>
    <row r="20" spans="1:20" s="1016" customFormat="1" ht="30" customHeight="1" x14ac:dyDescent="0.25">
      <c r="A20" s="1559"/>
      <c r="B20" s="899">
        <v>137</v>
      </c>
      <c r="C20" s="899">
        <v>83</v>
      </c>
      <c r="D20" s="35" t="s">
        <v>18</v>
      </c>
      <c r="E20" s="901" t="s">
        <v>10450</v>
      </c>
      <c r="F20" s="1043">
        <v>2</v>
      </c>
      <c r="G20" s="841">
        <f>0.3*530000</f>
        <v>159000</v>
      </c>
      <c r="H20" s="904">
        <v>1.19</v>
      </c>
      <c r="I20" s="1510">
        <v>20.7</v>
      </c>
      <c r="J20" s="1511">
        <v>1</v>
      </c>
      <c r="K20" s="844">
        <f t="shared" ref="K20:K22" si="0">ROUND(G20*H20*I20,)</f>
        <v>3916647</v>
      </c>
      <c r="L20" s="1071" t="s">
        <v>10640</v>
      </c>
      <c r="M20" s="1062"/>
      <c r="N20" s="1007"/>
      <c r="O20" s="1007"/>
      <c r="P20" s="1007"/>
      <c r="Q20" s="1007"/>
      <c r="R20" s="1007"/>
      <c r="S20" s="1007"/>
      <c r="T20" s="1007"/>
    </row>
    <row r="21" spans="1:20" s="1016" customFormat="1" ht="55.5" customHeight="1" x14ac:dyDescent="0.25">
      <c r="A21" s="1559">
        <v>2</v>
      </c>
      <c r="B21" s="899">
        <v>138</v>
      </c>
      <c r="C21" s="899">
        <v>83</v>
      </c>
      <c r="D21" s="35" t="s">
        <v>18</v>
      </c>
      <c r="E21" s="901" t="s">
        <v>10450</v>
      </c>
      <c r="F21" s="1043">
        <v>2</v>
      </c>
      <c r="G21" s="841">
        <f>0.3*530000</f>
        <v>159000</v>
      </c>
      <c r="H21" s="904">
        <v>1.19</v>
      </c>
      <c r="I21" s="1510">
        <v>193</v>
      </c>
      <c r="J21" s="1511">
        <v>1</v>
      </c>
      <c r="K21" s="844">
        <f t="shared" si="0"/>
        <v>36517530</v>
      </c>
      <c r="L21" s="1071" t="str">
        <f>L19</f>
        <v>Đường nội ấp Bình Tiến đoạn từ Đường Bình Tiến, Xuân Phú - Xuân Tây (xã Xuân Phú) đến Ranh giới xã Suối Cát cũ</v>
      </c>
      <c r="M21" s="1062"/>
      <c r="N21" s="1007"/>
      <c r="O21" s="1007"/>
      <c r="P21" s="1007"/>
      <c r="Q21" s="1007"/>
      <c r="R21" s="1007"/>
      <c r="S21" s="1007"/>
      <c r="T21" s="1007"/>
    </row>
    <row r="22" spans="1:20" s="1016" customFormat="1" ht="30" customHeight="1" x14ac:dyDescent="0.25">
      <c r="A22" s="1559"/>
      <c r="B22" s="899">
        <v>138</v>
      </c>
      <c r="C22" s="899">
        <v>83</v>
      </c>
      <c r="D22" s="35" t="s">
        <v>18</v>
      </c>
      <c r="E22" s="901" t="s">
        <v>10450</v>
      </c>
      <c r="F22" s="1043">
        <v>2</v>
      </c>
      <c r="G22" s="841">
        <f>0.3*530000</f>
        <v>159000</v>
      </c>
      <c r="H22" s="904">
        <v>1.19</v>
      </c>
      <c r="I22" s="1510">
        <v>79.2</v>
      </c>
      <c r="J22" s="1511">
        <v>1</v>
      </c>
      <c r="K22" s="844">
        <f t="shared" si="0"/>
        <v>14985432</v>
      </c>
      <c r="L22" s="1071" t="s">
        <v>10640</v>
      </c>
      <c r="M22" s="1062"/>
      <c r="N22" s="1007"/>
      <c r="O22" s="1007"/>
      <c r="P22" s="1007"/>
      <c r="Q22" s="1007"/>
      <c r="R22" s="1007"/>
      <c r="S22" s="1007"/>
      <c r="T22" s="1007"/>
    </row>
    <row r="23" spans="1:20" ht="33.75" customHeight="1" x14ac:dyDescent="0.25">
      <c r="A23" s="1480" t="s">
        <v>39</v>
      </c>
      <c r="B23" s="1480"/>
      <c r="C23" s="1480"/>
      <c r="D23" s="1480"/>
      <c r="E23" s="1480"/>
      <c r="F23" s="1480"/>
      <c r="G23" s="1480"/>
      <c r="H23" s="1480"/>
      <c r="I23" s="1512">
        <f>SUM(I19:I22)</f>
        <v>404.8</v>
      </c>
      <c r="J23" s="1513"/>
      <c r="K23" s="848">
        <f>SUM(K19:K22)</f>
        <v>76592208</v>
      </c>
      <c r="L23" s="849"/>
      <c r="N23" s="1007"/>
      <c r="O23" s="1007"/>
      <c r="P23" s="1007"/>
      <c r="Q23" s="1007"/>
      <c r="R23" s="1007"/>
      <c r="S23" s="1007"/>
      <c r="T23" s="1007"/>
    </row>
    <row r="24" spans="1:20" ht="60" customHeight="1" x14ac:dyDescent="0.25">
      <c r="A24" s="1457" t="s">
        <v>10460</v>
      </c>
      <c r="B24" s="1280"/>
      <c r="C24" s="1280"/>
      <c r="D24" s="1280"/>
      <c r="E24" s="1280"/>
      <c r="F24" s="1280"/>
      <c r="G24" s="1280"/>
      <c r="H24" s="1280"/>
      <c r="I24" s="1280"/>
      <c r="J24" s="1280"/>
      <c r="K24" s="1280"/>
      <c r="L24" s="49" t="s">
        <v>41</v>
      </c>
    </row>
    <row r="25" spans="1:20" ht="52.5" customHeight="1" x14ac:dyDescent="0.25">
      <c r="A25" s="50">
        <v>1</v>
      </c>
      <c r="B25" s="1506" t="s">
        <v>42</v>
      </c>
      <c r="C25" s="1506"/>
      <c r="D25" s="1506"/>
      <c r="E25" s="1506"/>
      <c r="F25" s="1506"/>
      <c r="G25" s="1506"/>
      <c r="H25" s="1506"/>
      <c r="I25" s="1292" t="s">
        <v>43</v>
      </c>
      <c r="J25" s="1292"/>
      <c r="K25" s="1292"/>
      <c r="L25" s="1292"/>
    </row>
    <row r="26" spans="1:20" ht="43.5" customHeight="1" x14ac:dyDescent="0.25">
      <c r="A26" s="1095"/>
      <c r="B26" s="850" t="s">
        <v>26</v>
      </c>
      <c r="C26" s="851" t="s">
        <v>27</v>
      </c>
      <c r="D26" s="1096" t="s">
        <v>10361</v>
      </c>
      <c r="E26" s="1096" t="s">
        <v>29</v>
      </c>
      <c r="F26" s="1096" t="s">
        <v>30</v>
      </c>
      <c r="G26" s="1564" t="s">
        <v>31</v>
      </c>
      <c r="H26" s="1564"/>
      <c r="I26" s="1098" t="s">
        <v>33</v>
      </c>
      <c r="J26" s="1096" t="s">
        <v>44</v>
      </c>
      <c r="K26" s="1096" t="s">
        <v>35</v>
      </c>
      <c r="L26" s="49" t="s">
        <v>41</v>
      </c>
      <c r="M26" s="1065"/>
    </row>
    <row r="27" spans="1:20" ht="30.75" customHeight="1" x14ac:dyDescent="0.25">
      <c r="A27" s="1565">
        <f t="shared" ref="A27:G27" si="1">A19</f>
        <v>1</v>
      </c>
      <c r="B27" s="1099">
        <f t="shared" si="1"/>
        <v>137</v>
      </c>
      <c r="C27" s="36">
        <f t="shared" si="1"/>
        <v>83</v>
      </c>
      <c r="D27" s="1099" t="str">
        <f t="shared" si="1"/>
        <v>m²</v>
      </c>
      <c r="E27" s="1099" t="str">
        <f t="shared" si="1"/>
        <v>LUK</v>
      </c>
      <c r="F27" s="60">
        <f t="shared" si="1"/>
        <v>2</v>
      </c>
      <c r="G27" s="1560">
        <f t="shared" si="1"/>
        <v>159000</v>
      </c>
      <c r="H27" s="1560"/>
      <c r="I27" s="1100">
        <f>I19</f>
        <v>111.9</v>
      </c>
      <c r="J27" s="839">
        <v>1.5</v>
      </c>
      <c r="K27" s="1101">
        <f>G27*I27*J27</f>
        <v>26688150</v>
      </c>
      <c r="L27" s="1505" t="s">
        <v>10749</v>
      </c>
      <c r="M27" s="1065"/>
    </row>
    <row r="28" spans="1:20" ht="30.75" customHeight="1" x14ac:dyDescent="0.25">
      <c r="A28" s="1565"/>
      <c r="B28" s="1099">
        <f t="shared" ref="B28:G30" si="2">B20</f>
        <v>137</v>
      </c>
      <c r="C28" s="36">
        <f t="shared" si="2"/>
        <v>83</v>
      </c>
      <c r="D28" s="1099" t="str">
        <f t="shared" si="2"/>
        <v>m²</v>
      </c>
      <c r="E28" s="1099" t="str">
        <f t="shared" si="2"/>
        <v>LUK</v>
      </c>
      <c r="F28" s="60">
        <f t="shared" si="2"/>
        <v>2</v>
      </c>
      <c r="G28" s="1560">
        <f t="shared" si="2"/>
        <v>159000</v>
      </c>
      <c r="H28" s="1560"/>
      <c r="I28" s="1100">
        <f>I20</f>
        <v>20.7</v>
      </c>
      <c r="J28" s="839">
        <v>1.5</v>
      </c>
      <c r="K28" s="1101">
        <f>G28*I28*J28</f>
        <v>4936950</v>
      </c>
      <c r="L28" s="1505"/>
      <c r="M28" s="1065"/>
    </row>
    <row r="29" spans="1:20" ht="30.75" customHeight="1" x14ac:dyDescent="0.25">
      <c r="A29" s="1565">
        <f>A21</f>
        <v>2</v>
      </c>
      <c r="B29" s="1099">
        <f t="shared" si="2"/>
        <v>138</v>
      </c>
      <c r="C29" s="36">
        <f t="shared" si="2"/>
        <v>83</v>
      </c>
      <c r="D29" s="1099" t="str">
        <f t="shared" si="2"/>
        <v>m²</v>
      </c>
      <c r="E29" s="1099" t="str">
        <f t="shared" si="2"/>
        <v>LUK</v>
      </c>
      <c r="F29" s="60">
        <f t="shared" si="2"/>
        <v>2</v>
      </c>
      <c r="G29" s="1560">
        <f t="shared" si="2"/>
        <v>159000</v>
      </c>
      <c r="H29" s="1560"/>
      <c r="I29" s="1100">
        <f>I21</f>
        <v>193</v>
      </c>
      <c r="J29" s="839">
        <v>1.5</v>
      </c>
      <c r="K29" s="1101">
        <f>G29*I29*J29</f>
        <v>46030500</v>
      </c>
      <c r="L29" s="1505"/>
      <c r="M29" s="1065"/>
    </row>
    <row r="30" spans="1:20" ht="30.75" customHeight="1" x14ac:dyDescent="0.25">
      <c r="A30" s="1565"/>
      <c r="B30" s="1099">
        <f t="shared" si="2"/>
        <v>138</v>
      </c>
      <c r="C30" s="36">
        <f t="shared" si="2"/>
        <v>83</v>
      </c>
      <c r="D30" s="1099" t="str">
        <f t="shared" si="2"/>
        <v>m²</v>
      </c>
      <c r="E30" s="1099" t="str">
        <f t="shared" si="2"/>
        <v>LUK</v>
      </c>
      <c r="F30" s="60">
        <f t="shared" si="2"/>
        <v>2</v>
      </c>
      <c r="G30" s="1560">
        <f t="shared" si="2"/>
        <v>159000</v>
      </c>
      <c r="H30" s="1560"/>
      <c r="I30" s="1100">
        <f>I22</f>
        <v>79.2</v>
      </c>
      <c r="J30" s="839">
        <v>1.5</v>
      </c>
      <c r="K30" s="1101">
        <f>G30*I30*J30</f>
        <v>18889200</v>
      </c>
      <c r="L30" s="1505"/>
      <c r="M30" s="1065"/>
    </row>
    <row r="31" spans="1:20" s="116" customFormat="1" ht="33" customHeight="1" x14ac:dyDescent="0.25">
      <c r="A31" s="1289" t="s">
        <v>10368</v>
      </c>
      <c r="B31" s="1289"/>
      <c r="C31" s="1289"/>
      <c r="D31" s="1289"/>
      <c r="E31" s="1289"/>
      <c r="F31" s="1289"/>
      <c r="G31" s="1289"/>
      <c r="H31" s="1289"/>
      <c r="I31" s="846">
        <f>SUM(I27:I30)</f>
        <v>404.8</v>
      </c>
      <c r="J31" s="893"/>
      <c r="K31" s="894">
        <f>SUM(K27:K30)</f>
        <v>96544800</v>
      </c>
      <c r="L31" s="895"/>
      <c r="M31" s="1065"/>
      <c r="O31" s="896"/>
      <c r="P31" s="896"/>
    </row>
    <row r="32" spans="1:20" s="67" customFormat="1" ht="45.75" customHeight="1" x14ac:dyDescent="0.25">
      <c r="A32" s="50">
        <v>2</v>
      </c>
      <c r="B32" s="1294" t="s">
        <v>10369</v>
      </c>
      <c r="C32" s="1294"/>
      <c r="D32" s="1294"/>
      <c r="E32" s="1294"/>
      <c r="F32" s="1294"/>
      <c r="G32" s="1294"/>
      <c r="H32" s="1294"/>
      <c r="I32" s="1295" t="s">
        <v>10370</v>
      </c>
      <c r="J32" s="1468"/>
      <c r="K32" s="1468"/>
      <c r="L32" s="1468"/>
      <c r="M32" s="856"/>
      <c r="O32" s="857"/>
      <c r="P32" s="857"/>
    </row>
    <row r="33" spans="1:17" s="1016" customFormat="1" ht="67.5" customHeight="1" x14ac:dyDescent="0.25">
      <c r="A33" s="1099"/>
      <c r="B33" s="1564" t="s">
        <v>10371</v>
      </c>
      <c r="C33" s="1564"/>
      <c r="D33" s="1096" t="s">
        <v>50</v>
      </c>
      <c r="E33" s="1096" t="s">
        <v>51</v>
      </c>
      <c r="F33" s="1096" t="s">
        <v>52</v>
      </c>
      <c r="G33" s="1564" t="s">
        <v>53</v>
      </c>
      <c r="H33" s="1564"/>
      <c r="I33" s="1102" t="s">
        <v>54</v>
      </c>
      <c r="J33" s="1096" t="s">
        <v>44</v>
      </c>
      <c r="K33" s="1103" t="s">
        <v>35</v>
      </c>
      <c r="L33" s="861" t="s">
        <v>41</v>
      </c>
      <c r="M33" s="821"/>
      <c r="O33" s="862"/>
      <c r="P33" s="862"/>
    </row>
    <row r="34" spans="1:17" ht="34.5" customHeight="1" x14ac:dyDescent="0.25">
      <c r="A34" s="1099"/>
      <c r="B34" s="1285" t="s">
        <v>10372</v>
      </c>
      <c r="C34" s="1285"/>
      <c r="D34" s="1099"/>
      <c r="E34" s="1099" t="s">
        <v>56</v>
      </c>
      <c r="F34" s="1099">
        <v>6</v>
      </c>
      <c r="G34" s="1565">
        <f>20000*30</f>
        <v>600000</v>
      </c>
      <c r="H34" s="1565"/>
      <c r="I34" s="1099">
        <v>1</v>
      </c>
      <c r="J34" s="727">
        <v>0.5</v>
      </c>
      <c r="K34" s="1105">
        <f>F34*G34*I34*J34</f>
        <v>1800000</v>
      </c>
      <c r="L34" s="74"/>
      <c r="M34" s="1042"/>
      <c r="O34" s="823"/>
      <c r="P34" s="823"/>
    </row>
    <row r="35" spans="1:17" ht="30.75" customHeight="1" x14ac:dyDescent="0.25">
      <c r="A35" s="1289" t="s">
        <v>10373</v>
      </c>
      <c r="B35" s="1289"/>
      <c r="C35" s="1289"/>
      <c r="D35" s="1289"/>
      <c r="E35" s="1289"/>
      <c r="F35" s="1289"/>
      <c r="G35" s="1289"/>
      <c r="H35" s="1289"/>
      <c r="I35" s="1289"/>
      <c r="J35" s="1289"/>
      <c r="K35" s="76">
        <f>K31+K34</f>
        <v>98344800</v>
      </c>
      <c r="L35" s="74"/>
      <c r="M35" s="822"/>
    </row>
    <row r="36" spans="1:17" ht="43.5" hidden="1" customHeight="1" x14ac:dyDescent="0.25">
      <c r="A36" s="1470" t="s">
        <v>10566</v>
      </c>
      <c r="B36" s="1470"/>
      <c r="C36" s="1470"/>
      <c r="D36" s="1470"/>
      <c r="E36" s="1470"/>
      <c r="F36" s="1470"/>
      <c r="G36" s="1470"/>
      <c r="H36" s="1470"/>
      <c r="I36" s="1470"/>
      <c r="J36" s="1470"/>
      <c r="K36" s="1470"/>
      <c r="L36" s="1470"/>
    </row>
    <row r="37" spans="1:17" ht="41.25" hidden="1" customHeight="1" x14ac:dyDescent="0.25">
      <c r="A37" s="851" t="s">
        <v>25</v>
      </c>
      <c r="B37" s="1507" t="s">
        <v>58</v>
      </c>
      <c r="C37" s="1507"/>
      <c r="D37" s="1507"/>
      <c r="E37" s="1507"/>
      <c r="F37" s="1072" t="s">
        <v>60</v>
      </c>
      <c r="G37" s="1480" t="s">
        <v>31</v>
      </c>
      <c r="H37" s="1480"/>
      <c r="I37" s="865" t="s">
        <v>61</v>
      </c>
      <c r="J37" s="866" t="s">
        <v>34</v>
      </c>
      <c r="K37" s="1069" t="s">
        <v>35</v>
      </c>
      <c r="L37" s="853" t="s">
        <v>41</v>
      </c>
    </row>
    <row r="38" spans="1:17" ht="40.5" hidden="1" customHeight="1" x14ac:dyDescent="0.25">
      <c r="A38" s="1099">
        <v>1</v>
      </c>
      <c r="B38" s="1508" t="str">
        <f>'vật kiến trúc 2026'!B440</f>
        <v>Đồng hồ điện phụ</v>
      </c>
      <c r="C38" s="1508"/>
      <c r="D38" s="1508"/>
      <c r="E38" s="1508"/>
      <c r="F38" s="1106" t="str">
        <f>VLOOKUP(B38,'[3]vật kiến trúc 2026'!$B$3:$D$442,2,0)</f>
        <v>cái</v>
      </c>
      <c r="G38" s="1566">
        <f>VLOOKUP(B38,'[3]vật kiến trúc 2026'!B31:$D$442,3,0)</f>
        <v>750000</v>
      </c>
      <c r="H38" s="1566"/>
      <c r="I38" s="936">
        <v>1</v>
      </c>
      <c r="J38" s="868">
        <v>0.8</v>
      </c>
      <c r="K38" s="844">
        <f t="shared" ref="K38:K41" si="3">ROUND(G38*I38*J38,)</f>
        <v>600000</v>
      </c>
      <c r="L38" s="869" t="e">
        <f>VLOOKUP(B38,'[3]vật kiến trúc 2026'!B32:$L$442,4,0)</f>
        <v>#REF!</v>
      </c>
    </row>
    <row r="39" spans="1:17" ht="40.5" hidden="1" customHeight="1" x14ac:dyDescent="0.25">
      <c r="A39" s="1099">
        <v>2</v>
      </c>
      <c r="B39" s="1508" t="str">
        <f>'vật kiến trúc 2026'!B277</f>
        <v>Trụ sắt tráng kẽm D90 cao 6m</v>
      </c>
      <c r="C39" s="1508"/>
      <c r="D39" s="1508"/>
      <c r="E39" s="1508"/>
      <c r="F39" s="1106" t="str">
        <f>VLOOKUP(B39,'[3]vật kiến trúc 2026'!$B$3:$D$442,2,0)</f>
        <v>trụ</v>
      </c>
      <c r="G39" s="1566">
        <f>VLOOKUP(B39,'[3]vật kiến trúc 2026'!B32:$D$442,3,0)</f>
        <v>864000</v>
      </c>
      <c r="H39" s="1566"/>
      <c r="I39" s="936">
        <v>4</v>
      </c>
      <c r="J39" s="868">
        <v>0.8</v>
      </c>
      <c r="K39" s="844">
        <f t="shared" si="3"/>
        <v>2764800</v>
      </c>
      <c r="L39" s="869" t="str">
        <f>VLOOKUP(B39,'[3]vật kiến trúc 2026'!B33:$L$442,4,0)</f>
        <v>áp bằng trụ điện bằng ống sắt tráng kẽm D90</v>
      </c>
    </row>
    <row r="40" spans="1:17" ht="40.5" hidden="1" customHeight="1" x14ac:dyDescent="0.25">
      <c r="A40" s="1099">
        <v>3</v>
      </c>
      <c r="B40" s="1508" t="str">
        <f>'vật kiến trúc 2026'!B35</f>
        <v>Giếng khoan Ф 140, ống chống nhựa</v>
      </c>
      <c r="C40" s="1508"/>
      <c r="D40" s="1508"/>
      <c r="E40" s="1508"/>
      <c r="F40" s="1106" t="str">
        <f>VLOOKUP(B40,'[3]vật kiến trúc 2026'!$B$3:$D$442,2,0)</f>
        <v>mét</v>
      </c>
      <c r="G40" s="1566">
        <f>VLOOKUP(B40,'[3]vật kiến trúc 2026'!B33:$D$442,3,0)</f>
        <v>864000</v>
      </c>
      <c r="H40" s="1566"/>
      <c r="I40" s="906">
        <v>69</v>
      </c>
      <c r="J40" s="868">
        <v>0.8</v>
      </c>
      <c r="K40" s="844">
        <f t="shared" si="3"/>
        <v>47692800</v>
      </c>
      <c r="L40" s="869" t="e">
        <f>VLOOKUP(B40,'[3]vật kiến trúc 2026'!B34:$L$442,4,0)</f>
        <v>#REF!</v>
      </c>
    </row>
    <row r="41" spans="1:17" ht="40.5" hidden="1" customHeight="1" x14ac:dyDescent="0.25">
      <c r="A41" s="1099">
        <v>4</v>
      </c>
      <c r="B41" s="1508" t="str">
        <f>B40</f>
        <v>Giếng khoan Ф 140, ống chống nhựa</v>
      </c>
      <c r="C41" s="1508"/>
      <c r="D41" s="1508"/>
      <c r="E41" s="1508"/>
      <c r="F41" s="1106" t="str">
        <f>VLOOKUP(B41,'[3]vật kiến trúc 2026'!$B$3:$D$442,2,0)</f>
        <v>mét</v>
      </c>
      <c r="G41" s="1566">
        <f>VLOOKUP(B41,'[3]vật kiến trúc 2026'!B34:$D$442,3,0)</f>
        <v>864000</v>
      </c>
      <c r="H41" s="1566"/>
      <c r="I41" s="906">
        <v>48</v>
      </c>
      <c r="J41" s="868">
        <v>0.8</v>
      </c>
      <c r="K41" s="844">
        <f t="shared" si="3"/>
        <v>33177600</v>
      </c>
      <c r="L41" s="869" t="e">
        <f>VLOOKUP(B41,'[3]vật kiến trúc 2026'!B35:$L$442,4,0)</f>
        <v>#REF!</v>
      </c>
    </row>
    <row r="42" spans="1:17" ht="23.25" hidden="1" customHeight="1" x14ac:dyDescent="0.25">
      <c r="A42" s="1480" t="s">
        <v>85</v>
      </c>
      <c r="B42" s="1480"/>
      <c r="C42" s="1480"/>
      <c r="D42" s="1480"/>
      <c r="E42" s="1480"/>
      <c r="F42" s="1480"/>
      <c r="G42" s="1480"/>
      <c r="H42" s="1480"/>
      <c r="I42" s="1480"/>
      <c r="J42" s="1480"/>
      <c r="K42" s="871"/>
      <c r="L42" s="872"/>
    </row>
    <row r="43" spans="1:17" ht="46.5" customHeight="1" x14ac:dyDescent="0.25">
      <c r="A43" s="1481" t="s">
        <v>10573</v>
      </c>
      <c r="B43" s="1481"/>
      <c r="C43" s="1481"/>
      <c r="D43" s="1481"/>
      <c r="E43" s="1481"/>
      <c r="F43" s="1481"/>
      <c r="G43" s="1481"/>
      <c r="H43" s="1481"/>
      <c r="I43" s="1481"/>
      <c r="J43" s="1481"/>
      <c r="K43" s="1481"/>
      <c r="L43" s="1481"/>
      <c r="M43" s="903"/>
      <c r="N43" s="1107"/>
      <c r="O43" s="931"/>
    </row>
    <row r="44" spans="1:17" ht="56.25" customHeight="1" x14ac:dyDescent="0.25">
      <c r="A44" s="1069" t="s">
        <v>25</v>
      </c>
      <c r="B44" s="1480" t="s">
        <v>87</v>
      </c>
      <c r="C44" s="1480"/>
      <c r="D44" s="1480"/>
      <c r="E44" s="1480"/>
      <c r="F44" s="1069" t="s">
        <v>60</v>
      </c>
      <c r="G44" s="1069" t="s">
        <v>31</v>
      </c>
      <c r="H44" s="1072" t="s">
        <v>10516</v>
      </c>
      <c r="I44" s="865" t="s">
        <v>61</v>
      </c>
      <c r="J44" s="866" t="s">
        <v>34</v>
      </c>
      <c r="K44" s="1069" t="s">
        <v>35</v>
      </c>
      <c r="L44" s="853" t="s">
        <v>41</v>
      </c>
      <c r="M44" s="1091"/>
      <c r="N44" s="1016"/>
      <c r="O44" s="927"/>
      <c r="P44" s="928"/>
      <c r="Q44" s="1108"/>
    </row>
    <row r="45" spans="1:17" ht="39" customHeight="1" x14ac:dyDescent="0.25">
      <c r="A45" s="1099">
        <v>1</v>
      </c>
      <c r="B45" s="1544" t="str">
        <f>'CÂY TRỒNG 2026'!B4</f>
        <v>Cây lúa Hè Thu, Mùa</v>
      </c>
      <c r="C45" s="1544"/>
      <c r="D45" s="1544"/>
      <c r="E45" s="1544"/>
      <c r="F45" s="1106" t="str">
        <f>VLOOKUP(B45,'[3]CÂY TRỒNG 2026'!$B$3:$D$10269,2,0)</f>
        <v>ha</v>
      </c>
      <c r="G45" s="1106">
        <f>VLOOKUP(B45,'[3]CÂY TRỒNG 2026'!$B$3:$D$10269,3,0)</f>
        <v>25500000</v>
      </c>
      <c r="H45" s="909">
        <f>VLOOKUP(B45,'CÂY TRỒNG 2026'!$B$3:$E$9990,4,0)</f>
        <v>0</v>
      </c>
      <c r="I45" s="870">
        <f>(I19+I21)/10000</f>
        <v>3.0489999999999996E-2</v>
      </c>
      <c r="J45" s="727">
        <v>1</v>
      </c>
      <c r="K45" s="1109">
        <f>ROUND(G45*I45*J45,)</f>
        <v>777495</v>
      </c>
      <c r="L45" s="934"/>
      <c r="M45" s="1048"/>
      <c r="N45" s="1110"/>
      <c r="Q45" s="1111"/>
    </row>
    <row r="46" spans="1:17" ht="39" customHeight="1" x14ac:dyDescent="0.25">
      <c r="A46" s="1099">
        <v>2</v>
      </c>
      <c r="B46" s="1544" t="str">
        <f>B45</f>
        <v>Cây lúa Hè Thu, Mùa</v>
      </c>
      <c r="C46" s="1544"/>
      <c r="D46" s="1544"/>
      <c r="E46" s="1544"/>
      <c r="F46" s="1106" t="str">
        <f>VLOOKUP(B46,'[3]CÂY TRỒNG 2026'!$B$3:$D$10269,2,0)</f>
        <v>ha</v>
      </c>
      <c r="G46" s="1106">
        <f>VLOOKUP(B46,'[3]CÂY TRỒNG 2026'!$B$3:$D$10269,3,0)</f>
        <v>25500000</v>
      </c>
      <c r="H46" s="909">
        <f>VLOOKUP(B46,'CÂY TRỒNG 2026'!$B$3:$E$9990,4,0)</f>
        <v>0</v>
      </c>
      <c r="I46" s="870">
        <f>(I20+I22)/10000</f>
        <v>9.9900000000000006E-3</v>
      </c>
      <c r="J46" s="727">
        <v>1</v>
      </c>
      <c r="K46" s="1109">
        <f t="shared" ref="K46" si="4">ROUND(G46*I46*J46,)</f>
        <v>254745</v>
      </c>
      <c r="L46" s="1071" t="s">
        <v>10640</v>
      </c>
      <c r="M46" s="1048"/>
      <c r="N46" s="1110"/>
      <c r="Q46" s="1111"/>
    </row>
    <row r="47" spans="1:17" ht="28.5" customHeight="1" x14ac:dyDescent="0.25">
      <c r="A47" s="1480" t="s">
        <v>111</v>
      </c>
      <c r="B47" s="1480"/>
      <c r="C47" s="1480"/>
      <c r="D47" s="1480"/>
      <c r="E47" s="1480"/>
      <c r="F47" s="1480"/>
      <c r="G47" s="1480"/>
      <c r="H47" s="1480"/>
      <c r="I47" s="1480"/>
      <c r="J47" s="1480"/>
      <c r="K47" s="111">
        <f>SUM(K45:K46)</f>
        <v>1032240</v>
      </c>
      <c r="L47" s="872"/>
      <c r="M47" s="1112"/>
      <c r="N47" s="1091"/>
    </row>
    <row r="48" spans="1:17" ht="41.25" customHeight="1" x14ac:dyDescent="0.25">
      <c r="A48" s="1481" t="s">
        <v>10429</v>
      </c>
      <c r="B48" s="1482"/>
      <c r="C48" s="1482"/>
      <c r="D48" s="1482"/>
      <c r="E48" s="1482"/>
      <c r="F48" s="1482"/>
      <c r="G48" s="1482"/>
      <c r="H48" s="1482"/>
      <c r="I48" s="1482"/>
      <c r="J48" s="1482"/>
      <c r="K48" s="111">
        <f>IF(K23+K35+K42+K47&lt;20000000,2000000,IF(K23+K35+K42+K47&lt;50000000,4000000,IF(K23+K35+K42+K47&lt;100000000,8000000,IF(K23+K35+K42+K47&lt;200000000,12000000,IF(K23+K35+K42+K47&lt;500000000,16000000,20000000)))))</f>
        <v>12000000</v>
      </c>
      <c r="L48" s="112" t="s">
        <v>113</v>
      </c>
      <c r="N48" s="1113"/>
    </row>
    <row r="49" spans="1:16" ht="30" customHeight="1" x14ac:dyDescent="0.25">
      <c r="A49" s="1480" t="s">
        <v>10574</v>
      </c>
      <c r="B49" s="1480"/>
      <c r="C49" s="1480"/>
      <c r="D49" s="1480"/>
      <c r="E49" s="1480"/>
      <c r="F49" s="1480"/>
      <c r="G49" s="1480"/>
      <c r="H49" s="1480"/>
      <c r="I49" s="1480"/>
      <c r="J49" s="1480"/>
      <c r="K49" s="875">
        <f>K48+K47+K42+K23+K35</f>
        <v>187969248</v>
      </c>
      <c r="L49" s="872"/>
      <c r="M49" s="1114">
        <f>K48+K35+K23+K47+K42</f>
        <v>187969248</v>
      </c>
    </row>
    <row r="50" spans="1:16" s="116" customFormat="1" ht="37.5" customHeight="1" x14ac:dyDescent="0.25">
      <c r="A50" s="1483" t="s">
        <v>115</v>
      </c>
      <c r="B50" s="1483"/>
      <c r="C50" s="1483"/>
      <c r="D50" s="1483"/>
      <c r="E50" s="1483"/>
      <c r="F50" s="1483"/>
      <c r="G50" s="1483"/>
      <c r="H50" s="1483"/>
      <c r="I50" s="1483"/>
      <c r="J50" s="1483"/>
      <c r="K50" s="1483"/>
      <c r="L50" s="1483"/>
      <c r="M50" s="1065"/>
      <c r="O50" s="876"/>
      <c r="P50" s="876"/>
    </row>
    <row r="51" spans="1:16" s="119" customFormat="1" ht="37.5" customHeight="1" x14ac:dyDescent="0.25">
      <c r="A51" s="1479" t="s">
        <v>10375</v>
      </c>
      <c r="B51" s="1479"/>
      <c r="C51" s="1479"/>
      <c r="D51" s="1479"/>
      <c r="E51" s="1479"/>
      <c r="F51" s="1479"/>
      <c r="G51" s="1479"/>
      <c r="H51" s="1479"/>
      <c r="I51" s="1479"/>
      <c r="J51" s="1479"/>
      <c r="K51" s="1479"/>
      <c r="L51" s="1479"/>
      <c r="M51" s="1070"/>
      <c r="O51" s="876"/>
      <c r="P51" s="876"/>
    </row>
    <row r="52" spans="1:16" s="119" customFormat="1" ht="54" customHeight="1" x14ac:dyDescent="0.25">
      <c r="A52" s="1479" t="s">
        <v>117</v>
      </c>
      <c r="B52" s="1479"/>
      <c r="C52" s="1479"/>
      <c r="D52" s="1479"/>
      <c r="E52" s="1479"/>
      <c r="F52" s="1479"/>
      <c r="G52" s="1479"/>
      <c r="H52" s="1479"/>
      <c r="I52" s="1479"/>
      <c r="J52" s="1479"/>
      <c r="K52" s="877">
        <f>K49</f>
        <v>187969248</v>
      </c>
      <c r="L52" s="1068" t="s">
        <v>118</v>
      </c>
      <c r="M52" s="1070"/>
      <c r="O52" s="876"/>
      <c r="P52" s="876"/>
    </row>
    <row r="53" spans="1:16" s="119" customFormat="1" ht="14.25" x14ac:dyDescent="0.25">
      <c r="A53" s="1479" t="s">
        <v>119</v>
      </c>
      <c r="B53" s="1479"/>
      <c r="C53" s="1479"/>
      <c r="D53" s="1479"/>
      <c r="E53" s="1479"/>
      <c r="F53" s="1479"/>
      <c r="G53" s="1479"/>
      <c r="H53" s="1479"/>
      <c r="I53" s="1479"/>
      <c r="J53" s="1479"/>
      <c r="K53" s="1479"/>
      <c r="L53" s="1479"/>
      <c r="M53" s="1070"/>
      <c r="O53" s="876"/>
      <c r="P53" s="876"/>
    </row>
    <row r="54" spans="1:16" s="1115" customFormat="1" ht="15" customHeight="1" x14ac:dyDescent="0.25">
      <c r="A54" s="1484" t="s">
        <v>120</v>
      </c>
      <c r="B54" s="1484"/>
      <c r="C54" s="1484"/>
      <c r="D54" s="879"/>
      <c r="E54" s="879"/>
      <c r="F54" s="1485" t="s">
        <v>10444</v>
      </c>
      <c r="G54" s="1485"/>
      <c r="H54" s="1485"/>
      <c r="I54" s="1485"/>
      <c r="J54" s="1485"/>
      <c r="K54" s="879"/>
      <c r="L54" s="1070" t="s">
        <v>122</v>
      </c>
      <c r="M54" s="1070"/>
      <c r="O54" s="753"/>
      <c r="P54" s="753"/>
    </row>
    <row r="55" spans="1:16" s="1115" customFormat="1" x14ac:dyDescent="0.25">
      <c r="A55" s="880"/>
      <c r="B55" s="880"/>
      <c r="C55" s="880"/>
      <c r="L55" s="1070" t="s">
        <v>123</v>
      </c>
      <c r="M55" s="756"/>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x14ac:dyDescent="0.25">
      <c r="A60" s="881"/>
      <c r="B60" s="761"/>
      <c r="C60" s="761"/>
      <c r="G60" s="761"/>
      <c r="H60" s="761"/>
      <c r="I60" s="882"/>
      <c r="L60" s="883"/>
      <c r="M60" s="761"/>
      <c r="O60" s="753"/>
      <c r="P60" s="753"/>
    </row>
    <row r="61" spans="1:16" s="1115" customFormat="1" x14ac:dyDescent="0.25">
      <c r="A61" s="881"/>
      <c r="B61" s="761"/>
      <c r="C61" s="761"/>
      <c r="G61" s="761"/>
      <c r="H61" s="761"/>
      <c r="I61" s="882"/>
      <c r="L61" s="883"/>
      <c r="M61" s="761"/>
      <c r="O61" s="753"/>
      <c r="P61" s="753"/>
    </row>
    <row r="62" spans="1:16" s="1115" customFormat="1" ht="22.5" customHeight="1" x14ac:dyDescent="0.25">
      <c r="A62" s="1486" t="s">
        <v>125</v>
      </c>
      <c r="B62" s="1486"/>
      <c r="C62" s="1486"/>
      <c r="D62" s="879"/>
      <c r="E62" s="879"/>
      <c r="F62" s="1485" t="s">
        <v>126</v>
      </c>
      <c r="G62" s="1485"/>
      <c r="H62" s="1485"/>
      <c r="I62" s="1485" t="s">
        <v>126</v>
      </c>
      <c r="J62" s="1485"/>
      <c r="K62" s="879"/>
      <c r="L62" s="1070" t="s">
        <v>127</v>
      </c>
      <c r="M62" s="756"/>
      <c r="O62" s="753"/>
      <c r="P62" s="753"/>
    </row>
  </sheetData>
  <mergeCells count="71">
    <mergeCell ref="A48:J48"/>
    <mergeCell ref="A49:J49"/>
    <mergeCell ref="A50:L50"/>
    <mergeCell ref="A51:L51"/>
    <mergeCell ref="A52:J52"/>
    <mergeCell ref="A53:L53"/>
    <mergeCell ref="A54:C54"/>
    <mergeCell ref="F54:J54"/>
    <mergeCell ref="A62:C62"/>
    <mergeCell ref="F62:J62"/>
    <mergeCell ref="A47:J47"/>
    <mergeCell ref="B41:E41"/>
    <mergeCell ref="G41:H41"/>
    <mergeCell ref="A42:J42"/>
    <mergeCell ref="A43:L43"/>
    <mergeCell ref="B44:E44"/>
    <mergeCell ref="B45:E45"/>
    <mergeCell ref="B46:E46"/>
    <mergeCell ref="G40:H40"/>
    <mergeCell ref="B34:C34"/>
    <mergeCell ref="G34:H34"/>
    <mergeCell ref="A35:J35"/>
    <mergeCell ref="A36:L36"/>
    <mergeCell ref="B37:E37"/>
    <mergeCell ref="G37:H37"/>
    <mergeCell ref="B38:E38"/>
    <mergeCell ref="G38:H38"/>
    <mergeCell ref="B39:E39"/>
    <mergeCell ref="G39:H39"/>
    <mergeCell ref="B40:E40"/>
    <mergeCell ref="A31:H31"/>
    <mergeCell ref="B32:H32"/>
    <mergeCell ref="I32:L32"/>
    <mergeCell ref="B33:C33"/>
    <mergeCell ref="G33:H33"/>
    <mergeCell ref="A29:A30"/>
    <mergeCell ref="A24:K24"/>
    <mergeCell ref="B25:H25"/>
    <mergeCell ref="I25:L25"/>
    <mergeCell ref="G26:H26"/>
    <mergeCell ref="G27:H27"/>
    <mergeCell ref="G29:H29"/>
    <mergeCell ref="G28:H28"/>
    <mergeCell ref="G30:H30"/>
    <mergeCell ref="L27:L30"/>
    <mergeCell ref="A27:A28"/>
    <mergeCell ref="E12:L12"/>
    <mergeCell ref="E15:L15"/>
    <mergeCell ref="A16:L16"/>
    <mergeCell ref="A17:L17"/>
    <mergeCell ref="A23:H23"/>
    <mergeCell ref="A19:A20"/>
    <mergeCell ref="A21:A22"/>
    <mergeCell ref="I18:J18"/>
    <mergeCell ref="I19:J19"/>
    <mergeCell ref="I20:J20"/>
    <mergeCell ref="I21:J21"/>
    <mergeCell ref="I22:J22"/>
    <mergeCell ref="I23:J23"/>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43</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6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10696</v>
      </c>
      <c r="F8" s="1442"/>
      <c r="G8" s="1442"/>
      <c r="H8" s="1442"/>
      <c r="I8" s="1442"/>
      <c r="J8" s="1442"/>
      <c r="K8" s="1442"/>
      <c r="L8" s="1442"/>
      <c r="N8" s="828"/>
      <c r="O8" s="823"/>
      <c r="P8" s="823"/>
    </row>
    <row r="9" spans="1:22" ht="34.5" customHeight="1" x14ac:dyDescent="0.25">
      <c r="A9" s="1443" t="s">
        <v>9</v>
      </c>
      <c r="B9" s="1443"/>
      <c r="C9" s="1443"/>
      <c r="D9" s="1443"/>
      <c r="E9" s="1444" t="s">
        <v>10697</v>
      </c>
      <c r="F9" s="1444"/>
      <c r="G9" s="1444"/>
      <c r="H9" s="1066"/>
      <c r="I9" s="1066"/>
      <c r="J9" s="1066"/>
      <c r="K9" s="1066"/>
      <c r="L9" s="1066"/>
      <c r="N9" s="828"/>
      <c r="O9" s="823"/>
      <c r="P9" s="823"/>
    </row>
    <row r="10" spans="1:22" ht="22.5" customHeight="1" x14ac:dyDescent="0.25">
      <c r="A10" s="1445" t="s">
        <v>11</v>
      </c>
      <c r="B10" s="1445"/>
      <c r="C10" s="1067"/>
      <c r="E10" s="75" t="s">
        <v>10591</v>
      </c>
      <c r="F10" s="832"/>
      <c r="G10" s="831"/>
      <c r="H10" s="831"/>
      <c r="I10" s="833"/>
      <c r="J10" s="832"/>
      <c r="K10" s="831"/>
      <c r="L10" s="834"/>
      <c r="N10" s="1269"/>
      <c r="O10" s="1269"/>
      <c r="P10" s="1269"/>
      <c r="Q10" s="1269"/>
      <c r="R10" s="1269"/>
      <c r="S10" s="1269"/>
      <c r="T10" s="1269"/>
    </row>
    <row r="11" spans="1:22" ht="22.5" x14ac:dyDescent="0.25">
      <c r="A11" s="1067" t="s">
        <v>13</v>
      </c>
      <c r="B11" s="1067"/>
      <c r="C11" s="1067"/>
      <c r="E11" s="891"/>
      <c r="F11" s="832"/>
      <c r="G11" s="831"/>
      <c r="H11" s="831"/>
      <c r="I11" s="833"/>
      <c r="J11" s="832"/>
      <c r="K11" s="831"/>
      <c r="L11" s="834"/>
      <c r="N11" s="1063"/>
      <c r="O11" s="1063"/>
      <c r="P11" s="1063"/>
      <c r="Q11" s="1063"/>
      <c r="R11" s="1063"/>
      <c r="S11" s="1063"/>
      <c r="T11" s="1063"/>
    </row>
    <row r="12" spans="1:22" ht="49.5" customHeight="1" x14ac:dyDescent="0.25">
      <c r="A12" s="1067" t="s">
        <v>15</v>
      </c>
      <c r="B12" s="1067"/>
      <c r="C12" s="1067"/>
      <c r="E12" s="1532" t="s">
        <v>10466</v>
      </c>
      <c r="F12" s="1532"/>
      <c r="G12" s="1532"/>
      <c r="H12" s="1532"/>
      <c r="I12" s="1532"/>
      <c r="J12" s="1532"/>
      <c r="K12" s="1532"/>
      <c r="L12" s="1532"/>
      <c r="N12" s="1063"/>
      <c r="O12" s="1063"/>
      <c r="P12" s="1063"/>
      <c r="Q12" s="1063"/>
      <c r="R12" s="1063"/>
      <c r="S12" s="1063"/>
      <c r="T12" s="1063"/>
    </row>
    <row r="13" spans="1:22" ht="22.5" customHeight="1" x14ac:dyDescent="0.25">
      <c r="A13" s="1067" t="s">
        <v>17</v>
      </c>
      <c r="B13" s="1067"/>
      <c r="C13" s="1067"/>
      <c r="E13" s="836">
        <f>I20</f>
        <v>893.6</v>
      </c>
      <c r="F13" s="1067" t="s">
        <v>367</v>
      </c>
      <c r="G13" s="831"/>
      <c r="H13" s="831"/>
      <c r="I13" s="833"/>
      <c r="J13" s="832"/>
      <c r="K13" s="831"/>
      <c r="L13" s="834"/>
      <c r="N13" s="1063"/>
      <c r="O13" s="1063"/>
      <c r="P13" s="1063"/>
      <c r="Q13" s="1063"/>
      <c r="R13" s="1063"/>
      <c r="S13" s="1063"/>
      <c r="T13" s="1063"/>
    </row>
    <row r="14" spans="1:22" ht="22.5" customHeight="1" x14ac:dyDescent="0.25">
      <c r="A14" s="1067" t="s">
        <v>19</v>
      </c>
      <c r="B14" s="1067"/>
      <c r="C14" s="1067"/>
      <c r="E14" s="75" t="s">
        <v>10445</v>
      </c>
      <c r="F14" s="832"/>
      <c r="G14" s="831"/>
      <c r="H14" s="831"/>
      <c r="I14" s="833"/>
      <c r="J14" s="832"/>
      <c r="K14" s="831"/>
      <c r="L14" s="834"/>
      <c r="N14" s="1063"/>
      <c r="O14" s="1063"/>
      <c r="P14" s="1063"/>
      <c r="Q14" s="1063"/>
      <c r="R14" s="1063"/>
      <c r="S14" s="1063"/>
      <c r="T14" s="1063"/>
    </row>
    <row r="15" spans="1:22" ht="118.5" customHeight="1" x14ac:dyDescent="0.25">
      <c r="A15" s="1067" t="s">
        <v>21</v>
      </c>
      <c r="B15" s="1067"/>
      <c r="C15" s="1067"/>
      <c r="E15" s="1446" t="s">
        <v>10695</v>
      </c>
      <c r="F15" s="1447"/>
      <c r="G15" s="1447"/>
      <c r="H15" s="1447"/>
      <c r="I15" s="1447"/>
      <c r="J15" s="1447"/>
      <c r="K15" s="1447"/>
      <c r="L15" s="1447"/>
      <c r="N15" s="1063"/>
      <c r="O15" s="1063"/>
      <c r="P15" s="1063"/>
      <c r="Q15" s="1063"/>
      <c r="R15" s="1063"/>
      <c r="S15" s="1063"/>
      <c r="T15" s="1063"/>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69" t="s">
        <v>25</v>
      </c>
      <c r="B18" s="1069" t="s">
        <v>26</v>
      </c>
      <c r="C18" s="1069" t="s">
        <v>27</v>
      </c>
      <c r="D18" s="1072" t="s">
        <v>10361</v>
      </c>
      <c r="E18" s="1072" t="s">
        <v>29</v>
      </c>
      <c r="F18" s="1072" t="s">
        <v>30</v>
      </c>
      <c r="G18" s="1072" t="s">
        <v>10362</v>
      </c>
      <c r="H18" s="1124" t="s">
        <v>10745</v>
      </c>
      <c r="I18" s="1562" t="s">
        <v>10363</v>
      </c>
      <c r="J18" s="1563"/>
      <c r="K18" s="1072" t="s">
        <v>10364</v>
      </c>
      <c r="L18" s="49" t="s">
        <v>10698</v>
      </c>
      <c r="M18" s="1093">
        <v>550000</v>
      </c>
      <c r="N18" s="1007"/>
      <c r="O18" s="1007"/>
      <c r="P18" s="1007"/>
      <c r="Q18" s="1007"/>
      <c r="R18" s="1007"/>
      <c r="S18" s="1007"/>
      <c r="T18" s="1007"/>
    </row>
    <row r="19" spans="1:20" s="1016" customFormat="1" ht="85.5" customHeight="1" x14ac:dyDescent="0.25">
      <c r="A19" s="1073">
        <v>1</v>
      </c>
      <c r="B19" s="36">
        <v>35</v>
      </c>
      <c r="C19" s="36">
        <v>96</v>
      </c>
      <c r="D19" s="35" t="s">
        <v>18</v>
      </c>
      <c r="E19" s="901" t="s">
        <v>10450</v>
      </c>
      <c r="F19" s="1043">
        <v>2</v>
      </c>
      <c r="G19" s="841">
        <f>0.3*530000</f>
        <v>159000</v>
      </c>
      <c r="H19" s="904">
        <v>1.19</v>
      </c>
      <c r="I19" s="1554">
        <v>893.6</v>
      </c>
      <c r="J19" s="1555"/>
      <c r="K19" s="844">
        <f>ROUND(G19*H19*I19,)</f>
        <v>169078056</v>
      </c>
      <c r="L19" s="1071" t="str">
        <f>E12</f>
        <v>Đường nội ấp Bình Tiến đoạn từ Đường Bình Tiến, Xuân Phú - Xuân Tây (xã Xuân Phú) đến Ranh giới xã Suối Cát cũ</v>
      </c>
      <c r="M19" s="1062">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56">
        <f>SUM(I19:I19)</f>
        <v>893.6</v>
      </c>
      <c r="J20" s="1557"/>
      <c r="K20" s="848">
        <f>SUM(K19:K19)</f>
        <v>169078056</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1095"/>
      <c r="B23" s="850" t="s">
        <v>26</v>
      </c>
      <c r="C23" s="851" t="s">
        <v>27</v>
      </c>
      <c r="D23" s="1096" t="s">
        <v>10361</v>
      </c>
      <c r="E23" s="1096" t="s">
        <v>29</v>
      </c>
      <c r="F23" s="1096" t="s">
        <v>30</v>
      </c>
      <c r="G23" s="1564" t="s">
        <v>31</v>
      </c>
      <c r="H23" s="1564"/>
      <c r="I23" s="1098" t="s">
        <v>33</v>
      </c>
      <c r="J23" s="1096" t="s">
        <v>44</v>
      </c>
      <c r="K23" s="1096" t="s">
        <v>35</v>
      </c>
      <c r="L23" s="49" t="s">
        <v>41</v>
      </c>
      <c r="M23" s="1065"/>
    </row>
    <row r="24" spans="1:20" ht="123.75" customHeight="1" x14ac:dyDescent="0.25">
      <c r="A24" s="1099">
        <f t="shared" ref="A24:G24" si="0">A19</f>
        <v>1</v>
      </c>
      <c r="B24" s="1099">
        <f t="shared" si="0"/>
        <v>35</v>
      </c>
      <c r="C24" s="36">
        <f t="shared" si="0"/>
        <v>96</v>
      </c>
      <c r="D24" s="1099" t="str">
        <f t="shared" si="0"/>
        <v>m²</v>
      </c>
      <c r="E24" s="1099" t="str">
        <f t="shared" si="0"/>
        <v>LUK</v>
      </c>
      <c r="F24" s="60">
        <f t="shared" si="0"/>
        <v>2</v>
      </c>
      <c r="G24" s="1560">
        <f t="shared" si="0"/>
        <v>159000</v>
      </c>
      <c r="H24" s="1560"/>
      <c r="I24" s="1100">
        <f>I19</f>
        <v>893.6</v>
      </c>
      <c r="J24" s="839">
        <v>1.5</v>
      </c>
      <c r="K24" s="1101">
        <f>G24*I24*J24</f>
        <v>213123600</v>
      </c>
      <c r="L24" s="1084" t="s">
        <v>10749</v>
      </c>
      <c r="M24" s="1065"/>
    </row>
    <row r="25" spans="1:20" s="116" customFormat="1" ht="33" customHeight="1" x14ac:dyDescent="0.25">
      <c r="A25" s="1289" t="s">
        <v>10368</v>
      </c>
      <c r="B25" s="1289"/>
      <c r="C25" s="1289"/>
      <c r="D25" s="1289"/>
      <c r="E25" s="1289"/>
      <c r="F25" s="1289"/>
      <c r="G25" s="1289"/>
      <c r="H25" s="1289"/>
      <c r="I25" s="846">
        <f>SUM(I24:I24)</f>
        <v>893.6</v>
      </c>
      <c r="J25" s="893"/>
      <c r="K25" s="894">
        <f>SUM(K24:K24)</f>
        <v>213123600</v>
      </c>
      <c r="L25" s="895"/>
      <c r="M25" s="1065"/>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1016" customFormat="1" ht="67.5" customHeight="1" x14ac:dyDescent="0.25">
      <c r="A27" s="1099"/>
      <c r="B27" s="1564" t="s">
        <v>10371</v>
      </c>
      <c r="C27" s="1564"/>
      <c r="D27" s="1096" t="s">
        <v>50</v>
      </c>
      <c r="E27" s="1096" t="s">
        <v>51</v>
      </c>
      <c r="F27" s="1096" t="s">
        <v>52</v>
      </c>
      <c r="G27" s="1564" t="s">
        <v>53</v>
      </c>
      <c r="H27" s="1564"/>
      <c r="I27" s="1102" t="s">
        <v>54</v>
      </c>
      <c r="J27" s="1096" t="s">
        <v>44</v>
      </c>
      <c r="K27" s="1103" t="s">
        <v>35</v>
      </c>
      <c r="L27" s="861" t="s">
        <v>41</v>
      </c>
      <c r="M27" s="821"/>
      <c r="O27" s="862"/>
      <c r="P27" s="862"/>
    </row>
    <row r="28" spans="1:20" ht="34.5" customHeight="1" x14ac:dyDescent="0.25">
      <c r="A28" s="1099"/>
      <c r="B28" s="1285" t="s">
        <v>10372</v>
      </c>
      <c r="C28" s="1285"/>
      <c r="D28" s="1099"/>
      <c r="E28" s="1099" t="s">
        <v>56</v>
      </c>
      <c r="F28" s="1099">
        <v>6</v>
      </c>
      <c r="G28" s="1565">
        <f>20000*30</f>
        <v>600000</v>
      </c>
      <c r="H28" s="1565"/>
      <c r="I28" s="1099">
        <v>2</v>
      </c>
      <c r="J28" s="727">
        <v>0.5</v>
      </c>
      <c r="K28" s="1105">
        <f>F28*G28*I28*J28</f>
        <v>3600000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216723600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72" t="s">
        <v>60</v>
      </c>
      <c r="G31" s="1480" t="s">
        <v>31</v>
      </c>
      <c r="H31" s="1480"/>
      <c r="I31" s="865" t="s">
        <v>61</v>
      </c>
      <c r="J31" s="866" t="s">
        <v>34</v>
      </c>
      <c r="K31" s="1069" t="s">
        <v>35</v>
      </c>
      <c r="L31" s="853" t="s">
        <v>41</v>
      </c>
    </row>
    <row r="32" spans="1:20" ht="40.5" hidden="1" customHeight="1" x14ac:dyDescent="0.25">
      <c r="A32" s="1099">
        <v>1</v>
      </c>
      <c r="B32" s="1508" t="str">
        <f>'vật kiến trúc 2026'!B440</f>
        <v>Đồng hồ điện phụ</v>
      </c>
      <c r="C32" s="1508"/>
      <c r="D32" s="1508"/>
      <c r="E32" s="1508"/>
      <c r="F32" s="1106" t="str">
        <f>VLOOKUP(B32,'[3]vật kiến trúc 2026'!$B$3:$D$442,2,0)</f>
        <v>cái</v>
      </c>
      <c r="G32" s="1566">
        <f>VLOOKUP(B32,'[3]vật kiến trúc 2026'!B31:$D$442,3,0)</f>
        <v>750000</v>
      </c>
      <c r="H32" s="1566"/>
      <c r="I32" s="936">
        <v>1</v>
      </c>
      <c r="J32" s="868">
        <v>0.8</v>
      </c>
      <c r="K32" s="844">
        <f t="shared" ref="K32:K35" si="1">ROUND(G32*I32*J32,)</f>
        <v>600000</v>
      </c>
      <c r="L32" s="869" t="e">
        <f>VLOOKUP(B32,'[3]vật kiến trúc 2026'!B32:$L$442,4,0)</f>
        <v>#REF!</v>
      </c>
    </row>
    <row r="33" spans="1:17" ht="40.5" hidden="1" customHeight="1" x14ac:dyDescent="0.25">
      <c r="A33" s="1099">
        <v>2</v>
      </c>
      <c r="B33" s="1508" t="str">
        <f>'vật kiến trúc 2026'!B277</f>
        <v>Trụ sắt tráng kẽm D90 cao 6m</v>
      </c>
      <c r="C33" s="1508"/>
      <c r="D33" s="1508"/>
      <c r="E33" s="1508"/>
      <c r="F33" s="1106" t="str">
        <f>VLOOKUP(B33,'[3]vật kiến trúc 2026'!$B$3:$D$442,2,0)</f>
        <v>trụ</v>
      </c>
      <c r="G33" s="1566">
        <f>VLOOKUP(B33,'[3]vật kiến trúc 2026'!B32:$D$442,3,0)</f>
        <v>864000</v>
      </c>
      <c r="H33" s="1566"/>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099">
        <v>3</v>
      </c>
      <c r="B34" s="1508" t="str">
        <f>'vật kiến trúc 2026'!B35</f>
        <v>Giếng khoan Ф 140, ống chống nhựa</v>
      </c>
      <c r="C34" s="1508"/>
      <c r="D34" s="1508"/>
      <c r="E34" s="1508"/>
      <c r="F34" s="1106" t="str">
        <f>VLOOKUP(B34,'[3]vật kiến trúc 2026'!$B$3:$D$442,2,0)</f>
        <v>mét</v>
      </c>
      <c r="G34" s="1566">
        <f>VLOOKUP(B34,'[3]vật kiến trúc 2026'!B33:$D$442,3,0)</f>
        <v>864000</v>
      </c>
      <c r="H34" s="1566"/>
      <c r="I34" s="906">
        <v>69</v>
      </c>
      <c r="J34" s="868">
        <v>0.8</v>
      </c>
      <c r="K34" s="844">
        <f t="shared" si="1"/>
        <v>47692800</v>
      </c>
      <c r="L34" s="869" t="e">
        <f>VLOOKUP(B34,'[3]vật kiến trúc 2026'!B34:$L$442,4,0)</f>
        <v>#REF!</v>
      </c>
    </row>
    <row r="35" spans="1:17" ht="40.5" hidden="1" customHeight="1" x14ac:dyDescent="0.25">
      <c r="A35" s="1099">
        <v>4</v>
      </c>
      <c r="B35" s="1508" t="str">
        <f>B34</f>
        <v>Giếng khoan Ф 140, ống chống nhựa</v>
      </c>
      <c r="C35" s="1508"/>
      <c r="D35" s="1508"/>
      <c r="E35" s="1508"/>
      <c r="F35" s="1106" t="str">
        <f>VLOOKUP(B35,'[3]vật kiến trúc 2026'!$B$3:$D$442,2,0)</f>
        <v>mét</v>
      </c>
      <c r="G35" s="1566">
        <f>VLOOKUP(B35,'[3]vật kiến trúc 2026'!B34:$D$442,3,0)</f>
        <v>864000</v>
      </c>
      <c r="H35" s="1566"/>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1107"/>
      <c r="O37" s="931"/>
    </row>
    <row r="38" spans="1:17" ht="56.25" customHeight="1" x14ac:dyDescent="0.25">
      <c r="A38" s="1069" t="s">
        <v>25</v>
      </c>
      <c r="B38" s="1480" t="s">
        <v>87</v>
      </c>
      <c r="C38" s="1480"/>
      <c r="D38" s="1480"/>
      <c r="E38" s="1480"/>
      <c r="F38" s="1069" t="s">
        <v>60</v>
      </c>
      <c r="G38" s="1069" t="s">
        <v>31</v>
      </c>
      <c r="H38" s="1072" t="s">
        <v>10516</v>
      </c>
      <c r="I38" s="865" t="s">
        <v>61</v>
      </c>
      <c r="J38" s="866" t="s">
        <v>34</v>
      </c>
      <c r="K38" s="1069" t="s">
        <v>35</v>
      </c>
      <c r="L38" s="853" t="s">
        <v>41</v>
      </c>
      <c r="M38" s="1091"/>
      <c r="N38" s="1016"/>
      <c r="O38" s="927"/>
      <c r="P38" s="928"/>
      <c r="Q38" s="1108"/>
    </row>
    <row r="39" spans="1:17" ht="39" customHeight="1" x14ac:dyDescent="0.25">
      <c r="A39" s="1099">
        <v>1</v>
      </c>
      <c r="B39" s="1544" t="str">
        <f>'CÂY TRỒNG 2026'!B4</f>
        <v>Cây lúa Hè Thu, Mùa</v>
      </c>
      <c r="C39" s="1544"/>
      <c r="D39" s="1544"/>
      <c r="E39" s="1544"/>
      <c r="F39" s="1106" t="str">
        <f>VLOOKUP(B39,'[3]CÂY TRỒNG 2026'!$B$3:$D$10269,2,0)</f>
        <v>ha</v>
      </c>
      <c r="G39" s="1106">
        <f>VLOOKUP(B39,'[3]CÂY TRỒNG 2026'!$B$3:$D$10269,3,0)</f>
        <v>25500000</v>
      </c>
      <c r="H39" s="909">
        <f>VLOOKUP(B39,'CÂY TRỒNG 2026'!$B$3:$E$9990,4,0)</f>
        <v>0</v>
      </c>
      <c r="I39" s="870">
        <f>I20/10000</f>
        <v>8.9360000000000009E-2</v>
      </c>
      <c r="J39" s="727">
        <v>1</v>
      </c>
      <c r="K39" s="1109">
        <f t="shared" ref="K39" si="2">ROUND(G39*I39*J39,)</f>
        <v>2278680</v>
      </c>
      <c r="L39" s="934"/>
      <c r="M39" s="1048"/>
      <c r="N39" s="1110"/>
      <c r="Q39" s="1111"/>
    </row>
    <row r="40" spans="1:17" ht="28.5" customHeight="1" x14ac:dyDescent="0.25">
      <c r="A40" s="1480" t="s">
        <v>111</v>
      </c>
      <c r="B40" s="1480"/>
      <c r="C40" s="1480"/>
      <c r="D40" s="1480"/>
      <c r="E40" s="1480"/>
      <c r="F40" s="1480"/>
      <c r="G40" s="1480"/>
      <c r="H40" s="1480"/>
      <c r="I40" s="1480"/>
      <c r="J40" s="1480"/>
      <c r="K40" s="111">
        <f>SUM(K39:K39)</f>
        <v>2278680</v>
      </c>
      <c r="L40" s="872"/>
      <c r="M40" s="1112"/>
      <c r="N40" s="1091"/>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16000000</v>
      </c>
      <c r="L41" s="112" t="s">
        <v>113</v>
      </c>
      <c r="N41" s="1113"/>
    </row>
    <row r="42" spans="1:17" ht="30" customHeight="1" x14ac:dyDescent="0.25">
      <c r="A42" s="1480" t="s">
        <v>10574</v>
      </c>
      <c r="B42" s="1480"/>
      <c r="C42" s="1480"/>
      <c r="D42" s="1480"/>
      <c r="E42" s="1480"/>
      <c r="F42" s="1480"/>
      <c r="G42" s="1480"/>
      <c r="H42" s="1480"/>
      <c r="I42" s="1480"/>
      <c r="J42" s="1480"/>
      <c r="K42" s="875">
        <f>K41+K40+K36+K20+K29</f>
        <v>404080336</v>
      </c>
      <c r="L42" s="872"/>
      <c r="M42" s="1114">
        <f>K41+K29+K20+K40+K36</f>
        <v>404080336</v>
      </c>
    </row>
    <row r="43" spans="1:17" s="116" customFormat="1" ht="37.5" customHeight="1" x14ac:dyDescent="0.25">
      <c r="A43" s="1483" t="s">
        <v>115</v>
      </c>
      <c r="B43" s="1483"/>
      <c r="C43" s="1483"/>
      <c r="D43" s="1483"/>
      <c r="E43" s="1483"/>
      <c r="F43" s="1483"/>
      <c r="G43" s="1483"/>
      <c r="H43" s="1483"/>
      <c r="I43" s="1483"/>
      <c r="J43" s="1483"/>
      <c r="K43" s="1483"/>
      <c r="L43" s="1483"/>
      <c r="M43" s="1065"/>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70"/>
      <c r="O44" s="876"/>
      <c r="P44" s="876"/>
    </row>
    <row r="45" spans="1:17" s="119" customFormat="1" ht="54" customHeight="1" x14ac:dyDescent="0.25">
      <c r="A45" s="1479" t="s">
        <v>117</v>
      </c>
      <c r="B45" s="1479"/>
      <c r="C45" s="1479"/>
      <c r="D45" s="1479"/>
      <c r="E45" s="1479"/>
      <c r="F45" s="1479"/>
      <c r="G45" s="1479"/>
      <c r="H45" s="1479"/>
      <c r="I45" s="1479"/>
      <c r="J45" s="1479"/>
      <c r="K45" s="877">
        <f>K42</f>
        <v>404080336</v>
      </c>
      <c r="L45" s="1068" t="s">
        <v>118</v>
      </c>
      <c r="M45" s="1070"/>
      <c r="O45" s="876"/>
      <c r="P45" s="876"/>
    </row>
    <row r="46" spans="1:17" s="119" customFormat="1" ht="14.25" x14ac:dyDescent="0.25">
      <c r="A46" s="1479" t="s">
        <v>119</v>
      </c>
      <c r="B46" s="1479"/>
      <c r="C46" s="1479"/>
      <c r="D46" s="1479"/>
      <c r="E46" s="1479"/>
      <c r="F46" s="1479"/>
      <c r="G46" s="1479"/>
      <c r="H46" s="1479"/>
      <c r="I46" s="1479"/>
      <c r="J46" s="1479"/>
      <c r="K46" s="1479"/>
      <c r="L46" s="1479"/>
      <c r="M46" s="1070"/>
      <c r="O46" s="876"/>
      <c r="P46" s="876"/>
    </row>
    <row r="47" spans="1:17" s="1115" customFormat="1" ht="15" customHeight="1" x14ac:dyDescent="0.25">
      <c r="A47" s="1484" t="s">
        <v>120</v>
      </c>
      <c r="B47" s="1484"/>
      <c r="C47" s="1484"/>
      <c r="D47" s="879"/>
      <c r="E47" s="879"/>
      <c r="F47" s="1485" t="s">
        <v>10444</v>
      </c>
      <c r="G47" s="1485"/>
      <c r="H47" s="1485"/>
      <c r="I47" s="1485"/>
      <c r="J47" s="1485"/>
      <c r="K47" s="879"/>
      <c r="L47" s="1070" t="s">
        <v>122</v>
      </c>
      <c r="M47" s="1070"/>
      <c r="O47" s="753"/>
      <c r="P47" s="753"/>
    </row>
    <row r="48" spans="1:17" s="1115" customFormat="1" x14ac:dyDescent="0.25">
      <c r="A48" s="880"/>
      <c r="B48" s="880"/>
      <c r="C48" s="880"/>
      <c r="L48" s="1070" t="s">
        <v>123</v>
      </c>
      <c r="M48" s="756"/>
      <c r="O48" s="753"/>
      <c r="P48" s="753"/>
    </row>
    <row r="49" spans="1:16" s="1115" customFormat="1" x14ac:dyDescent="0.25">
      <c r="A49" s="881"/>
      <c r="B49" s="761"/>
      <c r="C49" s="761"/>
      <c r="G49" s="761"/>
      <c r="H49" s="761"/>
      <c r="I49" s="882"/>
      <c r="L49" s="883"/>
      <c r="M49" s="761"/>
      <c r="O49" s="753"/>
      <c r="P49" s="753"/>
    </row>
    <row r="50" spans="1:16" s="1115" customFormat="1" x14ac:dyDescent="0.25">
      <c r="A50" s="881"/>
      <c r="B50" s="761"/>
      <c r="C50" s="761"/>
      <c r="G50" s="761"/>
      <c r="H50" s="761"/>
      <c r="I50" s="882"/>
      <c r="L50" s="883"/>
      <c r="M50" s="761"/>
      <c r="O50" s="753"/>
      <c r="P50" s="753"/>
    </row>
    <row r="51" spans="1:16" s="1115" customFormat="1" x14ac:dyDescent="0.25">
      <c r="A51" s="881"/>
      <c r="B51" s="761"/>
      <c r="C51" s="761"/>
      <c r="G51" s="761"/>
      <c r="H51" s="761"/>
      <c r="I51" s="882"/>
      <c r="L51" s="883"/>
      <c r="M51" s="761"/>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ht="22.5" customHeight="1" x14ac:dyDescent="0.25">
      <c r="A55" s="1486" t="s">
        <v>125</v>
      </c>
      <c r="B55" s="1486"/>
      <c r="C55" s="1486"/>
      <c r="D55" s="879"/>
      <c r="E55" s="879"/>
      <c r="F55" s="1485" t="s">
        <v>126</v>
      </c>
      <c r="G55" s="1485"/>
      <c r="H55" s="1485"/>
      <c r="I55" s="1485" t="s">
        <v>126</v>
      </c>
      <c r="J55" s="1485"/>
      <c r="K55" s="879"/>
      <c r="L55" s="1070" t="s">
        <v>127</v>
      </c>
      <c r="M55" s="756"/>
      <c r="O55" s="753"/>
      <c r="P55" s="753"/>
    </row>
  </sheetData>
  <mergeCells count="59">
    <mergeCell ref="A55:C55"/>
    <mergeCell ref="F55:J55"/>
    <mergeCell ref="B38:E38"/>
    <mergeCell ref="B39:E39"/>
    <mergeCell ref="A40:J40"/>
    <mergeCell ref="A41:J41"/>
    <mergeCell ref="A42:J42"/>
    <mergeCell ref="A43:L43"/>
    <mergeCell ref="A44:L44"/>
    <mergeCell ref="A45:J45"/>
    <mergeCell ref="A46:L46"/>
    <mergeCell ref="A47:C47"/>
    <mergeCell ref="F47:J47"/>
    <mergeCell ref="A37:L37"/>
    <mergeCell ref="B31:E31"/>
    <mergeCell ref="G31:H31"/>
    <mergeCell ref="B32:E32"/>
    <mergeCell ref="G32:H32"/>
    <mergeCell ref="B33:E33"/>
    <mergeCell ref="G33:H33"/>
    <mergeCell ref="B34:E34"/>
    <mergeCell ref="G34:H34"/>
    <mergeCell ref="B35:E35"/>
    <mergeCell ref="G35:H35"/>
    <mergeCell ref="A36:J36"/>
    <mergeCell ref="A30:L30"/>
    <mergeCell ref="B22:H22"/>
    <mergeCell ref="I22:L22"/>
    <mergeCell ref="G23:H23"/>
    <mergeCell ref="G24:H24"/>
    <mergeCell ref="A25:H25"/>
    <mergeCell ref="B26:H26"/>
    <mergeCell ref="I26:L26"/>
    <mergeCell ref="B27:C27"/>
    <mergeCell ref="G27:H27"/>
    <mergeCell ref="B28:C28"/>
    <mergeCell ref="G28:H28"/>
    <mergeCell ref="A29:J29"/>
    <mergeCell ref="A21:K21"/>
    <mergeCell ref="A7:L7"/>
    <mergeCell ref="E8:L8"/>
    <mergeCell ref="A9:D9"/>
    <mergeCell ref="E9:G9"/>
    <mergeCell ref="A10:B10"/>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44</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10699</v>
      </c>
      <c r="F8" s="1442"/>
      <c r="G8" s="1442"/>
      <c r="H8" s="1442"/>
      <c r="I8" s="1442"/>
      <c r="J8" s="1442"/>
      <c r="K8" s="1442"/>
      <c r="L8" s="1442"/>
      <c r="N8" s="828"/>
      <c r="O8" s="823"/>
      <c r="P8" s="823"/>
    </row>
    <row r="9" spans="1:22" ht="34.5" customHeight="1" x14ac:dyDescent="0.25">
      <c r="A9" s="1443" t="s">
        <v>9</v>
      </c>
      <c r="B9" s="1443"/>
      <c r="C9" s="1443"/>
      <c r="D9" s="1443"/>
      <c r="E9" s="1444" t="s">
        <v>10700</v>
      </c>
      <c r="F9" s="1444"/>
      <c r="G9" s="1444"/>
      <c r="H9" s="1029"/>
      <c r="I9" s="1029"/>
      <c r="J9" s="1029"/>
      <c r="K9" s="1029"/>
      <c r="L9" s="1029"/>
      <c r="N9" s="828"/>
      <c r="O9" s="823"/>
      <c r="P9" s="823"/>
    </row>
    <row r="10" spans="1:22" ht="22.5" customHeight="1" x14ac:dyDescent="0.25">
      <c r="A10" s="1445" t="s">
        <v>11</v>
      </c>
      <c r="B10" s="1445"/>
      <c r="C10" s="1031"/>
      <c r="E10" s="75" t="s">
        <v>10591</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10701</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I20</f>
        <v>889.4</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10702</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10703</v>
      </c>
      <c r="M18" s="97">
        <v>550000</v>
      </c>
      <c r="N18" s="1007"/>
      <c r="O18" s="1007"/>
      <c r="P18" s="1007"/>
      <c r="Q18" s="1007"/>
      <c r="R18" s="1007"/>
      <c r="S18" s="1007"/>
      <c r="T18" s="1007"/>
    </row>
    <row r="19" spans="1:20" s="2" customFormat="1" ht="85.5" customHeight="1" x14ac:dyDescent="0.25">
      <c r="A19" s="1039">
        <v>1</v>
      </c>
      <c r="B19" s="902">
        <v>34</v>
      </c>
      <c r="C19" s="1049">
        <v>96</v>
      </c>
      <c r="D19" s="35" t="s">
        <v>18</v>
      </c>
      <c r="E19" s="901" t="s">
        <v>10450</v>
      </c>
      <c r="F19" s="1043">
        <v>2</v>
      </c>
      <c r="G19" s="841">
        <f>0.3*530000</f>
        <v>159000</v>
      </c>
      <c r="H19" s="904">
        <v>1.19</v>
      </c>
      <c r="I19" s="1517">
        <v>889.4</v>
      </c>
      <c r="J19" s="1518"/>
      <c r="K19" s="844">
        <f>ROUND(G19*H19*I19,)</f>
        <v>168283374</v>
      </c>
      <c r="L19" s="1034" t="str">
        <f>E12</f>
        <v>Đường nội ấp Bình Tiến đoạn từ Đường Bình Tiến, Xuân Phú - Xuân Tây (xã Xuân Phú) đến Ranh giới xã Suối Cát cũ</v>
      </c>
      <c r="M19" s="1008">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19">
        <f>SUM(I19:I19)</f>
        <v>889.4</v>
      </c>
      <c r="J20" s="1520"/>
      <c r="K20" s="848">
        <f>SUM(K19:K19)</f>
        <v>168283374</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1028" t="s">
        <v>10361</v>
      </c>
      <c r="E23" s="1028" t="s">
        <v>29</v>
      </c>
      <c r="F23" s="1028" t="s">
        <v>30</v>
      </c>
      <c r="G23" s="1469" t="s">
        <v>31</v>
      </c>
      <c r="H23" s="1469"/>
      <c r="I23" s="852" t="s">
        <v>33</v>
      </c>
      <c r="J23" s="1028" t="s">
        <v>44</v>
      </c>
      <c r="K23" s="1028" t="s">
        <v>35</v>
      </c>
      <c r="L23" s="49" t="s">
        <v>41</v>
      </c>
      <c r="M23" s="1030"/>
    </row>
    <row r="24" spans="1:20" ht="113.25" customHeight="1" x14ac:dyDescent="0.25">
      <c r="A24" s="1020">
        <f t="shared" ref="A24:G24" si="0">A19</f>
        <v>1</v>
      </c>
      <c r="B24" s="1020">
        <f t="shared" si="0"/>
        <v>34</v>
      </c>
      <c r="C24" s="36">
        <f t="shared" si="0"/>
        <v>96</v>
      </c>
      <c r="D24" s="1020" t="str">
        <f t="shared" si="0"/>
        <v>m²</v>
      </c>
      <c r="E24" s="1020" t="str">
        <f t="shared" si="0"/>
        <v>LUK</v>
      </c>
      <c r="F24" s="60">
        <f t="shared" si="0"/>
        <v>2</v>
      </c>
      <c r="G24" s="1560">
        <f t="shared" si="0"/>
        <v>159000</v>
      </c>
      <c r="H24" s="1560"/>
      <c r="I24" s="855">
        <f>I19</f>
        <v>889.4</v>
      </c>
      <c r="J24" s="839">
        <v>1.5</v>
      </c>
      <c r="K24" s="63">
        <f>G24*I24*J24</f>
        <v>212121900</v>
      </c>
      <c r="L24" s="1084" t="s">
        <v>10749</v>
      </c>
      <c r="M24" s="1030"/>
    </row>
    <row r="25" spans="1:20" s="116" customFormat="1" ht="33" customHeight="1" x14ac:dyDescent="0.25">
      <c r="A25" s="1289" t="s">
        <v>10368</v>
      </c>
      <c r="B25" s="1289"/>
      <c r="C25" s="1289"/>
      <c r="D25" s="1289"/>
      <c r="E25" s="1289"/>
      <c r="F25" s="1289"/>
      <c r="G25" s="1289"/>
      <c r="H25" s="1289"/>
      <c r="I25" s="846">
        <f>SUM(I24:I24)</f>
        <v>889.4</v>
      </c>
      <c r="J25" s="893"/>
      <c r="K25" s="894">
        <f>SUM(K24:K24)</f>
        <v>212121900</v>
      </c>
      <c r="L25" s="895"/>
      <c r="M25" s="1030"/>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1020"/>
      <c r="B27" s="1469" t="s">
        <v>10371</v>
      </c>
      <c r="C27" s="1469"/>
      <c r="D27" s="1028" t="s">
        <v>50</v>
      </c>
      <c r="E27" s="1028" t="s">
        <v>51</v>
      </c>
      <c r="F27" s="1028" t="s">
        <v>52</v>
      </c>
      <c r="G27" s="1469" t="s">
        <v>53</v>
      </c>
      <c r="H27" s="1469"/>
      <c r="I27" s="859" t="s">
        <v>54</v>
      </c>
      <c r="J27" s="1028" t="s">
        <v>44</v>
      </c>
      <c r="K27" s="860" t="s">
        <v>35</v>
      </c>
      <c r="L27" s="861" t="s">
        <v>41</v>
      </c>
      <c r="M27" s="821"/>
      <c r="O27" s="862"/>
      <c r="P27" s="862"/>
    </row>
    <row r="28" spans="1:20" ht="34.5" customHeight="1" x14ac:dyDescent="0.25">
      <c r="A28" s="1020"/>
      <c r="B28" s="1285" t="s">
        <v>10372</v>
      </c>
      <c r="C28" s="1285"/>
      <c r="D28" s="1020"/>
      <c r="E28" s="1020" t="s">
        <v>56</v>
      </c>
      <c r="F28" s="1020">
        <v>6</v>
      </c>
      <c r="G28" s="1286">
        <f>20000*30</f>
        <v>600000</v>
      </c>
      <c r="H28" s="1286"/>
      <c r="I28" s="1020">
        <v>1</v>
      </c>
      <c r="J28" s="727">
        <v>0.5</v>
      </c>
      <c r="K28" s="73">
        <f>F28*G28*I28*J28</f>
        <v>1800000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213921900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33" t="s">
        <v>60</v>
      </c>
      <c r="G31" s="1480" t="s">
        <v>31</v>
      </c>
      <c r="H31" s="1480"/>
      <c r="I31" s="865" t="s">
        <v>61</v>
      </c>
      <c r="J31" s="866" t="s">
        <v>34</v>
      </c>
      <c r="K31" s="1027" t="s">
        <v>35</v>
      </c>
      <c r="L31" s="853" t="s">
        <v>41</v>
      </c>
    </row>
    <row r="32" spans="1:20" ht="40.5" hidden="1" customHeight="1" x14ac:dyDescent="0.25">
      <c r="A32" s="1020">
        <v>1</v>
      </c>
      <c r="B32" s="1508" t="str">
        <f>'vật kiến trúc 2026'!B440</f>
        <v>Đồng hồ điện phụ</v>
      </c>
      <c r="C32" s="1508"/>
      <c r="D32" s="1508"/>
      <c r="E32" s="1508"/>
      <c r="F32" s="1019"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1020">
        <v>2</v>
      </c>
      <c r="B33" s="1508" t="str">
        <f>'vật kiến trúc 2026'!B277</f>
        <v>Trụ sắt tráng kẽm D90 cao 6m</v>
      </c>
      <c r="C33" s="1508"/>
      <c r="D33" s="1508"/>
      <c r="E33" s="1508"/>
      <c r="F33" s="1019"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020">
        <v>3</v>
      </c>
      <c r="B34" s="1508" t="str">
        <f>'vật kiến trúc 2026'!B35</f>
        <v>Giếng khoan Ф 140, ống chống nhựa</v>
      </c>
      <c r="C34" s="1508"/>
      <c r="D34" s="1508"/>
      <c r="E34" s="1508"/>
      <c r="F34" s="1019"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1020">
        <v>4</v>
      </c>
      <c r="B35" s="1508" t="str">
        <f>B34</f>
        <v>Giếng khoan Ф 140, ống chống nhựa</v>
      </c>
      <c r="C35" s="1508"/>
      <c r="D35" s="1508"/>
      <c r="E35" s="1508"/>
      <c r="F35" s="1019"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1027" t="s">
        <v>25</v>
      </c>
      <c r="B38" s="1480" t="s">
        <v>87</v>
      </c>
      <c r="C38" s="1480"/>
      <c r="D38" s="1480"/>
      <c r="E38" s="1480"/>
      <c r="F38" s="1027" t="s">
        <v>60</v>
      </c>
      <c r="G38" s="1027" t="s">
        <v>31</v>
      </c>
      <c r="H38" s="1033" t="s">
        <v>10516</v>
      </c>
      <c r="I38" s="865" t="s">
        <v>61</v>
      </c>
      <c r="J38" s="866" t="s">
        <v>34</v>
      </c>
      <c r="K38" s="1027" t="s">
        <v>35</v>
      </c>
      <c r="L38" s="853" t="s">
        <v>41</v>
      </c>
      <c r="M38" s="3"/>
      <c r="N38" s="2"/>
      <c r="O38" s="927"/>
      <c r="P38" s="928"/>
      <c r="Q38" s="932"/>
    </row>
    <row r="39" spans="1:17" ht="39" customHeight="1" x14ac:dyDescent="0.25">
      <c r="A39" s="1020">
        <v>1</v>
      </c>
      <c r="B39" s="1544" t="str">
        <f>'CÂY TRỒNG 2026'!B4</f>
        <v>Cây lúa Hè Thu, Mùa</v>
      </c>
      <c r="C39" s="1544"/>
      <c r="D39" s="1544"/>
      <c r="E39" s="1544"/>
      <c r="F39" s="1019" t="str">
        <f>VLOOKUP(B39,'[3]CÂY TRỒNG 2026'!$B$3:$D$10269,2,0)</f>
        <v>ha</v>
      </c>
      <c r="G39" s="732">
        <f>VLOOKUP(B39,'[3]CÂY TRỒNG 2026'!$B$3:$D$10269,3,0)</f>
        <v>25500000</v>
      </c>
      <c r="H39" s="909">
        <f>VLOOKUP(B39,'CÂY TRỒNG 2026'!$B$3:$E$9990,4,0)</f>
        <v>0</v>
      </c>
      <c r="I39" s="870">
        <f>I20/10000</f>
        <v>8.8939999999999991E-2</v>
      </c>
      <c r="J39" s="727">
        <v>1</v>
      </c>
      <c r="K39" s="1032">
        <f t="shared" ref="K39" si="2">ROUND(G39*I39*J39,)</f>
        <v>2267970</v>
      </c>
      <c r="L39" s="934"/>
      <c r="M39" s="1048"/>
      <c r="N39" s="90"/>
      <c r="Q39" s="933"/>
    </row>
    <row r="40" spans="1:17" ht="28.5" customHeight="1" x14ac:dyDescent="0.25">
      <c r="A40" s="1480" t="s">
        <v>111</v>
      </c>
      <c r="B40" s="1480"/>
      <c r="C40" s="1480"/>
      <c r="D40" s="1480"/>
      <c r="E40" s="1480"/>
      <c r="F40" s="1480"/>
      <c r="G40" s="1480"/>
      <c r="H40" s="1480"/>
      <c r="I40" s="1480"/>
      <c r="J40" s="1480"/>
      <c r="K40" s="111">
        <f>SUM(K39:K39)</f>
        <v>2267970</v>
      </c>
      <c r="L40" s="872"/>
      <c r="M40" s="874"/>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16000000</v>
      </c>
      <c r="L41" s="112" t="s">
        <v>113</v>
      </c>
      <c r="N41" s="921"/>
    </row>
    <row r="42" spans="1:17" ht="30" customHeight="1" x14ac:dyDescent="0.25">
      <c r="A42" s="1480" t="s">
        <v>10574</v>
      </c>
      <c r="B42" s="1480"/>
      <c r="C42" s="1480"/>
      <c r="D42" s="1480"/>
      <c r="E42" s="1480"/>
      <c r="F42" s="1480"/>
      <c r="G42" s="1480"/>
      <c r="H42" s="1480"/>
      <c r="I42" s="1480"/>
      <c r="J42" s="1480"/>
      <c r="K42" s="875">
        <f>K41+K40+K36+K20+K29</f>
        <v>400473244</v>
      </c>
      <c r="L42" s="872"/>
      <c r="M42" s="114">
        <f>K41+K29+K20+K40+K36</f>
        <v>400473244</v>
      </c>
    </row>
    <row r="43" spans="1:17" s="116" customFormat="1" ht="37.5" customHeight="1" x14ac:dyDescent="0.25">
      <c r="A43" s="1483" t="s">
        <v>115</v>
      </c>
      <c r="B43" s="1483"/>
      <c r="C43" s="1483"/>
      <c r="D43" s="1483"/>
      <c r="E43" s="1483"/>
      <c r="F43" s="1483"/>
      <c r="G43" s="1483"/>
      <c r="H43" s="1483"/>
      <c r="I43" s="1483"/>
      <c r="J43" s="1483"/>
      <c r="K43" s="1483"/>
      <c r="L43" s="1483"/>
      <c r="M43" s="1030"/>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25"/>
      <c r="O44" s="876"/>
      <c r="P44" s="876"/>
    </row>
    <row r="45" spans="1:17" s="119" customFormat="1" ht="54" customHeight="1" x14ac:dyDescent="0.25">
      <c r="A45" s="1479" t="s">
        <v>117</v>
      </c>
      <c r="B45" s="1479"/>
      <c r="C45" s="1479"/>
      <c r="D45" s="1479"/>
      <c r="E45" s="1479"/>
      <c r="F45" s="1479"/>
      <c r="G45" s="1479"/>
      <c r="H45" s="1479"/>
      <c r="I45" s="1479"/>
      <c r="J45" s="1479"/>
      <c r="K45" s="877">
        <f>K42</f>
        <v>400473244</v>
      </c>
      <c r="L45" s="1026" t="s">
        <v>118</v>
      </c>
      <c r="M45" s="1025"/>
      <c r="O45" s="876"/>
      <c r="P45" s="876"/>
    </row>
    <row r="46" spans="1:17" s="119" customFormat="1" ht="14.25" x14ac:dyDescent="0.25">
      <c r="A46" s="1479" t="s">
        <v>119</v>
      </c>
      <c r="B46" s="1479"/>
      <c r="C46" s="1479"/>
      <c r="D46" s="1479"/>
      <c r="E46" s="1479"/>
      <c r="F46" s="1479"/>
      <c r="G46" s="1479"/>
      <c r="H46" s="1479"/>
      <c r="I46" s="1479"/>
      <c r="J46" s="1479"/>
      <c r="K46" s="1479"/>
      <c r="L46" s="1479"/>
      <c r="M46" s="1025"/>
      <c r="O46" s="876"/>
      <c r="P46" s="876"/>
    </row>
    <row r="47" spans="1:17" s="123" customFormat="1" ht="15" customHeight="1" x14ac:dyDescent="0.25">
      <c r="A47" s="1484" t="s">
        <v>120</v>
      </c>
      <c r="B47" s="1484"/>
      <c r="C47" s="1484"/>
      <c r="D47" s="879"/>
      <c r="E47" s="879"/>
      <c r="F47" s="1485" t="s">
        <v>10444</v>
      </c>
      <c r="G47" s="1485"/>
      <c r="H47" s="1485"/>
      <c r="I47" s="1485"/>
      <c r="J47" s="1485"/>
      <c r="K47" s="879"/>
      <c r="L47" s="1025" t="s">
        <v>122</v>
      </c>
      <c r="M47" s="1025"/>
      <c r="O47" s="753"/>
      <c r="P47" s="753"/>
    </row>
    <row r="48" spans="1:17" s="123" customFormat="1" x14ac:dyDescent="0.25">
      <c r="A48" s="880"/>
      <c r="B48" s="880"/>
      <c r="C48" s="880"/>
      <c r="L48" s="1025"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1025" t="s">
        <v>127</v>
      </c>
      <c r="M55" s="756"/>
      <c r="O55" s="753"/>
      <c r="P55" s="753"/>
    </row>
  </sheetData>
  <mergeCells count="59">
    <mergeCell ref="A55:C55"/>
    <mergeCell ref="F55:J55"/>
    <mergeCell ref="B38:E38"/>
    <mergeCell ref="B39:E39"/>
    <mergeCell ref="A40:J40"/>
    <mergeCell ref="A41:J41"/>
    <mergeCell ref="A42:J42"/>
    <mergeCell ref="A43:L43"/>
    <mergeCell ref="A44:L44"/>
    <mergeCell ref="A45:J45"/>
    <mergeCell ref="A46:L46"/>
    <mergeCell ref="A47:C47"/>
    <mergeCell ref="F47:J47"/>
    <mergeCell ref="A37:L37"/>
    <mergeCell ref="B31:E31"/>
    <mergeCell ref="G31:H31"/>
    <mergeCell ref="B32:E32"/>
    <mergeCell ref="G32:H32"/>
    <mergeCell ref="B33:E33"/>
    <mergeCell ref="G33:H33"/>
    <mergeCell ref="B34:E34"/>
    <mergeCell ref="G34:H34"/>
    <mergeCell ref="B35:E35"/>
    <mergeCell ref="G35:H35"/>
    <mergeCell ref="A36:J36"/>
    <mergeCell ref="A30:L30"/>
    <mergeCell ref="B22:H22"/>
    <mergeCell ref="I22:L22"/>
    <mergeCell ref="G23:H23"/>
    <mergeCell ref="G24:H24"/>
    <mergeCell ref="A25:H25"/>
    <mergeCell ref="B26:H26"/>
    <mergeCell ref="I26:L26"/>
    <mergeCell ref="B27:C27"/>
    <mergeCell ref="G27:H27"/>
    <mergeCell ref="B28:C28"/>
    <mergeCell ref="G28:H28"/>
    <mergeCell ref="A29:J29"/>
    <mergeCell ref="A21:K21"/>
    <mergeCell ref="A7:L7"/>
    <mergeCell ref="E8:L8"/>
    <mergeCell ref="A9:D9"/>
    <mergeCell ref="E9:G9"/>
    <mergeCell ref="A10:B10"/>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45</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10704</v>
      </c>
      <c r="F8" s="1442"/>
      <c r="G8" s="1442"/>
      <c r="H8" s="1442"/>
      <c r="I8" s="1442"/>
      <c r="J8" s="1442"/>
      <c r="K8" s="1442"/>
      <c r="L8" s="1442"/>
      <c r="N8" s="828"/>
      <c r="O8" s="823"/>
      <c r="P8" s="823"/>
    </row>
    <row r="9" spans="1:22" ht="34.5" customHeight="1" x14ac:dyDescent="0.25">
      <c r="A9" s="1443" t="s">
        <v>9</v>
      </c>
      <c r="B9" s="1443"/>
      <c r="C9" s="1443"/>
      <c r="D9" s="1443"/>
      <c r="E9" s="1444" t="s">
        <v>10705</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10521</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I20</f>
        <v>28.7</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10706</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10707</v>
      </c>
      <c r="M18" s="97">
        <v>550000</v>
      </c>
      <c r="N18" s="1007"/>
      <c r="O18" s="1007"/>
      <c r="P18" s="1007"/>
      <c r="Q18" s="1007"/>
      <c r="R18" s="1007"/>
      <c r="S18" s="1007"/>
      <c r="T18" s="1007"/>
    </row>
    <row r="19" spans="1:20" s="2" customFormat="1" ht="85.5" customHeight="1" x14ac:dyDescent="0.25">
      <c r="A19" s="1039">
        <v>1</v>
      </c>
      <c r="B19" s="899">
        <v>177</v>
      </c>
      <c r="C19" s="899">
        <v>80</v>
      </c>
      <c r="D19" s="35" t="s">
        <v>18</v>
      </c>
      <c r="E19" s="901" t="s">
        <v>10450</v>
      </c>
      <c r="F19" s="1043">
        <v>2</v>
      </c>
      <c r="G19" s="841">
        <f>0.3*530000</f>
        <v>159000</v>
      </c>
      <c r="H19" s="904">
        <v>1.19</v>
      </c>
      <c r="I19" s="1510">
        <v>28.7</v>
      </c>
      <c r="J19" s="1511"/>
      <c r="K19" s="844">
        <f>ROUND(G19*H19*I19,)</f>
        <v>5430327</v>
      </c>
      <c r="L19" s="1034" t="str">
        <f>E12</f>
        <v>Đường nội ấp Bình Tiến (xã Xuân Phú), từ đường Bình Tiến, Xuân Phú - Xuân Tây (xã Xuân Phú) đến ranh giới xã Suối Cát</v>
      </c>
      <c r="M19" s="1008">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12">
        <f>SUM(I19:I19)</f>
        <v>28.7</v>
      </c>
      <c r="J20" s="1513"/>
      <c r="K20" s="848">
        <f>SUM(K19:K19)</f>
        <v>5430327</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53"/>
      <c r="B23" s="850" t="s">
        <v>26</v>
      </c>
      <c r="C23" s="851" t="s">
        <v>27</v>
      </c>
      <c r="D23" s="1028" t="s">
        <v>10361</v>
      </c>
      <c r="E23" s="1028" t="s">
        <v>29</v>
      </c>
      <c r="F23" s="1028" t="s">
        <v>30</v>
      </c>
      <c r="G23" s="1469" t="s">
        <v>31</v>
      </c>
      <c r="H23" s="1469"/>
      <c r="I23" s="852" t="s">
        <v>33</v>
      </c>
      <c r="J23" s="1028" t="s">
        <v>44</v>
      </c>
      <c r="K23" s="1028" t="s">
        <v>35</v>
      </c>
      <c r="L23" s="49" t="s">
        <v>41</v>
      </c>
      <c r="M23" s="1030"/>
    </row>
    <row r="24" spans="1:20" ht="123.75" customHeight="1" x14ac:dyDescent="0.25">
      <c r="A24" s="1020">
        <f t="shared" ref="A24:G24" si="0">A19</f>
        <v>1</v>
      </c>
      <c r="B24" s="1020">
        <f t="shared" si="0"/>
        <v>177</v>
      </c>
      <c r="C24" s="36">
        <f t="shared" si="0"/>
        <v>80</v>
      </c>
      <c r="D24" s="1020" t="str">
        <f t="shared" si="0"/>
        <v>m²</v>
      </c>
      <c r="E24" s="1020" t="str">
        <f t="shared" si="0"/>
        <v>LUK</v>
      </c>
      <c r="F24" s="60">
        <f t="shared" si="0"/>
        <v>2</v>
      </c>
      <c r="G24" s="1560">
        <f t="shared" si="0"/>
        <v>159000</v>
      </c>
      <c r="H24" s="1560"/>
      <c r="I24" s="855">
        <f>I19</f>
        <v>28.7</v>
      </c>
      <c r="J24" s="839">
        <v>1.5</v>
      </c>
      <c r="K24" s="63">
        <f>G24*I24*J24</f>
        <v>6844950</v>
      </c>
      <c r="L24" s="1084" t="s">
        <v>10749</v>
      </c>
      <c r="M24" s="1030"/>
    </row>
    <row r="25" spans="1:20" s="116" customFormat="1" ht="33" customHeight="1" x14ac:dyDescent="0.25">
      <c r="A25" s="1289" t="s">
        <v>10368</v>
      </c>
      <c r="B25" s="1289"/>
      <c r="C25" s="1289"/>
      <c r="D25" s="1289"/>
      <c r="E25" s="1289"/>
      <c r="F25" s="1289"/>
      <c r="G25" s="1289"/>
      <c r="H25" s="1289"/>
      <c r="I25" s="846">
        <f>SUM(I24:I24)</f>
        <v>28.7</v>
      </c>
      <c r="J25" s="893"/>
      <c r="K25" s="894">
        <f>SUM(K24:K24)</f>
        <v>6844950</v>
      </c>
      <c r="L25" s="895"/>
      <c r="M25" s="1030"/>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2" customFormat="1" ht="67.5" customHeight="1" x14ac:dyDescent="0.25">
      <c r="A27" s="1020"/>
      <c r="B27" s="1469" t="s">
        <v>10371</v>
      </c>
      <c r="C27" s="1469"/>
      <c r="D27" s="1028" t="s">
        <v>50</v>
      </c>
      <c r="E27" s="1028" t="s">
        <v>51</v>
      </c>
      <c r="F27" s="1028" t="s">
        <v>52</v>
      </c>
      <c r="G27" s="1469" t="s">
        <v>53</v>
      </c>
      <c r="H27" s="1469"/>
      <c r="I27" s="859" t="s">
        <v>54</v>
      </c>
      <c r="J27" s="1028" t="s">
        <v>44</v>
      </c>
      <c r="K27" s="860" t="s">
        <v>35</v>
      </c>
      <c r="L27" s="861" t="s">
        <v>41</v>
      </c>
      <c r="M27" s="821"/>
      <c r="O27" s="862"/>
      <c r="P27" s="862"/>
    </row>
    <row r="28" spans="1:20" ht="34.5" customHeight="1" x14ac:dyDescent="0.25">
      <c r="A28" s="1020"/>
      <c r="B28" s="1285" t="s">
        <v>10372</v>
      </c>
      <c r="C28" s="1285"/>
      <c r="D28" s="1020"/>
      <c r="E28" s="1020" t="s">
        <v>56</v>
      </c>
      <c r="F28" s="1020">
        <v>6</v>
      </c>
      <c r="G28" s="1286">
        <f>20000*30</f>
        <v>600000</v>
      </c>
      <c r="H28" s="1286"/>
      <c r="I28" s="1020">
        <v>1</v>
      </c>
      <c r="J28" s="727">
        <v>0.5</v>
      </c>
      <c r="K28" s="73">
        <f>F28*G28*I28*J28</f>
        <v>1800000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8644950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33" t="s">
        <v>60</v>
      </c>
      <c r="G31" s="1480" t="s">
        <v>31</v>
      </c>
      <c r="H31" s="1480"/>
      <c r="I31" s="865" t="s">
        <v>61</v>
      </c>
      <c r="J31" s="866" t="s">
        <v>34</v>
      </c>
      <c r="K31" s="1027" t="s">
        <v>35</v>
      </c>
      <c r="L31" s="853" t="s">
        <v>41</v>
      </c>
    </row>
    <row r="32" spans="1:20" ht="40.5" hidden="1" customHeight="1" x14ac:dyDescent="0.25">
      <c r="A32" s="1020">
        <v>1</v>
      </c>
      <c r="B32" s="1508" t="str">
        <f>'vật kiến trúc 2026'!B440</f>
        <v>Đồng hồ điện phụ</v>
      </c>
      <c r="C32" s="1508"/>
      <c r="D32" s="1508"/>
      <c r="E32" s="1508"/>
      <c r="F32" s="1019" t="str">
        <f>VLOOKUP(B32,'[3]vật kiến trúc 2026'!$B$3:$D$442,2,0)</f>
        <v>cái</v>
      </c>
      <c r="G32" s="1509">
        <f>VLOOKUP(B32,'[3]vật kiến trúc 2026'!B31:$D$442,3,0)</f>
        <v>750000</v>
      </c>
      <c r="H32" s="1509"/>
      <c r="I32" s="936">
        <v>1</v>
      </c>
      <c r="J32" s="868">
        <v>0.8</v>
      </c>
      <c r="K32" s="844">
        <f t="shared" ref="K32:K35" si="1">ROUND(G32*I32*J32,)</f>
        <v>600000</v>
      </c>
      <c r="L32" s="869" t="e">
        <f>VLOOKUP(B32,'[3]vật kiến trúc 2026'!B32:$L$442,4,0)</f>
        <v>#REF!</v>
      </c>
    </row>
    <row r="33" spans="1:17" ht="40.5" hidden="1" customHeight="1" x14ac:dyDescent="0.25">
      <c r="A33" s="1020">
        <v>2</v>
      </c>
      <c r="B33" s="1508" t="str">
        <f>'vật kiến trúc 2026'!B277</f>
        <v>Trụ sắt tráng kẽm D90 cao 6m</v>
      </c>
      <c r="C33" s="1508"/>
      <c r="D33" s="1508"/>
      <c r="E33" s="1508"/>
      <c r="F33" s="1019" t="str">
        <f>VLOOKUP(B33,'[3]vật kiến trúc 2026'!$B$3:$D$442,2,0)</f>
        <v>trụ</v>
      </c>
      <c r="G33" s="1509">
        <f>VLOOKUP(B33,'[3]vật kiến trúc 2026'!B32:$D$442,3,0)</f>
        <v>864000</v>
      </c>
      <c r="H33" s="1509"/>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020">
        <v>3</v>
      </c>
      <c r="B34" s="1508" t="str">
        <f>'vật kiến trúc 2026'!B35</f>
        <v>Giếng khoan Ф 140, ống chống nhựa</v>
      </c>
      <c r="C34" s="1508"/>
      <c r="D34" s="1508"/>
      <c r="E34" s="1508"/>
      <c r="F34" s="1019" t="str">
        <f>VLOOKUP(B34,'[3]vật kiến trúc 2026'!$B$3:$D$442,2,0)</f>
        <v>mét</v>
      </c>
      <c r="G34" s="1509">
        <f>VLOOKUP(B34,'[3]vật kiến trúc 2026'!B33:$D$442,3,0)</f>
        <v>864000</v>
      </c>
      <c r="H34" s="1509"/>
      <c r="I34" s="906">
        <v>69</v>
      </c>
      <c r="J34" s="868">
        <v>0.8</v>
      </c>
      <c r="K34" s="844">
        <f t="shared" si="1"/>
        <v>47692800</v>
      </c>
      <c r="L34" s="869" t="e">
        <f>VLOOKUP(B34,'[3]vật kiến trúc 2026'!B34:$L$442,4,0)</f>
        <v>#REF!</v>
      </c>
    </row>
    <row r="35" spans="1:17" ht="40.5" hidden="1" customHeight="1" x14ac:dyDescent="0.25">
      <c r="A35" s="1020">
        <v>4</v>
      </c>
      <c r="B35" s="1508" t="str">
        <f>B34</f>
        <v>Giếng khoan Ф 140, ống chống nhựa</v>
      </c>
      <c r="C35" s="1508"/>
      <c r="D35" s="1508"/>
      <c r="E35" s="1508"/>
      <c r="F35" s="1019" t="str">
        <f>VLOOKUP(B35,'[3]vật kiến trúc 2026'!$B$3:$D$442,2,0)</f>
        <v>mét</v>
      </c>
      <c r="G35" s="1509">
        <f>VLOOKUP(B35,'[3]vật kiến trúc 2026'!B34:$D$442,3,0)</f>
        <v>864000</v>
      </c>
      <c r="H35" s="1509"/>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03"/>
      <c r="N37" s="926"/>
      <c r="O37" s="931"/>
    </row>
    <row r="38" spans="1:17" ht="56.25" customHeight="1" x14ac:dyDescent="0.25">
      <c r="A38" s="1027" t="s">
        <v>25</v>
      </c>
      <c r="B38" s="1480" t="s">
        <v>87</v>
      </c>
      <c r="C38" s="1480"/>
      <c r="D38" s="1480"/>
      <c r="E38" s="1480"/>
      <c r="F38" s="1027" t="s">
        <v>60</v>
      </c>
      <c r="G38" s="1027" t="s">
        <v>31</v>
      </c>
      <c r="H38" s="1033" t="s">
        <v>10516</v>
      </c>
      <c r="I38" s="865" t="s">
        <v>61</v>
      </c>
      <c r="J38" s="866" t="s">
        <v>34</v>
      </c>
      <c r="K38" s="1027" t="s">
        <v>35</v>
      </c>
      <c r="L38" s="853" t="s">
        <v>41</v>
      </c>
      <c r="M38" s="3"/>
      <c r="N38" s="2"/>
      <c r="O38" s="927"/>
      <c r="P38" s="928"/>
      <c r="Q38" s="932"/>
    </row>
    <row r="39" spans="1:17" ht="39" customHeight="1" x14ac:dyDescent="0.25">
      <c r="A39" s="1020">
        <v>1</v>
      </c>
      <c r="B39" s="1544" t="str">
        <f>'CÂY TRỒNG 2026'!B4</f>
        <v>Cây lúa Hè Thu, Mùa</v>
      </c>
      <c r="C39" s="1544"/>
      <c r="D39" s="1544"/>
      <c r="E39" s="1544"/>
      <c r="F39" s="1019" t="str">
        <f>VLOOKUP(B39,'[3]CÂY TRỒNG 2026'!$B$3:$D$10269,2,0)</f>
        <v>ha</v>
      </c>
      <c r="G39" s="732">
        <f>VLOOKUP(B39,'[3]CÂY TRỒNG 2026'!$B$3:$D$10269,3,0)</f>
        <v>25500000</v>
      </c>
      <c r="H39" s="909">
        <f>VLOOKUP(B39,'CÂY TRỒNG 2026'!$B$3:$E$9990,4,0)</f>
        <v>0</v>
      </c>
      <c r="I39" s="870">
        <f>I20/10000</f>
        <v>2.8699999999999997E-3</v>
      </c>
      <c r="J39" s="727">
        <v>1</v>
      </c>
      <c r="K39" s="1032">
        <f t="shared" ref="K39" si="2">ROUND(G39*I39*J39,)</f>
        <v>73185</v>
      </c>
      <c r="L39" s="934"/>
      <c r="M39" s="1048"/>
      <c r="N39" s="90"/>
      <c r="Q39" s="933"/>
    </row>
    <row r="40" spans="1:17" ht="28.5" customHeight="1" x14ac:dyDescent="0.25">
      <c r="A40" s="1480" t="s">
        <v>111</v>
      </c>
      <c r="B40" s="1480"/>
      <c r="C40" s="1480"/>
      <c r="D40" s="1480"/>
      <c r="E40" s="1480"/>
      <c r="F40" s="1480"/>
      <c r="G40" s="1480"/>
      <c r="H40" s="1480"/>
      <c r="I40" s="1480"/>
      <c r="J40" s="1480"/>
      <c r="K40" s="111">
        <f>SUM(K39:K39)</f>
        <v>73185</v>
      </c>
      <c r="L40" s="872"/>
      <c r="M40" s="874"/>
      <c r="N40" s="3"/>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2000000</v>
      </c>
      <c r="L41" s="112" t="s">
        <v>113</v>
      </c>
      <c r="N41" s="921"/>
    </row>
    <row r="42" spans="1:17" ht="30" customHeight="1" x14ac:dyDescent="0.25">
      <c r="A42" s="1480" t="s">
        <v>10574</v>
      </c>
      <c r="B42" s="1480"/>
      <c r="C42" s="1480"/>
      <c r="D42" s="1480"/>
      <c r="E42" s="1480"/>
      <c r="F42" s="1480"/>
      <c r="G42" s="1480"/>
      <c r="H42" s="1480"/>
      <c r="I42" s="1480"/>
      <c r="J42" s="1480"/>
      <c r="K42" s="875">
        <f>K41+K40+K36+K20+K29</f>
        <v>16148462</v>
      </c>
      <c r="L42" s="872"/>
      <c r="M42" s="114">
        <f>K41+K29+K20+K40+K36</f>
        <v>16148462</v>
      </c>
    </row>
    <row r="43" spans="1:17" s="116" customFormat="1" ht="37.5" customHeight="1" x14ac:dyDescent="0.25">
      <c r="A43" s="1483" t="s">
        <v>115</v>
      </c>
      <c r="B43" s="1483"/>
      <c r="C43" s="1483"/>
      <c r="D43" s="1483"/>
      <c r="E43" s="1483"/>
      <c r="F43" s="1483"/>
      <c r="G43" s="1483"/>
      <c r="H43" s="1483"/>
      <c r="I43" s="1483"/>
      <c r="J43" s="1483"/>
      <c r="K43" s="1483"/>
      <c r="L43" s="1483"/>
      <c r="M43" s="1030"/>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25"/>
      <c r="O44" s="876"/>
      <c r="P44" s="876"/>
    </row>
    <row r="45" spans="1:17" s="119" customFormat="1" ht="54" customHeight="1" x14ac:dyDescent="0.25">
      <c r="A45" s="1479" t="s">
        <v>117</v>
      </c>
      <c r="B45" s="1479"/>
      <c r="C45" s="1479"/>
      <c r="D45" s="1479"/>
      <c r="E45" s="1479"/>
      <c r="F45" s="1479"/>
      <c r="G45" s="1479"/>
      <c r="H45" s="1479"/>
      <c r="I45" s="1479"/>
      <c r="J45" s="1479"/>
      <c r="K45" s="877">
        <f>K42</f>
        <v>16148462</v>
      </c>
      <c r="L45" s="1026" t="s">
        <v>118</v>
      </c>
      <c r="M45" s="1025"/>
      <c r="O45" s="876"/>
      <c r="P45" s="876"/>
    </row>
    <row r="46" spans="1:17" s="119" customFormat="1" ht="14.25" x14ac:dyDescent="0.25">
      <c r="A46" s="1479" t="s">
        <v>119</v>
      </c>
      <c r="B46" s="1479"/>
      <c r="C46" s="1479"/>
      <c r="D46" s="1479"/>
      <c r="E46" s="1479"/>
      <c r="F46" s="1479"/>
      <c r="G46" s="1479"/>
      <c r="H46" s="1479"/>
      <c r="I46" s="1479"/>
      <c r="J46" s="1479"/>
      <c r="K46" s="1479"/>
      <c r="L46" s="1479"/>
      <c r="M46" s="1025"/>
      <c r="O46" s="876"/>
      <c r="P46" s="876"/>
    </row>
    <row r="47" spans="1:17" s="123" customFormat="1" ht="15" customHeight="1" x14ac:dyDescent="0.25">
      <c r="A47" s="1484" t="s">
        <v>120</v>
      </c>
      <c r="B47" s="1484"/>
      <c r="C47" s="1484"/>
      <c r="D47" s="879"/>
      <c r="E47" s="879"/>
      <c r="F47" s="1485" t="s">
        <v>10444</v>
      </c>
      <c r="G47" s="1485"/>
      <c r="H47" s="1485"/>
      <c r="I47" s="1485"/>
      <c r="J47" s="1485"/>
      <c r="K47" s="879"/>
      <c r="L47" s="1025" t="s">
        <v>122</v>
      </c>
      <c r="M47" s="1025"/>
      <c r="O47" s="753"/>
      <c r="P47" s="753"/>
    </row>
    <row r="48" spans="1:17" s="123" customFormat="1" x14ac:dyDescent="0.25">
      <c r="A48" s="880"/>
      <c r="B48" s="880"/>
      <c r="C48" s="880"/>
      <c r="L48" s="1025" t="s">
        <v>123</v>
      </c>
      <c r="M48" s="756"/>
      <c r="O48" s="753"/>
      <c r="P48" s="753"/>
    </row>
    <row r="49" spans="1:16" s="123" customFormat="1" x14ac:dyDescent="0.25">
      <c r="A49" s="881"/>
      <c r="B49" s="761"/>
      <c r="C49" s="761"/>
      <c r="G49" s="761"/>
      <c r="H49" s="761"/>
      <c r="I49" s="882"/>
      <c r="L49" s="883"/>
      <c r="M49" s="761"/>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ht="22.5" customHeight="1" x14ac:dyDescent="0.25">
      <c r="A55" s="1486" t="s">
        <v>125</v>
      </c>
      <c r="B55" s="1486"/>
      <c r="C55" s="1486"/>
      <c r="D55" s="879"/>
      <c r="E55" s="879"/>
      <c r="F55" s="1485" t="s">
        <v>126</v>
      </c>
      <c r="G55" s="1485"/>
      <c r="H55" s="1485"/>
      <c r="I55" s="1485" t="s">
        <v>126</v>
      </c>
      <c r="J55" s="1485"/>
      <c r="K55" s="879"/>
      <c r="L55" s="1025" t="s">
        <v>127</v>
      </c>
      <c r="M55" s="756"/>
      <c r="O55" s="753"/>
      <c r="P55" s="753"/>
    </row>
  </sheetData>
  <mergeCells count="59">
    <mergeCell ref="A55:C55"/>
    <mergeCell ref="F55:J55"/>
    <mergeCell ref="B38:E38"/>
    <mergeCell ref="B39:E39"/>
    <mergeCell ref="A40:J40"/>
    <mergeCell ref="A41:J41"/>
    <mergeCell ref="A42:J42"/>
    <mergeCell ref="A43:L43"/>
    <mergeCell ref="A44:L44"/>
    <mergeCell ref="A45:J45"/>
    <mergeCell ref="A46:L46"/>
    <mergeCell ref="A47:C47"/>
    <mergeCell ref="F47:J47"/>
    <mergeCell ref="A37:L37"/>
    <mergeCell ref="B31:E31"/>
    <mergeCell ref="G31:H31"/>
    <mergeCell ref="B32:E32"/>
    <mergeCell ref="G32:H32"/>
    <mergeCell ref="B33:E33"/>
    <mergeCell ref="G33:H33"/>
    <mergeCell ref="B34:E34"/>
    <mergeCell ref="G34:H34"/>
    <mergeCell ref="B35:E35"/>
    <mergeCell ref="G35:H35"/>
    <mergeCell ref="A36:J36"/>
    <mergeCell ref="A30:L30"/>
    <mergeCell ref="B22:H22"/>
    <mergeCell ref="I22:L22"/>
    <mergeCell ref="G23:H23"/>
    <mergeCell ref="G24:H24"/>
    <mergeCell ref="A25:H25"/>
    <mergeCell ref="B26:H26"/>
    <mergeCell ref="I26:L26"/>
    <mergeCell ref="B27:C27"/>
    <mergeCell ref="G27:H27"/>
    <mergeCell ref="B28:C28"/>
    <mergeCell ref="G28:H28"/>
    <mergeCell ref="A29:J29"/>
    <mergeCell ref="A21:K21"/>
    <mergeCell ref="A7:L7"/>
    <mergeCell ref="E8:L8"/>
    <mergeCell ref="A9:D9"/>
    <mergeCell ref="E9:G9"/>
    <mergeCell ref="A10:B10"/>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2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46</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10709</v>
      </c>
      <c r="F8" s="1442"/>
      <c r="G8" s="1442"/>
      <c r="H8" s="1442"/>
      <c r="I8" s="1442"/>
      <c r="J8" s="1442"/>
      <c r="K8" s="1442"/>
      <c r="L8" s="1442"/>
      <c r="N8" s="828"/>
      <c r="O8" s="823"/>
      <c r="P8" s="823"/>
    </row>
    <row r="9" spans="1:22" ht="34.5" customHeight="1" x14ac:dyDescent="0.25">
      <c r="A9" s="1443" t="s">
        <v>9</v>
      </c>
      <c r="B9" s="1443"/>
      <c r="C9" s="1443"/>
      <c r="D9" s="1443"/>
      <c r="E9" s="1444" t="s">
        <v>10710</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I21</f>
        <v>287.7</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10711</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10747</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10712</v>
      </c>
      <c r="M18" s="97">
        <v>550000</v>
      </c>
      <c r="N18" s="1007"/>
      <c r="O18" s="1007"/>
      <c r="P18" s="1007"/>
      <c r="Q18" s="1007"/>
      <c r="R18" s="1007"/>
      <c r="S18" s="1007"/>
      <c r="T18" s="1007"/>
    </row>
    <row r="19" spans="1:20" s="2" customFormat="1" ht="35.25" customHeight="1" x14ac:dyDescent="0.25">
      <c r="A19" s="1039">
        <v>1</v>
      </c>
      <c r="B19" s="899">
        <v>139</v>
      </c>
      <c r="C19" s="899">
        <v>83</v>
      </c>
      <c r="D19" s="35" t="s">
        <v>18</v>
      </c>
      <c r="E19" s="901" t="s">
        <v>10450</v>
      </c>
      <c r="F19" s="1043">
        <v>2</v>
      </c>
      <c r="G19" s="841">
        <f>0.3*530000</f>
        <v>159000</v>
      </c>
      <c r="H19" s="904">
        <v>1.19</v>
      </c>
      <c r="I19" s="1510">
        <v>158.1</v>
      </c>
      <c r="J19" s="1511"/>
      <c r="K19" s="844">
        <f>ROUND(G19*H19*I19,)</f>
        <v>29914101</v>
      </c>
      <c r="L19" s="1523" t="str">
        <f>E12</f>
        <v>Đường nội ấp Bình Tiến đoạn từ Đường Bình Tiến, Xuân Phú - Xuân Tây (xã Xuân Phú) đến Ranh giới xã Suối Cát cũ</v>
      </c>
      <c r="M19" s="1008">
        <f>M18*1.19</f>
        <v>654500</v>
      </c>
      <c r="N19" s="1007"/>
      <c r="O19" s="1007"/>
      <c r="P19" s="1007"/>
      <c r="Q19" s="1007"/>
      <c r="R19" s="1007"/>
      <c r="S19" s="1007"/>
      <c r="T19" s="1007"/>
    </row>
    <row r="20" spans="1:20" s="2" customFormat="1" ht="35.25" customHeight="1" x14ac:dyDescent="0.25">
      <c r="A20" s="1039">
        <v>2</v>
      </c>
      <c r="B20" s="899">
        <v>140</v>
      </c>
      <c r="C20" s="899">
        <v>83</v>
      </c>
      <c r="D20" s="35" t="s">
        <v>18</v>
      </c>
      <c r="E20" s="901" t="s">
        <v>10450</v>
      </c>
      <c r="F20" s="1043">
        <v>2</v>
      </c>
      <c r="G20" s="841">
        <f>0.3*530000</f>
        <v>159000</v>
      </c>
      <c r="H20" s="904">
        <v>1.19</v>
      </c>
      <c r="I20" s="1510">
        <v>129.6</v>
      </c>
      <c r="J20" s="1511">
        <v>1</v>
      </c>
      <c r="K20" s="844">
        <f>ROUND(G20*H20*I20,)</f>
        <v>24521616</v>
      </c>
      <c r="L20" s="1524"/>
      <c r="M20" s="1008"/>
      <c r="N20" s="1007"/>
      <c r="O20" s="1007"/>
      <c r="P20" s="1007"/>
      <c r="Q20" s="1007"/>
      <c r="R20" s="1007"/>
      <c r="S20" s="1007"/>
      <c r="T20" s="1007"/>
    </row>
    <row r="21" spans="1:20" ht="33.75" customHeight="1" x14ac:dyDescent="0.25">
      <c r="A21" s="1480" t="s">
        <v>39</v>
      </c>
      <c r="B21" s="1480"/>
      <c r="C21" s="1480"/>
      <c r="D21" s="1480"/>
      <c r="E21" s="1480"/>
      <c r="F21" s="1480"/>
      <c r="G21" s="1480"/>
      <c r="H21" s="1480"/>
      <c r="I21" s="1512">
        <f>SUM(I19:I20)</f>
        <v>287.7</v>
      </c>
      <c r="J21" s="1513"/>
      <c r="K21" s="848">
        <f>SUM(K19:K20)</f>
        <v>54435717</v>
      </c>
      <c r="L21" s="849"/>
      <c r="N21" s="1007"/>
      <c r="O21" s="1007"/>
      <c r="P21" s="1007"/>
      <c r="Q21" s="1007"/>
      <c r="R21" s="1007"/>
      <c r="S21" s="1007"/>
      <c r="T21" s="1007"/>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53"/>
      <c r="B24" s="850" t="s">
        <v>26</v>
      </c>
      <c r="C24" s="851" t="s">
        <v>27</v>
      </c>
      <c r="D24" s="1028" t="s">
        <v>10361</v>
      </c>
      <c r="E24" s="1028" t="s">
        <v>29</v>
      </c>
      <c r="F24" s="1028" t="s">
        <v>30</v>
      </c>
      <c r="G24" s="1469" t="s">
        <v>31</v>
      </c>
      <c r="H24" s="1469"/>
      <c r="I24" s="852" t="s">
        <v>33</v>
      </c>
      <c r="J24" s="1028" t="s">
        <v>44</v>
      </c>
      <c r="K24" s="1028" t="s">
        <v>35</v>
      </c>
      <c r="L24" s="49" t="s">
        <v>41</v>
      </c>
      <c r="M24" s="1030"/>
    </row>
    <row r="25" spans="1:20" ht="55.5" customHeight="1" x14ac:dyDescent="0.25">
      <c r="A25" s="1020">
        <f t="shared" ref="A25:G26" si="0">A19</f>
        <v>1</v>
      </c>
      <c r="B25" s="1020">
        <f t="shared" si="0"/>
        <v>139</v>
      </c>
      <c r="C25" s="36">
        <f t="shared" si="0"/>
        <v>83</v>
      </c>
      <c r="D25" s="1020" t="str">
        <f t="shared" si="0"/>
        <v>m²</v>
      </c>
      <c r="E25" s="1020" t="str">
        <f t="shared" si="0"/>
        <v>LUK</v>
      </c>
      <c r="F25" s="60">
        <f t="shared" si="0"/>
        <v>2</v>
      </c>
      <c r="G25" s="1558">
        <f t="shared" si="0"/>
        <v>159000</v>
      </c>
      <c r="H25" s="1558"/>
      <c r="I25" s="855">
        <f>I19</f>
        <v>158.1</v>
      </c>
      <c r="J25" s="839">
        <v>1.5</v>
      </c>
      <c r="K25" s="63">
        <f>G25*I25*J25</f>
        <v>37706850</v>
      </c>
      <c r="L25" s="1521" t="s">
        <v>10749</v>
      </c>
      <c r="M25" s="1030"/>
    </row>
    <row r="26" spans="1:20" ht="55.5" customHeight="1" x14ac:dyDescent="0.25">
      <c r="A26" s="1020">
        <f t="shared" si="0"/>
        <v>2</v>
      </c>
      <c r="B26" s="1020">
        <f t="shared" si="0"/>
        <v>140</v>
      </c>
      <c r="C26" s="36">
        <f t="shared" si="0"/>
        <v>83</v>
      </c>
      <c r="D26" s="1020" t="str">
        <f t="shared" si="0"/>
        <v>m²</v>
      </c>
      <c r="E26" s="1020" t="str">
        <f t="shared" si="0"/>
        <v>LUK</v>
      </c>
      <c r="F26" s="60">
        <f t="shared" si="0"/>
        <v>2</v>
      </c>
      <c r="G26" s="1558">
        <f t="shared" si="0"/>
        <v>159000</v>
      </c>
      <c r="H26" s="1558"/>
      <c r="I26" s="855">
        <f>I20</f>
        <v>129.6</v>
      </c>
      <c r="J26" s="839">
        <v>1.5</v>
      </c>
      <c r="K26" s="63">
        <f>G26*I26*J26</f>
        <v>30909600</v>
      </c>
      <c r="L26" s="1522"/>
      <c r="M26" s="1030"/>
    </row>
    <row r="27" spans="1:20" s="116" customFormat="1" ht="33" customHeight="1" x14ac:dyDescent="0.25">
      <c r="A27" s="1289" t="s">
        <v>10368</v>
      </c>
      <c r="B27" s="1289"/>
      <c r="C27" s="1289"/>
      <c r="D27" s="1289"/>
      <c r="E27" s="1289"/>
      <c r="F27" s="1289"/>
      <c r="G27" s="1289"/>
      <c r="H27" s="1289"/>
      <c r="I27" s="846">
        <f>SUM(I25:I26)</f>
        <v>287.7</v>
      </c>
      <c r="J27" s="893"/>
      <c r="K27" s="894">
        <f>SUM(K25:K26)</f>
        <v>68616450</v>
      </c>
      <c r="L27" s="895"/>
      <c r="M27" s="1030"/>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2" customFormat="1" ht="67.5" customHeight="1" x14ac:dyDescent="0.25">
      <c r="A29" s="1020"/>
      <c r="B29" s="1469" t="s">
        <v>10371</v>
      </c>
      <c r="C29" s="1469"/>
      <c r="D29" s="1028" t="s">
        <v>50</v>
      </c>
      <c r="E29" s="1028" t="s">
        <v>51</v>
      </c>
      <c r="F29" s="1028" t="s">
        <v>52</v>
      </c>
      <c r="G29" s="1469" t="s">
        <v>53</v>
      </c>
      <c r="H29" s="1469"/>
      <c r="I29" s="859" t="s">
        <v>54</v>
      </c>
      <c r="J29" s="1028" t="s">
        <v>44</v>
      </c>
      <c r="K29" s="860" t="s">
        <v>35</v>
      </c>
      <c r="L29" s="861" t="s">
        <v>41</v>
      </c>
      <c r="M29" s="821"/>
      <c r="O29" s="862"/>
      <c r="P29" s="862"/>
    </row>
    <row r="30" spans="1:20" ht="34.5" customHeight="1" x14ac:dyDescent="0.25">
      <c r="A30" s="1020"/>
      <c r="B30" s="1285" t="s">
        <v>10372</v>
      </c>
      <c r="C30" s="1285"/>
      <c r="D30" s="1020"/>
      <c r="E30" s="1020" t="s">
        <v>56</v>
      </c>
      <c r="F30" s="1020">
        <v>6</v>
      </c>
      <c r="G30" s="1286">
        <f>20000*30</f>
        <v>600000</v>
      </c>
      <c r="H30" s="1286"/>
      <c r="I30" s="1020">
        <v>1</v>
      </c>
      <c r="J30" s="727">
        <v>0.5</v>
      </c>
      <c r="K30" s="73">
        <f>F30*G30*I30*J30</f>
        <v>1800000</v>
      </c>
      <c r="L30" s="74"/>
      <c r="M30" s="1042"/>
      <c r="O30" s="823"/>
      <c r="P30" s="823"/>
    </row>
    <row r="31" spans="1:20" ht="30.75" customHeight="1" x14ac:dyDescent="0.25">
      <c r="A31" s="1289" t="s">
        <v>10373</v>
      </c>
      <c r="B31" s="1289"/>
      <c r="C31" s="1289"/>
      <c r="D31" s="1289"/>
      <c r="E31" s="1289"/>
      <c r="F31" s="1289"/>
      <c r="G31" s="1289"/>
      <c r="H31" s="1289"/>
      <c r="I31" s="1289"/>
      <c r="J31" s="1289"/>
      <c r="K31" s="76">
        <f>K27+K30</f>
        <v>70416450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033" t="s">
        <v>60</v>
      </c>
      <c r="G33" s="1480" t="s">
        <v>31</v>
      </c>
      <c r="H33" s="1480"/>
      <c r="I33" s="865" t="s">
        <v>61</v>
      </c>
      <c r="J33" s="866" t="s">
        <v>34</v>
      </c>
      <c r="K33" s="1027" t="s">
        <v>35</v>
      </c>
      <c r="L33" s="853" t="s">
        <v>41</v>
      </c>
    </row>
    <row r="34" spans="1:17" ht="40.5" hidden="1" customHeight="1" x14ac:dyDescent="0.25">
      <c r="A34" s="1020">
        <v>1</v>
      </c>
      <c r="B34" s="1508" t="str">
        <f>'vật kiến trúc 2026'!B440</f>
        <v>Đồng hồ điện phụ</v>
      </c>
      <c r="C34" s="1508"/>
      <c r="D34" s="1508"/>
      <c r="E34" s="1508"/>
      <c r="F34" s="1019" t="str">
        <f>VLOOKUP(B34,'[3]vật kiến trúc 2026'!$B$3:$D$442,2,0)</f>
        <v>cái</v>
      </c>
      <c r="G34" s="1509">
        <f>VLOOKUP(B34,'[3]vật kiến trúc 2026'!B31:$D$442,3,0)</f>
        <v>750000</v>
      </c>
      <c r="H34" s="1509"/>
      <c r="I34" s="936">
        <v>1</v>
      </c>
      <c r="J34" s="868">
        <v>0.8</v>
      </c>
      <c r="K34" s="844">
        <f t="shared" ref="K34:K37" si="1">ROUND(G34*I34*J34,)</f>
        <v>600000</v>
      </c>
      <c r="L34" s="869" t="e">
        <f>VLOOKUP(B34,'[3]vật kiến trúc 2026'!B32:$L$442,4,0)</f>
        <v>#REF!</v>
      </c>
    </row>
    <row r="35" spans="1:17" ht="40.5" hidden="1" customHeight="1" x14ac:dyDescent="0.25">
      <c r="A35" s="1020">
        <v>2</v>
      </c>
      <c r="B35" s="1508" t="str">
        <f>'vật kiến trúc 2026'!B277</f>
        <v>Trụ sắt tráng kẽm D90 cao 6m</v>
      </c>
      <c r="C35" s="1508"/>
      <c r="D35" s="1508"/>
      <c r="E35" s="1508"/>
      <c r="F35" s="1019" t="str">
        <f>VLOOKUP(B35,'[3]vật kiến trúc 2026'!$B$3:$D$442,2,0)</f>
        <v>trụ</v>
      </c>
      <c r="G35" s="1509">
        <f>VLOOKUP(B35,'[3]vật kiến trúc 2026'!B32:$D$442,3,0)</f>
        <v>864000</v>
      </c>
      <c r="H35" s="1509"/>
      <c r="I35" s="936">
        <v>4</v>
      </c>
      <c r="J35" s="868">
        <v>0.8</v>
      </c>
      <c r="K35" s="844">
        <f t="shared" si="1"/>
        <v>2764800</v>
      </c>
      <c r="L35" s="869" t="str">
        <f>VLOOKUP(B35,'[3]vật kiến trúc 2026'!B33:$L$442,4,0)</f>
        <v>áp bằng trụ điện bằng ống sắt tráng kẽm D90</v>
      </c>
    </row>
    <row r="36" spans="1:17" ht="40.5" hidden="1" customHeight="1" x14ac:dyDescent="0.25">
      <c r="A36" s="1020">
        <v>3</v>
      </c>
      <c r="B36" s="1508" t="str">
        <f>'vật kiến trúc 2026'!B35</f>
        <v>Giếng khoan Ф 140, ống chống nhựa</v>
      </c>
      <c r="C36" s="1508"/>
      <c r="D36" s="1508"/>
      <c r="E36" s="1508"/>
      <c r="F36" s="1019" t="str">
        <f>VLOOKUP(B36,'[3]vật kiến trúc 2026'!$B$3:$D$442,2,0)</f>
        <v>mét</v>
      </c>
      <c r="G36" s="1509">
        <f>VLOOKUP(B36,'[3]vật kiến trúc 2026'!B33:$D$442,3,0)</f>
        <v>864000</v>
      </c>
      <c r="H36" s="1509"/>
      <c r="I36" s="906">
        <v>69</v>
      </c>
      <c r="J36" s="868">
        <v>0.8</v>
      </c>
      <c r="K36" s="844">
        <f t="shared" si="1"/>
        <v>47692800</v>
      </c>
      <c r="L36" s="869" t="e">
        <f>VLOOKUP(B36,'[3]vật kiến trúc 2026'!B34:$L$442,4,0)</f>
        <v>#REF!</v>
      </c>
    </row>
    <row r="37" spans="1:17" ht="40.5" hidden="1" customHeight="1" x14ac:dyDescent="0.25">
      <c r="A37" s="1020">
        <v>4</v>
      </c>
      <c r="B37" s="1508" t="str">
        <f>B36</f>
        <v>Giếng khoan Ф 140, ống chống nhựa</v>
      </c>
      <c r="C37" s="1508"/>
      <c r="D37" s="1508"/>
      <c r="E37" s="1508"/>
      <c r="F37" s="1019" t="str">
        <f>VLOOKUP(B37,'[3]vật kiến trúc 2026'!$B$3:$D$442,2,0)</f>
        <v>mét</v>
      </c>
      <c r="G37" s="1509">
        <f>VLOOKUP(B37,'[3]vật kiến trúc 2026'!B34:$D$442,3,0)</f>
        <v>864000</v>
      </c>
      <c r="H37" s="1509"/>
      <c r="I37" s="906">
        <v>48</v>
      </c>
      <c r="J37" s="868">
        <v>0.8</v>
      </c>
      <c r="K37" s="844">
        <f t="shared" si="1"/>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03"/>
      <c r="N39" s="926"/>
      <c r="O39" s="931"/>
    </row>
    <row r="40" spans="1:17" ht="56.25" customHeight="1" x14ac:dyDescent="0.25">
      <c r="A40" s="1027" t="s">
        <v>25</v>
      </c>
      <c r="B40" s="1480" t="s">
        <v>87</v>
      </c>
      <c r="C40" s="1480"/>
      <c r="D40" s="1480"/>
      <c r="E40" s="1480"/>
      <c r="F40" s="1027" t="s">
        <v>60</v>
      </c>
      <c r="G40" s="1027" t="s">
        <v>31</v>
      </c>
      <c r="H40" s="1033" t="s">
        <v>10516</v>
      </c>
      <c r="I40" s="865" t="s">
        <v>61</v>
      </c>
      <c r="J40" s="866" t="s">
        <v>34</v>
      </c>
      <c r="K40" s="1027" t="s">
        <v>35</v>
      </c>
      <c r="L40" s="853" t="s">
        <v>41</v>
      </c>
      <c r="M40" s="3"/>
      <c r="N40" s="2"/>
      <c r="O40" s="927"/>
      <c r="P40" s="928"/>
      <c r="Q40" s="932"/>
    </row>
    <row r="41" spans="1:17" ht="39" customHeight="1" x14ac:dyDescent="0.25">
      <c r="A41" s="1020">
        <v>1</v>
      </c>
      <c r="B41" s="1544" t="str">
        <f>'CÂY TRỒNG 2026'!B4</f>
        <v>Cây lúa Hè Thu, Mùa</v>
      </c>
      <c r="C41" s="1544"/>
      <c r="D41" s="1544"/>
      <c r="E41" s="1544"/>
      <c r="F41" s="1019" t="str">
        <f>VLOOKUP(B41,'[3]CÂY TRỒNG 2026'!$B$3:$D$10269,2,0)</f>
        <v>ha</v>
      </c>
      <c r="G41" s="732">
        <f>VLOOKUP(B41,'[3]CÂY TRỒNG 2026'!$B$3:$D$10269,3,0)</f>
        <v>25500000</v>
      </c>
      <c r="H41" s="909">
        <f>VLOOKUP(B41,'CÂY TRỒNG 2026'!$B$3:$E$9990,4,0)</f>
        <v>0</v>
      </c>
      <c r="I41" s="870">
        <f>I21/10000</f>
        <v>2.877E-2</v>
      </c>
      <c r="J41" s="727">
        <v>1</v>
      </c>
      <c r="K41" s="1032">
        <f t="shared" ref="K41" si="2">ROUND(G41*I41*J41,)</f>
        <v>733635</v>
      </c>
      <c r="L41" s="934"/>
      <c r="M41" s="1048"/>
      <c r="N41" s="90"/>
      <c r="Q41" s="933"/>
    </row>
    <row r="42" spans="1:17" ht="28.5" customHeight="1" x14ac:dyDescent="0.25">
      <c r="A42" s="1480" t="s">
        <v>111</v>
      </c>
      <c r="B42" s="1480"/>
      <c r="C42" s="1480"/>
      <c r="D42" s="1480"/>
      <c r="E42" s="1480"/>
      <c r="F42" s="1480"/>
      <c r="G42" s="1480"/>
      <c r="H42" s="1480"/>
      <c r="I42" s="1480"/>
      <c r="J42" s="1480"/>
      <c r="K42" s="111">
        <f>SUM(K41:K41)</f>
        <v>733635</v>
      </c>
      <c r="L42" s="872"/>
      <c r="M42" s="874"/>
      <c r="N42" s="3"/>
    </row>
    <row r="43" spans="1:17" ht="41.25" customHeight="1" x14ac:dyDescent="0.25">
      <c r="A43" s="1481" t="s">
        <v>10429</v>
      </c>
      <c r="B43" s="1482"/>
      <c r="C43" s="1482"/>
      <c r="D43" s="1482"/>
      <c r="E43" s="1482"/>
      <c r="F43" s="1482"/>
      <c r="G43" s="1482"/>
      <c r="H43" s="1482"/>
      <c r="I43" s="1482"/>
      <c r="J43" s="1482"/>
      <c r="K43" s="111">
        <f>IF(K21+K31+K38+K42&lt;20000000,2000000,IF(K21+K31+K38+K42&lt;50000000,4000000,IF(K21+K31+K38+K42&lt;100000000,8000000,IF(K21+K31+K38+K42&lt;200000000,12000000,IF(K21+K31+K38+K42&lt;500000000,16000000,20000000)))))</f>
        <v>12000000</v>
      </c>
      <c r="L43" s="112" t="s">
        <v>113</v>
      </c>
      <c r="N43" s="921"/>
    </row>
    <row r="44" spans="1:17" ht="30" customHeight="1" x14ac:dyDescent="0.25">
      <c r="A44" s="1480" t="s">
        <v>10574</v>
      </c>
      <c r="B44" s="1480"/>
      <c r="C44" s="1480"/>
      <c r="D44" s="1480"/>
      <c r="E44" s="1480"/>
      <c r="F44" s="1480"/>
      <c r="G44" s="1480"/>
      <c r="H44" s="1480"/>
      <c r="I44" s="1480"/>
      <c r="J44" s="1480"/>
      <c r="K44" s="875">
        <f>K43+K42+K38+K21+K31</f>
        <v>137585802</v>
      </c>
      <c r="L44" s="872"/>
      <c r="M44" s="114">
        <f>K43+K31+K21+K42+K38</f>
        <v>137585802</v>
      </c>
    </row>
    <row r="45" spans="1:17" s="116" customFormat="1" ht="37.5" customHeight="1" x14ac:dyDescent="0.25">
      <c r="A45" s="1483" t="s">
        <v>115</v>
      </c>
      <c r="B45" s="1483"/>
      <c r="C45" s="1483"/>
      <c r="D45" s="1483"/>
      <c r="E45" s="1483"/>
      <c r="F45" s="1483"/>
      <c r="G45" s="1483"/>
      <c r="H45" s="1483"/>
      <c r="I45" s="1483"/>
      <c r="J45" s="1483"/>
      <c r="K45" s="1483"/>
      <c r="L45" s="1483"/>
      <c r="M45" s="1030"/>
      <c r="O45" s="876"/>
      <c r="P45" s="876"/>
    </row>
    <row r="46" spans="1:17" s="119" customFormat="1" ht="37.5" customHeight="1" x14ac:dyDescent="0.25">
      <c r="A46" s="1479" t="s">
        <v>10375</v>
      </c>
      <c r="B46" s="1479"/>
      <c r="C46" s="1479"/>
      <c r="D46" s="1479"/>
      <c r="E46" s="1479"/>
      <c r="F46" s="1479"/>
      <c r="G46" s="1479"/>
      <c r="H46" s="1479"/>
      <c r="I46" s="1479"/>
      <c r="J46" s="1479"/>
      <c r="K46" s="1479"/>
      <c r="L46" s="1479"/>
      <c r="M46" s="1025"/>
      <c r="O46" s="876"/>
      <c r="P46" s="876"/>
    </row>
    <row r="47" spans="1:17" s="119" customFormat="1" ht="54" customHeight="1" x14ac:dyDescent="0.25">
      <c r="A47" s="1479" t="s">
        <v>117</v>
      </c>
      <c r="B47" s="1479"/>
      <c r="C47" s="1479"/>
      <c r="D47" s="1479"/>
      <c r="E47" s="1479"/>
      <c r="F47" s="1479"/>
      <c r="G47" s="1479"/>
      <c r="H47" s="1479"/>
      <c r="I47" s="1479"/>
      <c r="J47" s="1479"/>
      <c r="K47" s="877">
        <f>K44</f>
        <v>137585802</v>
      </c>
      <c r="L47" s="1026" t="s">
        <v>118</v>
      </c>
      <c r="M47" s="1025"/>
      <c r="O47" s="876"/>
      <c r="P47" s="876"/>
    </row>
    <row r="48" spans="1:17" s="119" customFormat="1" ht="14.25" x14ac:dyDescent="0.25">
      <c r="A48" s="1479" t="s">
        <v>119</v>
      </c>
      <c r="B48" s="1479"/>
      <c r="C48" s="1479"/>
      <c r="D48" s="1479"/>
      <c r="E48" s="1479"/>
      <c r="F48" s="1479"/>
      <c r="G48" s="1479"/>
      <c r="H48" s="1479"/>
      <c r="I48" s="1479"/>
      <c r="J48" s="1479"/>
      <c r="K48" s="1479"/>
      <c r="L48" s="1479"/>
      <c r="M48" s="1025"/>
      <c r="O48" s="876"/>
      <c r="P48" s="876"/>
    </row>
    <row r="49" spans="1:16" s="123" customFormat="1" ht="15" customHeight="1" x14ac:dyDescent="0.25">
      <c r="A49" s="1484" t="s">
        <v>120</v>
      </c>
      <c r="B49" s="1484"/>
      <c r="C49" s="1484"/>
      <c r="D49" s="879"/>
      <c r="E49" s="879"/>
      <c r="F49" s="1485" t="s">
        <v>10444</v>
      </c>
      <c r="G49" s="1485"/>
      <c r="H49" s="1485"/>
      <c r="I49" s="1485"/>
      <c r="J49" s="1485"/>
      <c r="K49" s="879"/>
      <c r="L49" s="1025" t="s">
        <v>122</v>
      </c>
      <c r="M49" s="1025"/>
      <c r="O49" s="753"/>
      <c r="P49" s="753"/>
    </row>
    <row r="50" spans="1:16" s="123" customFormat="1" x14ac:dyDescent="0.25">
      <c r="A50" s="880"/>
      <c r="B50" s="880"/>
      <c r="C50" s="880"/>
      <c r="L50" s="1025"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125</v>
      </c>
      <c r="B57" s="1486"/>
      <c r="C57" s="1486"/>
      <c r="D57" s="879"/>
      <c r="E57" s="879"/>
      <c r="F57" s="1485" t="s">
        <v>126</v>
      </c>
      <c r="G57" s="1485"/>
      <c r="H57" s="1485"/>
      <c r="I57" s="1485" t="s">
        <v>126</v>
      </c>
      <c r="J57" s="1485"/>
      <c r="K57" s="879"/>
      <c r="L57" s="1025" t="s">
        <v>127</v>
      </c>
      <c r="M57" s="756"/>
      <c r="O57" s="753"/>
      <c r="P57" s="753"/>
    </row>
  </sheetData>
  <mergeCells count="63">
    <mergeCell ref="A57:C57"/>
    <mergeCell ref="F57:J57"/>
    <mergeCell ref="B40:E40"/>
    <mergeCell ref="B41:E41"/>
    <mergeCell ref="A42:J42"/>
    <mergeCell ref="A43:J43"/>
    <mergeCell ref="A44:J44"/>
    <mergeCell ref="A45:L45"/>
    <mergeCell ref="A46:L46"/>
    <mergeCell ref="A47:J47"/>
    <mergeCell ref="A48:L48"/>
    <mergeCell ref="A49:C49"/>
    <mergeCell ref="F49:J49"/>
    <mergeCell ref="A39:L39"/>
    <mergeCell ref="B33:E33"/>
    <mergeCell ref="G33:H33"/>
    <mergeCell ref="B34:E34"/>
    <mergeCell ref="G34:H34"/>
    <mergeCell ref="B35:E35"/>
    <mergeCell ref="G35:H35"/>
    <mergeCell ref="B36:E36"/>
    <mergeCell ref="G36:H36"/>
    <mergeCell ref="B37:E37"/>
    <mergeCell ref="G37:H37"/>
    <mergeCell ref="A38:J38"/>
    <mergeCell ref="A32:L32"/>
    <mergeCell ref="B23:H23"/>
    <mergeCell ref="I23:L23"/>
    <mergeCell ref="G24:H24"/>
    <mergeCell ref="G25:H25"/>
    <mergeCell ref="A27:H27"/>
    <mergeCell ref="B28:H28"/>
    <mergeCell ref="I28:L28"/>
    <mergeCell ref="G26:H26"/>
    <mergeCell ref="L25:L26"/>
    <mergeCell ref="B29:C29"/>
    <mergeCell ref="G29:H29"/>
    <mergeCell ref="B30:C30"/>
    <mergeCell ref="G30:H30"/>
    <mergeCell ref="A31:J31"/>
    <mergeCell ref="A22:K22"/>
    <mergeCell ref="L19:L20"/>
    <mergeCell ref="A7:L7"/>
    <mergeCell ref="E8:L8"/>
    <mergeCell ref="A9:D9"/>
    <mergeCell ref="E9:G9"/>
    <mergeCell ref="A10:B10"/>
    <mergeCell ref="E12:L12"/>
    <mergeCell ref="E15:L15"/>
    <mergeCell ref="A16:L16"/>
    <mergeCell ref="A17:L17"/>
    <mergeCell ref="A21:H21"/>
    <mergeCell ref="I18:J18"/>
    <mergeCell ref="I19:J19"/>
    <mergeCell ref="I20:J20"/>
    <mergeCell ref="I21:J21"/>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5"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3</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10857</v>
      </c>
      <c r="F8" s="1442"/>
      <c r="G8" s="1442"/>
      <c r="H8" s="1442"/>
      <c r="I8" s="1442"/>
      <c r="J8" s="1442"/>
      <c r="K8" s="1442"/>
      <c r="L8" s="1442"/>
      <c r="N8" s="828"/>
      <c r="O8" s="823"/>
      <c r="P8" s="823"/>
    </row>
    <row r="9" spans="1:22" ht="34.5" customHeight="1" x14ac:dyDescent="0.25">
      <c r="A9" s="1443" t="s">
        <v>9</v>
      </c>
      <c r="B9" s="1443"/>
      <c r="C9" s="1443"/>
      <c r="D9" s="1443"/>
      <c r="E9" s="1444" t="s">
        <v>10858</v>
      </c>
      <c r="F9" s="1444"/>
      <c r="G9" s="1195"/>
      <c r="H9" s="1195"/>
      <c r="I9" s="1195"/>
      <c r="J9" s="1195"/>
      <c r="K9" s="1195"/>
      <c r="L9" s="1195"/>
      <c r="N9" s="828"/>
      <c r="O9" s="823"/>
      <c r="P9" s="823"/>
    </row>
    <row r="10" spans="1:22" ht="22.5" customHeight="1" x14ac:dyDescent="0.25">
      <c r="A10" s="1445" t="s">
        <v>11</v>
      </c>
      <c r="B10" s="1445"/>
      <c r="C10" s="1197"/>
      <c r="E10" s="831" t="s">
        <v>10859</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t="s">
        <v>10860</v>
      </c>
      <c r="F11" s="832"/>
      <c r="G11" s="831"/>
      <c r="H11" s="831"/>
      <c r="I11" s="833"/>
      <c r="J11" s="832"/>
      <c r="K11" s="831"/>
      <c r="L11" s="834"/>
      <c r="N11" s="1188"/>
      <c r="O11" s="1188"/>
      <c r="P11" s="1188"/>
      <c r="Q11" s="1188"/>
      <c r="R11" s="1188"/>
      <c r="S11" s="1188"/>
      <c r="T11" s="1188"/>
    </row>
    <row r="12" spans="1:22" ht="105" customHeight="1" x14ac:dyDescent="0.25">
      <c r="A12" s="1197" t="s">
        <v>15</v>
      </c>
      <c r="B12" s="1197"/>
      <c r="C12" s="1197"/>
      <c r="E12" s="1446" t="s">
        <v>10861</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62.4</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87" customHeight="1" x14ac:dyDescent="0.25">
      <c r="A15" s="1197" t="s">
        <v>21</v>
      </c>
      <c r="B15" s="1197"/>
      <c r="C15" s="1197"/>
      <c r="E15" s="1446" t="s">
        <v>10862</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10863</v>
      </c>
      <c r="M18" s="903"/>
      <c r="N18" s="1007"/>
      <c r="O18" s="1007"/>
      <c r="P18" s="1007"/>
      <c r="Q18" s="1007"/>
      <c r="R18" s="1007"/>
      <c r="S18" s="1007"/>
      <c r="T18" s="1007"/>
    </row>
    <row r="19" spans="1:20" s="2" customFormat="1" ht="202.5" customHeight="1" x14ac:dyDescent="0.25">
      <c r="A19" s="1202">
        <v>1</v>
      </c>
      <c r="B19" s="839">
        <v>304</v>
      </c>
      <c r="C19" s="839">
        <v>247</v>
      </c>
      <c r="D19" s="1202" t="s">
        <v>18</v>
      </c>
      <c r="E19" s="839" t="s">
        <v>37</v>
      </c>
      <c r="F19" s="885">
        <v>1</v>
      </c>
      <c r="G19" s="886">
        <v>380000</v>
      </c>
      <c r="H19" s="839">
        <v>1.45</v>
      </c>
      <c r="I19" s="1439">
        <v>62.4</v>
      </c>
      <c r="J19" s="1440"/>
      <c r="K19" s="844">
        <f>ROUND(G19*H19*I19,)</f>
        <v>34382400</v>
      </c>
      <c r="L19" s="1211" t="str">
        <f>E12</f>
        <v>Các tuyến đường giao thông không đấu nối trực tiếp và thông ra Quốc lộ 1 đoạn từ Hết ranh thửa đất số 88, tờ BĐĐC số 252 về bên phải và hết ranh thửa đất số 159, tờ BĐĐC số 252 về bên trái đến Hết ranh thửa đất số 74, tờ BĐĐC số 251 về bên phải và hết ranh thửa đất số 151, tờ BĐĐC số 251 về bên trái có hiện trạng là đường nhựa, bê tông xi măng:
- Có bề rộng ≥5m, cách đường giao thông ≤1.000m.
- Có bề rộng từ ≥3m đến &lt;5m, cách đường giao thông ≤500m.</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SUM(I19:I19)</f>
        <v>62.4</v>
      </c>
      <c r="J20" s="1456"/>
      <c r="K20" s="848">
        <f>SUM(K19:K19)</f>
        <v>34382400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F24" si="0">A19</f>
        <v>1</v>
      </c>
      <c r="B24" s="1187">
        <f t="shared" si="0"/>
        <v>304</v>
      </c>
      <c r="C24" s="1187">
        <f t="shared" si="0"/>
        <v>247</v>
      </c>
      <c r="D24" s="1187" t="str">
        <f t="shared" si="0"/>
        <v>m²</v>
      </c>
      <c r="E24" s="1187" t="str">
        <f t="shared" si="0"/>
        <v>CLN</v>
      </c>
      <c r="F24" s="60">
        <f t="shared" si="0"/>
        <v>1</v>
      </c>
      <c r="G24" s="1463">
        <f>G19</f>
        <v>380000</v>
      </c>
      <c r="H24" s="1464"/>
      <c r="I24" s="855">
        <f>I19</f>
        <v>62.4</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1193" t="s">
        <v>25</v>
      </c>
      <c r="B39" s="1480" t="s">
        <v>87</v>
      </c>
      <c r="C39" s="1480"/>
      <c r="D39" s="1480"/>
      <c r="E39" s="1480"/>
      <c r="F39" s="1193" t="s">
        <v>60</v>
      </c>
      <c r="G39" s="1193" t="s">
        <v>31</v>
      </c>
      <c r="H39" s="1193"/>
      <c r="I39" s="865" t="s">
        <v>61</v>
      </c>
      <c r="J39" s="866" t="s">
        <v>34</v>
      </c>
      <c r="K39" s="1193" t="s">
        <v>35</v>
      </c>
      <c r="L39" s="853" t="s">
        <v>41</v>
      </c>
    </row>
    <row r="40" spans="1:16" ht="33" hidden="1" customHeight="1" x14ac:dyDescent="0.25">
      <c r="A40" s="1187">
        <v>1</v>
      </c>
      <c r="B40" s="888" t="s">
        <v>1179</v>
      </c>
      <c r="C40" s="888"/>
      <c r="D40" s="888"/>
      <c r="E40" s="888"/>
      <c r="F40" s="1186" t="str">
        <f>VLOOKUP(B40,'[3]CÂY TRỒNG 2026'!$B$3:$D$10269,2,0)</f>
        <v>cây</v>
      </c>
      <c r="G40" s="1186">
        <f>VLOOKUP(B40,'[3]CÂY TRỒNG 2026'!$B$3:$D$10269,3,0)</f>
        <v>606840</v>
      </c>
      <c r="H40" s="1186"/>
      <c r="I40" s="867">
        <v>0</v>
      </c>
      <c r="J40" s="727">
        <v>1</v>
      </c>
      <c r="K40" s="1198">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4000000</v>
      </c>
      <c r="L42" s="112" t="s">
        <v>113</v>
      </c>
    </row>
    <row r="43" spans="1:16" ht="30" customHeight="1" x14ac:dyDescent="0.25">
      <c r="A43" s="1480" t="s">
        <v>10437</v>
      </c>
      <c r="B43" s="1480"/>
      <c r="C43" s="1480"/>
      <c r="D43" s="1480"/>
      <c r="E43" s="1480"/>
      <c r="F43" s="1480"/>
      <c r="G43" s="1480"/>
      <c r="H43" s="1480"/>
      <c r="I43" s="1480"/>
      <c r="J43" s="1480"/>
      <c r="K43" s="875">
        <f>K42+K41+K37+K20+K28</f>
        <v>40182400</v>
      </c>
      <c r="L43" s="872"/>
      <c r="M43" s="114">
        <f>K42+K28+K20</f>
        <v>40182400</v>
      </c>
    </row>
    <row r="44" spans="1:16" s="116" customFormat="1" ht="52.5" customHeight="1" x14ac:dyDescent="0.25">
      <c r="A44" s="1483" t="s">
        <v>115</v>
      </c>
      <c r="B44" s="1483"/>
      <c r="C44" s="1483"/>
      <c r="D44" s="1483"/>
      <c r="E44" s="1483"/>
      <c r="F44" s="1483"/>
      <c r="G44" s="1483"/>
      <c r="H44" s="1483"/>
      <c r="I44" s="1483"/>
      <c r="J44" s="1483"/>
      <c r="K44" s="1483"/>
      <c r="L44" s="1483"/>
      <c r="M44" s="1196"/>
      <c r="O44" s="876"/>
      <c r="P44" s="876"/>
    </row>
    <row r="45" spans="1:16" s="119" customFormat="1" ht="48" customHeight="1" x14ac:dyDescent="0.25">
      <c r="A45" s="1479" t="s">
        <v>10375</v>
      </c>
      <c r="B45" s="1479"/>
      <c r="C45" s="1479"/>
      <c r="D45" s="1479"/>
      <c r="E45" s="1479"/>
      <c r="F45" s="1479"/>
      <c r="G45" s="1479"/>
      <c r="H45" s="1479"/>
      <c r="I45" s="1479"/>
      <c r="J45" s="1479"/>
      <c r="K45" s="1479"/>
      <c r="L45" s="1479"/>
      <c r="M45" s="1191"/>
      <c r="O45" s="876"/>
      <c r="P45" s="876"/>
    </row>
    <row r="46" spans="1:16" s="119" customFormat="1" ht="54" customHeight="1" x14ac:dyDescent="0.25">
      <c r="A46" s="1479" t="s">
        <v>117</v>
      </c>
      <c r="B46" s="1479"/>
      <c r="C46" s="1479"/>
      <c r="D46" s="1479"/>
      <c r="E46" s="1479"/>
      <c r="F46" s="1479"/>
      <c r="G46" s="1479"/>
      <c r="H46" s="1479"/>
      <c r="I46" s="1479"/>
      <c r="J46" s="1479"/>
      <c r="K46" s="877">
        <f>K43</f>
        <v>40182400</v>
      </c>
      <c r="L46" s="1192" t="s">
        <v>118</v>
      </c>
      <c r="M46" s="1191"/>
      <c r="O46" s="876"/>
      <c r="P46" s="876"/>
    </row>
    <row r="47" spans="1:16" s="119" customFormat="1" ht="14.25" x14ac:dyDescent="0.25">
      <c r="A47" s="1479" t="s">
        <v>119</v>
      </c>
      <c r="B47" s="1479"/>
      <c r="C47" s="1479"/>
      <c r="D47" s="1479"/>
      <c r="E47" s="1479"/>
      <c r="F47" s="1479"/>
      <c r="G47" s="1479"/>
      <c r="H47" s="1479"/>
      <c r="I47" s="1479"/>
      <c r="J47" s="1479"/>
      <c r="K47" s="1479"/>
      <c r="L47" s="1479"/>
      <c r="M47" s="1191"/>
      <c r="O47" s="876"/>
      <c r="P47" s="876"/>
    </row>
    <row r="48" spans="1:16"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2">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F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24"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47</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10713</v>
      </c>
      <c r="F8" s="1442"/>
      <c r="G8" s="1442"/>
      <c r="H8" s="1442"/>
      <c r="I8" s="1442"/>
      <c r="J8" s="1442"/>
      <c r="K8" s="1442"/>
      <c r="L8" s="1442"/>
      <c r="N8" s="828"/>
      <c r="O8" s="823"/>
      <c r="P8" s="823"/>
    </row>
    <row r="9" spans="1:22" ht="34.5" customHeight="1" x14ac:dyDescent="0.25">
      <c r="A9" s="1443" t="s">
        <v>9</v>
      </c>
      <c r="B9" s="1443"/>
      <c r="C9" s="1443"/>
      <c r="D9" s="1443"/>
      <c r="E9" s="1444" t="s">
        <v>10714</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10715</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10521</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I21</f>
        <v>724.7</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10716</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10717</v>
      </c>
      <c r="M18" s="97">
        <v>550000</v>
      </c>
      <c r="N18" s="1007"/>
      <c r="O18" s="1007"/>
      <c r="P18" s="1007"/>
      <c r="Q18" s="1007"/>
      <c r="R18" s="1007"/>
      <c r="S18" s="1007"/>
      <c r="T18" s="1007"/>
    </row>
    <row r="19" spans="1:20" s="2" customFormat="1" ht="35.25" customHeight="1" x14ac:dyDescent="0.25">
      <c r="A19" s="1039">
        <v>1</v>
      </c>
      <c r="B19" s="899">
        <v>291</v>
      </c>
      <c r="C19" s="899">
        <v>74</v>
      </c>
      <c r="D19" s="35" t="s">
        <v>18</v>
      </c>
      <c r="E19" s="901" t="s">
        <v>10450</v>
      </c>
      <c r="F19" s="1043">
        <v>2</v>
      </c>
      <c r="G19" s="841">
        <f>0.3*530000</f>
        <v>159000</v>
      </c>
      <c r="H19" s="904">
        <v>1.19</v>
      </c>
      <c r="I19" s="1510">
        <v>633.20000000000005</v>
      </c>
      <c r="J19" s="1511"/>
      <c r="K19" s="844">
        <f>ROUND(G19*H19*I19,)</f>
        <v>119807772</v>
      </c>
      <c r="L19" s="1523" t="str">
        <f>E12</f>
        <v>Đường nội ấp Bình Tiến (xã Xuân Phú), từ đường Bình Tiến, Xuân Phú - Xuân Tây (xã Xuân Phú) đến ranh giới xã Suối Cát</v>
      </c>
      <c r="M19" s="1008">
        <f>M18*1.19</f>
        <v>654500</v>
      </c>
      <c r="N19" s="1007"/>
      <c r="O19" s="1007"/>
      <c r="P19" s="1007"/>
      <c r="Q19" s="1007"/>
      <c r="R19" s="1007"/>
      <c r="S19" s="1007"/>
      <c r="T19" s="1007"/>
    </row>
    <row r="20" spans="1:20" s="2" customFormat="1" ht="35.25" customHeight="1" x14ac:dyDescent="0.25">
      <c r="A20" s="1039">
        <v>2</v>
      </c>
      <c r="B20" s="899">
        <v>292</v>
      </c>
      <c r="C20" s="899">
        <v>74</v>
      </c>
      <c r="D20" s="35" t="s">
        <v>18</v>
      </c>
      <c r="E20" s="901" t="s">
        <v>10450</v>
      </c>
      <c r="F20" s="1043">
        <v>2</v>
      </c>
      <c r="G20" s="841">
        <f>0.3*530000</f>
        <v>159000</v>
      </c>
      <c r="H20" s="904">
        <v>1.19</v>
      </c>
      <c r="I20" s="1510">
        <v>91.5</v>
      </c>
      <c r="J20" s="1511">
        <v>1</v>
      </c>
      <c r="K20" s="844">
        <f>ROUND(G20*H20*I20,)</f>
        <v>17312715</v>
      </c>
      <c r="L20" s="1524"/>
      <c r="M20" s="1008"/>
      <c r="N20" s="1007"/>
      <c r="O20" s="1007"/>
      <c r="P20" s="1007"/>
      <c r="Q20" s="1007"/>
      <c r="R20" s="1007"/>
      <c r="S20" s="1007"/>
      <c r="T20" s="1007"/>
    </row>
    <row r="21" spans="1:20" ht="33.75" customHeight="1" x14ac:dyDescent="0.25">
      <c r="A21" s="1480" t="s">
        <v>39</v>
      </c>
      <c r="B21" s="1480"/>
      <c r="C21" s="1480"/>
      <c r="D21" s="1480"/>
      <c r="E21" s="1480"/>
      <c r="F21" s="1480"/>
      <c r="G21" s="1480"/>
      <c r="H21" s="1480"/>
      <c r="I21" s="1512">
        <f>SUM(I19:I20)</f>
        <v>724.7</v>
      </c>
      <c r="J21" s="1513"/>
      <c r="K21" s="848">
        <f>SUM(K19:K20)</f>
        <v>137120487</v>
      </c>
      <c r="L21" s="849"/>
      <c r="N21" s="1007"/>
      <c r="O21" s="1007"/>
      <c r="P21" s="1007"/>
      <c r="Q21" s="1007"/>
      <c r="R21" s="1007"/>
      <c r="S21" s="1007"/>
      <c r="T21" s="1007"/>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53"/>
      <c r="B24" s="850" t="s">
        <v>26</v>
      </c>
      <c r="C24" s="851" t="s">
        <v>27</v>
      </c>
      <c r="D24" s="1028" t="s">
        <v>10361</v>
      </c>
      <c r="E24" s="1028" t="s">
        <v>29</v>
      </c>
      <c r="F24" s="1028" t="s">
        <v>30</v>
      </c>
      <c r="G24" s="1469" t="s">
        <v>31</v>
      </c>
      <c r="H24" s="1469"/>
      <c r="I24" s="852" t="s">
        <v>33</v>
      </c>
      <c r="J24" s="1028" t="s">
        <v>44</v>
      </c>
      <c r="K24" s="1028" t="s">
        <v>35</v>
      </c>
      <c r="L24" s="49" t="s">
        <v>41</v>
      </c>
      <c r="M24" s="1030"/>
    </row>
    <row r="25" spans="1:20" ht="55.5" customHeight="1" x14ac:dyDescent="0.25">
      <c r="A25" s="1020">
        <f t="shared" ref="A25:G26" si="0">A19</f>
        <v>1</v>
      </c>
      <c r="B25" s="1020">
        <f t="shared" si="0"/>
        <v>291</v>
      </c>
      <c r="C25" s="36">
        <f t="shared" si="0"/>
        <v>74</v>
      </c>
      <c r="D25" s="1020" t="str">
        <f t="shared" si="0"/>
        <v>m²</v>
      </c>
      <c r="E25" s="1020" t="str">
        <f t="shared" si="0"/>
        <v>LUK</v>
      </c>
      <c r="F25" s="60">
        <f t="shared" si="0"/>
        <v>2</v>
      </c>
      <c r="G25" s="1558">
        <f t="shared" si="0"/>
        <v>159000</v>
      </c>
      <c r="H25" s="1558"/>
      <c r="I25" s="855">
        <f>I19</f>
        <v>633.20000000000005</v>
      </c>
      <c r="J25" s="839">
        <v>1.5</v>
      </c>
      <c r="K25" s="63">
        <f>G25*I25*J25</f>
        <v>151018200</v>
      </c>
      <c r="L25" s="1521" t="s">
        <v>10749</v>
      </c>
      <c r="M25" s="1030"/>
    </row>
    <row r="26" spans="1:20" ht="55.5" customHeight="1" x14ac:dyDescent="0.25">
      <c r="A26" s="1020">
        <f t="shared" si="0"/>
        <v>2</v>
      </c>
      <c r="B26" s="1020">
        <f t="shared" si="0"/>
        <v>292</v>
      </c>
      <c r="C26" s="36">
        <f t="shared" si="0"/>
        <v>74</v>
      </c>
      <c r="D26" s="1020" t="str">
        <f t="shared" si="0"/>
        <v>m²</v>
      </c>
      <c r="E26" s="1020" t="str">
        <f t="shared" si="0"/>
        <v>LUK</v>
      </c>
      <c r="F26" s="60">
        <f t="shared" si="0"/>
        <v>2</v>
      </c>
      <c r="G26" s="1558">
        <f t="shared" si="0"/>
        <v>159000</v>
      </c>
      <c r="H26" s="1558"/>
      <c r="I26" s="855">
        <f>I20</f>
        <v>91.5</v>
      </c>
      <c r="J26" s="839">
        <v>1.5</v>
      </c>
      <c r="K26" s="63">
        <f>G26*I26*J26</f>
        <v>21822750</v>
      </c>
      <c r="L26" s="1522"/>
      <c r="M26" s="1030"/>
    </row>
    <row r="27" spans="1:20" s="116" customFormat="1" ht="33" customHeight="1" x14ac:dyDescent="0.25">
      <c r="A27" s="1289" t="s">
        <v>10368</v>
      </c>
      <c r="B27" s="1289"/>
      <c r="C27" s="1289"/>
      <c r="D27" s="1289"/>
      <c r="E27" s="1289"/>
      <c r="F27" s="1289"/>
      <c r="G27" s="1289"/>
      <c r="H27" s="1289"/>
      <c r="I27" s="846">
        <f>SUM(I25:I26)</f>
        <v>724.7</v>
      </c>
      <c r="J27" s="893"/>
      <c r="K27" s="894">
        <f>SUM(K25:K26)</f>
        <v>172840950</v>
      </c>
      <c r="L27" s="895"/>
      <c r="M27" s="1030"/>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2" customFormat="1" ht="67.5" customHeight="1" x14ac:dyDescent="0.25">
      <c r="A29" s="1020"/>
      <c r="B29" s="1469" t="s">
        <v>10371</v>
      </c>
      <c r="C29" s="1469"/>
      <c r="D29" s="1028" t="s">
        <v>50</v>
      </c>
      <c r="E29" s="1028" t="s">
        <v>51</v>
      </c>
      <c r="F29" s="1028" t="s">
        <v>52</v>
      </c>
      <c r="G29" s="1469" t="s">
        <v>53</v>
      </c>
      <c r="H29" s="1469"/>
      <c r="I29" s="859" t="s">
        <v>54</v>
      </c>
      <c r="J29" s="1028" t="s">
        <v>44</v>
      </c>
      <c r="K29" s="860" t="s">
        <v>35</v>
      </c>
      <c r="L29" s="861" t="s">
        <v>41</v>
      </c>
      <c r="M29" s="821"/>
      <c r="O29" s="862"/>
      <c r="P29" s="862"/>
    </row>
    <row r="30" spans="1:20" ht="34.5" customHeight="1" x14ac:dyDescent="0.25">
      <c r="A30" s="1020"/>
      <c r="B30" s="1285" t="s">
        <v>10372</v>
      </c>
      <c r="C30" s="1285"/>
      <c r="D30" s="1020"/>
      <c r="E30" s="1020" t="s">
        <v>56</v>
      </c>
      <c r="F30" s="1020">
        <v>6</v>
      </c>
      <c r="G30" s="1286">
        <f>20000*30</f>
        <v>600000</v>
      </c>
      <c r="H30" s="1286"/>
      <c r="I30" s="1020">
        <v>1</v>
      </c>
      <c r="J30" s="727">
        <v>0.5</v>
      </c>
      <c r="K30" s="73">
        <f>F30*G30*I30*J30</f>
        <v>1800000</v>
      </c>
      <c r="L30" s="74"/>
      <c r="M30" s="1042"/>
      <c r="O30" s="823"/>
      <c r="P30" s="823"/>
    </row>
    <row r="31" spans="1:20" ht="30.75" customHeight="1" x14ac:dyDescent="0.25">
      <c r="A31" s="1289" t="s">
        <v>10373</v>
      </c>
      <c r="B31" s="1289"/>
      <c r="C31" s="1289"/>
      <c r="D31" s="1289"/>
      <c r="E31" s="1289"/>
      <c r="F31" s="1289"/>
      <c r="G31" s="1289"/>
      <c r="H31" s="1289"/>
      <c r="I31" s="1289"/>
      <c r="J31" s="1289"/>
      <c r="K31" s="76">
        <f>K27+K30</f>
        <v>174640950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033" t="s">
        <v>60</v>
      </c>
      <c r="G33" s="1480" t="s">
        <v>31</v>
      </c>
      <c r="H33" s="1480"/>
      <c r="I33" s="865" t="s">
        <v>61</v>
      </c>
      <c r="J33" s="866" t="s">
        <v>34</v>
      </c>
      <c r="K33" s="1027" t="s">
        <v>35</v>
      </c>
      <c r="L33" s="853" t="s">
        <v>41</v>
      </c>
    </row>
    <row r="34" spans="1:17" ht="40.5" hidden="1" customHeight="1" x14ac:dyDescent="0.25">
      <c r="A34" s="1020">
        <v>1</v>
      </c>
      <c r="B34" s="1508" t="str">
        <f>'vật kiến trúc 2026'!B440</f>
        <v>Đồng hồ điện phụ</v>
      </c>
      <c r="C34" s="1508"/>
      <c r="D34" s="1508"/>
      <c r="E34" s="1508"/>
      <c r="F34" s="1019" t="str">
        <f>VLOOKUP(B34,'[3]vật kiến trúc 2026'!$B$3:$D$442,2,0)</f>
        <v>cái</v>
      </c>
      <c r="G34" s="1509">
        <f>VLOOKUP(B34,'[3]vật kiến trúc 2026'!B31:$D$442,3,0)</f>
        <v>750000</v>
      </c>
      <c r="H34" s="1509"/>
      <c r="I34" s="936">
        <v>1</v>
      </c>
      <c r="J34" s="868">
        <v>0.8</v>
      </c>
      <c r="K34" s="844">
        <f t="shared" ref="K34:K37" si="1">ROUND(G34*I34*J34,)</f>
        <v>600000</v>
      </c>
      <c r="L34" s="869" t="e">
        <f>VLOOKUP(B34,'[3]vật kiến trúc 2026'!B32:$L$442,4,0)</f>
        <v>#REF!</v>
      </c>
    </row>
    <row r="35" spans="1:17" ht="40.5" hidden="1" customHeight="1" x14ac:dyDescent="0.25">
      <c r="A35" s="1020">
        <v>2</v>
      </c>
      <c r="B35" s="1508" t="str">
        <f>'vật kiến trúc 2026'!B277</f>
        <v>Trụ sắt tráng kẽm D90 cao 6m</v>
      </c>
      <c r="C35" s="1508"/>
      <c r="D35" s="1508"/>
      <c r="E35" s="1508"/>
      <c r="F35" s="1019" t="str">
        <f>VLOOKUP(B35,'[3]vật kiến trúc 2026'!$B$3:$D$442,2,0)</f>
        <v>trụ</v>
      </c>
      <c r="G35" s="1509">
        <f>VLOOKUP(B35,'[3]vật kiến trúc 2026'!B32:$D$442,3,0)</f>
        <v>864000</v>
      </c>
      <c r="H35" s="1509"/>
      <c r="I35" s="936">
        <v>4</v>
      </c>
      <c r="J35" s="868">
        <v>0.8</v>
      </c>
      <c r="K35" s="844">
        <f t="shared" si="1"/>
        <v>2764800</v>
      </c>
      <c r="L35" s="869" t="str">
        <f>VLOOKUP(B35,'[3]vật kiến trúc 2026'!B33:$L$442,4,0)</f>
        <v>áp bằng trụ điện bằng ống sắt tráng kẽm D90</v>
      </c>
    </row>
    <row r="36" spans="1:17" ht="40.5" hidden="1" customHeight="1" x14ac:dyDescent="0.25">
      <c r="A36" s="1020">
        <v>3</v>
      </c>
      <c r="B36" s="1508" t="str">
        <f>'vật kiến trúc 2026'!B35</f>
        <v>Giếng khoan Ф 140, ống chống nhựa</v>
      </c>
      <c r="C36" s="1508"/>
      <c r="D36" s="1508"/>
      <c r="E36" s="1508"/>
      <c r="F36" s="1019" t="str">
        <f>VLOOKUP(B36,'[3]vật kiến trúc 2026'!$B$3:$D$442,2,0)</f>
        <v>mét</v>
      </c>
      <c r="G36" s="1509">
        <f>VLOOKUP(B36,'[3]vật kiến trúc 2026'!B33:$D$442,3,0)</f>
        <v>864000</v>
      </c>
      <c r="H36" s="1509"/>
      <c r="I36" s="906">
        <v>69</v>
      </c>
      <c r="J36" s="868">
        <v>0.8</v>
      </c>
      <c r="K36" s="844">
        <f t="shared" si="1"/>
        <v>47692800</v>
      </c>
      <c r="L36" s="869" t="e">
        <f>VLOOKUP(B36,'[3]vật kiến trúc 2026'!B34:$L$442,4,0)</f>
        <v>#REF!</v>
      </c>
    </row>
    <row r="37" spans="1:17" ht="40.5" hidden="1" customHeight="1" x14ac:dyDescent="0.25">
      <c r="A37" s="1020">
        <v>4</v>
      </c>
      <c r="B37" s="1508" t="str">
        <f>B36</f>
        <v>Giếng khoan Ф 140, ống chống nhựa</v>
      </c>
      <c r="C37" s="1508"/>
      <c r="D37" s="1508"/>
      <c r="E37" s="1508"/>
      <c r="F37" s="1019" t="str">
        <f>VLOOKUP(B37,'[3]vật kiến trúc 2026'!$B$3:$D$442,2,0)</f>
        <v>mét</v>
      </c>
      <c r="G37" s="1509">
        <f>VLOOKUP(B37,'[3]vật kiến trúc 2026'!B34:$D$442,3,0)</f>
        <v>864000</v>
      </c>
      <c r="H37" s="1509"/>
      <c r="I37" s="906">
        <v>48</v>
      </c>
      <c r="J37" s="868">
        <v>0.8</v>
      </c>
      <c r="K37" s="844">
        <f t="shared" si="1"/>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03"/>
      <c r="N39" s="926"/>
      <c r="O39" s="931"/>
    </row>
    <row r="40" spans="1:17" ht="56.25" customHeight="1" x14ac:dyDescent="0.25">
      <c r="A40" s="1027" t="s">
        <v>25</v>
      </c>
      <c r="B40" s="1480" t="s">
        <v>87</v>
      </c>
      <c r="C40" s="1480"/>
      <c r="D40" s="1480"/>
      <c r="E40" s="1480"/>
      <c r="F40" s="1027" t="s">
        <v>60</v>
      </c>
      <c r="G40" s="1027" t="s">
        <v>31</v>
      </c>
      <c r="H40" s="1033" t="s">
        <v>10516</v>
      </c>
      <c r="I40" s="865" t="s">
        <v>61</v>
      </c>
      <c r="J40" s="866" t="s">
        <v>34</v>
      </c>
      <c r="K40" s="1027" t="s">
        <v>35</v>
      </c>
      <c r="L40" s="853" t="s">
        <v>41</v>
      </c>
      <c r="M40" s="3"/>
      <c r="N40" s="2"/>
      <c r="O40" s="927"/>
      <c r="P40" s="928"/>
      <c r="Q40" s="932"/>
    </row>
    <row r="41" spans="1:17" ht="39" customHeight="1" x14ac:dyDescent="0.25">
      <c r="A41" s="1020">
        <v>1</v>
      </c>
      <c r="B41" s="1544" t="str">
        <f>'CÂY TRỒNG 2026'!B4</f>
        <v>Cây lúa Hè Thu, Mùa</v>
      </c>
      <c r="C41" s="1544"/>
      <c r="D41" s="1544"/>
      <c r="E41" s="1544"/>
      <c r="F41" s="1019" t="str">
        <f>VLOOKUP(B41,'[3]CÂY TRỒNG 2026'!$B$3:$D$10269,2,0)</f>
        <v>ha</v>
      </c>
      <c r="G41" s="732">
        <f>VLOOKUP(B41,'[3]CÂY TRỒNG 2026'!$B$3:$D$10269,3,0)</f>
        <v>25500000</v>
      </c>
      <c r="H41" s="909">
        <f>VLOOKUP(B41,'CÂY TRỒNG 2026'!$B$3:$E$9990,4,0)</f>
        <v>0</v>
      </c>
      <c r="I41" s="870">
        <f>I21/10000</f>
        <v>7.2470000000000007E-2</v>
      </c>
      <c r="J41" s="727">
        <v>1</v>
      </c>
      <c r="K41" s="1032">
        <f t="shared" ref="K41" si="2">ROUND(G41*I41*J41,)</f>
        <v>1847985</v>
      </c>
      <c r="L41" s="934"/>
      <c r="M41" s="1048"/>
      <c r="N41" s="90"/>
      <c r="Q41" s="933"/>
    </row>
    <row r="42" spans="1:17" ht="28.5" customHeight="1" x14ac:dyDescent="0.25">
      <c r="A42" s="1480" t="s">
        <v>111</v>
      </c>
      <c r="B42" s="1480"/>
      <c r="C42" s="1480"/>
      <c r="D42" s="1480"/>
      <c r="E42" s="1480"/>
      <c r="F42" s="1480"/>
      <c r="G42" s="1480"/>
      <c r="H42" s="1480"/>
      <c r="I42" s="1480"/>
      <c r="J42" s="1480"/>
      <c r="K42" s="111">
        <f>SUM(K41:K41)</f>
        <v>1847985</v>
      </c>
      <c r="L42" s="872"/>
      <c r="M42" s="874"/>
      <c r="N42" s="3"/>
    </row>
    <row r="43" spans="1:17" ht="41.25" customHeight="1" x14ac:dyDescent="0.25">
      <c r="A43" s="1481" t="s">
        <v>10429</v>
      </c>
      <c r="B43" s="1482"/>
      <c r="C43" s="1482"/>
      <c r="D43" s="1482"/>
      <c r="E43" s="1482"/>
      <c r="F43" s="1482"/>
      <c r="G43" s="1482"/>
      <c r="H43" s="1482"/>
      <c r="I43" s="1482"/>
      <c r="J43" s="1482"/>
      <c r="K43" s="111">
        <f>IF(K21+K31+K38+K42&lt;20000000,2000000,IF(K21+K31+K38+K42&lt;50000000,4000000,IF(K21+K31+K38+K42&lt;100000000,8000000,IF(K21+K31+K38+K42&lt;200000000,12000000,IF(K21+K31+K38+K42&lt;500000000,16000000,20000000)))))</f>
        <v>16000000</v>
      </c>
      <c r="L43" s="112" t="s">
        <v>113</v>
      </c>
      <c r="N43" s="921"/>
    </row>
    <row r="44" spans="1:17" ht="30" customHeight="1" x14ac:dyDescent="0.25">
      <c r="A44" s="1480" t="s">
        <v>10574</v>
      </c>
      <c r="B44" s="1480"/>
      <c r="C44" s="1480"/>
      <c r="D44" s="1480"/>
      <c r="E44" s="1480"/>
      <c r="F44" s="1480"/>
      <c r="G44" s="1480"/>
      <c r="H44" s="1480"/>
      <c r="I44" s="1480"/>
      <c r="J44" s="1480"/>
      <c r="K44" s="875">
        <f>K43+K42+K38+K21+K31</f>
        <v>329609422</v>
      </c>
      <c r="L44" s="872"/>
      <c r="M44" s="114">
        <f>K43+K31+K21+K42+K38</f>
        <v>329609422</v>
      </c>
    </row>
    <row r="45" spans="1:17" s="116" customFormat="1" ht="37.5" customHeight="1" x14ac:dyDescent="0.25">
      <c r="A45" s="1483" t="s">
        <v>115</v>
      </c>
      <c r="B45" s="1483"/>
      <c r="C45" s="1483"/>
      <c r="D45" s="1483"/>
      <c r="E45" s="1483"/>
      <c r="F45" s="1483"/>
      <c r="G45" s="1483"/>
      <c r="H45" s="1483"/>
      <c r="I45" s="1483"/>
      <c r="J45" s="1483"/>
      <c r="K45" s="1483"/>
      <c r="L45" s="1483"/>
      <c r="M45" s="1030"/>
      <c r="O45" s="876"/>
      <c r="P45" s="876"/>
    </row>
    <row r="46" spans="1:17" s="119" customFormat="1" ht="37.5" customHeight="1" x14ac:dyDescent="0.25">
      <c r="A46" s="1479" t="s">
        <v>10375</v>
      </c>
      <c r="B46" s="1479"/>
      <c r="C46" s="1479"/>
      <c r="D46" s="1479"/>
      <c r="E46" s="1479"/>
      <c r="F46" s="1479"/>
      <c r="G46" s="1479"/>
      <c r="H46" s="1479"/>
      <c r="I46" s="1479"/>
      <c r="J46" s="1479"/>
      <c r="K46" s="1479"/>
      <c r="L46" s="1479"/>
      <c r="M46" s="1025"/>
      <c r="O46" s="876"/>
      <c r="P46" s="876"/>
    </row>
    <row r="47" spans="1:17" s="119" customFormat="1" ht="54" customHeight="1" x14ac:dyDescent="0.25">
      <c r="A47" s="1479" t="s">
        <v>117</v>
      </c>
      <c r="B47" s="1479"/>
      <c r="C47" s="1479"/>
      <c r="D47" s="1479"/>
      <c r="E47" s="1479"/>
      <c r="F47" s="1479"/>
      <c r="G47" s="1479"/>
      <c r="H47" s="1479"/>
      <c r="I47" s="1479"/>
      <c r="J47" s="1479"/>
      <c r="K47" s="877">
        <f>K44</f>
        <v>329609422</v>
      </c>
      <c r="L47" s="1026" t="s">
        <v>118</v>
      </c>
      <c r="M47" s="1025"/>
      <c r="O47" s="876"/>
      <c r="P47" s="876"/>
    </row>
    <row r="48" spans="1:17" s="119" customFormat="1" ht="14.25" x14ac:dyDescent="0.25">
      <c r="A48" s="1479" t="s">
        <v>119</v>
      </c>
      <c r="B48" s="1479"/>
      <c r="C48" s="1479"/>
      <c r="D48" s="1479"/>
      <c r="E48" s="1479"/>
      <c r="F48" s="1479"/>
      <c r="G48" s="1479"/>
      <c r="H48" s="1479"/>
      <c r="I48" s="1479"/>
      <c r="J48" s="1479"/>
      <c r="K48" s="1479"/>
      <c r="L48" s="1479"/>
      <c r="M48" s="1025"/>
      <c r="O48" s="876"/>
      <c r="P48" s="876"/>
    </row>
    <row r="49" spans="1:16" s="123" customFormat="1" ht="15" customHeight="1" x14ac:dyDescent="0.25">
      <c r="A49" s="1484" t="s">
        <v>120</v>
      </c>
      <c r="B49" s="1484"/>
      <c r="C49" s="1484"/>
      <c r="D49" s="879"/>
      <c r="E49" s="879"/>
      <c r="F49" s="1485" t="s">
        <v>10444</v>
      </c>
      <c r="G49" s="1485"/>
      <c r="H49" s="1485"/>
      <c r="I49" s="1485"/>
      <c r="J49" s="1485"/>
      <c r="K49" s="879"/>
      <c r="L49" s="1025" t="s">
        <v>122</v>
      </c>
      <c r="M49" s="1025"/>
      <c r="O49" s="753"/>
      <c r="P49" s="753"/>
    </row>
    <row r="50" spans="1:16" s="123" customFormat="1" x14ac:dyDescent="0.25">
      <c r="A50" s="880"/>
      <c r="B50" s="880"/>
      <c r="C50" s="880"/>
      <c r="L50" s="1025"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125</v>
      </c>
      <c r="B57" s="1486"/>
      <c r="C57" s="1486"/>
      <c r="D57" s="879"/>
      <c r="E57" s="879"/>
      <c r="F57" s="1485" t="s">
        <v>126</v>
      </c>
      <c r="G57" s="1485"/>
      <c r="H57" s="1485"/>
      <c r="I57" s="1485" t="s">
        <v>126</v>
      </c>
      <c r="J57" s="1485"/>
      <c r="K57" s="879"/>
      <c r="L57" s="1025" t="s">
        <v>127</v>
      </c>
      <c r="M57" s="756"/>
      <c r="O57" s="753"/>
      <c r="P57" s="753"/>
    </row>
  </sheetData>
  <mergeCells count="63">
    <mergeCell ref="A57:C57"/>
    <mergeCell ref="F57:J57"/>
    <mergeCell ref="A44:J44"/>
    <mergeCell ref="A45:L45"/>
    <mergeCell ref="A46:L46"/>
    <mergeCell ref="A47:J47"/>
    <mergeCell ref="A48:L48"/>
    <mergeCell ref="A49:C49"/>
    <mergeCell ref="F49:J49"/>
    <mergeCell ref="A43:J43"/>
    <mergeCell ref="B35:E35"/>
    <mergeCell ref="G35:H35"/>
    <mergeCell ref="B36:E36"/>
    <mergeCell ref="G36:H36"/>
    <mergeCell ref="B37:E37"/>
    <mergeCell ref="G37:H37"/>
    <mergeCell ref="A38:J38"/>
    <mergeCell ref="A39:L39"/>
    <mergeCell ref="B40:E40"/>
    <mergeCell ref="B41:E41"/>
    <mergeCell ref="A42:J42"/>
    <mergeCell ref="A31:J31"/>
    <mergeCell ref="A32:L32"/>
    <mergeCell ref="B33:E33"/>
    <mergeCell ref="G33:H33"/>
    <mergeCell ref="B34:E34"/>
    <mergeCell ref="G34:H34"/>
    <mergeCell ref="B30:C30"/>
    <mergeCell ref="G30:H30"/>
    <mergeCell ref="A22:K22"/>
    <mergeCell ref="B23:H23"/>
    <mergeCell ref="I23:L23"/>
    <mergeCell ref="G24:H24"/>
    <mergeCell ref="G25:H25"/>
    <mergeCell ref="L25:L26"/>
    <mergeCell ref="G26:H26"/>
    <mergeCell ref="A27:H27"/>
    <mergeCell ref="B28:H28"/>
    <mergeCell ref="I28:L28"/>
    <mergeCell ref="B29:C29"/>
    <mergeCell ref="G29:H29"/>
    <mergeCell ref="A21:H21"/>
    <mergeCell ref="A7:L7"/>
    <mergeCell ref="E8:L8"/>
    <mergeCell ref="A9:D9"/>
    <mergeCell ref="E9:G9"/>
    <mergeCell ref="A10:B10"/>
    <mergeCell ref="E12:L12"/>
    <mergeCell ref="E15:L15"/>
    <mergeCell ref="A16:L16"/>
    <mergeCell ref="A17:L17"/>
    <mergeCell ref="L19:L20"/>
    <mergeCell ref="I18:J18"/>
    <mergeCell ref="I19:J19"/>
    <mergeCell ref="I20:J20"/>
    <mergeCell ref="I21:J21"/>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2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48</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10718</v>
      </c>
      <c r="F8" s="1442"/>
      <c r="G8" s="1442"/>
      <c r="H8" s="1442"/>
      <c r="I8" s="1442"/>
      <c r="J8" s="1442"/>
      <c r="K8" s="1442"/>
      <c r="L8" s="1442"/>
      <c r="N8" s="828"/>
      <c r="O8" s="823"/>
      <c r="P8" s="823"/>
    </row>
    <row r="9" spans="1:22" ht="34.5" customHeight="1" x14ac:dyDescent="0.25">
      <c r="A9" s="1443" t="s">
        <v>9</v>
      </c>
      <c r="B9" s="1443"/>
      <c r="C9" s="1443"/>
      <c r="D9" s="1443"/>
      <c r="E9" s="1444" t="s">
        <v>10596</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10719</v>
      </c>
      <c r="F11" s="832"/>
      <c r="G11" s="831"/>
      <c r="H11" s="831"/>
      <c r="I11" s="833"/>
      <c r="J11" s="832"/>
      <c r="K11" s="831"/>
      <c r="L11" s="834"/>
      <c r="N11" s="1022"/>
      <c r="O11" s="1022"/>
      <c r="P11" s="1022"/>
      <c r="Q11" s="1022"/>
      <c r="R11" s="1022"/>
      <c r="S11" s="1022"/>
      <c r="T11" s="1022"/>
    </row>
    <row r="12" spans="1:22" ht="49.5" customHeight="1" x14ac:dyDescent="0.25">
      <c r="A12" s="1031" t="s">
        <v>15</v>
      </c>
      <c r="B12" s="1031"/>
      <c r="C12" s="1031"/>
      <c r="E12" s="1532" t="s">
        <v>10521</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I21</f>
        <v>750.59999999999991</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10720</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10747</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10721</v>
      </c>
      <c r="M18" s="97">
        <v>550000</v>
      </c>
      <c r="N18" s="1007"/>
      <c r="O18" s="1007"/>
      <c r="P18" s="1007"/>
      <c r="Q18" s="1007"/>
      <c r="R18" s="1007"/>
      <c r="S18" s="1007"/>
      <c r="T18" s="1007"/>
    </row>
    <row r="19" spans="1:20" s="2" customFormat="1" ht="60" customHeight="1" x14ac:dyDescent="0.25">
      <c r="A19" s="1533">
        <v>1</v>
      </c>
      <c r="B19" s="899">
        <v>283</v>
      </c>
      <c r="C19" s="1050">
        <v>74</v>
      </c>
      <c r="D19" s="35" t="s">
        <v>18</v>
      </c>
      <c r="E19" s="901" t="s">
        <v>10450</v>
      </c>
      <c r="F19" s="1043">
        <v>2</v>
      </c>
      <c r="G19" s="841">
        <f>0.3*530000</f>
        <v>159000</v>
      </c>
      <c r="H19" s="904">
        <v>1.19</v>
      </c>
      <c r="I19" s="1510">
        <v>474.2</v>
      </c>
      <c r="J19" s="1511"/>
      <c r="K19" s="844">
        <f>ROUND(G19*H19*I19,)</f>
        <v>89723382</v>
      </c>
      <c r="L19" s="1035" t="str">
        <f>E12</f>
        <v>Đường nội ấp Bình Tiến (xã Xuân Phú), từ đường Bình Tiến, Xuân Phú - Xuân Tây (xã Xuân Phú) đến ranh giới xã Suối Cát</v>
      </c>
      <c r="M19" s="1008">
        <f>M18*1.19</f>
        <v>654500</v>
      </c>
      <c r="N19" s="1007"/>
      <c r="O19" s="1007"/>
      <c r="P19" s="1007"/>
      <c r="Q19" s="1007"/>
      <c r="R19" s="1007"/>
      <c r="S19" s="1007"/>
      <c r="T19" s="1007"/>
    </row>
    <row r="20" spans="1:20" s="2" customFormat="1" ht="35.25" customHeight="1" x14ac:dyDescent="0.25">
      <c r="A20" s="1534"/>
      <c r="B20" s="899">
        <v>283</v>
      </c>
      <c r="C20" s="1050">
        <v>74</v>
      </c>
      <c r="D20" s="35" t="s">
        <v>18</v>
      </c>
      <c r="E20" s="901" t="s">
        <v>10450</v>
      </c>
      <c r="F20" s="1043">
        <v>2</v>
      </c>
      <c r="G20" s="841">
        <f>0.3*530000</f>
        <v>159000</v>
      </c>
      <c r="H20" s="904">
        <v>1.19</v>
      </c>
      <c r="I20" s="1510">
        <v>276.39999999999998</v>
      </c>
      <c r="J20" s="1511">
        <v>1</v>
      </c>
      <c r="K20" s="844">
        <f>ROUND(G20*H20*I20,)</f>
        <v>52297644</v>
      </c>
      <c r="L20" s="1034" t="s">
        <v>10640</v>
      </c>
      <c r="M20" s="1008"/>
      <c r="N20" s="1007"/>
      <c r="O20" s="1007"/>
      <c r="P20" s="1007"/>
      <c r="Q20" s="1007"/>
      <c r="R20" s="1007"/>
      <c r="S20" s="1007"/>
      <c r="T20" s="1007"/>
    </row>
    <row r="21" spans="1:20" ht="33.75" customHeight="1" x14ac:dyDescent="0.25">
      <c r="A21" s="1480" t="s">
        <v>39</v>
      </c>
      <c r="B21" s="1480"/>
      <c r="C21" s="1480"/>
      <c r="D21" s="1480"/>
      <c r="E21" s="1480"/>
      <c r="F21" s="1480"/>
      <c r="G21" s="1480"/>
      <c r="H21" s="1480"/>
      <c r="I21" s="1512">
        <f>SUM(I19:I20)</f>
        <v>750.59999999999991</v>
      </c>
      <c r="J21" s="1513"/>
      <c r="K21" s="848">
        <f>SUM(K19:K20)</f>
        <v>142021026</v>
      </c>
      <c r="L21" s="849"/>
      <c r="N21" s="1007"/>
      <c r="O21" s="1007"/>
      <c r="P21" s="1007"/>
      <c r="Q21" s="1007"/>
      <c r="R21" s="1007"/>
      <c r="S21" s="1007"/>
      <c r="T21" s="1007"/>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53"/>
      <c r="B24" s="850" t="s">
        <v>26</v>
      </c>
      <c r="C24" s="851" t="s">
        <v>27</v>
      </c>
      <c r="D24" s="1028" t="s">
        <v>10361</v>
      </c>
      <c r="E24" s="1028" t="s">
        <v>29</v>
      </c>
      <c r="F24" s="1028" t="s">
        <v>30</v>
      </c>
      <c r="G24" s="1469" t="s">
        <v>31</v>
      </c>
      <c r="H24" s="1469"/>
      <c r="I24" s="852" t="s">
        <v>33</v>
      </c>
      <c r="J24" s="1028" t="s">
        <v>44</v>
      </c>
      <c r="K24" s="1028" t="s">
        <v>35</v>
      </c>
      <c r="L24" s="49" t="s">
        <v>41</v>
      </c>
      <c r="M24" s="1030"/>
    </row>
    <row r="25" spans="1:20" ht="55.5" customHeight="1" x14ac:dyDescent="0.25">
      <c r="A25" s="1301">
        <f t="shared" ref="A25:G25" si="0">A19</f>
        <v>1</v>
      </c>
      <c r="B25" s="1020">
        <f t="shared" si="0"/>
        <v>283</v>
      </c>
      <c r="C25" s="36">
        <f t="shared" si="0"/>
        <v>74</v>
      </c>
      <c r="D25" s="1020" t="str">
        <f t="shared" si="0"/>
        <v>m²</v>
      </c>
      <c r="E25" s="1020" t="str">
        <f t="shared" si="0"/>
        <v>LUK</v>
      </c>
      <c r="F25" s="60">
        <f t="shared" si="0"/>
        <v>2</v>
      </c>
      <c r="G25" s="1558">
        <f t="shared" si="0"/>
        <v>159000</v>
      </c>
      <c r="H25" s="1558"/>
      <c r="I25" s="855">
        <f>I19</f>
        <v>474.2</v>
      </c>
      <c r="J25" s="839">
        <v>1.5</v>
      </c>
      <c r="K25" s="63">
        <f>G25*I25*J25</f>
        <v>113096700</v>
      </c>
      <c r="L25" s="1521" t="s">
        <v>10749</v>
      </c>
      <c r="M25" s="1030"/>
    </row>
    <row r="26" spans="1:20" ht="55.5" customHeight="1" x14ac:dyDescent="0.25">
      <c r="A26" s="1535"/>
      <c r="B26" s="1020">
        <f t="shared" ref="B26:G26" si="1">B20</f>
        <v>283</v>
      </c>
      <c r="C26" s="36">
        <f t="shared" si="1"/>
        <v>74</v>
      </c>
      <c r="D26" s="1020" t="str">
        <f t="shared" si="1"/>
        <v>m²</v>
      </c>
      <c r="E26" s="1020" t="str">
        <f t="shared" si="1"/>
        <v>LUK</v>
      </c>
      <c r="F26" s="60">
        <f t="shared" si="1"/>
        <v>2</v>
      </c>
      <c r="G26" s="1558">
        <f t="shared" si="1"/>
        <v>159000</v>
      </c>
      <c r="H26" s="1558"/>
      <c r="I26" s="855">
        <f>I20</f>
        <v>276.39999999999998</v>
      </c>
      <c r="J26" s="839">
        <v>1.5</v>
      </c>
      <c r="K26" s="63">
        <f>G26*I26*J26</f>
        <v>65921400</v>
      </c>
      <c r="L26" s="1522"/>
      <c r="M26" s="1030"/>
    </row>
    <row r="27" spans="1:20" s="116" customFormat="1" ht="33" customHeight="1" x14ac:dyDescent="0.25">
      <c r="A27" s="1289" t="s">
        <v>10368</v>
      </c>
      <c r="B27" s="1289"/>
      <c r="C27" s="1289"/>
      <c r="D27" s="1289"/>
      <c r="E27" s="1289"/>
      <c r="F27" s="1289"/>
      <c r="G27" s="1289"/>
      <c r="H27" s="1289"/>
      <c r="I27" s="846">
        <f>SUM(I25:I26)</f>
        <v>750.59999999999991</v>
      </c>
      <c r="J27" s="893"/>
      <c r="K27" s="894">
        <f>SUM(K25:K26)</f>
        <v>179018100</v>
      </c>
      <c r="L27" s="895"/>
      <c r="M27" s="1030"/>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2" customFormat="1" ht="67.5" customHeight="1" x14ac:dyDescent="0.25">
      <c r="A29" s="1020"/>
      <c r="B29" s="1469" t="s">
        <v>10371</v>
      </c>
      <c r="C29" s="1469"/>
      <c r="D29" s="1028" t="s">
        <v>50</v>
      </c>
      <c r="E29" s="1028" t="s">
        <v>51</v>
      </c>
      <c r="F29" s="1028" t="s">
        <v>52</v>
      </c>
      <c r="G29" s="1469" t="s">
        <v>53</v>
      </c>
      <c r="H29" s="1469"/>
      <c r="I29" s="859" t="s">
        <v>54</v>
      </c>
      <c r="J29" s="1028" t="s">
        <v>44</v>
      </c>
      <c r="K29" s="860" t="s">
        <v>35</v>
      </c>
      <c r="L29" s="861" t="s">
        <v>41</v>
      </c>
      <c r="M29" s="821"/>
      <c r="O29" s="862"/>
      <c r="P29" s="862"/>
    </row>
    <row r="30" spans="1:20" ht="34.5" customHeight="1" x14ac:dyDescent="0.25">
      <c r="A30" s="1020"/>
      <c r="B30" s="1285" t="s">
        <v>10372</v>
      </c>
      <c r="C30" s="1285"/>
      <c r="D30" s="1020"/>
      <c r="E30" s="1020" t="s">
        <v>56</v>
      </c>
      <c r="F30" s="1020">
        <v>6</v>
      </c>
      <c r="G30" s="1286">
        <f>20000*30</f>
        <v>600000</v>
      </c>
      <c r="H30" s="1286"/>
      <c r="I30" s="1020">
        <v>1</v>
      </c>
      <c r="J30" s="727">
        <v>0.5</v>
      </c>
      <c r="K30" s="73">
        <f>F30*G30*I30*J30</f>
        <v>1800000</v>
      </c>
      <c r="L30" s="74"/>
      <c r="M30" s="1042"/>
      <c r="O30" s="823"/>
      <c r="P30" s="823"/>
    </row>
    <row r="31" spans="1:20" ht="30.75" customHeight="1" x14ac:dyDescent="0.25">
      <c r="A31" s="1289" t="s">
        <v>10373</v>
      </c>
      <c r="B31" s="1289"/>
      <c r="C31" s="1289"/>
      <c r="D31" s="1289"/>
      <c r="E31" s="1289"/>
      <c r="F31" s="1289"/>
      <c r="G31" s="1289"/>
      <c r="H31" s="1289"/>
      <c r="I31" s="1289"/>
      <c r="J31" s="1289"/>
      <c r="K31" s="76">
        <f>K27+K30</f>
        <v>180818100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033" t="s">
        <v>60</v>
      </c>
      <c r="G33" s="1480" t="s">
        <v>31</v>
      </c>
      <c r="H33" s="1480"/>
      <c r="I33" s="865" t="s">
        <v>61</v>
      </c>
      <c r="J33" s="866" t="s">
        <v>34</v>
      </c>
      <c r="K33" s="1027" t="s">
        <v>35</v>
      </c>
      <c r="L33" s="853" t="s">
        <v>41</v>
      </c>
    </row>
    <row r="34" spans="1:17" ht="40.5" hidden="1" customHeight="1" x14ac:dyDescent="0.25">
      <c r="A34" s="1020">
        <v>1</v>
      </c>
      <c r="B34" s="1508" t="str">
        <f>'vật kiến trúc 2026'!B440</f>
        <v>Đồng hồ điện phụ</v>
      </c>
      <c r="C34" s="1508"/>
      <c r="D34" s="1508"/>
      <c r="E34" s="1508"/>
      <c r="F34" s="1019" t="str">
        <f>VLOOKUP(B34,'[3]vật kiến trúc 2026'!$B$3:$D$442,2,0)</f>
        <v>cái</v>
      </c>
      <c r="G34" s="1509">
        <f>VLOOKUP(B34,'[3]vật kiến trúc 2026'!B31:$D$442,3,0)</f>
        <v>750000</v>
      </c>
      <c r="H34" s="1509"/>
      <c r="I34" s="936">
        <v>1</v>
      </c>
      <c r="J34" s="868">
        <v>0.8</v>
      </c>
      <c r="K34" s="844">
        <f t="shared" ref="K34:K37" si="2">ROUND(G34*I34*J34,)</f>
        <v>600000</v>
      </c>
      <c r="L34" s="869" t="e">
        <f>VLOOKUP(B34,'[3]vật kiến trúc 2026'!B32:$L$442,4,0)</f>
        <v>#REF!</v>
      </c>
    </row>
    <row r="35" spans="1:17" ht="40.5" hidden="1" customHeight="1" x14ac:dyDescent="0.25">
      <c r="A35" s="1020">
        <v>2</v>
      </c>
      <c r="B35" s="1508" t="str">
        <f>'vật kiến trúc 2026'!B277</f>
        <v>Trụ sắt tráng kẽm D90 cao 6m</v>
      </c>
      <c r="C35" s="1508"/>
      <c r="D35" s="1508"/>
      <c r="E35" s="1508"/>
      <c r="F35" s="1019" t="str">
        <f>VLOOKUP(B35,'[3]vật kiến trúc 2026'!$B$3:$D$442,2,0)</f>
        <v>trụ</v>
      </c>
      <c r="G35" s="1509">
        <f>VLOOKUP(B35,'[3]vật kiến trúc 2026'!B32:$D$442,3,0)</f>
        <v>864000</v>
      </c>
      <c r="H35" s="1509"/>
      <c r="I35" s="936">
        <v>4</v>
      </c>
      <c r="J35" s="868">
        <v>0.8</v>
      </c>
      <c r="K35" s="844">
        <f t="shared" si="2"/>
        <v>2764800</v>
      </c>
      <c r="L35" s="869" t="str">
        <f>VLOOKUP(B35,'[3]vật kiến trúc 2026'!B33:$L$442,4,0)</f>
        <v>áp bằng trụ điện bằng ống sắt tráng kẽm D90</v>
      </c>
    </row>
    <row r="36" spans="1:17" ht="40.5" hidden="1" customHeight="1" x14ac:dyDescent="0.25">
      <c r="A36" s="1020">
        <v>3</v>
      </c>
      <c r="B36" s="1508" t="str">
        <f>'vật kiến trúc 2026'!B35</f>
        <v>Giếng khoan Ф 140, ống chống nhựa</v>
      </c>
      <c r="C36" s="1508"/>
      <c r="D36" s="1508"/>
      <c r="E36" s="1508"/>
      <c r="F36" s="1019" t="str">
        <f>VLOOKUP(B36,'[3]vật kiến trúc 2026'!$B$3:$D$442,2,0)</f>
        <v>mét</v>
      </c>
      <c r="G36" s="1509">
        <f>VLOOKUP(B36,'[3]vật kiến trúc 2026'!B33:$D$442,3,0)</f>
        <v>864000</v>
      </c>
      <c r="H36" s="1509"/>
      <c r="I36" s="906">
        <v>69</v>
      </c>
      <c r="J36" s="868">
        <v>0.8</v>
      </c>
      <c r="K36" s="844">
        <f t="shared" si="2"/>
        <v>47692800</v>
      </c>
      <c r="L36" s="869" t="e">
        <f>VLOOKUP(B36,'[3]vật kiến trúc 2026'!B34:$L$442,4,0)</f>
        <v>#REF!</v>
      </c>
    </row>
    <row r="37" spans="1:17" ht="40.5" hidden="1" customHeight="1" x14ac:dyDescent="0.25">
      <c r="A37" s="1020">
        <v>4</v>
      </c>
      <c r="B37" s="1508" t="str">
        <f>B36</f>
        <v>Giếng khoan Ф 140, ống chống nhựa</v>
      </c>
      <c r="C37" s="1508"/>
      <c r="D37" s="1508"/>
      <c r="E37" s="1508"/>
      <c r="F37" s="1019" t="str">
        <f>VLOOKUP(B37,'[3]vật kiến trúc 2026'!$B$3:$D$442,2,0)</f>
        <v>mét</v>
      </c>
      <c r="G37" s="1509">
        <f>VLOOKUP(B37,'[3]vật kiến trúc 2026'!B34:$D$442,3,0)</f>
        <v>864000</v>
      </c>
      <c r="H37" s="1509"/>
      <c r="I37" s="906">
        <v>48</v>
      </c>
      <c r="J37" s="868">
        <v>0.8</v>
      </c>
      <c r="K37" s="844">
        <f t="shared" si="2"/>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03"/>
      <c r="N39" s="926"/>
      <c r="O39" s="931"/>
    </row>
    <row r="40" spans="1:17" ht="56.25" customHeight="1" x14ac:dyDescent="0.25">
      <c r="A40" s="1027" t="s">
        <v>25</v>
      </c>
      <c r="B40" s="1480" t="s">
        <v>87</v>
      </c>
      <c r="C40" s="1480"/>
      <c r="D40" s="1480"/>
      <c r="E40" s="1480"/>
      <c r="F40" s="1027" t="s">
        <v>60</v>
      </c>
      <c r="G40" s="1027" t="s">
        <v>31</v>
      </c>
      <c r="H40" s="1033" t="s">
        <v>10516</v>
      </c>
      <c r="I40" s="865" t="s">
        <v>61</v>
      </c>
      <c r="J40" s="866" t="s">
        <v>34</v>
      </c>
      <c r="K40" s="1027" t="s">
        <v>35</v>
      </c>
      <c r="L40" s="853" t="s">
        <v>41</v>
      </c>
      <c r="M40" s="3"/>
      <c r="N40" s="2"/>
      <c r="O40" s="927"/>
      <c r="P40" s="928"/>
      <c r="Q40" s="932"/>
    </row>
    <row r="41" spans="1:17" ht="39" customHeight="1" x14ac:dyDescent="0.25">
      <c r="A41" s="1020">
        <v>1</v>
      </c>
      <c r="B41" s="1544" t="str">
        <f>'CÂY TRỒNG 2026'!B4</f>
        <v>Cây lúa Hè Thu, Mùa</v>
      </c>
      <c r="C41" s="1544"/>
      <c r="D41" s="1544"/>
      <c r="E41" s="1544"/>
      <c r="F41" s="1019" t="str">
        <f>VLOOKUP(B41,'[3]CÂY TRỒNG 2026'!$B$3:$D$10269,2,0)</f>
        <v>ha</v>
      </c>
      <c r="G41" s="732">
        <f>VLOOKUP(B41,'[3]CÂY TRỒNG 2026'!$B$3:$D$10269,3,0)</f>
        <v>25500000</v>
      </c>
      <c r="H41" s="909">
        <f>VLOOKUP(B41,'CÂY TRỒNG 2026'!$B$3:$E$9990,4,0)</f>
        <v>0</v>
      </c>
      <c r="I41" s="870">
        <f>I21/10000</f>
        <v>7.5059999999999988E-2</v>
      </c>
      <c r="J41" s="727">
        <v>1</v>
      </c>
      <c r="K41" s="1032">
        <f t="shared" ref="K41" si="3">ROUND(G41*I41*J41,)</f>
        <v>1914030</v>
      </c>
      <c r="L41" s="934"/>
      <c r="M41" s="1048"/>
      <c r="N41" s="90"/>
      <c r="Q41" s="933"/>
    </row>
    <row r="42" spans="1:17" ht="28.5" customHeight="1" x14ac:dyDescent="0.25">
      <c r="A42" s="1480" t="s">
        <v>111</v>
      </c>
      <c r="B42" s="1480"/>
      <c r="C42" s="1480"/>
      <c r="D42" s="1480"/>
      <c r="E42" s="1480"/>
      <c r="F42" s="1480"/>
      <c r="G42" s="1480"/>
      <c r="H42" s="1480"/>
      <c r="I42" s="1480"/>
      <c r="J42" s="1480"/>
      <c r="K42" s="111">
        <f>SUM(K41:K41)</f>
        <v>1914030</v>
      </c>
      <c r="L42" s="872"/>
      <c r="M42" s="874"/>
      <c r="N42" s="3"/>
    </row>
    <row r="43" spans="1:17" ht="41.25" customHeight="1" x14ac:dyDescent="0.25">
      <c r="A43" s="1481" t="s">
        <v>10429</v>
      </c>
      <c r="B43" s="1482"/>
      <c r="C43" s="1482"/>
      <c r="D43" s="1482"/>
      <c r="E43" s="1482"/>
      <c r="F43" s="1482"/>
      <c r="G43" s="1482"/>
      <c r="H43" s="1482"/>
      <c r="I43" s="1482"/>
      <c r="J43" s="1482"/>
      <c r="K43" s="111">
        <f>IF(K21+K31+K38+K42&lt;20000000,2000000,IF(K21+K31+K38+K42&lt;50000000,4000000,IF(K21+K31+K38+K42&lt;100000000,8000000,IF(K21+K31+K38+K42&lt;200000000,12000000,IF(K21+K31+K38+K42&lt;500000000,16000000,20000000)))))</f>
        <v>16000000</v>
      </c>
      <c r="L43" s="112" t="s">
        <v>113</v>
      </c>
      <c r="N43" s="921"/>
    </row>
    <row r="44" spans="1:17" ht="30" customHeight="1" x14ac:dyDescent="0.25">
      <c r="A44" s="1480" t="s">
        <v>10574</v>
      </c>
      <c r="B44" s="1480"/>
      <c r="C44" s="1480"/>
      <c r="D44" s="1480"/>
      <c r="E44" s="1480"/>
      <c r="F44" s="1480"/>
      <c r="G44" s="1480"/>
      <c r="H44" s="1480"/>
      <c r="I44" s="1480"/>
      <c r="J44" s="1480"/>
      <c r="K44" s="875">
        <f>K43+K42+K38+K21+K31</f>
        <v>340753156</v>
      </c>
      <c r="L44" s="872"/>
      <c r="M44" s="114">
        <f>K43+K31+K21+K42+K38</f>
        <v>340753156</v>
      </c>
    </row>
    <row r="45" spans="1:17" s="116" customFormat="1" ht="37.5" customHeight="1" x14ac:dyDescent="0.25">
      <c r="A45" s="1483" t="s">
        <v>115</v>
      </c>
      <c r="B45" s="1483"/>
      <c r="C45" s="1483"/>
      <c r="D45" s="1483"/>
      <c r="E45" s="1483"/>
      <c r="F45" s="1483"/>
      <c r="G45" s="1483"/>
      <c r="H45" s="1483"/>
      <c r="I45" s="1483"/>
      <c r="J45" s="1483"/>
      <c r="K45" s="1483"/>
      <c r="L45" s="1483"/>
      <c r="M45" s="1030"/>
      <c r="O45" s="876"/>
      <c r="P45" s="876"/>
    </row>
    <row r="46" spans="1:17" s="119" customFormat="1" ht="37.5" customHeight="1" x14ac:dyDescent="0.25">
      <c r="A46" s="1479" t="s">
        <v>10375</v>
      </c>
      <c r="B46" s="1479"/>
      <c r="C46" s="1479"/>
      <c r="D46" s="1479"/>
      <c r="E46" s="1479"/>
      <c r="F46" s="1479"/>
      <c r="G46" s="1479"/>
      <c r="H46" s="1479"/>
      <c r="I46" s="1479"/>
      <c r="J46" s="1479"/>
      <c r="K46" s="1479"/>
      <c r="L46" s="1479"/>
      <c r="M46" s="1025"/>
      <c r="O46" s="876"/>
      <c r="P46" s="876"/>
    </row>
    <row r="47" spans="1:17" s="119" customFormat="1" ht="54" customHeight="1" x14ac:dyDescent="0.25">
      <c r="A47" s="1479" t="s">
        <v>117</v>
      </c>
      <c r="B47" s="1479"/>
      <c r="C47" s="1479"/>
      <c r="D47" s="1479"/>
      <c r="E47" s="1479"/>
      <c r="F47" s="1479"/>
      <c r="G47" s="1479"/>
      <c r="H47" s="1479"/>
      <c r="I47" s="1479"/>
      <c r="J47" s="1479"/>
      <c r="K47" s="877">
        <f>K44</f>
        <v>340753156</v>
      </c>
      <c r="L47" s="1026" t="s">
        <v>118</v>
      </c>
      <c r="M47" s="1025"/>
      <c r="O47" s="876"/>
      <c r="P47" s="876"/>
    </row>
    <row r="48" spans="1:17" s="119" customFormat="1" ht="14.25" x14ac:dyDescent="0.25">
      <c r="A48" s="1479" t="s">
        <v>119</v>
      </c>
      <c r="B48" s="1479"/>
      <c r="C48" s="1479"/>
      <c r="D48" s="1479"/>
      <c r="E48" s="1479"/>
      <c r="F48" s="1479"/>
      <c r="G48" s="1479"/>
      <c r="H48" s="1479"/>
      <c r="I48" s="1479"/>
      <c r="J48" s="1479"/>
      <c r="K48" s="1479"/>
      <c r="L48" s="1479"/>
      <c r="M48" s="1025"/>
      <c r="O48" s="876"/>
      <c r="P48" s="876"/>
    </row>
    <row r="49" spans="1:16" s="123" customFormat="1" ht="15" customHeight="1" x14ac:dyDescent="0.25">
      <c r="A49" s="1484" t="s">
        <v>120</v>
      </c>
      <c r="B49" s="1484"/>
      <c r="C49" s="1484"/>
      <c r="D49" s="879"/>
      <c r="E49" s="879"/>
      <c r="F49" s="1485" t="s">
        <v>10444</v>
      </c>
      <c r="G49" s="1485"/>
      <c r="H49" s="1485"/>
      <c r="I49" s="1485"/>
      <c r="J49" s="1485"/>
      <c r="K49" s="879"/>
      <c r="L49" s="1025" t="s">
        <v>122</v>
      </c>
      <c r="M49" s="1025"/>
      <c r="O49" s="753"/>
      <c r="P49" s="753"/>
    </row>
    <row r="50" spans="1:16" s="123" customFormat="1" x14ac:dyDescent="0.25">
      <c r="A50" s="880"/>
      <c r="B50" s="880"/>
      <c r="C50" s="880"/>
      <c r="L50" s="1025" t="s">
        <v>123</v>
      </c>
      <c r="M50" s="756"/>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ht="22.5" customHeight="1" x14ac:dyDescent="0.25">
      <c r="A57" s="1486" t="s">
        <v>125</v>
      </c>
      <c r="B57" s="1486"/>
      <c r="C57" s="1486"/>
      <c r="D57" s="879"/>
      <c r="E57" s="879"/>
      <c r="F57" s="1485" t="s">
        <v>126</v>
      </c>
      <c r="G57" s="1485"/>
      <c r="H57" s="1485"/>
      <c r="I57" s="1485" t="s">
        <v>126</v>
      </c>
      <c r="J57" s="1485"/>
      <c r="K57" s="879"/>
      <c r="L57" s="1025" t="s">
        <v>127</v>
      </c>
      <c r="M57" s="756"/>
      <c r="O57" s="753"/>
      <c r="P57" s="753"/>
    </row>
  </sheetData>
  <mergeCells count="64">
    <mergeCell ref="A57:C57"/>
    <mergeCell ref="F57:J57"/>
    <mergeCell ref="A19:A20"/>
    <mergeCell ref="A25:A26"/>
    <mergeCell ref="A44:J44"/>
    <mergeCell ref="A45:L45"/>
    <mergeCell ref="A46:L46"/>
    <mergeCell ref="A47:J47"/>
    <mergeCell ref="A48:L48"/>
    <mergeCell ref="A49:C49"/>
    <mergeCell ref="F49:J49"/>
    <mergeCell ref="A38:J38"/>
    <mergeCell ref="A39:L39"/>
    <mergeCell ref="B40:E40"/>
    <mergeCell ref="B41:E41"/>
    <mergeCell ref="A42:J42"/>
    <mergeCell ref="A43:J43"/>
    <mergeCell ref="B35:E35"/>
    <mergeCell ref="G35:H35"/>
    <mergeCell ref="B36:E36"/>
    <mergeCell ref="G36:H36"/>
    <mergeCell ref="B37:E37"/>
    <mergeCell ref="G37:H37"/>
    <mergeCell ref="A31:J31"/>
    <mergeCell ref="A32:L32"/>
    <mergeCell ref="B33:E33"/>
    <mergeCell ref="G33:H33"/>
    <mergeCell ref="B34:E34"/>
    <mergeCell ref="G34:H34"/>
    <mergeCell ref="B30:C30"/>
    <mergeCell ref="G30:H30"/>
    <mergeCell ref="A22:K22"/>
    <mergeCell ref="B23:H23"/>
    <mergeCell ref="I23:L23"/>
    <mergeCell ref="G24:H24"/>
    <mergeCell ref="G25:H25"/>
    <mergeCell ref="L25:L26"/>
    <mergeCell ref="G26:H26"/>
    <mergeCell ref="A27:H27"/>
    <mergeCell ref="B28:H28"/>
    <mergeCell ref="I28:L28"/>
    <mergeCell ref="B29:C29"/>
    <mergeCell ref="G29:H29"/>
    <mergeCell ref="E12:L12"/>
    <mergeCell ref="E15:L15"/>
    <mergeCell ref="A16:L16"/>
    <mergeCell ref="A17:L17"/>
    <mergeCell ref="A21:H21"/>
    <mergeCell ref="I18:J18"/>
    <mergeCell ref="I19:J19"/>
    <mergeCell ref="I20:J20"/>
    <mergeCell ref="I21:J21"/>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0"/>
  <sheetViews>
    <sheetView topLeftCell="A28"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012"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49</v>
      </c>
    </row>
    <row r="2" spans="1:22" x14ac:dyDescent="0.25">
      <c r="A2" s="1270" t="s">
        <v>0</v>
      </c>
      <c r="B2" s="1270"/>
      <c r="C2" s="1270"/>
      <c r="D2" s="1270"/>
      <c r="E2" s="1270"/>
      <c r="F2" s="1270"/>
      <c r="G2" s="1270"/>
      <c r="H2" s="1092"/>
      <c r="I2" s="1436" t="s">
        <v>1</v>
      </c>
      <c r="J2" s="1436"/>
      <c r="K2" s="1436"/>
      <c r="L2" s="1436"/>
    </row>
    <row r="3" spans="1:22" x14ac:dyDescent="0.25">
      <c r="A3" s="1272" t="s">
        <v>2</v>
      </c>
      <c r="B3" s="1272"/>
      <c r="C3" s="1272"/>
      <c r="D3" s="1272"/>
      <c r="E3" s="1272"/>
      <c r="F3" s="1272"/>
      <c r="G3" s="1272"/>
      <c r="H3" s="106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10722</v>
      </c>
      <c r="F8" s="1442"/>
      <c r="G8" s="1442"/>
      <c r="H8" s="1442"/>
      <c r="I8" s="1442"/>
      <c r="J8" s="1442"/>
      <c r="K8" s="1442"/>
      <c r="L8" s="1442"/>
      <c r="N8" s="828"/>
      <c r="O8" s="823"/>
      <c r="P8" s="823"/>
    </row>
    <row r="9" spans="1:22" ht="34.5" customHeight="1" x14ac:dyDescent="0.25">
      <c r="A9" s="1443" t="s">
        <v>9</v>
      </c>
      <c r="B9" s="1443"/>
      <c r="C9" s="1443"/>
      <c r="D9" s="1443"/>
      <c r="E9" s="1444" t="s">
        <v>10723</v>
      </c>
      <c r="F9" s="1444"/>
      <c r="G9" s="1444"/>
      <c r="H9" s="1066"/>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10724</v>
      </c>
      <c r="F11" s="832"/>
      <c r="G11" s="831"/>
      <c r="H11" s="831"/>
      <c r="I11" s="833"/>
      <c r="J11" s="832"/>
      <c r="K11" s="831"/>
      <c r="L11" s="834"/>
      <c r="N11" s="1022"/>
      <c r="O11" s="1022"/>
      <c r="P11" s="1022"/>
      <c r="Q11" s="1022"/>
      <c r="R11" s="1022"/>
      <c r="S11" s="1022"/>
      <c r="T11" s="1022"/>
    </row>
    <row r="12" spans="1:22" ht="81" customHeight="1" x14ac:dyDescent="0.25">
      <c r="A12" s="1031" t="s">
        <v>15</v>
      </c>
      <c r="B12" s="1031"/>
      <c r="C12" s="1031"/>
      <c r="E12" s="1532" t="s">
        <v>10539</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I22</f>
        <v>102.4</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118.5" customHeight="1" x14ac:dyDescent="0.25">
      <c r="A15" s="1031" t="s">
        <v>21</v>
      </c>
      <c r="B15" s="1031"/>
      <c r="C15" s="1031"/>
      <c r="E15" s="1446" t="s">
        <v>10725</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10726</v>
      </c>
      <c r="M18" s="97">
        <v>550000</v>
      </c>
      <c r="N18" s="1007"/>
      <c r="O18" s="1007"/>
      <c r="P18" s="1007"/>
      <c r="Q18" s="1007"/>
      <c r="R18" s="1007"/>
      <c r="S18" s="1007"/>
      <c r="T18" s="1007"/>
    </row>
    <row r="19" spans="1:20" s="2" customFormat="1" ht="111" customHeight="1" x14ac:dyDescent="0.25">
      <c r="A19" s="1039">
        <v>1</v>
      </c>
      <c r="B19" s="902">
        <v>139</v>
      </c>
      <c r="C19" s="902">
        <v>80</v>
      </c>
      <c r="D19" s="35" t="s">
        <v>18</v>
      </c>
      <c r="E19" s="901" t="s">
        <v>10450</v>
      </c>
      <c r="F19" s="1046">
        <v>1</v>
      </c>
      <c r="G19" s="841">
        <f>350000*0.9</f>
        <v>315000</v>
      </c>
      <c r="H19" s="904">
        <v>1.19</v>
      </c>
      <c r="I19" s="1517">
        <v>29</v>
      </c>
      <c r="J19" s="1518"/>
      <c r="K19" s="844">
        <f>ROUND(G19*H19*I19,)</f>
        <v>10870650</v>
      </c>
      <c r="L19" s="1035" t="s">
        <v>10538</v>
      </c>
      <c r="M19" s="1008">
        <f>M18*1.19</f>
        <v>654500</v>
      </c>
      <c r="N19" s="1007"/>
      <c r="O19" s="1007"/>
      <c r="P19" s="1007"/>
      <c r="Q19" s="1007"/>
      <c r="R19" s="1007"/>
      <c r="S19" s="1007"/>
      <c r="T19" s="1007"/>
    </row>
    <row r="20" spans="1:20" s="2" customFormat="1" ht="108" customHeight="1" x14ac:dyDescent="0.25">
      <c r="A20" s="1039">
        <v>2</v>
      </c>
      <c r="B20" s="902">
        <v>140</v>
      </c>
      <c r="C20" s="902">
        <v>80</v>
      </c>
      <c r="D20" s="35" t="s">
        <v>18</v>
      </c>
      <c r="E20" s="901" t="s">
        <v>10450</v>
      </c>
      <c r="F20" s="1046">
        <v>1</v>
      </c>
      <c r="G20" s="841">
        <f>0.9*350000</f>
        <v>315000</v>
      </c>
      <c r="H20" s="904">
        <v>1.19</v>
      </c>
      <c r="I20" s="1517">
        <v>70.5</v>
      </c>
      <c r="J20" s="1518">
        <v>1</v>
      </c>
      <c r="K20" s="844">
        <f t="shared" ref="K20:K21" si="0">ROUND(G20*H20*I20,)</f>
        <v>26426925</v>
      </c>
      <c r="L20" s="1035" t="s">
        <v>10538</v>
      </c>
      <c r="M20" s="1008"/>
      <c r="N20" s="1007"/>
      <c r="O20" s="1007"/>
      <c r="P20" s="1007"/>
      <c r="Q20" s="1007"/>
      <c r="R20" s="1007"/>
      <c r="S20" s="1007"/>
      <c r="T20" s="1007"/>
    </row>
    <row r="21" spans="1:20" s="2" customFormat="1" ht="108" customHeight="1" x14ac:dyDescent="0.25">
      <c r="A21" s="1039">
        <v>3</v>
      </c>
      <c r="B21" s="902">
        <v>284</v>
      </c>
      <c r="C21" s="902">
        <v>74</v>
      </c>
      <c r="D21" s="35" t="s">
        <v>18</v>
      </c>
      <c r="E21" s="901" t="s">
        <v>10450</v>
      </c>
      <c r="F21" s="1046">
        <v>2</v>
      </c>
      <c r="G21" s="841">
        <f>0.3*530000</f>
        <v>159000</v>
      </c>
      <c r="H21" s="904">
        <v>1.19</v>
      </c>
      <c r="I21" s="1517">
        <v>2.9</v>
      </c>
      <c r="J21" s="1518">
        <v>1</v>
      </c>
      <c r="K21" s="844">
        <f t="shared" si="0"/>
        <v>548709</v>
      </c>
      <c r="L21" s="1035" t="s">
        <v>10521</v>
      </c>
      <c r="M21" s="1008"/>
      <c r="N21" s="1007"/>
      <c r="O21" s="1007"/>
      <c r="P21" s="1007"/>
      <c r="Q21" s="1007"/>
      <c r="R21" s="1007"/>
      <c r="S21" s="1007"/>
      <c r="T21" s="1007"/>
    </row>
    <row r="22" spans="1:20" ht="33.75" customHeight="1" x14ac:dyDescent="0.25">
      <c r="A22" s="1480" t="s">
        <v>39</v>
      </c>
      <c r="B22" s="1480"/>
      <c r="C22" s="1480"/>
      <c r="D22" s="1480"/>
      <c r="E22" s="1480"/>
      <c r="F22" s="1480"/>
      <c r="G22" s="1480"/>
      <c r="H22" s="1480"/>
      <c r="I22" s="1519">
        <f>SUM(I19:I21)</f>
        <v>102.4</v>
      </c>
      <c r="J22" s="1520"/>
      <c r="K22" s="848">
        <f>SUM(K19:K21)</f>
        <v>37846284</v>
      </c>
      <c r="L22" s="849"/>
      <c r="N22" s="1007"/>
      <c r="O22" s="1007"/>
      <c r="P22" s="1007"/>
      <c r="Q22" s="1007"/>
      <c r="R22" s="1007"/>
      <c r="S22" s="1007"/>
      <c r="T22" s="1007"/>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53"/>
      <c r="B25" s="850" t="s">
        <v>26</v>
      </c>
      <c r="C25" s="851" t="s">
        <v>27</v>
      </c>
      <c r="D25" s="1028" t="s">
        <v>10361</v>
      </c>
      <c r="E25" s="1028" t="s">
        <v>29</v>
      </c>
      <c r="F25" s="1028" t="s">
        <v>30</v>
      </c>
      <c r="G25" s="1469" t="s">
        <v>31</v>
      </c>
      <c r="H25" s="1469"/>
      <c r="I25" s="852" t="s">
        <v>33</v>
      </c>
      <c r="J25" s="1028" t="s">
        <v>44</v>
      </c>
      <c r="K25" s="1028" t="s">
        <v>35</v>
      </c>
      <c r="L25" s="49" t="s">
        <v>41</v>
      </c>
      <c r="M25" s="1030"/>
    </row>
    <row r="26" spans="1:20" ht="55.5" customHeight="1" x14ac:dyDescent="0.25">
      <c r="A26" s="1020">
        <f t="shared" ref="A26:F26" si="1">A19</f>
        <v>1</v>
      </c>
      <c r="B26" s="1020">
        <f t="shared" si="1"/>
        <v>139</v>
      </c>
      <c r="C26" s="36">
        <f t="shared" si="1"/>
        <v>80</v>
      </c>
      <c r="D26" s="1020" t="str">
        <f t="shared" si="1"/>
        <v>m²</v>
      </c>
      <c r="E26" s="1020" t="str">
        <f t="shared" si="1"/>
        <v>LUK</v>
      </c>
      <c r="F26" s="60">
        <f t="shared" si="1"/>
        <v>1</v>
      </c>
      <c r="G26" s="1558">
        <f>G19</f>
        <v>315000</v>
      </c>
      <c r="H26" s="1558"/>
      <c r="I26" s="855">
        <f>I19</f>
        <v>29</v>
      </c>
      <c r="J26" s="839">
        <v>1.5</v>
      </c>
      <c r="K26" s="63">
        <f>G26*I26*J26</f>
        <v>13702500</v>
      </c>
      <c r="L26" s="1521" t="s">
        <v>10708</v>
      </c>
      <c r="M26" s="1030"/>
    </row>
    <row r="27" spans="1:20" ht="55.5" customHeight="1" x14ac:dyDescent="0.25">
      <c r="A27" s="1020">
        <v>2</v>
      </c>
      <c r="B27" s="1020">
        <f t="shared" ref="B27:G28" si="2">B20</f>
        <v>140</v>
      </c>
      <c r="C27" s="36">
        <f t="shared" si="2"/>
        <v>80</v>
      </c>
      <c r="D27" s="1020" t="str">
        <f t="shared" si="2"/>
        <v>m²</v>
      </c>
      <c r="E27" s="1020" t="str">
        <f t="shared" si="2"/>
        <v>LUK</v>
      </c>
      <c r="F27" s="60">
        <f t="shared" si="2"/>
        <v>1</v>
      </c>
      <c r="G27" s="1558">
        <f t="shared" si="2"/>
        <v>315000</v>
      </c>
      <c r="H27" s="1558"/>
      <c r="I27" s="855">
        <f>I20</f>
        <v>70.5</v>
      </c>
      <c r="J27" s="839">
        <v>1.5</v>
      </c>
      <c r="K27" s="63">
        <f>G27*I27*J27</f>
        <v>33311250</v>
      </c>
      <c r="L27" s="1529"/>
      <c r="M27" s="1030"/>
    </row>
    <row r="28" spans="1:20" ht="55.5" customHeight="1" x14ac:dyDescent="0.25">
      <c r="A28" s="1020">
        <v>3</v>
      </c>
      <c r="B28" s="1020">
        <f t="shared" si="2"/>
        <v>284</v>
      </c>
      <c r="C28" s="36">
        <f t="shared" si="2"/>
        <v>74</v>
      </c>
      <c r="D28" s="1020" t="str">
        <f t="shared" si="2"/>
        <v>m²</v>
      </c>
      <c r="E28" s="1020" t="str">
        <f t="shared" si="2"/>
        <v>LUK</v>
      </c>
      <c r="F28" s="60">
        <f t="shared" si="2"/>
        <v>2</v>
      </c>
      <c r="G28" s="1558">
        <f t="shared" si="2"/>
        <v>159000</v>
      </c>
      <c r="H28" s="1558"/>
      <c r="I28" s="855">
        <f>I21</f>
        <v>2.9</v>
      </c>
      <c r="J28" s="839">
        <v>1.5</v>
      </c>
      <c r="K28" s="63">
        <f>G28*I28*J28</f>
        <v>691650</v>
      </c>
      <c r="L28" s="1522"/>
      <c r="M28" s="1030"/>
    </row>
    <row r="29" spans="1:20" s="116" customFormat="1" ht="33" customHeight="1" x14ac:dyDescent="0.25">
      <c r="A29" s="1289" t="s">
        <v>10368</v>
      </c>
      <c r="B29" s="1289"/>
      <c r="C29" s="1289"/>
      <c r="D29" s="1289"/>
      <c r="E29" s="1289"/>
      <c r="F29" s="1289"/>
      <c r="G29" s="1289"/>
      <c r="H29" s="1289"/>
      <c r="I29" s="846">
        <f>SUM(I26:I28)</f>
        <v>102.4</v>
      </c>
      <c r="J29" s="893"/>
      <c r="K29" s="894">
        <f>SUM(K26:K28)</f>
        <v>47705400</v>
      </c>
      <c r="L29" s="895"/>
      <c r="M29" s="1030"/>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2" customFormat="1" ht="67.5" customHeight="1" x14ac:dyDescent="0.25">
      <c r="A31" s="1020"/>
      <c r="B31" s="1469" t="s">
        <v>10371</v>
      </c>
      <c r="C31" s="1469"/>
      <c r="D31" s="1028" t="s">
        <v>50</v>
      </c>
      <c r="E31" s="1028" t="s">
        <v>51</v>
      </c>
      <c r="F31" s="1028" t="s">
        <v>52</v>
      </c>
      <c r="G31" s="1469" t="s">
        <v>53</v>
      </c>
      <c r="H31" s="1469"/>
      <c r="I31" s="859" t="s">
        <v>54</v>
      </c>
      <c r="J31" s="1028" t="s">
        <v>44</v>
      </c>
      <c r="K31" s="860" t="s">
        <v>35</v>
      </c>
      <c r="L31" s="861" t="s">
        <v>41</v>
      </c>
      <c r="M31" s="821"/>
      <c r="O31" s="862"/>
      <c r="P31" s="862"/>
    </row>
    <row r="32" spans="1:20" ht="34.5" customHeight="1" x14ac:dyDescent="0.25">
      <c r="A32" s="1020"/>
      <c r="B32" s="1285" t="s">
        <v>10372</v>
      </c>
      <c r="C32" s="1285"/>
      <c r="D32" s="1020"/>
      <c r="E32" s="1020" t="s">
        <v>56</v>
      </c>
      <c r="F32" s="1020">
        <v>6</v>
      </c>
      <c r="G32" s="1286">
        <f>20000*30</f>
        <v>600000</v>
      </c>
      <c r="H32" s="1286"/>
      <c r="I32" s="1020">
        <v>1</v>
      </c>
      <c r="J32" s="727">
        <v>0.5</v>
      </c>
      <c r="K32" s="73">
        <f>F32*G32*I32*J32</f>
        <v>1800000</v>
      </c>
      <c r="L32" s="74"/>
      <c r="M32" s="1042"/>
      <c r="O32" s="823"/>
      <c r="P32" s="823"/>
    </row>
    <row r="33" spans="1:17" ht="30.75" customHeight="1" x14ac:dyDescent="0.25">
      <c r="A33" s="1289" t="s">
        <v>10373</v>
      </c>
      <c r="B33" s="1289"/>
      <c r="C33" s="1289"/>
      <c r="D33" s="1289"/>
      <c r="E33" s="1289"/>
      <c r="F33" s="1289"/>
      <c r="G33" s="1289"/>
      <c r="H33" s="1289"/>
      <c r="I33" s="1289"/>
      <c r="J33" s="1289"/>
      <c r="K33" s="76">
        <f>K29+K32</f>
        <v>49505400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033" t="s">
        <v>60</v>
      </c>
      <c r="G35" s="1480" t="s">
        <v>31</v>
      </c>
      <c r="H35" s="1480"/>
      <c r="I35" s="865" t="s">
        <v>61</v>
      </c>
      <c r="J35" s="866" t="s">
        <v>34</v>
      </c>
      <c r="K35" s="1027" t="s">
        <v>35</v>
      </c>
      <c r="L35" s="853" t="s">
        <v>41</v>
      </c>
    </row>
    <row r="36" spans="1:17" ht="40.5" hidden="1" customHeight="1" x14ac:dyDescent="0.25">
      <c r="A36" s="1020">
        <v>1</v>
      </c>
      <c r="B36" s="1508" t="str">
        <f>'vật kiến trúc 2026'!B440</f>
        <v>Đồng hồ điện phụ</v>
      </c>
      <c r="C36" s="1508"/>
      <c r="D36" s="1508"/>
      <c r="E36" s="1508"/>
      <c r="F36" s="1019" t="str">
        <f>VLOOKUP(B36,'[3]vật kiến trúc 2026'!$B$3:$D$442,2,0)</f>
        <v>cái</v>
      </c>
      <c r="G36" s="1509">
        <f>VLOOKUP(B36,'[3]vật kiến trúc 2026'!B31:$D$442,3,0)</f>
        <v>750000</v>
      </c>
      <c r="H36" s="1509"/>
      <c r="I36" s="936">
        <v>1</v>
      </c>
      <c r="J36" s="868">
        <v>0.8</v>
      </c>
      <c r="K36" s="844">
        <f t="shared" ref="K36:K39" si="3">ROUND(G36*I36*J36,)</f>
        <v>600000</v>
      </c>
      <c r="L36" s="869" t="e">
        <f>VLOOKUP(B36,'[3]vật kiến trúc 2026'!B32:$L$442,4,0)</f>
        <v>#REF!</v>
      </c>
    </row>
    <row r="37" spans="1:17" ht="40.5" hidden="1" customHeight="1" x14ac:dyDescent="0.25">
      <c r="A37" s="1020">
        <v>2</v>
      </c>
      <c r="B37" s="1508" t="str">
        <f>'vật kiến trúc 2026'!B277</f>
        <v>Trụ sắt tráng kẽm D90 cao 6m</v>
      </c>
      <c r="C37" s="1508"/>
      <c r="D37" s="1508"/>
      <c r="E37" s="1508"/>
      <c r="F37" s="1019" t="str">
        <f>VLOOKUP(B37,'[3]vật kiến trúc 2026'!$B$3:$D$442,2,0)</f>
        <v>trụ</v>
      </c>
      <c r="G37" s="1509">
        <f>VLOOKUP(B37,'[3]vật kiến trúc 2026'!B32:$D$442,3,0)</f>
        <v>864000</v>
      </c>
      <c r="H37" s="1509"/>
      <c r="I37" s="936">
        <v>4</v>
      </c>
      <c r="J37" s="868">
        <v>0.8</v>
      </c>
      <c r="K37" s="844">
        <f t="shared" si="3"/>
        <v>2764800</v>
      </c>
      <c r="L37" s="869" t="str">
        <f>VLOOKUP(B37,'[3]vật kiến trúc 2026'!B33:$L$442,4,0)</f>
        <v>áp bằng trụ điện bằng ống sắt tráng kẽm D90</v>
      </c>
    </row>
    <row r="38" spans="1:17" ht="40.5" hidden="1" customHeight="1" x14ac:dyDescent="0.25">
      <c r="A38" s="1020">
        <v>3</v>
      </c>
      <c r="B38" s="1508" t="str">
        <f>'vật kiến trúc 2026'!B35</f>
        <v>Giếng khoan Ф 140, ống chống nhựa</v>
      </c>
      <c r="C38" s="1508"/>
      <c r="D38" s="1508"/>
      <c r="E38" s="1508"/>
      <c r="F38" s="1019" t="str">
        <f>VLOOKUP(B38,'[3]vật kiến trúc 2026'!$B$3:$D$442,2,0)</f>
        <v>mét</v>
      </c>
      <c r="G38" s="1509">
        <f>VLOOKUP(B38,'[3]vật kiến trúc 2026'!B33:$D$442,3,0)</f>
        <v>864000</v>
      </c>
      <c r="H38" s="1509"/>
      <c r="I38" s="906">
        <v>69</v>
      </c>
      <c r="J38" s="868">
        <v>0.8</v>
      </c>
      <c r="K38" s="844">
        <f t="shared" si="3"/>
        <v>47692800</v>
      </c>
      <c r="L38" s="869" t="e">
        <f>VLOOKUP(B38,'[3]vật kiến trúc 2026'!B34:$L$442,4,0)</f>
        <v>#REF!</v>
      </c>
    </row>
    <row r="39" spans="1:17" ht="40.5" hidden="1" customHeight="1" x14ac:dyDescent="0.25">
      <c r="A39" s="1020">
        <v>4</v>
      </c>
      <c r="B39" s="1508" t="str">
        <f>B38</f>
        <v>Giếng khoan Ф 140, ống chống nhựa</v>
      </c>
      <c r="C39" s="1508"/>
      <c r="D39" s="1508"/>
      <c r="E39" s="1508"/>
      <c r="F39" s="1019" t="str">
        <f>VLOOKUP(B39,'[3]vật kiến trúc 2026'!$B$3:$D$442,2,0)</f>
        <v>mét</v>
      </c>
      <c r="G39" s="1509">
        <f>VLOOKUP(B39,'[3]vật kiến trúc 2026'!B34:$D$442,3,0)</f>
        <v>864000</v>
      </c>
      <c r="H39" s="1509"/>
      <c r="I39" s="906">
        <v>48</v>
      </c>
      <c r="J39" s="868">
        <v>0.8</v>
      </c>
      <c r="K39" s="844">
        <f t="shared" si="3"/>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926"/>
      <c r="O41" s="931"/>
    </row>
    <row r="42" spans="1:17" ht="56.25" customHeight="1" x14ac:dyDescent="0.25">
      <c r="A42" s="1027" t="s">
        <v>25</v>
      </c>
      <c r="B42" s="1480" t="s">
        <v>87</v>
      </c>
      <c r="C42" s="1480"/>
      <c r="D42" s="1480"/>
      <c r="E42" s="1480"/>
      <c r="F42" s="1027" t="s">
        <v>60</v>
      </c>
      <c r="G42" s="1027" t="s">
        <v>31</v>
      </c>
      <c r="H42" s="1072" t="s">
        <v>10516</v>
      </c>
      <c r="I42" s="865" t="s">
        <v>61</v>
      </c>
      <c r="J42" s="866" t="s">
        <v>34</v>
      </c>
      <c r="K42" s="1027" t="s">
        <v>35</v>
      </c>
      <c r="L42" s="853" t="s">
        <v>41</v>
      </c>
      <c r="M42" s="3">
        <f>10+2.9+70.5</f>
        <v>83.4</v>
      </c>
      <c r="N42" s="2"/>
      <c r="O42" s="927"/>
      <c r="P42" s="928"/>
      <c r="Q42" s="932"/>
    </row>
    <row r="43" spans="1:17" ht="39" customHeight="1" x14ac:dyDescent="0.25">
      <c r="A43" s="1020">
        <v>1</v>
      </c>
      <c r="B43" s="1544" t="str">
        <f>'CÂY TRỒNG 2026'!B4</f>
        <v>Cây lúa Hè Thu, Mùa</v>
      </c>
      <c r="C43" s="1544"/>
      <c r="D43" s="1544"/>
      <c r="E43" s="1544"/>
      <c r="F43" s="1019" t="str">
        <f>VLOOKUP(B43,'[3]CÂY TRỒNG 2026'!$B$3:$D$10269,2,0)</f>
        <v>ha</v>
      </c>
      <c r="G43" s="732">
        <f>VLOOKUP(B43,'[3]CÂY TRỒNG 2026'!$B$3:$D$10269,3,0)</f>
        <v>25500000</v>
      </c>
      <c r="H43" s="909">
        <f>VLOOKUP(B43,'CÂY TRỒNG 2026'!$B$3:$E$9990,4,0)</f>
        <v>0</v>
      </c>
      <c r="I43" s="870">
        <f>(2.9+70.5)/10000</f>
        <v>7.3400000000000002E-3</v>
      </c>
      <c r="J43" s="727">
        <v>1</v>
      </c>
      <c r="K43" s="1032">
        <f t="shared" ref="K43" si="4">ROUND(G43*I43*J43,)</f>
        <v>187170</v>
      </c>
      <c r="L43" s="934"/>
      <c r="M43" s="1048"/>
      <c r="N43" s="90"/>
      <c r="Q43" s="933"/>
    </row>
    <row r="44" spans="1:17" ht="39" customHeight="1" x14ac:dyDescent="0.25">
      <c r="A44" s="1020">
        <v>2</v>
      </c>
      <c r="B44" s="1544" t="str">
        <f>'CÂY TRỒNG 2026'!B32</f>
        <v>Cây đậu ván</v>
      </c>
      <c r="C44" s="1544"/>
      <c r="D44" s="1544"/>
      <c r="E44" s="1544"/>
      <c r="F44" s="1019" t="str">
        <f>VLOOKUP(B44,'[3]CÂY TRỒNG 2026'!$B$3:$D$10269,2,0)</f>
        <v>ha</v>
      </c>
      <c r="G44" s="732">
        <f>VLOOKUP(B44,'[3]CÂY TRỒNG 2026'!$B$3:$D$10269,3,0)</f>
        <v>225000000</v>
      </c>
      <c r="H44" s="909">
        <f>VLOOKUP(B44,'CÂY TRỒNG 2026'!$B$3:$E$9990,4,0)</f>
        <v>0</v>
      </c>
      <c r="I44" s="870">
        <f>(10)/10000</f>
        <v>1E-3</v>
      </c>
      <c r="J44" s="727">
        <v>1</v>
      </c>
      <c r="K44" s="1032">
        <f t="shared" ref="K44" si="5">ROUND(G44*I44*J44,)</f>
        <v>225000</v>
      </c>
      <c r="L44" s="934"/>
      <c r="M44" s="1048"/>
      <c r="N44" s="90"/>
      <c r="Q44" s="933"/>
    </row>
    <row r="45" spans="1:17" ht="28.5" customHeight="1" x14ac:dyDescent="0.25">
      <c r="A45" s="1480" t="s">
        <v>111</v>
      </c>
      <c r="B45" s="1480"/>
      <c r="C45" s="1480"/>
      <c r="D45" s="1480"/>
      <c r="E45" s="1480"/>
      <c r="F45" s="1480"/>
      <c r="G45" s="1480"/>
      <c r="H45" s="1480"/>
      <c r="I45" s="1480"/>
      <c r="J45" s="1480"/>
      <c r="K45" s="111">
        <f>SUM(K43:K44)</f>
        <v>412170</v>
      </c>
      <c r="L45" s="872"/>
      <c r="M45" s="874"/>
      <c r="N45" s="3"/>
    </row>
    <row r="46" spans="1:17" ht="41.25" customHeight="1" x14ac:dyDescent="0.25">
      <c r="A46" s="1481" t="s">
        <v>10429</v>
      </c>
      <c r="B46" s="1482"/>
      <c r="C46" s="1482"/>
      <c r="D46" s="1482"/>
      <c r="E46" s="1482"/>
      <c r="F46" s="1482"/>
      <c r="G46" s="1482"/>
      <c r="H46" s="1482"/>
      <c r="I46" s="1482"/>
      <c r="J46" s="1482"/>
      <c r="K46" s="111">
        <f>IF(K22+K33+K40+K45&lt;20000000,2000000,IF(K22+K33+K40+K45&lt;50000000,4000000,IF(K22+K33+K40+K45&lt;100000000,8000000,IF(K22+K33+K40+K45&lt;200000000,12000000,IF(K22+K33+K40+K45&lt;500000000,16000000,20000000)))))</f>
        <v>8000000</v>
      </c>
      <c r="L46" s="112" t="s">
        <v>113</v>
      </c>
      <c r="N46" s="921"/>
    </row>
    <row r="47" spans="1:17" ht="30" customHeight="1" x14ac:dyDescent="0.25">
      <c r="A47" s="1480" t="s">
        <v>10574</v>
      </c>
      <c r="B47" s="1480"/>
      <c r="C47" s="1480"/>
      <c r="D47" s="1480"/>
      <c r="E47" s="1480"/>
      <c r="F47" s="1480"/>
      <c r="G47" s="1480"/>
      <c r="H47" s="1480"/>
      <c r="I47" s="1480"/>
      <c r="J47" s="1480"/>
      <c r="K47" s="875">
        <f>K46+K45+K40+K22+K33</f>
        <v>95763854</v>
      </c>
      <c r="L47" s="872"/>
      <c r="M47" s="114">
        <f>K46+K33+K22+K45+K40</f>
        <v>95763854</v>
      </c>
    </row>
    <row r="48" spans="1:17" s="116" customFormat="1" ht="37.5" customHeight="1" x14ac:dyDescent="0.25">
      <c r="A48" s="1483" t="s">
        <v>115</v>
      </c>
      <c r="B48" s="1483"/>
      <c r="C48" s="1483"/>
      <c r="D48" s="1483"/>
      <c r="E48" s="1483"/>
      <c r="F48" s="1483"/>
      <c r="G48" s="1483"/>
      <c r="H48" s="1483"/>
      <c r="I48" s="1483"/>
      <c r="J48" s="1483"/>
      <c r="K48" s="1483"/>
      <c r="L48" s="1483"/>
      <c r="M48" s="1030"/>
      <c r="O48" s="876"/>
      <c r="P48" s="876"/>
    </row>
    <row r="49" spans="1:16" s="119" customFormat="1" ht="37.5" customHeight="1" x14ac:dyDescent="0.25">
      <c r="A49" s="1479" t="s">
        <v>10375</v>
      </c>
      <c r="B49" s="1479"/>
      <c r="C49" s="1479"/>
      <c r="D49" s="1479"/>
      <c r="E49" s="1479"/>
      <c r="F49" s="1479"/>
      <c r="G49" s="1479"/>
      <c r="H49" s="1479"/>
      <c r="I49" s="1479"/>
      <c r="J49" s="1479"/>
      <c r="K49" s="1479"/>
      <c r="L49" s="1479"/>
      <c r="M49" s="1025"/>
      <c r="O49" s="876"/>
      <c r="P49" s="876"/>
    </row>
    <row r="50" spans="1:16" s="119" customFormat="1" ht="54" customHeight="1" x14ac:dyDescent="0.25">
      <c r="A50" s="1479" t="s">
        <v>117</v>
      </c>
      <c r="B50" s="1479"/>
      <c r="C50" s="1479"/>
      <c r="D50" s="1479"/>
      <c r="E50" s="1479"/>
      <c r="F50" s="1479"/>
      <c r="G50" s="1479"/>
      <c r="H50" s="1479"/>
      <c r="I50" s="1479"/>
      <c r="J50" s="1479"/>
      <c r="K50" s="877">
        <f>K47</f>
        <v>95763854</v>
      </c>
      <c r="L50" s="1026" t="s">
        <v>118</v>
      </c>
      <c r="M50" s="1025"/>
      <c r="O50" s="876"/>
      <c r="P50" s="876"/>
    </row>
    <row r="51" spans="1:16" s="119" customFormat="1" ht="14.25" x14ac:dyDescent="0.25">
      <c r="A51" s="1479" t="s">
        <v>119</v>
      </c>
      <c r="B51" s="1479"/>
      <c r="C51" s="1479"/>
      <c r="D51" s="1479"/>
      <c r="E51" s="1479"/>
      <c r="F51" s="1479"/>
      <c r="G51" s="1479"/>
      <c r="H51" s="1479"/>
      <c r="I51" s="1479"/>
      <c r="J51" s="1479"/>
      <c r="K51" s="1479"/>
      <c r="L51" s="1479"/>
      <c r="M51" s="1025"/>
      <c r="O51" s="876"/>
      <c r="P51" s="876"/>
    </row>
    <row r="52" spans="1:16" s="123" customFormat="1" ht="15" customHeight="1" x14ac:dyDescent="0.25">
      <c r="A52" s="1484" t="s">
        <v>120</v>
      </c>
      <c r="B52" s="1484"/>
      <c r="C52" s="1484"/>
      <c r="D52" s="879"/>
      <c r="E52" s="879"/>
      <c r="F52" s="1485" t="s">
        <v>10444</v>
      </c>
      <c r="G52" s="1485"/>
      <c r="H52" s="1485"/>
      <c r="I52" s="1485"/>
      <c r="J52" s="1485"/>
      <c r="K52" s="879"/>
      <c r="L52" s="1025" t="s">
        <v>122</v>
      </c>
      <c r="M52" s="1025"/>
      <c r="O52" s="753"/>
      <c r="P52" s="753"/>
    </row>
    <row r="53" spans="1:16" s="123" customFormat="1" x14ac:dyDescent="0.25">
      <c r="A53" s="880"/>
      <c r="B53" s="880"/>
      <c r="C53" s="880"/>
      <c r="H53" s="1115"/>
      <c r="L53" s="1025" t="s">
        <v>123</v>
      </c>
      <c r="M53" s="756"/>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x14ac:dyDescent="0.25">
      <c r="A56" s="881"/>
      <c r="B56" s="761"/>
      <c r="C56" s="761"/>
      <c r="G56" s="761"/>
      <c r="H56" s="761"/>
      <c r="I56" s="882"/>
      <c r="L56" s="883"/>
      <c r="M56" s="761"/>
      <c r="O56" s="753"/>
      <c r="P56" s="753"/>
    </row>
    <row r="57" spans="1:16" s="123" customFormat="1" x14ac:dyDescent="0.25">
      <c r="A57" s="881"/>
      <c r="B57" s="761"/>
      <c r="C57" s="761"/>
      <c r="G57" s="761"/>
      <c r="H57" s="761"/>
      <c r="I57" s="882"/>
      <c r="L57" s="883"/>
      <c r="M57" s="761"/>
      <c r="O57" s="753"/>
      <c r="P57" s="753"/>
    </row>
    <row r="58" spans="1:16" s="123" customFormat="1" x14ac:dyDescent="0.25">
      <c r="A58" s="881"/>
      <c r="B58" s="761"/>
      <c r="C58" s="761"/>
      <c r="G58" s="761"/>
      <c r="H58" s="761"/>
      <c r="I58" s="882"/>
      <c r="L58" s="883"/>
      <c r="M58" s="761"/>
      <c r="O58" s="753"/>
      <c r="P58" s="753"/>
    </row>
    <row r="59" spans="1:16" s="123" customFormat="1" x14ac:dyDescent="0.25">
      <c r="A59" s="881"/>
      <c r="B59" s="761"/>
      <c r="C59" s="761"/>
      <c r="G59" s="761"/>
      <c r="H59" s="761"/>
      <c r="I59" s="882"/>
      <c r="L59" s="883"/>
      <c r="M59" s="761"/>
      <c r="O59" s="753"/>
      <c r="P59" s="753"/>
    </row>
    <row r="60" spans="1:16" s="123" customFormat="1" ht="22.5" customHeight="1" x14ac:dyDescent="0.25">
      <c r="A60" s="1486" t="s">
        <v>125</v>
      </c>
      <c r="B60" s="1486"/>
      <c r="C60" s="1486"/>
      <c r="D60" s="879"/>
      <c r="E60" s="879"/>
      <c r="F60" s="1485" t="s">
        <v>126</v>
      </c>
      <c r="G60" s="1485"/>
      <c r="H60" s="1485"/>
      <c r="I60" s="1485" t="s">
        <v>126</v>
      </c>
      <c r="J60" s="1485"/>
      <c r="K60" s="879"/>
      <c r="L60" s="1025" t="s">
        <v>127</v>
      </c>
      <c r="M60" s="756"/>
      <c r="O60" s="753"/>
      <c r="P60" s="753"/>
    </row>
  </sheetData>
  <mergeCells count="65">
    <mergeCell ref="A60:C60"/>
    <mergeCell ref="F60:J60"/>
    <mergeCell ref="G27:H27"/>
    <mergeCell ref="B44:E44"/>
    <mergeCell ref="A47:J47"/>
    <mergeCell ref="A48:L48"/>
    <mergeCell ref="A49:L49"/>
    <mergeCell ref="A50:J50"/>
    <mergeCell ref="A51:L51"/>
    <mergeCell ref="A52:C52"/>
    <mergeCell ref="F52:J52"/>
    <mergeCell ref="A40:J40"/>
    <mergeCell ref="A41:L41"/>
    <mergeCell ref="B42:E42"/>
    <mergeCell ref="B43:E43"/>
    <mergeCell ref="A45:J45"/>
    <mergeCell ref="A46:J46"/>
    <mergeCell ref="B37:E37"/>
    <mergeCell ref="G37:H37"/>
    <mergeCell ref="B38:E38"/>
    <mergeCell ref="G38:H38"/>
    <mergeCell ref="B39:E39"/>
    <mergeCell ref="G39:H39"/>
    <mergeCell ref="A33:J33"/>
    <mergeCell ref="A34:L34"/>
    <mergeCell ref="B35:E35"/>
    <mergeCell ref="G35:H35"/>
    <mergeCell ref="B36:E36"/>
    <mergeCell ref="G36:H36"/>
    <mergeCell ref="B32:C32"/>
    <mergeCell ref="G32:H32"/>
    <mergeCell ref="A23:K23"/>
    <mergeCell ref="B24:H24"/>
    <mergeCell ref="I24:L24"/>
    <mergeCell ref="G25:H25"/>
    <mergeCell ref="G26:H26"/>
    <mergeCell ref="L26:L28"/>
    <mergeCell ref="G28:H28"/>
    <mergeCell ref="A29:H29"/>
    <mergeCell ref="B30:H30"/>
    <mergeCell ref="I30:L30"/>
    <mergeCell ref="B31:C31"/>
    <mergeCell ref="G31:H31"/>
    <mergeCell ref="E12:L12"/>
    <mergeCell ref="E15:L15"/>
    <mergeCell ref="A16:L16"/>
    <mergeCell ref="A17:L17"/>
    <mergeCell ref="A22:H22"/>
    <mergeCell ref="I18:J18"/>
    <mergeCell ref="I19:J19"/>
    <mergeCell ref="I20:J20"/>
    <mergeCell ref="I21:J21"/>
    <mergeCell ref="I22:J22"/>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3"/>
  <sheetViews>
    <sheetView topLeftCell="A30"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118"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50</v>
      </c>
    </row>
    <row r="2" spans="1:22" x14ac:dyDescent="0.25">
      <c r="A2" s="1270" t="s">
        <v>0</v>
      </c>
      <c r="B2" s="1270"/>
      <c r="C2" s="1270"/>
      <c r="D2" s="1270"/>
      <c r="E2" s="1270"/>
      <c r="F2" s="1270"/>
      <c r="G2" s="1270"/>
      <c r="H2" s="1119"/>
      <c r="I2" s="1436" t="s">
        <v>1</v>
      </c>
      <c r="J2" s="1436"/>
      <c r="K2" s="1436"/>
      <c r="L2" s="1436"/>
    </row>
    <row r="3" spans="1:22" x14ac:dyDescent="0.25">
      <c r="A3" s="1272" t="s">
        <v>2</v>
      </c>
      <c r="B3" s="1272"/>
      <c r="C3" s="1272"/>
      <c r="D3" s="1272"/>
      <c r="E3" s="1272"/>
      <c r="F3" s="1272"/>
      <c r="G3" s="1272"/>
      <c r="H3" s="1120"/>
      <c r="I3" s="1436" t="s">
        <v>3</v>
      </c>
      <c r="J3" s="1436"/>
      <c r="K3" s="1436"/>
      <c r="L3" s="1436"/>
    </row>
    <row r="5" spans="1:22" ht="15.75" x14ac:dyDescent="0.25">
      <c r="A5" s="821"/>
      <c r="B5" s="821"/>
      <c r="C5" s="822"/>
      <c r="D5" s="821"/>
      <c r="E5" s="821"/>
      <c r="F5" s="821"/>
      <c r="G5" s="821"/>
      <c r="H5" s="11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10727</v>
      </c>
      <c r="F8" s="1442"/>
      <c r="G8" s="1442"/>
      <c r="H8" s="1442"/>
      <c r="I8" s="1442"/>
      <c r="J8" s="1442"/>
      <c r="K8" s="1442"/>
      <c r="L8" s="1442"/>
      <c r="N8" s="828"/>
      <c r="O8" s="823"/>
      <c r="P8" s="823"/>
    </row>
    <row r="9" spans="1:22" ht="34.5" customHeight="1" x14ac:dyDescent="0.25">
      <c r="A9" s="1443" t="s">
        <v>9</v>
      </c>
      <c r="B9" s="1443"/>
      <c r="C9" s="1443"/>
      <c r="D9" s="1443"/>
      <c r="E9" s="1444" t="s">
        <v>10728</v>
      </c>
      <c r="F9" s="1444"/>
      <c r="G9" s="1444"/>
      <c r="H9" s="1122"/>
      <c r="I9" s="1029"/>
      <c r="J9" s="1029"/>
      <c r="K9" s="1029"/>
      <c r="L9" s="1029"/>
      <c r="N9" s="828"/>
      <c r="O9" s="823"/>
      <c r="P9" s="823"/>
    </row>
    <row r="10" spans="1:22" ht="22.5" customHeight="1" x14ac:dyDescent="0.25">
      <c r="A10" s="1445" t="s">
        <v>11</v>
      </c>
      <c r="B10" s="1445"/>
      <c r="C10" s="1031"/>
      <c r="E10" s="75" t="s">
        <v>10619</v>
      </c>
      <c r="F10" s="832"/>
      <c r="G10" s="831"/>
      <c r="H10" s="1123"/>
      <c r="I10" s="833"/>
      <c r="J10" s="832"/>
      <c r="K10" s="831"/>
      <c r="L10" s="834"/>
      <c r="N10" s="1269"/>
      <c r="O10" s="1269"/>
      <c r="P10" s="1269"/>
      <c r="Q10" s="1269"/>
      <c r="R10" s="1269"/>
      <c r="S10" s="1269"/>
      <c r="T10" s="1269"/>
    </row>
    <row r="11" spans="1:22" ht="22.5" x14ac:dyDescent="0.25">
      <c r="A11" s="1031" t="s">
        <v>13</v>
      </c>
      <c r="B11" s="1031"/>
      <c r="C11" s="1031"/>
      <c r="E11" s="891" t="s">
        <v>10729</v>
      </c>
      <c r="F11" s="832"/>
      <c r="G11" s="831"/>
      <c r="H11" s="1123"/>
      <c r="I11" s="833"/>
      <c r="J11" s="832"/>
      <c r="K11" s="831"/>
      <c r="L11" s="834"/>
      <c r="N11" s="1022"/>
      <c r="O11" s="1022"/>
      <c r="P11" s="1022"/>
      <c r="Q11" s="1022"/>
      <c r="R11" s="1022"/>
      <c r="S11" s="1022"/>
      <c r="T11" s="1022"/>
    </row>
    <row r="12" spans="1:22" ht="81" customHeight="1" x14ac:dyDescent="0.25">
      <c r="A12" s="1031" t="s">
        <v>15</v>
      </c>
      <c r="B12" s="1031"/>
      <c r="C12" s="1031"/>
      <c r="E12" s="1532" t="s">
        <v>10466</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I24</f>
        <v>523.5</v>
      </c>
      <c r="F13" s="1031" t="s">
        <v>367</v>
      </c>
      <c r="G13" s="831"/>
      <c r="H13" s="1123"/>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1123"/>
      <c r="I14" s="833"/>
      <c r="J14" s="832"/>
      <c r="K14" s="831"/>
      <c r="L14" s="834"/>
      <c r="N14" s="1022"/>
      <c r="O14" s="1022"/>
      <c r="P14" s="1022"/>
      <c r="Q14" s="1022"/>
      <c r="R14" s="1022"/>
      <c r="S14" s="1022"/>
      <c r="T14" s="1022"/>
    </row>
    <row r="15" spans="1:22" ht="156.75" customHeight="1" x14ac:dyDescent="0.25">
      <c r="A15" s="1031" t="s">
        <v>21</v>
      </c>
      <c r="B15" s="1031"/>
      <c r="C15" s="1031"/>
      <c r="E15" s="1446" t="s">
        <v>10730</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124" t="s">
        <v>10745</v>
      </c>
      <c r="I18" s="1450" t="s">
        <v>10363</v>
      </c>
      <c r="J18" s="1451"/>
      <c r="K18" s="1041" t="s">
        <v>10364</v>
      </c>
      <c r="L18" s="49" t="s">
        <v>10731</v>
      </c>
      <c r="M18" s="97">
        <v>550000</v>
      </c>
      <c r="N18" s="1007"/>
      <c r="O18" s="1007"/>
      <c r="P18" s="1007"/>
      <c r="Q18" s="1007"/>
      <c r="R18" s="1007"/>
      <c r="S18" s="1007"/>
      <c r="T18" s="1007"/>
    </row>
    <row r="19" spans="1:20" s="2" customFormat="1" ht="35.25" customHeight="1" x14ac:dyDescent="0.25">
      <c r="A19" s="1039">
        <v>1</v>
      </c>
      <c r="B19" s="899">
        <v>163</v>
      </c>
      <c r="C19" s="899">
        <v>83</v>
      </c>
      <c r="D19" s="35" t="s">
        <v>18</v>
      </c>
      <c r="E19" s="901" t="s">
        <v>10450</v>
      </c>
      <c r="F19" s="1043">
        <v>2</v>
      </c>
      <c r="G19" s="841">
        <f>0.3*530000</f>
        <v>159000</v>
      </c>
      <c r="H19" s="1128">
        <v>1.19</v>
      </c>
      <c r="I19" s="1510">
        <v>25.9</v>
      </c>
      <c r="J19" s="1511"/>
      <c r="K19" s="844">
        <f>ROUND(G19*H19*I19,)</f>
        <v>4900539</v>
      </c>
      <c r="L19" s="1523" t="s">
        <v>10466</v>
      </c>
      <c r="M19" s="1008">
        <f>M18*1.19</f>
        <v>654500</v>
      </c>
      <c r="N19" s="1007"/>
      <c r="O19" s="1007"/>
      <c r="P19" s="1007"/>
      <c r="Q19" s="1007"/>
      <c r="R19" s="1007"/>
      <c r="S19" s="1007"/>
      <c r="T19" s="1007"/>
    </row>
    <row r="20" spans="1:20" s="2" customFormat="1" ht="35.25" customHeight="1" x14ac:dyDescent="0.25">
      <c r="A20" s="1039">
        <v>2</v>
      </c>
      <c r="B20" s="899">
        <v>135</v>
      </c>
      <c r="C20" s="899">
        <v>83</v>
      </c>
      <c r="D20" s="35" t="s">
        <v>18</v>
      </c>
      <c r="E20" s="901" t="s">
        <v>10450</v>
      </c>
      <c r="F20" s="1043">
        <v>2</v>
      </c>
      <c r="G20" s="841">
        <f>0.3*530000</f>
        <v>159000</v>
      </c>
      <c r="H20" s="1128">
        <v>1.19</v>
      </c>
      <c r="I20" s="1510">
        <v>72.2</v>
      </c>
      <c r="J20" s="1511">
        <v>1</v>
      </c>
      <c r="K20" s="844">
        <f t="shared" ref="K20:K23" si="0">ROUND(G20*H20*I20,)</f>
        <v>13660962</v>
      </c>
      <c r="L20" s="1530"/>
      <c r="M20" s="1008"/>
      <c r="N20" s="1007"/>
      <c r="O20" s="1007"/>
      <c r="P20" s="1007"/>
      <c r="Q20" s="1007"/>
      <c r="R20" s="1007"/>
      <c r="S20" s="1007"/>
      <c r="T20" s="1007"/>
    </row>
    <row r="21" spans="1:20" s="2" customFormat="1" ht="35.25" customHeight="1" x14ac:dyDescent="0.25">
      <c r="A21" s="1039">
        <v>3</v>
      </c>
      <c r="B21" s="899">
        <v>136</v>
      </c>
      <c r="C21" s="899">
        <v>83</v>
      </c>
      <c r="D21" s="35" t="s">
        <v>18</v>
      </c>
      <c r="E21" s="901" t="s">
        <v>10450</v>
      </c>
      <c r="F21" s="1043">
        <v>2</v>
      </c>
      <c r="G21" s="841">
        <f>0.3*530000</f>
        <v>159000</v>
      </c>
      <c r="H21" s="1128">
        <v>1.19</v>
      </c>
      <c r="I21" s="1510">
        <v>67.8</v>
      </c>
      <c r="J21" s="1511">
        <v>1</v>
      </c>
      <c r="K21" s="844">
        <f t="shared" si="0"/>
        <v>12828438</v>
      </c>
      <c r="L21" s="1530"/>
      <c r="M21" s="1008"/>
      <c r="N21" s="1007"/>
      <c r="O21" s="1007"/>
      <c r="P21" s="1007"/>
      <c r="Q21" s="1007"/>
      <c r="R21" s="1007"/>
      <c r="S21" s="1007"/>
      <c r="T21" s="1007"/>
    </row>
    <row r="22" spans="1:20" s="2" customFormat="1" ht="35.25" customHeight="1" x14ac:dyDescent="0.25">
      <c r="A22" s="1039">
        <v>4</v>
      </c>
      <c r="B22" s="899">
        <v>90</v>
      </c>
      <c r="C22" s="899">
        <v>84</v>
      </c>
      <c r="D22" s="35" t="s">
        <v>18</v>
      </c>
      <c r="E22" s="901" t="s">
        <v>10450</v>
      </c>
      <c r="F22" s="1043">
        <v>2</v>
      </c>
      <c r="G22" s="841">
        <f>0.3*530000</f>
        <v>159000</v>
      </c>
      <c r="H22" s="1128">
        <v>1.19</v>
      </c>
      <c r="I22" s="1510">
        <v>231.4</v>
      </c>
      <c r="J22" s="1511">
        <v>1</v>
      </c>
      <c r="K22" s="844">
        <f t="shared" si="0"/>
        <v>43783194</v>
      </c>
      <c r="L22" s="1530"/>
      <c r="M22" s="1008"/>
      <c r="N22" s="1007"/>
      <c r="O22" s="1007"/>
      <c r="P22" s="1007"/>
      <c r="Q22" s="1007"/>
      <c r="R22" s="1007"/>
      <c r="S22" s="1007"/>
      <c r="T22" s="1007"/>
    </row>
    <row r="23" spans="1:20" s="2" customFormat="1" ht="35.25" customHeight="1" x14ac:dyDescent="0.25">
      <c r="A23" s="1039">
        <v>5</v>
      </c>
      <c r="B23" s="899">
        <v>91</v>
      </c>
      <c r="C23" s="899">
        <v>84</v>
      </c>
      <c r="D23" s="35" t="s">
        <v>18</v>
      </c>
      <c r="E23" s="901" t="s">
        <v>10450</v>
      </c>
      <c r="F23" s="1043">
        <v>2</v>
      </c>
      <c r="G23" s="841">
        <f>0.3*530000</f>
        <v>159000</v>
      </c>
      <c r="H23" s="1128">
        <v>1.19</v>
      </c>
      <c r="I23" s="1510">
        <v>126.2</v>
      </c>
      <c r="J23" s="1511">
        <v>1</v>
      </c>
      <c r="K23" s="844">
        <f t="shared" si="0"/>
        <v>23878302</v>
      </c>
      <c r="L23" s="1524"/>
      <c r="M23" s="1008"/>
      <c r="N23" s="1007"/>
      <c r="O23" s="1007"/>
      <c r="P23" s="1007"/>
      <c r="Q23" s="1007"/>
      <c r="R23" s="1007"/>
      <c r="S23" s="1007"/>
      <c r="T23" s="1007"/>
    </row>
    <row r="24" spans="1:20" ht="33.75" customHeight="1" x14ac:dyDescent="0.25">
      <c r="A24" s="1480" t="s">
        <v>39</v>
      </c>
      <c r="B24" s="1480"/>
      <c r="C24" s="1480"/>
      <c r="D24" s="1480"/>
      <c r="E24" s="1480"/>
      <c r="F24" s="1480"/>
      <c r="G24" s="1480"/>
      <c r="H24" s="1480"/>
      <c r="I24" s="1512">
        <f>SUM(I19:I23)</f>
        <v>523.5</v>
      </c>
      <c r="J24" s="1513"/>
      <c r="K24" s="848">
        <f>SUM(K19:K23)</f>
        <v>99051435</v>
      </c>
      <c r="L24" s="849"/>
      <c r="N24" s="1007"/>
      <c r="O24" s="1007"/>
      <c r="P24" s="1007"/>
      <c r="Q24" s="1007"/>
      <c r="R24" s="1007"/>
      <c r="S24" s="1007"/>
      <c r="T24" s="1007"/>
    </row>
    <row r="25" spans="1:20" ht="60" customHeight="1" x14ac:dyDescent="0.25">
      <c r="A25" s="1457" t="s">
        <v>10460</v>
      </c>
      <c r="B25" s="1280"/>
      <c r="C25" s="1280"/>
      <c r="D25" s="1280"/>
      <c r="E25" s="1280"/>
      <c r="F25" s="1280"/>
      <c r="G25" s="1280"/>
      <c r="H25" s="1280"/>
      <c r="I25" s="1280"/>
      <c r="J25" s="1280"/>
      <c r="K25" s="1280"/>
      <c r="L25" s="49" t="s">
        <v>41</v>
      </c>
    </row>
    <row r="26" spans="1:20" ht="52.5" customHeight="1" x14ac:dyDescent="0.25">
      <c r="A26" s="50">
        <v>1</v>
      </c>
      <c r="B26" s="1506" t="s">
        <v>42</v>
      </c>
      <c r="C26" s="1506"/>
      <c r="D26" s="1506"/>
      <c r="E26" s="1506"/>
      <c r="F26" s="1506"/>
      <c r="G26" s="1506"/>
      <c r="H26" s="1506"/>
      <c r="I26" s="1292" t="s">
        <v>43</v>
      </c>
      <c r="J26" s="1292"/>
      <c r="K26" s="1292"/>
      <c r="L26" s="1292"/>
    </row>
    <row r="27" spans="1:20" ht="58.5" customHeight="1" x14ac:dyDescent="0.25">
      <c r="A27" s="53"/>
      <c r="B27" s="850" t="s">
        <v>26</v>
      </c>
      <c r="C27" s="851" t="s">
        <v>27</v>
      </c>
      <c r="D27" s="1028" t="s">
        <v>10361</v>
      </c>
      <c r="E27" s="1028" t="s">
        <v>29</v>
      </c>
      <c r="F27" s="1028" t="s">
        <v>30</v>
      </c>
      <c r="G27" s="1469" t="s">
        <v>31</v>
      </c>
      <c r="H27" s="1469"/>
      <c r="I27" s="852" t="s">
        <v>33</v>
      </c>
      <c r="J27" s="1028" t="s">
        <v>44</v>
      </c>
      <c r="K27" s="1028" t="s">
        <v>35</v>
      </c>
      <c r="L27" s="49" t="s">
        <v>41</v>
      </c>
      <c r="M27" s="1030"/>
    </row>
    <row r="28" spans="1:20" ht="35.25" customHeight="1" x14ac:dyDescent="0.25">
      <c r="A28" s="1020">
        <f t="shared" ref="A28:G28" si="1">A19</f>
        <v>1</v>
      </c>
      <c r="B28" s="1020">
        <f t="shared" si="1"/>
        <v>163</v>
      </c>
      <c r="C28" s="36">
        <f t="shared" si="1"/>
        <v>83</v>
      </c>
      <c r="D28" s="1020" t="str">
        <f t="shared" si="1"/>
        <v>m²</v>
      </c>
      <c r="E28" s="1020" t="str">
        <f t="shared" si="1"/>
        <v>LUK</v>
      </c>
      <c r="F28" s="60">
        <f t="shared" si="1"/>
        <v>2</v>
      </c>
      <c r="G28" s="1558">
        <f t="shared" si="1"/>
        <v>159000</v>
      </c>
      <c r="H28" s="1558"/>
      <c r="I28" s="855">
        <f>I19</f>
        <v>25.9</v>
      </c>
      <c r="J28" s="839">
        <v>1.5</v>
      </c>
      <c r="K28" s="63">
        <f>G28*I28*J28</f>
        <v>6177150</v>
      </c>
      <c r="L28" s="1521" t="s">
        <v>10367</v>
      </c>
      <c r="M28" s="1030"/>
    </row>
    <row r="29" spans="1:20" ht="35.25" customHeight="1" x14ac:dyDescent="0.25">
      <c r="A29" s="1020">
        <f>A20</f>
        <v>2</v>
      </c>
      <c r="B29" s="1020">
        <f t="shared" ref="B29:G29" si="2">B20</f>
        <v>135</v>
      </c>
      <c r="C29" s="36">
        <f t="shared" si="2"/>
        <v>83</v>
      </c>
      <c r="D29" s="1020" t="str">
        <f t="shared" si="2"/>
        <v>m²</v>
      </c>
      <c r="E29" s="1020" t="str">
        <f t="shared" si="2"/>
        <v>LUK</v>
      </c>
      <c r="F29" s="60">
        <f t="shared" si="2"/>
        <v>2</v>
      </c>
      <c r="G29" s="1558">
        <f t="shared" si="2"/>
        <v>159000</v>
      </c>
      <c r="H29" s="1558"/>
      <c r="I29" s="855">
        <f t="shared" ref="I29:I32" si="3">I20</f>
        <v>72.2</v>
      </c>
      <c r="J29" s="839">
        <v>1.5</v>
      </c>
      <c r="K29" s="63">
        <f t="shared" ref="K29:K32" si="4">G29*I29*J29</f>
        <v>17219700</v>
      </c>
      <c r="L29" s="1529"/>
      <c r="M29" s="1030"/>
    </row>
    <row r="30" spans="1:20" ht="35.25" customHeight="1" x14ac:dyDescent="0.25">
      <c r="A30" s="1020">
        <f>A21</f>
        <v>3</v>
      </c>
      <c r="B30" s="1020">
        <f t="shared" ref="B30:G30" si="5">B21</f>
        <v>136</v>
      </c>
      <c r="C30" s="36">
        <f t="shared" si="5"/>
        <v>83</v>
      </c>
      <c r="D30" s="1020" t="str">
        <f t="shared" si="5"/>
        <v>m²</v>
      </c>
      <c r="E30" s="1020" t="str">
        <f t="shared" si="5"/>
        <v>LUK</v>
      </c>
      <c r="F30" s="60">
        <f t="shared" si="5"/>
        <v>2</v>
      </c>
      <c r="G30" s="1558">
        <f t="shared" si="5"/>
        <v>159000</v>
      </c>
      <c r="H30" s="1558"/>
      <c r="I30" s="855">
        <f t="shared" si="3"/>
        <v>67.8</v>
      </c>
      <c r="J30" s="839">
        <v>1.5</v>
      </c>
      <c r="K30" s="63">
        <f t="shared" si="4"/>
        <v>16170300</v>
      </c>
      <c r="L30" s="1529"/>
      <c r="M30" s="1030"/>
    </row>
    <row r="31" spans="1:20" ht="35.25" customHeight="1" x14ac:dyDescent="0.25">
      <c r="A31" s="1020">
        <v>4</v>
      </c>
      <c r="B31" s="1020">
        <f t="shared" ref="B31:G31" si="6">B22</f>
        <v>90</v>
      </c>
      <c r="C31" s="36">
        <f t="shared" si="6"/>
        <v>84</v>
      </c>
      <c r="D31" s="1020" t="str">
        <f t="shared" si="6"/>
        <v>m²</v>
      </c>
      <c r="E31" s="1020" t="str">
        <f t="shared" si="6"/>
        <v>LUK</v>
      </c>
      <c r="F31" s="60">
        <f t="shared" si="6"/>
        <v>2</v>
      </c>
      <c r="G31" s="1558">
        <f t="shared" si="6"/>
        <v>159000</v>
      </c>
      <c r="H31" s="1558"/>
      <c r="I31" s="855">
        <f t="shared" si="3"/>
        <v>231.4</v>
      </c>
      <c r="J31" s="839">
        <v>1.5</v>
      </c>
      <c r="K31" s="63">
        <f t="shared" si="4"/>
        <v>55188900</v>
      </c>
      <c r="L31" s="1529"/>
      <c r="M31" s="1030"/>
    </row>
    <row r="32" spans="1:20" ht="35.25" customHeight="1" x14ac:dyDescent="0.25">
      <c r="A32" s="1020">
        <v>5</v>
      </c>
      <c r="B32" s="1020">
        <f t="shared" ref="B32:G32" si="7">B23</f>
        <v>91</v>
      </c>
      <c r="C32" s="36">
        <f t="shared" si="7"/>
        <v>84</v>
      </c>
      <c r="D32" s="1020" t="str">
        <f t="shared" si="7"/>
        <v>m²</v>
      </c>
      <c r="E32" s="1020" t="str">
        <f t="shared" si="7"/>
        <v>LUK</v>
      </c>
      <c r="F32" s="60">
        <f t="shared" si="7"/>
        <v>2</v>
      </c>
      <c r="G32" s="1558">
        <f t="shared" si="7"/>
        <v>159000</v>
      </c>
      <c r="H32" s="1558"/>
      <c r="I32" s="855">
        <f t="shared" si="3"/>
        <v>126.2</v>
      </c>
      <c r="J32" s="839">
        <v>1.5</v>
      </c>
      <c r="K32" s="63">
        <f t="shared" si="4"/>
        <v>30098700</v>
      </c>
      <c r="L32" s="1522"/>
      <c r="M32" s="1030"/>
    </row>
    <row r="33" spans="1:17" s="116" customFormat="1" ht="33" customHeight="1" x14ac:dyDescent="0.25">
      <c r="A33" s="1289" t="s">
        <v>10368</v>
      </c>
      <c r="B33" s="1289"/>
      <c r="C33" s="1289"/>
      <c r="D33" s="1289"/>
      <c r="E33" s="1289"/>
      <c r="F33" s="1289"/>
      <c r="G33" s="1289"/>
      <c r="H33" s="1289"/>
      <c r="I33" s="846">
        <f>SUM(I28:I32)</f>
        <v>523.5</v>
      </c>
      <c r="J33" s="893"/>
      <c r="K33" s="894">
        <f>SUM(K28:K32)</f>
        <v>124854750</v>
      </c>
      <c r="L33" s="895"/>
      <c r="M33" s="1030"/>
      <c r="O33" s="896"/>
      <c r="P33" s="896"/>
    </row>
    <row r="34" spans="1:17" s="67" customFormat="1" ht="45.75" customHeight="1" x14ac:dyDescent="0.25">
      <c r="A34" s="50">
        <v>2</v>
      </c>
      <c r="B34" s="1294" t="s">
        <v>10369</v>
      </c>
      <c r="C34" s="1294"/>
      <c r="D34" s="1294"/>
      <c r="E34" s="1294"/>
      <c r="F34" s="1294"/>
      <c r="G34" s="1294"/>
      <c r="H34" s="1294"/>
      <c r="I34" s="1295" t="s">
        <v>10370</v>
      </c>
      <c r="J34" s="1468"/>
      <c r="K34" s="1468"/>
      <c r="L34" s="1468"/>
      <c r="M34" s="856"/>
      <c r="O34" s="857"/>
      <c r="P34" s="857"/>
    </row>
    <row r="35" spans="1:17" s="2" customFormat="1" ht="67.5" customHeight="1" x14ac:dyDescent="0.25">
      <c r="A35" s="1020"/>
      <c r="B35" s="1469" t="s">
        <v>10371</v>
      </c>
      <c r="C35" s="1469"/>
      <c r="D35" s="1028" t="s">
        <v>50</v>
      </c>
      <c r="E35" s="1028" t="s">
        <v>51</v>
      </c>
      <c r="F35" s="1028" t="s">
        <v>52</v>
      </c>
      <c r="G35" s="1469" t="s">
        <v>53</v>
      </c>
      <c r="H35" s="1469"/>
      <c r="I35" s="859" t="s">
        <v>54</v>
      </c>
      <c r="J35" s="1028" t="s">
        <v>44</v>
      </c>
      <c r="K35" s="860" t="s">
        <v>35</v>
      </c>
      <c r="L35" s="861" t="s">
        <v>41</v>
      </c>
      <c r="M35" s="821"/>
      <c r="O35" s="862"/>
      <c r="P35" s="862"/>
    </row>
    <row r="36" spans="1:17" ht="34.5" customHeight="1" x14ac:dyDescent="0.25">
      <c r="A36" s="1020"/>
      <c r="B36" s="1285" t="s">
        <v>10372</v>
      </c>
      <c r="C36" s="1285"/>
      <c r="D36" s="1020"/>
      <c r="E36" s="1020" t="s">
        <v>56</v>
      </c>
      <c r="F36" s="1020">
        <v>6</v>
      </c>
      <c r="G36" s="1286">
        <f>20000*30</f>
        <v>600000</v>
      </c>
      <c r="H36" s="1286"/>
      <c r="I36" s="1020">
        <v>1</v>
      </c>
      <c r="J36" s="727">
        <v>0.5</v>
      </c>
      <c r="K36" s="73">
        <f>F36*G36*I36*J36</f>
        <v>1800000</v>
      </c>
      <c r="L36" s="74"/>
      <c r="M36" s="1042"/>
      <c r="O36" s="823"/>
      <c r="P36" s="823"/>
    </row>
    <row r="37" spans="1:17" ht="30.75" customHeight="1" x14ac:dyDescent="0.25">
      <c r="A37" s="1289" t="s">
        <v>10373</v>
      </c>
      <c r="B37" s="1289"/>
      <c r="C37" s="1289"/>
      <c r="D37" s="1289"/>
      <c r="E37" s="1289"/>
      <c r="F37" s="1289"/>
      <c r="G37" s="1289"/>
      <c r="H37" s="1289"/>
      <c r="I37" s="1289"/>
      <c r="J37" s="1289"/>
      <c r="K37" s="76">
        <f>K33+K36</f>
        <v>126654750</v>
      </c>
      <c r="L37" s="74"/>
      <c r="M37" s="822"/>
    </row>
    <row r="38" spans="1:17" ht="43.5" hidden="1" customHeight="1" x14ac:dyDescent="0.25">
      <c r="A38" s="1470" t="s">
        <v>10566</v>
      </c>
      <c r="B38" s="1470"/>
      <c r="C38" s="1470"/>
      <c r="D38" s="1470"/>
      <c r="E38" s="1470"/>
      <c r="F38" s="1470"/>
      <c r="G38" s="1470"/>
      <c r="H38" s="1470"/>
      <c r="I38" s="1470"/>
      <c r="J38" s="1470"/>
      <c r="K38" s="1470"/>
      <c r="L38" s="1470"/>
    </row>
    <row r="39" spans="1:17" ht="41.25" hidden="1" customHeight="1" x14ac:dyDescent="0.25">
      <c r="A39" s="851" t="s">
        <v>25</v>
      </c>
      <c r="B39" s="1507" t="s">
        <v>58</v>
      </c>
      <c r="C39" s="1507"/>
      <c r="D39" s="1507"/>
      <c r="E39" s="1507"/>
      <c r="F39" s="1033" t="s">
        <v>60</v>
      </c>
      <c r="G39" s="1480" t="s">
        <v>31</v>
      </c>
      <c r="H39" s="1480"/>
      <c r="I39" s="865" t="s">
        <v>61</v>
      </c>
      <c r="J39" s="866" t="s">
        <v>34</v>
      </c>
      <c r="K39" s="1027" t="s">
        <v>35</v>
      </c>
      <c r="L39" s="853" t="s">
        <v>41</v>
      </c>
    </row>
    <row r="40" spans="1:17" ht="40.5" hidden="1" customHeight="1" x14ac:dyDescent="0.25">
      <c r="A40" s="1020">
        <v>1</v>
      </c>
      <c r="B40" s="1508" t="str">
        <f>'vật kiến trúc 2026'!B440</f>
        <v>Đồng hồ điện phụ</v>
      </c>
      <c r="C40" s="1508"/>
      <c r="D40" s="1508"/>
      <c r="E40" s="1508"/>
      <c r="F40" s="1019" t="str">
        <f>VLOOKUP(B40,'[3]vật kiến trúc 2026'!$B$3:$D$442,2,0)</f>
        <v>cái</v>
      </c>
      <c r="G40" s="1509">
        <f>VLOOKUP(B40,'[3]vật kiến trúc 2026'!B31:$D$442,3,0)</f>
        <v>750000</v>
      </c>
      <c r="H40" s="1509"/>
      <c r="I40" s="936">
        <v>1</v>
      </c>
      <c r="J40" s="868">
        <v>0.8</v>
      </c>
      <c r="K40" s="844">
        <f t="shared" ref="K40:K43" si="8">ROUND(G40*I40*J40,)</f>
        <v>600000</v>
      </c>
      <c r="L40" s="869" t="e">
        <f>VLOOKUP(B40,'[3]vật kiến trúc 2026'!B32:$L$442,4,0)</f>
        <v>#REF!</v>
      </c>
    </row>
    <row r="41" spans="1:17" ht="40.5" hidden="1" customHeight="1" x14ac:dyDescent="0.25">
      <c r="A41" s="1020">
        <v>2</v>
      </c>
      <c r="B41" s="1508" t="str">
        <f>'vật kiến trúc 2026'!B277</f>
        <v>Trụ sắt tráng kẽm D90 cao 6m</v>
      </c>
      <c r="C41" s="1508"/>
      <c r="D41" s="1508"/>
      <c r="E41" s="1508"/>
      <c r="F41" s="1019" t="str">
        <f>VLOOKUP(B41,'[3]vật kiến trúc 2026'!$B$3:$D$442,2,0)</f>
        <v>trụ</v>
      </c>
      <c r="G41" s="1509">
        <f>VLOOKUP(B41,'[3]vật kiến trúc 2026'!B32:$D$442,3,0)</f>
        <v>864000</v>
      </c>
      <c r="H41" s="1509"/>
      <c r="I41" s="936">
        <v>4</v>
      </c>
      <c r="J41" s="868">
        <v>0.8</v>
      </c>
      <c r="K41" s="844">
        <f t="shared" si="8"/>
        <v>2764800</v>
      </c>
      <c r="L41" s="869" t="str">
        <f>VLOOKUP(B41,'[3]vật kiến trúc 2026'!B33:$L$442,4,0)</f>
        <v>áp bằng trụ điện bằng ống sắt tráng kẽm D90</v>
      </c>
    </row>
    <row r="42" spans="1:17" ht="40.5" hidden="1" customHeight="1" x14ac:dyDescent="0.25">
      <c r="A42" s="1020">
        <v>3</v>
      </c>
      <c r="B42" s="1508" t="str">
        <f>'vật kiến trúc 2026'!B35</f>
        <v>Giếng khoan Ф 140, ống chống nhựa</v>
      </c>
      <c r="C42" s="1508"/>
      <c r="D42" s="1508"/>
      <c r="E42" s="1508"/>
      <c r="F42" s="1019" t="str">
        <f>VLOOKUP(B42,'[3]vật kiến trúc 2026'!$B$3:$D$442,2,0)</f>
        <v>mét</v>
      </c>
      <c r="G42" s="1509">
        <f>VLOOKUP(B42,'[3]vật kiến trúc 2026'!B33:$D$442,3,0)</f>
        <v>864000</v>
      </c>
      <c r="H42" s="1509"/>
      <c r="I42" s="906">
        <v>69</v>
      </c>
      <c r="J42" s="868">
        <v>0.8</v>
      </c>
      <c r="K42" s="844">
        <f t="shared" si="8"/>
        <v>47692800</v>
      </c>
      <c r="L42" s="869" t="e">
        <f>VLOOKUP(B42,'[3]vật kiến trúc 2026'!B34:$L$442,4,0)</f>
        <v>#REF!</v>
      </c>
    </row>
    <row r="43" spans="1:17" ht="40.5" hidden="1" customHeight="1" x14ac:dyDescent="0.25">
      <c r="A43" s="1020">
        <v>4</v>
      </c>
      <c r="B43" s="1508" t="str">
        <f>B42</f>
        <v>Giếng khoan Ф 140, ống chống nhựa</v>
      </c>
      <c r="C43" s="1508"/>
      <c r="D43" s="1508"/>
      <c r="E43" s="1508"/>
      <c r="F43" s="1019" t="str">
        <f>VLOOKUP(B43,'[3]vật kiến trúc 2026'!$B$3:$D$442,2,0)</f>
        <v>mét</v>
      </c>
      <c r="G43" s="1509">
        <f>VLOOKUP(B43,'[3]vật kiến trúc 2026'!B34:$D$442,3,0)</f>
        <v>864000</v>
      </c>
      <c r="H43" s="1509"/>
      <c r="I43" s="906">
        <v>48</v>
      </c>
      <c r="J43" s="868">
        <v>0.8</v>
      </c>
      <c r="K43" s="844">
        <f t="shared" si="8"/>
        <v>33177600</v>
      </c>
      <c r="L43" s="869" t="e">
        <f>VLOOKUP(B43,'[3]vật kiến trúc 2026'!B35:$L$442,4,0)</f>
        <v>#REF!</v>
      </c>
    </row>
    <row r="44" spans="1:17" ht="23.25" hidden="1" customHeight="1" x14ac:dyDescent="0.25">
      <c r="A44" s="1480" t="s">
        <v>85</v>
      </c>
      <c r="B44" s="1480"/>
      <c r="C44" s="1480"/>
      <c r="D44" s="1480"/>
      <c r="E44" s="1480"/>
      <c r="F44" s="1480"/>
      <c r="G44" s="1480"/>
      <c r="H44" s="1480"/>
      <c r="I44" s="1480"/>
      <c r="J44" s="1480"/>
      <c r="K44" s="871"/>
      <c r="L44" s="872"/>
    </row>
    <row r="45" spans="1:17" ht="46.5" customHeight="1" x14ac:dyDescent="0.25">
      <c r="A45" s="1481" t="s">
        <v>10573</v>
      </c>
      <c r="B45" s="1481"/>
      <c r="C45" s="1481"/>
      <c r="D45" s="1481"/>
      <c r="E45" s="1481"/>
      <c r="F45" s="1481"/>
      <c r="G45" s="1481"/>
      <c r="H45" s="1481"/>
      <c r="I45" s="1481"/>
      <c r="J45" s="1481"/>
      <c r="K45" s="1481"/>
      <c r="L45" s="1481"/>
      <c r="M45" s="903"/>
      <c r="N45" s="926"/>
      <c r="O45" s="931"/>
    </row>
    <row r="46" spans="1:17" ht="56.25" customHeight="1" x14ac:dyDescent="0.25">
      <c r="A46" s="1027" t="s">
        <v>25</v>
      </c>
      <c r="B46" s="1480" t="s">
        <v>87</v>
      </c>
      <c r="C46" s="1480"/>
      <c r="D46" s="1480"/>
      <c r="E46" s="1480"/>
      <c r="F46" s="1027" t="s">
        <v>60</v>
      </c>
      <c r="G46" s="1027" t="s">
        <v>31</v>
      </c>
      <c r="H46" s="1124" t="s">
        <v>10516</v>
      </c>
      <c r="I46" s="865" t="s">
        <v>61</v>
      </c>
      <c r="J46" s="866" t="s">
        <v>34</v>
      </c>
      <c r="K46" s="1027" t="s">
        <v>35</v>
      </c>
      <c r="L46" s="853" t="s">
        <v>41</v>
      </c>
      <c r="M46" s="3">
        <f>10+2.9+70.5</f>
        <v>83.4</v>
      </c>
      <c r="N46" s="2"/>
      <c r="O46" s="927"/>
      <c r="P46" s="928"/>
      <c r="Q46" s="932"/>
    </row>
    <row r="47" spans="1:17" ht="39" customHeight="1" x14ac:dyDescent="0.25">
      <c r="A47" s="1020">
        <v>1</v>
      </c>
      <c r="B47" s="1544" t="str">
        <f>'CÂY TRỒNG 2026'!B4</f>
        <v>Cây lúa Hè Thu, Mùa</v>
      </c>
      <c r="C47" s="1544"/>
      <c r="D47" s="1544"/>
      <c r="E47" s="1544"/>
      <c r="F47" s="1019" t="str">
        <f>VLOOKUP(B47,'[3]CÂY TRỒNG 2026'!$B$3:$D$10269,2,0)</f>
        <v>ha</v>
      </c>
      <c r="G47" s="732">
        <f>VLOOKUP(B47,'[3]CÂY TRỒNG 2026'!$B$3:$D$10269,3,0)</f>
        <v>25500000</v>
      </c>
      <c r="H47" s="1125">
        <f>VLOOKUP(B47,'CÂY TRỒNG 2026'!$B$3:$E$9990,4,0)</f>
        <v>0</v>
      </c>
      <c r="I47" s="870">
        <f>I24/10000</f>
        <v>5.2350000000000001E-2</v>
      </c>
      <c r="J47" s="727">
        <v>1</v>
      </c>
      <c r="K47" s="1032">
        <f t="shared" ref="K47" si="9">ROUND(G47*I47*J47,)</f>
        <v>1334925</v>
      </c>
      <c r="L47" s="934"/>
      <c r="M47" s="1048"/>
      <c r="N47" s="90"/>
      <c r="Q47" s="933"/>
    </row>
    <row r="48" spans="1:17" ht="28.5" customHeight="1" x14ac:dyDescent="0.25">
      <c r="A48" s="1480" t="s">
        <v>111</v>
      </c>
      <c r="B48" s="1480"/>
      <c r="C48" s="1480"/>
      <c r="D48" s="1480"/>
      <c r="E48" s="1480"/>
      <c r="F48" s="1480"/>
      <c r="G48" s="1480"/>
      <c r="H48" s="1480"/>
      <c r="I48" s="1480"/>
      <c r="J48" s="1480"/>
      <c r="K48" s="111">
        <f>SUM(K47:K47)</f>
        <v>1334925</v>
      </c>
      <c r="L48" s="872"/>
      <c r="M48" s="874"/>
      <c r="N48" s="3"/>
    </row>
    <row r="49" spans="1:16" ht="41.25" customHeight="1" x14ac:dyDescent="0.25">
      <c r="A49" s="1481" t="s">
        <v>10429</v>
      </c>
      <c r="B49" s="1482"/>
      <c r="C49" s="1482"/>
      <c r="D49" s="1482"/>
      <c r="E49" s="1482"/>
      <c r="F49" s="1482"/>
      <c r="G49" s="1482"/>
      <c r="H49" s="1482"/>
      <c r="I49" s="1482"/>
      <c r="J49" s="1482"/>
      <c r="K49" s="111">
        <f>IF(K24+K37+K44+K48&lt;20000000,2000000,IF(K24+K37+K44+K48&lt;50000000,4000000,IF(K24+K37+K44+K48&lt;100000000,8000000,IF(K24+K37+K44+K48&lt;200000000,12000000,IF(K24+K37+K44+K48&lt;500000000,16000000,20000000)))))</f>
        <v>16000000</v>
      </c>
      <c r="L49" s="112" t="s">
        <v>113</v>
      </c>
      <c r="N49" s="921"/>
    </row>
    <row r="50" spans="1:16" ht="30" customHeight="1" x14ac:dyDescent="0.25">
      <c r="A50" s="1480" t="s">
        <v>10574</v>
      </c>
      <c r="B50" s="1480"/>
      <c r="C50" s="1480"/>
      <c r="D50" s="1480"/>
      <c r="E50" s="1480"/>
      <c r="F50" s="1480"/>
      <c r="G50" s="1480"/>
      <c r="H50" s="1480"/>
      <c r="I50" s="1480"/>
      <c r="J50" s="1480"/>
      <c r="K50" s="875">
        <f>K49+K48+K44+K24+K37</f>
        <v>243041110</v>
      </c>
      <c r="L50" s="872"/>
      <c r="M50" s="114">
        <f>K49+K37+K24+K48+K44</f>
        <v>243041110</v>
      </c>
    </row>
    <row r="51" spans="1:16" s="116" customFormat="1" ht="37.5" customHeight="1" x14ac:dyDescent="0.25">
      <c r="A51" s="1483" t="s">
        <v>115</v>
      </c>
      <c r="B51" s="1483"/>
      <c r="C51" s="1483"/>
      <c r="D51" s="1483"/>
      <c r="E51" s="1483"/>
      <c r="F51" s="1483"/>
      <c r="G51" s="1483"/>
      <c r="H51" s="1483"/>
      <c r="I51" s="1483"/>
      <c r="J51" s="1483"/>
      <c r="K51" s="1483"/>
      <c r="L51" s="1483"/>
      <c r="M51" s="1030"/>
      <c r="O51" s="876"/>
      <c r="P51" s="876"/>
    </row>
    <row r="52" spans="1:16" s="119" customFormat="1" ht="37.5" customHeight="1" x14ac:dyDescent="0.25">
      <c r="A52" s="1479" t="s">
        <v>10375</v>
      </c>
      <c r="B52" s="1479"/>
      <c r="C52" s="1479"/>
      <c r="D52" s="1479"/>
      <c r="E52" s="1479"/>
      <c r="F52" s="1479"/>
      <c r="G52" s="1479"/>
      <c r="H52" s="1479"/>
      <c r="I52" s="1479"/>
      <c r="J52" s="1479"/>
      <c r="K52" s="1479"/>
      <c r="L52" s="1479"/>
      <c r="M52" s="1025"/>
      <c r="O52" s="876"/>
      <c r="P52" s="876"/>
    </row>
    <row r="53" spans="1:16" s="119" customFormat="1" ht="54" customHeight="1" x14ac:dyDescent="0.25">
      <c r="A53" s="1479" t="s">
        <v>117</v>
      </c>
      <c r="B53" s="1479"/>
      <c r="C53" s="1479"/>
      <c r="D53" s="1479"/>
      <c r="E53" s="1479"/>
      <c r="F53" s="1479"/>
      <c r="G53" s="1479"/>
      <c r="H53" s="1479"/>
      <c r="I53" s="1479"/>
      <c r="J53" s="1479"/>
      <c r="K53" s="877">
        <f>K50</f>
        <v>243041110</v>
      </c>
      <c r="L53" s="1026" t="s">
        <v>118</v>
      </c>
      <c r="M53" s="1025"/>
      <c r="O53" s="876"/>
      <c r="P53" s="876"/>
    </row>
    <row r="54" spans="1:16" s="119" customFormat="1" ht="14.25" x14ac:dyDescent="0.25">
      <c r="A54" s="1479" t="s">
        <v>119</v>
      </c>
      <c r="B54" s="1479"/>
      <c r="C54" s="1479"/>
      <c r="D54" s="1479"/>
      <c r="E54" s="1479"/>
      <c r="F54" s="1479"/>
      <c r="G54" s="1479"/>
      <c r="H54" s="1479"/>
      <c r="I54" s="1479"/>
      <c r="J54" s="1479"/>
      <c r="K54" s="1479"/>
      <c r="L54" s="1479"/>
      <c r="M54" s="1025"/>
      <c r="O54" s="876"/>
      <c r="P54" s="876"/>
    </row>
    <row r="55" spans="1:16" s="123" customFormat="1" ht="15" customHeight="1" x14ac:dyDescent="0.25">
      <c r="A55" s="1484" t="s">
        <v>120</v>
      </c>
      <c r="B55" s="1484"/>
      <c r="C55" s="1484"/>
      <c r="D55" s="879"/>
      <c r="E55" s="879"/>
      <c r="F55" s="1485" t="s">
        <v>10444</v>
      </c>
      <c r="G55" s="1485"/>
      <c r="H55" s="1485"/>
      <c r="I55" s="1485"/>
      <c r="J55" s="1485"/>
      <c r="K55" s="879"/>
      <c r="L55" s="1025" t="s">
        <v>122</v>
      </c>
      <c r="M55" s="1025"/>
      <c r="O55" s="753"/>
      <c r="P55" s="753"/>
    </row>
    <row r="56" spans="1:16" s="123" customFormat="1" x14ac:dyDescent="0.25">
      <c r="A56" s="880"/>
      <c r="B56" s="880"/>
      <c r="C56" s="880"/>
      <c r="H56" s="1126"/>
      <c r="L56" s="1025" t="s">
        <v>123</v>
      </c>
      <c r="M56" s="756"/>
      <c r="O56" s="753"/>
      <c r="P56" s="753"/>
    </row>
    <row r="57" spans="1:16" s="123" customFormat="1" x14ac:dyDescent="0.25">
      <c r="A57" s="881"/>
      <c r="B57" s="761"/>
      <c r="C57" s="761"/>
      <c r="G57" s="761"/>
      <c r="H57" s="1127"/>
      <c r="I57" s="882"/>
      <c r="L57" s="883"/>
      <c r="M57" s="761"/>
      <c r="O57" s="753"/>
      <c r="P57" s="753"/>
    </row>
    <row r="58" spans="1:16" s="123" customFormat="1" x14ac:dyDescent="0.25">
      <c r="A58" s="881"/>
      <c r="B58" s="761"/>
      <c r="C58" s="761"/>
      <c r="G58" s="761"/>
      <c r="H58" s="1127"/>
      <c r="I58" s="882"/>
      <c r="L58" s="883"/>
      <c r="M58" s="761"/>
      <c r="O58" s="753"/>
      <c r="P58" s="753"/>
    </row>
    <row r="59" spans="1:16" s="123" customFormat="1" x14ac:dyDescent="0.25">
      <c r="A59" s="881"/>
      <c r="B59" s="761"/>
      <c r="C59" s="761"/>
      <c r="G59" s="761"/>
      <c r="H59" s="1127"/>
      <c r="I59" s="882"/>
      <c r="L59" s="883"/>
      <c r="M59" s="761"/>
      <c r="O59" s="753"/>
      <c r="P59" s="753"/>
    </row>
    <row r="60" spans="1:16" s="123" customFormat="1" x14ac:dyDescent="0.25">
      <c r="A60" s="881"/>
      <c r="B60" s="761"/>
      <c r="C60" s="761"/>
      <c r="G60" s="761"/>
      <c r="H60" s="1127"/>
      <c r="I60" s="882"/>
      <c r="L60" s="883"/>
      <c r="M60" s="761"/>
      <c r="O60" s="753"/>
      <c r="P60" s="753"/>
    </row>
    <row r="61" spans="1:16" s="123" customFormat="1" x14ac:dyDescent="0.25">
      <c r="A61" s="881"/>
      <c r="B61" s="761"/>
      <c r="C61" s="761"/>
      <c r="G61" s="761"/>
      <c r="H61" s="1127"/>
      <c r="I61" s="882"/>
      <c r="L61" s="883"/>
      <c r="M61" s="761"/>
      <c r="O61" s="753"/>
      <c r="P61" s="753"/>
    </row>
    <row r="62" spans="1:16" s="123" customFormat="1" x14ac:dyDescent="0.25">
      <c r="A62" s="881"/>
      <c r="B62" s="761"/>
      <c r="C62" s="761"/>
      <c r="G62" s="761"/>
      <c r="H62" s="1127"/>
      <c r="I62" s="882"/>
      <c r="L62" s="883"/>
      <c r="M62" s="761"/>
      <c r="O62" s="753"/>
      <c r="P62" s="753"/>
    </row>
    <row r="63" spans="1:16" s="123" customFormat="1" ht="22.5" customHeight="1" x14ac:dyDescent="0.25">
      <c r="A63" s="1486" t="s">
        <v>125</v>
      </c>
      <c r="B63" s="1486"/>
      <c r="C63" s="1486"/>
      <c r="D63" s="879"/>
      <c r="E63" s="879"/>
      <c r="F63" s="1485" t="s">
        <v>126</v>
      </c>
      <c r="G63" s="1485"/>
      <c r="H63" s="1485"/>
      <c r="I63" s="1485" t="s">
        <v>126</v>
      </c>
      <c r="J63" s="1485"/>
      <c r="K63" s="879"/>
      <c r="L63" s="1025" t="s">
        <v>127</v>
      </c>
      <c r="M63" s="756"/>
      <c r="O63" s="753"/>
      <c r="P63" s="753"/>
    </row>
  </sheetData>
  <mergeCells count="69">
    <mergeCell ref="A55:C55"/>
    <mergeCell ref="F55:J55"/>
    <mergeCell ref="A63:C63"/>
    <mergeCell ref="F63:J63"/>
    <mergeCell ref="L19:L23"/>
    <mergeCell ref="G29:H29"/>
    <mergeCell ref="G30:H30"/>
    <mergeCell ref="A49:J49"/>
    <mergeCell ref="A50:J50"/>
    <mergeCell ref="A51:L51"/>
    <mergeCell ref="A52:L52"/>
    <mergeCell ref="A53:J53"/>
    <mergeCell ref="A54:L54"/>
    <mergeCell ref="A44:J44"/>
    <mergeCell ref="A45:L45"/>
    <mergeCell ref="B46:E46"/>
    <mergeCell ref="B47:E47"/>
    <mergeCell ref="A48:J48"/>
    <mergeCell ref="B41:E41"/>
    <mergeCell ref="G41:H41"/>
    <mergeCell ref="B42:E42"/>
    <mergeCell ref="G42:H42"/>
    <mergeCell ref="B43:E43"/>
    <mergeCell ref="G43:H43"/>
    <mergeCell ref="A37:J37"/>
    <mergeCell ref="A38:L38"/>
    <mergeCell ref="B39:E39"/>
    <mergeCell ref="G39:H39"/>
    <mergeCell ref="B40:E40"/>
    <mergeCell ref="G40:H40"/>
    <mergeCell ref="B36:C36"/>
    <mergeCell ref="G36:H36"/>
    <mergeCell ref="B26:H26"/>
    <mergeCell ref="I26:L26"/>
    <mergeCell ref="G27:H27"/>
    <mergeCell ref="G28:H28"/>
    <mergeCell ref="L28:L32"/>
    <mergeCell ref="G31:H31"/>
    <mergeCell ref="G32:H32"/>
    <mergeCell ref="A33:H33"/>
    <mergeCell ref="B34:H34"/>
    <mergeCell ref="I34:L34"/>
    <mergeCell ref="B35:C35"/>
    <mergeCell ref="G35:H35"/>
    <mergeCell ref="A25:K25"/>
    <mergeCell ref="A7:L7"/>
    <mergeCell ref="E8:L8"/>
    <mergeCell ref="A9:D9"/>
    <mergeCell ref="E9:G9"/>
    <mergeCell ref="A10:B10"/>
    <mergeCell ref="E12:L12"/>
    <mergeCell ref="E15:L15"/>
    <mergeCell ref="A16:L16"/>
    <mergeCell ref="A17:L17"/>
    <mergeCell ref="A24:H24"/>
    <mergeCell ref="I18:J18"/>
    <mergeCell ref="I19:J19"/>
    <mergeCell ref="I20:J20"/>
    <mergeCell ref="I21:J21"/>
    <mergeCell ref="I22:J22"/>
    <mergeCell ref="I23:J23"/>
    <mergeCell ref="I24:J24"/>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5"/>
  <sheetViews>
    <sheetView topLeftCell="A36"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012"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51</v>
      </c>
    </row>
    <row r="2" spans="1:22" x14ac:dyDescent="0.25">
      <c r="A2" s="1270" t="s">
        <v>0</v>
      </c>
      <c r="B2" s="1270"/>
      <c r="C2" s="1270"/>
      <c r="D2" s="1270"/>
      <c r="E2" s="1270"/>
      <c r="F2" s="1270"/>
      <c r="G2" s="1270"/>
      <c r="H2" s="1092"/>
      <c r="I2" s="1436" t="s">
        <v>1</v>
      </c>
      <c r="J2" s="1436"/>
      <c r="K2" s="1436"/>
      <c r="L2" s="1436"/>
    </row>
    <row r="3" spans="1:22" x14ac:dyDescent="0.25">
      <c r="A3" s="1272" t="s">
        <v>2</v>
      </c>
      <c r="B3" s="1272"/>
      <c r="C3" s="1272"/>
      <c r="D3" s="1272"/>
      <c r="E3" s="1272"/>
      <c r="F3" s="1272"/>
      <c r="G3" s="1272"/>
      <c r="H3" s="106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10732</v>
      </c>
      <c r="F8" s="1442"/>
      <c r="G8" s="1442"/>
      <c r="H8" s="1442"/>
      <c r="I8" s="1442"/>
      <c r="J8" s="1442"/>
      <c r="K8" s="1442"/>
      <c r="L8" s="1442"/>
      <c r="N8" s="828"/>
      <c r="O8" s="823"/>
      <c r="P8" s="823"/>
    </row>
    <row r="9" spans="1:22" ht="34.5" customHeight="1" x14ac:dyDescent="0.25">
      <c r="A9" s="1443" t="s">
        <v>9</v>
      </c>
      <c r="B9" s="1443"/>
      <c r="C9" s="1443"/>
      <c r="D9" s="1443"/>
      <c r="E9" s="1444" t="s">
        <v>10733</v>
      </c>
      <c r="F9" s="1444"/>
      <c r="G9" s="1444"/>
      <c r="H9" s="1066"/>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10734</v>
      </c>
      <c r="F11" s="832"/>
      <c r="G11" s="831"/>
      <c r="H11" s="831"/>
      <c r="I11" s="833"/>
      <c r="J11" s="832"/>
      <c r="K11" s="831"/>
      <c r="L11" s="834"/>
      <c r="N11" s="1022"/>
      <c r="O11" s="1022"/>
      <c r="P11" s="1022"/>
      <c r="Q11" s="1022"/>
      <c r="R11" s="1022"/>
      <c r="S11" s="1022"/>
      <c r="T11" s="1022"/>
    </row>
    <row r="12" spans="1:22" ht="81" customHeight="1" x14ac:dyDescent="0.25">
      <c r="A12" s="1031" t="s">
        <v>15</v>
      </c>
      <c r="B12" s="1031"/>
      <c r="C12" s="1031"/>
      <c r="E12" s="1532" t="str">
        <f>'[6]Tổng hợp'!$P$147</f>
        <v>Đường nội ấp Bình Tiến đoạn từ Đường Bình Tiến, Xuân Phú - Xuân Tây (xã Xuân Phú) đến Ranh giới xã Suối Cát cũ</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I25</f>
        <v>680.5</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238.5" customHeight="1" x14ac:dyDescent="0.25">
      <c r="A15" s="1031" t="s">
        <v>21</v>
      </c>
      <c r="B15" s="1031"/>
      <c r="C15" s="1031"/>
      <c r="E15" s="1446" t="s">
        <v>10735</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072" t="s">
        <v>10745</v>
      </c>
      <c r="I18" s="1450" t="s">
        <v>10363</v>
      </c>
      <c r="J18" s="1451"/>
      <c r="K18" s="1041" t="s">
        <v>10364</v>
      </c>
      <c r="L18" s="49" t="s">
        <v>10736</v>
      </c>
      <c r="M18" s="97">
        <v>550000</v>
      </c>
      <c r="N18" s="1007"/>
      <c r="O18" s="1007"/>
      <c r="P18" s="1007"/>
      <c r="Q18" s="1007"/>
      <c r="R18" s="1007"/>
      <c r="S18" s="1007"/>
      <c r="T18" s="1007"/>
    </row>
    <row r="19" spans="1:20" s="2" customFormat="1" ht="35.25" customHeight="1" x14ac:dyDescent="0.25">
      <c r="A19" s="1039">
        <v>1</v>
      </c>
      <c r="B19" s="899">
        <v>45</v>
      </c>
      <c r="C19" s="899">
        <v>84</v>
      </c>
      <c r="D19" s="35" t="s">
        <v>18</v>
      </c>
      <c r="E19" s="901" t="s">
        <v>10450</v>
      </c>
      <c r="F19" s="1043">
        <v>2</v>
      </c>
      <c r="G19" s="841">
        <f t="shared" ref="G19:G24" si="0">0.3*530000</f>
        <v>159000</v>
      </c>
      <c r="H19" s="904">
        <v>1.19</v>
      </c>
      <c r="I19" s="1510">
        <v>37.299999999999997</v>
      </c>
      <c r="J19" s="1511"/>
      <c r="K19" s="844">
        <f>ROUND(G19*H19*I19,)</f>
        <v>7057533</v>
      </c>
      <c r="L19" s="1523" t="s">
        <v>10466</v>
      </c>
      <c r="M19" s="1008">
        <f>M18*1.19</f>
        <v>654500</v>
      </c>
      <c r="N19" s="1007"/>
      <c r="O19" s="1007"/>
      <c r="P19" s="1007"/>
      <c r="Q19" s="1007"/>
      <c r="R19" s="1007"/>
      <c r="S19" s="1007"/>
      <c r="T19" s="1007"/>
    </row>
    <row r="20" spans="1:20" s="2" customFormat="1" ht="35.25" customHeight="1" x14ac:dyDescent="0.25">
      <c r="A20" s="1039">
        <v>2</v>
      </c>
      <c r="B20" s="899">
        <v>43</v>
      </c>
      <c r="C20" s="899">
        <v>84</v>
      </c>
      <c r="D20" s="35" t="s">
        <v>18</v>
      </c>
      <c r="E20" s="901" t="s">
        <v>10450</v>
      </c>
      <c r="F20" s="1043">
        <v>2</v>
      </c>
      <c r="G20" s="841">
        <f t="shared" si="0"/>
        <v>159000</v>
      </c>
      <c r="H20" s="904">
        <v>1.19</v>
      </c>
      <c r="I20" s="1510">
        <v>202</v>
      </c>
      <c r="J20" s="1511">
        <v>1</v>
      </c>
      <c r="K20" s="844">
        <f t="shared" ref="K20:K24" si="1">ROUND(G20*H20*I20,)</f>
        <v>38220420</v>
      </c>
      <c r="L20" s="1530"/>
      <c r="M20" s="1008"/>
      <c r="N20" s="1007"/>
      <c r="O20" s="1007"/>
      <c r="P20" s="1007"/>
      <c r="Q20" s="1007"/>
      <c r="R20" s="1007"/>
      <c r="S20" s="1007"/>
      <c r="T20" s="1007"/>
    </row>
    <row r="21" spans="1:20" s="2" customFormat="1" ht="35.25" customHeight="1" x14ac:dyDescent="0.25">
      <c r="A21" s="1039">
        <v>3</v>
      </c>
      <c r="B21" s="899">
        <v>44</v>
      </c>
      <c r="C21" s="899">
        <v>84</v>
      </c>
      <c r="D21" s="35" t="s">
        <v>18</v>
      </c>
      <c r="E21" s="901" t="s">
        <v>10450</v>
      </c>
      <c r="F21" s="1043">
        <v>2</v>
      </c>
      <c r="G21" s="841">
        <f t="shared" si="0"/>
        <v>159000</v>
      </c>
      <c r="H21" s="904">
        <v>1.19</v>
      </c>
      <c r="I21" s="1510">
        <v>98.1</v>
      </c>
      <c r="J21" s="1511">
        <v>1</v>
      </c>
      <c r="K21" s="844">
        <f t="shared" si="1"/>
        <v>18561501</v>
      </c>
      <c r="L21" s="1530"/>
      <c r="M21" s="1008"/>
      <c r="N21" s="1007"/>
      <c r="O21" s="1007"/>
      <c r="P21" s="1007"/>
      <c r="Q21" s="1007"/>
      <c r="R21" s="1007"/>
      <c r="S21" s="1007"/>
      <c r="T21" s="1007"/>
    </row>
    <row r="22" spans="1:20" s="2" customFormat="1" ht="35.25" customHeight="1" x14ac:dyDescent="0.25">
      <c r="A22" s="1039">
        <v>4</v>
      </c>
      <c r="B22" s="899">
        <v>25</v>
      </c>
      <c r="C22" s="899">
        <v>84</v>
      </c>
      <c r="D22" s="35" t="s">
        <v>18</v>
      </c>
      <c r="E22" s="901" t="s">
        <v>10450</v>
      </c>
      <c r="F22" s="1043">
        <v>2</v>
      </c>
      <c r="G22" s="841">
        <f t="shared" si="0"/>
        <v>159000</v>
      </c>
      <c r="H22" s="904">
        <v>1.19</v>
      </c>
      <c r="I22" s="1510">
        <v>292</v>
      </c>
      <c r="J22" s="1511">
        <v>1</v>
      </c>
      <c r="K22" s="844">
        <f t="shared" si="1"/>
        <v>55249320</v>
      </c>
      <c r="L22" s="1530"/>
      <c r="M22" s="1008"/>
      <c r="N22" s="1007"/>
      <c r="O22" s="1007"/>
      <c r="P22" s="1007"/>
      <c r="Q22" s="1007"/>
      <c r="R22" s="1007"/>
      <c r="S22" s="1007"/>
      <c r="T22" s="1007"/>
    </row>
    <row r="23" spans="1:20" s="2" customFormat="1" ht="35.25" customHeight="1" x14ac:dyDescent="0.25">
      <c r="A23" s="1039">
        <v>5</v>
      </c>
      <c r="B23" s="899">
        <v>46</v>
      </c>
      <c r="C23" s="899">
        <v>84</v>
      </c>
      <c r="D23" s="35" t="s">
        <v>18</v>
      </c>
      <c r="E23" s="901" t="s">
        <v>10450</v>
      </c>
      <c r="F23" s="1043">
        <v>2</v>
      </c>
      <c r="G23" s="841">
        <f t="shared" si="0"/>
        <v>159000</v>
      </c>
      <c r="H23" s="904">
        <v>1.19</v>
      </c>
      <c r="I23" s="1510">
        <v>3.1</v>
      </c>
      <c r="J23" s="1511">
        <v>1</v>
      </c>
      <c r="K23" s="844">
        <f t="shared" si="1"/>
        <v>586551</v>
      </c>
      <c r="L23" s="1530"/>
      <c r="M23" s="1008"/>
      <c r="N23" s="1007"/>
      <c r="O23" s="1007"/>
      <c r="P23" s="1007"/>
      <c r="Q23" s="1007"/>
      <c r="R23" s="1007"/>
      <c r="S23" s="1007"/>
      <c r="T23" s="1007"/>
    </row>
    <row r="24" spans="1:20" s="2" customFormat="1" ht="35.25" customHeight="1" x14ac:dyDescent="0.25">
      <c r="A24" s="1039">
        <v>6</v>
      </c>
      <c r="B24" s="899">
        <v>273</v>
      </c>
      <c r="C24" s="899">
        <v>84</v>
      </c>
      <c r="D24" s="35" t="s">
        <v>18</v>
      </c>
      <c r="E24" s="901" t="s">
        <v>10450</v>
      </c>
      <c r="F24" s="1043">
        <v>2</v>
      </c>
      <c r="G24" s="841">
        <f t="shared" si="0"/>
        <v>159000</v>
      </c>
      <c r="H24" s="904">
        <v>1.19</v>
      </c>
      <c r="I24" s="1510">
        <v>48</v>
      </c>
      <c r="J24" s="1511">
        <v>1</v>
      </c>
      <c r="K24" s="844">
        <f t="shared" si="1"/>
        <v>9082080</v>
      </c>
      <c r="L24" s="1524"/>
      <c r="M24" s="1008"/>
      <c r="N24" s="1007"/>
      <c r="O24" s="1007"/>
      <c r="P24" s="1007"/>
      <c r="Q24" s="1007"/>
      <c r="R24" s="1007"/>
      <c r="S24" s="1007"/>
      <c r="T24" s="1007"/>
    </row>
    <row r="25" spans="1:20" ht="33.75" customHeight="1" x14ac:dyDescent="0.25">
      <c r="A25" s="1480" t="s">
        <v>39</v>
      </c>
      <c r="B25" s="1480"/>
      <c r="C25" s="1480"/>
      <c r="D25" s="1480"/>
      <c r="E25" s="1480"/>
      <c r="F25" s="1480"/>
      <c r="G25" s="1480"/>
      <c r="H25" s="1480"/>
      <c r="I25" s="1512">
        <f>SUM(I19:I24)</f>
        <v>680.5</v>
      </c>
      <c r="J25" s="1513"/>
      <c r="K25" s="848">
        <f>SUM(K19:K24)</f>
        <v>128757405</v>
      </c>
      <c r="L25" s="849"/>
      <c r="N25" s="1007"/>
      <c r="O25" s="1007"/>
      <c r="P25" s="1007"/>
      <c r="Q25" s="1007"/>
      <c r="R25" s="1007"/>
      <c r="S25" s="1007"/>
      <c r="T25" s="1007"/>
    </row>
    <row r="26" spans="1:20" ht="60" customHeight="1" x14ac:dyDescent="0.25">
      <c r="A26" s="1457" t="s">
        <v>10460</v>
      </c>
      <c r="B26" s="1280"/>
      <c r="C26" s="1280"/>
      <c r="D26" s="1280"/>
      <c r="E26" s="1280"/>
      <c r="F26" s="1280"/>
      <c r="G26" s="1280"/>
      <c r="H26" s="1280"/>
      <c r="I26" s="1280"/>
      <c r="J26" s="1280"/>
      <c r="K26" s="1280"/>
      <c r="L26" s="49" t="s">
        <v>41</v>
      </c>
    </row>
    <row r="27" spans="1:20" ht="52.5" customHeight="1" x14ac:dyDescent="0.25">
      <c r="A27" s="50">
        <v>1</v>
      </c>
      <c r="B27" s="1506" t="s">
        <v>42</v>
      </c>
      <c r="C27" s="1506"/>
      <c r="D27" s="1506"/>
      <c r="E27" s="1506"/>
      <c r="F27" s="1506"/>
      <c r="G27" s="1506"/>
      <c r="H27" s="1506"/>
      <c r="I27" s="1292" t="s">
        <v>43</v>
      </c>
      <c r="J27" s="1292"/>
      <c r="K27" s="1292"/>
      <c r="L27" s="1292"/>
    </row>
    <row r="28" spans="1:20" ht="58.5" customHeight="1" x14ac:dyDescent="0.25">
      <c r="A28" s="53"/>
      <c r="B28" s="850" t="s">
        <v>26</v>
      </c>
      <c r="C28" s="851" t="s">
        <v>27</v>
      </c>
      <c r="D28" s="1028" t="s">
        <v>10361</v>
      </c>
      <c r="E28" s="1028" t="s">
        <v>29</v>
      </c>
      <c r="F28" s="1028" t="s">
        <v>30</v>
      </c>
      <c r="G28" s="1469" t="s">
        <v>31</v>
      </c>
      <c r="H28" s="1469"/>
      <c r="I28" s="852" t="s">
        <v>33</v>
      </c>
      <c r="J28" s="1028" t="s">
        <v>44</v>
      </c>
      <c r="K28" s="1028" t="s">
        <v>35</v>
      </c>
      <c r="L28" s="49" t="s">
        <v>41</v>
      </c>
      <c r="M28" s="1030"/>
    </row>
    <row r="29" spans="1:20" ht="35.25" customHeight="1" x14ac:dyDescent="0.25">
      <c r="A29" s="1020">
        <f t="shared" ref="A29:G31" si="2">A19</f>
        <v>1</v>
      </c>
      <c r="B29" s="1020">
        <f t="shared" si="2"/>
        <v>45</v>
      </c>
      <c r="C29" s="36">
        <f t="shared" si="2"/>
        <v>84</v>
      </c>
      <c r="D29" s="1020" t="str">
        <f t="shared" si="2"/>
        <v>m²</v>
      </c>
      <c r="E29" s="1020" t="str">
        <f t="shared" si="2"/>
        <v>LUK</v>
      </c>
      <c r="F29" s="60">
        <f t="shared" si="2"/>
        <v>2</v>
      </c>
      <c r="G29" s="1558">
        <f t="shared" si="2"/>
        <v>159000</v>
      </c>
      <c r="H29" s="1558"/>
      <c r="I29" s="855">
        <f>I19</f>
        <v>37.299999999999997</v>
      </c>
      <c r="J29" s="839">
        <v>1.5</v>
      </c>
      <c r="K29" s="63">
        <f>G29*I29*J29</f>
        <v>8896050</v>
      </c>
      <c r="L29" s="1521" t="s">
        <v>10749</v>
      </c>
      <c r="M29" s="1030"/>
    </row>
    <row r="30" spans="1:20" ht="35.25" customHeight="1" x14ac:dyDescent="0.25">
      <c r="A30" s="1020">
        <f t="shared" si="2"/>
        <v>2</v>
      </c>
      <c r="B30" s="1020">
        <f t="shared" si="2"/>
        <v>43</v>
      </c>
      <c r="C30" s="36">
        <f t="shared" si="2"/>
        <v>84</v>
      </c>
      <c r="D30" s="1020" t="str">
        <f t="shared" si="2"/>
        <v>m²</v>
      </c>
      <c r="E30" s="1020" t="str">
        <f t="shared" si="2"/>
        <v>LUK</v>
      </c>
      <c r="F30" s="60">
        <f t="shared" si="2"/>
        <v>2</v>
      </c>
      <c r="G30" s="1558">
        <f t="shared" si="2"/>
        <v>159000</v>
      </c>
      <c r="H30" s="1558"/>
      <c r="I30" s="855">
        <f>I20</f>
        <v>202</v>
      </c>
      <c r="J30" s="839">
        <v>1.5</v>
      </c>
      <c r="K30" s="63">
        <f t="shared" ref="K30:K34" si="3">G30*I30*J30</f>
        <v>48177000</v>
      </c>
      <c r="L30" s="1529"/>
      <c r="M30" s="1030"/>
    </row>
    <row r="31" spans="1:20" ht="35.25" customHeight="1" x14ac:dyDescent="0.25">
      <c r="A31" s="1020">
        <f t="shared" si="2"/>
        <v>3</v>
      </c>
      <c r="B31" s="1020">
        <f t="shared" si="2"/>
        <v>44</v>
      </c>
      <c r="C31" s="36">
        <f t="shared" si="2"/>
        <v>84</v>
      </c>
      <c r="D31" s="1020" t="str">
        <f t="shared" si="2"/>
        <v>m²</v>
      </c>
      <c r="E31" s="1020" t="str">
        <f t="shared" si="2"/>
        <v>LUK</v>
      </c>
      <c r="F31" s="60">
        <f t="shared" si="2"/>
        <v>2</v>
      </c>
      <c r="G31" s="1558">
        <f t="shared" si="2"/>
        <v>159000</v>
      </c>
      <c r="H31" s="1558"/>
      <c r="I31" s="855">
        <f>I21</f>
        <v>98.1</v>
      </c>
      <c r="J31" s="839">
        <v>1.5</v>
      </c>
      <c r="K31" s="63">
        <f t="shared" si="3"/>
        <v>23396850</v>
      </c>
      <c r="L31" s="1529"/>
      <c r="M31" s="1030"/>
    </row>
    <row r="32" spans="1:20" ht="35.25" customHeight="1" x14ac:dyDescent="0.25">
      <c r="A32" s="1020">
        <v>4</v>
      </c>
      <c r="B32" s="1020">
        <f t="shared" ref="B32:G33" si="4">B22</f>
        <v>25</v>
      </c>
      <c r="C32" s="36">
        <f t="shared" si="4"/>
        <v>84</v>
      </c>
      <c r="D32" s="1020" t="str">
        <f t="shared" si="4"/>
        <v>m²</v>
      </c>
      <c r="E32" s="1020" t="str">
        <f t="shared" si="4"/>
        <v>LUK</v>
      </c>
      <c r="F32" s="60">
        <f t="shared" si="4"/>
        <v>2</v>
      </c>
      <c r="G32" s="1558">
        <f t="shared" si="4"/>
        <v>159000</v>
      </c>
      <c r="H32" s="1558"/>
      <c r="I32" s="855">
        <f>I22</f>
        <v>292</v>
      </c>
      <c r="J32" s="839">
        <v>1.5</v>
      </c>
      <c r="K32" s="63">
        <f t="shared" si="3"/>
        <v>69642000</v>
      </c>
      <c r="L32" s="1529"/>
      <c r="M32" s="1030"/>
    </row>
    <row r="33" spans="1:17" ht="35.25" customHeight="1" x14ac:dyDescent="0.25">
      <c r="A33" s="1020">
        <v>5</v>
      </c>
      <c r="B33" s="1020">
        <f t="shared" si="4"/>
        <v>46</v>
      </c>
      <c r="C33" s="36">
        <f t="shared" si="4"/>
        <v>84</v>
      </c>
      <c r="D33" s="1020" t="str">
        <f t="shared" si="4"/>
        <v>m²</v>
      </c>
      <c r="E33" s="1020" t="str">
        <f t="shared" si="4"/>
        <v>LUK</v>
      </c>
      <c r="F33" s="60">
        <f t="shared" si="4"/>
        <v>2</v>
      </c>
      <c r="G33" s="1558">
        <f t="shared" si="4"/>
        <v>159000</v>
      </c>
      <c r="H33" s="1558"/>
      <c r="I33" s="855">
        <f>I23</f>
        <v>3.1</v>
      </c>
      <c r="J33" s="839">
        <v>1.5</v>
      </c>
      <c r="K33" s="63">
        <f t="shared" ref="K33" si="5">G33*I33*J33</f>
        <v>739350</v>
      </c>
      <c r="L33" s="1529"/>
      <c r="M33" s="1030"/>
    </row>
    <row r="34" spans="1:17" ht="35.25" customHeight="1" x14ac:dyDescent="0.25">
      <c r="A34" s="1020">
        <v>6</v>
      </c>
      <c r="B34" s="1020">
        <f t="shared" ref="B34:G34" si="6">B24</f>
        <v>273</v>
      </c>
      <c r="C34" s="36">
        <f t="shared" si="6"/>
        <v>84</v>
      </c>
      <c r="D34" s="1020" t="str">
        <f t="shared" si="6"/>
        <v>m²</v>
      </c>
      <c r="E34" s="1020" t="str">
        <f t="shared" si="6"/>
        <v>LUK</v>
      </c>
      <c r="F34" s="60">
        <f t="shared" si="6"/>
        <v>2</v>
      </c>
      <c r="G34" s="1558">
        <f t="shared" si="6"/>
        <v>159000</v>
      </c>
      <c r="H34" s="1558"/>
      <c r="I34" s="855">
        <f t="shared" ref="I34" si="7">I24</f>
        <v>48</v>
      </c>
      <c r="J34" s="839">
        <v>1.5</v>
      </c>
      <c r="K34" s="63">
        <f t="shared" si="3"/>
        <v>11448000</v>
      </c>
      <c r="L34" s="1522"/>
      <c r="M34" s="1030"/>
    </row>
    <row r="35" spans="1:17" s="116" customFormat="1" ht="33" customHeight="1" x14ac:dyDescent="0.25">
      <c r="A35" s="1289" t="s">
        <v>10368</v>
      </c>
      <c r="B35" s="1289"/>
      <c r="C35" s="1289"/>
      <c r="D35" s="1289"/>
      <c r="E35" s="1289"/>
      <c r="F35" s="1289"/>
      <c r="G35" s="1289"/>
      <c r="H35" s="1289"/>
      <c r="I35" s="846">
        <f>SUM(I29:I34)</f>
        <v>680.5</v>
      </c>
      <c r="J35" s="893"/>
      <c r="K35" s="894">
        <f>SUM(K29:K34)</f>
        <v>162299250</v>
      </c>
      <c r="L35" s="895"/>
      <c r="M35" s="1030"/>
      <c r="O35" s="896"/>
      <c r="P35" s="896"/>
    </row>
    <row r="36" spans="1:17" s="67" customFormat="1" ht="45.75" customHeight="1" x14ac:dyDescent="0.25">
      <c r="A36" s="50">
        <v>2</v>
      </c>
      <c r="B36" s="1294" t="s">
        <v>10369</v>
      </c>
      <c r="C36" s="1294"/>
      <c r="D36" s="1294"/>
      <c r="E36" s="1294"/>
      <c r="F36" s="1294"/>
      <c r="G36" s="1294"/>
      <c r="H36" s="1294"/>
      <c r="I36" s="1295" t="s">
        <v>10370</v>
      </c>
      <c r="J36" s="1468"/>
      <c r="K36" s="1468"/>
      <c r="L36" s="1468"/>
      <c r="M36" s="856"/>
      <c r="O36" s="857"/>
      <c r="P36" s="857"/>
    </row>
    <row r="37" spans="1:17" s="2" customFormat="1" ht="67.5" customHeight="1" x14ac:dyDescent="0.25">
      <c r="A37" s="1020"/>
      <c r="B37" s="1469" t="s">
        <v>10371</v>
      </c>
      <c r="C37" s="1469"/>
      <c r="D37" s="1028" t="s">
        <v>50</v>
      </c>
      <c r="E37" s="1028" t="s">
        <v>51</v>
      </c>
      <c r="F37" s="1028" t="s">
        <v>52</v>
      </c>
      <c r="G37" s="1469" t="s">
        <v>53</v>
      </c>
      <c r="H37" s="1469"/>
      <c r="I37" s="859" t="s">
        <v>54</v>
      </c>
      <c r="J37" s="1028" t="s">
        <v>44</v>
      </c>
      <c r="K37" s="860" t="s">
        <v>35</v>
      </c>
      <c r="L37" s="861" t="s">
        <v>41</v>
      </c>
      <c r="M37" s="821"/>
      <c r="O37" s="862"/>
      <c r="P37" s="862"/>
    </row>
    <row r="38" spans="1:17" ht="34.5" customHeight="1" x14ac:dyDescent="0.25">
      <c r="A38" s="1020"/>
      <c r="B38" s="1285" t="s">
        <v>10372</v>
      </c>
      <c r="C38" s="1285"/>
      <c r="D38" s="1020"/>
      <c r="E38" s="1020" t="s">
        <v>56</v>
      </c>
      <c r="F38" s="1020">
        <v>6</v>
      </c>
      <c r="G38" s="1286">
        <f>20000*30</f>
        <v>600000</v>
      </c>
      <c r="H38" s="1286"/>
      <c r="I38" s="1020">
        <v>1</v>
      </c>
      <c r="J38" s="727">
        <v>0.5</v>
      </c>
      <c r="K38" s="73">
        <f>F38*G38*I38*J38</f>
        <v>1800000</v>
      </c>
      <c r="L38" s="74"/>
      <c r="M38" s="1042"/>
      <c r="O38" s="823"/>
      <c r="P38" s="823"/>
    </row>
    <row r="39" spans="1:17" ht="30.75" customHeight="1" x14ac:dyDescent="0.25">
      <c r="A39" s="1289" t="s">
        <v>10373</v>
      </c>
      <c r="B39" s="1289"/>
      <c r="C39" s="1289"/>
      <c r="D39" s="1289"/>
      <c r="E39" s="1289"/>
      <c r="F39" s="1289"/>
      <c r="G39" s="1289"/>
      <c r="H39" s="1289"/>
      <c r="I39" s="1289"/>
      <c r="J39" s="1289"/>
      <c r="K39" s="76">
        <f>K35+K38</f>
        <v>164099250</v>
      </c>
      <c r="L39" s="74"/>
      <c r="M39" s="822"/>
    </row>
    <row r="40" spans="1:17" ht="43.5" hidden="1" customHeight="1" x14ac:dyDescent="0.25">
      <c r="A40" s="1470" t="s">
        <v>10566</v>
      </c>
      <c r="B40" s="1470"/>
      <c r="C40" s="1470"/>
      <c r="D40" s="1470"/>
      <c r="E40" s="1470"/>
      <c r="F40" s="1470"/>
      <c r="G40" s="1470"/>
      <c r="H40" s="1470"/>
      <c r="I40" s="1470"/>
      <c r="J40" s="1470"/>
      <c r="K40" s="1470"/>
      <c r="L40" s="1470"/>
    </row>
    <row r="41" spans="1:17" ht="41.25" hidden="1" customHeight="1" x14ac:dyDescent="0.25">
      <c r="A41" s="851" t="s">
        <v>25</v>
      </c>
      <c r="B41" s="1507" t="s">
        <v>58</v>
      </c>
      <c r="C41" s="1507"/>
      <c r="D41" s="1507"/>
      <c r="E41" s="1507"/>
      <c r="F41" s="1033" t="s">
        <v>60</v>
      </c>
      <c r="G41" s="1480" t="s">
        <v>31</v>
      </c>
      <c r="H41" s="1480"/>
      <c r="I41" s="865" t="s">
        <v>61</v>
      </c>
      <c r="J41" s="866" t="s">
        <v>34</v>
      </c>
      <c r="K41" s="1027" t="s">
        <v>35</v>
      </c>
      <c r="L41" s="853" t="s">
        <v>41</v>
      </c>
    </row>
    <row r="42" spans="1:17" ht="40.5" hidden="1" customHeight="1" x14ac:dyDescent="0.25">
      <c r="A42" s="1020">
        <v>1</v>
      </c>
      <c r="B42" s="1508" t="str">
        <f>'vật kiến trúc 2026'!B440</f>
        <v>Đồng hồ điện phụ</v>
      </c>
      <c r="C42" s="1508"/>
      <c r="D42" s="1508"/>
      <c r="E42" s="1508"/>
      <c r="F42" s="1019" t="str">
        <f>VLOOKUP(B42,'[3]vật kiến trúc 2026'!$B$3:$D$442,2,0)</f>
        <v>cái</v>
      </c>
      <c r="G42" s="1509">
        <f>VLOOKUP(B42,'[3]vật kiến trúc 2026'!B31:$D$442,3,0)</f>
        <v>750000</v>
      </c>
      <c r="H42" s="1509"/>
      <c r="I42" s="936">
        <v>1</v>
      </c>
      <c r="J42" s="868">
        <v>0.8</v>
      </c>
      <c r="K42" s="844">
        <f t="shared" ref="K42:K45" si="8">ROUND(G42*I42*J42,)</f>
        <v>600000</v>
      </c>
      <c r="L42" s="869" t="e">
        <f>VLOOKUP(B42,'[3]vật kiến trúc 2026'!B32:$L$442,4,0)</f>
        <v>#REF!</v>
      </c>
    </row>
    <row r="43" spans="1:17" ht="40.5" hidden="1" customHeight="1" x14ac:dyDescent="0.25">
      <c r="A43" s="1020">
        <v>2</v>
      </c>
      <c r="B43" s="1508" t="str">
        <f>'vật kiến trúc 2026'!B277</f>
        <v>Trụ sắt tráng kẽm D90 cao 6m</v>
      </c>
      <c r="C43" s="1508"/>
      <c r="D43" s="1508"/>
      <c r="E43" s="1508"/>
      <c r="F43" s="1019" t="str">
        <f>VLOOKUP(B43,'[3]vật kiến trúc 2026'!$B$3:$D$442,2,0)</f>
        <v>trụ</v>
      </c>
      <c r="G43" s="1509">
        <f>VLOOKUP(B43,'[3]vật kiến trúc 2026'!B32:$D$442,3,0)</f>
        <v>864000</v>
      </c>
      <c r="H43" s="1509"/>
      <c r="I43" s="936">
        <v>4</v>
      </c>
      <c r="J43" s="868">
        <v>0.8</v>
      </c>
      <c r="K43" s="844">
        <f t="shared" si="8"/>
        <v>2764800</v>
      </c>
      <c r="L43" s="869" t="str">
        <f>VLOOKUP(B43,'[3]vật kiến trúc 2026'!B33:$L$442,4,0)</f>
        <v>áp bằng trụ điện bằng ống sắt tráng kẽm D90</v>
      </c>
    </row>
    <row r="44" spans="1:17" ht="40.5" hidden="1" customHeight="1" x14ac:dyDescent="0.25">
      <c r="A44" s="1020">
        <v>3</v>
      </c>
      <c r="B44" s="1508" t="str">
        <f>'vật kiến trúc 2026'!B35</f>
        <v>Giếng khoan Ф 140, ống chống nhựa</v>
      </c>
      <c r="C44" s="1508"/>
      <c r="D44" s="1508"/>
      <c r="E44" s="1508"/>
      <c r="F44" s="1019" t="str">
        <f>VLOOKUP(B44,'[3]vật kiến trúc 2026'!$B$3:$D$442,2,0)</f>
        <v>mét</v>
      </c>
      <c r="G44" s="1509">
        <f>VLOOKUP(B44,'[3]vật kiến trúc 2026'!B33:$D$442,3,0)</f>
        <v>864000</v>
      </c>
      <c r="H44" s="1509"/>
      <c r="I44" s="906">
        <v>69</v>
      </c>
      <c r="J44" s="868">
        <v>0.8</v>
      </c>
      <c r="K44" s="844">
        <f t="shared" si="8"/>
        <v>47692800</v>
      </c>
      <c r="L44" s="869" t="e">
        <f>VLOOKUP(B44,'[3]vật kiến trúc 2026'!B34:$L$442,4,0)</f>
        <v>#REF!</v>
      </c>
    </row>
    <row r="45" spans="1:17" ht="40.5" hidden="1" customHeight="1" x14ac:dyDescent="0.25">
      <c r="A45" s="1020">
        <v>4</v>
      </c>
      <c r="B45" s="1508" t="str">
        <f>B44</f>
        <v>Giếng khoan Ф 140, ống chống nhựa</v>
      </c>
      <c r="C45" s="1508"/>
      <c r="D45" s="1508"/>
      <c r="E45" s="1508"/>
      <c r="F45" s="1019" t="str">
        <f>VLOOKUP(B45,'[3]vật kiến trúc 2026'!$B$3:$D$442,2,0)</f>
        <v>mét</v>
      </c>
      <c r="G45" s="1509">
        <f>VLOOKUP(B45,'[3]vật kiến trúc 2026'!B34:$D$442,3,0)</f>
        <v>864000</v>
      </c>
      <c r="H45" s="1509"/>
      <c r="I45" s="906">
        <v>48</v>
      </c>
      <c r="J45" s="868">
        <v>0.8</v>
      </c>
      <c r="K45" s="844">
        <f t="shared" si="8"/>
        <v>33177600</v>
      </c>
      <c r="L45" s="869" t="e">
        <f>VLOOKUP(B45,'[3]vật kiến trúc 2026'!B35:$L$442,4,0)</f>
        <v>#REF!</v>
      </c>
    </row>
    <row r="46" spans="1:17" ht="23.25" hidden="1" customHeight="1" x14ac:dyDescent="0.25">
      <c r="A46" s="1480" t="s">
        <v>85</v>
      </c>
      <c r="B46" s="1480"/>
      <c r="C46" s="1480"/>
      <c r="D46" s="1480"/>
      <c r="E46" s="1480"/>
      <c r="F46" s="1480"/>
      <c r="G46" s="1480"/>
      <c r="H46" s="1480"/>
      <c r="I46" s="1480"/>
      <c r="J46" s="1480"/>
      <c r="K46" s="871"/>
      <c r="L46" s="872"/>
    </row>
    <row r="47" spans="1:17" ht="46.5" customHeight="1" x14ac:dyDescent="0.25">
      <c r="A47" s="1481" t="s">
        <v>10573</v>
      </c>
      <c r="B47" s="1481"/>
      <c r="C47" s="1481"/>
      <c r="D47" s="1481"/>
      <c r="E47" s="1481"/>
      <c r="F47" s="1481"/>
      <c r="G47" s="1481"/>
      <c r="H47" s="1481"/>
      <c r="I47" s="1481"/>
      <c r="J47" s="1481"/>
      <c r="K47" s="1481"/>
      <c r="L47" s="1481"/>
      <c r="M47" s="903"/>
      <c r="N47" s="926"/>
      <c r="O47" s="931"/>
    </row>
    <row r="48" spans="1:17" ht="56.25" customHeight="1" x14ac:dyDescent="0.25">
      <c r="A48" s="1027" t="s">
        <v>25</v>
      </c>
      <c r="B48" s="1480" t="s">
        <v>87</v>
      </c>
      <c r="C48" s="1480"/>
      <c r="D48" s="1480"/>
      <c r="E48" s="1480"/>
      <c r="F48" s="1027" t="s">
        <v>60</v>
      </c>
      <c r="G48" s="1027" t="s">
        <v>31</v>
      </c>
      <c r="H48" s="1072" t="s">
        <v>10516</v>
      </c>
      <c r="I48" s="865" t="s">
        <v>61</v>
      </c>
      <c r="J48" s="866" t="s">
        <v>34</v>
      </c>
      <c r="K48" s="1027" t="s">
        <v>35</v>
      </c>
      <c r="L48" s="853" t="s">
        <v>41</v>
      </c>
      <c r="M48" s="3">
        <f>10+2.9+70.5</f>
        <v>83.4</v>
      </c>
      <c r="N48" s="2"/>
      <c r="O48" s="927"/>
      <c r="P48" s="928"/>
      <c r="Q48" s="932"/>
    </row>
    <row r="49" spans="1:17" ht="39" customHeight="1" x14ac:dyDescent="0.25">
      <c r="A49" s="1020">
        <v>1</v>
      </c>
      <c r="B49" s="1544" t="str">
        <f>'CÂY TRỒNG 2026'!B4</f>
        <v>Cây lúa Hè Thu, Mùa</v>
      </c>
      <c r="C49" s="1544"/>
      <c r="D49" s="1544"/>
      <c r="E49" s="1544"/>
      <c r="F49" s="1019" t="str">
        <f>VLOOKUP(B49,'[3]CÂY TRỒNG 2026'!$B$3:$D$10269,2,0)</f>
        <v>ha</v>
      </c>
      <c r="G49" s="732">
        <f>VLOOKUP(B49,'[3]CÂY TRỒNG 2026'!$B$3:$D$10269,3,0)</f>
        <v>25500000</v>
      </c>
      <c r="H49" s="909">
        <f>VLOOKUP(B49,'CÂY TRỒNG 2026'!$B$3:$E$9990,4,0)</f>
        <v>0</v>
      </c>
      <c r="I49" s="870">
        <f>I25/10000</f>
        <v>6.8049999999999999E-2</v>
      </c>
      <c r="J49" s="727">
        <v>1</v>
      </c>
      <c r="K49" s="1032">
        <f t="shared" ref="K49" si="9">ROUND(G49*I49*J49,)</f>
        <v>1735275</v>
      </c>
      <c r="L49" s="934"/>
      <c r="M49" s="1048"/>
      <c r="N49" s="90"/>
      <c r="Q49" s="933"/>
    </row>
    <row r="50" spans="1:17" ht="28.5" customHeight="1" x14ac:dyDescent="0.25">
      <c r="A50" s="1480" t="s">
        <v>111</v>
      </c>
      <c r="B50" s="1480"/>
      <c r="C50" s="1480"/>
      <c r="D50" s="1480"/>
      <c r="E50" s="1480"/>
      <c r="F50" s="1480"/>
      <c r="G50" s="1480"/>
      <c r="H50" s="1480"/>
      <c r="I50" s="1480"/>
      <c r="J50" s="1480"/>
      <c r="K50" s="111">
        <f>SUM(K49:K49)</f>
        <v>1735275</v>
      </c>
      <c r="L50" s="872"/>
      <c r="M50" s="874"/>
      <c r="N50" s="3"/>
    </row>
    <row r="51" spans="1:17" ht="41.25" customHeight="1" x14ac:dyDescent="0.25">
      <c r="A51" s="1481" t="s">
        <v>10429</v>
      </c>
      <c r="B51" s="1482"/>
      <c r="C51" s="1482"/>
      <c r="D51" s="1482"/>
      <c r="E51" s="1482"/>
      <c r="F51" s="1482"/>
      <c r="G51" s="1482"/>
      <c r="H51" s="1482"/>
      <c r="I51" s="1482"/>
      <c r="J51" s="1482"/>
      <c r="K51" s="111">
        <f>IF(K25+K39+K46+K50&lt;20000000,2000000,IF(K25+K39+K46+K50&lt;50000000,4000000,IF(K25+K39+K46+K50&lt;100000000,8000000,IF(K25+K39+K46+K50&lt;200000000,12000000,IF(K25+K39+K46+K50&lt;500000000,16000000,20000000)))))</f>
        <v>16000000</v>
      </c>
      <c r="L51" s="112" t="s">
        <v>113</v>
      </c>
      <c r="N51" s="921"/>
    </row>
    <row r="52" spans="1:17" ht="30" customHeight="1" x14ac:dyDescent="0.25">
      <c r="A52" s="1480" t="s">
        <v>10574</v>
      </c>
      <c r="B52" s="1480"/>
      <c r="C52" s="1480"/>
      <c r="D52" s="1480"/>
      <c r="E52" s="1480"/>
      <c r="F52" s="1480"/>
      <c r="G52" s="1480"/>
      <c r="H52" s="1480"/>
      <c r="I52" s="1480"/>
      <c r="J52" s="1480"/>
      <c r="K52" s="875">
        <f>K51+K50+K46+K25+K39</f>
        <v>310591930</v>
      </c>
      <c r="L52" s="872"/>
      <c r="M52" s="114">
        <f>K51+K39+K25+K50+K46</f>
        <v>310591930</v>
      </c>
    </row>
    <row r="53" spans="1:17" s="116" customFormat="1" ht="37.5" customHeight="1" x14ac:dyDescent="0.25">
      <c r="A53" s="1483" t="s">
        <v>115</v>
      </c>
      <c r="B53" s="1483"/>
      <c r="C53" s="1483"/>
      <c r="D53" s="1483"/>
      <c r="E53" s="1483"/>
      <c r="F53" s="1483"/>
      <c r="G53" s="1483"/>
      <c r="H53" s="1483"/>
      <c r="I53" s="1483"/>
      <c r="J53" s="1483"/>
      <c r="K53" s="1483"/>
      <c r="L53" s="1483"/>
      <c r="M53" s="1030"/>
      <c r="O53" s="876"/>
      <c r="P53" s="876"/>
    </row>
    <row r="54" spans="1:17" s="119" customFormat="1" ht="37.5" customHeight="1" x14ac:dyDescent="0.25">
      <c r="A54" s="1479" t="s">
        <v>10375</v>
      </c>
      <c r="B54" s="1479"/>
      <c r="C54" s="1479"/>
      <c r="D54" s="1479"/>
      <c r="E54" s="1479"/>
      <c r="F54" s="1479"/>
      <c r="G54" s="1479"/>
      <c r="H54" s="1479"/>
      <c r="I54" s="1479"/>
      <c r="J54" s="1479"/>
      <c r="K54" s="1479"/>
      <c r="L54" s="1479"/>
      <c r="M54" s="1025"/>
      <c r="O54" s="876"/>
      <c r="P54" s="876"/>
    </row>
    <row r="55" spans="1:17" s="119" customFormat="1" ht="54" customHeight="1" x14ac:dyDescent="0.25">
      <c r="A55" s="1479" t="s">
        <v>117</v>
      </c>
      <c r="B55" s="1479"/>
      <c r="C55" s="1479"/>
      <c r="D55" s="1479"/>
      <c r="E55" s="1479"/>
      <c r="F55" s="1479"/>
      <c r="G55" s="1479"/>
      <c r="H55" s="1479"/>
      <c r="I55" s="1479"/>
      <c r="J55" s="1479"/>
      <c r="K55" s="877">
        <f>K52</f>
        <v>310591930</v>
      </c>
      <c r="L55" s="1026" t="s">
        <v>118</v>
      </c>
      <c r="M55" s="1025"/>
      <c r="O55" s="876"/>
      <c r="P55" s="876"/>
    </row>
    <row r="56" spans="1:17" s="119" customFormat="1" ht="14.25" x14ac:dyDescent="0.25">
      <c r="A56" s="1479" t="s">
        <v>119</v>
      </c>
      <c r="B56" s="1479"/>
      <c r="C56" s="1479"/>
      <c r="D56" s="1479"/>
      <c r="E56" s="1479"/>
      <c r="F56" s="1479"/>
      <c r="G56" s="1479"/>
      <c r="H56" s="1479"/>
      <c r="I56" s="1479"/>
      <c r="J56" s="1479"/>
      <c r="K56" s="1479"/>
      <c r="L56" s="1479"/>
      <c r="M56" s="1025"/>
      <c r="O56" s="876"/>
      <c r="P56" s="876"/>
    </row>
    <row r="57" spans="1:17" s="123" customFormat="1" ht="15" customHeight="1" x14ac:dyDescent="0.25">
      <c r="A57" s="1484" t="s">
        <v>120</v>
      </c>
      <c r="B57" s="1484"/>
      <c r="C57" s="1484"/>
      <c r="D57" s="879"/>
      <c r="E57" s="879"/>
      <c r="F57" s="1485" t="s">
        <v>10444</v>
      </c>
      <c r="G57" s="1485"/>
      <c r="H57" s="1485"/>
      <c r="I57" s="1485"/>
      <c r="J57" s="1485"/>
      <c r="K57" s="879"/>
      <c r="L57" s="1025" t="s">
        <v>122</v>
      </c>
      <c r="M57" s="1025"/>
      <c r="O57" s="753"/>
      <c r="P57" s="753"/>
    </row>
    <row r="58" spans="1:17" s="123" customFormat="1" x14ac:dyDescent="0.25">
      <c r="A58" s="880"/>
      <c r="B58" s="880"/>
      <c r="C58" s="880"/>
      <c r="H58" s="1115"/>
      <c r="L58" s="1025" t="s">
        <v>123</v>
      </c>
      <c r="M58" s="756"/>
      <c r="O58" s="753"/>
      <c r="P58" s="753"/>
    </row>
    <row r="59" spans="1:17" s="123" customFormat="1" x14ac:dyDescent="0.25">
      <c r="A59" s="881"/>
      <c r="B59" s="761"/>
      <c r="C59" s="761"/>
      <c r="G59" s="761"/>
      <c r="H59" s="761"/>
      <c r="I59" s="882"/>
      <c r="L59" s="883"/>
      <c r="M59" s="761"/>
      <c r="O59" s="753"/>
      <c r="P59" s="753"/>
    </row>
    <row r="60" spans="1:17" s="123" customFormat="1" x14ac:dyDescent="0.25">
      <c r="A60" s="881"/>
      <c r="B60" s="761"/>
      <c r="C60" s="761"/>
      <c r="G60" s="761"/>
      <c r="H60" s="761"/>
      <c r="I60" s="882"/>
      <c r="L60" s="883"/>
      <c r="M60" s="761"/>
      <c r="O60" s="753"/>
      <c r="P60" s="753"/>
    </row>
    <row r="61" spans="1:17" s="123" customFormat="1" x14ac:dyDescent="0.25">
      <c r="A61" s="881"/>
      <c r="B61" s="761"/>
      <c r="C61" s="761"/>
      <c r="G61" s="761"/>
      <c r="H61" s="761"/>
      <c r="I61" s="882"/>
      <c r="L61" s="883"/>
      <c r="M61" s="761"/>
      <c r="O61" s="753"/>
      <c r="P61" s="753"/>
    </row>
    <row r="62" spans="1:17" s="123" customFormat="1" x14ac:dyDescent="0.25">
      <c r="A62" s="881"/>
      <c r="B62" s="761"/>
      <c r="C62" s="761"/>
      <c r="G62" s="761"/>
      <c r="H62" s="761"/>
      <c r="I62" s="882"/>
      <c r="L62" s="883"/>
      <c r="M62" s="761"/>
      <c r="O62" s="753"/>
      <c r="P62" s="753"/>
    </row>
    <row r="63" spans="1:17" s="123" customFormat="1" x14ac:dyDescent="0.25">
      <c r="A63" s="881"/>
      <c r="B63" s="761"/>
      <c r="C63" s="761"/>
      <c r="G63" s="761"/>
      <c r="H63" s="761"/>
      <c r="I63" s="882"/>
      <c r="L63" s="883"/>
      <c r="M63" s="761"/>
      <c r="O63" s="753"/>
      <c r="P63" s="753"/>
    </row>
    <row r="64" spans="1:17" s="123" customFormat="1" x14ac:dyDescent="0.25">
      <c r="A64" s="881"/>
      <c r="B64" s="761"/>
      <c r="C64" s="761"/>
      <c r="G64" s="761"/>
      <c r="H64" s="761"/>
      <c r="I64" s="882"/>
      <c r="L64" s="883"/>
      <c r="M64" s="761"/>
      <c r="O64" s="753"/>
      <c r="P64" s="753"/>
    </row>
    <row r="65" spans="1:16" s="123" customFormat="1" ht="22.5" customHeight="1" x14ac:dyDescent="0.25">
      <c r="A65" s="1486" t="s">
        <v>125</v>
      </c>
      <c r="B65" s="1486"/>
      <c r="C65" s="1486"/>
      <c r="D65" s="879"/>
      <c r="E65" s="879"/>
      <c r="F65" s="1485" t="s">
        <v>126</v>
      </c>
      <c r="G65" s="1485"/>
      <c r="H65" s="1485"/>
      <c r="I65" s="1485" t="s">
        <v>126</v>
      </c>
      <c r="J65" s="1485"/>
      <c r="K65" s="879"/>
      <c r="L65" s="1025" t="s">
        <v>127</v>
      </c>
      <c r="M65" s="756"/>
      <c r="O65" s="753"/>
      <c r="P65" s="753"/>
    </row>
  </sheetData>
  <mergeCells count="71">
    <mergeCell ref="A65:C65"/>
    <mergeCell ref="F65:J65"/>
    <mergeCell ref="A56:L56"/>
    <mergeCell ref="A57:C57"/>
    <mergeCell ref="F57:J57"/>
    <mergeCell ref="A39:J39"/>
    <mergeCell ref="A40:L40"/>
    <mergeCell ref="B41:E41"/>
    <mergeCell ref="G41:H41"/>
    <mergeCell ref="B38:C38"/>
    <mergeCell ref="G38:H38"/>
    <mergeCell ref="B45:E45"/>
    <mergeCell ref="G45:H45"/>
    <mergeCell ref="B42:E42"/>
    <mergeCell ref="G42:H42"/>
    <mergeCell ref="B43:E43"/>
    <mergeCell ref="G43:H43"/>
    <mergeCell ref="B44:E44"/>
    <mergeCell ref="G44:H44"/>
    <mergeCell ref="A52:J52"/>
    <mergeCell ref="A53:L53"/>
    <mergeCell ref="A54:L54"/>
    <mergeCell ref="A55:J55"/>
    <mergeCell ref="A46:J46"/>
    <mergeCell ref="A47:L47"/>
    <mergeCell ref="B48:E48"/>
    <mergeCell ref="B49:E49"/>
    <mergeCell ref="A50:J50"/>
    <mergeCell ref="A51:J51"/>
    <mergeCell ref="A35:H35"/>
    <mergeCell ref="B36:H36"/>
    <mergeCell ref="I36:L36"/>
    <mergeCell ref="B37:C37"/>
    <mergeCell ref="G37:H37"/>
    <mergeCell ref="A25:H25"/>
    <mergeCell ref="A26:K26"/>
    <mergeCell ref="B27:H27"/>
    <mergeCell ref="I27:L27"/>
    <mergeCell ref="G28:H28"/>
    <mergeCell ref="I25:J25"/>
    <mergeCell ref="G29:H29"/>
    <mergeCell ref="L29:L34"/>
    <mergeCell ref="G30:H30"/>
    <mergeCell ref="G31:H31"/>
    <mergeCell ref="G32:H32"/>
    <mergeCell ref="G34:H34"/>
    <mergeCell ref="G33:H33"/>
    <mergeCell ref="E12:L12"/>
    <mergeCell ref="E15:L15"/>
    <mergeCell ref="A16:L16"/>
    <mergeCell ref="A17:L17"/>
    <mergeCell ref="L19:L24"/>
    <mergeCell ref="I18:J18"/>
    <mergeCell ref="I19:J19"/>
    <mergeCell ref="I20:J20"/>
    <mergeCell ref="I21:J21"/>
    <mergeCell ref="I22:J22"/>
    <mergeCell ref="I23:J23"/>
    <mergeCell ref="I24:J24"/>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72"/>
  <sheetViews>
    <sheetView topLeftCell="A39"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1.42578125" style="1" customWidth="1"/>
    <col min="8" max="8" width="8.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17" width="10.5703125" style="1" bestFit="1" customWidth="1"/>
    <col min="18"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52</v>
      </c>
    </row>
    <row r="2" spans="1:22" x14ac:dyDescent="0.25">
      <c r="A2" s="1270" t="s">
        <v>0</v>
      </c>
      <c r="B2" s="1270"/>
      <c r="C2" s="1270"/>
      <c r="D2" s="1270"/>
      <c r="E2" s="1270"/>
      <c r="F2" s="1270"/>
      <c r="G2" s="1270"/>
      <c r="H2" s="1023"/>
      <c r="I2" s="1436" t="s">
        <v>1</v>
      </c>
      <c r="J2" s="1436"/>
      <c r="K2" s="1436"/>
      <c r="L2" s="1436"/>
    </row>
    <row r="3" spans="1:22" x14ac:dyDescent="0.25">
      <c r="A3" s="1272" t="s">
        <v>2</v>
      </c>
      <c r="B3" s="1272"/>
      <c r="C3" s="1272"/>
      <c r="D3" s="1272"/>
      <c r="E3" s="1272"/>
      <c r="F3" s="1272"/>
      <c r="G3" s="1272"/>
      <c r="H3" s="102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10737</v>
      </c>
      <c r="F8" s="1442"/>
      <c r="G8" s="1442"/>
      <c r="H8" s="1442"/>
      <c r="I8" s="1442"/>
      <c r="J8" s="1442"/>
      <c r="K8" s="1442"/>
      <c r="L8" s="1442"/>
      <c r="N8" s="828"/>
      <c r="O8" s="823"/>
      <c r="P8" s="823"/>
    </row>
    <row r="9" spans="1:22" ht="34.5" customHeight="1" x14ac:dyDescent="0.25">
      <c r="A9" s="1443" t="s">
        <v>9</v>
      </c>
      <c r="B9" s="1443"/>
      <c r="C9" s="1443"/>
      <c r="D9" s="1443"/>
      <c r="E9" s="1444" t="s">
        <v>10738</v>
      </c>
      <c r="F9" s="1444"/>
      <c r="G9" s="1444"/>
      <c r="H9" s="1029"/>
      <c r="I9" s="1029"/>
      <c r="J9" s="1029"/>
      <c r="K9" s="1029"/>
      <c r="L9" s="1029"/>
      <c r="N9" s="828"/>
      <c r="O9" s="823"/>
      <c r="P9" s="823"/>
    </row>
    <row r="10" spans="1:22" ht="22.5" customHeight="1" x14ac:dyDescent="0.25">
      <c r="A10" s="1445" t="s">
        <v>11</v>
      </c>
      <c r="B10" s="1445"/>
      <c r="C10" s="1031"/>
      <c r="E10" s="75" t="s">
        <v>10619</v>
      </c>
      <c r="F10" s="832"/>
      <c r="G10" s="831"/>
      <c r="H10" s="831"/>
      <c r="I10" s="833"/>
      <c r="J10" s="832"/>
      <c r="K10" s="831"/>
      <c r="L10" s="834"/>
      <c r="N10" s="1269"/>
      <c r="O10" s="1269"/>
      <c r="P10" s="1269"/>
      <c r="Q10" s="1269"/>
      <c r="R10" s="1269"/>
      <c r="S10" s="1269"/>
      <c r="T10" s="1269"/>
    </row>
    <row r="11" spans="1:22" ht="22.5" x14ac:dyDescent="0.25">
      <c r="A11" s="1031" t="s">
        <v>13</v>
      </c>
      <c r="B11" s="1031"/>
      <c r="C11" s="1031"/>
      <c r="E11" s="891" t="s">
        <v>10739</v>
      </c>
      <c r="F11" s="832"/>
      <c r="G11" s="831"/>
      <c r="H11" s="831"/>
      <c r="I11" s="833"/>
      <c r="J11" s="832"/>
      <c r="K11" s="831"/>
      <c r="L11" s="834"/>
      <c r="N11" s="1022"/>
      <c r="O11" s="1022"/>
      <c r="P11" s="1022"/>
      <c r="Q11" s="1022"/>
      <c r="R11" s="1022"/>
      <c r="S11" s="1022"/>
      <c r="T11" s="1022"/>
    </row>
    <row r="12" spans="1:22" ht="81" customHeight="1" x14ac:dyDescent="0.25">
      <c r="A12" s="1031" t="s">
        <v>15</v>
      </c>
      <c r="B12" s="1031"/>
      <c r="C12" s="1031"/>
      <c r="E12" s="1532" t="s">
        <v>10509</v>
      </c>
      <c r="F12" s="1532"/>
      <c r="G12" s="1532"/>
      <c r="H12" s="1532"/>
      <c r="I12" s="1532"/>
      <c r="J12" s="1532"/>
      <c r="K12" s="1532"/>
      <c r="L12" s="1532"/>
      <c r="N12" s="1022"/>
      <c r="O12" s="1022"/>
      <c r="P12" s="1022"/>
      <c r="Q12" s="1022"/>
      <c r="R12" s="1022"/>
      <c r="S12" s="1022"/>
      <c r="T12" s="1022"/>
    </row>
    <row r="13" spans="1:22" ht="22.5" customHeight="1" x14ac:dyDescent="0.25">
      <c r="A13" s="1031" t="s">
        <v>17</v>
      </c>
      <c r="B13" s="1031"/>
      <c r="C13" s="1031"/>
      <c r="E13" s="836">
        <f>I28</f>
        <v>1483.9000000000003</v>
      </c>
      <c r="F13" s="1031" t="s">
        <v>367</v>
      </c>
      <c r="G13" s="831"/>
      <c r="H13" s="831"/>
      <c r="I13" s="833"/>
      <c r="J13" s="832"/>
      <c r="K13" s="831"/>
      <c r="L13" s="834"/>
      <c r="N13" s="1022"/>
      <c r="O13" s="1022"/>
      <c r="P13" s="1022"/>
      <c r="Q13" s="1022"/>
      <c r="R13" s="1022"/>
      <c r="S13" s="1022"/>
      <c r="T13" s="1022"/>
    </row>
    <row r="14" spans="1:22" ht="22.5" customHeight="1" x14ac:dyDescent="0.25">
      <c r="A14" s="1031" t="s">
        <v>19</v>
      </c>
      <c r="B14" s="1031"/>
      <c r="C14" s="1031"/>
      <c r="E14" s="75" t="s">
        <v>10445</v>
      </c>
      <c r="F14" s="832"/>
      <c r="G14" s="831"/>
      <c r="H14" s="831"/>
      <c r="I14" s="833"/>
      <c r="J14" s="832"/>
      <c r="K14" s="831"/>
      <c r="L14" s="834"/>
      <c r="N14" s="1022"/>
      <c r="O14" s="1022"/>
      <c r="P14" s="1022"/>
      <c r="Q14" s="1022"/>
      <c r="R14" s="1022"/>
      <c r="S14" s="1022"/>
      <c r="T14" s="1022"/>
    </row>
    <row r="15" spans="1:22" ht="238.5" customHeight="1" x14ac:dyDescent="0.25">
      <c r="A15" s="1031" t="s">
        <v>21</v>
      </c>
      <c r="B15" s="1031"/>
      <c r="C15" s="1031"/>
      <c r="E15" s="1446" t="s">
        <v>10740</v>
      </c>
      <c r="F15" s="1447"/>
      <c r="G15" s="1447"/>
      <c r="H15" s="1447"/>
      <c r="I15" s="1447"/>
      <c r="J15" s="1447"/>
      <c r="K15" s="1447"/>
      <c r="L15" s="1447"/>
      <c r="N15" s="1022"/>
      <c r="O15" s="1022"/>
      <c r="P15" s="1022"/>
      <c r="Q15" s="1022"/>
      <c r="R15" s="1022"/>
      <c r="S15" s="1022"/>
      <c r="T15" s="1022"/>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40" t="s">
        <v>25</v>
      </c>
      <c r="B18" s="1040" t="s">
        <v>26</v>
      </c>
      <c r="C18" s="1040" t="s">
        <v>27</v>
      </c>
      <c r="D18" s="1041" t="s">
        <v>10361</v>
      </c>
      <c r="E18" s="1041" t="s">
        <v>29</v>
      </c>
      <c r="F18" s="1041" t="s">
        <v>30</v>
      </c>
      <c r="G18" s="1041" t="s">
        <v>10362</v>
      </c>
      <c r="H18" s="1041" t="s">
        <v>10745</v>
      </c>
      <c r="I18" s="1450" t="s">
        <v>10363</v>
      </c>
      <c r="J18" s="1451"/>
      <c r="K18" s="1041" t="s">
        <v>10364</v>
      </c>
      <c r="L18" s="49" t="s">
        <v>10741</v>
      </c>
      <c r="M18" s="97">
        <v>550000</v>
      </c>
      <c r="N18" s="1007"/>
      <c r="O18" s="1007"/>
      <c r="P18" s="1007"/>
      <c r="Q18" s="1007"/>
      <c r="R18" s="1007"/>
      <c r="S18" s="1007"/>
      <c r="T18" s="1007"/>
    </row>
    <row r="19" spans="1:20" s="2" customFormat="1" ht="108.75" customHeight="1" x14ac:dyDescent="0.25">
      <c r="A19" s="1039">
        <v>1</v>
      </c>
      <c r="B19" s="902">
        <v>160</v>
      </c>
      <c r="C19" s="902">
        <v>83</v>
      </c>
      <c r="D19" s="35" t="s">
        <v>18</v>
      </c>
      <c r="E19" s="901" t="s">
        <v>10450</v>
      </c>
      <c r="F19" s="1046">
        <v>1</v>
      </c>
      <c r="G19" s="1053">
        <f>0.9*180000</f>
        <v>162000</v>
      </c>
      <c r="H19" s="1117">
        <v>1.19</v>
      </c>
      <c r="I19" s="1525">
        <v>635</v>
      </c>
      <c r="J19" s="1526"/>
      <c r="K19" s="844">
        <f>ROUND(G19*H19*I19,)</f>
        <v>122415300</v>
      </c>
      <c r="L19" s="1034" t="s">
        <v>10509</v>
      </c>
      <c r="M19" s="1008">
        <f>M18*1.19</f>
        <v>654500</v>
      </c>
      <c r="N19" s="1007"/>
      <c r="O19" s="1007"/>
      <c r="P19" s="1007"/>
      <c r="Q19" s="1007"/>
      <c r="R19" s="1007"/>
      <c r="S19" s="1007"/>
      <c r="T19" s="1007"/>
    </row>
    <row r="20" spans="1:20" s="2" customFormat="1" ht="108.75" customHeight="1" x14ac:dyDescent="0.25">
      <c r="A20" s="1039">
        <v>2</v>
      </c>
      <c r="B20" s="902">
        <v>169</v>
      </c>
      <c r="C20" s="902">
        <v>83</v>
      </c>
      <c r="D20" s="35" t="s">
        <v>18</v>
      </c>
      <c r="E20" s="901" t="s">
        <v>10450</v>
      </c>
      <c r="F20" s="1046">
        <v>1</v>
      </c>
      <c r="G20" s="1053">
        <f>0.9*180000</f>
        <v>162000</v>
      </c>
      <c r="H20" s="1117">
        <v>1.19</v>
      </c>
      <c r="I20" s="1525">
        <v>0.4</v>
      </c>
      <c r="J20" s="1526">
        <v>1</v>
      </c>
      <c r="K20" s="844">
        <f t="shared" ref="K20:K27" si="0">ROUND(G20*H20*I20,)</f>
        <v>77112</v>
      </c>
      <c r="L20" s="1034" t="s">
        <v>10509</v>
      </c>
      <c r="M20" s="1008"/>
      <c r="N20" s="1007"/>
      <c r="O20" s="1007"/>
      <c r="P20" s="1007"/>
      <c r="Q20" s="1007"/>
      <c r="R20" s="1007"/>
      <c r="S20" s="1007"/>
      <c r="T20" s="1007"/>
    </row>
    <row r="21" spans="1:20" s="2" customFormat="1" ht="108.75" customHeight="1" x14ac:dyDescent="0.25">
      <c r="A21" s="1039">
        <v>3</v>
      </c>
      <c r="B21" s="902">
        <v>171</v>
      </c>
      <c r="C21" s="902">
        <v>83</v>
      </c>
      <c r="D21" s="35" t="s">
        <v>18</v>
      </c>
      <c r="E21" s="901" t="s">
        <v>10450</v>
      </c>
      <c r="F21" s="1046">
        <v>1</v>
      </c>
      <c r="G21" s="1052">
        <f>180000</f>
        <v>180000</v>
      </c>
      <c r="H21" s="1117">
        <v>1.19</v>
      </c>
      <c r="I21" s="1525">
        <v>1</v>
      </c>
      <c r="J21" s="1526">
        <v>1</v>
      </c>
      <c r="K21" s="844">
        <f t="shared" si="0"/>
        <v>214200</v>
      </c>
      <c r="L21" s="1034" t="s">
        <v>10509</v>
      </c>
      <c r="M21" s="1008"/>
      <c r="N21" s="1007"/>
      <c r="O21" s="1007"/>
      <c r="P21" s="1007"/>
      <c r="Q21" s="1007"/>
      <c r="R21" s="1007"/>
      <c r="S21" s="1007"/>
      <c r="T21" s="1007"/>
    </row>
    <row r="22" spans="1:20" s="2" customFormat="1" ht="66.75" customHeight="1" x14ac:dyDescent="0.25">
      <c r="A22" s="1039">
        <v>4</v>
      </c>
      <c r="B22" s="902">
        <v>180</v>
      </c>
      <c r="C22" s="902">
        <v>83</v>
      </c>
      <c r="D22" s="35" t="s">
        <v>18</v>
      </c>
      <c r="E22" s="901" t="s">
        <v>10450</v>
      </c>
      <c r="F22" s="1046">
        <v>2</v>
      </c>
      <c r="G22" s="841">
        <f>0.3*530000</f>
        <v>159000</v>
      </c>
      <c r="H22" s="1117">
        <v>1.19</v>
      </c>
      <c r="I22" s="1525">
        <v>213.8</v>
      </c>
      <c r="J22" s="1526">
        <v>1</v>
      </c>
      <c r="K22" s="844">
        <f t="shared" si="0"/>
        <v>40453098</v>
      </c>
      <c r="L22" s="1034" t="s">
        <v>10466</v>
      </c>
      <c r="M22" s="1008"/>
      <c r="N22" s="1007"/>
      <c r="O22" s="1007"/>
      <c r="P22" s="1007"/>
      <c r="Q22" s="1007"/>
      <c r="R22" s="1007"/>
      <c r="S22" s="1007"/>
      <c r="T22" s="1007"/>
    </row>
    <row r="23" spans="1:20" s="2" customFormat="1" ht="99.75" customHeight="1" x14ac:dyDescent="0.25">
      <c r="A23" s="1039">
        <v>5</v>
      </c>
      <c r="B23" s="902">
        <v>191</v>
      </c>
      <c r="C23" s="902">
        <v>83</v>
      </c>
      <c r="D23" s="35" t="s">
        <v>18</v>
      </c>
      <c r="E23" s="901" t="s">
        <v>10450</v>
      </c>
      <c r="F23" s="1046">
        <v>1</v>
      </c>
      <c r="G23" s="1053">
        <f>180000</f>
        <v>180000</v>
      </c>
      <c r="H23" s="1117">
        <v>1.19</v>
      </c>
      <c r="I23" s="1525">
        <v>261.60000000000002</v>
      </c>
      <c r="J23" s="1526">
        <v>1</v>
      </c>
      <c r="K23" s="844">
        <f t="shared" si="0"/>
        <v>56034720</v>
      </c>
      <c r="L23" s="1034" t="s">
        <v>10509</v>
      </c>
      <c r="M23" s="1008"/>
      <c r="N23" s="1007"/>
      <c r="O23" s="1007"/>
      <c r="P23" s="1007"/>
      <c r="Q23" s="1007"/>
      <c r="R23" s="1007"/>
      <c r="S23" s="1007"/>
      <c r="T23" s="1007"/>
    </row>
    <row r="24" spans="1:20" s="2" customFormat="1" ht="104.25" customHeight="1" x14ac:dyDescent="0.25">
      <c r="A24" s="1039">
        <v>6</v>
      </c>
      <c r="B24" s="902">
        <v>207</v>
      </c>
      <c r="C24" s="902">
        <v>83</v>
      </c>
      <c r="D24" s="35" t="s">
        <v>18</v>
      </c>
      <c r="E24" s="901" t="s">
        <v>10450</v>
      </c>
      <c r="F24" s="1046">
        <v>1</v>
      </c>
      <c r="G24" s="1053">
        <f>0.9*180000</f>
        <v>162000</v>
      </c>
      <c r="H24" s="1117">
        <v>1.19</v>
      </c>
      <c r="I24" s="1525">
        <v>220.7</v>
      </c>
      <c r="J24" s="1526">
        <v>1</v>
      </c>
      <c r="K24" s="844">
        <f t="shared" si="0"/>
        <v>42546546</v>
      </c>
      <c r="L24" s="1034" t="s">
        <v>10509</v>
      </c>
      <c r="M24" s="1008"/>
      <c r="N24" s="1007"/>
      <c r="O24" s="1007"/>
      <c r="P24" s="1007"/>
      <c r="Q24" s="1007"/>
      <c r="R24" s="1007"/>
      <c r="S24" s="1007"/>
      <c r="T24" s="1007"/>
    </row>
    <row r="25" spans="1:20" s="2" customFormat="1" ht="105" customHeight="1" x14ac:dyDescent="0.25">
      <c r="A25" s="1533">
        <v>7</v>
      </c>
      <c r="B25" s="902">
        <v>159</v>
      </c>
      <c r="C25" s="902">
        <v>83</v>
      </c>
      <c r="D25" s="35" t="s">
        <v>18</v>
      </c>
      <c r="E25" s="901" t="s">
        <v>10450</v>
      </c>
      <c r="F25" s="1046">
        <v>1</v>
      </c>
      <c r="G25" s="1053">
        <f>0.9*180000</f>
        <v>162000</v>
      </c>
      <c r="H25" s="1117">
        <v>1.19</v>
      </c>
      <c r="I25" s="1525">
        <v>113.5</v>
      </c>
      <c r="J25" s="1526">
        <v>1</v>
      </c>
      <c r="K25" s="844">
        <f t="shared" si="0"/>
        <v>21880530</v>
      </c>
      <c r="L25" s="1034" t="s">
        <v>10509</v>
      </c>
      <c r="M25" s="1008"/>
      <c r="N25" s="1007"/>
      <c r="O25" s="1007"/>
      <c r="P25" s="1007"/>
      <c r="Q25" s="1007"/>
      <c r="R25" s="1007"/>
      <c r="S25" s="1007"/>
      <c r="T25" s="1007"/>
    </row>
    <row r="26" spans="1:20" s="2" customFormat="1" ht="42.75" customHeight="1" x14ac:dyDescent="0.25">
      <c r="A26" s="1534"/>
      <c r="B26" s="902">
        <v>159</v>
      </c>
      <c r="C26" s="902">
        <v>83</v>
      </c>
      <c r="D26" s="35" t="s">
        <v>18</v>
      </c>
      <c r="E26" s="901" t="s">
        <v>10450</v>
      </c>
      <c r="F26" s="1046">
        <v>1</v>
      </c>
      <c r="G26" s="1053">
        <f>0.9*180000</f>
        <v>162000</v>
      </c>
      <c r="H26" s="1117">
        <v>1.19</v>
      </c>
      <c r="I26" s="1525">
        <v>1.7</v>
      </c>
      <c r="J26" s="1526">
        <v>1</v>
      </c>
      <c r="K26" s="844">
        <f t="shared" si="0"/>
        <v>327726</v>
      </c>
      <c r="L26" s="1034" t="s">
        <v>10640</v>
      </c>
      <c r="M26" s="1008"/>
      <c r="N26" s="1007"/>
      <c r="O26" s="1007"/>
      <c r="P26" s="1007"/>
      <c r="Q26" s="1007"/>
      <c r="R26" s="1007"/>
      <c r="S26" s="1007"/>
      <c r="T26" s="1007"/>
    </row>
    <row r="27" spans="1:20" s="1059" customFormat="1" ht="102" customHeight="1" x14ac:dyDescent="0.25">
      <c r="A27" s="1054">
        <v>8</v>
      </c>
      <c r="B27" s="1045">
        <v>222</v>
      </c>
      <c r="C27" s="1045">
        <v>83</v>
      </c>
      <c r="D27" s="1055" t="s">
        <v>18</v>
      </c>
      <c r="E27" s="1056" t="s">
        <v>10450</v>
      </c>
      <c r="F27" s="1051">
        <v>1</v>
      </c>
      <c r="G27" s="1053">
        <f>0.9*180000</f>
        <v>162000</v>
      </c>
      <c r="H27" s="1117">
        <v>1.19</v>
      </c>
      <c r="I27" s="1525">
        <v>36.200000000000003</v>
      </c>
      <c r="J27" s="1526">
        <v>1</v>
      </c>
      <c r="K27" s="844">
        <f t="shared" si="0"/>
        <v>6978636</v>
      </c>
      <c r="L27" s="1037" t="s">
        <v>10509</v>
      </c>
      <c r="M27" s="1047" t="s">
        <v>10511</v>
      </c>
      <c r="N27" s="1058"/>
      <c r="O27" s="1058"/>
      <c r="P27" s="1058"/>
      <c r="Q27" s="1058"/>
      <c r="R27" s="1058"/>
      <c r="S27" s="1058"/>
      <c r="T27" s="1058"/>
    </row>
    <row r="28" spans="1:20" ht="33.75" customHeight="1" x14ac:dyDescent="0.25">
      <c r="A28" s="1480" t="s">
        <v>39</v>
      </c>
      <c r="B28" s="1480"/>
      <c r="C28" s="1480"/>
      <c r="D28" s="1480"/>
      <c r="E28" s="1480"/>
      <c r="F28" s="1480"/>
      <c r="G28" s="1480"/>
      <c r="H28" s="1480"/>
      <c r="I28" s="1527">
        <f>SUM(I19:I27)</f>
        <v>1483.9000000000003</v>
      </c>
      <c r="J28" s="1528"/>
      <c r="K28" s="848">
        <f>SUM(K19:K27)</f>
        <v>290927868</v>
      </c>
      <c r="L28" s="849"/>
      <c r="N28" s="1007"/>
      <c r="O28" s="1007"/>
      <c r="P28" s="1007"/>
      <c r="Q28" s="1007"/>
      <c r="R28" s="1007"/>
      <c r="S28" s="1007"/>
      <c r="T28" s="1007"/>
    </row>
    <row r="29" spans="1:20" ht="60" customHeight="1" x14ac:dyDescent="0.25">
      <c r="A29" s="1457" t="s">
        <v>10460</v>
      </c>
      <c r="B29" s="1280"/>
      <c r="C29" s="1280"/>
      <c r="D29" s="1280"/>
      <c r="E29" s="1280"/>
      <c r="F29" s="1280"/>
      <c r="G29" s="1280"/>
      <c r="H29" s="1280"/>
      <c r="I29" s="1280"/>
      <c r="J29" s="1280"/>
      <c r="K29" s="1280"/>
      <c r="L29" s="49" t="s">
        <v>41</v>
      </c>
    </row>
    <row r="30" spans="1:20" ht="52.5" customHeight="1" x14ac:dyDescent="0.25">
      <c r="A30" s="50">
        <v>1</v>
      </c>
      <c r="B30" s="1506" t="s">
        <v>42</v>
      </c>
      <c r="C30" s="1506"/>
      <c r="D30" s="1506"/>
      <c r="E30" s="1506"/>
      <c r="F30" s="1506"/>
      <c r="G30" s="1506"/>
      <c r="H30" s="1506"/>
      <c r="I30" s="1292" t="s">
        <v>43</v>
      </c>
      <c r="J30" s="1292"/>
      <c r="K30" s="1292"/>
      <c r="L30" s="1292"/>
    </row>
    <row r="31" spans="1:20" ht="58.5" customHeight="1" x14ac:dyDescent="0.25">
      <c r="A31" s="53"/>
      <c r="B31" s="850" t="s">
        <v>26</v>
      </c>
      <c r="C31" s="851" t="s">
        <v>27</v>
      </c>
      <c r="D31" s="1028" t="s">
        <v>10361</v>
      </c>
      <c r="E31" s="1028" t="s">
        <v>29</v>
      </c>
      <c r="F31" s="1028" t="s">
        <v>30</v>
      </c>
      <c r="G31" s="1469" t="s">
        <v>31</v>
      </c>
      <c r="H31" s="1469"/>
      <c r="I31" s="852" t="s">
        <v>33</v>
      </c>
      <c r="J31" s="1028" t="s">
        <v>44</v>
      </c>
      <c r="K31" s="1028" t="s">
        <v>35</v>
      </c>
      <c r="L31" s="49" t="s">
        <v>41</v>
      </c>
      <c r="M31" s="1030"/>
    </row>
    <row r="32" spans="1:20" ht="35.25" customHeight="1" x14ac:dyDescent="0.25">
      <c r="A32" s="1020">
        <f t="shared" ref="A32:G38" si="1">A19</f>
        <v>1</v>
      </c>
      <c r="B32" s="1020">
        <f t="shared" si="1"/>
        <v>160</v>
      </c>
      <c r="C32" s="36">
        <f t="shared" si="1"/>
        <v>83</v>
      </c>
      <c r="D32" s="1020" t="str">
        <f t="shared" si="1"/>
        <v>m²</v>
      </c>
      <c r="E32" s="1020" t="str">
        <f t="shared" si="1"/>
        <v>LUK</v>
      </c>
      <c r="F32" s="60">
        <f t="shared" si="1"/>
        <v>1</v>
      </c>
      <c r="G32" s="1558">
        <f t="shared" si="1"/>
        <v>162000</v>
      </c>
      <c r="H32" s="1558"/>
      <c r="I32" s="855">
        <f t="shared" ref="I32:I40" si="2">I19</f>
        <v>635</v>
      </c>
      <c r="J32" s="839">
        <v>1.5</v>
      </c>
      <c r="K32" s="63">
        <f>G32*I32*J32</f>
        <v>154305000</v>
      </c>
      <c r="L32" s="1521" t="s">
        <v>10749</v>
      </c>
      <c r="M32" s="1030"/>
    </row>
    <row r="33" spans="1:16" ht="35.25" customHeight="1" x14ac:dyDescent="0.25">
      <c r="A33" s="1020">
        <f t="shared" si="1"/>
        <v>2</v>
      </c>
      <c r="B33" s="1020">
        <f t="shared" si="1"/>
        <v>169</v>
      </c>
      <c r="C33" s="36">
        <f t="shared" si="1"/>
        <v>83</v>
      </c>
      <c r="D33" s="1020" t="str">
        <f t="shared" si="1"/>
        <v>m²</v>
      </c>
      <c r="E33" s="1020" t="str">
        <f t="shared" si="1"/>
        <v>LUK</v>
      </c>
      <c r="F33" s="60">
        <f t="shared" si="1"/>
        <v>1</v>
      </c>
      <c r="G33" s="1558">
        <f t="shared" si="1"/>
        <v>162000</v>
      </c>
      <c r="H33" s="1558"/>
      <c r="I33" s="855">
        <f t="shared" si="2"/>
        <v>0.4</v>
      </c>
      <c r="J33" s="839">
        <v>1.5</v>
      </c>
      <c r="K33" s="63">
        <f t="shared" ref="K33" si="3">G33*I33*J33</f>
        <v>97200</v>
      </c>
      <c r="L33" s="1529"/>
      <c r="M33" s="1030"/>
    </row>
    <row r="34" spans="1:16" ht="35.25" customHeight="1" x14ac:dyDescent="0.25">
      <c r="A34" s="1020">
        <f t="shared" si="1"/>
        <v>3</v>
      </c>
      <c r="B34" s="1020">
        <f t="shared" si="1"/>
        <v>171</v>
      </c>
      <c r="C34" s="36">
        <f t="shared" si="1"/>
        <v>83</v>
      </c>
      <c r="D34" s="1020" t="str">
        <f t="shared" si="1"/>
        <v>m²</v>
      </c>
      <c r="E34" s="1020" t="str">
        <f t="shared" si="1"/>
        <v>LUK</v>
      </c>
      <c r="F34" s="60">
        <f t="shared" si="1"/>
        <v>1</v>
      </c>
      <c r="G34" s="1558">
        <f t="shared" si="1"/>
        <v>180000</v>
      </c>
      <c r="H34" s="1558"/>
      <c r="I34" s="855">
        <f t="shared" si="2"/>
        <v>1</v>
      </c>
      <c r="J34" s="839">
        <v>1.5</v>
      </c>
      <c r="K34" s="63">
        <f t="shared" ref="K34" si="4">G34*I34*J34</f>
        <v>270000</v>
      </c>
      <c r="L34" s="1529"/>
      <c r="M34" s="1030"/>
    </row>
    <row r="35" spans="1:16" ht="35.25" customHeight="1" x14ac:dyDescent="0.25">
      <c r="A35" s="1020">
        <f t="shared" si="1"/>
        <v>4</v>
      </c>
      <c r="B35" s="1020">
        <f t="shared" si="1"/>
        <v>180</v>
      </c>
      <c r="C35" s="36">
        <f t="shared" si="1"/>
        <v>83</v>
      </c>
      <c r="D35" s="1020" t="str">
        <f t="shared" si="1"/>
        <v>m²</v>
      </c>
      <c r="E35" s="1020" t="str">
        <f t="shared" si="1"/>
        <v>LUK</v>
      </c>
      <c r="F35" s="60">
        <f t="shared" si="1"/>
        <v>2</v>
      </c>
      <c r="G35" s="1558">
        <f t="shared" si="1"/>
        <v>159000</v>
      </c>
      <c r="H35" s="1558"/>
      <c r="I35" s="855">
        <f t="shared" si="2"/>
        <v>213.8</v>
      </c>
      <c r="J35" s="839">
        <v>1.5</v>
      </c>
      <c r="K35" s="63">
        <f t="shared" ref="K35" si="5">G35*I35*J35</f>
        <v>50991300</v>
      </c>
      <c r="L35" s="1529"/>
      <c r="M35" s="1030"/>
    </row>
    <row r="36" spans="1:16" ht="35.25" customHeight="1" x14ac:dyDescent="0.25">
      <c r="A36" s="1020">
        <f t="shared" si="1"/>
        <v>5</v>
      </c>
      <c r="B36" s="1020">
        <f t="shared" si="1"/>
        <v>191</v>
      </c>
      <c r="C36" s="36">
        <f t="shared" si="1"/>
        <v>83</v>
      </c>
      <c r="D36" s="1020" t="str">
        <f t="shared" si="1"/>
        <v>m²</v>
      </c>
      <c r="E36" s="1020" t="str">
        <f t="shared" si="1"/>
        <v>LUK</v>
      </c>
      <c r="F36" s="60">
        <f t="shared" si="1"/>
        <v>1</v>
      </c>
      <c r="G36" s="1558">
        <f t="shared" si="1"/>
        <v>180000</v>
      </c>
      <c r="H36" s="1558"/>
      <c r="I36" s="855">
        <f t="shared" si="2"/>
        <v>261.60000000000002</v>
      </c>
      <c r="J36" s="839">
        <v>1.5</v>
      </c>
      <c r="K36" s="63">
        <f t="shared" ref="K36" si="6">G36*I36*J36</f>
        <v>70632000.000000015</v>
      </c>
      <c r="L36" s="1529"/>
      <c r="M36" s="1030"/>
    </row>
    <row r="37" spans="1:16" ht="35.25" customHeight="1" x14ac:dyDescent="0.25">
      <c r="A37" s="1020">
        <f t="shared" si="1"/>
        <v>6</v>
      </c>
      <c r="B37" s="1020">
        <f t="shared" si="1"/>
        <v>207</v>
      </c>
      <c r="C37" s="36">
        <f t="shared" si="1"/>
        <v>83</v>
      </c>
      <c r="D37" s="1020" t="str">
        <f t="shared" si="1"/>
        <v>m²</v>
      </c>
      <c r="E37" s="1020" t="str">
        <f t="shared" si="1"/>
        <v>LUK</v>
      </c>
      <c r="F37" s="60">
        <f t="shared" si="1"/>
        <v>1</v>
      </c>
      <c r="G37" s="1558">
        <f t="shared" si="1"/>
        <v>162000</v>
      </c>
      <c r="H37" s="1558"/>
      <c r="I37" s="855">
        <f t="shared" si="2"/>
        <v>220.7</v>
      </c>
      <c r="J37" s="839">
        <v>1.5</v>
      </c>
      <c r="K37" s="63">
        <f t="shared" ref="K37" si="7">G37*I37*J37</f>
        <v>53630100</v>
      </c>
      <c r="L37" s="1529"/>
      <c r="M37" s="1030"/>
    </row>
    <row r="38" spans="1:16" ht="35.25" customHeight="1" x14ac:dyDescent="0.25">
      <c r="A38" s="1301">
        <f t="shared" si="1"/>
        <v>7</v>
      </c>
      <c r="B38" s="1020">
        <f t="shared" si="1"/>
        <v>159</v>
      </c>
      <c r="C38" s="36">
        <f t="shared" si="1"/>
        <v>83</v>
      </c>
      <c r="D38" s="1020" t="str">
        <f t="shared" si="1"/>
        <v>m²</v>
      </c>
      <c r="E38" s="1020" t="str">
        <f t="shared" si="1"/>
        <v>LUK</v>
      </c>
      <c r="F38" s="60">
        <f t="shared" si="1"/>
        <v>1</v>
      </c>
      <c r="G38" s="1558">
        <f t="shared" si="1"/>
        <v>162000</v>
      </c>
      <c r="H38" s="1558"/>
      <c r="I38" s="855">
        <f t="shared" si="2"/>
        <v>113.5</v>
      </c>
      <c r="J38" s="839">
        <v>1.5</v>
      </c>
      <c r="K38" s="63">
        <f t="shared" ref="K38" si="8">G38*I38*J38</f>
        <v>27580500</v>
      </c>
      <c r="L38" s="1036"/>
      <c r="M38" s="1030"/>
    </row>
    <row r="39" spans="1:16" ht="35.25" customHeight="1" x14ac:dyDescent="0.25">
      <c r="A39" s="1535"/>
      <c r="B39" s="1020">
        <f t="shared" ref="B39:G40" si="9">B26</f>
        <v>159</v>
      </c>
      <c r="C39" s="36">
        <f t="shared" si="9"/>
        <v>83</v>
      </c>
      <c r="D39" s="1020" t="str">
        <f t="shared" si="9"/>
        <v>m²</v>
      </c>
      <c r="E39" s="1020" t="str">
        <f t="shared" si="9"/>
        <v>LUK</v>
      </c>
      <c r="F39" s="60">
        <f t="shared" si="9"/>
        <v>1</v>
      </c>
      <c r="G39" s="1558">
        <f t="shared" si="9"/>
        <v>162000</v>
      </c>
      <c r="H39" s="1558"/>
      <c r="I39" s="855">
        <f t="shared" si="2"/>
        <v>1.7</v>
      </c>
      <c r="J39" s="839">
        <v>1.5</v>
      </c>
      <c r="K39" s="63">
        <f t="shared" ref="K39" si="10">G39*I39*J39</f>
        <v>413100</v>
      </c>
      <c r="L39" s="1036"/>
      <c r="M39" s="1030"/>
    </row>
    <row r="40" spans="1:16" ht="35.25" customHeight="1" x14ac:dyDescent="0.25">
      <c r="A40" s="1020">
        <f>A27</f>
        <v>8</v>
      </c>
      <c r="B40" s="1020">
        <f t="shared" si="9"/>
        <v>222</v>
      </c>
      <c r="C40" s="36">
        <f t="shared" si="9"/>
        <v>83</v>
      </c>
      <c r="D40" s="1020" t="str">
        <f t="shared" si="9"/>
        <v>m²</v>
      </c>
      <c r="E40" s="1020" t="str">
        <f t="shared" si="9"/>
        <v>LUK</v>
      </c>
      <c r="F40" s="60">
        <f t="shared" si="9"/>
        <v>1</v>
      </c>
      <c r="G40" s="1558">
        <f t="shared" si="9"/>
        <v>162000</v>
      </c>
      <c r="H40" s="1558"/>
      <c r="I40" s="855">
        <f t="shared" si="2"/>
        <v>36.200000000000003</v>
      </c>
      <c r="J40" s="839">
        <v>1.5</v>
      </c>
      <c r="K40" s="63">
        <f t="shared" ref="K40" si="11">G40*I40*J40</f>
        <v>8796600</v>
      </c>
      <c r="L40" s="1036"/>
      <c r="M40" s="1030"/>
    </row>
    <row r="41" spans="1:16" s="116" customFormat="1" ht="33" customHeight="1" x14ac:dyDescent="0.25">
      <c r="A41" s="1289" t="s">
        <v>10368</v>
      </c>
      <c r="B41" s="1289"/>
      <c r="C41" s="1289"/>
      <c r="D41" s="1289"/>
      <c r="E41" s="1289"/>
      <c r="F41" s="1289"/>
      <c r="G41" s="1289"/>
      <c r="H41" s="1289"/>
      <c r="I41" s="846">
        <f>SUM(I32:I40)</f>
        <v>1483.9000000000003</v>
      </c>
      <c r="J41" s="893"/>
      <c r="K41" s="894">
        <f>SUM(K32:K40)</f>
        <v>366715800</v>
      </c>
      <c r="L41" s="895"/>
      <c r="M41" s="1030"/>
      <c r="O41" s="896"/>
      <c r="P41" s="896"/>
    </row>
    <row r="42" spans="1:16" s="67" customFormat="1" ht="45.75" customHeight="1" x14ac:dyDescent="0.25">
      <c r="A42" s="50">
        <v>2</v>
      </c>
      <c r="B42" s="1294" t="s">
        <v>10369</v>
      </c>
      <c r="C42" s="1294"/>
      <c r="D42" s="1294"/>
      <c r="E42" s="1294"/>
      <c r="F42" s="1294"/>
      <c r="G42" s="1294"/>
      <c r="H42" s="1294"/>
      <c r="I42" s="1295" t="s">
        <v>10370</v>
      </c>
      <c r="J42" s="1468"/>
      <c r="K42" s="1468"/>
      <c r="L42" s="1468"/>
      <c r="M42" s="856"/>
      <c r="O42" s="857"/>
      <c r="P42" s="857"/>
    </row>
    <row r="43" spans="1:16" s="2" customFormat="1" ht="67.5" customHeight="1" x14ac:dyDescent="0.25">
      <c r="A43" s="1020"/>
      <c r="B43" s="1469" t="s">
        <v>10371</v>
      </c>
      <c r="C43" s="1469"/>
      <c r="D43" s="1028" t="s">
        <v>50</v>
      </c>
      <c r="E43" s="1028" t="s">
        <v>51</v>
      </c>
      <c r="F43" s="1028" t="s">
        <v>52</v>
      </c>
      <c r="G43" s="1469" t="s">
        <v>53</v>
      </c>
      <c r="H43" s="1469"/>
      <c r="I43" s="859" t="s">
        <v>54</v>
      </c>
      <c r="J43" s="1028" t="s">
        <v>44</v>
      </c>
      <c r="K43" s="860" t="s">
        <v>35</v>
      </c>
      <c r="L43" s="861" t="s">
        <v>41</v>
      </c>
      <c r="M43" s="821"/>
      <c r="O43" s="862"/>
      <c r="P43" s="862"/>
    </row>
    <row r="44" spans="1:16" ht="34.5" customHeight="1" x14ac:dyDescent="0.25">
      <c r="A44" s="1020"/>
      <c r="B44" s="1285" t="s">
        <v>10372</v>
      </c>
      <c r="C44" s="1285"/>
      <c r="D44" s="1020"/>
      <c r="E44" s="1020" t="s">
        <v>56</v>
      </c>
      <c r="F44" s="1020">
        <v>6</v>
      </c>
      <c r="G44" s="1286">
        <f>20000*30</f>
        <v>600000</v>
      </c>
      <c r="H44" s="1286"/>
      <c r="I44" s="1020">
        <v>1</v>
      </c>
      <c r="J44" s="727">
        <v>0.5</v>
      </c>
      <c r="K44" s="73">
        <f>F44*G44*I44*J44</f>
        <v>1800000</v>
      </c>
      <c r="L44" s="74"/>
      <c r="M44" s="1042"/>
      <c r="O44" s="823"/>
      <c r="P44" s="823"/>
    </row>
    <row r="45" spans="1:16" ht="30.75" customHeight="1" x14ac:dyDescent="0.25">
      <c r="A45" s="1289" t="s">
        <v>10373</v>
      </c>
      <c r="B45" s="1289"/>
      <c r="C45" s="1289"/>
      <c r="D45" s="1289"/>
      <c r="E45" s="1289"/>
      <c r="F45" s="1289"/>
      <c r="G45" s="1289"/>
      <c r="H45" s="1289"/>
      <c r="I45" s="1289"/>
      <c r="J45" s="1289"/>
      <c r="K45" s="76">
        <f>K41+K44</f>
        <v>368515800</v>
      </c>
      <c r="L45" s="74"/>
      <c r="M45" s="822"/>
    </row>
    <row r="46" spans="1:16" ht="43.5" hidden="1" customHeight="1" x14ac:dyDescent="0.25">
      <c r="A46" s="1470" t="s">
        <v>10566</v>
      </c>
      <c r="B46" s="1470"/>
      <c r="C46" s="1470"/>
      <c r="D46" s="1470"/>
      <c r="E46" s="1470"/>
      <c r="F46" s="1470"/>
      <c r="G46" s="1470"/>
      <c r="H46" s="1470"/>
      <c r="I46" s="1470"/>
      <c r="J46" s="1470"/>
      <c r="K46" s="1470"/>
      <c r="L46" s="1470"/>
    </row>
    <row r="47" spans="1:16" ht="41.25" hidden="1" customHeight="1" x14ac:dyDescent="0.25">
      <c r="A47" s="851" t="s">
        <v>25</v>
      </c>
      <c r="B47" s="1507" t="s">
        <v>58</v>
      </c>
      <c r="C47" s="1507"/>
      <c r="D47" s="1507"/>
      <c r="E47" s="1507"/>
      <c r="F47" s="1033" t="s">
        <v>60</v>
      </c>
      <c r="G47" s="1480" t="s">
        <v>31</v>
      </c>
      <c r="H47" s="1480"/>
      <c r="I47" s="865" t="s">
        <v>61</v>
      </c>
      <c r="J47" s="866" t="s">
        <v>34</v>
      </c>
      <c r="K47" s="1027" t="s">
        <v>35</v>
      </c>
      <c r="L47" s="853" t="s">
        <v>41</v>
      </c>
    </row>
    <row r="48" spans="1:16" ht="40.5" hidden="1" customHeight="1" x14ac:dyDescent="0.25">
      <c r="A48" s="1020">
        <v>1</v>
      </c>
      <c r="B48" s="1508" t="str">
        <f>'vật kiến trúc 2026'!B440</f>
        <v>Đồng hồ điện phụ</v>
      </c>
      <c r="C48" s="1508"/>
      <c r="D48" s="1508"/>
      <c r="E48" s="1508"/>
      <c r="F48" s="1019" t="str">
        <f>VLOOKUP(B48,'[3]vật kiến trúc 2026'!$B$3:$D$442,2,0)</f>
        <v>cái</v>
      </c>
      <c r="G48" s="1509">
        <f>VLOOKUP(B48,'[3]vật kiến trúc 2026'!B31:$D$442,3,0)</f>
        <v>750000</v>
      </c>
      <c r="H48" s="1509"/>
      <c r="I48" s="936">
        <v>1</v>
      </c>
      <c r="J48" s="868">
        <v>0.8</v>
      </c>
      <c r="K48" s="844">
        <f t="shared" ref="K48:K51" si="12">ROUND(G48*I48*J48,)</f>
        <v>600000</v>
      </c>
      <c r="L48" s="869" t="e">
        <f>VLOOKUP(B48,'[3]vật kiến trúc 2026'!B32:$L$442,4,0)</f>
        <v>#REF!</v>
      </c>
    </row>
    <row r="49" spans="1:17" ht="40.5" hidden="1" customHeight="1" x14ac:dyDescent="0.25">
      <c r="A49" s="1020">
        <v>2</v>
      </c>
      <c r="B49" s="1508" t="str">
        <f>'vật kiến trúc 2026'!B277</f>
        <v>Trụ sắt tráng kẽm D90 cao 6m</v>
      </c>
      <c r="C49" s="1508"/>
      <c r="D49" s="1508"/>
      <c r="E49" s="1508"/>
      <c r="F49" s="1019" t="str">
        <f>VLOOKUP(B49,'[3]vật kiến trúc 2026'!$B$3:$D$442,2,0)</f>
        <v>trụ</v>
      </c>
      <c r="G49" s="1509">
        <f>VLOOKUP(B49,'[3]vật kiến trúc 2026'!B32:$D$442,3,0)</f>
        <v>864000</v>
      </c>
      <c r="H49" s="1509"/>
      <c r="I49" s="936">
        <v>4</v>
      </c>
      <c r="J49" s="868">
        <v>0.8</v>
      </c>
      <c r="K49" s="844">
        <f t="shared" si="12"/>
        <v>2764800</v>
      </c>
      <c r="L49" s="869" t="str">
        <f>VLOOKUP(B49,'[3]vật kiến trúc 2026'!B33:$L$442,4,0)</f>
        <v>áp bằng trụ điện bằng ống sắt tráng kẽm D90</v>
      </c>
    </row>
    <row r="50" spans="1:17" ht="40.5" hidden="1" customHeight="1" x14ac:dyDescent="0.25">
      <c r="A50" s="1020">
        <v>3</v>
      </c>
      <c r="B50" s="1508" t="str">
        <f>'vật kiến trúc 2026'!B35</f>
        <v>Giếng khoan Ф 140, ống chống nhựa</v>
      </c>
      <c r="C50" s="1508"/>
      <c r="D50" s="1508"/>
      <c r="E50" s="1508"/>
      <c r="F50" s="1019" t="str">
        <f>VLOOKUP(B50,'[3]vật kiến trúc 2026'!$B$3:$D$442,2,0)</f>
        <v>mét</v>
      </c>
      <c r="G50" s="1509">
        <f>VLOOKUP(B50,'[3]vật kiến trúc 2026'!B33:$D$442,3,0)</f>
        <v>864000</v>
      </c>
      <c r="H50" s="1509"/>
      <c r="I50" s="906">
        <v>69</v>
      </c>
      <c r="J50" s="868">
        <v>0.8</v>
      </c>
      <c r="K50" s="844">
        <f t="shared" si="12"/>
        <v>47692800</v>
      </c>
      <c r="L50" s="869" t="e">
        <f>VLOOKUP(B50,'[3]vật kiến trúc 2026'!B34:$L$442,4,0)</f>
        <v>#REF!</v>
      </c>
    </row>
    <row r="51" spans="1:17" ht="40.5" hidden="1" customHeight="1" x14ac:dyDescent="0.25">
      <c r="A51" s="1020">
        <v>4</v>
      </c>
      <c r="B51" s="1508" t="str">
        <f>B50</f>
        <v>Giếng khoan Ф 140, ống chống nhựa</v>
      </c>
      <c r="C51" s="1508"/>
      <c r="D51" s="1508"/>
      <c r="E51" s="1508"/>
      <c r="F51" s="1019" t="str">
        <f>VLOOKUP(B51,'[3]vật kiến trúc 2026'!$B$3:$D$442,2,0)</f>
        <v>mét</v>
      </c>
      <c r="G51" s="1509">
        <f>VLOOKUP(B51,'[3]vật kiến trúc 2026'!B34:$D$442,3,0)</f>
        <v>864000</v>
      </c>
      <c r="H51" s="1509"/>
      <c r="I51" s="906">
        <v>48</v>
      </c>
      <c r="J51" s="868">
        <v>0.8</v>
      </c>
      <c r="K51" s="844">
        <f t="shared" si="12"/>
        <v>33177600</v>
      </c>
      <c r="L51" s="869" t="e">
        <f>VLOOKUP(B51,'[3]vật kiến trúc 2026'!B35:$L$442,4,0)</f>
        <v>#REF!</v>
      </c>
    </row>
    <row r="52" spans="1:17" ht="23.25" hidden="1" customHeight="1" x14ac:dyDescent="0.25">
      <c r="A52" s="1480" t="s">
        <v>85</v>
      </c>
      <c r="B52" s="1480"/>
      <c r="C52" s="1480"/>
      <c r="D52" s="1480"/>
      <c r="E52" s="1480"/>
      <c r="F52" s="1480"/>
      <c r="G52" s="1480"/>
      <c r="H52" s="1480"/>
      <c r="I52" s="1480"/>
      <c r="J52" s="1480"/>
      <c r="K52" s="871"/>
      <c r="L52" s="872"/>
    </row>
    <row r="53" spans="1:17" ht="46.5" customHeight="1" x14ac:dyDescent="0.25">
      <c r="A53" s="1481" t="s">
        <v>10573</v>
      </c>
      <c r="B53" s="1481"/>
      <c r="C53" s="1481"/>
      <c r="D53" s="1481"/>
      <c r="E53" s="1481"/>
      <c r="F53" s="1481"/>
      <c r="G53" s="1481"/>
      <c r="H53" s="1481"/>
      <c r="I53" s="1481"/>
      <c r="J53" s="1481"/>
      <c r="K53" s="1481"/>
      <c r="L53" s="1481"/>
      <c r="M53" s="903"/>
      <c r="N53" s="926"/>
      <c r="O53" s="931"/>
    </row>
    <row r="54" spans="1:17" ht="56.25" customHeight="1" x14ac:dyDescent="0.25">
      <c r="A54" s="1027" t="s">
        <v>25</v>
      </c>
      <c r="B54" s="1480" t="s">
        <v>87</v>
      </c>
      <c r="C54" s="1480"/>
      <c r="D54" s="1480"/>
      <c r="E54" s="1480"/>
      <c r="F54" s="1027" t="s">
        <v>60</v>
      </c>
      <c r="G54" s="1027" t="s">
        <v>31</v>
      </c>
      <c r="H54" s="1033" t="s">
        <v>10516</v>
      </c>
      <c r="I54" s="865" t="s">
        <v>61</v>
      </c>
      <c r="J54" s="866" t="s">
        <v>34</v>
      </c>
      <c r="K54" s="1027" t="s">
        <v>35</v>
      </c>
      <c r="L54" s="853" t="s">
        <v>41</v>
      </c>
      <c r="M54" s="3">
        <f>10+2.9+70.5</f>
        <v>83.4</v>
      </c>
      <c r="N54" s="2"/>
      <c r="O54" s="927"/>
      <c r="P54" s="928"/>
      <c r="Q54" s="932"/>
    </row>
    <row r="55" spans="1:17" ht="39" customHeight="1" x14ac:dyDescent="0.25">
      <c r="A55" s="1020">
        <v>1</v>
      </c>
      <c r="B55" s="1544" t="str">
        <f>'CÂY TRỒNG 2026'!B4</f>
        <v>Cây lúa Hè Thu, Mùa</v>
      </c>
      <c r="C55" s="1544"/>
      <c r="D55" s="1544"/>
      <c r="E55" s="1544"/>
      <c r="F55" s="1019" t="str">
        <f>VLOOKUP(B55,'[3]CÂY TRỒNG 2026'!$B$3:$D$10269,2,0)</f>
        <v>ha</v>
      </c>
      <c r="G55" s="732">
        <f>VLOOKUP(B55,'[3]CÂY TRỒNG 2026'!$B$3:$D$10269,3,0)</f>
        <v>25500000</v>
      </c>
      <c r="H55" s="909">
        <f>VLOOKUP(B55,'CÂY TRỒNG 2026'!$B$3:$E$9990,4,0)</f>
        <v>0</v>
      </c>
      <c r="I55" s="870">
        <f>(I41-I39)/10000</f>
        <v>0.14822000000000002</v>
      </c>
      <c r="J55" s="727">
        <v>1</v>
      </c>
      <c r="K55" s="1032">
        <f t="shared" ref="K55" si="13">ROUND(G55*I55*J55,)</f>
        <v>3779610</v>
      </c>
      <c r="L55" s="934"/>
      <c r="M55" s="1048"/>
      <c r="N55" s="90"/>
      <c r="Q55" s="933"/>
    </row>
    <row r="56" spans="1:17" ht="39" customHeight="1" x14ac:dyDescent="0.25">
      <c r="A56" s="1020">
        <v>2</v>
      </c>
      <c r="B56" s="1544" t="str">
        <f>B55</f>
        <v>Cây lúa Hè Thu, Mùa</v>
      </c>
      <c r="C56" s="1544"/>
      <c r="D56" s="1544"/>
      <c r="E56" s="1544"/>
      <c r="F56" s="1019" t="str">
        <f>VLOOKUP(B56,'[3]CÂY TRỒNG 2026'!$B$3:$D$10269,2,0)</f>
        <v>ha</v>
      </c>
      <c r="G56" s="732">
        <f>VLOOKUP(B56,'[3]CÂY TRỒNG 2026'!$B$3:$D$10269,3,0)</f>
        <v>25500000</v>
      </c>
      <c r="H56" s="909">
        <f>VLOOKUP(B56,'CÂY TRỒNG 2026'!$B$3:$E$9990,4,0)</f>
        <v>0</v>
      </c>
      <c r="I56" s="870">
        <f>I39/10000</f>
        <v>1.6999999999999999E-4</v>
      </c>
      <c r="J56" s="727">
        <v>1</v>
      </c>
      <c r="K56" s="1032">
        <f t="shared" ref="K56" si="14">ROUND(G56*I56*J56,)</f>
        <v>4335</v>
      </c>
      <c r="L56" s="934"/>
      <c r="M56" s="1048"/>
      <c r="N56" s="90"/>
      <c r="Q56" s="933"/>
    </row>
    <row r="57" spans="1:17" ht="28.5" customHeight="1" x14ac:dyDescent="0.25">
      <c r="A57" s="1480" t="s">
        <v>111</v>
      </c>
      <c r="B57" s="1480"/>
      <c r="C57" s="1480"/>
      <c r="D57" s="1480"/>
      <c r="E57" s="1480"/>
      <c r="F57" s="1480"/>
      <c r="G57" s="1480"/>
      <c r="H57" s="1480"/>
      <c r="I57" s="1480"/>
      <c r="J57" s="1480"/>
      <c r="K57" s="111">
        <f>SUM(K55:K56)</f>
        <v>3783945</v>
      </c>
      <c r="L57" s="872"/>
      <c r="M57" s="874"/>
      <c r="N57" s="3"/>
    </row>
    <row r="58" spans="1:17" ht="41.25" customHeight="1" x14ac:dyDescent="0.25">
      <c r="A58" s="1481" t="s">
        <v>10429</v>
      </c>
      <c r="B58" s="1482"/>
      <c r="C58" s="1482"/>
      <c r="D58" s="1482"/>
      <c r="E58" s="1482"/>
      <c r="F58" s="1482"/>
      <c r="G58" s="1482"/>
      <c r="H58" s="1482"/>
      <c r="I58" s="1482"/>
      <c r="J58" s="1482"/>
      <c r="K58" s="111">
        <f>IF(K28+K45+K52+K57&lt;20000000,2000000,IF(K28+K45+K52+K57&lt;50000000,4000000,IF(K28+K45+K52+K57&lt;100000000,8000000,IF(K28+K45+K52+K57&lt;200000000,12000000,IF(K28+K45+K52+K57&lt;500000000,16000000,20000000)))))</f>
        <v>20000000</v>
      </c>
      <c r="L58" s="112" t="s">
        <v>113</v>
      </c>
      <c r="N58" s="921"/>
    </row>
    <row r="59" spans="1:17" ht="30" customHeight="1" x14ac:dyDescent="0.25">
      <c r="A59" s="1480" t="s">
        <v>10574</v>
      </c>
      <c r="B59" s="1480"/>
      <c r="C59" s="1480"/>
      <c r="D59" s="1480"/>
      <c r="E59" s="1480"/>
      <c r="F59" s="1480"/>
      <c r="G59" s="1480"/>
      <c r="H59" s="1480"/>
      <c r="I59" s="1480"/>
      <c r="J59" s="1480"/>
      <c r="K59" s="875">
        <f>K58+K57+K52+K28+K45</f>
        <v>683227613</v>
      </c>
      <c r="L59" s="872"/>
      <c r="M59" s="114">
        <f>K58+K45+K28+K57+K52</f>
        <v>683227613</v>
      </c>
    </row>
    <row r="60" spans="1:17" s="116" customFormat="1" ht="37.5" customHeight="1" x14ac:dyDescent="0.25">
      <c r="A60" s="1483" t="s">
        <v>115</v>
      </c>
      <c r="B60" s="1483"/>
      <c r="C60" s="1483"/>
      <c r="D60" s="1483"/>
      <c r="E60" s="1483"/>
      <c r="F60" s="1483"/>
      <c r="G60" s="1483"/>
      <c r="H60" s="1483"/>
      <c r="I60" s="1483"/>
      <c r="J60" s="1483"/>
      <c r="K60" s="1483"/>
      <c r="L60" s="1483"/>
      <c r="M60" s="1030"/>
      <c r="O60" s="876"/>
      <c r="P60" s="876"/>
    </row>
    <row r="61" spans="1:17" s="119" customFormat="1" ht="37.5" customHeight="1" x14ac:dyDescent="0.25">
      <c r="A61" s="1479" t="s">
        <v>10375</v>
      </c>
      <c r="B61" s="1479"/>
      <c r="C61" s="1479"/>
      <c r="D61" s="1479"/>
      <c r="E61" s="1479"/>
      <c r="F61" s="1479"/>
      <c r="G61" s="1479"/>
      <c r="H61" s="1479"/>
      <c r="I61" s="1479"/>
      <c r="J61" s="1479"/>
      <c r="K61" s="1479"/>
      <c r="L61" s="1479"/>
      <c r="M61" s="1025"/>
      <c r="O61" s="876"/>
      <c r="P61" s="876"/>
    </row>
    <row r="62" spans="1:17" s="119" customFormat="1" ht="54" customHeight="1" x14ac:dyDescent="0.25">
      <c r="A62" s="1479" t="s">
        <v>117</v>
      </c>
      <c r="B62" s="1479"/>
      <c r="C62" s="1479"/>
      <c r="D62" s="1479"/>
      <c r="E62" s="1479"/>
      <c r="F62" s="1479"/>
      <c r="G62" s="1479"/>
      <c r="H62" s="1479"/>
      <c r="I62" s="1479"/>
      <c r="J62" s="1479"/>
      <c r="K62" s="877">
        <f>K59</f>
        <v>683227613</v>
      </c>
      <c r="L62" s="1026" t="s">
        <v>118</v>
      </c>
      <c r="M62" s="1025"/>
      <c r="O62" s="876"/>
      <c r="P62" s="876"/>
    </row>
    <row r="63" spans="1:17" s="119" customFormat="1" ht="14.25" x14ac:dyDescent="0.25">
      <c r="A63" s="1479" t="s">
        <v>119</v>
      </c>
      <c r="B63" s="1479"/>
      <c r="C63" s="1479"/>
      <c r="D63" s="1479"/>
      <c r="E63" s="1479"/>
      <c r="F63" s="1479"/>
      <c r="G63" s="1479"/>
      <c r="H63" s="1479"/>
      <c r="I63" s="1479"/>
      <c r="J63" s="1479"/>
      <c r="K63" s="1479"/>
      <c r="L63" s="1479"/>
      <c r="M63" s="1025"/>
      <c r="O63" s="876"/>
      <c r="P63" s="876"/>
    </row>
    <row r="64" spans="1:17" s="123" customFormat="1" ht="15" customHeight="1" x14ac:dyDescent="0.25">
      <c r="A64" s="1484" t="s">
        <v>120</v>
      </c>
      <c r="B64" s="1484"/>
      <c r="C64" s="1484"/>
      <c r="D64" s="879"/>
      <c r="E64" s="879"/>
      <c r="F64" s="1485" t="s">
        <v>10444</v>
      </c>
      <c r="G64" s="1485"/>
      <c r="H64" s="1485"/>
      <c r="I64" s="1485"/>
      <c r="J64" s="1485"/>
      <c r="K64" s="879"/>
      <c r="L64" s="1025" t="s">
        <v>122</v>
      </c>
      <c r="M64" s="1025"/>
      <c r="O64" s="753"/>
      <c r="P64" s="753"/>
    </row>
    <row r="65" spans="1:16" s="123" customFormat="1" x14ac:dyDescent="0.25">
      <c r="A65" s="880"/>
      <c r="B65" s="880"/>
      <c r="C65" s="880"/>
      <c r="L65" s="1025" t="s">
        <v>123</v>
      </c>
      <c r="M65" s="756"/>
      <c r="O65" s="753"/>
      <c r="P65" s="753"/>
    </row>
    <row r="66" spans="1:16" s="123" customFormat="1" x14ac:dyDescent="0.25">
      <c r="A66" s="881"/>
      <c r="B66" s="761"/>
      <c r="C66" s="761"/>
      <c r="G66" s="761"/>
      <c r="H66" s="761"/>
      <c r="I66" s="882"/>
      <c r="L66" s="883"/>
      <c r="M66" s="761"/>
      <c r="O66" s="753"/>
      <c r="P66" s="753"/>
    </row>
    <row r="67" spans="1:16" s="123" customFormat="1" x14ac:dyDescent="0.25">
      <c r="A67" s="881"/>
      <c r="B67" s="761"/>
      <c r="C67" s="761"/>
      <c r="G67" s="761"/>
      <c r="H67" s="761"/>
      <c r="I67" s="882"/>
      <c r="L67" s="883"/>
      <c r="M67" s="761"/>
      <c r="O67" s="753"/>
      <c r="P67" s="753"/>
    </row>
    <row r="68" spans="1:16" s="123" customFormat="1" x14ac:dyDescent="0.25">
      <c r="A68" s="881"/>
      <c r="B68" s="761"/>
      <c r="C68" s="761"/>
      <c r="G68" s="761"/>
      <c r="H68" s="761"/>
      <c r="I68" s="882"/>
      <c r="L68" s="883"/>
      <c r="M68" s="761"/>
      <c r="O68" s="753"/>
      <c r="P68" s="753"/>
    </row>
    <row r="69" spans="1:16" s="123" customFormat="1" x14ac:dyDescent="0.25">
      <c r="A69" s="881"/>
      <c r="B69" s="761"/>
      <c r="C69" s="761"/>
      <c r="G69" s="761"/>
      <c r="H69" s="761"/>
      <c r="I69" s="882"/>
      <c r="L69" s="883"/>
      <c r="M69" s="761"/>
      <c r="O69" s="753"/>
      <c r="P69" s="753"/>
    </row>
    <row r="70" spans="1:16" s="123" customFormat="1" x14ac:dyDescent="0.25">
      <c r="A70" s="881"/>
      <c r="B70" s="761"/>
      <c r="C70" s="761"/>
      <c r="G70" s="761"/>
      <c r="H70" s="761"/>
      <c r="I70" s="882"/>
      <c r="L70" s="883"/>
      <c r="M70" s="761"/>
      <c r="O70" s="753"/>
      <c r="P70" s="753"/>
    </row>
    <row r="71" spans="1:16" s="123" customFormat="1" x14ac:dyDescent="0.25">
      <c r="A71" s="881"/>
      <c r="B71" s="761"/>
      <c r="C71" s="761"/>
      <c r="G71" s="761"/>
      <c r="H71" s="761"/>
      <c r="I71" s="882"/>
      <c r="L71" s="883"/>
      <c r="M71" s="761"/>
      <c r="O71" s="753"/>
      <c r="P71" s="753"/>
    </row>
    <row r="72" spans="1:16" s="123" customFormat="1" ht="22.5" customHeight="1" x14ac:dyDescent="0.25">
      <c r="A72" s="1486" t="s">
        <v>125</v>
      </c>
      <c r="B72" s="1486"/>
      <c r="C72" s="1486"/>
      <c r="D72" s="879"/>
      <c r="E72" s="879"/>
      <c r="F72" s="1485" t="s">
        <v>126</v>
      </c>
      <c r="G72" s="1485"/>
      <c r="H72" s="1485"/>
      <c r="I72" s="1485" t="s">
        <v>126</v>
      </c>
      <c r="J72" s="1485"/>
      <c r="K72" s="879"/>
      <c r="L72" s="1025" t="s">
        <v>127</v>
      </c>
      <c r="M72" s="756"/>
      <c r="O72" s="753"/>
      <c r="P72" s="753"/>
    </row>
  </sheetData>
  <mergeCells count="79">
    <mergeCell ref="B56:E56"/>
    <mergeCell ref="A63:L63"/>
    <mergeCell ref="A64:C64"/>
    <mergeCell ref="F64:J64"/>
    <mergeCell ref="A72:C72"/>
    <mergeCell ref="F72:J72"/>
    <mergeCell ref="A57:J57"/>
    <mergeCell ref="A58:J58"/>
    <mergeCell ref="A59:J59"/>
    <mergeCell ref="A60:L60"/>
    <mergeCell ref="A61:L61"/>
    <mergeCell ref="A62:J62"/>
    <mergeCell ref="B55:E55"/>
    <mergeCell ref="B48:E48"/>
    <mergeCell ref="G48:H48"/>
    <mergeCell ref="B49:E49"/>
    <mergeCell ref="G49:H49"/>
    <mergeCell ref="B50:E50"/>
    <mergeCell ref="G50:H50"/>
    <mergeCell ref="B51:E51"/>
    <mergeCell ref="G51:H51"/>
    <mergeCell ref="A52:J52"/>
    <mergeCell ref="A53:L53"/>
    <mergeCell ref="B54:E54"/>
    <mergeCell ref="B44:C44"/>
    <mergeCell ref="G44:H44"/>
    <mergeCell ref="A45:J45"/>
    <mergeCell ref="A46:L46"/>
    <mergeCell ref="B47:E47"/>
    <mergeCell ref="G47:H47"/>
    <mergeCell ref="A41:H41"/>
    <mergeCell ref="B42:H42"/>
    <mergeCell ref="I42:L42"/>
    <mergeCell ref="B43:C43"/>
    <mergeCell ref="G43:H43"/>
    <mergeCell ref="G39:H39"/>
    <mergeCell ref="G40:H40"/>
    <mergeCell ref="A38:A39"/>
    <mergeCell ref="A29:K29"/>
    <mergeCell ref="B30:H30"/>
    <mergeCell ref="I30:L30"/>
    <mergeCell ref="G31:H31"/>
    <mergeCell ref="G32:H32"/>
    <mergeCell ref="L32:L37"/>
    <mergeCell ref="G33:H33"/>
    <mergeCell ref="G34:H34"/>
    <mergeCell ref="G35:H35"/>
    <mergeCell ref="G36:H36"/>
    <mergeCell ref="G38:H38"/>
    <mergeCell ref="G37:H37"/>
    <mergeCell ref="A17:L17"/>
    <mergeCell ref="A28:H28"/>
    <mergeCell ref="A25:A26"/>
    <mergeCell ref="I18:J18"/>
    <mergeCell ref="I19:J19"/>
    <mergeCell ref="I20:J20"/>
    <mergeCell ref="I21:J21"/>
    <mergeCell ref="I22:J22"/>
    <mergeCell ref="I23:J23"/>
    <mergeCell ref="I24:J24"/>
    <mergeCell ref="I25:J25"/>
    <mergeCell ref="I26:J26"/>
    <mergeCell ref="I27:J27"/>
    <mergeCell ref="I28:J28"/>
    <mergeCell ref="E12:L12"/>
    <mergeCell ref="E15:L15"/>
    <mergeCell ref="A16:L16"/>
    <mergeCell ref="N10:T10"/>
    <mergeCell ref="A2:G2"/>
    <mergeCell ref="I2:L2"/>
    <mergeCell ref="A3:G3"/>
    <mergeCell ref="I3:L3"/>
    <mergeCell ref="I5:L5"/>
    <mergeCell ref="A6:L6"/>
    <mergeCell ref="A7:L7"/>
    <mergeCell ref="E8:L8"/>
    <mergeCell ref="A9:D9"/>
    <mergeCell ref="E9:G9"/>
    <mergeCell ref="A10:B10"/>
  </mergeCells>
  <phoneticPr fontId="99" type="noConversion"/>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0"/>
  <sheetViews>
    <sheetView topLeftCell="A25"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53</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64"/>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10742</v>
      </c>
      <c r="F8" s="1442"/>
      <c r="G8" s="1442"/>
      <c r="H8" s="1442"/>
      <c r="I8" s="1442"/>
      <c r="J8" s="1442"/>
      <c r="K8" s="1442"/>
      <c r="L8" s="1442"/>
      <c r="N8" s="828"/>
      <c r="O8" s="823"/>
      <c r="P8" s="823"/>
    </row>
    <row r="9" spans="1:22" ht="34.5" customHeight="1" x14ac:dyDescent="0.25">
      <c r="A9" s="1443" t="s">
        <v>9</v>
      </c>
      <c r="B9" s="1443"/>
      <c r="C9" s="1443"/>
      <c r="D9" s="1443"/>
      <c r="E9" s="1444" t="s">
        <v>10743</v>
      </c>
      <c r="F9" s="1444"/>
      <c r="G9" s="1444"/>
      <c r="H9" s="1066"/>
      <c r="I9" s="1066"/>
      <c r="J9" s="1066"/>
      <c r="K9" s="1066"/>
      <c r="L9" s="1066"/>
      <c r="N9" s="828"/>
      <c r="O9" s="823"/>
      <c r="P9" s="823"/>
    </row>
    <row r="10" spans="1:22" ht="22.5" customHeight="1" x14ac:dyDescent="0.25">
      <c r="A10" s="1445" t="s">
        <v>11</v>
      </c>
      <c r="B10" s="1445"/>
      <c r="C10" s="1067"/>
      <c r="E10" s="75" t="s">
        <v>10619</v>
      </c>
      <c r="F10" s="832"/>
      <c r="G10" s="831"/>
      <c r="H10" s="831"/>
      <c r="I10" s="833"/>
      <c r="J10" s="832"/>
      <c r="K10" s="831"/>
      <c r="L10" s="834"/>
      <c r="N10" s="1269"/>
      <c r="O10" s="1269"/>
      <c r="P10" s="1269"/>
      <c r="Q10" s="1269"/>
      <c r="R10" s="1269"/>
      <c r="S10" s="1269"/>
      <c r="T10" s="1269"/>
    </row>
    <row r="11" spans="1:22" ht="22.5" x14ac:dyDescent="0.25">
      <c r="A11" s="1067" t="s">
        <v>13</v>
      </c>
      <c r="B11" s="1067"/>
      <c r="C11" s="1067"/>
      <c r="E11" s="891" t="s">
        <v>10687</v>
      </c>
      <c r="F11" s="832"/>
      <c r="G11" s="831"/>
      <c r="H11" s="831"/>
      <c r="I11" s="833"/>
      <c r="J11" s="832"/>
      <c r="K11" s="831"/>
      <c r="L11" s="834"/>
      <c r="N11" s="1063"/>
      <c r="O11" s="1063"/>
      <c r="P11" s="1063"/>
      <c r="Q11" s="1063"/>
      <c r="R11" s="1063"/>
      <c r="S11" s="1063"/>
      <c r="T11" s="1063"/>
    </row>
    <row r="12" spans="1:22" ht="81" customHeight="1" x14ac:dyDescent="0.25">
      <c r="A12" s="1067" t="s">
        <v>15</v>
      </c>
      <c r="B12" s="1067"/>
      <c r="C12" s="1067"/>
      <c r="E12" s="1532" t="s">
        <v>10466</v>
      </c>
      <c r="F12" s="1532"/>
      <c r="G12" s="1532"/>
      <c r="H12" s="1532"/>
      <c r="I12" s="1532"/>
      <c r="J12" s="1532"/>
      <c r="K12" s="1532"/>
      <c r="L12" s="1532"/>
      <c r="N12" s="1063"/>
      <c r="O12" s="1063"/>
      <c r="P12" s="1063"/>
      <c r="Q12" s="1063"/>
      <c r="R12" s="1063"/>
      <c r="S12" s="1063"/>
      <c r="T12" s="1063"/>
    </row>
    <row r="13" spans="1:22" ht="22.5" customHeight="1" x14ac:dyDescent="0.25">
      <c r="A13" s="1067" t="s">
        <v>17</v>
      </c>
      <c r="B13" s="1067"/>
      <c r="C13" s="1067"/>
      <c r="E13" s="836">
        <f>I22</f>
        <v>965.1</v>
      </c>
      <c r="F13" s="1067" t="s">
        <v>367</v>
      </c>
      <c r="G13" s="831"/>
      <c r="H13" s="831"/>
      <c r="I13" s="833"/>
      <c r="J13" s="832"/>
      <c r="K13" s="831"/>
      <c r="L13" s="834"/>
      <c r="N13" s="1063"/>
      <c r="O13" s="1063"/>
      <c r="P13" s="1063"/>
      <c r="Q13" s="1063"/>
      <c r="R13" s="1063"/>
      <c r="S13" s="1063"/>
      <c r="T13" s="1063"/>
    </row>
    <row r="14" spans="1:22" ht="22.5" customHeight="1" x14ac:dyDescent="0.25">
      <c r="A14" s="1067" t="s">
        <v>19</v>
      </c>
      <c r="B14" s="1067"/>
      <c r="C14" s="1067"/>
      <c r="E14" s="75" t="s">
        <v>10445</v>
      </c>
      <c r="F14" s="832"/>
      <c r="G14" s="831"/>
      <c r="H14" s="831"/>
      <c r="I14" s="833"/>
      <c r="J14" s="832"/>
      <c r="K14" s="831"/>
      <c r="L14" s="834"/>
      <c r="N14" s="1063"/>
      <c r="O14" s="1063"/>
      <c r="P14" s="1063"/>
      <c r="Q14" s="1063"/>
      <c r="R14" s="1063"/>
      <c r="S14" s="1063"/>
      <c r="T14" s="1063"/>
    </row>
    <row r="15" spans="1:22" ht="105" customHeight="1" x14ac:dyDescent="0.25">
      <c r="A15" s="1067" t="s">
        <v>21</v>
      </c>
      <c r="B15" s="1067"/>
      <c r="C15" s="1067"/>
      <c r="E15" s="1446" t="s">
        <v>10474</v>
      </c>
      <c r="F15" s="1447"/>
      <c r="G15" s="1447"/>
      <c r="H15" s="1447"/>
      <c r="I15" s="1447"/>
      <c r="J15" s="1447"/>
      <c r="K15" s="1447"/>
      <c r="L15" s="1447"/>
      <c r="N15" s="1063"/>
      <c r="O15" s="1063"/>
      <c r="P15" s="1063"/>
      <c r="Q15" s="1063"/>
      <c r="R15" s="1063"/>
      <c r="S15" s="1063"/>
      <c r="T15" s="1063"/>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69" t="s">
        <v>25</v>
      </c>
      <c r="B18" s="1069" t="s">
        <v>26</v>
      </c>
      <c r="C18" s="1069" t="s">
        <v>27</v>
      </c>
      <c r="D18" s="1072" t="s">
        <v>10361</v>
      </c>
      <c r="E18" s="1072" t="s">
        <v>29</v>
      </c>
      <c r="F18" s="1072" t="s">
        <v>30</v>
      </c>
      <c r="G18" s="1072" t="s">
        <v>10362</v>
      </c>
      <c r="H18" s="1072" t="s">
        <v>10745</v>
      </c>
      <c r="I18" s="1562" t="s">
        <v>10363</v>
      </c>
      <c r="J18" s="1563"/>
      <c r="K18" s="1072" t="s">
        <v>10364</v>
      </c>
      <c r="L18" s="49" t="s">
        <v>10744</v>
      </c>
      <c r="M18" s="1093">
        <v>550000</v>
      </c>
      <c r="N18" s="1007"/>
      <c r="O18" s="1007"/>
      <c r="P18" s="1007"/>
      <c r="Q18" s="1007"/>
      <c r="R18" s="1007"/>
      <c r="S18" s="1007"/>
      <c r="T18" s="1007"/>
    </row>
    <row r="19" spans="1:20" s="1016" customFormat="1" ht="30.75" customHeight="1" x14ac:dyDescent="0.25">
      <c r="A19" s="1073">
        <v>1</v>
      </c>
      <c r="B19" s="1060">
        <v>14</v>
      </c>
      <c r="C19" s="1060">
        <v>84</v>
      </c>
      <c r="D19" s="35" t="s">
        <v>18</v>
      </c>
      <c r="E19" s="901" t="s">
        <v>10450</v>
      </c>
      <c r="F19" s="1061">
        <v>2</v>
      </c>
      <c r="G19" s="1094">
        <f>530000*0.3</f>
        <v>159000</v>
      </c>
      <c r="H19" s="1116">
        <v>1.19</v>
      </c>
      <c r="I19" s="1570">
        <v>485.1</v>
      </c>
      <c r="J19" s="1571"/>
      <c r="K19" s="844">
        <f>ROUND(G19*H19*I19,)</f>
        <v>91785771</v>
      </c>
      <c r="L19" s="1567" t="str">
        <f>E12</f>
        <v>Đường nội ấp Bình Tiến đoạn từ Đường Bình Tiến, Xuân Phú - Xuân Tây (xã Xuân Phú) đến Ranh giới xã Suối Cát cũ</v>
      </c>
      <c r="M19" s="1062">
        <f>M18*1.19</f>
        <v>654500</v>
      </c>
      <c r="N19" s="1007"/>
      <c r="O19" s="1007"/>
      <c r="P19" s="1007"/>
      <c r="Q19" s="1007"/>
      <c r="R19" s="1007"/>
      <c r="S19" s="1007"/>
      <c r="T19" s="1007"/>
    </row>
    <row r="20" spans="1:20" s="1016" customFormat="1" ht="30.75" customHeight="1" x14ac:dyDescent="0.25">
      <c r="A20" s="1073">
        <v>2</v>
      </c>
      <c r="B20" s="1060">
        <v>22</v>
      </c>
      <c r="C20" s="1060">
        <v>84</v>
      </c>
      <c r="D20" s="35" t="s">
        <v>18</v>
      </c>
      <c r="E20" s="901" t="s">
        <v>10450</v>
      </c>
      <c r="F20" s="1061">
        <v>2</v>
      </c>
      <c r="G20" s="1094">
        <f>530000*0.3</f>
        <v>159000</v>
      </c>
      <c r="H20" s="1116">
        <v>1.19</v>
      </c>
      <c r="I20" s="1570">
        <v>97.4</v>
      </c>
      <c r="J20" s="1571">
        <v>1</v>
      </c>
      <c r="K20" s="844">
        <f t="shared" ref="K20:K21" si="0">ROUND(G20*H20*I20,)</f>
        <v>18429054</v>
      </c>
      <c r="L20" s="1568"/>
      <c r="M20" s="1062"/>
      <c r="N20" s="1007"/>
      <c r="O20" s="1007"/>
      <c r="P20" s="1007"/>
      <c r="Q20" s="1007"/>
      <c r="R20" s="1007"/>
      <c r="S20" s="1007"/>
      <c r="T20" s="1007"/>
    </row>
    <row r="21" spans="1:20" s="1016" customFormat="1" ht="30.75" customHeight="1" x14ac:dyDescent="0.25">
      <c r="A21" s="1073">
        <v>3</v>
      </c>
      <c r="B21" s="1060">
        <v>23</v>
      </c>
      <c r="C21" s="1060">
        <v>84</v>
      </c>
      <c r="D21" s="35" t="s">
        <v>18</v>
      </c>
      <c r="E21" s="901" t="s">
        <v>10450</v>
      </c>
      <c r="F21" s="1061">
        <v>2</v>
      </c>
      <c r="G21" s="1094">
        <f>530000*0.3</f>
        <v>159000</v>
      </c>
      <c r="H21" s="1116">
        <v>1.19</v>
      </c>
      <c r="I21" s="1570">
        <v>382.6</v>
      </c>
      <c r="J21" s="1571">
        <v>1</v>
      </c>
      <c r="K21" s="844">
        <f t="shared" si="0"/>
        <v>72391746</v>
      </c>
      <c r="L21" s="1569"/>
      <c r="M21" s="1062"/>
      <c r="N21" s="1007"/>
      <c r="O21" s="1007"/>
      <c r="P21" s="1007"/>
      <c r="Q21" s="1007"/>
      <c r="R21" s="1007"/>
      <c r="S21" s="1007"/>
      <c r="T21" s="1007"/>
    </row>
    <row r="22" spans="1:20" ht="33.75" customHeight="1" x14ac:dyDescent="0.25">
      <c r="A22" s="1480" t="s">
        <v>39</v>
      </c>
      <c r="B22" s="1480"/>
      <c r="C22" s="1480"/>
      <c r="D22" s="1480"/>
      <c r="E22" s="1480"/>
      <c r="F22" s="1480"/>
      <c r="G22" s="1480"/>
      <c r="H22" s="1480"/>
      <c r="I22" s="1572">
        <f>SUM(I19:I21)</f>
        <v>965.1</v>
      </c>
      <c r="J22" s="1573"/>
      <c r="K22" s="848">
        <f>SUM(K19:K21)</f>
        <v>182606571</v>
      </c>
      <c r="L22" s="849"/>
      <c r="N22" s="1007"/>
      <c r="O22" s="1007"/>
      <c r="P22" s="1007"/>
      <c r="Q22" s="1007"/>
      <c r="R22" s="1007"/>
      <c r="S22" s="1007"/>
      <c r="T22" s="1007"/>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1095"/>
      <c r="B25" s="850" t="s">
        <v>26</v>
      </c>
      <c r="C25" s="851" t="s">
        <v>27</v>
      </c>
      <c r="D25" s="1096" t="s">
        <v>10361</v>
      </c>
      <c r="E25" s="1096" t="s">
        <v>29</v>
      </c>
      <c r="F25" s="1096" t="s">
        <v>30</v>
      </c>
      <c r="G25" s="1564" t="s">
        <v>31</v>
      </c>
      <c r="H25" s="1564"/>
      <c r="I25" s="1098" t="s">
        <v>33</v>
      </c>
      <c r="J25" s="1096" t="s">
        <v>44</v>
      </c>
      <c r="K25" s="1096" t="s">
        <v>35</v>
      </c>
      <c r="L25" s="49" t="s">
        <v>41</v>
      </c>
      <c r="M25" s="1065"/>
    </row>
    <row r="26" spans="1:20" ht="35.25" customHeight="1" x14ac:dyDescent="0.25">
      <c r="A26" s="1099">
        <f t="shared" ref="A26:G28" si="1">A19</f>
        <v>1</v>
      </c>
      <c r="B26" s="1099">
        <f t="shared" si="1"/>
        <v>14</v>
      </c>
      <c r="C26" s="36">
        <f t="shared" si="1"/>
        <v>84</v>
      </c>
      <c r="D26" s="1099" t="str">
        <f t="shared" si="1"/>
        <v>m²</v>
      </c>
      <c r="E26" s="1099" t="str">
        <f t="shared" si="1"/>
        <v>LUK</v>
      </c>
      <c r="F26" s="60">
        <f t="shared" si="1"/>
        <v>2</v>
      </c>
      <c r="G26" s="1558">
        <f t="shared" si="1"/>
        <v>159000</v>
      </c>
      <c r="H26" s="1558"/>
      <c r="I26" s="1100">
        <f>I19</f>
        <v>485.1</v>
      </c>
      <c r="J26" s="839">
        <v>1.5</v>
      </c>
      <c r="K26" s="1101">
        <f>G26*I26*J26</f>
        <v>115696350</v>
      </c>
      <c r="L26" s="1521" t="s">
        <v>10367</v>
      </c>
      <c r="M26" s="1065"/>
    </row>
    <row r="27" spans="1:20" ht="35.25" customHeight="1" x14ac:dyDescent="0.25">
      <c r="A27" s="1099">
        <f t="shared" si="1"/>
        <v>2</v>
      </c>
      <c r="B27" s="1099">
        <f t="shared" si="1"/>
        <v>22</v>
      </c>
      <c r="C27" s="36">
        <f t="shared" si="1"/>
        <v>84</v>
      </c>
      <c r="D27" s="1099" t="str">
        <f t="shared" si="1"/>
        <v>m²</v>
      </c>
      <c r="E27" s="1099" t="str">
        <f t="shared" si="1"/>
        <v>LUK</v>
      </c>
      <c r="F27" s="60">
        <f t="shared" si="1"/>
        <v>2</v>
      </c>
      <c r="G27" s="1558">
        <f t="shared" si="1"/>
        <v>159000</v>
      </c>
      <c r="H27" s="1558"/>
      <c r="I27" s="1100">
        <f>I20</f>
        <v>97.4</v>
      </c>
      <c r="J27" s="839">
        <v>1.5</v>
      </c>
      <c r="K27" s="1101">
        <f t="shared" ref="K27:K28" si="2">G27*I27*J27</f>
        <v>23229900</v>
      </c>
      <c r="L27" s="1529"/>
      <c r="M27" s="1065"/>
    </row>
    <row r="28" spans="1:20" ht="35.25" customHeight="1" x14ac:dyDescent="0.25">
      <c r="A28" s="1099">
        <f t="shared" si="1"/>
        <v>3</v>
      </c>
      <c r="B28" s="1099">
        <f t="shared" si="1"/>
        <v>23</v>
      </c>
      <c r="C28" s="36">
        <f t="shared" si="1"/>
        <v>84</v>
      </c>
      <c r="D28" s="1099" t="str">
        <f t="shared" si="1"/>
        <v>m²</v>
      </c>
      <c r="E28" s="1099" t="str">
        <f t="shared" si="1"/>
        <v>LUK</v>
      </c>
      <c r="F28" s="60">
        <f t="shared" si="1"/>
        <v>2</v>
      </c>
      <c r="G28" s="1558">
        <f t="shared" si="1"/>
        <v>159000</v>
      </c>
      <c r="H28" s="1558"/>
      <c r="I28" s="1100">
        <f>I21</f>
        <v>382.6</v>
      </c>
      <c r="J28" s="839">
        <v>1.5</v>
      </c>
      <c r="K28" s="1101">
        <f t="shared" si="2"/>
        <v>91250100</v>
      </c>
      <c r="L28" s="1529"/>
      <c r="M28" s="1065"/>
    </row>
    <row r="29" spans="1:20" s="116" customFormat="1" ht="33" customHeight="1" x14ac:dyDescent="0.25">
      <c r="A29" s="1289" t="s">
        <v>10368</v>
      </c>
      <c r="B29" s="1289"/>
      <c r="C29" s="1289"/>
      <c r="D29" s="1289"/>
      <c r="E29" s="1289"/>
      <c r="F29" s="1289"/>
      <c r="G29" s="1289"/>
      <c r="H29" s="1289"/>
      <c r="I29" s="846">
        <f>SUM(I26:I28)</f>
        <v>965.1</v>
      </c>
      <c r="J29" s="893"/>
      <c r="K29" s="894">
        <f>SUM(K26:K28)</f>
        <v>230176350</v>
      </c>
      <c r="L29" s="895"/>
      <c r="M29" s="1065"/>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1016" customFormat="1" ht="67.5" customHeight="1" x14ac:dyDescent="0.25">
      <c r="A31" s="1099"/>
      <c r="B31" s="1564" t="s">
        <v>10371</v>
      </c>
      <c r="C31" s="1564"/>
      <c r="D31" s="1096" t="s">
        <v>50</v>
      </c>
      <c r="E31" s="1096" t="s">
        <v>51</v>
      </c>
      <c r="F31" s="1096" t="s">
        <v>52</v>
      </c>
      <c r="G31" s="1564" t="s">
        <v>53</v>
      </c>
      <c r="H31" s="1564"/>
      <c r="I31" s="1102" t="s">
        <v>54</v>
      </c>
      <c r="J31" s="1096" t="s">
        <v>44</v>
      </c>
      <c r="K31" s="1103" t="s">
        <v>35</v>
      </c>
      <c r="L31" s="861" t="s">
        <v>41</v>
      </c>
      <c r="M31" s="821"/>
      <c r="O31" s="862"/>
      <c r="P31" s="862"/>
    </row>
    <row r="32" spans="1:20" ht="34.5" customHeight="1" x14ac:dyDescent="0.25">
      <c r="A32" s="1099"/>
      <c r="B32" s="1285" t="s">
        <v>10372</v>
      </c>
      <c r="C32" s="1285"/>
      <c r="D32" s="1099"/>
      <c r="E32" s="1099" t="s">
        <v>56</v>
      </c>
      <c r="F32" s="1099">
        <v>6</v>
      </c>
      <c r="G32" s="1565">
        <f>20000*30</f>
        <v>600000</v>
      </c>
      <c r="H32" s="1565"/>
      <c r="I32" s="1099">
        <v>1</v>
      </c>
      <c r="J32" s="727">
        <v>0.5</v>
      </c>
      <c r="K32" s="1105">
        <f>F32*G32*I32*J32</f>
        <v>1800000</v>
      </c>
      <c r="L32" s="74"/>
      <c r="M32" s="1042"/>
      <c r="O32" s="823"/>
      <c r="P32" s="823"/>
    </row>
    <row r="33" spans="1:17" ht="30.75" customHeight="1" x14ac:dyDescent="0.25">
      <c r="A33" s="1289" t="s">
        <v>10373</v>
      </c>
      <c r="B33" s="1289"/>
      <c r="C33" s="1289"/>
      <c r="D33" s="1289"/>
      <c r="E33" s="1289"/>
      <c r="F33" s="1289"/>
      <c r="G33" s="1289"/>
      <c r="H33" s="1289"/>
      <c r="I33" s="1289"/>
      <c r="J33" s="1289"/>
      <c r="K33" s="76">
        <f>K29+K32</f>
        <v>231976350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072" t="s">
        <v>60</v>
      </c>
      <c r="G35" s="1480" t="s">
        <v>31</v>
      </c>
      <c r="H35" s="1480"/>
      <c r="I35" s="865" t="s">
        <v>61</v>
      </c>
      <c r="J35" s="866" t="s">
        <v>34</v>
      </c>
      <c r="K35" s="1069" t="s">
        <v>35</v>
      </c>
      <c r="L35" s="853" t="s">
        <v>41</v>
      </c>
    </row>
    <row r="36" spans="1:17" ht="40.5" hidden="1" customHeight="1" x14ac:dyDescent="0.25">
      <c r="A36" s="1099">
        <v>1</v>
      </c>
      <c r="B36" s="1508" t="str">
        <f>'vật kiến trúc 2026'!B440</f>
        <v>Đồng hồ điện phụ</v>
      </c>
      <c r="C36" s="1508"/>
      <c r="D36" s="1508"/>
      <c r="E36" s="1508"/>
      <c r="F36" s="1106" t="str">
        <f>VLOOKUP(B36,'[3]vật kiến trúc 2026'!$B$3:$D$442,2,0)</f>
        <v>cái</v>
      </c>
      <c r="G36" s="1566">
        <f>VLOOKUP(B36,'[3]vật kiến trúc 2026'!B31:$D$442,3,0)</f>
        <v>750000</v>
      </c>
      <c r="H36" s="1566"/>
      <c r="I36" s="936">
        <v>1</v>
      </c>
      <c r="J36" s="868">
        <v>0.8</v>
      </c>
      <c r="K36" s="844">
        <f t="shared" ref="K36:K39" si="3">ROUND(G36*I36*J36,)</f>
        <v>600000</v>
      </c>
      <c r="L36" s="869" t="e">
        <f>VLOOKUP(B36,'[3]vật kiến trúc 2026'!B32:$L$442,4,0)</f>
        <v>#REF!</v>
      </c>
    </row>
    <row r="37" spans="1:17" ht="40.5" hidden="1" customHeight="1" x14ac:dyDescent="0.25">
      <c r="A37" s="1099">
        <v>2</v>
      </c>
      <c r="B37" s="1508" t="str">
        <f>'vật kiến trúc 2026'!B277</f>
        <v>Trụ sắt tráng kẽm D90 cao 6m</v>
      </c>
      <c r="C37" s="1508"/>
      <c r="D37" s="1508"/>
      <c r="E37" s="1508"/>
      <c r="F37" s="1106" t="str">
        <f>VLOOKUP(B37,'[3]vật kiến trúc 2026'!$B$3:$D$442,2,0)</f>
        <v>trụ</v>
      </c>
      <c r="G37" s="1566">
        <f>VLOOKUP(B37,'[3]vật kiến trúc 2026'!B32:$D$442,3,0)</f>
        <v>864000</v>
      </c>
      <c r="H37" s="1566"/>
      <c r="I37" s="936">
        <v>4</v>
      </c>
      <c r="J37" s="868">
        <v>0.8</v>
      </c>
      <c r="K37" s="844">
        <f t="shared" si="3"/>
        <v>2764800</v>
      </c>
      <c r="L37" s="869" t="str">
        <f>VLOOKUP(B37,'[3]vật kiến trúc 2026'!B33:$L$442,4,0)</f>
        <v>áp bằng trụ điện bằng ống sắt tráng kẽm D90</v>
      </c>
    </row>
    <row r="38" spans="1:17" ht="40.5" hidden="1" customHeight="1" x14ac:dyDescent="0.25">
      <c r="A38" s="1099">
        <v>3</v>
      </c>
      <c r="B38" s="1508" t="str">
        <f>'vật kiến trúc 2026'!B35</f>
        <v>Giếng khoan Ф 140, ống chống nhựa</v>
      </c>
      <c r="C38" s="1508"/>
      <c r="D38" s="1508"/>
      <c r="E38" s="1508"/>
      <c r="F38" s="1106" t="str">
        <f>VLOOKUP(B38,'[3]vật kiến trúc 2026'!$B$3:$D$442,2,0)</f>
        <v>mét</v>
      </c>
      <c r="G38" s="1566">
        <f>VLOOKUP(B38,'[3]vật kiến trúc 2026'!B33:$D$442,3,0)</f>
        <v>864000</v>
      </c>
      <c r="H38" s="1566"/>
      <c r="I38" s="906">
        <v>69</v>
      </c>
      <c r="J38" s="868">
        <v>0.8</v>
      </c>
      <c r="K38" s="844">
        <f t="shared" si="3"/>
        <v>47692800</v>
      </c>
      <c r="L38" s="869" t="e">
        <f>VLOOKUP(B38,'[3]vật kiến trúc 2026'!B34:$L$442,4,0)</f>
        <v>#REF!</v>
      </c>
    </row>
    <row r="39" spans="1:17" ht="40.5" hidden="1" customHeight="1" x14ac:dyDescent="0.25">
      <c r="A39" s="1099">
        <v>4</v>
      </c>
      <c r="B39" s="1508" t="str">
        <f>B38</f>
        <v>Giếng khoan Ф 140, ống chống nhựa</v>
      </c>
      <c r="C39" s="1508"/>
      <c r="D39" s="1508"/>
      <c r="E39" s="1508"/>
      <c r="F39" s="1106" t="str">
        <f>VLOOKUP(B39,'[3]vật kiến trúc 2026'!$B$3:$D$442,2,0)</f>
        <v>mét</v>
      </c>
      <c r="G39" s="1566">
        <f>VLOOKUP(B39,'[3]vật kiến trúc 2026'!B34:$D$442,3,0)</f>
        <v>864000</v>
      </c>
      <c r="H39" s="1566"/>
      <c r="I39" s="906">
        <v>48</v>
      </c>
      <c r="J39" s="868">
        <v>0.8</v>
      </c>
      <c r="K39" s="844">
        <f t="shared" si="3"/>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1107"/>
      <c r="O41" s="931"/>
    </row>
    <row r="42" spans="1:17" ht="56.25" customHeight="1" x14ac:dyDescent="0.25">
      <c r="A42" s="1069" t="s">
        <v>25</v>
      </c>
      <c r="B42" s="1480" t="s">
        <v>87</v>
      </c>
      <c r="C42" s="1480"/>
      <c r="D42" s="1480"/>
      <c r="E42" s="1480"/>
      <c r="F42" s="1069" t="s">
        <v>60</v>
      </c>
      <c r="G42" s="1069" t="s">
        <v>31</v>
      </c>
      <c r="H42" s="1072" t="s">
        <v>10516</v>
      </c>
      <c r="I42" s="865" t="s">
        <v>61</v>
      </c>
      <c r="J42" s="866" t="s">
        <v>34</v>
      </c>
      <c r="K42" s="1069" t="s">
        <v>35</v>
      </c>
      <c r="L42" s="853" t="s">
        <v>41</v>
      </c>
      <c r="M42" s="1091">
        <f>I22-555.9</f>
        <v>409.20000000000005</v>
      </c>
      <c r="N42" s="1016"/>
      <c r="O42" s="927"/>
      <c r="P42" s="928"/>
      <c r="Q42" s="1108"/>
    </row>
    <row r="43" spans="1:17" ht="39" customHeight="1" x14ac:dyDescent="0.25">
      <c r="A43" s="1099">
        <v>1</v>
      </c>
      <c r="B43" s="1544" t="str">
        <f>'CÂY TRỒNG 2026'!B4</f>
        <v>Cây lúa Hè Thu, Mùa</v>
      </c>
      <c r="C43" s="1544"/>
      <c r="D43" s="1544"/>
      <c r="E43" s="1544"/>
      <c r="F43" s="1106" t="str">
        <f>VLOOKUP(B43,'[3]CÂY TRỒNG 2026'!$B$3:$D$10269,2,0)</f>
        <v>ha</v>
      </c>
      <c r="G43" s="1106">
        <f>VLOOKUP(B43,'[3]CÂY TRỒNG 2026'!$B$3:$D$10269,3,0)</f>
        <v>25500000</v>
      </c>
      <c r="H43" s="909">
        <f>VLOOKUP(B43,'CÂY TRỒNG 2026'!$B$3:$E$9990,4,0)</f>
        <v>0</v>
      </c>
      <c r="I43" s="870">
        <f>555.9/10000</f>
        <v>5.5590000000000001E-2</v>
      </c>
      <c r="J43" s="727">
        <v>1</v>
      </c>
      <c r="K43" s="1109">
        <f t="shared" ref="K43:K44" si="4">ROUND(G43*I43*J43,)</f>
        <v>1417545</v>
      </c>
      <c r="L43" s="934"/>
      <c r="M43" s="1048"/>
      <c r="N43" s="1110"/>
      <c r="Q43" s="1111"/>
    </row>
    <row r="44" spans="1:17" ht="39" customHeight="1" x14ac:dyDescent="0.25">
      <c r="A44" s="1099">
        <v>2</v>
      </c>
      <c r="B44" s="1544" t="str">
        <f>'CÂY TRỒNG 2026'!B805</f>
        <v>Cây cau Năm thứ 1</v>
      </c>
      <c r="C44" s="1544"/>
      <c r="D44" s="1544"/>
      <c r="E44" s="1544"/>
      <c r="F44" s="1106" t="str">
        <f>VLOOKUP(B44,'[3]CÂY TRỒNG 2026'!$B$3:$D$10269,2,0)</f>
        <v>cây</v>
      </c>
      <c r="G44" s="1106">
        <f>VLOOKUP(B44,'[3]CÂY TRỒNG 2026'!$B$3:$D$10269,3,0)</f>
        <v>61977</v>
      </c>
      <c r="H44" s="909">
        <f>VLOOKUP(B44,'CÂY TRỒNG 2026'!$B$3:$E$9990,4,0)</f>
        <v>1110</v>
      </c>
      <c r="I44" s="867">
        <v>45</v>
      </c>
      <c r="J44" s="727">
        <v>0.8</v>
      </c>
      <c r="K44" s="1109">
        <f t="shared" si="4"/>
        <v>2231172</v>
      </c>
      <c r="L44" s="934"/>
      <c r="M44" s="1048">
        <f>I44*10000/H44</f>
        <v>405.40540540540542</v>
      </c>
      <c r="N44" s="1110"/>
      <c r="Q44" s="1111"/>
    </row>
    <row r="45" spans="1:17" ht="28.5" customHeight="1" x14ac:dyDescent="0.25">
      <c r="A45" s="1480" t="s">
        <v>111</v>
      </c>
      <c r="B45" s="1480"/>
      <c r="C45" s="1480"/>
      <c r="D45" s="1480"/>
      <c r="E45" s="1480"/>
      <c r="F45" s="1480"/>
      <c r="G45" s="1480"/>
      <c r="H45" s="1480"/>
      <c r="I45" s="1480"/>
      <c r="J45" s="1480"/>
      <c r="K45" s="111">
        <f>SUM(K43:K44)</f>
        <v>3648717</v>
      </c>
      <c r="L45" s="872"/>
      <c r="M45" s="1112"/>
      <c r="N45" s="1091"/>
    </row>
    <row r="46" spans="1:17" ht="41.25" customHeight="1" x14ac:dyDescent="0.25">
      <c r="A46" s="1481" t="s">
        <v>10429</v>
      </c>
      <c r="B46" s="1482"/>
      <c r="C46" s="1482"/>
      <c r="D46" s="1482"/>
      <c r="E46" s="1482"/>
      <c r="F46" s="1482"/>
      <c r="G46" s="1482"/>
      <c r="H46" s="1482"/>
      <c r="I46" s="1482"/>
      <c r="J46" s="1482"/>
      <c r="K46" s="111">
        <f>IF(K22+K33+K40+K45&lt;20000000,2000000,IF(K22+K33+K40+K45&lt;50000000,4000000,IF(K22+K33+K40+K45&lt;100000000,8000000,IF(K22+K33+K40+K45&lt;200000000,12000000,IF(K22+K33+K40+K45&lt;500000000,16000000,20000000)))))</f>
        <v>16000000</v>
      </c>
      <c r="L46" s="112" t="s">
        <v>113</v>
      </c>
      <c r="N46" s="1113"/>
    </row>
    <row r="47" spans="1:17" ht="30" customHeight="1" x14ac:dyDescent="0.25">
      <c r="A47" s="1480" t="s">
        <v>10574</v>
      </c>
      <c r="B47" s="1480"/>
      <c r="C47" s="1480"/>
      <c r="D47" s="1480"/>
      <c r="E47" s="1480"/>
      <c r="F47" s="1480"/>
      <c r="G47" s="1480"/>
      <c r="H47" s="1480"/>
      <c r="I47" s="1480"/>
      <c r="J47" s="1480"/>
      <c r="K47" s="875">
        <f>K46+K45+K40+K22+K33</f>
        <v>434231638</v>
      </c>
      <c r="L47" s="872"/>
      <c r="M47" s="1114">
        <f>K46+K33+K22+K45+K40</f>
        <v>434231638</v>
      </c>
    </row>
    <row r="48" spans="1:17" s="116" customFormat="1" ht="37.5" customHeight="1" x14ac:dyDescent="0.25">
      <c r="A48" s="1483" t="s">
        <v>115</v>
      </c>
      <c r="B48" s="1483"/>
      <c r="C48" s="1483"/>
      <c r="D48" s="1483"/>
      <c r="E48" s="1483"/>
      <c r="F48" s="1483"/>
      <c r="G48" s="1483"/>
      <c r="H48" s="1483"/>
      <c r="I48" s="1483"/>
      <c r="J48" s="1483"/>
      <c r="K48" s="1483"/>
      <c r="L48" s="1483"/>
      <c r="M48" s="1065"/>
      <c r="O48" s="876"/>
      <c r="P48" s="876"/>
    </row>
    <row r="49" spans="1:16" s="119" customFormat="1" ht="37.5" customHeight="1" x14ac:dyDescent="0.25">
      <c r="A49" s="1479" t="s">
        <v>10375</v>
      </c>
      <c r="B49" s="1479"/>
      <c r="C49" s="1479"/>
      <c r="D49" s="1479"/>
      <c r="E49" s="1479"/>
      <c r="F49" s="1479"/>
      <c r="G49" s="1479"/>
      <c r="H49" s="1479"/>
      <c r="I49" s="1479"/>
      <c r="J49" s="1479"/>
      <c r="K49" s="1479"/>
      <c r="L49" s="1479"/>
      <c r="M49" s="1070"/>
      <c r="O49" s="876"/>
      <c r="P49" s="876"/>
    </row>
    <row r="50" spans="1:16" s="119" customFormat="1" ht="54" customHeight="1" x14ac:dyDescent="0.25">
      <c r="A50" s="1479" t="s">
        <v>117</v>
      </c>
      <c r="B50" s="1479"/>
      <c r="C50" s="1479"/>
      <c r="D50" s="1479"/>
      <c r="E50" s="1479"/>
      <c r="F50" s="1479"/>
      <c r="G50" s="1479"/>
      <c r="H50" s="1479"/>
      <c r="I50" s="1479"/>
      <c r="J50" s="1479"/>
      <c r="K50" s="877">
        <f>K47</f>
        <v>434231638</v>
      </c>
      <c r="L50" s="1068" t="s">
        <v>118</v>
      </c>
      <c r="M50" s="1070"/>
      <c r="O50" s="876"/>
      <c r="P50" s="876"/>
    </row>
    <row r="51" spans="1:16" s="119" customFormat="1" ht="14.25" x14ac:dyDescent="0.25">
      <c r="A51" s="1479" t="s">
        <v>119</v>
      </c>
      <c r="B51" s="1479"/>
      <c r="C51" s="1479"/>
      <c r="D51" s="1479"/>
      <c r="E51" s="1479"/>
      <c r="F51" s="1479"/>
      <c r="G51" s="1479"/>
      <c r="H51" s="1479"/>
      <c r="I51" s="1479"/>
      <c r="J51" s="1479"/>
      <c r="K51" s="1479"/>
      <c r="L51" s="1479"/>
      <c r="M51" s="1070"/>
      <c r="O51" s="876"/>
      <c r="P51" s="876"/>
    </row>
    <row r="52" spans="1:16" s="1115" customFormat="1" ht="15" customHeight="1" x14ac:dyDescent="0.25">
      <c r="A52" s="1484" t="s">
        <v>120</v>
      </c>
      <c r="B52" s="1484"/>
      <c r="C52" s="1484"/>
      <c r="D52" s="879"/>
      <c r="E52" s="879"/>
      <c r="F52" s="1485" t="s">
        <v>10444</v>
      </c>
      <c r="G52" s="1485"/>
      <c r="H52" s="1485"/>
      <c r="I52" s="1485"/>
      <c r="J52" s="1485"/>
      <c r="K52" s="879"/>
      <c r="L52" s="1070" t="s">
        <v>122</v>
      </c>
      <c r="M52" s="1070"/>
      <c r="O52" s="753"/>
      <c r="P52" s="753"/>
    </row>
    <row r="53" spans="1:16" s="1115" customFormat="1" x14ac:dyDescent="0.25">
      <c r="A53" s="880"/>
      <c r="B53" s="880"/>
      <c r="C53" s="880"/>
      <c r="L53" s="1070" t="s">
        <v>123</v>
      </c>
      <c r="M53" s="756"/>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ht="22.5" customHeight="1" x14ac:dyDescent="0.25">
      <c r="A60" s="1486" t="s">
        <v>125</v>
      </c>
      <c r="B60" s="1486"/>
      <c r="C60" s="1486"/>
      <c r="D60" s="879"/>
      <c r="E60" s="879"/>
      <c r="F60" s="1485" t="s">
        <v>126</v>
      </c>
      <c r="G60" s="1485"/>
      <c r="H60" s="1485"/>
      <c r="I60" s="1485" t="s">
        <v>126</v>
      </c>
      <c r="J60" s="1485"/>
      <c r="K60" s="879"/>
      <c r="L60" s="1070" t="s">
        <v>127</v>
      </c>
      <c r="M60" s="756"/>
      <c r="O60" s="753"/>
      <c r="P60" s="753"/>
    </row>
  </sheetData>
  <mergeCells count="66">
    <mergeCell ref="N10:T10"/>
    <mergeCell ref="A2:G2"/>
    <mergeCell ref="I2:L2"/>
    <mergeCell ref="A3:G3"/>
    <mergeCell ref="I3:L3"/>
    <mergeCell ref="I5:L5"/>
    <mergeCell ref="A6:L6"/>
    <mergeCell ref="A7:L7"/>
    <mergeCell ref="E8:L8"/>
    <mergeCell ref="A9:D9"/>
    <mergeCell ref="E9:G9"/>
    <mergeCell ref="A10:B10"/>
    <mergeCell ref="E12:L12"/>
    <mergeCell ref="E15:L15"/>
    <mergeCell ref="A16:L16"/>
    <mergeCell ref="A17:L17"/>
    <mergeCell ref="A22:H22"/>
    <mergeCell ref="I18:J18"/>
    <mergeCell ref="I19:J19"/>
    <mergeCell ref="I20:J20"/>
    <mergeCell ref="I21:J21"/>
    <mergeCell ref="I22:J22"/>
    <mergeCell ref="A29:H29"/>
    <mergeCell ref="A23:K23"/>
    <mergeCell ref="B24:H24"/>
    <mergeCell ref="I24:L24"/>
    <mergeCell ref="G25:H25"/>
    <mergeCell ref="G26:H26"/>
    <mergeCell ref="L26:L28"/>
    <mergeCell ref="G27:H27"/>
    <mergeCell ref="G28:H28"/>
    <mergeCell ref="B30:H30"/>
    <mergeCell ref="I30:L30"/>
    <mergeCell ref="B31:C31"/>
    <mergeCell ref="G31:H31"/>
    <mergeCell ref="B32:C32"/>
    <mergeCell ref="G32:H32"/>
    <mergeCell ref="A33:J33"/>
    <mergeCell ref="A34:L34"/>
    <mergeCell ref="B35:E35"/>
    <mergeCell ref="G35:H35"/>
    <mergeCell ref="B36:E36"/>
    <mergeCell ref="G36:H36"/>
    <mergeCell ref="A45:J45"/>
    <mergeCell ref="B37:E37"/>
    <mergeCell ref="G37:H37"/>
    <mergeCell ref="B38:E38"/>
    <mergeCell ref="G38:H38"/>
    <mergeCell ref="B39:E39"/>
    <mergeCell ref="G39:H39"/>
    <mergeCell ref="A52:C52"/>
    <mergeCell ref="F52:J52"/>
    <mergeCell ref="A60:C60"/>
    <mergeCell ref="F60:J60"/>
    <mergeCell ref="L19:L21"/>
    <mergeCell ref="A46:J46"/>
    <mergeCell ref="A47:J47"/>
    <mergeCell ref="A48:L48"/>
    <mergeCell ref="A49:L49"/>
    <mergeCell ref="A50:J50"/>
    <mergeCell ref="A51:L51"/>
    <mergeCell ref="A40:J40"/>
    <mergeCell ref="A41:L41"/>
    <mergeCell ref="B42:E42"/>
    <mergeCell ref="B43:E43"/>
    <mergeCell ref="B44:E44"/>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6"/>
  <sheetViews>
    <sheetView topLeftCell="A19"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54</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76"/>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10754</v>
      </c>
      <c r="F8" s="1442"/>
      <c r="G8" s="1442"/>
      <c r="H8" s="1442"/>
      <c r="I8" s="1442"/>
      <c r="J8" s="1442"/>
      <c r="K8" s="1442"/>
      <c r="L8" s="1442"/>
      <c r="N8" s="828"/>
      <c r="O8" s="823"/>
      <c r="P8" s="823"/>
    </row>
    <row r="9" spans="1:22" ht="34.5" customHeight="1" x14ac:dyDescent="0.25">
      <c r="A9" s="1443" t="s">
        <v>9</v>
      </c>
      <c r="B9" s="1443"/>
      <c r="C9" s="1443"/>
      <c r="D9" s="1443"/>
      <c r="E9" s="1444" t="s">
        <v>10738</v>
      </c>
      <c r="F9" s="1444"/>
      <c r="G9" s="1444"/>
      <c r="H9" s="1080"/>
      <c r="I9" s="1080"/>
      <c r="J9" s="1080"/>
      <c r="K9" s="1080"/>
      <c r="L9" s="1080"/>
      <c r="N9" s="828"/>
      <c r="O9" s="823"/>
      <c r="P9" s="823"/>
    </row>
    <row r="10" spans="1:22" ht="22.5" customHeight="1" x14ac:dyDescent="0.25">
      <c r="A10" s="1445" t="s">
        <v>11</v>
      </c>
      <c r="B10" s="1445"/>
      <c r="C10" s="1082"/>
      <c r="E10" s="75" t="s">
        <v>10619</v>
      </c>
      <c r="F10" s="832"/>
      <c r="G10" s="831"/>
      <c r="H10" s="831"/>
      <c r="I10" s="833"/>
      <c r="J10" s="832"/>
      <c r="K10" s="831"/>
      <c r="L10" s="834"/>
      <c r="N10" s="1269"/>
      <c r="O10" s="1269"/>
      <c r="P10" s="1269"/>
      <c r="Q10" s="1269"/>
      <c r="R10" s="1269"/>
      <c r="S10" s="1269"/>
      <c r="T10" s="1269"/>
    </row>
    <row r="11" spans="1:22" ht="22.5" x14ac:dyDescent="0.25">
      <c r="A11" s="1082" t="s">
        <v>13</v>
      </c>
      <c r="B11" s="1082"/>
      <c r="C11" s="1082"/>
      <c r="E11" s="891" t="s">
        <v>10739</v>
      </c>
      <c r="F11" s="832"/>
      <c r="G11" s="831"/>
      <c r="H11" s="831"/>
      <c r="I11" s="833"/>
      <c r="J11" s="832"/>
      <c r="K11" s="831"/>
      <c r="L11" s="834"/>
      <c r="N11" s="1075"/>
      <c r="O11" s="1075"/>
      <c r="P11" s="1075"/>
      <c r="Q11" s="1075"/>
      <c r="R11" s="1075"/>
      <c r="S11" s="1075"/>
      <c r="T11" s="1075"/>
    </row>
    <row r="12" spans="1:22" ht="81" customHeight="1" x14ac:dyDescent="0.25">
      <c r="A12" s="1082" t="s">
        <v>15</v>
      </c>
      <c r="B12" s="1082"/>
      <c r="C12" s="1082"/>
      <c r="E12" s="1532" t="s">
        <v>10539</v>
      </c>
      <c r="F12" s="1532"/>
      <c r="G12" s="1532"/>
      <c r="H12" s="1532"/>
      <c r="I12" s="1532"/>
      <c r="J12" s="1532"/>
      <c r="K12" s="1532"/>
      <c r="L12" s="1532"/>
      <c r="N12" s="1075"/>
      <c r="O12" s="1075"/>
      <c r="P12" s="1075"/>
      <c r="Q12" s="1075"/>
      <c r="R12" s="1075"/>
      <c r="S12" s="1075"/>
      <c r="T12" s="1075"/>
    </row>
    <row r="13" spans="1:22" ht="22.5" customHeight="1" x14ac:dyDescent="0.25">
      <c r="A13" s="1082" t="s">
        <v>17</v>
      </c>
      <c r="B13" s="1082"/>
      <c r="C13" s="1082"/>
      <c r="E13" s="836">
        <f>I25</f>
        <v>741.9</v>
      </c>
      <c r="F13" s="1082" t="s">
        <v>367</v>
      </c>
      <c r="G13" s="831"/>
      <c r="H13" s="831"/>
      <c r="I13" s="833"/>
      <c r="J13" s="832"/>
      <c r="K13" s="831"/>
      <c r="L13" s="834"/>
      <c r="N13" s="1075"/>
      <c r="O13" s="1075"/>
      <c r="P13" s="1075"/>
      <c r="Q13" s="1075"/>
      <c r="R13" s="1075"/>
      <c r="S13" s="1075"/>
      <c r="T13" s="1075"/>
    </row>
    <row r="14" spans="1:22" ht="22.5" customHeight="1" x14ac:dyDescent="0.25">
      <c r="A14" s="1082" t="s">
        <v>19</v>
      </c>
      <c r="B14" s="1082"/>
      <c r="C14" s="1082"/>
      <c r="E14" s="75" t="s">
        <v>10760</v>
      </c>
      <c r="F14" s="832"/>
      <c r="G14" s="831"/>
      <c r="H14" s="831"/>
      <c r="I14" s="833"/>
      <c r="J14" s="832"/>
      <c r="K14" s="831"/>
      <c r="L14" s="834"/>
      <c r="N14" s="1075"/>
      <c r="O14" s="1075"/>
      <c r="P14" s="1075"/>
      <c r="Q14" s="1075"/>
      <c r="R14" s="1075"/>
      <c r="S14" s="1075"/>
      <c r="T14" s="1075"/>
    </row>
    <row r="15" spans="1:22" ht="105" customHeight="1" x14ac:dyDescent="0.25">
      <c r="A15" s="1082" t="s">
        <v>21</v>
      </c>
      <c r="B15" s="1082"/>
      <c r="C15" s="1082"/>
      <c r="E15" s="1446" t="s">
        <v>10753</v>
      </c>
      <c r="F15" s="1447"/>
      <c r="G15" s="1447"/>
      <c r="H15" s="1447"/>
      <c r="I15" s="1447"/>
      <c r="J15" s="1447"/>
      <c r="K15" s="1447"/>
      <c r="L15" s="1447"/>
      <c r="N15" s="1075"/>
      <c r="O15" s="1075"/>
      <c r="P15" s="1075"/>
      <c r="Q15" s="1075"/>
      <c r="R15" s="1075"/>
      <c r="S15" s="1075"/>
      <c r="T15" s="1075"/>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79" t="s">
        <v>25</v>
      </c>
      <c r="B18" s="1079" t="s">
        <v>26</v>
      </c>
      <c r="C18" s="1079" t="s">
        <v>27</v>
      </c>
      <c r="D18" s="1083" t="s">
        <v>10361</v>
      </c>
      <c r="E18" s="1083" t="s">
        <v>29</v>
      </c>
      <c r="F18" s="1083" t="s">
        <v>30</v>
      </c>
      <c r="G18" s="1083" t="s">
        <v>10362</v>
      </c>
      <c r="H18" s="1083" t="s">
        <v>10745</v>
      </c>
      <c r="I18" s="1562" t="s">
        <v>10363</v>
      </c>
      <c r="J18" s="1563"/>
      <c r="K18" s="1083" t="s">
        <v>10364</v>
      </c>
      <c r="L18" s="49" t="s">
        <v>10755</v>
      </c>
      <c r="M18" s="1093">
        <v>550000</v>
      </c>
      <c r="N18" s="1007"/>
      <c r="O18" s="1007"/>
      <c r="P18" s="1007"/>
      <c r="Q18" s="1007"/>
      <c r="R18" s="1007"/>
      <c r="S18" s="1007"/>
      <c r="T18" s="1007"/>
    </row>
    <row r="19" spans="1:20" s="1016" customFormat="1" ht="96.75" customHeight="1" x14ac:dyDescent="0.25">
      <c r="A19" s="1090">
        <v>1</v>
      </c>
      <c r="B19" s="902">
        <v>203</v>
      </c>
      <c r="C19" s="902">
        <v>80</v>
      </c>
      <c r="D19" s="35" t="s">
        <v>18</v>
      </c>
      <c r="E19" s="901" t="s">
        <v>10531</v>
      </c>
      <c r="F19" s="1046">
        <v>1</v>
      </c>
      <c r="G19" s="1094">
        <f>0.9*200000</f>
        <v>180000</v>
      </c>
      <c r="H19" s="1116">
        <v>1.19</v>
      </c>
      <c r="I19" s="1517">
        <v>16.399999999999999</v>
      </c>
      <c r="J19" s="1518"/>
      <c r="K19" s="844">
        <f>ROUND(G19*H19*I19,)</f>
        <v>3512880</v>
      </c>
      <c r="L19" s="1085" t="s">
        <v>10538</v>
      </c>
      <c r="M19" s="1062">
        <f>M18*1.19</f>
        <v>654500</v>
      </c>
      <c r="N19" s="1007"/>
      <c r="O19" s="1007"/>
      <c r="P19" s="1007"/>
      <c r="Q19" s="1007"/>
      <c r="R19" s="1007"/>
      <c r="S19" s="1007"/>
      <c r="T19" s="1007"/>
    </row>
    <row r="20" spans="1:20" s="1016" customFormat="1" ht="96.75" customHeight="1" x14ac:dyDescent="0.25">
      <c r="A20" s="1533">
        <v>2</v>
      </c>
      <c r="B20" s="902">
        <v>204</v>
      </c>
      <c r="C20" s="902">
        <v>80</v>
      </c>
      <c r="D20" s="35" t="s">
        <v>18</v>
      </c>
      <c r="E20" s="901" t="s">
        <v>10450</v>
      </c>
      <c r="F20" s="1046">
        <v>1</v>
      </c>
      <c r="G20" s="1053">
        <v>350000</v>
      </c>
      <c r="H20" s="1116">
        <v>1.19</v>
      </c>
      <c r="I20" s="1517">
        <v>182.2</v>
      </c>
      <c r="J20" s="1518">
        <v>1</v>
      </c>
      <c r="K20" s="844">
        <f t="shared" ref="K20:K24" si="0">ROUND(G20*H20*I20,)</f>
        <v>75886300</v>
      </c>
      <c r="L20" s="1085" t="s">
        <v>10538</v>
      </c>
      <c r="M20" s="1062"/>
      <c r="N20" s="1007"/>
      <c r="O20" s="1007"/>
      <c r="P20" s="1007"/>
      <c r="Q20" s="1007"/>
      <c r="R20" s="1007"/>
      <c r="S20" s="1007"/>
      <c r="T20" s="1007"/>
    </row>
    <row r="21" spans="1:20" s="1016" customFormat="1" ht="33" customHeight="1" x14ac:dyDescent="0.25">
      <c r="A21" s="1534"/>
      <c r="B21" s="902">
        <v>204</v>
      </c>
      <c r="C21" s="902">
        <v>80</v>
      </c>
      <c r="D21" s="35" t="s">
        <v>18</v>
      </c>
      <c r="E21" s="901" t="s">
        <v>10450</v>
      </c>
      <c r="F21" s="1046">
        <v>1</v>
      </c>
      <c r="G21" s="1053">
        <v>350000</v>
      </c>
      <c r="H21" s="1116">
        <v>1.19</v>
      </c>
      <c r="I21" s="1517">
        <v>50</v>
      </c>
      <c r="J21" s="1518">
        <v>1</v>
      </c>
      <c r="K21" s="844">
        <f t="shared" si="0"/>
        <v>20825000</v>
      </c>
      <c r="L21" s="1085" t="s">
        <v>10640</v>
      </c>
      <c r="M21" s="1062"/>
      <c r="N21" s="1007"/>
      <c r="O21" s="1007"/>
      <c r="P21" s="1007"/>
      <c r="Q21" s="1007"/>
      <c r="R21" s="1007"/>
      <c r="S21" s="1007"/>
      <c r="T21" s="1007"/>
    </row>
    <row r="22" spans="1:20" s="1016" customFormat="1" ht="99.75" customHeight="1" x14ac:dyDescent="0.25">
      <c r="A22" s="1533">
        <v>3</v>
      </c>
      <c r="B22" s="902">
        <v>205</v>
      </c>
      <c r="C22" s="902">
        <v>80</v>
      </c>
      <c r="D22" s="35" t="s">
        <v>18</v>
      </c>
      <c r="E22" s="901" t="s">
        <v>10450</v>
      </c>
      <c r="F22" s="1046">
        <v>1</v>
      </c>
      <c r="G22" s="1053">
        <f>350000</f>
        <v>350000</v>
      </c>
      <c r="H22" s="1116">
        <v>1.19</v>
      </c>
      <c r="I22" s="1517">
        <v>225.2</v>
      </c>
      <c r="J22" s="1518">
        <v>1</v>
      </c>
      <c r="K22" s="844">
        <f t="shared" si="0"/>
        <v>93795800</v>
      </c>
      <c r="L22" s="1085" t="s">
        <v>10538</v>
      </c>
      <c r="M22" s="1062"/>
      <c r="N22" s="1007"/>
      <c r="O22" s="1007"/>
      <c r="P22" s="1007"/>
      <c r="Q22" s="1007"/>
      <c r="R22" s="1007"/>
      <c r="S22" s="1007"/>
      <c r="T22" s="1007"/>
    </row>
    <row r="23" spans="1:20" s="1016" customFormat="1" ht="41.25" customHeight="1" x14ac:dyDescent="0.25">
      <c r="A23" s="1534"/>
      <c r="B23" s="902">
        <v>205</v>
      </c>
      <c r="C23" s="902">
        <v>80</v>
      </c>
      <c r="D23" s="35" t="s">
        <v>18</v>
      </c>
      <c r="E23" s="901" t="s">
        <v>10450</v>
      </c>
      <c r="F23" s="1046">
        <v>1</v>
      </c>
      <c r="G23" s="1053">
        <f>350000</f>
        <v>350000</v>
      </c>
      <c r="H23" s="1116">
        <v>1.19</v>
      </c>
      <c r="I23" s="1517">
        <v>242.1</v>
      </c>
      <c r="J23" s="1518">
        <v>1</v>
      </c>
      <c r="K23" s="844">
        <f t="shared" si="0"/>
        <v>100834650</v>
      </c>
      <c r="L23" s="1085" t="s">
        <v>10640</v>
      </c>
      <c r="M23" s="1062"/>
      <c r="N23" s="1007"/>
      <c r="O23" s="1007"/>
      <c r="P23" s="1007"/>
      <c r="Q23" s="1007"/>
      <c r="R23" s="1007"/>
      <c r="S23" s="1007"/>
      <c r="T23" s="1007"/>
    </row>
    <row r="24" spans="1:20" s="1016" customFormat="1" ht="68.25" customHeight="1" x14ac:dyDescent="0.25">
      <c r="A24" s="1090">
        <v>4</v>
      </c>
      <c r="B24" s="902">
        <v>200</v>
      </c>
      <c r="C24" s="902">
        <v>80</v>
      </c>
      <c r="D24" s="35" t="s">
        <v>18</v>
      </c>
      <c r="E24" s="901" t="s">
        <v>10450</v>
      </c>
      <c r="F24" s="1046">
        <v>2</v>
      </c>
      <c r="G24" s="1053">
        <f>0.3*530000</f>
        <v>159000</v>
      </c>
      <c r="H24" s="1116">
        <v>1.19</v>
      </c>
      <c r="I24" s="1517">
        <v>26</v>
      </c>
      <c r="J24" s="1518">
        <v>1</v>
      </c>
      <c r="K24" s="844">
        <f t="shared" si="0"/>
        <v>4919460</v>
      </c>
      <c r="L24" s="1085" t="s">
        <v>10521</v>
      </c>
      <c r="M24" s="1062"/>
      <c r="N24" s="1007"/>
      <c r="O24" s="1007"/>
      <c r="P24" s="1007"/>
      <c r="Q24" s="1007"/>
      <c r="R24" s="1007"/>
      <c r="S24" s="1007"/>
      <c r="T24" s="1007"/>
    </row>
    <row r="25" spans="1:20" ht="33.75" customHeight="1" x14ac:dyDescent="0.25">
      <c r="A25" s="1480" t="s">
        <v>39</v>
      </c>
      <c r="B25" s="1480"/>
      <c r="C25" s="1480"/>
      <c r="D25" s="1480"/>
      <c r="E25" s="1480"/>
      <c r="F25" s="1480"/>
      <c r="G25" s="1480"/>
      <c r="H25" s="1480"/>
      <c r="I25" s="1519">
        <f>SUM(I19:I24)</f>
        <v>741.9</v>
      </c>
      <c r="J25" s="1520"/>
      <c r="K25" s="848">
        <f>SUM(K19:K24)</f>
        <v>299774090</v>
      </c>
      <c r="L25" s="849"/>
      <c r="N25" s="1007"/>
      <c r="O25" s="1007"/>
      <c r="P25" s="1007"/>
      <c r="Q25" s="1007"/>
      <c r="R25" s="1007"/>
      <c r="S25" s="1007"/>
      <c r="T25" s="1007"/>
    </row>
    <row r="26" spans="1:20" ht="60" customHeight="1" x14ac:dyDescent="0.25">
      <c r="A26" s="1457" t="s">
        <v>10460</v>
      </c>
      <c r="B26" s="1280"/>
      <c r="C26" s="1280"/>
      <c r="D26" s="1280"/>
      <c r="E26" s="1280"/>
      <c r="F26" s="1280"/>
      <c r="G26" s="1280"/>
      <c r="H26" s="1280"/>
      <c r="I26" s="1280"/>
      <c r="J26" s="1280"/>
      <c r="K26" s="1280"/>
      <c r="L26" s="49" t="s">
        <v>41</v>
      </c>
    </row>
    <row r="27" spans="1:20" ht="52.5" customHeight="1" x14ac:dyDescent="0.25">
      <c r="A27" s="50">
        <v>1</v>
      </c>
      <c r="B27" s="1506" t="s">
        <v>42</v>
      </c>
      <c r="C27" s="1506"/>
      <c r="D27" s="1506"/>
      <c r="E27" s="1506"/>
      <c r="F27" s="1506"/>
      <c r="G27" s="1506"/>
      <c r="H27" s="1506"/>
      <c r="I27" s="1292" t="s">
        <v>43</v>
      </c>
      <c r="J27" s="1292"/>
      <c r="K27" s="1292"/>
      <c r="L27" s="1292"/>
    </row>
    <row r="28" spans="1:20" ht="58.5" customHeight="1" x14ac:dyDescent="0.25">
      <c r="A28" s="1095"/>
      <c r="B28" s="850" t="s">
        <v>26</v>
      </c>
      <c r="C28" s="851" t="s">
        <v>27</v>
      </c>
      <c r="D28" s="1097" t="s">
        <v>10361</v>
      </c>
      <c r="E28" s="1097" t="s">
        <v>29</v>
      </c>
      <c r="F28" s="1097" t="s">
        <v>30</v>
      </c>
      <c r="G28" s="1564" t="s">
        <v>31</v>
      </c>
      <c r="H28" s="1564"/>
      <c r="I28" s="1098" t="s">
        <v>33</v>
      </c>
      <c r="J28" s="1097" t="s">
        <v>44</v>
      </c>
      <c r="K28" s="1097" t="s">
        <v>35</v>
      </c>
      <c r="L28" s="49" t="s">
        <v>41</v>
      </c>
      <c r="M28" s="1081"/>
    </row>
    <row r="29" spans="1:20" ht="35.25" customHeight="1" x14ac:dyDescent="0.25">
      <c r="A29" s="1104">
        <f t="shared" ref="A29:G30" si="1">A19</f>
        <v>1</v>
      </c>
      <c r="B29" s="1104">
        <f t="shared" si="1"/>
        <v>203</v>
      </c>
      <c r="C29" s="36">
        <f t="shared" si="1"/>
        <v>80</v>
      </c>
      <c r="D29" s="1104" t="str">
        <f t="shared" si="1"/>
        <v>m²</v>
      </c>
      <c r="E29" s="1104" t="str">
        <f t="shared" si="1"/>
        <v>NTS</v>
      </c>
      <c r="F29" s="60">
        <f t="shared" si="1"/>
        <v>1</v>
      </c>
      <c r="G29" s="1558">
        <f t="shared" si="1"/>
        <v>180000</v>
      </c>
      <c r="H29" s="1558"/>
      <c r="I29" s="1100">
        <f t="shared" ref="I29:I34" si="2">I19</f>
        <v>16.399999999999999</v>
      </c>
      <c r="J29" s="839">
        <v>1.5</v>
      </c>
      <c r="K29" s="1101">
        <f t="shared" ref="K29:K34" si="3">G29*I29*J29</f>
        <v>4427999.9999999991</v>
      </c>
      <c r="L29" s="1521" t="s">
        <v>10367</v>
      </c>
      <c r="M29" s="1081"/>
    </row>
    <row r="30" spans="1:20" ht="35.25" customHeight="1" x14ac:dyDescent="0.25">
      <c r="A30" s="1489">
        <f t="shared" si="1"/>
        <v>2</v>
      </c>
      <c r="B30" s="1104">
        <f t="shared" si="1"/>
        <v>204</v>
      </c>
      <c r="C30" s="36">
        <f t="shared" si="1"/>
        <v>80</v>
      </c>
      <c r="D30" s="1104" t="str">
        <f t="shared" si="1"/>
        <v>m²</v>
      </c>
      <c r="E30" s="1104" t="str">
        <f t="shared" si="1"/>
        <v>LUK</v>
      </c>
      <c r="F30" s="60">
        <f t="shared" si="1"/>
        <v>1</v>
      </c>
      <c r="G30" s="1558">
        <f t="shared" si="1"/>
        <v>350000</v>
      </c>
      <c r="H30" s="1558"/>
      <c r="I30" s="1100">
        <f t="shared" si="2"/>
        <v>182.2</v>
      </c>
      <c r="J30" s="839">
        <v>1.5</v>
      </c>
      <c r="K30" s="1101">
        <f t="shared" si="3"/>
        <v>95654999.999999985</v>
      </c>
      <c r="L30" s="1529"/>
      <c r="M30" s="1081"/>
    </row>
    <row r="31" spans="1:20" ht="35.25" customHeight="1" x14ac:dyDescent="0.25">
      <c r="A31" s="1490"/>
      <c r="B31" s="1104">
        <f t="shared" ref="B31:G34" si="4">B21</f>
        <v>204</v>
      </c>
      <c r="C31" s="36">
        <f t="shared" si="4"/>
        <v>80</v>
      </c>
      <c r="D31" s="1104" t="str">
        <f t="shared" si="4"/>
        <v>m²</v>
      </c>
      <c r="E31" s="1104" t="str">
        <f t="shared" si="4"/>
        <v>LUK</v>
      </c>
      <c r="F31" s="60">
        <f t="shared" si="4"/>
        <v>1</v>
      </c>
      <c r="G31" s="1558">
        <f t="shared" si="4"/>
        <v>350000</v>
      </c>
      <c r="H31" s="1558"/>
      <c r="I31" s="1100">
        <f t="shared" si="2"/>
        <v>50</v>
      </c>
      <c r="J31" s="839">
        <v>1.5</v>
      </c>
      <c r="K31" s="1101">
        <f t="shared" si="3"/>
        <v>26250000</v>
      </c>
      <c r="L31" s="1529"/>
      <c r="M31" s="1081"/>
    </row>
    <row r="32" spans="1:20" ht="35.25" customHeight="1" x14ac:dyDescent="0.25">
      <c r="A32" s="1489">
        <f>A22</f>
        <v>3</v>
      </c>
      <c r="B32" s="1104">
        <f t="shared" si="4"/>
        <v>205</v>
      </c>
      <c r="C32" s="36">
        <f t="shared" si="4"/>
        <v>80</v>
      </c>
      <c r="D32" s="1104" t="str">
        <f t="shared" si="4"/>
        <v>m²</v>
      </c>
      <c r="E32" s="1104" t="str">
        <f t="shared" si="4"/>
        <v>LUK</v>
      </c>
      <c r="F32" s="60">
        <f t="shared" si="4"/>
        <v>1</v>
      </c>
      <c r="G32" s="1558">
        <f t="shared" si="4"/>
        <v>350000</v>
      </c>
      <c r="H32" s="1558"/>
      <c r="I32" s="1100">
        <f t="shared" si="2"/>
        <v>225.2</v>
      </c>
      <c r="J32" s="839">
        <v>1.5</v>
      </c>
      <c r="K32" s="1101">
        <f t="shared" si="3"/>
        <v>118230000</v>
      </c>
      <c r="L32" s="1529"/>
      <c r="M32" s="1081"/>
    </row>
    <row r="33" spans="1:17" ht="35.25" customHeight="1" x14ac:dyDescent="0.25">
      <c r="A33" s="1490"/>
      <c r="B33" s="1104">
        <f t="shared" si="4"/>
        <v>205</v>
      </c>
      <c r="C33" s="36">
        <f t="shared" si="4"/>
        <v>80</v>
      </c>
      <c r="D33" s="1104" t="str">
        <f t="shared" si="4"/>
        <v>m²</v>
      </c>
      <c r="E33" s="1104" t="str">
        <f t="shared" si="4"/>
        <v>LUK</v>
      </c>
      <c r="F33" s="60">
        <f t="shared" si="4"/>
        <v>1</v>
      </c>
      <c r="G33" s="1558">
        <f t="shared" si="4"/>
        <v>350000</v>
      </c>
      <c r="H33" s="1558"/>
      <c r="I33" s="1100">
        <f t="shared" si="2"/>
        <v>242.1</v>
      </c>
      <c r="J33" s="839">
        <v>1.5</v>
      </c>
      <c r="K33" s="1101">
        <f t="shared" si="3"/>
        <v>127102500</v>
      </c>
      <c r="L33" s="1529"/>
      <c r="M33" s="1081"/>
    </row>
    <row r="34" spans="1:17" ht="35.25" customHeight="1" x14ac:dyDescent="0.25">
      <c r="A34" s="1104">
        <f>A24</f>
        <v>4</v>
      </c>
      <c r="B34" s="1104">
        <f t="shared" si="4"/>
        <v>200</v>
      </c>
      <c r="C34" s="36">
        <f t="shared" si="4"/>
        <v>80</v>
      </c>
      <c r="D34" s="1104" t="str">
        <f t="shared" si="4"/>
        <v>m²</v>
      </c>
      <c r="E34" s="1104" t="str">
        <f t="shared" si="4"/>
        <v>LUK</v>
      </c>
      <c r="F34" s="60">
        <f t="shared" si="4"/>
        <v>2</v>
      </c>
      <c r="G34" s="1558">
        <f t="shared" si="4"/>
        <v>159000</v>
      </c>
      <c r="H34" s="1558"/>
      <c r="I34" s="1100">
        <f t="shared" si="2"/>
        <v>26</v>
      </c>
      <c r="J34" s="839">
        <v>1.5</v>
      </c>
      <c r="K34" s="1101">
        <f t="shared" si="3"/>
        <v>6201000</v>
      </c>
      <c r="L34" s="1522"/>
      <c r="M34" s="1081"/>
    </row>
    <row r="35" spans="1:17" s="116" customFormat="1" ht="33" customHeight="1" x14ac:dyDescent="0.25">
      <c r="A35" s="1289" t="s">
        <v>10368</v>
      </c>
      <c r="B35" s="1289"/>
      <c r="C35" s="1289"/>
      <c r="D35" s="1289"/>
      <c r="E35" s="1289"/>
      <c r="F35" s="1289"/>
      <c r="G35" s="1289"/>
      <c r="H35" s="1289"/>
      <c r="I35" s="846">
        <f>SUM(I29:I34)</f>
        <v>741.9</v>
      </c>
      <c r="J35" s="893"/>
      <c r="K35" s="894">
        <f>SUM(K29:K34)</f>
        <v>377866500</v>
      </c>
      <c r="L35" s="895"/>
      <c r="M35" s="1081"/>
      <c r="O35" s="896"/>
      <c r="P35" s="896"/>
    </row>
    <row r="36" spans="1:17" s="67" customFormat="1" ht="45.75" customHeight="1" x14ac:dyDescent="0.25">
      <c r="A36" s="50">
        <v>2</v>
      </c>
      <c r="B36" s="1294" t="s">
        <v>10369</v>
      </c>
      <c r="C36" s="1294"/>
      <c r="D36" s="1294"/>
      <c r="E36" s="1294"/>
      <c r="F36" s="1294"/>
      <c r="G36" s="1294"/>
      <c r="H36" s="1294"/>
      <c r="I36" s="1295" t="s">
        <v>10370</v>
      </c>
      <c r="J36" s="1468"/>
      <c r="K36" s="1468"/>
      <c r="L36" s="1468"/>
      <c r="M36" s="856"/>
      <c r="O36" s="857"/>
      <c r="P36" s="857"/>
    </row>
    <row r="37" spans="1:17" s="1016" customFormat="1" ht="67.5" customHeight="1" x14ac:dyDescent="0.25">
      <c r="A37" s="1104"/>
      <c r="B37" s="1564" t="s">
        <v>10371</v>
      </c>
      <c r="C37" s="1564"/>
      <c r="D37" s="1097" t="s">
        <v>50</v>
      </c>
      <c r="E37" s="1097" t="s">
        <v>51</v>
      </c>
      <c r="F37" s="1097" t="s">
        <v>52</v>
      </c>
      <c r="G37" s="1564" t="s">
        <v>53</v>
      </c>
      <c r="H37" s="1564"/>
      <c r="I37" s="1102" t="s">
        <v>54</v>
      </c>
      <c r="J37" s="1097" t="s">
        <v>44</v>
      </c>
      <c r="K37" s="1103" t="s">
        <v>35</v>
      </c>
      <c r="L37" s="861" t="s">
        <v>41</v>
      </c>
      <c r="M37" s="821"/>
      <c r="O37" s="862"/>
      <c r="P37" s="862"/>
    </row>
    <row r="38" spans="1:17" ht="34.5" customHeight="1" x14ac:dyDescent="0.25">
      <c r="A38" s="1104"/>
      <c r="B38" s="1285" t="s">
        <v>10372</v>
      </c>
      <c r="C38" s="1285"/>
      <c r="D38" s="1104"/>
      <c r="E38" s="1104" t="s">
        <v>56</v>
      </c>
      <c r="F38" s="1104">
        <v>6</v>
      </c>
      <c r="G38" s="1565">
        <f>20000*30</f>
        <v>600000</v>
      </c>
      <c r="H38" s="1565"/>
      <c r="I38" s="1104">
        <v>2</v>
      </c>
      <c r="J38" s="727">
        <v>0.5</v>
      </c>
      <c r="K38" s="1105">
        <f>F38*G38*I38*J38</f>
        <v>3600000</v>
      </c>
      <c r="L38" s="74"/>
      <c r="M38" s="1042"/>
      <c r="O38" s="823"/>
      <c r="P38" s="823"/>
    </row>
    <row r="39" spans="1:17" ht="30.75" customHeight="1" x14ac:dyDescent="0.25">
      <c r="A39" s="1289" t="s">
        <v>10373</v>
      </c>
      <c r="B39" s="1289"/>
      <c r="C39" s="1289"/>
      <c r="D39" s="1289"/>
      <c r="E39" s="1289"/>
      <c r="F39" s="1289"/>
      <c r="G39" s="1289"/>
      <c r="H39" s="1289"/>
      <c r="I39" s="1289"/>
      <c r="J39" s="1289"/>
      <c r="K39" s="76">
        <f>K35+K38</f>
        <v>381466500</v>
      </c>
      <c r="L39" s="74"/>
      <c r="M39" s="822"/>
    </row>
    <row r="40" spans="1:17" ht="43.5" hidden="1" customHeight="1" x14ac:dyDescent="0.25">
      <c r="A40" s="1470" t="s">
        <v>10566</v>
      </c>
      <c r="B40" s="1470"/>
      <c r="C40" s="1470"/>
      <c r="D40" s="1470"/>
      <c r="E40" s="1470"/>
      <c r="F40" s="1470"/>
      <c r="G40" s="1470"/>
      <c r="H40" s="1470"/>
      <c r="I40" s="1470"/>
      <c r="J40" s="1470"/>
      <c r="K40" s="1470"/>
      <c r="L40" s="1470"/>
    </row>
    <row r="41" spans="1:17" ht="41.25" hidden="1" customHeight="1" x14ac:dyDescent="0.25">
      <c r="A41" s="851" t="s">
        <v>25</v>
      </c>
      <c r="B41" s="1507" t="s">
        <v>58</v>
      </c>
      <c r="C41" s="1507"/>
      <c r="D41" s="1507"/>
      <c r="E41" s="1507"/>
      <c r="F41" s="1083" t="s">
        <v>60</v>
      </c>
      <c r="G41" s="1480" t="s">
        <v>31</v>
      </c>
      <c r="H41" s="1480"/>
      <c r="I41" s="865" t="s">
        <v>61</v>
      </c>
      <c r="J41" s="866" t="s">
        <v>34</v>
      </c>
      <c r="K41" s="1079" t="s">
        <v>35</v>
      </c>
      <c r="L41" s="853" t="s">
        <v>41</v>
      </c>
    </row>
    <row r="42" spans="1:17" ht="40.5" hidden="1" customHeight="1" x14ac:dyDescent="0.25">
      <c r="A42" s="1104">
        <v>1</v>
      </c>
      <c r="B42" s="1508" t="str">
        <f>'vật kiến trúc 2026'!B440</f>
        <v>Đồng hồ điện phụ</v>
      </c>
      <c r="C42" s="1508"/>
      <c r="D42" s="1508"/>
      <c r="E42" s="1508"/>
      <c r="F42" s="1106" t="str">
        <f>VLOOKUP(B42,'[3]vật kiến trúc 2026'!$B$3:$D$442,2,0)</f>
        <v>cái</v>
      </c>
      <c r="G42" s="1566">
        <f>VLOOKUP(B42,'[3]vật kiến trúc 2026'!B31:$D$442,3,0)</f>
        <v>750000</v>
      </c>
      <c r="H42" s="1566"/>
      <c r="I42" s="936">
        <v>1</v>
      </c>
      <c r="J42" s="868">
        <v>0.8</v>
      </c>
      <c r="K42" s="844">
        <f t="shared" ref="K42:K45" si="5">ROUND(G42*I42*J42,)</f>
        <v>600000</v>
      </c>
      <c r="L42" s="869" t="e">
        <f>VLOOKUP(B42,'[3]vật kiến trúc 2026'!B32:$L$442,4,0)</f>
        <v>#REF!</v>
      </c>
    </row>
    <row r="43" spans="1:17" ht="40.5" hidden="1" customHeight="1" x14ac:dyDescent="0.25">
      <c r="A43" s="1104">
        <v>2</v>
      </c>
      <c r="B43" s="1508" t="str">
        <f>'vật kiến trúc 2026'!B277</f>
        <v>Trụ sắt tráng kẽm D90 cao 6m</v>
      </c>
      <c r="C43" s="1508"/>
      <c r="D43" s="1508"/>
      <c r="E43" s="1508"/>
      <c r="F43" s="1106" t="str">
        <f>VLOOKUP(B43,'[3]vật kiến trúc 2026'!$B$3:$D$442,2,0)</f>
        <v>trụ</v>
      </c>
      <c r="G43" s="1566">
        <f>VLOOKUP(B43,'[3]vật kiến trúc 2026'!B32:$D$442,3,0)</f>
        <v>864000</v>
      </c>
      <c r="H43" s="1566"/>
      <c r="I43" s="936">
        <v>4</v>
      </c>
      <c r="J43" s="868">
        <v>0.8</v>
      </c>
      <c r="K43" s="844">
        <f t="shared" si="5"/>
        <v>2764800</v>
      </c>
      <c r="L43" s="869" t="str">
        <f>VLOOKUP(B43,'[3]vật kiến trúc 2026'!B33:$L$442,4,0)</f>
        <v>áp bằng trụ điện bằng ống sắt tráng kẽm D90</v>
      </c>
    </row>
    <row r="44" spans="1:17" ht="40.5" hidden="1" customHeight="1" x14ac:dyDescent="0.25">
      <c r="A44" s="1104">
        <v>3</v>
      </c>
      <c r="B44" s="1508" t="str">
        <f>'vật kiến trúc 2026'!B35</f>
        <v>Giếng khoan Ф 140, ống chống nhựa</v>
      </c>
      <c r="C44" s="1508"/>
      <c r="D44" s="1508"/>
      <c r="E44" s="1508"/>
      <c r="F44" s="1106" t="str">
        <f>VLOOKUP(B44,'[3]vật kiến trúc 2026'!$B$3:$D$442,2,0)</f>
        <v>mét</v>
      </c>
      <c r="G44" s="1566">
        <f>VLOOKUP(B44,'[3]vật kiến trúc 2026'!B33:$D$442,3,0)</f>
        <v>864000</v>
      </c>
      <c r="H44" s="1566"/>
      <c r="I44" s="906">
        <v>69</v>
      </c>
      <c r="J44" s="868">
        <v>0.8</v>
      </c>
      <c r="K44" s="844">
        <f t="shared" si="5"/>
        <v>47692800</v>
      </c>
      <c r="L44" s="869" t="e">
        <f>VLOOKUP(B44,'[3]vật kiến trúc 2026'!B34:$L$442,4,0)</f>
        <v>#REF!</v>
      </c>
    </row>
    <row r="45" spans="1:17" ht="40.5" hidden="1" customHeight="1" x14ac:dyDescent="0.25">
      <c r="A45" s="1104">
        <v>4</v>
      </c>
      <c r="B45" s="1508" t="str">
        <f>B44</f>
        <v>Giếng khoan Ф 140, ống chống nhựa</v>
      </c>
      <c r="C45" s="1508"/>
      <c r="D45" s="1508"/>
      <c r="E45" s="1508"/>
      <c r="F45" s="1106" t="str">
        <f>VLOOKUP(B45,'[3]vật kiến trúc 2026'!$B$3:$D$442,2,0)</f>
        <v>mét</v>
      </c>
      <c r="G45" s="1566">
        <f>VLOOKUP(B45,'[3]vật kiến trúc 2026'!B34:$D$442,3,0)</f>
        <v>864000</v>
      </c>
      <c r="H45" s="1566"/>
      <c r="I45" s="906">
        <v>48</v>
      </c>
      <c r="J45" s="868">
        <v>0.8</v>
      </c>
      <c r="K45" s="844">
        <f t="shared" si="5"/>
        <v>33177600</v>
      </c>
      <c r="L45" s="869" t="e">
        <f>VLOOKUP(B45,'[3]vật kiến trúc 2026'!B35:$L$442,4,0)</f>
        <v>#REF!</v>
      </c>
    </row>
    <row r="46" spans="1:17" ht="23.25" hidden="1" customHeight="1" x14ac:dyDescent="0.25">
      <c r="A46" s="1480" t="s">
        <v>85</v>
      </c>
      <c r="B46" s="1480"/>
      <c r="C46" s="1480"/>
      <c r="D46" s="1480"/>
      <c r="E46" s="1480"/>
      <c r="F46" s="1480"/>
      <c r="G46" s="1480"/>
      <c r="H46" s="1480"/>
      <c r="I46" s="1480"/>
      <c r="J46" s="1480"/>
      <c r="K46" s="871"/>
      <c r="L46" s="872"/>
    </row>
    <row r="47" spans="1:17" ht="46.5" customHeight="1" x14ac:dyDescent="0.25">
      <c r="A47" s="1481" t="s">
        <v>10573</v>
      </c>
      <c r="B47" s="1481"/>
      <c r="C47" s="1481"/>
      <c r="D47" s="1481"/>
      <c r="E47" s="1481"/>
      <c r="F47" s="1481"/>
      <c r="G47" s="1481"/>
      <c r="H47" s="1481"/>
      <c r="I47" s="1481"/>
      <c r="J47" s="1481"/>
      <c r="K47" s="1481"/>
      <c r="L47" s="1481"/>
      <c r="M47" s="903"/>
      <c r="N47" s="1107"/>
      <c r="O47" s="931"/>
    </row>
    <row r="48" spans="1:17" ht="56.25" customHeight="1" x14ac:dyDescent="0.25">
      <c r="A48" s="1079" t="s">
        <v>25</v>
      </c>
      <c r="B48" s="1480" t="s">
        <v>87</v>
      </c>
      <c r="C48" s="1480"/>
      <c r="D48" s="1480"/>
      <c r="E48" s="1480"/>
      <c r="F48" s="1079" t="s">
        <v>60</v>
      </c>
      <c r="G48" s="1079" t="s">
        <v>31</v>
      </c>
      <c r="H48" s="1083" t="s">
        <v>10516</v>
      </c>
      <c r="I48" s="865" t="s">
        <v>61</v>
      </c>
      <c r="J48" s="866" t="s">
        <v>34</v>
      </c>
      <c r="K48" s="1079" t="s">
        <v>35</v>
      </c>
      <c r="L48" s="853" t="s">
        <v>41</v>
      </c>
      <c r="M48" s="1091">
        <f>I35</f>
        <v>741.9</v>
      </c>
      <c r="N48" s="1016"/>
      <c r="O48" s="927"/>
      <c r="P48" s="928"/>
      <c r="Q48" s="1108"/>
    </row>
    <row r="49" spans="1:17" ht="39" customHeight="1" x14ac:dyDescent="0.25">
      <c r="A49" s="1104">
        <v>1</v>
      </c>
      <c r="B49" s="1544" t="str">
        <f>'CÂY TRỒNG 2026'!B64</f>
        <v>Cỏ thức ăn chăn nuôi</v>
      </c>
      <c r="C49" s="1544"/>
      <c r="D49" s="1544"/>
      <c r="E49" s="1544"/>
      <c r="F49" s="1106" t="str">
        <f>VLOOKUP(B49,'[3]CÂY TRỒNG 2026'!$B$3:$D$10269,2,0)</f>
        <v>ha</v>
      </c>
      <c r="G49" s="1106">
        <f>VLOOKUP(B49,'[3]CÂY TRỒNG 2026'!$B$3:$D$10269,3,0)</f>
        <v>68000000</v>
      </c>
      <c r="H49" s="909">
        <f>VLOOKUP(B49,'CÂY TRỒNG 2026'!$B$3:$E$9990,4,0)</f>
        <v>0</v>
      </c>
      <c r="I49" s="870">
        <f>625/10000</f>
        <v>6.25E-2</v>
      </c>
      <c r="J49" s="727">
        <v>0.8</v>
      </c>
      <c r="K49" s="1109">
        <f t="shared" ref="K49:K50" si="6">ROUND(G49*I49*J49,)</f>
        <v>3400000</v>
      </c>
      <c r="L49" s="934"/>
      <c r="M49" s="1048">
        <f>625+25</f>
        <v>650</v>
      </c>
      <c r="N49" s="1110"/>
      <c r="Q49" s="1111"/>
    </row>
    <row r="50" spans="1:17" ht="39" customHeight="1" x14ac:dyDescent="0.25">
      <c r="A50" s="1104">
        <v>2</v>
      </c>
      <c r="B50" s="1544" t="s">
        <v>201</v>
      </c>
      <c r="C50" s="1544"/>
      <c r="D50" s="1544"/>
      <c r="E50" s="1544"/>
      <c r="F50" s="1106" t="str">
        <f>VLOOKUP(B50,'[3]CÂY TRỒNG 2026'!$B$3:$D$10269,2,0)</f>
        <v>ha</v>
      </c>
      <c r="G50" s="1106">
        <f>VLOOKUP(B50,'[3]CÂY TRỒNG 2026'!$B$3:$D$10269,3,0)</f>
        <v>280000000</v>
      </c>
      <c r="H50" s="909">
        <f>VLOOKUP(B50,'CÂY TRỒNG 2026'!$B$3:$E$9990,4,0)</f>
        <v>0</v>
      </c>
      <c r="I50" s="870">
        <f>25/10000</f>
        <v>2.5000000000000001E-3</v>
      </c>
      <c r="J50" s="727">
        <v>0.8</v>
      </c>
      <c r="K50" s="1109">
        <f t="shared" si="6"/>
        <v>560000</v>
      </c>
      <c r="L50" s="934"/>
      <c r="M50" s="1048"/>
      <c r="N50" s="1110"/>
      <c r="Q50" s="1111"/>
    </row>
    <row r="51" spans="1:17" ht="28.5" customHeight="1" x14ac:dyDescent="0.25">
      <c r="A51" s="1480" t="s">
        <v>111</v>
      </c>
      <c r="B51" s="1480"/>
      <c r="C51" s="1480"/>
      <c r="D51" s="1480"/>
      <c r="E51" s="1480"/>
      <c r="F51" s="1480"/>
      <c r="G51" s="1480"/>
      <c r="H51" s="1480"/>
      <c r="I51" s="1480"/>
      <c r="J51" s="1480"/>
      <c r="K51" s="111">
        <f>SUM(K49:K50)</f>
        <v>3960000</v>
      </c>
      <c r="L51" s="872"/>
      <c r="M51" s="1112"/>
      <c r="N51" s="1091"/>
    </row>
    <row r="52" spans="1:17" ht="41.25" customHeight="1" x14ac:dyDescent="0.25">
      <c r="A52" s="1481" t="s">
        <v>10429</v>
      </c>
      <c r="B52" s="1482"/>
      <c r="C52" s="1482"/>
      <c r="D52" s="1482"/>
      <c r="E52" s="1482"/>
      <c r="F52" s="1482"/>
      <c r="G52" s="1482"/>
      <c r="H52" s="1482"/>
      <c r="I52" s="1482"/>
      <c r="J52" s="1482"/>
      <c r="K52" s="111">
        <f>IF(K25+K39+K46+K51&lt;20000000,2000000,IF(K25+K39+K46+K51&lt;50000000,4000000,IF(K25+K39+K46+K51&lt;100000000,8000000,IF(K25+K39+K46+K51&lt;200000000,12000000,IF(K25+K39+K46+K51&lt;500000000,16000000,20000000)))))</f>
        <v>20000000</v>
      </c>
      <c r="L52" s="112" t="s">
        <v>113</v>
      </c>
      <c r="N52" s="1113"/>
    </row>
    <row r="53" spans="1:17" ht="30" customHeight="1" x14ac:dyDescent="0.25">
      <c r="A53" s="1480" t="s">
        <v>10574</v>
      </c>
      <c r="B53" s="1480"/>
      <c r="C53" s="1480"/>
      <c r="D53" s="1480"/>
      <c r="E53" s="1480"/>
      <c r="F53" s="1480"/>
      <c r="G53" s="1480"/>
      <c r="H53" s="1480"/>
      <c r="I53" s="1480"/>
      <c r="J53" s="1480"/>
      <c r="K53" s="875">
        <f>K52+K51+K46+K25+K39</f>
        <v>705200590</v>
      </c>
      <c r="L53" s="872"/>
      <c r="M53" s="1114">
        <f>K52+K39+K25+K51+K46</f>
        <v>705200590</v>
      </c>
    </row>
    <row r="54" spans="1:17" s="116" customFormat="1" ht="37.5" customHeight="1" x14ac:dyDescent="0.25">
      <c r="A54" s="1483" t="s">
        <v>115</v>
      </c>
      <c r="B54" s="1483"/>
      <c r="C54" s="1483"/>
      <c r="D54" s="1483"/>
      <c r="E54" s="1483"/>
      <c r="F54" s="1483"/>
      <c r="G54" s="1483"/>
      <c r="H54" s="1483"/>
      <c r="I54" s="1483"/>
      <c r="J54" s="1483"/>
      <c r="K54" s="1483"/>
      <c r="L54" s="1483"/>
      <c r="M54" s="1081"/>
      <c r="O54" s="876"/>
      <c r="P54" s="876"/>
    </row>
    <row r="55" spans="1:17" s="119" customFormat="1" ht="37.5" customHeight="1" x14ac:dyDescent="0.25">
      <c r="A55" s="1479" t="s">
        <v>10375</v>
      </c>
      <c r="B55" s="1479"/>
      <c r="C55" s="1479"/>
      <c r="D55" s="1479"/>
      <c r="E55" s="1479"/>
      <c r="F55" s="1479"/>
      <c r="G55" s="1479"/>
      <c r="H55" s="1479"/>
      <c r="I55" s="1479"/>
      <c r="J55" s="1479"/>
      <c r="K55" s="1479"/>
      <c r="L55" s="1479"/>
      <c r="M55" s="1077"/>
      <c r="O55" s="876"/>
      <c r="P55" s="876"/>
    </row>
    <row r="56" spans="1:17" s="119" customFormat="1" ht="54" customHeight="1" x14ac:dyDescent="0.25">
      <c r="A56" s="1479" t="s">
        <v>117</v>
      </c>
      <c r="B56" s="1479"/>
      <c r="C56" s="1479"/>
      <c r="D56" s="1479"/>
      <c r="E56" s="1479"/>
      <c r="F56" s="1479"/>
      <c r="G56" s="1479"/>
      <c r="H56" s="1479"/>
      <c r="I56" s="1479"/>
      <c r="J56" s="1479"/>
      <c r="K56" s="877">
        <f>K53</f>
        <v>705200590</v>
      </c>
      <c r="L56" s="1078" t="s">
        <v>118</v>
      </c>
      <c r="M56" s="1077"/>
      <c r="O56" s="876"/>
      <c r="P56" s="876"/>
    </row>
    <row r="57" spans="1:17" s="119" customFormat="1" ht="14.25" x14ac:dyDescent="0.25">
      <c r="A57" s="1479" t="s">
        <v>119</v>
      </c>
      <c r="B57" s="1479"/>
      <c r="C57" s="1479"/>
      <c r="D57" s="1479"/>
      <c r="E57" s="1479"/>
      <c r="F57" s="1479"/>
      <c r="G57" s="1479"/>
      <c r="H57" s="1479"/>
      <c r="I57" s="1479"/>
      <c r="J57" s="1479"/>
      <c r="K57" s="1479"/>
      <c r="L57" s="1479"/>
      <c r="M57" s="1077"/>
      <c r="O57" s="876"/>
      <c r="P57" s="876"/>
    </row>
    <row r="58" spans="1:17" s="1115" customFormat="1" ht="15" customHeight="1" x14ac:dyDescent="0.25">
      <c r="A58" s="1484" t="s">
        <v>120</v>
      </c>
      <c r="B58" s="1484"/>
      <c r="C58" s="1484"/>
      <c r="D58" s="879"/>
      <c r="E58" s="879"/>
      <c r="F58" s="1485" t="s">
        <v>10444</v>
      </c>
      <c r="G58" s="1485"/>
      <c r="H58" s="1485"/>
      <c r="I58" s="1485"/>
      <c r="J58" s="1485"/>
      <c r="K58" s="879"/>
      <c r="L58" s="1077" t="s">
        <v>122</v>
      </c>
      <c r="M58" s="1077"/>
      <c r="O58" s="753"/>
      <c r="P58" s="753"/>
    </row>
    <row r="59" spans="1:17" s="1115" customFormat="1" x14ac:dyDescent="0.25">
      <c r="A59" s="880"/>
      <c r="B59" s="880"/>
      <c r="C59" s="880"/>
      <c r="L59" s="1077" t="s">
        <v>123</v>
      </c>
      <c r="M59" s="756"/>
      <c r="O59" s="753"/>
      <c r="P59" s="753"/>
    </row>
    <row r="60" spans="1:17" s="1115" customFormat="1" x14ac:dyDescent="0.25">
      <c r="A60" s="881"/>
      <c r="B60" s="761"/>
      <c r="C60" s="761"/>
      <c r="G60" s="761"/>
      <c r="H60" s="761"/>
      <c r="I60" s="882"/>
      <c r="L60" s="883"/>
      <c r="M60" s="761"/>
      <c r="O60" s="753"/>
      <c r="P60" s="753"/>
    </row>
    <row r="61" spans="1:17" s="1115" customFormat="1" x14ac:dyDescent="0.25">
      <c r="A61" s="881"/>
      <c r="B61" s="761"/>
      <c r="C61" s="761"/>
      <c r="G61" s="761"/>
      <c r="H61" s="761"/>
      <c r="I61" s="882"/>
      <c r="L61" s="883"/>
      <c r="M61" s="761"/>
      <c r="O61" s="753"/>
      <c r="P61" s="753"/>
    </row>
    <row r="62" spans="1:17" s="1115" customFormat="1" x14ac:dyDescent="0.25">
      <c r="A62" s="881"/>
      <c r="B62" s="761"/>
      <c r="C62" s="761"/>
      <c r="G62" s="761"/>
      <c r="H62" s="761"/>
      <c r="I62" s="882"/>
      <c r="L62" s="883"/>
      <c r="M62" s="761"/>
      <c r="O62" s="753"/>
      <c r="P62" s="753"/>
    </row>
    <row r="63" spans="1:17" s="1115" customFormat="1" x14ac:dyDescent="0.25">
      <c r="A63" s="881"/>
      <c r="B63" s="761"/>
      <c r="C63" s="761"/>
      <c r="G63" s="761"/>
      <c r="H63" s="761"/>
      <c r="I63" s="882"/>
      <c r="L63" s="883"/>
      <c r="M63" s="761"/>
      <c r="O63" s="753"/>
      <c r="P63" s="753"/>
    </row>
    <row r="64" spans="1:17" s="1115" customFormat="1" x14ac:dyDescent="0.25">
      <c r="A64" s="881"/>
      <c r="B64" s="761"/>
      <c r="C64" s="761"/>
      <c r="G64" s="761"/>
      <c r="H64" s="761"/>
      <c r="I64" s="882"/>
      <c r="L64" s="883"/>
      <c r="M64" s="761"/>
      <c r="O64" s="753"/>
      <c r="P64" s="753"/>
    </row>
    <row r="65" spans="1:16" s="1115" customFormat="1" x14ac:dyDescent="0.25">
      <c r="A65" s="881"/>
      <c r="B65" s="761"/>
      <c r="C65" s="761"/>
      <c r="G65" s="761"/>
      <c r="H65" s="761"/>
      <c r="I65" s="882"/>
      <c r="L65" s="883"/>
      <c r="M65" s="761"/>
      <c r="O65" s="753"/>
      <c r="P65" s="753"/>
    </row>
    <row r="66" spans="1:16" s="1115" customFormat="1" ht="22.5" customHeight="1" x14ac:dyDescent="0.25">
      <c r="A66" s="1486" t="s">
        <v>125</v>
      </c>
      <c r="B66" s="1486"/>
      <c r="C66" s="1486"/>
      <c r="D66" s="879"/>
      <c r="E66" s="879"/>
      <c r="F66" s="1485" t="s">
        <v>126</v>
      </c>
      <c r="G66" s="1485"/>
      <c r="H66" s="1485"/>
      <c r="I66" s="1485" t="s">
        <v>126</v>
      </c>
      <c r="J66" s="1485"/>
      <c r="K66" s="879"/>
      <c r="L66" s="1077" t="s">
        <v>127</v>
      </c>
      <c r="M66" s="756"/>
      <c r="O66" s="753"/>
      <c r="P66" s="753"/>
    </row>
  </sheetData>
  <mergeCells count="75">
    <mergeCell ref="B43:E43"/>
    <mergeCell ref="G43:H43"/>
    <mergeCell ref="B44:E44"/>
    <mergeCell ref="G44:H44"/>
    <mergeCell ref="B45:E45"/>
    <mergeCell ref="G45:H45"/>
    <mergeCell ref="A58:C58"/>
    <mergeCell ref="F58:J58"/>
    <mergeCell ref="B48:E48"/>
    <mergeCell ref="B49:E49"/>
    <mergeCell ref="B50:E50"/>
    <mergeCell ref="A51:J51"/>
    <mergeCell ref="A66:C66"/>
    <mergeCell ref="F66:J66"/>
    <mergeCell ref="A20:A21"/>
    <mergeCell ref="A22:A23"/>
    <mergeCell ref="G30:H30"/>
    <mergeCell ref="G31:H31"/>
    <mergeCell ref="G32:H32"/>
    <mergeCell ref="G33:H33"/>
    <mergeCell ref="A52:J52"/>
    <mergeCell ref="A53:J53"/>
    <mergeCell ref="A54:L54"/>
    <mergeCell ref="A55:L55"/>
    <mergeCell ref="A56:J56"/>
    <mergeCell ref="A57:L57"/>
    <mergeCell ref="A46:J46"/>
    <mergeCell ref="A47:L47"/>
    <mergeCell ref="A39:J39"/>
    <mergeCell ref="A40:L40"/>
    <mergeCell ref="B41:E41"/>
    <mergeCell ref="G41:H41"/>
    <mergeCell ref="B42:E42"/>
    <mergeCell ref="G42:H42"/>
    <mergeCell ref="B38:C38"/>
    <mergeCell ref="G38:H38"/>
    <mergeCell ref="A26:K26"/>
    <mergeCell ref="B27:H27"/>
    <mergeCell ref="I27:L27"/>
    <mergeCell ref="G28:H28"/>
    <mergeCell ref="G29:H29"/>
    <mergeCell ref="A35:H35"/>
    <mergeCell ref="B36:H36"/>
    <mergeCell ref="I36:L36"/>
    <mergeCell ref="B37:C37"/>
    <mergeCell ref="G37:H37"/>
    <mergeCell ref="G34:H34"/>
    <mergeCell ref="A30:A31"/>
    <mergeCell ref="A32:A33"/>
    <mergeCell ref="L29:L34"/>
    <mergeCell ref="E12:L12"/>
    <mergeCell ref="E15:L15"/>
    <mergeCell ref="A16:L16"/>
    <mergeCell ref="A17:L17"/>
    <mergeCell ref="A25:H25"/>
    <mergeCell ref="I18:J18"/>
    <mergeCell ref="I19:J19"/>
    <mergeCell ref="I20:J20"/>
    <mergeCell ref="I21:J21"/>
    <mergeCell ref="I22:J22"/>
    <mergeCell ref="I23:J23"/>
    <mergeCell ref="I24:J24"/>
    <mergeCell ref="I25:J25"/>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23"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55</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76"/>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10756</v>
      </c>
      <c r="F8" s="1442"/>
      <c r="G8" s="1442"/>
      <c r="H8" s="1442"/>
      <c r="I8" s="1442"/>
      <c r="J8" s="1442"/>
      <c r="K8" s="1442"/>
      <c r="L8" s="1442"/>
      <c r="N8" s="828"/>
      <c r="O8" s="823"/>
      <c r="P8" s="823"/>
    </row>
    <row r="9" spans="1:22" ht="34.5" customHeight="1" x14ac:dyDescent="0.25">
      <c r="A9" s="1443" t="s">
        <v>9</v>
      </c>
      <c r="B9" s="1443"/>
      <c r="C9" s="1443"/>
      <c r="D9" s="1443"/>
      <c r="E9" s="1444" t="s">
        <v>10757</v>
      </c>
      <c r="F9" s="1444"/>
      <c r="G9" s="1444"/>
      <c r="H9" s="1080"/>
      <c r="I9" s="1080"/>
      <c r="J9" s="1080"/>
      <c r="K9" s="1080"/>
      <c r="L9" s="1080"/>
      <c r="N9" s="828"/>
      <c r="O9" s="823"/>
      <c r="P9" s="823"/>
    </row>
    <row r="10" spans="1:22" ht="22.5" customHeight="1" x14ac:dyDescent="0.25">
      <c r="A10" s="1445" t="s">
        <v>11</v>
      </c>
      <c r="B10" s="1445"/>
      <c r="C10" s="1082"/>
      <c r="E10" s="75" t="s">
        <v>10619</v>
      </c>
      <c r="F10" s="832"/>
      <c r="G10" s="831"/>
      <c r="H10" s="831"/>
      <c r="I10" s="833"/>
      <c r="J10" s="832"/>
      <c r="K10" s="831"/>
      <c r="L10" s="834"/>
      <c r="N10" s="1269"/>
      <c r="O10" s="1269"/>
      <c r="P10" s="1269"/>
      <c r="Q10" s="1269"/>
      <c r="R10" s="1269"/>
      <c r="S10" s="1269"/>
      <c r="T10" s="1269"/>
    </row>
    <row r="11" spans="1:22" ht="22.5" x14ac:dyDescent="0.25">
      <c r="A11" s="1082" t="s">
        <v>13</v>
      </c>
      <c r="B11" s="1082"/>
      <c r="C11" s="1082"/>
      <c r="E11" s="891" t="s">
        <v>10758</v>
      </c>
      <c r="F11" s="832"/>
      <c r="G11" s="831"/>
      <c r="H11" s="831"/>
      <c r="I11" s="833"/>
      <c r="J11" s="832"/>
      <c r="K11" s="831"/>
      <c r="L11" s="834"/>
      <c r="N11" s="1075"/>
      <c r="O11" s="1075"/>
      <c r="P11" s="1075"/>
      <c r="Q11" s="1075"/>
      <c r="R11" s="1075"/>
      <c r="S11" s="1075"/>
      <c r="T11" s="1075"/>
    </row>
    <row r="12" spans="1:22" ht="81" customHeight="1" x14ac:dyDescent="0.25">
      <c r="A12" s="1082" t="s">
        <v>15</v>
      </c>
      <c r="B12" s="1082"/>
      <c r="C12" s="1082"/>
      <c r="E12" s="1532" t="s">
        <v>10521</v>
      </c>
      <c r="F12" s="1532"/>
      <c r="G12" s="1532"/>
      <c r="H12" s="1532"/>
      <c r="I12" s="1532"/>
      <c r="J12" s="1532"/>
      <c r="K12" s="1532"/>
      <c r="L12" s="1532"/>
      <c r="N12" s="1075"/>
      <c r="O12" s="1075"/>
      <c r="P12" s="1075"/>
      <c r="Q12" s="1075"/>
      <c r="R12" s="1075"/>
      <c r="S12" s="1075"/>
      <c r="T12" s="1075"/>
    </row>
    <row r="13" spans="1:22" ht="22.5" customHeight="1" x14ac:dyDescent="0.25">
      <c r="A13" s="1082" t="s">
        <v>17</v>
      </c>
      <c r="B13" s="1082"/>
      <c r="C13" s="1082"/>
      <c r="E13" s="836">
        <f>I21</f>
        <v>1196.5999999999999</v>
      </c>
      <c r="F13" s="1082" t="s">
        <v>367</v>
      </c>
      <c r="G13" s="831"/>
      <c r="H13" s="831"/>
      <c r="I13" s="833"/>
      <c r="J13" s="832"/>
      <c r="K13" s="831"/>
      <c r="L13" s="834"/>
      <c r="N13" s="1075"/>
      <c r="O13" s="1075"/>
      <c r="P13" s="1075"/>
      <c r="Q13" s="1075"/>
      <c r="R13" s="1075"/>
      <c r="S13" s="1075"/>
      <c r="T13" s="1075"/>
    </row>
    <row r="14" spans="1:22" ht="22.5" customHeight="1" x14ac:dyDescent="0.25">
      <c r="A14" s="1082" t="s">
        <v>19</v>
      </c>
      <c r="B14" s="1082"/>
      <c r="C14" s="1082"/>
      <c r="E14" s="75" t="s">
        <v>10445</v>
      </c>
      <c r="F14" s="832"/>
      <c r="G14" s="831"/>
      <c r="H14" s="831"/>
      <c r="I14" s="833"/>
      <c r="J14" s="832"/>
      <c r="K14" s="831"/>
      <c r="L14" s="834"/>
      <c r="N14" s="1075"/>
      <c r="O14" s="1075"/>
      <c r="P14" s="1075"/>
      <c r="Q14" s="1075"/>
      <c r="R14" s="1075"/>
      <c r="S14" s="1075"/>
      <c r="T14" s="1075"/>
    </row>
    <row r="15" spans="1:22" ht="132" customHeight="1" x14ac:dyDescent="0.25">
      <c r="A15" s="1082" t="s">
        <v>21</v>
      </c>
      <c r="B15" s="1082"/>
      <c r="C15" s="1082"/>
      <c r="E15" s="1446" t="s">
        <v>10759</v>
      </c>
      <c r="F15" s="1447"/>
      <c r="G15" s="1447"/>
      <c r="H15" s="1447"/>
      <c r="I15" s="1447"/>
      <c r="J15" s="1447"/>
      <c r="K15" s="1447"/>
      <c r="L15" s="1447"/>
      <c r="N15" s="1075"/>
      <c r="O15" s="1075"/>
      <c r="P15" s="1075"/>
      <c r="Q15" s="1075"/>
      <c r="R15" s="1075"/>
      <c r="S15" s="1075"/>
      <c r="T15" s="1075"/>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79" t="s">
        <v>25</v>
      </c>
      <c r="B18" s="1079" t="s">
        <v>26</v>
      </c>
      <c r="C18" s="1079" t="s">
        <v>27</v>
      </c>
      <c r="D18" s="1083" t="s">
        <v>10361</v>
      </c>
      <c r="E18" s="1083" t="s">
        <v>29</v>
      </c>
      <c r="F18" s="1083" t="s">
        <v>30</v>
      </c>
      <c r="G18" s="1083" t="s">
        <v>10362</v>
      </c>
      <c r="H18" s="1083" t="s">
        <v>10745</v>
      </c>
      <c r="I18" s="1562" t="s">
        <v>10363</v>
      </c>
      <c r="J18" s="1563"/>
      <c r="K18" s="1083" t="s">
        <v>10364</v>
      </c>
      <c r="L18" s="49" t="s">
        <v>10761</v>
      </c>
      <c r="M18" s="1093">
        <v>550000</v>
      </c>
      <c r="N18" s="1007"/>
      <c r="O18" s="1007"/>
      <c r="P18" s="1007"/>
      <c r="Q18" s="1007"/>
      <c r="R18" s="1007"/>
      <c r="S18" s="1007"/>
      <c r="T18" s="1007"/>
    </row>
    <row r="19" spans="1:20" s="1016" customFormat="1" ht="75.75" customHeight="1" x14ac:dyDescent="0.25">
      <c r="A19" s="1090">
        <v>1</v>
      </c>
      <c r="B19" s="899">
        <v>338</v>
      </c>
      <c r="C19" s="899">
        <v>74</v>
      </c>
      <c r="D19" s="35" t="s">
        <v>18</v>
      </c>
      <c r="E19" s="901" t="s">
        <v>10450</v>
      </c>
      <c r="F19" s="1043">
        <v>2</v>
      </c>
      <c r="G19" s="1094">
        <f>530000*0.3</f>
        <v>159000</v>
      </c>
      <c r="H19" s="1116">
        <v>1.19</v>
      </c>
      <c r="I19" s="1510">
        <v>769.2</v>
      </c>
      <c r="J19" s="1511"/>
      <c r="K19" s="844">
        <f>ROUND(G19*H19*I19,)</f>
        <v>145540332</v>
      </c>
      <c r="L19" s="1523" t="s">
        <v>10521</v>
      </c>
      <c r="M19" s="1062">
        <f>M18*1.19</f>
        <v>654500</v>
      </c>
      <c r="N19" s="1007"/>
      <c r="O19" s="1007"/>
      <c r="P19" s="1007"/>
      <c r="Q19" s="1007"/>
      <c r="R19" s="1007"/>
      <c r="S19" s="1007"/>
      <c r="T19" s="1007"/>
    </row>
    <row r="20" spans="1:20" s="1016" customFormat="1" ht="68.25" customHeight="1" x14ac:dyDescent="0.25">
      <c r="A20" s="1090">
        <v>2</v>
      </c>
      <c r="B20" s="899">
        <v>278</v>
      </c>
      <c r="C20" s="899">
        <v>74</v>
      </c>
      <c r="D20" s="35" t="s">
        <v>18</v>
      </c>
      <c r="E20" s="901" t="s">
        <v>10450</v>
      </c>
      <c r="F20" s="1043">
        <v>2</v>
      </c>
      <c r="G20" s="1094">
        <f>530000*0.3</f>
        <v>159000</v>
      </c>
      <c r="H20" s="1116">
        <v>1.19</v>
      </c>
      <c r="I20" s="1510">
        <v>427.4</v>
      </c>
      <c r="J20" s="1511">
        <v>1</v>
      </c>
      <c r="K20" s="844">
        <f>ROUND(G20*H20*I20,)</f>
        <v>80868354</v>
      </c>
      <c r="L20" s="1524"/>
      <c r="M20" s="1062"/>
      <c r="N20" s="1007"/>
      <c r="O20" s="1007"/>
      <c r="P20" s="1007"/>
      <c r="Q20" s="1007"/>
      <c r="R20" s="1007"/>
      <c r="S20" s="1007"/>
      <c r="T20" s="1007"/>
    </row>
    <row r="21" spans="1:20" ht="33.75" customHeight="1" x14ac:dyDescent="0.25">
      <c r="A21" s="1480" t="s">
        <v>39</v>
      </c>
      <c r="B21" s="1480"/>
      <c r="C21" s="1480"/>
      <c r="D21" s="1480"/>
      <c r="E21" s="1480"/>
      <c r="F21" s="1480"/>
      <c r="G21" s="1480"/>
      <c r="H21" s="1480"/>
      <c r="I21" s="1512">
        <f>SUM(I19:I20)</f>
        <v>1196.5999999999999</v>
      </c>
      <c r="J21" s="1513"/>
      <c r="K21" s="848">
        <f>SUM(K19:K20)</f>
        <v>226408686</v>
      </c>
      <c r="L21" s="849"/>
      <c r="N21" s="1007"/>
      <c r="O21" s="1007"/>
      <c r="P21" s="1007"/>
      <c r="Q21" s="1007"/>
      <c r="R21" s="1007"/>
      <c r="S21" s="1007"/>
      <c r="T21" s="1007"/>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1095"/>
      <c r="B24" s="850" t="s">
        <v>26</v>
      </c>
      <c r="C24" s="851" t="s">
        <v>27</v>
      </c>
      <c r="D24" s="1097" t="s">
        <v>10361</v>
      </c>
      <c r="E24" s="1097" t="s">
        <v>29</v>
      </c>
      <c r="F24" s="1097" t="s">
        <v>30</v>
      </c>
      <c r="G24" s="1564" t="s">
        <v>31</v>
      </c>
      <c r="H24" s="1564"/>
      <c r="I24" s="1098" t="s">
        <v>33</v>
      </c>
      <c r="J24" s="1097" t="s">
        <v>44</v>
      </c>
      <c r="K24" s="1097" t="s">
        <v>35</v>
      </c>
      <c r="L24" s="49" t="s">
        <v>41</v>
      </c>
      <c r="M24" s="1081"/>
    </row>
    <row r="25" spans="1:20" ht="35.25" customHeight="1" x14ac:dyDescent="0.25">
      <c r="A25" s="1104">
        <f t="shared" ref="A25:G26" si="0">A19</f>
        <v>1</v>
      </c>
      <c r="B25" s="1104">
        <f t="shared" si="0"/>
        <v>338</v>
      </c>
      <c r="C25" s="36">
        <f t="shared" si="0"/>
        <v>74</v>
      </c>
      <c r="D25" s="1104" t="str">
        <f t="shared" si="0"/>
        <v>m²</v>
      </c>
      <c r="E25" s="1104" t="str">
        <f t="shared" si="0"/>
        <v>LUK</v>
      </c>
      <c r="F25" s="60">
        <f t="shared" si="0"/>
        <v>2</v>
      </c>
      <c r="G25" s="1558">
        <f t="shared" si="0"/>
        <v>159000</v>
      </c>
      <c r="H25" s="1558"/>
      <c r="I25" s="1100">
        <f>I19</f>
        <v>769.2</v>
      </c>
      <c r="J25" s="839">
        <v>1.5</v>
      </c>
      <c r="K25" s="1101">
        <f>G25*I25*J25</f>
        <v>183454200</v>
      </c>
      <c r="L25" s="1521" t="s">
        <v>10367</v>
      </c>
      <c r="M25" s="1081"/>
    </row>
    <row r="26" spans="1:20" ht="35.25" customHeight="1" x14ac:dyDescent="0.25">
      <c r="A26" s="1104">
        <f t="shared" si="0"/>
        <v>2</v>
      </c>
      <c r="B26" s="1104">
        <f t="shared" si="0"/>
        <v>278</v>
      </c>
      <c r="C26" s="36">
        <f t="shared" si="0"/>
        <v>74</v>
      </c>
      <c r="D26" s="1104" t="str">
        <f t="shared" si="0"/>
        <v>m²</v>
      </c>
      <c r="E26" s="1104" t="str">
        <f t="shared" si="0"/>
        <v>LUK</v>
      </c>
      <c r="F26" s="60">
        <f t="shared" si="0"/>
        <v>2</v>
      </c>
      <c r="G26" s="1558">
        <f t="shared" si="0"/>
        <v>159000</v>
      </c>
      <c r="H26" s="1558"/>
      <c r="I26" s="1100">
        <f>I20</f>
        <v>427.4</v>
      </c>
      <c r="J26" s="839">
        <v>1.5</v>
      </c>
      <c r="K26" s="1101">
        <f>G26*I26*J26</f>
        <v>101934900</v>
      </c>
      <c r="L26" s="1522"/>
      <c r="M26" s="1081"/>
    </row>
    <row r="27" spans="1:20" s="116" customFormat="1" ht="33" customHeight="1" x14ac:dyDescent="0.25">
      <c r="A27" s="1289" t="s">
        <v>10368</v>
      </c>
      <c r="B27" s="1289"/>
      <c r="C27" s="1289"/>
      <c r="D27" s="1289"/>
      <c r="E27" s="1289"/>
      <c r="F27" s="1289"/>
      <c r="G27" s="1289"/>
      <c r="H27" s="1289"/>
      <c r="I27" s="846">
        <f>SUM(I25:I26)</f>
        <v>1196.5999999999999</v>
      </c>
      <c r="J27" s="893"/>
      <c r="K27" s="894">
        <f>SUM(K25:K26)</f>
        <v>285389100</v>
      </c>
      <c r="L27" s="895"/>
      <c r="M27" s="1081"/>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1016" customFormat="1" ht="67.5" customHeight="1" x14ac:dyDescent="0.25">
      <c r="A29" s="1104"/>
      <c r="B29" s="1564" t="s">
        <v>10371</v>
      </c>
      <c r="C29" s="1564"/>
      <c r="D29" s="1097" t="s">
        <v>50</v>
      </c>
      <c r="E29" s="1097" t="s">
        <v>51</v>
      </c>
      <c r="F29" s="1097" t="s">
        <v>52</v>
      </c>
      <c r="G29" s="1564" t="s">
        <v>53</v>
      </c>
      <c r="H29" s="1564"/>
      <c r="I29" s="1102" t="s">
        <v>54</v>
      </c>
      <c r="J29" s="1097" t="s">
        <v>44</v>
      </c>
      <c r="K29" s="1103" t="s">
        <v>35</v>
      </c>
      <c r="L29" s="861" t="s">
        <v>41</v>
      </c>
      <c r="M29" s="821"/>
      <c r="O29" s="862"/>
      <c r="P29" s="862"/>
    </row>
    <row r="30" spans="1:20" ht="34.5" customHeight="1" x14ac:dyDescent="0.25">
      <c r="A30" s="1104"/>
      <c r="B30" s="1285" t="s">
        <v>10372</v>
      </c>
      <c r="C30" s="1285"/>
      <c r="D30" s="1104"/>
      <c r="E30" s="1104" t="s">
        <v>56</v>
      </c>
      <c r="F30" s="1104">
        <v>6</v>
      </c>
      <c r="G30" s="1565">
        <f>20000*30</f>
        <v>600000</v>
      </c>
      <c r="H30" s="1565"/>
      <c r="I30" s="1104">
        <v>1</v>
      </c>
      <c r="J30" s="727">
        <v>0.5</v>
      </c>
      <c r="K30" s="1105">
        <f>F30*G30*I30*J30</f>
        <v>1800000</v>
      </c>
      <c r="L30" s="74"/>
      <c r="M30" s="1042"/>
      <c r="O30" s="823"/>
      <c r="P30" s="823"/>
    </row>
    <row r="31" spans="1:20" ht="30.75" customHeight="1" x14ac:dyDescent="0.25">
      <c r="A31" s="1289" t="s">
        <v>10373</v>
      </c>
      <c r="B31" s="1289"/>
      <c r="C31" s="1289"/>
      <c r="D31" s="1289"/>
      <c r="E31" s="1289"/>
      <c r="F31" s="1289"/>
      <c r="G31" s="1289"/>
      <c r="H31" s="1289"/>
      <c r="I31" s="1289"/>
      <c r="J31" s="1289"/>
      <c r="K31" s="76">
        <f>K27+K30</f>
        <v>287189100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083" t="s">
        <v>60</v>
      </c>
      <c r="G33" s="1480" t="s">
        <v>31</v>
      </c>
      <c r="H33" s="1480"/>
      <c r="I33" s="865" t="s">
        <v>61</v>
      </c>
      <c r="J33" s="866" t="s">
        <v>34</v>
      </c>
      <c r="K33" s="1079" t="s">
        <v>35</v>
      </c>
      <c r="L33" s="853" t="s">
        <v>41</v>
      </c>
    </row>
    <row r="34" spans="1:17" ht="40.5" hidden="1" customHeight="1" x14ac:dyDescent="0.25">
      <c r="A34" s="1104">
        <v>1</v>
      </c>
      <c r="B34" s="1508" t="str">
        <f>'vật kiến trúc 2026'!B440</f>
        <v>Đồng hồ điện phụ</v>
      </c>
      <c r="C34" s="1508"/>
      <c r="D34" s="1508"/>
      <c r="E34" s="1508"/>
      <c r="F34" s="1106" t="str">
        <f>VLOOKUP(B34,'[3]vật kiến trúc 2026'!$B$3:$D$442,2,0)</f>
        <v>cái</v>
      </c>
      <c r="G34" s="1566">
        <f>VLOOKUP(B34,'[3]vật kiến trúc 2026'!B31:$D$442,3,0)</f>
        <v>750000</v>
      </c>
      <c r="H34" s="1566"/>
      <c r="I34" s="936">
        <v>1</v>
      </c>
      <c r="J34" s="868">
        <v>0.8</v>
      </c>
      <c r="K34" s="844">
        <f t="shared" ref="K34:K37" si="1">ROUND(G34*I34*J34,)</f>
        <v>600000</v>
      </c>
      <c r="L34" s="869" t="e">
        <f>VLOOKUP(B34,'[3]vật kiến trúc 2026'!B32:$L$442,4,0)</f>
        <v>#REF!</v>
      </c>
    </row>
    <row r="35" spans="1:17" ht="40.5" hidden="1" customHeight="1" x14ac:dyDescent="0.25">
      <c r="A35" s="1104">
        <v>2</v>
      </c>
      <c r="B35" s="1508" t="str">
        <f>'vật kiến trúc 2026'!B277</f>
        <v>Trụ sắt tráng kẽm D90 cao 6m</v>
      </c>
      <c r="C35" s="1508"/>
      <c r="D35" s="1508"/>
      <c r="E35" s="1508"/>
      <c r="F35" s="1106" t="str">
        <f>VLOOKUP(B35,'[3]vật kiến trúc 2026'!$B$3:$D$442,2,0)</f>
        <v>trụ</v>
      </c>
      <c r="G35" s="1566">
        <f>VLOOKUP(B35,'[3]vật kiến trúc 2026'!B32:$D$442,3,0)</f>
        <v>864000</v>
      </c>
      <c r="H35" s="1566"/>
      <c r="I35" s="936">
        <v>4</v>
      </c>
      <c r="J35" s="868">
        <v>0.8</v>
      </c>
      <c r="K35" s="844">
        <f t="shared" si="1"/>
        <v>2764800</v>
      </c>
      <c r="L35" s="869" t="str">
        <f>VLOOKUP(B35,'[3]vật kiến trúc 2026'!B33:$L$442,4,0)</f>
        <v>áp bằng trụ điện bằng ống sắt tráng kẽm D90</v>
      </c>
    </row>
    <row r="36" spans="1:17" ht="40.5" hidden="1" customHeight="1" x14ac:dyDescent="0.25">
      <c r="A36" s="1104">
        <v>3</v>
      </c>
      <c r="B36" s="1508" t="str">
        <f>'vật kiến trúc 2026'!B35</f>
        <v>Giếng khoan Ф 140, ống chống nhựa</v>
      </c>
      <c r="C36" s="1508"/>
      <c r="D36" s="1508"/>
      <c r="E36" s="1508"/>
      <c r="F36" s="1106" t="str">
        <f>VLOOKUP(B36,'[3]vật kiến trúc 2026'!$B$3:$D$442,2,0)</f>
        <v>mét</v>
      </c>
      <c r="G36" s="1566">
        <f>VLOOKUP(B36,'[3]vật kiến trúc 2026'!B33:$D$442,3,0)</f>
        <v>864000</v>
      </c>
      <c r="H36" s="1566"/>
      <c r="I36" s="906">
        <v>69</v>
      </c>
      <c r="J36" s="868">
        <v>0.8</v>
      </c>
      <c r="K36" s="844">
        <f t="shared" si="1"/>
        <v>47692800</v>
      </c>
      <c r="L36" s="869" t="e">
        <f>VLOOKUP(B36,'[3]vật kiến trúc 2026'!B34:$L$442,4,0)</f>
        <v>#REF!</v>
      </c>
    </row>
    <row r="37" spans="1:17" ht="40.5" hidden="1" customHeight="1" x14ac:dyDescent="0.25">
      <c r="A37" s="1104">
        <v>4</v>
      </c>
      <c r="B37" s="1508" t="str">
        <f>B36</f>
        <v>Giếng khoan Ф 140, ống chống nhựa</v>
      </c>
      <c r="C37" s="1508"/>
      <c r="D37" s="1508"/>
      <c r="E37" s="1508"/>
      <c r="F37" s="1106" t="str">
        <f>VLOOKUP(B37,'[3]vật kiến trúc 2026'!$B$3:$D$442,2,0)</f>
        <v>mét</v>
      </c>
      <c r="G37" s="1566">
        <f>VLOOKUP(B37,'[3]vật kiến trúc 2026'!B34:$D$442,3,0)</f>
        <v>864000</v>
      </c>
      <c r="H37" s="1566"/>
      <c r="I37" s="906">
        <v>48</v>
      </c>
      <c r="J37" s="868">
        <v>0.8</v>
      </c>
      <c r="K37" s="844">
        <f t="shared" si="1"/>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03"/>
      <c r="N39" s="1107"/>
      <c r="O39" s="931"/>
    </row>
    <row r="40" spans="1:17" ht="56.25" customHeight="1" x14ac:dyDescent="0.25">
      <c r="A40" s="1079" t="s">
        <v>25</v>
      </c>
      <c r="B40" s="1480" t="s">
        <v>87</v>
      </c>
      <c r="C40" s="1480"/>
      <c r="D40" s="1480"/>
      <c r="E40" s="1480"/>
      <c r="F40" s="1079" t="s">
        <v>60</v>
      </c>
      <c r="G40" s="1079" t="s">
        <v>31</v>
      </c>
      <c r="H40" s="1083" t="s">
        <v>10516</v>
      </c>
      <c r="I40" s="865" t="s">
        <v>61</v>
      </c>
      <c r="J40" s="866" t="s">
        <v>34</v>
      </c>
      <c r="K40" s="1079" t="s">
        <v>35</v>
      </c>
      <c r="L40" s="853" t="s">
        <v>41</v>
      </c>
      <c r="M40" s="1091">
        <f>I27</f>
        <v>1196.5999999999999</v>
      </c>
      <c r="N40" s="1016"/>
      <c r="O40" s="927"/>
      <c r="P40" s="928"/>
      <c r="Q40" s="1108"/>
    </row>
    <row r="41" spans="1:17" ht="39" customHeight="1" x14ac:dyDescent="0.25">
      <c r="A41" s="1104">
        <v>1</v>
      </c>
      <c r="B41" s="1544" t="str">
        <f>'CÂY TRỒNG 2026'!B4</f>
        <v>Cây lúa Hè Thu, Mùa</v>
      </c>
      <c r="C41" s="1544"/>
      <c r="D41" s="1544"/>
      <c r="E41" s="1544"/>
      <c r="F41" s="1106" t="str">
        <f>VLOOKUP(B41,'[3]CÂY TRỒNG 2026'!$B$3:$D$10269,2,0)</f>
        <v>ha</v>
      </c>
      <c r="G41" s="1106">
        <f>VLOOKUP(B41,'[3]CÂY TRỒNG 2026'!$B$3:$D$10269,3,0)</f>
        <v>25500000</v>
      </c>
      <c r="H41" s="909">
        <f>VLOOKUP(B41,'CÂY TRỒNG 2026'!$B$3:$E$9990,4,0)</f>
        <v>0</v>
      </c>
      <c r="I41" s="870">
        <f>I21/10000</f>
        <v>0.11965999999999999</v>
      </c>
      <c r="J41" s="727">
        <v>1</v>
      </c>
      <c r="K41" s="1109">
        <f t="shared" ref="K41" si="2">ROUND(G41*I41*J41,)</f>
        <v>3051330</v>
      </c>
      <c r="L41" s="934"/>
      <c r="M41" s="1048">
        <f>625+25</f>
        <v>650</v>
      </c>
      <c r="N41" s="1110"/>
      <c r="Q41" s="1111"/>
    </row>
    <row r="42" spans="1:17" ht="28.5" customHeight="1" x14ac:dyDescent="0.25">
      <c r="A42" s="1480" t="s">
        <v>111</v>
      </c>
      <c r="B42" s="1480"/>
      <c r="C42" s="1480"/>
      <c r="D42" s="1480"/>
      <c r="E42" s="1480"/>
      <c r="F42" s="1480"/>
      <c r="G42" s="1480"/>
      <c r="H42" s="1480"/>
      <c r="I42" s="1480"/>
      <c r="J42" s="1480"/>
      <c r="K42" s="111">
        <f>SUM(K41:K41)</f>
        <v>3051330</v>
      </c>
      <c r="L42" s="872"/>
      <c r="M42" s="1112"/>
      <c r="N42" s="1091"/>
    </row>
    <row r="43" spans="1:17" ht="41.25" customHeight="1" x14ac:dyDescent="0.25">
      <c r="A43" s="1481" t="s">
        <v>10429</v>
      </c>
      <c r="B43" s="1482"/>
      <c r="C43" s="1482"/>
      <c r="D43" s="1482"/>
      <c r="E43" s="1482"/>
      <c r="F43" s="1482"/>
      <c r="G43" s="1482"/>
      <c r="H43" s="1482"/>
      <c r="I43" s="1482"/>
      <c r="J43" s="1482"/>
      <c r="K43" s="111">
        <f>IF(K21+K31+K38+K42&lt;20000000,2000000,IF(K21+K31+K38+K42&lt;50000000,4000000,IF(K21+K31+K38+K42&lt;100000000,8000000,IF(K21+K31+K38+K42&lt;200000000,12000000,IF(K21+K31+K38+K42&lt;500000000,16000000,20000000)))))</f>
        <v>20000000</v>
      </c>
      <c r="L43" s="112" t="s">
        <v>113</v>
      </c>
      <c r="N43" s="1113"/>
    </row>
    <row r="44" spans="1:17" ht="30" customHeight="1" x14ac:dyDescent="0.25">
      <c r="A44" s="1480" t="s">
        <v>10574</v>
      </c>
      <c r="B44" s="1480"/>
      <c r="C44" s="1480"/>
      <c r="D44" s="1480"/>
      <c r="E44" s="1480"/>
      <c r="F44" s="1480"/>
      <c r="G44" s="1480"/>
      <c r="H44" s="1480"/>
      <c r="I44" s="1480"/>
      <c r="J44" s="1480"/>
      <c r="K44" s="875">
        <f>K43+K42+K38+K21+K31</f>
        <v>536649116</v>
      </c>
      <c r="L44" s="872"/>
      <c r="M44" s="1114">
        <f>K43+K31+K21+K42+K38</f>
        <v>536649116</v>
      </c>
    </row>
    <row r="45" spans="1:17" s="116" customFormat="1" ht="37.5" customHeight="1" x14ac:dyDescent="0.25">
      <c r="A45" s="1483" t="s">
        <v>115</v>
      </c>
      <c r="B45" s="1483"/>
      <c r="C45" s="1483"/>
      <c r="D45" s="1483"/>
      <c r="E45" s="1483"/>
      <c r="F45" s="1483"/>
      <c r="G45" s="1483"/>
      <c r="H45" s="1483"/>
      <c r="I45" s="1483"/>
      <c r="J45" s="1483"/>
      <c r="K45" s="1483"/>
      <c r="L45" s="1483"/>
      <c r="M45" s="1081"/>
      <c r="O45" s="876"/>
      <c r="P45" s="876"/>
    </row>
    <row r="46" spans="1:17" s="119" customFormat="1" ht="37.5" customHeight="1" x14ac:dyDescent="0.25">
      <c r="A46" s="1479" t="s">
        <v>10375</v>
      </c>
      <c r="B46" s="1479"/>
      <c r="C46" s="1479"/>
      <c r="D46" s="1479"/>
      <c r="E46" s="1479"/>
      <c r="F46" s="1479"/>
      <c r="G46" s="1479"/>
      <c r="H46" s="1479"/>
      <c r="I46" s="1479"/>
      <c r="J46" s="1479"/>
      <c r="K46" s="1479"/>
      <c r="L46" s="1479"/>
      <c r="M46" s="1077"/>
      <c r="O46" s="876"/>
      <c r="P46" s="876"/>
    </row>
    <row r="47" spans="1:17" s="119" customFormat="1" ht="54" customHeight="1" x14ac:dyDescent="0.25">
      <c r="A47" s="1479" t="s">
        <v>117</v>
      </c>
      <c r="B47" s="1479"/>
      <c r="C47" s="1479"/>
      <c r="D47" s="1479"/>
      <c r="E47" s="1479"/>
      <c r="F47" s="1479"/>
      <c r="G47" s="1479"/>
      <c r="H47" s="1479"/>
      <c r="I47" s="1479"/>
      <c r="J47" s="1479"/>
      <c r="K47" s="877">
        <f>K44</f>
        <v>536649116</v>
      </c>
      <c r="L47" s="1078" t="s">
        <v>118</v>
      </c>
      <c r="M47" s="1077"/>
      <c r="O47" s="876"/>
      <c r="P47" s="876"/>
    </row>
    <row r="48" spans="1:17" s="119" customFormat="1" ht="14.25" x14ac:dyDescent="0.25">
      <c r="A48" s="1479" t="s">
        <v>119</v>
      </c>
      <c r="B48" s="1479"/>
      <c r="C48" s="1479"/>
      <c r="D48" s="1479"/>
      <c r="E48" s="1479"/>
      <c r="F48" s="1479"/>
      <c r="G48" s="1479"/>
      <c r="H48" s="1479"/>
      <c r="I48" s="1479"/>
      <c r="J48" s="1479"/>
      <c r="K48" s="1479"/>
      <c r="L48" s="1479"/>
      <c r="M48" s="1077"/>
      <c r="O48" s="876"/>
      <c r="P48" s="876"/>
    </row>
    <row r="49" spans="1:16" s="1115" customFormat="1" ht="15" customHeight="1" x14ac:dyDescent="0.25">
      <c r="A49" s="1484" t="s">
        <v>120</v>
      </c>
      <c r="B49" s="1484"/>
      <c r="C49" s="1484"/>
      <c r="D49" s="879"/>
      <c r="E49" s="879"/>
      <c r="F49" s="1485" t="s">
        <v>10444</v>
      </c>
      <c r="G49" s="1485"/>
      <c r="H49" s="1485"/>
      <c r="I49" s="1485"/>
      <c r="J49" s="1485"/>
      <c r="K49" s="879"/>
      <c r="L49" s="1077" t="s">
        <v>122</v>
      </c>
      <c r="M49" s="1077"/>
      <c r="O49" s="753"/>
      <c r="P49" s="753"/>
    </row>
    <row r="50" spans="1:16" s="1115" customFormat="1" x14ac:dyDescent="0.25">
      <c r="A50" s="880"/>
      <c r="B50" s="880"/>
      <c r="C50" s="880"/>
      <c r="L50" s="1077" t="s">
        <v>123</v>
      </c>
      <c r="M50" s="756"/>
      <c r="O50" s="753"/>
      <c r="P50" s="753"/>
    </row>
    <row r="51" spans="1:16" s="1115" customFormat="1" x14ac:dyDescent="0.25">
      <c r="A51" s="881"/>
      <c r="B51" s="761"/>
      <c r="C51" s="761"/>
      <c r="G51" s="761"/>
      <c r="H51" s="761"/>
      <c r="I51" s="882"/>
      <c r="L51" s="883"/>
      <c r="M51" s="761"/>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ht="22.5" customHeight="1" x14ac:dyDescent="0.25">
      <c r="A57" s="1486" t="s">
        <v>125</v>
      </c>
      <c r="B57" s="1486"/>
      <c r="C57" s="1486"/>
      <c r="D57" s="879"/>
      <c r="E57" s="879"/>
      <c r="F57" s="1485" t="s">
        <v>126</v>
      </c>
      <c r="G57" s="1485"/>
      <c r="H57" s="1485"/>
      <c r="I57" s="1485" t="s">
        <v>126</v>
      </c>
      <c r="J57" s="1485"/>
      <c r="K57" s="879"/>
      <c r="L57" s="1077" t="s">
        <v>127</v>
      </c>
      <c r="M57" s="756"/>
      <c r="O57" s="753"/>
      <c r="P57" s="753"/>
    </row>
  </sheetData>
  <mergeCells count="63">
    <mergeCell ref="A57:C57"/>
    <mergeCell ref="F57:J57"/>
    <mergeCell ref="L19:L20"/>
    <mergeCell ref="A45:L45"/>
    <mergeCell ref="A46:L46"/>
    <mergeCell ref="A47:J47"/>
    <mergeCell ref="A48:L48"/>
    <mergeCell ref="A49:C49"/>
    <mergeCell ref="F49:J49"/>
    <mergeCell ref="B40:E40"/>
    <mergeCell ref="B41:E41"/>
    <mergeCell ref="A42:J42"/>
    <mergeCell ref="A43:J43"/>
    <mergeCell ref="A44:J44"/>
    <mergeCell ref="B36:E36"/>
    <mergeCell ref="G36:H36"/>
    <mergeCell ref="B37:E37"/>
    <mergeCell ref="G37:H37"/>
    <mergeCell ref="A38:J38"/>
    <mergeCell ref="A39:L39"/>
    <mergeCell ref="A32:L32"/>
    <mergeCell ref="B33:E33"/>
    <mergeCell ref="G33:H33"/>
    <mergeCell ref="B34:E34"/>
    <mergeCell ref="G34:H34"/>
    <mergeCell ref="B35:E35"/>
    <mergeCell ref="G35:H35"/>
    <mergeCell ref="A31:J31"/>
    <mergeCell ref="G26:H26"/>
    <mergeCell ref="A27:H27"/>
    <mergeCell ref="B28:H28"/>
    <mergeCell ref="A21:H21"/>
    <mergeCell ref="A22:K22"/>
    <mergeCell ref="B23:H23"/>
    <mergeCell ref="I23:L23"/>
    <mergeCell ref="G24:H24"/>
    <mergeCell ref="G25:H25"/>
    <mergeCell ref="L25:L26"/>
    <mergeCell ref="I28:L28"/>
    <mergeCell ref="B29:C29"/>
    <mergeCell ref="G29:H29"/>
    <mergeCell ref="B30:C30"/>
    <mergeCell ref="G30:H30"/>
    <mergeCell ref="A6:L6"/>
    <mergeCell ref="E12:L12"/>
    <mergeCell ref="E15:L15"/>
    <mergeCell ref="A16:L16"/>
    <mergeCell ref="A17:L17"/>
    <mergeCell ref="A7:L7"/>
    <mergeCell ref="E8:L8"/>
    <mergeCell ref="A9:D9"/>
    <mergeCell ref="E9:G9"/>
    <mergeCell ref="A10:B10"/>
    <mergeCell ref="A2:G2"/>
    <mergeCell ref="I2:L2"/>
    <mergeCell ref="A3:G3"/>
    <mergeCell ref="I3:L3"/>
    <mergeCell ref="I5:L5"/>
    <mergeCell ref="I18:J18"/>
    <mergeCell ref="I19:J19"/>
    <mergeCell ref="I20:J20"/>
    <mergeCell ref="I21:J21"/>
    <mergeCell ref="N10:T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0"/>
  <sheetViews>
    <sheetView topLeftCell="A30"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56</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76"/>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10763</v>
      </c>
      <c r="F8" s="1442"/>
      <c r="G8" s="1442"/>
      <c r="H8" s="1442"/>
      <c r="I8" s="1442"/>
      <c r="J8" s="1442"/>
      <c r="K8" s="1442"/>
      <c r="L8" s="1442"/>
      <c r="N8" s="828"/>
      <c r="O8" s="823"/>
      <c r="P8" s="823"/>
    </row>
    <row r="9" spans="1:22" ht="34.5" customHeight="1" x14ac:dyDescent="0.25">
      <c r="A9" s="1443" t="s">
        <v>9</v>
      </c>
      <c r="B9" s="1443"/>
      <c r="C9" s="1443"/>
      <c r="D9" s="1443"/>
      <c r="E9" s="1444" t="s">
        <v>10764</v>
      </c>
      <c r="F9" s="1444"/>
      <c r="G9" s="1444"/>
      <c r="H9" s="1080"/>
      <c r="I9" s="1080"/>
      <c r="J9" s="1080"/>
      <c r="K9" s="1080"/>
      <c r="L9" s="1080"/>
      <c r="N9" s="828"/>
      <c r="O9" s="823"/>
      <c r="P9" s="823"/>
    </row>
    <row r="10" spans="1:22" ht="22.5" customHeight="1" x14ac:dyDescent="0.25">
      <c r="A10" s="1445" t="s">
        <v>11</v>
      </c>
      <c r="B10" s="1445"/>
      <c r="C10" s="1082"/>
      <c r="E10" s="75" t="s">
        <v>10762</v>
      </c>
      <c r="F10" s="832"/>
      <c r="G10" s="831"/>
      <c r="H10" s="831"/>
      <c r="I10" s="833"/>
      <c r="J10" s="832"/>
      <c r="K10" s="831"/>
      <c r="L10" s="834"/>
      <c r="N10" s="1269"/>
      <c r="O10" s="1269"/>
      <c r="P10" s="1269"/>
      <c r="Q10" s="1269"/>
      <c r="R10" s="1269"/>
      <c r="S10" s="1269"/>
      <c r="T10" s="1269"/>
    </row>
    <row r="11" spans="1:22" ht="22.5" x14ac:dyDescent="0.25">
      <c r="A11" s="1082" t="s">
        <v>13</v>
      </c>
      <c r="B11" s="1082"/>
      <c r="C11" s="1082"/>
      <c r="E11" s="891" t="s">
        <v>10765</v>
      </c>
      <c r="F11" s="832"/>
      <c r="G11" s="831"/>
      <c r="H11" s="831"/>
      <c r="I11" s="833"/>
      <c r="J11" s="832"/>
      <c r="K11" s="831"/>
      <c r="L11" s="834"/>
      <c r="N11" s="1075"/>
      <c r="O11" s="1075"/>
      <c r="P11" s="1075"/>
      <c r="Q11" s="1075"/>
      <c r="R11" s="1075"/>
      <c r="S11" s="1075"/>
      <c r="T11" s="1075"/>
    </row>
    <row r="12" spans="1:22" ht="81" customHeight="1" x14ac:dyDescent="0.25">
      <c r="A12" s="1082" t="s">
        <v>15</v>
      </c>
      <c r="B12" s="1082"/>
      <c r="C12" s="1082"/>
      <c r="E12" s="1532" t="s">
        <v>10466</v>
      </c>
      <c r="F12" s="1532"/>
      <c r="G12" s="1532"/>
      <c r="H12" s="1532"/>
      <c r="I12" s="1532"/>
      <c r="J12" s="1532"/>
      <c r="K12" s="1532"/>
      <c r="L12" s="1532"/>
      <c r="N12" s="1075"/>
      <c r="O12" s="1075"/>
      <c r="P12" s="1075"/>
      <c r="Q12" s="1075"/>
      <c r="R12" s="1075"/>
      <c r="S12" s="1075"/>
      <c r="T12" s="1075"/>
    </row>
    <row r="13" spans="1:22" ht="22.5" customHeight="1" x14ac:dyDescent="0.25">
      <c r="A13" s="1082" t="s">
        <v>17</v>
      </c>
      <c r="B13" s="1082"/>
      <c r="C13" s="1082"/>
      <c r="E13" s="836">
        <f>I22</f>
        <v>799.8</v>
      </c>
      <c r="F13" s="1082" t="s">
        <v>367</v>
      </c>
      <c r="G13" s="831"/>
      <c r="H13" s="831"/>
      <c r="I13" s="833"/>
      <c r="J13" s="832"/>
      <c r="K13" s="831"/>
      <c r="L13" s="834"/>
      <c r="N13" s="1075"/>
      <c r="O13" s="1075"/>
      <c r="P13" s="1075"/>
      <c r="Q13" s="1075"/>
      <c r="R13" s="1075"/>
      <c r="S13" s="1075"/>
      <c r="T13" s="1075"/>
    </row>
    <row r="14" spans="1:22" ht="22.5" customHeight="1" x14ac:dyDescent="0.25">
      <c r="A14" s="1082" t="s">
        <v>19</v>
      </c>
      <c r="B14" s="1082"/>
      <c r="C14" s="1082"/>
      <c r="E14" s="75" t="s">
        <v>10445</v>
      </c>
      <c r="F14" s="832"/>
      <c r="G14" s="831"/>
      <c r="H14" s="831"/>
      <c r="I14" s="833"/>
      <c r="J14" s="832"/>
      <c r="K14" s="831"/>
      <c r="L14" s="834"/>
      <c r="N14" s="1075"/>
      <c r="O14" s="1075"/>
      <c r="P14" s="1075"/>
      <c r="Q14" s="1075"/>
      <c r="R14" s="1075"/>
      <c r="S14" s="1075"/>
      <c r="T14" s="1075"/>
    </row>
    <row r="15" spans="1:22" ht="132" customHeight="1" x14ac:dyDescent="0.25">
      <c r="A15" s="1082" t="s">
        <v>21</v>
      </c>
      <c r="B15" s="1082"/>
      <c r="C15" s="1082"/>
      <c r="E15" s="1446" t="s">
        <v>10766</v>
      </c>
      <c r="F15" s="1447"/>
      <c r="G15" s="1447"/>
      <c r="H15" s="1447"/>
      <c r="I15" s="1447"/>
      <c r="J15" s="1447"/>
      <c r="K15" s="1447"/>
      <c r="L15" s="1447"/>
      <c r="N15" s="1075"/>
      <c r="O15" s="1075"/>
      <c r="P15" s="1075"/>
      <c r="Q15" s="1075"/>
      <c r="R15" s="1075"/>
      <c r="S15" s="1075"/>
      <c r="T15" s="1075"/>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79" t="s">
        <v>25</v>
      </c>
      <c r="B18" s="1079" t="s">
        <v>26</v>
      </c>
      <c r="C18" s="1079" t="s">
        <v>27</v>
      </c>
      <c r="D18" s="1083" t="s">
        <v>10361</v>
      </c>
      <c r="E18" s="1083" t="s">
        <v>29</v>
      </c>
      <c r="F18" s="1083" t="s">
        <v>30</v>
      </c>
      <c r="G18" s="1083" t="s">
        <v>10362</v>
      </c>
      <c r="H18" s="1083" t="s">
        <v>10745</v>
      </c>
      <c r="I18" s="1562" t="s">
        <v>10363</v>
      </c>
      <c r="J18" s="1563"/>
      <c r="K18" s="1083" t="s">
        <v>10364</v>
      </c>
      <c r="L18" s="49" t="s">
        <v>10767</v>
      </c>
      <c r="M18" s="1093">
        <v>550000</v>
      </c>
      <c r="N18" s="1007"/>
      <c r="O18" s="1007"/>
      <c r="P18" s="1007"/>
      <c r="Q18" s="1007"/>
      <c r="R18" s="1007"/>
      <c r="S18" s="1007"/>
      <c r="T18" s="1007"/>
    </row>
    <row r="19" spans="1:20" s="1016" customFormat="1" ht="75.75" customHeight="1" x14ac:dyDescent="0.25">
      <c r="A19" s="1090">
        <v>1</v>
      </c>
      <c r="B19" s="899">
        <v>23</v>
      </c>
      <c r="C19" s="1050">
        <v>96</v>
      </c>
      <c r="D19" s="35" t="s">
        <v>18</v>
      </c>
      <c r="E19" s="901" t="s">
        <v>10450</v>
      </c>
      <c r="F19" s="1043">
        <v>2</v>
      </c>
      <c r="G19" s="1094">
        <f>530000*0.3</f>
        <v>159000</v>
      </c>
      <c r="H19" s="1116">
        <v>1.19</v>
      </c>
      <c r="I19" s="1510">
        <v>177.3</v>
      </c>
      <c r="J19" s="1511"/>
      <c r="K19" s="844">
        <f>ROUND(G19*H19*I19,)</f>
        <v>33546933</v>
      </c>
      <c r="L19" s="1523" t="str">
        <f>E12</f>
        <v>Đường nội ấp Bình Tiến đoạn từ Đường Bình Tiến, Xuân Phú - Xuân Tây (xã Xuân Phú) đến Ranh giới xã Suối Cát cũ</v>
      </c>
      <c r="M19" s="1062">
        <f>M18*1.19</f>
        <v>654500</v>
      </c>
      <c r="N19" s="1007"/>
      <c r="O19" s="1007"/>
      <c r="P19" s="1007"/>
      <c r="Q19" s="1007"/>
      <c r="R19" s="1007"/>
      <c r="S19" s="1007"/>
      <c r="T19" s="1007"/>
    </row>
    <row r="20" spans="1:20" s="1016" customFormat="1" ht="75.75" customHeight="1" x14ac:dyDescent="0.25">
      <c r="A20" s="1090">
        <v>2</v>
      </c>
      <c r="B20" s="899">
        <v>24</v>
      </c>
      <c r="C20" s="1050">
        <v>96</v>
      </c>
      <c r="D20" s="35" t="s">
        <v>18</v>
      </c>
      <c r="E20" s="901" t="s">
        <v>10450</v>
      </c>
      <c r="F20" s="1043">
        <v>2</v>
      </c>
      <c r="G20" s="1094">
        <f>530000*0.3</f>
        <v>159000</v>
      </c>
      <c r="H20" s="1116">
        <v>1.19</v>
      </c>
      <c r="I20" s="1510">
        <v>346.7</v>
      </c>
      <c r="J20" s="1511">
        <v>1</v>
      </c>
      <c r="K20" s="844">
        <f t="shared" ref="K20:K21" si="0">ROUND(G20*H20*I20,)</f>
        <v>65599107</v>
      </c>
      <c r="L20" s="1530"/>
      <c r="M20" s="1062"/>
      <c r="N20" s="1007"/>
      <c r="O20" s="1007"/>
      <c r="P20" s="1007"/>
      <c r="Q20" s="1007"/>
      <c r="R20" s="1007"/>
      <c r="S20" s="1007"/>
      <c r="T20" s="1007"/>
    </row>
    <row r="21" spans="1:20" s="1016" customFormat="1" ht="68.25" customHeight="1" x14ac:dyDescent="0.25">
      <c r="A21" s="1090">
        <v>3</v>
      </c>
      <c r="B21" s="899">
        <v>28</v>
      </c>
      <c r="C21" s="1050">
        <v>96</v>
      </c>
      <c r="D21" s="35" t="s">
        <v>18</v>
      </c>
      <c r="E21" s="901" t="s">
        <v>10450</v>
      </c>
      <c r="F21" s="1043">
        <v>2</v>
      </c>
      <c r="G21" s="1094">
        <f>530000*0.3</f>
        <v>159000</v>
      </c>
      <c r="H21" s="1116">
        <v>1.19</v>
      </c>
      <c r="I21" s="1510">
        <v>275.8</v>
      </c>
      <c r="J21" s="1511">
        <v>1</v>
      </c>
      <c r="K21" s="844">
        <f t="shared" si="0"/>
        <v>52184118</v>
      </c>
      <c r="L21" s="1524"/>
      <c r="M21" s="1062"/>
      <c r="N21" s="1007"/>
      <c r="O21" s="1007"/>
      <c r="P21" s="1007"/>
      <c r="Q21" s="1007"/>
      <c r="R21" s="1007"/>
      <c r="S21" s="1007"/>
      <c r="T21" s="1007"/>
    </row>
    <row r="22" spans="1:20" ht="33.75" customHeight="1" x14ac:dyDescent="0.25">
      <c r="A22" s="1480" t="s">
        <v>39</v>
      </c>
      <c r="B22" s="1480"/>
      <c r="C22" s="1480"/>
      <c r="D22" s="1480"/>
      <c r="E22" s="1480"/>
      <c r="F22" s="1480"/>
      <c r="G22" s="1480"/>
      <c r="H22" s="1480"/>
      <c r="I22" s="1512">
        <f>SUM(I19:I21)</f>
        <v>799.8</v>
      </c>
      <c r="J22" s="1513"/>
      <c r="K22" s="848">
        <f>SUM(K19:K21)</f>
        <v>151330158</v>
      </c>
      <c r="L22" s="849"/>
      <c r="N22" s="1007"/>
      <c r="O22" s="1007"/>
      <c r="P22" s="1007"/>
      <c r="Q22" s="1007"/>
      <c r="R22" s="1007"/>
      <c r="S22" s="1007"/>
      <c r="T22" s="1007"/>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1095"/>
      <c r="B25" s="850" t="s">
        <v>26</v>
      </c>
      <c r="C25" s="851" t="s">
        <v>27</v>
      </c>
      <c r="D25" s="1097" t="s">
        <v>10361</v>
      </c>
      <c r="E25" s="1097" t="s">
        <v>29</v>
      </c>
      <c r="F25" s="1097" t="s">
        <v>30</v>
      </c>
      <c r="G25" s="1564" t="s">
        <v>31</v>
      </c>
      <c r="H25" s="1564"/>
      <c r="I25" s="1098" t="s">
        <v>33</v>
      </c>
      <c r="J25" s="1097" t="s">
        <v>44</v>
      </c>
      <c r="K25" s="1097" t="s">
        <v>35</v>
      </c>
      <c r="L25" s="49" t="s">
        <v>41</v>
      </c>
      <c r="M25" s="1081"/>
    </row>
    <row r="26" spans="1:20" ht="35.25" customHeight="1" x14ac:dyDescent="0.25">
      <c r="A26" s="1104">
        <f t="shared" ref="A26:G28" si="1">A19</f>
        <v>1</v>
      </c>
      <c r="B26" s="1104">
        <f t="shared" si="1"/>
        <v>23</v>
      </c>
      <c r="C26" s="36">
        <f t="shared" si="1"/>
        <v>96</v>
      </c>
      <c r="D26" s="1104" t="str">
        <f t="shared" si="1"/>
        <v>m²</v>
      </c>
      <c r="E26" s="1104" t="str">
        <f t="shared" si="1"/>
        <v>LUK</v>
      </c>
      <c r="F26" s="60">
        <f t="shared" si="1"/>
        <v>2</v>
      </c>
      <c r="G26" s="1558">
        <f t="shared" si="1"/>
        <v>159000</v>
      </c>
      <c r="H26" s="1558"/>
      <c r="I26" s="1100">
        <f>I19</f>
        <v>177.3</v>
      </c>
      <c r="J26" s="839">
        <v>1.5</v>
      </c>
      <c r="K26" s="1101">
        <f>G26*I26*J26</f>
        <v>42286050</v>
      </c>
      <c r="L26" s="1521" t="s">
        <v>10367</v>
      </c>
      <c r="M26" s="1081"/>
    </row>
    <row r="27" spans="1:20" ht="35.25" customHeight="1" x14ac:dyDescent="0.25">
      <c r="A27" s="1104">
        <f t="shared" si="1"/>
        <v>2</v>
      </c>
      <c r="B27" s="1104">
        <f t="shared" si="1"/>
        <v>24</v>
      </c>
      <c r="C27" s="36">
        <f t="shared" si="1"/>
        <v>96</v>
      </c>
      <c r="D27" s="1104" t="str">
        <f t="shared" si="1"/>
        <v>m²</v>
      </c>
      <c r="E27" s="1104" t="str">
        <f t="shared" si="1"/>
        <v>LUK</v>
      </c>
      <c r="F27" s="60">
        <f t="shared" si="1"/>
        <v>2</v>
      </c>
      <c r="G27" s="1558">
        <f t="shared" si="1"/>
        <v>159000</v>
      </c>
      <c r="H27" s="1558"/>
      <c r="I27" s="1100">
        <f>I20</f>
        <v>346.7</v>
      </c>
      <c r="J27" s="839">
        <v>1.5</v>
      </c>
      <c r="K27" s="1101">
        <f>G27*I27*J27</f>
        <v>82687950</v>
      </c>
      <c r="L27" s="1529"/>
      <c r="M27" s="1081"/>
    </row>
    <row r="28" spans="1:20" ht="35.25" customHeight="1" x14ac:dyDescent="0.25">
      <c r="A28" s="1104">
        <f t="shared" si="1"/>
        <v>3</v>
      </c>
      <c r="B28" s="1104">
        <f t="shared" si="1"/>
        <v>28</v>
      </c>
      <c r="C28" s="36">
        <f t="shared" si="1"/>
        <v>96</v>
      </c>
      <c r="D28" s="1104" t="str">
        <f t="shared" si="1"/>
        <v>m²</v>
      </c>
      <c r="E28" s="1104" t="str">
        <f t="shared" si="1"/>
        <v>LUK</v>
      </c>
      <c r="F28" s="60">
        <f t="shared" si="1"/>
        <v>2</v>
      </c>
      <c r="G28" s="1558">
        <f t="shared" si="1"/>
        <v>159000</v>
      </c>
      <c r="H28" s="1558"/>
      <c r="I28" s="1100">
        <f>I21</f>
        <v>275.8</v>
      </c>
      <c r="J28" s="839">
        <v>1.5</v>
      </c>
      <c r="K28" s="1101">
        <f>G28*I28*J28</f>
        <v>65778300</v>
      </c>
      <c r="L28" s="1522"/>
      <c r="M28" s="1081"/>
    </row>
    <row r="29" spans="1:20" s="116" customFormat="1" ht="33" customHeight="1" x14ac:dyDescent="0.25">
      <c r="A29" s="1289" t="s">
        <v>10368</v>
      </c>
      <c r="B29" s="1289"/>
      <c r="C29" s="1289"/>
      <c r="D29" s="1289"/>
      <c r="E29" s="1289"/>
      <c r="F29" s="1289"/>
      <c r="G29" s="1289"/>
      <c r="H29" s="1289"/>
      <c r="I29" s="846">
        <f>SUM(I26:I28)</f>
        <v>799.8</v>
      </c>
      <c r="J29" s="893"/>
      <c r="K29" s="894">
        <f>SUM(K26:K28)</f>
        <v>190752300</v>
      </c>
      <c r="L29" s="895"/>
      <c r="M29" s="1081"/>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1016" customFormat="1" ht="67.5" customHeight="1" x14ac:dyDescent="0.25">
      <c r="A31" s="1104"/>
      <c r="B31" s="1564" t="s">
        <v>10371</v>
      </c>
      <c r="C31" s="1564"/>
      <c r="D31" s="1097" t="s">
        <v>50</v>
      </c>
      <c r="E31" s="1097" t="s">
        <v>51</v>
      </c>
      <c r="F31" s="1097" t="s">
        <v>52</v>
      </c>
      <c r="G31" s="1564" t="s">
        <v>53</v>
      </c>
      <c r="H31" s="1564"/>
      <c r="I31" s="1102" t="s">
        <v>54</v>
      </c>
      <c r="J31" s="1097" t="s">
        <v>44</v>
      </c>
      <c r="K31" s="1103" t="s">
        <v>35</v>
      </c>
      <c r="L31" s="861" t="s">
        <v>41</v>
      </c>
      <c r="M31" s="821"/>
      <c r="O31" s="862"/>
      <c r="P31" s="862"/>
    </row>
    <row r="32" spans="1:20" ht="34.5" customHeight="1" x14ac:dyDescent="0.25">
      <c r="A32" s="1104"/>
      <c r="B32" s="1285" t="s">
        <v>10372</v>
      </c>
      <c r="C32" s="1285"/>
      <c r="D32" s="1104"/>
      <c r="E32" s="1104" t="s">
        <v>56</v>
      </c>
      <c r="F32" s="1104">
        <v>6</v>
      </c>
      <c r="G32" s="1565">
        <f>20000*30</f>
        <v>600000</v>
      </c>
      <c r="H32" s="1565"/>
      <c r="I32" s="1104">
        <v>1</v>
      </c>
      <c r="J32" s="727">
        <v>0.5</v>
      </c>
      <c r="K32" s="1105">
        <f>F32*G32*I32*J32</f>
        <v>1800000</v>
      </c>
      <c r="L32" s="74"/>
      <c r="M32" s="1042"/>
      <c r="O32" s="823"/>
      <c r="P32" s="823"/>
    </row>
    <row r="33" spans="1:17" ht="30.75" customHeight="1" x14ac:dyDescent="0.25">
      <c r="A33" s="1289" t="s">
        <v>10373</v>
      </c>
      <c r="B33" s="1289"/>
      <c r="C33" s="1289"/>
      <c r="D33" s="1289"/>
      <c r="E33" s="1289"/>
      <c r="F33" s="1289"/>
      <c r="G33" s="1289"/>
      <c r="H33" s="1289"/>
      <c r="I33" s="1289"/>
      <c r="J33" s="1289"/>
      <c r="K33" s="76">
        <f>K29+K32</f>
        <v>192552300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083" t="s">
        <v>60</v>
      </c>
      <c r="G35" s="1480" t="s">
        <v>31</v>
      </c>
      <c r="H35" s="1480"/>
      <c r="I35" s="865" t="s">
        <v>61</v>
      </c>
      <c r="J35" s="866" t="s">
        <v>34</v>
      </c>
      <c r="K35" s="1079" t="s">
        <v>35</v>
      </c>
      <c r="L35" s="853" t="s">
        <v>41</v>
      </c>
    </row>
    <row r="36" spans="1:17" ht="40.5" hidden="1" customHeight="1" x14ac:dyDescent="0.25">
      <c r="A36" s="1104">
        <v>1</v>
      </c>
      <c r="B36" s="1508" t="str">
        <f>'vật kiến trúc 2026'!B440</f>
        <v>Đồng hồ điện phụ</v>
      </c>
      <c r="C36" s="1508"/>
      <c r="D36" s="1508"/>
      <c r="E36" s="1508"/>
      <c r="F36" s="1106" t="str">
        <f>VLOOKUP(B36,'[3]vật kiến trúc 2026'!$B$3:$D$442,2,0)</f>
        <v>cái</v>
      </c>
      <c r="G36" s="1566">
        <f>VLOOKUP(B36,'[3]vật kiến trúc 2026'!B31:$D$442,3,0)</f>
        <v>750000</v>
      </c>
      <c r="H36" s="1566"/>
      <c r="I36" s="936">
        <v>1</v>
      </c>
      <c r="J36" s="868">
        <v>0.8</v>
      </c>
      <c r="K36" s="844">
        <f t="shared" ref="K36:K39" si="2">ROUND(G36*I36*J36,)</f>
        <v>600000</v>
      </c>
      <c r="L36" s="869" t="e">
        <f>VLOOKUP(B36,'[3]vật kiến trúc 2026'!B32:$L$442,4,0)</f>
        <v>#REF!</v>
      </c>
    </row>
    <row r="37" spans="1:17" ht="40.5" hidden="1" customHeight="1" x14ac:dyDescent="0.25">
      <c r="A37" s="1104">
        <v>2</v>
      </c>
      <c r="B37" s="1508" t="str">
        <f>'vật kiến trúc 2026'!B277</f>
        <v>Trụ sắt tráng kẽm D90 cao 6m</v>
      </c>
      <c r="C37" s="1508"/>
      <c r="D37" s="1508"/>
      <c r="E37" s="1508"/>
      <c r="F37" s="1106" t="str">
        <f>VLOOKUP(B37,'[3]vật kiến trúc 2026'!$B$3:$D$442,2,0)</f>
        <v>trụ</v>
      </c>
      <c r="G37" s="1566">
        <f>VLOOKUP(B37,'[3]vật kiến trúc 2026'!B32:$D$442,3,0)</f>
        <v>864000</v>
      </c>
      <c r="H37" s="1566"/>
      <c r="I37" s="936">
        <v>4</v>
      </c>
      <c r="J37" s="868">
        <v>0.8</v>
      </c>
      <c r="K37" s="844">
        <f t="shared" si="2"/>
        <v>2764800</v>
      </c>
      <c r="L37" s="869" t="str">
        <f>VLOOKUP(B37,'[3]vật kiến trúc 2026'!B33:$L$442,4,0)</f>
        <v>áp bằng trụ điện bằng ống sắt tráng kẽm D90</v>
      </c>
    </row>
    <row r="38" spans="1:17" ht="40.5" hidden="1" customHeight="1" x14ac:dyDescent="0.25">
      <c r="A38" s="1104">
        <v>3</v>
      </c>
      <c r="B38" s="1508" t="str">
        <f>'vật kiến trúc 2026'!B35</f>
        <v>Giếng khoan Ф 140, ống chống nhựa</v>
      </c>
      <c r="C38" s="1508"/>
      <c r="D38" s="1508"/>
      <c r="E38" s="1508"/>
      <c r="F38" s="1106" t="str">
        <f>VLOOKUP(B38,'[3]vật kiến trúc 2026'!$B$3:$D$442,2,0)</f>
        <v>mét</v>
      </c>
      <c r="G38" s="1566">
        <f>VLOOKUP(B38,'[3]vật kiến trúc 2026'!B33:$D$442,3,0)</f>
        <v>864000</v>
      </c>
      <c r="H38" s="1566"/>
      <c r="I38" s="906">
        <v>69</v>
      </c>
      <c r="J38" s="868">
        <v>0.8</v>
      </c>
      <c r="K38" s="844">
        <f t="shared" si="2"/>
        <v>47692800</v>
      </c>
      <c r="L38" s="869" t="e">
        <f>VLOOKUP(B38,'[3]vật kiến trúc 2026'!B34:$L$442,4,0)</f>
        <v>#REF!</v>
      </c>
    </row>
    <row r="39" spans="1:17" ht="40.5" hidden="1" customHeight="1" x14ac:dyDescent="0.25">
      <c r="A39" s="1104">
        <v>4</v>
      </c>
      <c r="B39" s="1508" t="str">
        <f>B38</f>
        <v>Giếng khoan Ф 140, ống chống nhựa</v>
      </c>
      <c r="C39" s="1508"/>
      <c r="D39" s="1508"/>
      <c r="E39" s="1508"/>
      <c r="F39" s="1106" t="str">
        <f>VLOOKUP(B39,'[3]vật kiến trúc 2026'!$B$3:$D$442,2,0)</f>
        <v>mét</v>
      </c>
      <c r="G39" s="1566">
        <f>VLOOKUP(B39,'[3]vật kiến trúc 2026'!B34:$D$442,3,0)</f>
        <v>864000</v>
      </c>
      <c r="H39" s="1566"/>
      <c r="I39" s="906">
        <v>48</v>
      </c>
      <c r="J39" s="868">
        <v>0.8</v>
      </c>
      <c r="K39" s="844">
        <f t="shared" si="2"/>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03"/>
      <c r="N41" s="1107"/>
      <c r="O41" s="931"/>
    </row>
    <row r="42" spans="1:17" ht="56.25" customHeight="1" x14ac:dyDescent="0.25">
      <c r="A42" s="1079" t="s">
        <v>25</v>
      </c>
      <c r="B42" s="1480" t="s">
        <v>87</v>
      </c>
      <c r="C42" s="1480"/>
      <c r="D42" s="1480"/>
      <c r="E42" s="1480"/>
      <c r="F42" s="1079" t="s">
        <v>60</v>
      </c>
      <c r="G42" s="1079" t="s">
        <v>31</v>
      </c>
      <c r="H42" s="1083" t="s">
        <v>10516</v>
      </c>
      <c r="I42" s="865" t="s">
        <v>61</v>
      </c>
      <c r="J42" s="866" t="s">
        <v>34</v>
      </c>
      <c r="K42" s="1079" t="s">
        <v>35</v>
      </c>
      <c r="L42" s="853" t="s">
        <v>41</v>
      </c>
      <c r="M42" s="1091">
        <f>I22</f>
        <v>799.8</v>
      </c>
      <c r="N42" s="1151">
        <f>M42*H43/10000</f>
        <v>9.8375399999999988</v>
      </c>
      <c r="O42" s="927"/>
      <c r="P42" s="928"/>
      <c r="Q42" s="1108"/>
    </row>
    <row r="43" spans="1:17" ht="39" customHeight="1" x14ac:dyDescent="0.25">
      <c r="A43" s="1489">
        <v>1</v>
      </c>
      <c r="B43" s="1544" t="str">
        <f>'CÂY TRỒNG 2026'!B827</f>
        <v>Cây dừa Năm thứ 3</v>
      </c>
      <c r="C43" s="1544"/>
      <c r="D43" s="1544"/>
      <c r="E43" s="1544"/>
      <c r="F43" s="1106" t="str">
        <f>VLOOKUP(B43,'[3]CÂY TRỒNG 2026'!$B$3:$D$10269,2,0)</f>
        <v>cây</v>
      </c>
      <c r="G43" s="1106">
        <f>VLOOKUP(B43,'[3]CÂY TRỒNG 2026'!$B$3:$D$10269,3,0)</f>
        <v>1037626</v>
      </c>
      <c r="H43" s="909">
        <f>VLOOKUP(B43,'CÂY TRỒNG 2026'!$B$3:$E$9990,4,0)</f>
        <v>123</v>
      </c>
      <c r="I43" s="867">
        <v>10</v>
      </c>
      <c r="J43" s="727">
        <v>1</v>
      </c>
      <c r="K43" s="1109">
        <f t="shared" ref="K43" si="3">ROUND(G43*I43*J43,)</f>
        <v>10376260</v>
      </c>
      <c r="L43" s="934"/>
      <c r="M43" s="1048">
        <f>I43*10000/H43</f>
        <v>813.00813008130081</v>
      </c>
      <c r="N43" s="1110"/>
      <c r="Q43" s="1111"/>
    </row>
    <row r="44" spans="1:17" ht="39" customHeight="1" x14ac:dyDescent="0.25">
      <c r="A44" s="1490"/>
      <c r="B44" s="1544" t="str">
        <f>B43</f>
        <v>Cây dừa Năm thứ 3</v>
      </c>
      <c r="C44" s="1544"/>
      <c r="D44" s="1544"/>
      <c r="E44" s="1544"/>
      <c r="F44" s="1106" t="str">
        <f>VLOOKUP(B44,'[3]CÂY TRỒNG 2026'!$B$3:$D$10269,2,0)</f>
        <v>cây</v>
      </c>
      <c r="G44" s="1106">
        <f>VLOOKUP(B44,'[3]CÂY TRỒNG 2026'!$B$3:$D$10269,3,0)</f>
        <v>1037626</v>
      </c>
      <c r="H44" s="909">
        <f>VLOOKUP(B44,'CÂY TRỒNG 2026'!$B$3:$E$9990,4,0)</f>
        <v>123</v>
      </c>
      <c r="I44" s="867">
        <f>80-I43</f>
        <v>70</v>
      </c>
      <c r="J44" s="727">
        <v>0</v>
      </c>
      <c r="K44" s="905">
        <f t="shared" ref="K44" si="4">ROUND(G44*I44*J44,)</f>
        <v>0</v>
      </c>
      <c r="L44" s="1089" t="s">
        <v>10424</v>
      </c>
      <c r="M44" s="1048"/>
      <c r="N44" s="1110"/>
      <c r="Q44" s="1111"/>
    </row>
    <row r="45" spans="1:17" ht="28.5" customHeight="1" x14ac:dyDescent="0.25">
      <c r="A45" s="1480" t="s">
        <v>111</v>
      </c>
      <c r="B45" s="1480"/>
      <c r="C45" s="1480"/>
      <c r="D45" s="1480"/>
      <c r="E45" s="1480"/>
      <c r="F45" s="1480"/>
      <c r="G45" s="1480"/>
      <c r="H45" s="1480"/>
      <c r="I45" s="1480"/>
      <c r="J45" s="1480"/>
      <c r="K45" s="111">
        <f>SUM(K43:K43)</f>
        <v>10376260</v>
      </c>
      <c r="L45" s="872"/>
      <c r="M45" s="1112">
        <f>M42-M43</f>
        <v>-13.208130081300851</v>
      </c>
      <c r="N45" s="1091"/>
    </row>
    <row r="46" spans="1:17" ht="41.25" customHeight="1" x14ac:dyDescent="0.25">
      <c r="A46" s="1481" t="s">
        <v>10429</v>
      </c>
      <c r="B46" s="1482"/>
      <c r="C46" s="1482"/>
      <c r="D46" s="1482"/>
      <c r="E46" s="1482"/>
      <c r="F46" s="1482"/>
      <c r="G46" s="1482"/>
      <c r="H46" s="1482"/>
      <c r="I46" s="1482"/>
      <c r="J46" s="1482"/>
      <c r="K46" s="111">
        <f>IF(K22+K33+K40+K45&lt;20000000,2000000,IF(K22+K33+K40+K45&lt;50000000,4000000,IF(K22+K33+K40+K45&lt;100000000,8000000,IF(K22+K33+K40+K45&lt;200000000,12000000,IF(K22+K33+K40+K45&lt;500000000,16000000,20000000)))))</f>
        <v>16000000</v>
      </c>
      <c r="L46" s="112" t="s">
        <v>113</v>
      </c>
      <c r="N46" s="1113"/>
    </row>
    <row r="47" spans="1:17" ht="30" customHeight="1" x14ac:dyDescent="0.25">
      <c r="A47" s="1480" t="s">
        <v>10574</v>
      </c>
      <c r="B47" s="1480"/>
      <c r="C47" s="1480"/>
      <c r="D47" s="1480"/>
      <c r="E47" s="1480"/>
      <c r="F47" s="1480"/>
      <c r="G47" s="1480"/>
      <c r="H47" s="1480"/>
      <c r="I47" s="1480"/>
      <c r="J47" s="1480"/>
      <c r="K47" s="875">
        <f>K46+K45+K40+K22+K33</f>
        <v>370258718</v>
      </c>
      <c r="L47" s="872"/>
      <c r="M47" s="1114">
        <f>K46+K33+K22+K45+K40</f>
        <v>370258718</v>
      </c>
    </row>
    <row r="48" spans="1:17" s="116" customFormat="1" ht="37.5" customHeight="1" x14ac:dyDescent="0.25">
      <c r="A48" s="1483" t="s">
        <v>115</v>
      </c>
      <c r="B48" s="1483"/>
      <c r="C48" s="1483"/>
      <c r="D48" s="1483"/>
      <c r="E48" s="1483"/>
      <c r="F48" s="1483"/>
      <c r="G48" s="1483"/>
      <c r="H48" s="1483"/>
      <c r="I48" s="1483"/>
      <c r="J48" s="1483"/>
      <c r="K48" s="1483"/>
      <c r="L48" s="1483"/>
      <c r="M48" s="1081"/>
      <c r="O48" s="876"/>
      <c r="P48" s="876"/>
    </row>
    <row r="49" spans="1:16" s="119" customFormat="1" ht="37.5" customHeight="1" x14ac:dyDescent="0.25">
      <c r="A49" s="1479" t="s">
        <v>10375</v>
      </c>
      <c r="B49" s="1479"/>
      <c r="C49" s="1479"/>
      <c r="D49" s="1479"/>
      <c r="E49" s="1479"/>
      <c r="F49" s="1479"/>
      <c r="G49" s="1479"/>
      <c r="H49" s="1479"/>
      <c r="I49" s="1479"/>
      <c r="J49" s="1479"/>
      <c r="K49" s="1479"/>
      <c r="L49" s="1479"/>
      <c r="M49" s="1077"/>
      <c r="O49" s="876"/>
      <c r="P49" s="876"/>
    </row>
    <row r="50" spans="1:16" s="119" customFormat="1" ht="54" customHeight="1" x14ac:dyDescent="0.25">
      <c r="A50" s="1479" t="s">
        <v>117</v>
      </c>
      <c r="B50" s="1479"/>
      <c r="C50" s="1479"/>
      <c r="D50" s="1479"/>
      <c r="E50" s="1479"/>
      <c r="F50" s="1479"/>
      <c r="G50" s="1479"/>
      <c r="H50" s="1479"/>
      <c r="I50" s="1479"/>
      <c r="J50" s="1479"/>
      <c r="K50" s="877">
        <f>K47</f>
        <v>370258718</v>
      </c>
      <c r="L50" s="1078" t="s">
        <v>118</v>
      </c>
      <c r="M50" s="1077"/>
      <c r="O50" s="876"/>
      <c r="P50" s="876"/>
    </row>
    <row r="51" spans="1:16" s="119" customFormat="1" ht="14.25" x14ac:dyDescent="0.25">
      <c r="A51" s="1479" t="s">
        <v>119</v>
      </c>
      <c r="B51" s="1479"/>
      <c r="C51" s="1479"/>
      <c r="D51" s="1479"/>
      <c r="E51" s="1479"/>
      <c r="F51" s="1479"/>
      <c r="G51" s="1479"/>
      <c r="H51" s="1479"/>
      <c r="I51" s="1479"/>
      <c r="J51" s="1479"/>
      <c r="K51" s="1479"/>
      <c r="L51" s="1479"/>
      <c r="M51" s="1077"/>
      <c r="O51" s="876"/>
      <c r="P51" s="876"/>
    </row>
    <row r="52" spans="1:16" s="1115" customFormat="1" ht="15" customHeight="1" x14ac:dyDescent="0.25">
      <c r="A52" s="1484" t="s">
        <v>120</v>
      </c>
      <c r="B52" s="1484"/>
      <c r="C52" s="1484"/>
      <c r="D52" s="879"/>
      <c r="E52" s="879"/>
      <c r="F52" s="1485" t="s">
        <v>10444</v>
      </c>
      <c r="G52" s="1485"/>
      <c r="H52" s="1485"/>
      <c r="I52" s="1485"/>
      <c r="J52" s="1485"/>
      <c r="K52" s="879"/>
      <c r="L52" s="1077" t="s">
        <v>122</v>
      </c>
      <c r="M52" s="1077"/>
      <c r="O52" s="753"/>
      <c r="P52" s="753"/>
    </row>
    <row r="53" spans="1:16" s="1115" customFormat="1" x14ac:dyDescent="0.25">
      <c r="A53" s="880"/>
      <c r="B53" s="880"/>
      <c r="C53" s="880"/>
      <c r="L53" s="1077" t="s">
        <v>123</v>
      </c>
      <c r="M53" s="756"/>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ht="22.5" customHeight="1" x14ac:dyDescent="0.25">
      <c r="A60" s="1486" t="s">
        <v>125</v>
      </c>
      <c r="B60" s="1486"/>
      <c r="C60" s="1486"/>
      <c r="D60" s="879"/>
      <c r="E60" s="879"/>
      <c r="F60" s="1485" t="s">
        <v>126</v>
      </c>
      <c r="G60" s="1485"/>
      <c r="H60" s="1485"/>
      <c r="I60" s="1485" t="s">
        <v>126</v>
      </c>
      <c r="J60" s="1485"/>
      <c r="K60" s="879"/>
      <c r="L60" s="1077" t="s">
        <v>127</v>
      </c>
      <c r="M60" s="756"/>
      <c r="O60" s="753"/>
      <c r="P60" s="753"/>
    </row>
  </sheetData>
  <mergeCells count="67">
    <mergeCell ref="A60:C60"/>
    <mergeCell ref="F60:J60"/>
    <mergeCell ref="G27:H27"/>
    <mergeCell ref="B44:E44"/>
    <mergeCell ref="A43:A44"/>
    <mergeCell ref="A47:J47"/>
    <mergeCell ref="A48:L48"/>
    <mergeCell ref="A49:L49"/>
    <mergeCell ref="A50:J50"/>
    <mergeCell ref="A51:L51"/>
    <mergeCell ref="A52:C52"/>
    <mergeCell ref="F52:J52"/>
    <mergeCell ref="A40:J40"/>
    <mergeCell ref="A41:L41"/>
    <mergeCell ref="B42:E42"/>
    <mergeCell ref="B43:E43"/>
    <mergeCell ref="A45:J45"/>
    <mergeCell ref="A46:J46"/>
    <mergeCell ref="B37:E37"/>
    <mergeCell ref="G37:H37"/>
    <mergeCell ref="B38:E38"/>
    <mergeCell ref="G38:H38"/>
    <mergeCell ref="B39:E39"/>
    <mergeCell ref="G39:H39"/>
    <mergeCell ref="A33:J33"/>
    <mergeCell ref="A34:L34"/>
    <mergeCell ref="B35:E35"/>
    <mergeCell ref="G35:H35"/>
    <mergeCell ref="B36:E36"/>
    <mergeCell ref="G36:H36"/>
    <mergeCell ref="B32:C32"/>
    <mergeCell ref="G32:H32"/>
    <mergeCell ref="A23:K23"/>
    <mergeCell ref="B24:H24"/>
    <mergeCell ref="I24:L24"/>
    <mergeCell ref="G25:H25"/>
    <mergeCell ref="G26:H26"/>
    <mergeCell ref="L26:L28"/>
    <mergeCell ref="G28:H28"/>
    <mergeCell ref="A29:H29"/>
    <mergeCell ref="B30:H30"/>
    <mergeCell ref="I30:L30"/>
    <mergeCell ref="B31:C31"/>
    <mergeCell ref="G31:H31"/>
    <mergeCell ref="A22:H22"/>
    <mergeCell ref="A7:L7"/>
    <mergeCell ref="E8:L8"/>
    <mergeCell ref="A9:D9"/>
    <mergeCell ref="E9:G9"/>
    <mergeCell ref="A10:B10"/>
    <mergeCell ref="E12:L12"/>
    <mergeCell ref="E15:L15"/>
    <mergeCell ref="A16:L16"/>
    <mergeCell ref="A17:L17"/>
    <mergeCell ref="L19:L21"/>
    <mergeCell ref="I18:J18"/>
    <mergeCell ref="I19:J19"/>
    <mergeCell ref="I20:J20"/>
    <mergeCell ref="I21:J21"/>
    <mergeCell ref="I22:J22"/>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1"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4</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10864</v>
      </c>
      <c r="F8" s="1442"/>
      <c r="G8" s="1442"/>
      <c r="H8" s="1442"/>
      <c r="I8" s="1442"/>
      <c r="J8" s="1442"/>
      <c r="K8" s="1442"/>
      <c r="L8" s="1442"/>
      <c r="N8" s="828"/>
      <c r="O8" s="823"/>
      <c r="P8" s="823"/>
    </row>
    <row r="9" spans="1:22" ht="34.5" customHeight="1" x14ac:dyDescent="0.25">
      <c r="A9" s="1443" t="s">
        <v>9</v>
      </c>
      <c r="B9" s="1443"/>
      <c r="C9" s="1443"/>
      <c r="D9" s="1443"/>
      <c r="E9" s="1444" t="s">
        <v>10865</v>
      </c>
      <c r="F9" s="1444"/>
      <c r="G9" s="1195"/>
      <c r="H9" s="1195"/>
      <c r="I9" s="1195"/>
      <c r="J9" s="1195"/>
      <c r="K9" s="1195"/>
      <c r="L9" s="1195"/>
      <c r="N9" s="828"/>
      <c r="O9" s="823"/>
      <c r="P9" s="823"/>
    </row>
    <row r="10" spans="1:22" ht="22.5" customHeight="1" x14ac:dyDescent="0.25">
      <c r="A10" s="1445" t="s">
        <v>11</v>
      </c>
      <c r="B10" s="1445"/>
      <c r="C10" s="1197"/>
      <c r="E10" s="831" t="s">
        <v>10866</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t="s">
        <v>10867</v>
      </c>
      <c r="F11" s="832"/>
      <c r="G11" s="831"/>
      <c r="H11" s="831"/>
      <c r="I11" s="833"/>
      <c r="J11" s="832"/>
      <c r="K11" s="831"/>
      <c r="L11" s="834"/>
      <c r="N11" s="1188"/>
      <c r="O11" s="1188"/>
      <c r="P11" s="1188"/>
      <c r="Q11" s="1188"/>
      <c r="R11" s="1188"/>
      <c r="S11" s="1188"/>
      <c r="T11" s="1188"/>
    </row>
    <row r="12" spans="1:22" ht="58.5" customHeight="1" x14ac:dyDescent="0.25">
      <c r="A12" s="1197" t="s">
        <v>15</v>
      </c>
      <c r="B12" s="1197"/>
      <c r="C12" s="1197"/>
      <c r="E12" s="1446" t="s">
        <v>10868</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54.1</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87" customHeight="1" x14ac:dyDescent="0.25">
      <c r="A15" s="1197" t="s">
        <v>21</v>
      </c>
      <c r="B15" s="1197"/>
      <c r="C15" s="1197"/>
      <c r="E15" s="1446" t="s">
        <v>10869</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10870</v>
      </c>
      <c r="M18" s="903"/>
      <c r="N18" s="1007"/>
      <c r="O18" s="1007"/>
      <c r="P18" s="1007"/>
      <c r="Q18" s="1007"/>
      <c r="R18" s="1007"/>
      <c r="S18" s="1007"/>
      <c r="T18" s="1007"/>
    </row>
    <row r="19" spans="1:20" s="2" customFormat="1" ht="202.5" customHeight="1" x14ac:dyDescent="0.25">
      <c r="A19" s="1202">
        <v>1</v>
      </c>
      <c r="B19" s="839">
        <v>103</v>
      </c>
      <c r="C19" s="839">
        <v>247</v>
      </c>
      <c r="D19" s="1202" t="s">
        <v>18</v>
      </c>
      <c r="E19" s="839" t="s">
        <v>37</v>
      </c>
      <c r="F19" s="885">
        <v>1</v>
      </c>
      <c r="G19" s="886">
        <v>530000</v>
      </c>
      <c r="H19" s="839">
        <v>1.19</v>
      </c>
      <c r="I19" s="1439">
        <v>54.1</v>
      </c>
      <c r="J19" s="1440"/>
      <c r="K19" s="844">
        <f>ROUND(G19*H19*I19,)</f>
        <v>34120870</v>
      </c>
      <c r="L19" s="1211" t="str">
        <f>E12</f>
        <v>Đường Việt Kiều 5 đoạn từ Quốc lộ 1 đến Ranh thửa đất số 01, tờ BĐĐC số 267 (xã Xuân Lộc)</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SUM(I19:I19)</f>
        <v>54.1</v>
      </c>
      <c r="J20" s="1456"/>
      <c r="K20" s="848">
        <f>SUM(K19:K19)</f>
        <v>34120870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F24" si="0">A19</f>
        <v>1</v>
      </c>
      <c r="B24" s="1187">
        <f t="shared" si="0"/>
        <v>103</v>
      </c>
      <c r="C24" s="1187">
        <f t="shared" si="0"/>
        <v>247</v>
      </c>
      <c r="D24" s="1187" t="str">
        <f t="shared" si="0"/>
        <v>m²</v>
      </c>
      <c r="E24" s="1187" t="str">
        <f t="shared" si="0"/>
        <v>CLN</v>
      </c>
      <c r="F24" s="60">
        <f t="shared" si="0"/>
        <v>1</v>
      </c>
      <c r="G24" s="1463">
        <f>G19</f>
        <v>530000</v>
      </c>
      <c r="H24" s="1464"/>
      <c r="I24" s="855">
        <f>I19</f>
        <v>54.1</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1193" t="s">
        <v>25</v>
      </c>
      <c r="B39" s="1480" t="s">
        <v>87</v>
      </c>
      <c r="C39" s="1480"/>
      <c r="D39" s="1480"/>
      <c r="E39" s="1480"/>
      <c r="F39" s="1193" t="s">
        <v>60</v>
      </c>
      <c r="G39" s="1193" t="s">
        <v>31</v>
      </c>
      <c r="H39" s="1193"/>
      <c r="I39" s="865" t="s">
        <v>61</v>
      </c>
      <c r="J39" s="866" t="s">
        <v>34</v>
      </c>
      <c r="K39" s="1193" t="s">
        <v>35</v>
      </c>
      <c r="L39" s="853" t="s">
        <v>41</v>
      </c>
    </row>
    <row r="40" spans="1:16" ht="33" hidden="1" customHeight="1" x14ac:dyDescent="0.25">
      <c r="A40" s="1187">
        <v>1</v>
      </c>
      <c r="B40" s="888" t="s">
        <v>1179</v>
      </c>
      <c r="C40" s="888"/>
      <c r="D40" s="888"/>
      <c r="E40" s="888"/>
      <c r="F40" s="1186" t="str">
        <f>VLOOKUP(B40,'[3]CÂY TRỒNG 2026'!$B$3:$D$10269,2,0)</f>
        <v>cây</v>
      </c>
      <c r="G40" s="1186">
        <f>VLOOKUP(B40,'[3]CÂY TRỒNG 2026'!$B$3:$D$10269,3,0)</f>
        <v>606840</v>
      </c>
      <c r="H40" s="1186"/>
      <c r="I40" s="867">
        <v>0</v>
      </c>
      <c r="J40" s="727">
        <v>1</v>
      </c>
      <c r="K40" s="1198">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4000000</v>
      </c>
      <c r="L42" s="112" t="s">
        <v>113</v>
      </c>
    </row>
    <row r="43" spans="1:16" ht="30" customHeight="1" x14ac:dyDescent="0.25">
      <c r="A43" s="1480" t="s">
        <v>10437</v>
      </c>
      <c r="B43" s="1480"/>
      <c r="C43" s="1480"/>
      <c r="D43" s="1480"/>
      <c r="E43" s="1480"/>
      <c r="F43" s="1480"/>
      <c r="G43" s="1480"/>
      <c r="H43" s="1480"/>
      <c r="I43" s="1480"/>
      <c r="J43" s="1480"/>
      <c r="K43" s="875">
        <f>K42+K41+K37+K20+K28</f>
        <v>39920870</v>
      </c>
      <c r="L43" s="872"/>
      <c r="M43" s="114">
        <f>K42+K28+K20</f>
        <v>39920870</v>
      </c>
    </row>
    <row r="44" spans="1:16" s="116" customFormat="1" ht="52.5" customHeight="1" x14ac:dyDescent="0.25">
      <c r="A44" s="1483" t="s">
        <v>115</v>
      </c>
      <c r="B44" s="1483"/>
      <c r="C44" s="1483"/>
      <c r="D44" s="1483"/>
      <c r="E44" s="1483"/>
      <c r="F44" s="1483"/>
      <c r="G44" s="1483"/>
      <c r="H44" s="1483"/>
      <c r="I44" s="1483"/>
      <c r="J44" s="1483"/>
      <c r="K44" s="1483"/>
      <c r="L44" s="1483"/>
      <c r="M44" s="1196"/>
      <c r="O44" s="876"/>
      <c r="P44" s="876"/>
    </row>
    <row r="45" spans="1:16" s="119" customFormat="1" ht="48" customHeight="1" x14ac:dyDescent="0.25">
      <c r="A45" s="1479" t="s">
        <v>10375</v>
      </c>
      <c r="B45" s="1479"/>
      <c r="C45" s="1479"/>
      <c r="D45" s="1479"/>
      <c r="E45" s="1479"/>
      <c r="F45" s="1479"/>
      <c r="G45" s="1479"/>
      <c r="H45" s="1479"/>
      <c r="I45" s="1479"/>
      <c r="J45" s="1479"/>
      <c r="K45" s="1479"/>
      <c r="L45" s="1479"/>
      <c r="M45" s="1191"/>
      <c r="O45" s="876"/>
      <c r="P45" s="876"/>
    </row>
    <row r="46" spans="1:16" s="119" customFormat="1" ht="54" customHeight="1" x14ac:dyDescent="0.25">
      <c r="A46" s="1479" t="s">
        <v>117</v>
      </c>
      <c r="B46" s="1479"/>
      <c r="C46" s="1479"/>
      <c r="D46" s="1479"/>
      <c r="E46" s="1479"/>
      <c r="F46" s="1479"/>
      <c r="G46" s="1479"/>
      <c r="H46" s="1479"/>
      <c r="I46" s="1479"/>
      <c r="J46" s="1479"/>
      <c r="K46" s="877">
        <f>K43</f>
        <v>39920870</v>
      </c>
      <c r="L46" s="1192" t="s">
        <v>118</v>
      </c>
      <c r="M46" s="1191"/>
      <c r="O46" s="876"/>
      <c r="P46" s="876"/>
    </row>
    <row r="47" spans="1:16" s="119" customFormat="1" ht="14.25" x14ac:dyDescent="0.25">
      <c r="A47" s="1479" t="s">
        <v>119</v>
      </c>
      <c r="B47" s="1479"/>
      <c r="C47" s="1479"/>
      <c r="D47" s="1479"/>
      <c r="E47" s="1479"/>
      <c r="F47" s="1479"/>
      <c r="G47" s="1479"/>
      <c r="H47" s="1479"/>
      <c r="I47" s="1479"/>
      <c r="J47" s="1479"/>
      <c r="K47" s="1479"/>
      <c r="L47" s="1479"/>
      <c r="M47" s="1191"/>
      <c r="O47" s="876"/>
      <c r="P47" s="876"/>
    </row>
    <row r="48" spans="1:16"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2">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F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4"/>
  <sheetViews>
    <sheetView topLeftCell="A23"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57</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76"/>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10768</v>
      </c>
      <c r="F8" s="1442"/>
      <c r="G8" s="1442"/>
      <c r="H8" s="1442"/>
      <c r="I8" s="1442"/>
      <c r="J8" s="1442"/>
      <c r="K8" s="1442"/>
      <c r="L8" s="1442"/>
      <c r="N8" s="828"/>
      <c r="O8" s="823"/>
      <c r="P8" s="823"/>
    </row>
    <row r="9" spans="1:22" ht="34.5" customHeight="1" x14ac:dyDescent="0.25">
      <c r="A9" s="1443" t="s">
        <v>9</v>
      </c>
      <c r="B9" s="1443"/>
      <c r="C9" s="1443"/>
      <c r="D9" s="1443"/>
      <c r="E9" s="1444" t="s">
        <v>10769</v>
      </c>
      <c r="F9" s="1444"/>
      <c r="G9" s="1444"/>
      <c r="H9" s="1080"/>
      <c r="I9" s="1080"/>
      <c r="J9" s="1080"/>
      <c r="K9" s="1080"/>
      <c r="L9" s="1080"/>
      <c r="N9" s="828"/>
      <c r="O9" s="823"/>
      <c r="P9" s="823"/>
    </row>
    <row r="10" spans="1:22" ht="22.5" customHeight="1" x14ac:dyDescent="0.25">
      <c r="A10" s="1445" t="s">
        <v>11</v>
      </c>
      <c r="B10" s="1445"/>
      <c r="C10" s="1082"/>
      <c r="E10" s="75" t="s">
        <v>10619</v>
      </c>
      <c r="F10" s="832"/>
      <c r="G10" s="831"/>
      <c r="H10" s="831"/>
      <c r="I10" s="833"/>
      <c r="J10" s="832"/>
      <c r="K10" s="831"/>
      <c r="L10" s="834"/>
      <c r="N10" s="1269"/>
      <c r="O10" s="1269"/>
      <c r="P10" s="1269"/>
      <c r="Q10" s="1269"/>
      <c r="R10" s="1269"/>
      <c r="S10" s="1269"/>
      <c r="T10" s="1269"/>
    </row>
    <row r="11" spans="1:22" ht="22.5" x14ac:dyDescent="0.25">
      <c r="A11" s="1082" t="s">
        <v>13</v>
      </c>
      <c r="B11" s="1082"/>
      <c r="C11" s="1082"/>
      <c r="E11" s="891" t="s">
        <v>10770</v>
      </c>
      <c r="F11" s="832"/>
      <c r="G11" s="831"/>
      <c r="H11" s="831"/>
      <c r="I11" s="833"/>
      <c r="J11" s="832"/>
      <c r="K11" s="831"/>
      <c r="L11" s="834"/>
      <c r="N11" s="1075"/>
      <c r="O11" s="1075"/>
      <c r="P11" s="1075"/>
      <c r="Q11" s="1075"/>
      <c r="R11" s="1075"/>
      <c r="S11" s="1075"/>
      <c r="T11" s="1075"/>
    </row>
    <row r="12" spans="1:22" ht="81" customHeight="1" x14ac:dyDescent="0.25">
      <c r="A12" s="1082" t="s">
        <v>15</v>
      </c>
      <c r="B12" s="1082"/>
      <c r="C12" s="1082"/>
      <c r="E12" s="1532" t="s">
        <v>10538</v>
      </c>
      <c r="F12" s="1532"/>
      <c r="G12" s="1532"/>
      <c r="H12" s="1532"/>
      <c r="I12" s="1532"/>
      <c r="J12" s="1532"/>
      <c r="K12" s="1532"/>
      <c r="L12" s="1532"/>
      <c r="N12" s="1075"/>
      <c r="O12" s="1075"/>
      <c r="P12" s="1075"/>
      <c r="Q12" s="1075"/>
      <c r="R12" s="1075"/>
      <c r="S12" s="1075"/>
      <c r="T12" s="1075"/>
    </row>
    <row r="13" spans="1:22" ht="22.5" customHeight="1" x14ac:dyDescent="0.25">
      <c r="A13" s="1082" t="s">
        <v>17</v>
      </c>
      <c r="B13" s="1082"/>
      <c r="C13" s="1082"/>
      <c r="E13" s="836">
        <f>I22</f>
        <v>679.7</v>
      </c>
      <c r="F13" s="1082" t="s">
        <v>367</v>
      </c>
      <c r="G13" s="831"/>
      <c r="H13" s="831"/>
      <c r="I13" s="833"/>
      <c r="J13" s="832"/>
      <c r="K13" s="831"/>
      <c r="L13" s="834"/>
      <c r="N13" s="1075"/>
      <c r="O13" s="1075"/>
      <c r="P13" s="1075"/>
      <c r="Q13" s="1075"/>
      <c r="R13" s="1075"/>
      <c r="S13" s="1075"/>
      <c r="T13" s="1075"/>
    </row>
    <row r="14" spans="1:22" ht="22.5" customHeight="1" x14ac:dyDescent="0.25">
      <c r="A14" s="1082" t="s">
        <v>19</v>
      </c>
      <c r="B14" s="1082"/>
      <c r="C14" s="1082"/>
      <c r="E14" s="75" t="s">
        <v>10773</v>
      </c>
      <c r="F14" s="832"/>
      <c r="G14" s="831"/>
      <c r="H14" s="831"/>
      <c r="I14" s="833"/>
      <c r="J14" s="832"/>
      <c r="K14" s="831"/>
      <c r="L14" s="834"/>
      <c r="N14" s="1075"/>
      <c r="O14" s="1075"/>
      <c r="P14" s="1075"/>
      <c r="Q14" s="1075"/>
      <c r="R14" s="1075"/>
      <c r="S14" s="1075"/>
      <c r="T14" s="1075"/>
    </row>
    <row r="15" spans="1:22" ht="132" customHeight="1" x14ac:dyDescent="0.25">
      <c r="A15" s="1082" t="s">
        <v>21</v>
      </c>
      <c r="B15" s="1082"/>
      <c r="C15" s="1082"/>
      <c r="E15" s="1446" t="s">
        <v>10772</v>
      </c>
      <c r="F15" s="1447"/>
      <c r="G15" s="1447"/>
      <c r="H15" s="1447"/>
      <c r="I15" s="1447"/>
      <c r="J15" s="1447"/>
      <c r="K15" s="1447"/>
      <c r="L15" s="1447"/>
      <c r="N15" s="1075"/>
      <c r="O15" s="1075"/>
      <c r="P15" s="1075"/>
      <c r="Q15" s="1075"/>
      <c r="R15" s="1075"/>
      <c r="S15" s="1075"/>
      <c r="T15" s="1075"/>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79" t="s">
        <v>25</v>
      </c>
      <c r="B18" s="1079" t="s">
        <v>26</v>
      </c>
      <c r="C18" s="1079" t="s">
        <v>27</v>
      </c>
      <c r="D18" s="1083" t="s">
        <v>10361</v>
      </c>
      <c r="E18" s="1083" t="s">
        <v>29</v>
      </c>
      <c r="F18" s="1083" t="s">
        <v>30</v>
      </c>
      <c r="G18" s="1083" t="s">
        <v>10362</v>
      </c>
      <c r="H18" s="1083" t="s">
        <v>10745</v>
      </c>
      <c r="I18" s="1562" t="s">
        <v>10363</v>
      </c>
      <c r="J18" s="1563"/>
      <c r="K18" s="1083" t="s">
        <v>10364</v>
      </c>
      <c r="L18" s="49" t="s">
        <v>10771</v>
      </c>
      <c r="M18" s="1093">
        <v>550000</v>
      </c>
      <c r="N18" s="1007"/>
      <c r="O18" s="1007"/>
      <c r="P18" s="1007"/>
      <c r="Q18" s="1007"/>
      <c r="R18" s="1007"/>
      <c r="S18" s="1007"/>
      <c r="T18" s="1007"/>
    </row>
    <row r="19" spans="1:20" s="1016" customFormat="1" ht="117.75" customHeight="1" x14ac:dyDescent="0.25">
      <c r="A19" s="1533">
        <v>1</v>
      </c>
      <c r="B19" s="36">
        <v>208</v>
      </c>
      <c r="C19" s="36">
        <v>79</v>
      </c>
      <c r="D19" s="35" t="s">
        <v>18</v>
      </c>
      <c r="E19" s="901" t="s">
        <v>37</v>
      </c>
      <c r="F19" s="1152">
        <v>1</v>
      </c>
      <c r="G19" s="1154">
        <v>350000</v>
      </c>
      <c r="H19" s="1116">
        <v>1.19</v>
      </c>
      <c r="I19" s="1510">
        <v>522</v>
      </c>
      <c r="J19" s="1511"/>
      <c r="K19" s="844">
        <f>ROUND(G19*H19*I19,)</f>
        <v>217413000</v>
      </c>
      <c r="L19" s="1086" t="str">
        <f>E12</f>
        <v>Các tuyến đường giao thông đấu nối trực tiếp ra Đường nội ấp Bình Tiến đoạn từ Đường Bình Tiến, Xuân Phú - Xuân Tây (xã Xuân Phú) đến Ranh giới xã Suối Cát cũ:
- Có bề rộng ≥5m, cách đường giao thông ≤1.000m</v>
      </c>
      <c r="M19" s="1062">
        <f>M18*1.19</f>
        <v>654500</v>
      </c>
      <c r="N19" s="1007"/>
      <c r="O19" s="1007"/>
      <c r="P19" s="1007"/>
      <c r="Q19" s="1007"/>
      <c r="R19" s="1007"/>
      <c r="S19" s="1007"/>
      <c r="T19" s="1007"/>
    </row>
    <row r="20" spans="1:20" s="1016" customFormat="1" ht="40.5" customHeight="1" x14ac:dyDescent="0.25">
      <c r="A20" s="1534"/>
      <c r="B20" s="36">
        <v>208</v>
      </c>
      <c r="C20" s="36">
        <v>79</v>
      </c>
      <c r="D20" s="35" t="s">
        <v>18</v>
      </c>
      <c r="E20" s="901" t="s">
        <v>37</v>
      </c>
      <c r="F20" s="1152">
        <v>1</v>
      </c>
      <c r="G20" s="1154">
        <v>350000</v>
      </c>
      <c r="H20" s="1116">
        <v>1.19</v>
      </c>
      <c r="I20" s="1510">
        <v>138.5</v>
      </c>
      <c r="J20" s="1511">
        <v>1</v>
      </c>
      <c r="K20" s="844">
        <f t="shared" ref="K20:K21" si="0">ROUND(G20*H20*I20,)</f>
        <v>57685250</v>
      </c>
      <c r="L20" s="1085" t="s">
        <v>10640</v>
      </c>
      <c r="M20" s="1062"/>
      <c r="N20" s="1007"/>
      <c r="O20" s="1007"/>
      <c r="P20" s="1007"/>
      <c r="Q20" s="1007"/>
      <c r="R20" s="1007"/>
      <c r="S20" s="1007"/>
      <c r="T20" s="1007"/>
    </row>
    <row r="21" spans="1:20" s="1016" customFormat="1" ht="105" customHeight="1" x14ac:dyDescent="0.25">
      <c r="A21" s="1090">
        <v>2</v>
      </c>
      <c r="B21" s="36">
        <v>207</v>
      </c>
      <c r="C21" s="36">
        <v>79</v>
      </c>
      <c r="D21" s="35" t="s">
        <v>18</v>
      </c>
      <c r="E21" s="901" t="s">
        <v>10531</v>
      </c>
      <c r="F21" s="1153">
        <v>1</v>
      </c>
      <c r="G21" s="1154">
        <v>200000</v>
      </c>
      <c r="H21" s="1116">
        <v>1.19</v>
      </c>
      <c r="I21" s="1510">
        <v>19.2</v>
      </c>
      <c r="J21" s="1511">
        <v>1</v>
      </c>
      <c r="K21" s="844">
        <f t="shared" si="0"/>
        <v>4569600</v>
      </c>
      <c r="L21" s="1086" t="s">
        <v>10538</v>
      </c>
      <c r="M21" s="1062"/>
      <c r="N21" s="1007"/>
      <c r="O21" s="1007"/>
      <c r="P21" s="1007"/>
      <c r="Q21" s="1007"/>
      <c r="R21" s="1007"/>
      <c r="S21" s="1007"/>
      <c r="T21" s="1007"/>
    </row>
    <row r="22" spans="1:20" ht="33.75" customHeight="1" x14ac:dyDescent="0.25">
      <c r="A22" s="1480" t="s">
        <v>39</v>
      </c>
      <c r="B22" s="1480"/>
      <c r="C22" s="1480"/>
      <c r="D22" s="1480"/>
      <c r="E22" s="1480"/>
      <c r="F22" s="1480"/>
      <c r="G22" s="1480"/>
      <c r="H22" s="1480"/>
      <c r="I22" s="1512">
        <f>SUM(I19:I21)</f>
        <v>679.7</v>
      </c>
      <c r="J22" s="1513"/>
      <c r="K22" s="848">
        <f>SUM(K19:K21)</f>
        <v>279667850</v>
      </c>
      <c r="L22" s="849"/>
      <c r="N22" s="1007"/>
      <c r="O22" s="1007"/>
      <c r="P22" s="1007"/>
      <c r="Q22" s="1007"/>
      <c r="R22" s="1007"/>
      <c r="S22" s="1007"/>
      <c r="T22" s="1007"/>
    </row>
    <row r="23" spans="1:20" ht="60"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1095"/>
      <c r="B25" s="850" t="s">
        <v>26</v>
      </c>
      <c r="C25" s="851" t="s">
        <v>27</v>
      </c>
      <c r="D25" s="1097" t="s">
        <v>10361</v>
      </c>
      <c r="E25" s="1097" t="s">
        <v>29</v>
      </c>
      <c r="F25" s="1097" t="s">
        <v>30</v>
      </c>
      <c r="G25" s="1564" t="s">
        <v>31</v>
      </c>
      <c r="H25" s="1564"/>
      <c r="I25" s="1098" t="s">
        <v>33</v>
      </c>
      <c r="J25" s="1097" t="s">
        <v>44</v>
      </c>
      <c r="K25" s="1097" t="s">
        <v>35</v>
      </c>
      <c r="L25" s="49" t="s">
        <v>41</v>
      </c>
      <c r="M25" s="1081"/>
    </row>
    <row r="26" spans="1:20" ht="35.25" customHeight="1" x14ac:dyDescent="0.25">
      <c r="A26" s="1104">
        <f t="shared" ref="A26:G28" si="1">A19</f>
        <v>1</v>
      </c>
      <c r="B26" s="1104">
        <f t="shared" si="1"/>
        <v>208</v>
      </c>
      <c r="C26" s="36">
        <f t="shared" si="1"/>
        <v>79</v>
      </c>
      <c r="D26" s="1104" t="str">
        <f t="shared" si="1"/>
        <v>m²</v>
      </c>
      <c r="E26" s="1104" t="str">
        <f t="shared" si="1"/>
        <v>CLN</v>
      </c>
      <c r="F26" s="60">
        <f t="shared" si="1"/>
        <v>1</v>
      </c>
      <c r="G26" s="1558">
        <f t="shared" si="1"/>
        <v>350000</v>
      </c>
      <c r="H26" s="1558"/>
      <c r="I26" s="1100">
        <f>I19</f>
        <v>522</v>
      </c>
      <c r="J26" s="839">
        <v>1.5</v>
      </c>
      <c r="K26" s="1101">
        <f>G26*I26*J26</f>
        <v>274050000</v>
      </c>
      <c r="L26" s="1521" t="s">
        <v>10367</v>
      </c>
      <c r="M26" s="1081"/>
    </row>
    <row r="27" spans="1:20" ht="35.25" customHeight="1" x14ac:dyDescent="0.25">
      <c r="A27" s="1104">
        <f t="shared" si="1"/>
        <v>0</v>
      </c>
      <c r="B27" s="1104">
        <f t="shared" si="1"/>
        <v>208</v>
      </c>
      <c r="C27" s="36">
        <f t="shared" si="1"/>
        <v>79</v>
      </c>
      <c r="D27" s="1104" t="str">
        <f t="shared" si="1"/>
        <v>m²</v>
      </c>
      <c r="E27" s="1104" t="str">
        <f t="shared" si="1"/>
        <v>CLN</v>
      </c>
      <c r="F27" s="60">
        <f t="shared" si="1"/>
        <v>1</v>
      </c>
      <c r="G27" s="1558">
        <f t="shared" si="1"/>
        <v>350000</v>
      </c>
      <c r="H27" s="1558"/>
      <c r="I27" s="1100">
        <f>I20</f>
        <v>138.5</v>
      </c>
      <c r="J27" s="839">
        <v>1.5</v>
      </c>
      <c r="K27" s="1101">
        <f>G27*I27*J27</f>
        <v>72712500</v>
      </c>
      <c r="L27" s="1529"/>
      <c r="M27" s="1081"/>
    </row>
    <row r="28" spans="1:20" ht="35.25" customHeight="1" x14ac:dyDescent="0.25">
      <c r="A28" s="1104">
        <f t="shared" si="1"/>
        <v>2</v>
      </c>
      <c r="B28" s="1104">
        <f t="shared" si="1"/>
        <v>207</v>
      </c>
      <c r="C28" s="36">
        <f t="shared" si="1"/>
        <v>79</v>
      </c>
      <c r="D28" s="1104" t="str">
        <f t="shared" si="1"/>
        <v>m²</v>
      </c>
      <c r="E28" s="1104" t="str">
        <f t="shared" si="1"/>
        <v>NTS</v>
      </c>
      <c r="F28" s="60">
        <f t="shared" si="1"/>
        <v>1</v>
      </c>
      <c r="G28" s="1558">
        <f t="shared" si="1"/>
        <v>200000</v>
      </c>
      <c r="H28" s="1558"/>
      <c r="I28" s="1100">
        <f>I21</f>
        <v>19.2</v>
      </c>
      <c r="J28" s="839">
        <v>1.5</v>
      </c>
      <c r="K28" s="1101">
        <f>G28*I28*J28</f>
        <v>5760000</v>
      </c>
      <c r="L28" s="1529"/>
      <c r="M28" s="1081"/>
    </row>
    <row r="29" spans="1:20" s="116" customFormat="1" ht="33" customHeight="1" x14ac:dyDescent="0.25">
      <c r="A29" s="1289" t="s">
        <v>10368</v>
      </c>
      <c r="B29" s="1289"/>
      <c r="C29" s="1289"/>
      <c r="D29" s="1289"/>
      <c r="E29" s="1289"/>
      <c r="F29" s="1289"/>
      <c r="G29" s="1289"/>
      <c r="H29" s="1289"/>
      <c r="I29" s="846">
        <f>SUM(I26:I28)</f>
        <v>679.7</v>
      </c>
      <c r="J29" s="893"/>
      <c r="K29" s="894">
        <f>SUM(K26:K28)</f>
        <v>352522500</v>
      </c>
      <c r="L29" s="895"/>
      <c r="M29" s="1081"/>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1016" customFormat="1" ht="67.5" customHeight="1" x14ac:dyDescent="0.25">
      <c r="A31" s="1104"/>
      <c r="B31" s="1564" t="s">
        <v>10371</v>
      </c>
      <c r="C31" s="1564"/>
      <c r="D31" s="1097" t="s">
        <v>50</v>
      </c>
      <c r="E31" s="1097" t="s">
        <v>51</v>
      </c>
      <c r="F31" s="1097" t="s">
        <v>52</v>
      </c>
      <c r="G31" s="1564" t="s">
        <v>53</v>
      </c>
      <c r="H31" s="1564"/>
      <c r="I31" s="1102" t="s">
        <v>54</v>
      </c>
      <c r="J31" s="1097" t="s">
        <v>44</v>
      </c>
      <c r="K31" s="1103" t="s">
        <v>35</v>
      </c>
      <c r="L31" s="861" t="s">
        <v>41</v>
      </c>
      <c r="M31" s="821"/>
      <c r="O31" s="862"/>
      <c r="P31" s="862"/>
    </row>
    <row r="32" spans="1:20" ht="34.5" customHeight="1" x14ac:dyDescent="0.25">
      <c r="A32" s="1104"/>
      <c r="B32" s="1285" t="s">
        <v>10372</v>
      </c>
      <c r="C32" s="1285"/>
      <c r="D32" s="1104"/>
      <c r="E32" s="1104" t="s">
        <v>56</v>
      </c>
      <c r="F32" s="1104">
        <v>6</v>
      </c>
      <c r="G32" s="1565">
        <f>20000*30</f>
        <v>600000</v>
      </c>
      <c r="H32" s="1565"/>
      <c r="I32" s="1104">
        <v>2</v>
      </c>
      <c r="J32" s="727">
        <v>0.5</v>
      </c>
      <c r="K32" s="1105">
        <f>F32*G32*I32*J32</f>
        <v>3600000</v>
      </c>
      <c r="L32" s="74"/>
      <c r="M32" s="1042"/>
      <c r="O32" s="823"/>
      <c r="P32" s="823"/>
    </row>
    <row r="33" spans="1:17" ht="30.75" customHeight="1" x14ac:dyDescent="0.25">
      <c r="A33" s="1289" t="s">
        <v>10373</v>
      </c>
      <c r="B33" s="1289"/>
      <c r="C33" s="1289"/>
      <c r="D33" s="1289"/>
      <c r="E33" s="1289"/>
      <c r="F33" s="1289"/>
      <c r="G33" s="1289"/>
      <c r="H33" s="1289"/>
      <c r="I33" s="1289"/>
      <c r="J33" s="1289"/>
      <c r="K33" s="76">
        <f>K29+K32</f>
        <v>356122500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083" t="s">
        <v>60</v>
      </c>
      <c r="G35" s="1480" t="s">
        <v>31</v>
      </c>
      <c r="H35" s="1480"/>
      <c r="I35" s="865" t="s">
        <v>61</v>
      </c>
      <c r="J35" s="866" t="s">
        <v>34</v>
      </c>
      <c r="K35" s="1079" t="s">
        <v>35</v>
      </c>
      <c r="L35" s="853" t="s">
        <v>41</v>
      </c>
    </row>
    <row r="36" spans="1:17" ht="40.5" hidden="1" customHeight="1" x14ac:dyDescent="0.25">
      <c r="A36" s="1104">
        <v>1</v>
      </c>
      <c r="B36" s="1508" t="str">
        <f>'vật kiến trúc 2026'!B440</f>
        <v>Đồng hồ điện phụ</v>
      </c>
      <c r="C36" s="1508"/>
      <c r="D36" s="1508"/>
      <c r="E36" s="1508"/>
      <c r="F36" s="1106" t="str">
        <f>VLOOKUP(B36,'[3]vật kiến trúc 2026'!$B$3:$D$442,2,0)</f>
        <v>cái</v>
      </c>
      <c r="G36" s="1566">
        <f>VLOOKUP(B36,'[3]vật kiến trúc 2026'!B31:$D$442,3,0)</f>
        <v>750000</v>
      </c>
      <c r="H36" s="1566"/>
      <c r="I36" s="936">
        <v>1</v>
      </c>
      <c r="J36" s="868">
        <v>0.8</v>
      </c>
      <c r="K36" s="844">
        <f t="shared" ref="K36:K39" si="2">ROUND(G36*I36*J36,)</f>
        <v>600000</v>
      </c>
      <c r="L36" s="869" t="e">
        <f>VLOOKUP(B36,'[3]vật kiến trúc 2026'!B32:$L$442,4,0)</f>
        <v>#REF!</v>
      </c>
    </row>
    <row r="37" spans="1:17" ht="40.5" hidden="1" customHeight="1" x14ac:dyDescent="0.25">
      <c r="A37" s="1104">
        <v>2</v>
      </c>
      <c r="B37" s="1508" t="str">
        <f>'vật kiến trúc 2026'!B277</f>
        <v>Trụ sắt tráng kẽm D90 cao 6m</v>
      </c>
      <c r="C37" s="1508"/>
      <c r="D37" s="1508"/>
      <c r="E37" s="1508"/>
      <c r="F37" s="1106" t="str">
        <f>VLOOKUP(B37,'[3]vật kiến trúc 2026'!$B$3:$D$442,2,0)</f>
        <v>trụ</v>
      </c>
      <c r="G37" s="1566">
        <f>VLOOKUP(B37,'[3]vật kiến trúc 2026'!B32:$D$442,3,0)</f>
        <v>864000</v>
      </c>
      <c r="H37" s="1566"/>
      <c r="I37" s="936">
        <v>4</v>
      </c>
      <c r="J37" s="868">
        <v>0.8</v>
      </c>
      <c r="K37" s="844">
        <f t="shared" si="2"/>
        <v>2764800</v>
      </c>
      <c r="L37" s="869" t="str">
        <f>VLOOKUP(B37,'[3]vật kiến trúc 2026'!B33:$L$442,4,0)</f>
        <v>áp bằng trụ điện bằng ống sắt tráng kẽm D90</v>
      </c>
    </row>
    <row r="38" spans="1:17" ht="40.5" hidden="1" customHeight="1" x14ac:dyDescent="0.25">
      <c r="A38" s="1104">
        <v>3</v>
      </c>
      <c r="B38" s="1508" t="str">
        <f>'vật kiến trúc 2026'!B35</f>
        <v>Giếng khoan Ф 140, ống chống nhựa</v>
      </c>
      <c r="C38" s="1508"/>
      <c r="D38" s="1508"/>
      <c r="E38" s="1508"/>
      <c r="F38" s="1106" t="str">
        <f>VLOOKUP(B38,'[3]vật kiến trúc 2026'!$B$3:$D$442,2,0)</f>
        <v>mét</v>
      </c>
      <c r="G38" s="1566">
        <f>VLOOKUP(B38,'[3]vật kiến trúc 2026'!B33:$D$442,3,0)</f>
        <v>864000</v>
      </c>
      <c r="H38" s="1566"/>
      <c r="I38" s="906">
        <v>69</v>
      </c>
      <c r="J38" s="868">
        <v>0.8</v>
      </c>
      <c r="K38" s="844">
        <f t="shared" si="2"/>
        <v>47692800</v>
      </c>
      <c r="L38" s="869" t="e">
        <f>VLOOKUP(B38,'[3]vật kiến trúc 2026'!B34:$L$442,4,0)</f>
        <v>#REF!</v>
      </c>
    </row>
    <row r="39" spans="1:17" ht="40.5" hidden="1" customHeight="1" x14ac:dyDescent="0.25">
      <c r="A39" s="1104">
        <v>4</v>
      </c>
      <c r="B39" s="1508" t="str">
        <f>B38</f>
        <v>Giếng khoan Ф 140, ống chống nhựa</v>
      </c>
      <c r="C39" s="1508"/>
      <c r="D39" s="1508"/>
      <c r="E39" s="1508"/>
      <c r="F39" s="1106" t="str">
        <f>VLOOKUP(B39,'[3]vật kiến trúc 2026'!$B$3:$D$442,2,0)</f>
        <v>mét</v>
      </c>
      <c r="G39" s="1566">
        <f>VLOOKUP(B39,'[3]vật kiến trúc 2026'!B34:$D$442,3,0)</f>
        <v>864000</v>
      </c>
      <c r="H39" s="1566"/>
      <c r="I39" s="906">
        <v>48</v>
      </c>
      <c r="J39" s="868">
        <v>0.8</v>
      </c>
      <c r="K39" s="844">
        <f t="shared" si="2"/>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28">
        <f>I21</f>
        <v>19.2</v>
      </c>
      <c r="N41" s="1107"/>
      <c r="O41" s="931"/>
    </row>
    <row r="42" spans="1:17" ht="56.25" customHeight="1" x14ac:dyDescent="0.25">
      <c r="A42" s="1079" t="s">
        <v>25</v>
      </c>
      <c r="B42" s="1480" t="s">
        <v>87</v>
      </c>
      <c r="C42" s="1480"/>
      <c r="D42" s="1480"/>
      <c r="E42" s="1480"/>
      <c r="F42" s="1079" t="s">
        <v>60</v>
      </c>
      <c r="G42" s="1079" t="s">
        <v>31</v>
      </c>
      <c r="H42" s="1083" t="s">
        <v>10516</v>
      </c>
      <c r="I42" s="865" t="s">
        <v>61</v>
      </c>
      <c r="J42" s="866" t="s">
        <v>34</v>
      </c>
      <c r="K42" s="1079" t="s">
        <v>35</v>
      </c>
      <c r="L42" s="853" t="s">
        <v>41</v>
      </c>
      <c r="M42" s="1091">
        <f>I22</f>
        <v>679.7</v>
      </c>
      <c r="N42" s="1151"/>
      <c r="O42" s="927"/>
      <c r="P42" s="928"/>
      <c r="Q42" s="1108"/>
    </row>
    <row r="43" spans="1:17" ht="39" customHeight="1" x14ac:dyDescent="0.25">
      <c r="A43" s="1150">
        <v>1</v>
      </c>
      <c r="B43" s="1474" t="s">
        <v>328</v>
      </c>
      <c r="C43" s="1475"/>
      <c r="D43" s="1475"/>
      <c r="E43" s="1476"/>
      <c r="F43" s="1106" t="str">
        <f>VLOOKUP(B43,'[3]CÂY TRỒNG 2026'!$B$3:$D$10269,2,0)</f>
        <v>cây</v>
      </c>
      <c r="G43" s="1106">
        <f>VLOOKUP(B43,'[3]CÂY TRỒNG 2026'!$B$3:$D$10269,3,0)</f>
        <v>1954000</v>
      </c>
      <c r="H43" s="909">
        <f>VLOOKUP(B43,'CÂY TRỒNG 2026'!$B$3:$E$9990,4,0)</f>
        <v>0</v>
      </c>
      <c r="I43" s="867">
        <v>1</v>
      </c>
      <c r="J43" s="727">
        <v>1</v>
      </c>
      <c r="K43" s="905">
        <f t="shared" ref="K43" si="3">ROUND(G43*I43*J43,)</f>
        <v>1954000</v>
      </c>
      <c r="L43" s="1089"/>
      <c r="M43" s="1048"/>
      <c r="N43" s="1110"/>
      <c r="Q43" s="1111"/>
    </row>
    <row r="44" spans="1:17" ht="39" customHeight="1" x14ac:dyDescent="0.25">
      <c r="A44" s="1104">
        <v>2</v>
      </c>
      <c r="B44" s="1544" t="str">
        <f>'CÂY TRỒNG 2026'!B833</f>
        <v>Cây dừa Năm thu hoạch thứ 6</v>
      </c>
      <c r="C44" s="1544"/>
      <c r="D44" s="1544"/>
      <c r="E44" s="1544"/>
      <c r="F44" s="1106" t="str">
        <f>VLOOKUP(B44,'[3]CÂY TRỒNG 2026'!$B$3:$D$10269,2,0)</f>
        <v>cây</v>
      </c>
      <c r="G44" s="1106">
        <f>VLOOKUP(B44,'[3]CÂY TRỒNG 2026'!$B$3:$D$10269,3,0)</f>
        <v>1737626</v>
      </c>
      <c r="H44" s="909">
        <f>VLOOKUP(B44,'CÂY TRỒNG 2026'!$B$3:$E$9990,4,0)</f>
        <v>123</v>
      </c>
      <c r="I44" s="867">
        <v>4</v>
      </c>
      <c r="J44" s="727">
        <v>1</v>
      </c>
      <c r="K44" s="1109">
        <f t="shared" ref="K44:K45" si="4">ROUND(G44*I44*J44,)</f>
        <v>6950504</v>
      </c>
      <c r="L44" s="934"/>
      <c r="M44" s="1048">
        <f>I44*10000/H44</f>
        <v>325.20325203252031</v>
      </c>
      <c r="N44" s="1110"/>
      <c r="Q44" s="1111"/>
    </row>
    <row r="45" spans="1:17" ht="39" customHeight="1" x14ac:dyDescent="0.25">
      <c r="A45" s="1104">
        <v>3</v>
      </c>
      <c r="B45" s="1544" t="str">
        <f>'CÂY TRỒNG 2026'!B9969</f>
        <v>Tre mỡ Cây từ 1 năm tuổi trở lên</v>
      </c>
      <c r="C45" s="1544"/>
      <c r="D45" s="1544"/>
      <c r="E45" s="1544"/>
      <c r="F45" s="1106" t="str">
        <f>VLOOKUP(B45,'[3]CÂY TRỒNG 2026'!$B$3:$D$10269,2,0)</f>
        <v>đồng/cây</v>
      </c>
      <c r="G45" s="1106">
        <f>VLOOKUP(B45,'[3]CÂY TRỒNG 2026'!$B$3:$D$10269,3,0)</f>
        <v>22000</v>
      </c>
      <c r="H45" s="909">
        <f>VLOOKUP(B45,'CÂY TRỒNG 2026'!$B$3:$E$9990,4,0)</f>
        <v>1100</v>
      </c>
      <c r="I45" s="867">
        <v>31</v>
      </c>
      <c r="J45" s="727">
        <v>1</v>
      </c>
      <c r="K45" s="905">
        <f t="shared" si="4"/>
        <v>682000</v>
      </c>
      <c r="L45" s="1089"/>
      <c r="M45" s="1048">
        <f t="shared" ref="M45:M47" si="5">I45*10000/H45</f>
        <v>281.81818181818181</v>
      </c>
      <c r="N45" s="1110"/>
      <c r="Q45" s="1111"/>
    </row>
    <row r="46" spans="1:17" ht="39" customHeight="1" x14ac:dyDescent="0.25">
      <c r="A46" s="1150">
        <v>4</v>
      </c>
      <c r="B46" s="1544" t="str">
        <f>'CÂY TRỒNG 2026'!B417</f>
        <v>Cây mận Năm thu hoạch thứ 6</v>
      </c>
      <c r="C46" s="1544"/>
      <c r="D46" s="1544"/>
      <c r="E46" s="1544"/>
      <c r="F46" s="1106" t="str">
        <f>VLOOKUP(B46,'[3]CÂY TRỒNG 2026'!$B$3:$D$10269,2,0)</f>
        <v>cây</v>
      </c>
      <c r="G46" s="1106">
        <f>VLOOKUP(B46,'[3]CÂY TRỒNG 2026'!$B$3:$D$10269,3,0)</f>
        <v>343803</v>
      </c>
      <c r="H46" s="909">
        <f>VLOOKUP(B46,'CÂY TRỒNG 2026'!$B$3:$E$9990,4,0)</f>
        <v>493</v>
      </c>
      <c r="I46" s="867">
        <v>1</v>
      </c>
      <c r="J46" s="727">
        <v>1</v>
      </c>
      <c r="K46" s="905">
        <f t="shared" ref="K46" si="6">ROUND(G46*I46*J46,)</f>
        <v>343803</v>
      </c>
      <c r="L46" s="1089"/>
      <c r="M46" s="1048">
        <f t="shared" si="5"/>
        <v>20.28397565922921</v>
      </c>
      <c r="N46" s="1110"/>
      <c r="Q46" s="1111"/>
    </row>
    <row r="47" spans="1:17" ht="39" customHeight="1" x14ac:dyDescent="0.25">
      <c r="A47" s="1150">
        <v>5</v>
      </c>
      <c r="B47" s="1574" t="str">
        <f>'CÂY TRỒNG 2026'!B2686</f>
        <v>Bằng lăng &gt;18-21 cm</v>
      </c>
      <c r="C47" s="1575"/>
      <c r="D47" s="1575"/>
      <c r="E47" s="1576"/>
      <c r="F47" s="1106" t="str">
        <f>VLOOKUP(B47,'[3]CÂY TRỒNG 2026'!$B$3:$D$10269,2,0)</f>
        <v>cây</v>
      </c>
      <c r="G47" s="1106">
        <f>VLOOKUP(B47,'[3]CÂY TRỒNG 2026'!$B$3:$D$10269,3,0)</f>
        <v>592280</v>
      </c>
      <c r="H47" s="909">
        <f>VLOOKUP(B47,'CÂY TRỒNG 2026'!$B$3:$E$9990,4,0)</f>
        <v>833</v>
      </c>
      <c r="I47" s="867">
        <v>1</v>
      </c>
      <c r="J47" s="727">
        <v>1</v>
      </c>
      <c r="K47" s="905">
        <f t="shared" ref="K47" si="7">ROUND(G47*I47*J47,)</f>
        <v>592280</v>
      </c>
      <c r="L47" s="1089"/>
      <c r="M47" s="1048">
        <f t="shared" si="5"/>
        <v>12.004801920768307</v>
      </c>
      <c r="N47" s="1110"/>
      <c r="Q47" s="1111"/>
    </row>
    <row r="48" spans="1:17" ht="39" customHeight="1" x14ac:dyDescent="0.25">
      <c r="A48" s="1150">
        <v>6</v>
      </c>
      <c r="B48" s="1574" t="s">
        <v>201</v>
      </c>
      <c r="C48" s="1575"/>
      <c r="D48" s="1575"/>
      <c r="E48" s="1576"/>
      <c r="F48" s="1106" t="str">
        <f>VLOOKUP(B48,'[3]CÂY TRỒNG 2026'!$B$3:$D$10269,2,0)</f>
        <v>ha</v>
      </c>
      <c r="G48" s="1106">
        <f>VLOOKUP(B48,'[3]CÂY TRỒNG 2026'!$B$3:$D$10269,3,0)</f>
        <v>280000000</v>
      </c>
      <c r="H48" s="909">
        <f>VLOOKUP(B48,'CÂY TRỒNG 2026'!$B$3:$E$9990,4,0)</f>
        <v>0</v>
      </c>
      <c r="I48" s="938">
        <f>34/10000</f>
        <v>3.3999999999999998E-3</v>
      </c>
      <c r="J48" s="727">
        <v>1</v>
      </c>
      <c r="K48" s="905">
        <f t="shared" ref="K48" si="8">ROUND(G48*I48*J48,)</f>
        <v>952000</v>
      </c>
      <c r="L48" s="1089"/>
      <c r="M48" s="1048">
        <f>SUM(M44:M47)</f>
        <v>639.31021143069961</v>
      </c>
      <c r="N48" s="1110">
        <f>M42-M48</f>
        <v>40.389788569300435</v>
      </c>
      <c r="Q48" s="1111"/>
    </row>
    <row r="49" spans="1:16" ht="28.5" customHeight="1" x14ac:dyDescent="0.25">
      <c r="A49" s="1480" t="s">
        <v>111</v>
      </c>
      <c r="B49" s="1480"/>
      <c r="C49" s="1480"/>
      <c r="D49" s="1480"/>
      <c r="E49" s="1480"/>
      <c r="F49" s="1480"/>
      <c r="G49" s="1480"/>
      <c r="H49" s="1480"/>
      <c r="I49" s="1480"/>
      <c r="J49" s="1480"/>
      <c r="K49" s="111">
        <f>SUM(K43:K48)</f>
        <v>11474587</v>
      </c>
      <c r="L49" s="872"/>
      <c r="M49" s="1112">
        <f>M42-M44</f>
        <v>354.49674796747973</v>
      </c>
      <c r="N49" s="1091"/>
    </row>
    <row r="50" spans="1:16" ht="41.25" customHeight="1" x14ac:dyDescent="0.25">
      <c r="A50" s="1481" t="s">
        <v>10429</v>
      </c>
      <c r="B50" s="1482"/>
      <c r="C50" s="1482"/>
      <c r="D50" s="1482"/>
      <c r="E50" s="1482"/>
      <c r="F50" s="1482"/>
      <c r="G50" s="1482"/>
      <c r="H50" s="1482"/>
      <c r="I50" s="1482"/>
      <c r="J50" s="1482"/>
      <c r="K50" s="111">
        <f>IF(K22+K33+K40+K49&lt;20000000,2000000,IF(K22+K33+K40+K49&lt;50000000,4000000,IF(K22+K33+K40+K49&lt;100000000,8000000,IF(K22+K33+K40+K49&lt;200000000,12000000,IF(K22+K33+K40+K49&lt;500000000,16000000,20000000)))))</f>
        <v>20000000</v>
      </c>
      <c r="L50" s="112" t="s">
        <v>113</v>
      </c>
      <c r="N50" s="1113"/>
    </row>
    <row r="51" spans="1:16" ht="30" customHeight="1" x14ac:dyDescent="0.25">
      <c r="A51" s="1480" t="s">
        <v>10574</v>
      </c>
      <c r="B51" s="1480"/>
      <c r="C51" s="1480"/>
      <c r="D51" s="1480"/>
      <c r="E51" s="1480"/>
      <c r="F51" s="1480"/>
      <c r="G51" s="1480"/>
      <c r="H51" s="1480"/>
      <c r="I51" s="1480"/>
      <c r="J51" s="1480"/>
      <c r="K51" s="875">
        <f>K50+K49+K40+K22+K33</f>
        <v>667264937</v>
      </c>
      <c r="L51" s="872"/>
      <c r="M51" s="1114">
        <f>K50+K33+K22+K49+K40</f>
        <v>667264937</v>
      </c>
    </row>
    <row r="52" spans="1:16" s="116" customFormat="1" ht="37.5" customHeight="1" x14ac:dyDescent="0.25">
      <c r="A52" s="1483" t="s">
        <v>115</v>
      </c>
      <c r="B52" s="1483"/>
      <c r="C52" s="1483"/>
      <c r="D52" s="1483"/>
      <c r="E52" s="1483"/>
      <c r="F52" s="1483"/>
      <c r="G52" s="1483"/>
      <c r="H52" s="1483"/>
      <c r="I52" s="1483"/>
      <c r="J52" s="1483"/>
      <c r="K52" s="1483"/>
      <c r="L52" s="1483"/>
      <c r="M52" s="1081"/>
      <c r="O52" s="876"/>
      <c r="P52" s="876"/>
    </row>
    <row r="53" spans="1:16" s="119" customFormat="1" ht="37.5" customHeight="1" x14ac:dyDescent="0.25">
      <c r="A53" s="1479" t="s">
        <v>10375</v>
      </c>
      <c r="B53" s="1479"/>
      <c r="C53" s="1479"/>
      <c r="D53" s="1479"/>
      <c r="E53" s="1479"/>
      <c r="F53" s="1479"/>
      <c r="G53" s="1479"/>
      <c r="H53" s="1479"/>
      <c r="I53" s="1479"/>
      <c r="J53" s="1479"/>
      <c r="K53" s="1479"/>
      <c r="L53" s="1479"/>
      <c r="M53" s="1077"/>
      <c r="O53" s="876"/>
      <c r="P53" s="876"/>
    </row>
    <row r="54" spans="1:16" s="119" customFormat="1" ht="54" customHeight="1" x14ac:dyDescent="0.25">
      <c r="A54" s="1479" t="s">
        <v>117</v>
      </c>
      <c r="B54" s="1479"/>
      <c r="C54" s="1479"/>
      <c r="D54" s="1479"/>
      <c r="E54" s="1479"/>
      <c r="F54" s="1479"/>
      <c r="G54" s="1479"/>
      <c r="H54" s="1479"/>
      <c r="I54" s="1479"/>
      <c r="J54" s="1479"/>
      <c r="K54" s="877">
        <f>K51</f>
        <v>667264937</v>
      </c>
      <c r="L54" s="1078" t="s">
        <v>118</v>
      </c>
      <c r="M54" s="1077"/>
      <c r="O54" s="876"/>
      <c r="P54" s="876"/>
    </row>
    <row r="55" spans="1:16" s="119" customFormat="1" ht="14.25" x14ac:dyDescent="0.25">
      <c r="A55" s="1479" t="s">
        <v>119</v>
      </c>
      <c r="B55" s="1479"/>
      <c r="C55" s="1479"/>
      <c r="D55" s="1479"/>
      <c r="E55" s="1479"/>
      <c r="F55" s="1479"/>
      <c r="G55" s="1479"/>
      <c r="H55" s="1479"/>
      <c r="I55" s="1479"/>
      <c r="J55" s="1479"/>
      <c r="K55" s="1479"/>
      <c r="L55" s="1479"/>
      <c r="M55" s="1077"/>
      <c r="O55" s="876"/>
      <c r="P55" s="876"/>
    </row>
    <row r="56" spans="1:16" s="1115" customFormat="1" ht="15" customHeight="1" x14ac:dyDescent="0.25">
      <c r="A56" s="1484" t="s">
        <v>120</v>
      </c>
      <c r="B56" s="1484"/>
      <c r="C56" s="1484"/>
      <c r="D56" s="879"/>
      <c r="E56" s="879"/>
      <c r="F56" s="1485" t="s">
        <v>10444</v>
      </c>
      <c r="G56" s="1485"/>
      <c r="H56" s="1485"/>
      <c r="I56" s="1485"/>
      <c r="J56" s="1485"/>
      <c r="K56" s="879"/>
      <c r="L56" s="1077" t="s">
        <v>122</v>
      </c>
      <c r="M56" s="1077"/>
      <c r="O56" s="753"/>
      <c r="P56" s="753"/>
    </row>
    <row r="57" spans="1:16" s="1115" customFormat="1" x14ac:dyDescent="0.25">
      <c r="A57" s="880"/>
      <c r="B57" s="880"/>
      <c r="C57" s="880"/>
      <c r="L57" s="1077" t="s">
        <v>123</v>
      </c>
      <c r="M57" s="756"/>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x14ac:dyDescent="0.25">
      <c r="A60" s="881"/>
      <c r="B60" s="761"/>
      <c r="C60" s="761"/>
      <c r="G60" s="761"/>
      <c r="H60" s="761"/>
      <c r="I60" s="882"/>
      <c r="L60" s="883"/>
      <c r="M60" s="761"/>
      <c r="O60" s="753"/>
      <c r="P60" s="753"/>
    </row>
    <row r="61" spans="1:16" s="1115" customFormat="1" x14ac:dyDescent="0.25">
      <c r="A61" s="881"/>
      <c r="B61" s="761"/>
      <c r="C61" s="761"/>
      <c r="G61" s="761"/>
      <c r="H61" s="761"/>
      <c r="I61" s="882"/>
      <c r="L61" s="883"/>
      <c r="M61" s="761"/>
      <c r="O61" s="753"/>
      <c r="P61" s="753"/>
    </row>
    <row r="62" spans="1:16" s="1115" customFormat="1" x14ac:dyDescent="0.25">
      <c r="A62" s="881"/>
      <c r="B62" s="761"/>
      <c r="C62" s="761"/>
      <c r="G62" s="761"/>
      <c r="H62" s="761"/>
      <c r="I62" s="882"/>
      <c r="L62" s="883"/>
      <c r="M62" s="761"/>
      <c r="O62" s="753"/>
      <c r="P62" s="753"/>
    </row>
    <row r="63" spans="1:16" s="1115" customFormat="1" x14ac:dyDescent="0.25">
      <c r="A63" s="881"/>
      <c r="B63" s="761"/>
      <c r="C63" s="761"/>
      <c r="G63" s="761"/>
      <c r="H63" s="761"/>
      <c r="I63" s="882"/>
      <c r="L63" s="883"/>
      <c r="M63" s="761"/>
      <c r="O63" s="753"/>
      <c r="P63" s="753"/>
    </row>
    <row r="64" spans="1:16" s="1115" customFormat="1" ht="22.5" customHeight="1" x14ac:dyDescent="0.25">
      <c r="A64" s="1486" t="s">
        <v>125</v>
      </c>
      <c r="B64" s="1486"/>
      <c r="C64" s="1486"/>
      <c r="D64" s="879"/>
      <c r="E64" s="879"/>
      <c r="F64" s="1485" t="s">
        <v>126</v>
      </c>
      <c r="G64" s="1485"/>
      <c r="H64" s="1485"/>
      <c r="I64" s="1485" t="s">
        <v>126</v>
      </c>
      <c r="J64" s="1485"/>
      <c r="K64" s="879"/>
      <c r="L64" s="1077" t="s">
        <v>127</v>
      </c>
      <c r="M64" s="756"/>
      <c r="O64" s="753"/>
      <c r="P64" s="753"/>
    </row>
  </sheetData>
  <mergeCells count="70">
    <mergeCell ref="B48:E48"/>
    <mergeCell ref="A55:L55"/>
    <mergeCell ref="A56:C56"/>
    <mergeCell ref="F56:J56"/>
    <mergeCell ref="A64:C64"/>
    <mergeCell ref="F64:J64"/>
    <mergeCell ref="A49:J49"/>
    <mergeCell ref="A50:J50"/>
    <mergeCell ref="A51:J51"/>
    <mergeCell ref="A52:L52"/>
    <mergeCell ref="A53:L53"/>
    <mergeCell ref="A54:J54"/>
    <mergeCell ref="B37:E37"/>
    <mergeCell ref="G37:H37"/>
    <mergeCell ref="B38:E38"/>
    <mergeCell ref="G38:H38"/>
    <mergeCell ref="B39:E39"/>
    <mergeCell ref="G39:H39"/>
    <mergeCell ref="B46:E46"/>
    <mergeCell ref="B43:E43"/>
    <mergeCell ref="B47:E47"/>
    <mergeCell ref="A40:J40"/>
    <mergeCell ref="A41:L41"/>
    <mergeCell ref="B42:E42"/>
    <mergeCell ref="B44:E44"/>
    <mergeCell ref="B45:E45"/>
    <mergeCell ref="A33:J33"/>
    <mergeCell ref="A34:L34"/>
    <mergeCell ref="B35:E35"/>
    <mergeCell ref="G35:H35"/>
    <mergeCell ref="B36:E36"/>
    <mergeCell ref="G36:H36"/>
    <mergeCell ref="B32:C32"/>
    <mergeCell ref="G32:H32"/>
    <mergeCell ref="A23:K23"/>
    <mergeCell ref="B24:H24"/>
    <mergeCell ref="I24:L24"/>
    <mergeCell ref="G25:H25"/>
    <mergeCell ref="G26:H26"/>
    <mergeCell ref="L26:L28"/>
    <mergeCell ref="G28:H28"/>
    <mergeCell ref="A29:H29"/>
    <mergeCell ref="B30:H30"/>
    <mergeCell ref="I30:L30"/>
    <mergeCell ref="B31:C31"/>
    <mergeCell ref="G31:H31"/>
    <mergeCell ref="G27:H27"/>
    <mergeCell ref="E12:L12"/>
    <mergeCell ref="E15:L15"/>
    <mergeCell ref="A16:L16"/>
    <mergeCell ref="A17:L17"/>
    <mergeCell ref="A22:H22"/>
    <mergeCell ref="A19:A20"/>
    <mergeCell ref="I18:J18"/>
    <mergeCell ref="I19:J19"/>
    <mergeCell ref="I20:J20"/>
    <mergeCell ref="I21:J21"/>
    <mergeCell ref="I22:J22"/>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3"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58</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76"/>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10775</v>
      </c>
      <c r="F8" s="1442"/>
      <c r="G8" s="1442"/>
      <c r="H8" s="1442"/>
      <c r="I8" s="1442"/>
      <c r="J8" s="1442"/>
      <c r="K8" s="1442"/>
      <c r="L8" s="1442"/>
      <c r="N8" s="828"/>
      <c r="O8" s="823"/>
      <c r="P8" s="823"/>
    </row>
    <row r="9" spans="1:22" ht="34.5" customHeight="1" x14ac:dyDescent="0.25">
      <c r="A9" s="1443" t="s">
        <v>9</v>
      </c>
      <c r="B9" s="1443"/>
      <c r="C9" s="1443"/>
      <c r="D9" s="1443"/>
      <c r="E9" s="1444" t="s">
        <v>10776</v>
      </c>
      <c r="F9" s="1444"/>
      <c r="G9" s="1444"/>
      <c r="H9" s="1080"/>
      <c r="I9" s="1080"/>
      <c r="J9" s="1080"/>
      <c r="K9" s="1080"/>
      <c r="L9" s="1080"/>
      <c r="N9" s="828"/>
      <c r="O9" s="823"/>
      <c r="P9" s="823"/>
    </row>
    <row r="10" spans="1:22" ht="22.5" customHeight="1" x14ac:dyDescent="0.25">
      <c r="A10" s="1445" t="s">
        <v>11</v>
      </c>
      <c r="B10" s="1445"/>
      <c r="C10" s="1082"/>
      <c r="E10" s="75" t="s">
        <v>10619</v>
      </c>
      <c r="F10" s="832"/>
      <c r="G10" s="831"/>
      <c r="H10" s="831"/>
      <c r="I10" s="833"/>
      <c r="J10" s="832"/>
      <c r="K10" s="831"/>
      <c r="L10" s="834"/>
      <c r="N10" s="1269"/>
      <c r="O10" s="1269"/>
      <c r="P10" s="1269"/>
      <c r="Q10" s="1269"/>
      <c r="R10" s="1269"/>
      <c r="S10" s="1269"/>
      <c r="T10" s="1269"/>
    </row>
    <row r="11" spans="1:22" ht="22.5" x14ac:dyDescent="0.25">
      <c r="A11" s="1082" t="s">
        <v>13</v>
      </c>
      <c r="B11" s="1082"/>
      <c r="C11" s="1082"/>
      <c r="E11" s="891" t="s">
        <v>10777</v>
      </c>
      <c r="F11" s="832"/>
      <c r="G11" s="831"/>
      <c r="H11" s="831"/>
      <c r="I11" s="833"/>
      <c r="J11" s="832"/>
      <c r="K11" s="831"/>
      <c r="L11" s="834"/>
      <c r="N11" s="1075"/>
      <c r="O11" s="1075"/>
      <c r="P11" s="1075"/>
      <c r="Q11" s="1075"/>
      <c r="R11" s="1075"/>
      <c r="S11" s="1075"/>
      <c r="T11" s="1075"/>
    </row>
    <row r="12" spans="1:22" ht="81" customHeight="1" x14ac:dyDescent="0.25">
      <c r="A12" s="1082" t="s">
        <v>15</v>
      </c>
      <c r="B12" s="1082"/>
      <c r="C12" s="1082"/>
      <c r="E12" s="1532" t="s">
        <v>10466</v>
      </c>
      <c r="F12" s="1532"/>
      <c r="G12" s="1532"/>
      <c r="H12" s="1532"/>
      <c r="I12" s="1532"/>
      <c r="J12" s="1532"/>
      <c r="K12" s="1532"/>
      <c r="L12" s="1532"/>
      <c r="N12" s="1075"/>
      <c r="O12" s="1075"/>
      <c r="P12" s="1075"/>
      <c r="Q12" s="1075"/>
      <c r="R12" s="1075"/>
      <c r="S12" s="1075"/>
      <c r="T12" s="1075"/>
    </row>
    <row r="13" spans="1:22" ht="22.5" customHeight="1" x14ac:dyDescent="0.25">
      <c r="A13" s="1082" t="s">
        <v>17</v>
      </c>
      <c r="B13" s="1082"/>
      <c r="C13" s="1082"/>
      <c r="E13" s="836">
        <f>I20</f>
        <v>224.1</v>
      </c>
      <c r="F13" s="1082" t="s">
        <v>367</v>
      </c>
      <c r="G13" s="831"/>
      <c r="H13" s="831"/>
      <c r="I13" s="833"/>
      <c r="J13" s="832"/>
      <c r="K13" s="831"/>
      <c r="L13" s="834"/>
      <c r="N13" s="1075"/>
      <c r="O13" s="1075"/>
      <c r="P13" s="1075"/>
      <c r="Q13" s="1075"/>
      <c r="R13" s="1075"/>
      <c r="S13" s="1075"/>
      <c r="T13" s="1075"/>
    </row>
    <row r="14" spans="1:22" ht="22.5" customHeight="1" x14ac:dyDescent="0.25">
      <c r="A14" s="1082" t="s">
        <v>19</v>
      </c>
      <c r="B14" s="1082"/>
      <c r="C14" s="1082"/>
      <c r="E14" s="75" t="s">
        <v>10445</v>
      </c>
      <c r="F14" s="832"/>
      <c r="G14" s="831"/>
      <c r="H14" s="831"/>
      <c r="I14" s="833"/>
      <c r="J14" s="832"/>
      <c r="K14" s="831"/>
      <c r="L14" s="834"/>
      <c r="N14" s="1075"/>
      <c r="O14" s="1075"/>
      <c r="P14" s="1075"/>
      <c r="Q14" s="1075"/>
      <c r="R14" s="1075"/>
      <c r="S14" s="1075"/>
      <c r="T14" s="1075"/>
    </row>
    <row r="15" spans="1:22" ht="132" customHeight="1" x14ac:dyDescent="0.25">
      <c r="A15" s="1082" t="s">
        <v>21</v>
      </c>
      <c r="B15" s="1082"/>
      <c r="C15" s="1082"/>
      <c r="E15" s="1446" t="s">
        <v>10774</v>
      </c>
      <c r="F15" s="1447"/>
      <c r="G15" s="1447"/>
      <c r="H15" s="1447"/>
      <c r="I15" s="1447"/>
      <c r="J15" s="1447"/>
      <c r="K15" s="1447"/>
      <c r="L15" s="1447"/>
      <c r="N15" s="1075"/>
      <c r="O15" s="1075"/>
      <c r="P15" s="1075"/>
      <c r="Q15" s="1075"/>
      <c r="R15" s="1075"/>
      <c r="S15" s="1075"/>
      <c r="T15" s="1075"/>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79" t="s">
        <v>25</v>
      </c>
      <c r="B18" s="1079" t="s">
        <v>26</v>
      </c>
      <c r="C18" s="1079" t="s">
        <v>27</v>
      </c>
      <c r="D18" s="1083" t="s">
        <v>10361</v>
      </c>
      <c r="E18" s="1083" t="s">
        <v>29</v>
      </c>
      <c r="F18" s="1083" t="s">
        <v>30</v>
      </c>
      <c r="G18" s="1083" t="s">
        <v>10362</v>
      </c>
      <c r="H18" s="1083" t="s">
        <v>10745</v>
      </c>
      <c r="I18" s="1562" t="s">
        <v>10363</v>
      </c>
      <c r="J18" s="1563"/>
      <c r="K18" s="1083" t="s">
        <v>10364</v>
      </c>
      <c r="L18" s="49" t="s">
        <v>10778</v>
      </c>
      <c r="M18" s="1093">
        <v>550000</v>
      </c>
      <c r="N18" s="1007"/>
      <c r="O18" s="1007"/>
      <c r="P18" s="1007"/>
      <c r="Q18" s="1007"/>
      <c r="R18" s="1007"/>
      <c r="S18" s="1007"/>
      <c r="T18" s="1007"/>
    </row>
    <row r="19" spans="1:20" s="1016" customFormat="1" ht="72" customHeight="1" x14ac:dyDescent="0.25">
      <c r="A19" s="1088">
        <v>1</v>
      </c>
      <c r="B19" s="902">
        <v>198</v>
      </c>
      <c r="C19" s="902">
        <v>83</v>
      </c>
      <c r="D19" s="35" t="s">
        <v>18</v>
      </c>
      <c r="E19" s="901" t="s">
        <v>37</v>
      </c>
      <c r="F19" s="1046">
        <v>2</v>
      </c>
      <c r="G19" s="1155">
        <f>0.3*530000</f>
        <v>159000</v>
      </c>
      <c r="H19" s="1116">
        <v>1.19</v>
      </c>
      <c r="I19" s="1517">
        <v>224.1</v>
      </c>
      <c r="J19" s="1518"/>
      <c r="K19" s="844">
        <f>ROUND(G19*H19*I19,)</f>
        <v>42401961</v>
      </c>
      <c r="L19" s="1086" t="str">
        <f>E12</f>
        <v>Đường nội ấp Bình Tiến đoạn từ Đường Bình Tiến, Xuân Phú - Xuân Tây (xã Xuân Phú) đến Ranh giới xã Suối Cát cũ</v>
      </c>
      <c r="M19" s="1062">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19">
        <f>SUM(I19:I19)</f>
        <v>224.1</v>
      </c>
      <c r="J20" s="1520"/>
      <c r="K20" s="848">
        <f>SUM(K19:K19)</f>
        <v>42401961</v>
      </c>
      <c r="L20" s="849"/>
      <c r="N20" s="1007"/>
      <c r="O20" s="1007"/>
      <c r="P20" s="1007"/>
      <c r="Q20" s="1007"/>
      <c r="R20" s="1007"/>
      <c r="S20" s="1007"/>
      <c r="T20" s="1007"/>
    </row>
    <row r="21" spans="1:20" ht="60"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1095"/>
      <c r="B23" s="850" t="s">
        <v>26</v>
      </c>
      <c r="C23" s="851" t="s">
        <v>27</v>
      </c>
      <c r="D23" s="1097" t="s">
        <v>10361</v>
      </c>
      <c r="E23" s="1097" t="s">
        <v>29</v>
      </c>
      <c r="F23" s="1097" t="s">
        <v>30</v>
      </c>
      <c r="G23" s="1564" t="s">
        <v>31</v>
      </c>
      <c r="H23" s="1564"/>
      <c r="I23" s="1098" t="s">
        <v>33</v>
      </c>
      <c r="J23" s="1097" t="s">
        <v>44</v>
      </c>
      <c r="K23" s="1097" t="s">
        <v>35</v>
      </c>
      <c r="L23" s="49" t="s">
        <v>41</v>
      </c>
      <c r="M23" s="1081"/>
    </row>
    <row r="24" spans="1:20" ht="35.25" customHeight="1" x14ac:dyDescent="0.25">
      <c r="A24" s="1104">
        <f t="shared" ref="A24:G24" si="0">A19</f>
        <v>1</v>
      </c>
      <c r="B24" s="1104">
        <f t="shared" si="0"/>
        <v>198</v>
      </c>
      <c r="C24" s="36">
        <f t="shared" si="0"/>
        <v>83</v>
      </c>
      <c r="D24" s="1104" t="str">
        <f t="shared" si="0"/>
        <v>m²</v>
      </c>
      <c r="E24" s="1104" t="str">
        <f t="shared" si="0"/>
        <v>CLN</v>
      </c>
      <c r="F24" s="60">
        <f t="shared" si="0"/>
        <v>2</v>
      </c>
      <c r="G24" s="1558">
        <f t="shared" si="0"/>
        <v>159000</v>
      </c>
      <c r="H24" s="1558"/>
      <c r="I24" s="1100">
        <f>I19</f>
        <v>224.1</v>
      </c>
      <c r="J24" s="839">
        <v>1.5</v>
      </c>
      <c r="K24" s="1101">
        <f>G24*I24*J24</f>
        <v>53447850</v>
      </c>
      <c r="L24" s="1087" t="s">
        <v>10367</v>
      </c>
      <c r="M24" s="1081"/>
    </row>
    <row r="25" spans="1:20" s="116" customFormat="1" ht="33" customHeight="1" x14ac:dyDescent="0.25">
      <c r="A25" s="1289" t="s">
        <v>10368</v>
      </c>
      <c r="B25" s="1289"/>
      <c r="C25" s="1289"/>
      <c r="D25" s="1289"/>
      <c r="E25" s="1289"/>
      <c r="F25" s="1289"/>
      <c r="G25" s="1289"/>
      <c r="H25" s="1289"/>
      <c r="I25" s="846">
        <f>SUM(I24:I24)</f>
        <v>224.1</v>
      </c>
      <c r="J25" s="893"/>
      <c r="K25" s="894">
        <f>SUM(K24:K24)</f>
        <v>53447850</v>
      </c>
      <c r="L25" s="895"/>
      <c r="M25" s="1081"/>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1016" customFormat="1" ht="67.5" customHeight="1" x14ac:dyDescent="0.25">
      <c r="A27" s="1104"/>
      <c r="B27" s="1564" t="s">
        <v>10371</v>
      </c>
      <c r="C27" s="1564"/>
      <c r="D27" s="1097" t="s">
        <v>50</v>
      </c>
      <c r="E27" s="1097" t="s">
        <v>51</v>
      </c>
      <c r="F27" s="1097" t="s">
        <v>52</v>
      </c>
      <c r="G27" s="1564" t="s">
        <v>53</v>
      </c>
      <c r="H27" s="1564"/>
      <c r="I27" s="1102" t="s">
        <v>54</v>
      </c>
      <c r="J27" s="1097" t="s">
        <v>44</v>
      </c>
      <c r="K27" s="1103" t="s">
        <v>35</v>
      </c>
      <c r="L27" s="861" t="s">
        <v>41</v>
      </c>
      <c r="M27" s="821"/>
      <c r="O27" s="862"/>
      <c r="P27" s="862"/>
    </row>
    <row r="28" spans="1:20" ht="34.5" customHeight="1" x14ac:dyDescent="0.25">
      <c r="A28" s="1104"/>
      <c r="B28" s="1285" t="s">
        <v>10372</v>
      </c>
      <c r="C28" s="1285"/>
      <c r="D28" s="1104"/>
      <c r="E28" s="1104" t="s">
        <v>56</v>
      </c>
      <c r="F28" s="1104">
        <v>6</v>
      </c>
      <c r="G28" s="1565">
        <f>20000*30</f>
        <v>600000</v>
      </c>
      <c r="H28" s="1565"/>
      <c r="I28" s="1104">
        <v>1</v>
      </c>
      <c r="J28" s="727">
        <v>0.5</v>
      </c>
      <c r="K28" s="1105">
        <f>F28*G28*I28*J28</f>
        <v>1800000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55247850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83" t="s">
        <v>60</v>
      </c>
      <c r="G31" s="1480" t="s">
        <v>31</v>
      </c>
      <c r="H31" s="1480"/>
      <c r="I31" s="865" t="s">
        <v>61</v>
      </c>
      <c r="J31" s="866" t="s">
        <v>34</v>
      </c>
      <c r="K31" s="1079" t="s">
        <v>35</v>
      </c>
      <c r="L31" s="853" t="s">
        <v>41</v>
      </c>
    </row>
    <row r="32" spans="1:20" ht="40.5" hidden="1" customHeight="1" x14ac:dyDescent="0.25">
      <c r="A32" s="1104">
        <v>1</v>
      </c>
      <c r="B32" s="1508" t="str">
        <f>'vật kiến trúc 2026'!B440</f>
        <v>Đồng hồ điện phụ</v>
      </c>
      <c r="C32" s="1508"/>
      <c r="D32" s="1508"/>
      <c r="E32" s="1508"/>
      <c r="F32" s="1106" t="str">
        <f>VLOOKUP(B32,'[3]vật kiến trúc 2026'!$B$3:$D$442,2,0)</f>
        <v>cái</v>
      </c>
      <c r="G32" s="1566">
        <f>VLOOKUP(B32,'[3]vật kiến trúc 2026'!B31:$D$442,3,0)</f>
        <v>750000</v>
      </c>
      <c r="H32" s="1566"/>
      <c r="I32" s="936">
        <v>1</v>
      </c>
      <c r="J32" s="868">
        <v>0.8</v>
      </c>
      <c r="K32" s="844">
        <f t="shared" ref="K32:K35" si="1">ROUND(G32*I32*J32,)</f>
        <v>600000</v>
      </c>
      <c r="L32" s="869" t="e">
        <f>VLOOKUP(B32,'[3]vật kiến trúc 2026'!B32:$L$442,4,0)</f>
        <v>#REF!</v>
      </c>
    </row>
    <row r="33" spans="1:17" ht="40.5" hidden="1" customHeight="1" x14ac:dyDescent="0.25">
      <c r="A33" s="1104">
        <v>2</v>
      </c>
      <c r="B33" s="1508" t="str">
        <f>'vật kiến trúc 2026'!B277</f>
        <v>Trụ sắt tráng kẽm D90 cao 6m</v>
      </c>
      <c r="C33" s="1508"/>
      <c r="D33" s="1508"/>
      <c r="E33" s="1508"/>
      <c r="F33" s="1106" t="str">
        <f>VLOOKUP(B33,'[3]vật kiến trúc 2026'!$B$3:$D$442,2,0)</f>
        <v>trụ</v>
      </c>
      <c r="G33" s="1566">
        <f>VLOOKUP(B33,'[3]vật kiến trúc 2026'!B32:$D$442,3,0)</f>
        <v>864000</v>
      </c>
      <c r="H33" s="1566"/>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104">
        <v>3</v>
      </c>
      <c r="B34" s="1508" t="str">
        <f>'vật kiến trúc 2026'!B35</f>
        <v>Giếng khoan Ф 140, ống chống nhựa</v>
      </c>
      <c r="C34" s="1508"/>
      <c r="D34" s="1508"/>
      <c r="E34" s="1508"/>
      <c r="F34" s="1106" t="str">
        <f>VLOOKUP(B34,'[3]vật kiến trúc 2026'!$B$3:$D$442,2,0)</f>
        <v>mét</v>
      </c>
      <c r="G34" s="1566">
        <f>VLOOKUP(B34,'[3]vật kiến trúc 2026'!B33:$D$442,3,0)</f>
        <v>864000</v>
      </c>
      <c r="H34" s="1566"/>
      <c r="I34" s="906">
        <v>69</v>
      </c>
      <c r="J34" s="868">
        <v>0.8</v>
      </c>
      <c r="K34" s="844">
        <f t="shared" si="1"/>
        <v>47692800</v>
      </c>
      <c r="L34" s="869" t="e">
        <f>VLOOKUP(B34,'[3]vật kiến trúc 2026'!B34:$L$442,4,0)</f>
        <v>#REF!</v>
      </c>
    </row>
    <row r="35" spans="1:17" ht="40.5" hidden="1" customHeight="1" x14ac:dyDescent="0.25">
      <c r="A35" s="1104">
        <v>4</v>
      </c>
      <c r="B35" s="1508" t="str">
        <f>B34</f>
        <v>Giếng khoan Ф 140, ống chống nhựa</v>
      </c>
      <c r="C35" s="1508"/>
      <c r="D35" s="1508"/>
      <c r="E35" s="1508"/>
      <c r="F35" s="1106" t="str">
        <f>VLOOKUP(B35,'[3]vật kiến trúc 2026'!$B$3:$D$442,2,0)</f>
        <v>mét</v>
      </c>
      <c r="G35" s="1566">
        <f>VLOOKUP(B35,'[3]vật kiến trúc 2026'!B34:$D$442,3,0)</f>
        <v>864000</v>
      </c>
      <c r="H35" s="1566"/>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28" t="e">
        <f>#REF!</f>
        <v>#REF!</v>
      </c>
      <c r="N37" s="1107"/>
      <c r="O37" s="931"/>
    </row>
    <row r="38" spans="1:17" ht="56.25" customHeight="1" x14ac:dyDescent="0.25">
      <c r="A38" s="1079" t="s">
        <v>25</v>
      </c>
      <c r="B38" s="1480" t="s">
        <v>87</v>
      </c>
      <c r="C38" s="1480"/>
      <c r="D38" s="1480"/>
      <c r="E38" s="1480"/>
      <c r="F38" s="1079" t="s">
        <v>60</v>
      </c>
      <c r="G38" s="1079" t="s">
        <v>31</v>
      </c>
      <c r="H38" s="1083" t="s">
        <v>10516</v>
      </c>
      <c r="I38" s="865" t="s">
        <v>61</v>
      </c>
      <c r="J38" s="866" t="s">
        <v>34</v>
      </c>
      <c r="K38" s="1079" t="s">
        <v>35</v>
      </c>
      <c r="L38" s="853" t="s">
        <v>41</v>
      </c>
      <c r="M38" s="1091">
        <f>I20</f>
        <v>224.1</v>
      </c>
      <c r="N38" s="1151"/>
      <c r="O38" s="927"/>
      <c r="P38" s="928"/>
      <c r="Q38" s="1108"/>
    </row>
    <row r="39" spans="1:17" ht="39" customHeight="1" x14ac:dyDescent="0.25">
      <c r="A39" s="1150">
        <v>1</v>
      </c>
      <c r="B39" s="1474" t="str">
        <f>'CÂY TRỒNG 2026'!B64</f>
        <v>Cỏ thức ăn chăn nuôi</v>
      </c>
      <c r="C39" s="1475"/>
      <c r="D39" s="1475"/>
      <c r="E39" s="1476"/>
      <c r="F39" s="1106" t="str">
        <f>VLOOKUP(B39,'[3]CÂY TRỒNG 2026'!$B$3:$D$10269,2,0)</f>
        <v>ha</v>
      </c>
      <c r="G39" s="1106">
        <f>VLOOKUP(B39,'[3]CÂY TRỒNG 2026'!$B$3:$D$10269,3,0)</f>
        <v>68000000</v>
      </c>
      <c r="H39" s="909">
        <f>VLOOKUP(B39,'CÂY TRỒNG 2026'!$B$3:$E$9990,4,0)</f>
        <v>0</v>
      </c>
      <c r="I39" s="938">
        <f>I20/10000</f>
        <v>2.2409999999999999E-2</v>
      </c>
      <c r="J39" s="727">
        <v>0.8</v>
      </c>
      <c r="K39" s="905">
        <f t="shared" ref="K39" si="2">ROUND(G39*I39*J39,)</f>
        <v>1219104</v>
      </c>
      <c r="L39" s="1089"/>
      <c r="M39" s="1048"/>
      <c r="N39" s="1110"/>
      <c r="Q39" s="1111"/>
    </row>
    <row r="40" spans="1:17" ht="28.5" customHeight="1" x14ac:dyDescent="0.25">
      <c r="A40" s="1480" t="s">
        <v>111</v>
      </c>
      <c r="B40" s="1480"/>
      <c r="C40" s="1480"/>
      <c r="D40" s="1480"/>
      <c r="E40" s="1480"/>
      <c r="F40" s="1480"/>
      <c r="G40" s="1480"/>
      <c r="H40" s="1480"/>
      <c r="I40" s="1480"/>
      <c r="J40" s="1480"/>
      <c r="K40" s="111">
        <f>SUM(K39:K39)</f>
        <v>1219104</v>
      </c>
      <c r="L40" s="872"/>
      <c r="M40" s="1112" t="e">
        <f>M38-#REF!</f>
        <v>#REF!</v>
      </c>
      <c r="N40" s="1091"/>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8000000</v>
      </c>
      <c r="L41" s="112" t="s">
        <v>113</v>
      </c>
      <c r="N41" s="1113"/>
    </row>
    <row r="42" spans="1:17" ht="30" customHeight="1" x14ac:dyDescent="0.25">
      <c r="A42" s="1480" t="s">
        <v>10574</v>
      </c>
      <c r="B42" s="1480"/>
      <c r="C42" s="1480"/>
      <c r="D42" s="1480"/>
      <c r="E42" s="1480"/>
      <c r="F42" s="1480"/>
      <c r="G42" s="1480"/>
      <c r="H42" s="1480"/>
      <c r="I42" s="1480"/>
      <c r="J42" s="1480"/>
      <c r="K42" s="875">
        <f>K41+K40+K36+K20+K29</f>
        <v>106868915</v>
      </c>
      <c r="L42" s="872"/>
      <c r="M42" s="1114">
        <f>K41+K29+K20+K40+K36</f>
        <v>106868915</v>
      </c>
    </row>
    <row r="43" spans="1:17" s="116" customFormat="1" ht="37.5" customHeight="1" x14ac:dyDescent="0.25">
      <c r="A43" s="1483" t="s">
        <v>115</v>
      </c>
      <c r="B43" s="1483"/>
      <c r="C43" s="1483"/>
      <c r="D43" s="1483"/>
      <c r="E43" s="1483"/>
      <c r="F43" s="1483"/>
      <c r="G43" s="1483"/>
      <c r="H43" s="1483"/>
      <c r="I43" s="1483"/>
      <c r="J43" s="1483"/>
      <c r="K43" s="1483"/>
      <c r="L43" s="1483"/>
      <c r="M43" s="1081"/>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077"/>
      <c r="O44" s="876"/>
      <c r="P44" s="876"/>
    </row>
    <row r="45" spans="1:17" s="119" customFormat="1" ht="54" customHeight="1" x14ac:dyDescent="0.25">
      <c r="A45" s="1479" t="s">
        <v>117</v>
      </c>
      <c r="B45" s="1479"/>
      <c r="C45" s="1479"/>
      <c r="D45" s="1479"/>
      <c r="E45" s="1479"/>
      <c r="F45" s="1479"/>
      <c r="G45" s="1479"/>
      <c r="H45" s="1479"/>
      <c r="I45" s="1479"/>
      <c r="J45" s="1479"/>
      <c r="K45" s="877">
        <f>K42</f>
        <v>106868915</v>
      </c>
      <c r="L45" s="1078" t="s">
        <v>118</v>
      </c>
      <c r="M45" s="1077"/>
      <c r="O45" s="876"/>
      <c r="P45" s="876"/>
    </row>
    <row r="46" spans="1:17" s="119" customFormat="1" ht="14.25" x14ac:dyDescent="0.25">
      <c r="A46" s="1479" t="s">
        <v>119</v>
      </c>
      <c r="B46" s="1479"/>
      <c r="C46" s="1479"/>
      <c r="D46" s="1479"/>
      <c r="E46" s="1479"/>
      <c r="F46" s="1479"/>
      <c r="G46" s="1479"/>
      <c r="H46" s="1479"/>
      <c r="I46" s="1479"/>
      <c r="J46" s="1479"/>
      <c r="K46" s="1479"/>
      <c r="L46" s="1479"/>
      <c r="M46" s="1077"/>
      <c r="O46" s="876"/>
      <c r="P46" s="876"/>
    </row>
    <row r="47" spans="1:17" s="1115" customFormat="1" ht="15" customHeight="1" x14ac:dyDescent="0.25">
      <c r="A47" s="1484" t="s">
        <v>120</v>
      </c>
      <c r="B47" s="1484"/>
      <c r="C47" s="1484"/>
      <c r="D47" s="879"/>
      <c r="E47" s="879"/>
      <c r="F47" s="1485" t="s">
        <v>10444</v>
      </c>
      <c r="G47" s="1485"/>
      <c r="H47" s="1485"/>
      <c r="I47" s="1485"/>
      <c r="J47" s="1485"/>
      <c r="K47" s="879"/>
      <c r="L47" s="1077" t="s">
        <v>122</v>
      </c>
      <c r="M47" s="1077"/>
      <c r="O47" s="753"/>
      <c r="P47" s="753"/>
    </row>
    <row r="48" spans="1:17" s="1115" customFormat="1" x14ac:dyDescent="0.25">
      <c r="A48" s="880"/>
      <c r="B48" s="880"/>
      <c r="C48" s="880"/>
      <c r="L48" s="1077" t="s">
        <v>123</v>
      </c>
      <c r="M48" s="756"/>
      <c r="O48" s="753"/>
      <c r="P48" s="753"/>
    </row>
    <row r="49" spans="1:16" s="1115" customFormat="1" x14ac:dyDescent="0.25">
      <c r="A49" s="881"/>
      <c r="B49" s="761"/>
      <c r="C49" s="761"/>
      <c r="G49" s="761"/>
      <c r="H49" s="761"/>
      <c r="I49" s="882"/>
      <c r="L49" s="883"/>
      <c r="M49" s="761"/>
      <c r="O49" s="753"/>
      <c r="P49" s="753"/>
    </row>
    <row r="50" spans="1:16" s="1115" customFormat="1" x14ac:dyDescent="0.25">
      <c r="A50" s="881"/>
      <c r="B50" s="761"/>
      <c r="C50" s="761"/>
      <c r="G50" s="761"/>
      <c r="H50" s="761"/>
      <c r="I50" s="882"/>
      <c r="L50" s="883"/>
      <c r="M50" s="761"/>
      <c r="O50" s="753"/>
      <c r="P50" s="753"/>
    </row>
    <row r="51" spans="1:16" s="1115" customFormat="1" x14ac:dyDescent="0.25">
      <c r="A51" s="881"/>
      <c r="B51" s="761"/>
      <c r="C51" s="761"/>
      <c r="G51" s="761"/>
      <c r="H51" s="761"/>
      <c r="I51" s="882"/>
      <c r="L51" s="883"/>
      <c r="M51" s="761"/>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ht="22.5" customHeight="1" x14ac:dyDescent="0.25">
      <c r="A55" s="1486" t="s">
        <v>125</v>
      </c>
      <c r="B55" s="1486"/>
      <c r="C55" s="1486"/>
      <c r="D55" s="879"/>
      <c r="E55" s="879"/>
      <c r="F55" s="1485" t="s">
        <v>126</v>
      </c>
      <c r="G55" s="1485"/>
      <c r="H55" s="1485"/>
      <c r="I55" s="1485" t="s">
        <v>126</v>
      </c>
      <c r="J55" s="1485"/>
      <c r="K55" s="879"/>
      <c r="L55" s="1077" t="s">
        <v>127</v>
      </c>
      <c r="M55" s="756"/>
      <c r="O55" s="753"/>
      <c r="P55" s="753"/>
    </row>
  </sheetData>
  <mergeCells count="59">
    <mergeCell ref="A55:C55"/>
    <mergeCell ref="F55:J55"/>
    <mergeCell ref="A43:L43"/>
    <mergeCell ref="A44:L44"/>
    <mergeCell ref="A45:J45"/>
    <mergeCell ref="A46:L46"/>
    <mergeCell ref="A47:C47"/>
    <mergeCell ref="F47:J47"/>
    <mergeCell ref="A40:J40"/>
    <mergeCell ref="A41:J41"/>
    <mergeCell ref="A42:J42"/>
    <mergeCell ref="A36:J36"/>
    <mergeCell ref="A37:L37"/>
    <mergeCell ref="B38:E38"/>
    <mergeCell ref="B39:E39"/>
    <mergeCell ref="B33:E33"/>
    <mergeCell ref="G33:H33"/>
    <mergeCell ref="B34:E34"/>
    <mergeCell ref="G34:H34"/>
    <mergeCell ref="B35:E35"/>
    <mergeCell ref="G35:H35"/>
    <mergeCell ref="A29:J29"/>
    <mergeCell ref="A30:L30"/>
    <mergeCell ref="B31:E31"/>
    <mergeCell ref="G31:H31"/>
    <mergeCell ref="B32:E32"/>
    <mergeCell ref="G32:H32"/>
    <mergeCell ref="B28:C28"/>
    <mergeCell ref="G28:H28"/>
    <mergeCell ref="A21:K21"/>
    <mergeCell ref="B22:H22"/>
    <mergeCell ref="I22:L22"/>
    <mergeCell ref="G23:H23"/>
    <mergeCell ref="G24:H24"/>
    <mergeCell ref="A25:H25"/>
    <mergeCell ref="B26:H26"/>
    <mergeCell ref="I26:L26"/>
    <mergeCell ref="B27:C27"/>
    <mergeCell ref="G27:H27"/>
    <mergeCell ref="E12:L12"/>
    <mergeCell ref="E15:L15"/>
    <mergeCell ref="A16:L16"/>
    <mergeCell ref="A17:L17"/>
    <mergeCell ref="A20:H20"/>
    <mergeCell ref="I18:J18"/>
    <mergeCell ref="I19:J19"/>
    <mergeCell ref="I20:J20"/>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3"/>
  <sheetViews>
    <sheetView topLeftCell="A31"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59</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76"/>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tr">
        <f>'[6]Tổng hợp'!$B$69</f>
        <v>Ông Nguyễn Văn Bình và bà Huỳnh Thị Hồng Điệp sử dụng đất - Hộ ông Nguyễn Văn Đấu và bà Lê Thị Ngọc Yến đứng tên GCNQSDĐ</v>
      </c>
      <c r="F8" s="1442"/>
      <c r="G8" s="1442"/>
      <c r="H8" s="1442"/>
      <c r="I8" s="1442"/>
      <c r="J8" s="1442"/>
      <c r="K8" s="1442"/>
      <c r="L8" s="1442"/>
      <c r="N8" s="828"/>
      <c r="O8" s="823"/>
      <c r="P8" s="823"/>
    </row>
    <row r="9" spans="1:22" ht="34.5" customHeight="1" x14ac:dyDescent="0.25">
      <c r="A9" s="1443" t="s">
        <v>9</v>
      </c>
      <c r="B9" s="1443"/>
      <c r="C9" s="1443"/>
      <c r="D9" s="1443"/>
      <c r="E9" s="1444" t="str">
        <f>'[4]63. Nguyễn Văn Bình'!$E$9</f>
        <v>075076011006</v>
      </c>
      <c r="F9" s="1444"/>
      <c r="G9" s="1444"/>
      <c r="H9" s="1080"/>
      <c r="I9" s="1080"/>
      <c r="J9" s="1080"/>
      <c r="K9" s="1080"/>
      <c r="L9" s="1080"/>
      <c r="N9" s="828"/>
      <c r="O9" s="823"/>
      <c r="P9" s="823"/>
    </row>
    <row r="10" spans="1:22" ht="22.5" customHeight="1" x14ac:dyDescent="0.25">
      <c r="A10" s="1445" t="s">
        <v>11</v>
      </c>
      <c r="B10" s="1445"/>
      <c r="C10" s="1082"/>
      <c r="E10" s="75" t="s">
        <v>10591</v>
      </c>
      <c r="F10" s="832"/>
      <c r="G10" s="831"/>
      <c r="H10" s="831"/>
      <c r="I10" s="833"/>
      <c r="J10" s="832"/>
      <c r="K10" s="831"/>
      <c r="L10" s="834"/>
      <c r="N10" s="1269"/>
      <c r="O10" s="1269"/>
      <c r="P10" s="1269"/>
      <c r="Q10" s="1269"/>
      <c r="R10" s="1269"/>
      <c r="S10" s="1269"/>
      <c r="T10" s="1269"/>
    </row>
    <row r="11" spans="1:22" ht="22.5" x14ac:dyDescent="0.25">
      <c r="A11" s="1082" t="s">
        <v>13</v>
      </c>
      <c r="B11" s="1082"/>
      <c r="C11" s="1082"/>
      <c r="E11" s="891">
        <f>'[4]63. Nguyễn Văn Bình'!$E$11</f>
        <v>0</v>
      </c>
      <c r="F11" s="832"/>
      <c r="G11" s="831"/>
      <c r="H11" s="831"/>
      <c r="I11" s="833"/>
      <c r="J11" s="832"/>
      <c r="K11" s="831"/>
      <c r="L11" s="834"/>
      <c r="N11" s="1075"/>
      <c r="O11" s="1075"/>
      <c r="P11" s="1075"/>
      <c r="Q11" s="1075"/>
      <c r="R11" s="1075"/>
      <c r="S11" s="1075"/>
      <c r="T11" s="1075"/>
    </row>
    <row r="12" spans="1:22" ht="81" customHeight="1" x14ac:dyDescent="0.25">
      <c r="A12" s="1082" t="s">
        <v>15</v>
      </c>
      <c r="B12" s="1082"/>
      <c r="C12" s="1082"/>
      <c r="E12" s="1532" t="str">
        <f>'[6]Tổng hợp'!$P$69</f>
        <v>Đường nội ấp Bình Tiến đoạn từ Đường Bình Tiến, Xuân Phú - Xuân Tây (xã Xuân Phú) đến Ranh giới xã Suối Cát cũ</v>
      </c>
      <c r="F12" s="1532"/>
      <c r="G12" s="1532"/>
      <c r="H12" s="1532"/>
      <c r="I12" s="1532"/>
      <c r="J12" s="1532"/>
      <c r="K12" s="1532"/>
      <c r="L12" s="1532"/>
      <c r="N12" s="1075"/>
      <c r="O12" s="1075"/>
      <c r="P12" s="1075"/>
      <c r="Q12" s="1075"/>
      <c r="R12" s="1075"/>
      <c r="S12" s="1075"/>
      <c r="T12" s="1075"/>
    </row>
    <row r="13" spans="1:22" ht="22.5" customHeight="1" x14ac:dyDescent="0.25">
      <c r="A13" s="1082" t="s">
        <v>17</v>
      </c>
      <c r="B13" s="1082"/>
      <c r="C13" s="1082"/>
      <c r="E13" s="836">
        <f>I24</f>
        <v>1087.4000000000001</v>
      </c>
      <c r="F13" s="1082" t="s">
        <v>367</v>
      </c>
      <c r="G13" s="831"/>
      <c r="H13" s="831"/>
      <c r="I13" s="833"/>
      <c r="J13" s="832"/>
      <c r="K13" s="831"/>
      <c r="L13" s="834"/>
      <c r="N13" s="1075"/>
      <c r="O13" s="1075"/>
      <c r="P13" s="1075"/>
      <c r="Q13" s="1075"/>
      <c r="R13" s="1075"/>
      <c r="S13" s="1075"/>
      <c r="T13" s="1075"/>
    </row>
    <row r="14" spans="1:22" ht="22.5" customHeight="1" x14ac:dyDescent="0.25">
      <c r="A14" s="1082" t="s">
        <v>19</v>
      </c>
      <c r="B14" s="1082"/>
      <c r="C14" s="1082"/>
      <c r="E14" s="75" t="s">
        <v>10445</v>
      </c>
      <c r="F14" s="832"/>
      <c r="G14" s="831"/>
      <c r="H14" s="831"/>
      <c r="I14" s="833"/>
      <c r="J14" s="832"/>
      <c r="K14" s="831"/>
      <c r="L14" s="834"/>
      <c r="N14" s="1075"/>
      <c r="O14" s="1075"/>
      <c r="P14" s="1075"/>
      <c r="Q14" s="1075"/>
      <c r="R14" s="1075"/>
      <c r="S14" s="1075"/>
      <c r="T14" s="1075"/>
    </row>
    <row r="15" spans="1:22" ht="206.25" customHeight="1" x14ac:dyDescent="0.25">
      <c r="A15" s="1082" t="s">
        <v>21</v>
      </c>
      <c r="B15" s="1082"/>
      <c r="C15" s="1082"/>
      <c r="E15" s="1446" t="s">
        <v>10779</v>
      </c>
      <c r="F15" s="1447"/>
      <c r="G15" s="1447"/>
      <c r="H15" s="1447"/>
      <c r="I15" s="1447"/>
      <c r="J15" s="1447"/>
      <c r="K15" s="1447"/>
      <c r="L15" s="1447"/>
      <c r="N15" s="1075"/>
      <c r="O15" s="1075"/>
      <c r="P15" s="1075"/>
      <c r="Q15" s="1075"/>
      <c r="R15" s="1075"/>
      <c r="S15" s="1075"/>
      <c r="T15" s="1075"/>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79" t="s">
        <v>25</v>
      </c>
      <c r="B18" s="1079" t="s">
        <v>26</v>
      </c>
      <c r="C18" s="1079" t="s">
        <v>27</v>
      </c>
      <c r="D18" s="1083" t="s">
        <v>10361</v>
      </c>
      <c r="E18" s="1083" t="s">
        <v>29</v>
      </c>
      <c r="F18" s="1083" t="s">
        <v>30</v>
      </c>
      <c r="G18" s="1083" t="s">
        <v>10362</v>
      </c>
      <c r="H18" s="1083" t="s">
        <v>10745</v>
      </c>
      <c r="I18" s="1562" t="s">
        <v>10363</v>
      </c>
      <c r="J18" s="1563"/>
      <c r="K18" s="1083" t="s">
        <v>10364</v>
      </c>
      <c r="L18" s="49" t="s">
        <v>10780</v>
      </c>
      <c r="M18" s="1093">
        <v>550000</v>
      </c>
      <c r="N18" s="1007"/>
      <c r="O18" s="1007"/>
      <c r="P18" s="1007"/>
      <c r="Q18" s="1007"/>
      <c r="R18" s="1007"/>
      <c r="S18" s="1007"/>
      <c r="T18" s="1007"/>
    </row>
    <row r="19" spans="1:20" s="1016" customFormat="1" ht="72" customHeight="1" x14ac:dyDescent="0.25">
      <c r="A19" s="1533">
        <v>1</v>
      </c>
      <c r="B19" s="899">
        <v>26</v>
      </c>
      <c r="C19" s="899">
        <v>96</v>
      </c>
      <c r="D19" s="35" t="s">
        <v>18</v>
      </c>
      <c r="E19" s="901" t="s">
        <v>37</v>
      </c>
      <c r="F19" s="1046">
        <v>2</v>
      </c>
      <c r="G19" s="1155">
        <f>0.3*530000</f>
        <v>159000</v>
      </c>
      <c r="H19" s="1116">
        <v>1.19</v>
      </c>
      <c r="I19" s="1510">
        <v>195.3</v>
      </c>
      <c r="J19" s="1511"/>
      <c r="K19" s="844">
        <f>ROUND(G19*H19*I19,)</f>
        <v>36952713</v>
      </c>
      <c r="L19" s="1086" t="str">
        <f>E12</f>
        <v>Đường nội ấp Bình Tiến đoạn từ Đường Bình Tiến, Xuân Phú - Xuân Tây (xã Xuân Phú) đến Ranh giới xã Suối Cát cũ</v>
      </c>
      <c r="M19" s="1062">
        <f>M18*1.19</f>
        <v>654500</v>
      </c>
      <c r="N19" s="1007"/>
      <c r="O19" s="1007"/>
      <c r="P19" s="1007"/>
      <c r="Q19" s="1007"/>
      <c r="R19" s="1007"/>
      <c r="S19" s="1007"/>
      <c r="T19" s="1007"/>
    </row>
    <row r="20" spans="1:20" s="1016" customFormat="1" ht="36" customHeight="1" x14ac:dyDescent="0.25">
      <c r="A20" s="1534"/>
      <c r="B20" s="899">
        <v>26</v>
      </c>
      <c r="C20" s="899">
        <v>96</v>
      </c>
      <c r="D20" s="35" t="s">
        <v>18</v>
      </c>
      <c r="E20" s="901" t="s">
        <v>37</v>
      </c>
      <c r="F20" s="1046">
        <v>2</v>
      </c>
      <c r="G20" s="1155">
        <f>0.3*530000</f>
        <v>159000</v>
      </c>
      <c r="H20" s="1116">
        <v>1.19</v>
      </c>
      <c r="I20" s="1510">
        <v>8.1</v>
      </c>
      <c r="J20" s="1511">
        <v>1</v>
      </c>
      <c r="K20" s="844">
        <f t="shared" ref="K20:K23" si="0">ROUND(G20*H20*I20,)</f>
        <v>1532601</v>
      </c>
      <c r="L20" s="1085" t="s">
        <v>10640</v>
      </c>
      <c r="M20" s="1062"/>
      <c r="N20" s="1007"/>
      <c r="O20" s="1007"/>
      <c r="P20" s="1007"/>
      <c r="Q20" s="1007"/>
      <c r="R20" s="1007"/>
      <c r="S20" s="1007"/>
      <c r="T20" s="1007"/>
    </row>
    <row r="21" spans="1:20" s="1016" customFormat="1" ht="46.5" customHeight="1" x14ac:dyDescent="0.25">
      <c r="A21" s="1088">
        <v>2</v>
      </c>
      <c r="B21" s="899">
        <v>27</v>
      </c>
      <c r="C21" s="899">
        <v>96</v>
      </c>
      <c r="D21" s="35" t="s">
        <v>18</v>
      </c>
      <c r="E21" s="901" t="s">
        <v>37</v>
      </c>
      <c r="F21" s="1046">
        <v>2</v>
      </c>
      <c r="G21" s="1155">
        <f>0.3*530000</f>
        <v>159000</v>
      </c>
      <c r="H21" s="1116">
        <v>1.19</v>
      </c>
      <c r="I21" s="1510">
        <v>502.6</v>
      </c>
      <c r="J21" s="1511">
        <v>1</v>
      </c>
      <c r="K21" s="844">
        <f t="shared" si="0"/>
        <v>95096946</v>
      </c>
      <c r="L21" s="1530" t="str">
        <f>L19</f>
        <v>Đường nội ấp Bình Tiến đoạn từ Đường Bình Tiến, Xuân Phú - Xuân Tây (xã Xuân Phú) đến Ranh giới xã Suối Cát cũ</v>
      </c>
      <c r="M21" s="1062"/>
      <c r="N21" s="1007"/>
      <c r="O21" s="1007"/>
      <c r="P21" s="1007"/>
      <c r="Q21" s="1007"/>
      <c r="R21" s="1007"/>
      <c r="S21" s="1007"/>
      <c r="T21" s="1007"/>
    </row>
    <row r="22" spans="1:20" s="1016" customFormat="1" ht="46.5" customHeight="1" x14ac:dyDescent="0.25">
      <c r="A22" s="1088">
        <v>3</v>
      </c>
      <c r="B22" s="899">
        <v>22</v>
      </c>
      <c r="C22" s="899">
        <v>96</v>
      </c>
      <c r="D22" s="35" t="s">
        <v>18</v>
      </c>
      <c r="E22" s="901" t="s">
        <v>37</v>
      </c>
      <c r="F22" s="1046">
        <v>2</v>
      </c>
      <c r="G22" s="1155">
        <f>0.3*530000</f>
        <v>159000</v>
      </c>
      <c r="H22" s="1116">
        <v>1.19</v>
      </c>
      <c r="I22" s="1510">
        <v>266.39999999999998</v>
      </c>
      <c r="J22" s="1511">
        <v>1</v>
      </c>
      <c r="K22" s="844">
        <f t="shared" si="0"/>
        <v>50405544</v>
      </c>
      <c r="L22" s="1530"/>
      <c r="M22" s="1062"/>
      <c r="N22" s="1007"/>
      <c r="O22" s="1007"/>
      <c r="P22" s="1007"/>
      <c r="Q22" s="1007"/>
      <c r="R22" s="1007"/>
      <c r="S22" s="1007"/>
      <c r="T22" s="1007"/>
    </row>
    <row r="23" spans="1:20" s="1016" customFormat="1" ht="46.5" customHeight="1" x14ac:dyDescent="0.25">
      <c r="A23" s="1088">
        <v>4</v>
      </c>
      <c r="B23" s="899">
        <v>29</v>
      </c>
      <c r="C23" s="899">
        <v>96</v>
      </c>
      <c r="D23" s="35" t="s">
        <v>18</v>
      </c>
      <c r="E23" s="901" t="s">
        <v>37</v>
      </c>
      <c r="F23" s="1046">
        <v>2</v>
      </c>
      <c r="G23" s="1155">
        <f>0.3*530000</f>
        <v>159000</v>
      </c>
      <c r="H23" s="1116">
        <v>1.19</v>
      </c>
      <c r="I23" s="1510">
        <v>115</v>
      </c>
      <c r="J23" s="1511">
        <v>1</v>
      </c>
      <c r="K23" s="844">
        <f t="shared" si="0"/>
        <v>21759150</v>
      </c>
      <c r="L23" s="1524"/>
      <c r="M23" s="1062"/>
      <c r="N23" s="1007"/>
      <c r="O23" s="1007"/>
      <c r="P23" s="1007"/>
      <c r="Q23" s="1007"/>
      <c r="R23" s="1007"/>
      <c r="S23" s="1007"/>
      <c r="T23" s="1007"/>
    </row>
    <row r="24" spans="1:20" ht="33.75" customHeight="1" x14ac:dyDescent="0.25">
      <c r="A24" s="1480" t="s">
        <v>39</v>
      </c>
      <c r="B24" s="1480"/>
      <c r="C24" s="1480"/>
      <c r="D24" s="1480"/>
      <c r="E24" s="1480"/>
      <c r="F24" s="1480"/>
      <c r="G24" s="1480"/>
      <c r="H24" s="1480"/>
      <c r="I24" s="1512">
        <f>SUM(I19:I23)</f>
        <v>1087.4000000000001</v>
      </c>
      <c r="J24" s="1513"/>
      <c r="K24" s="848">
        <f>SUM(K19:K23)</f>
        <v>205746954</v>
      </c>
      <c r="L24" s="849"/>
      <c r="N24" s="1007"/>
      <c r="O24" s="1007"/>
      <c r="P24" s="1007"/>
      <c r="Q24" s="1007"/>
      <c r="R24" s="1007"/>
      <c r="S24" s="1007"/>
      <c r="T24" s="1007"/>
    </row>
    <row r="25" spans="1:20" ht="60" customHeight="1" x14ac:dyDescent="0.25">
      <c r="A25" s="1457" t="s">
        <v>10460</v>
      </c>
      <c r="B25" s="1280"/>
      <c r="C25" s="1280"/>
      <c r="D25" s="1280"/>
      <c r="E25" s="1280"/>
      <c r="F25" s="1280"/>
      <c r="G25" s="1280"/>
      <c r="H25" s="1280"/>
      <c r="I25" s="1280"/>
      <c r="J25" s="1280"/>
      <c r="K25" s="1280"/>
      <c r="L25" s="49" t="s">
        <v>41</v>
      </c>
    </row>
    <row r="26" spans="1:20" ht="52.5" customHeight="1" x14ac:dyDescent="0.25">
      <c r="A26" s="50">
        <v>1</v>
      </c>
      <c r="B26" s="1506" t="s">
        <v>42</v>
      </c>
      <c r="C26" s="1506"/>
      <c r="D26" s="1506"/>
      <c r="E26" s="1506"/>
      <c r="F26" s="1506"/>
      <c r="G26" s="1506"/>
      <c r="H26" s="1506"/>
      <c r="I26" s="1292" t="s">
        <v>43</v>
      </c>
      <c r="J26" s="1292"/>
      <c r="K26" s="1292"/>
      <c r="L26" s="1292"/>
    </row>
    <row r="27" spans="1:20" ht="58.5" customHeight="1" x14ac:dyDescent="0.25">
      <c r="A27" s="1095"/>
      <c r="B27" s="850" t="s">
        <v>26</v>
      </c>
      <c r="C27" s="851" t="s">
        <v>27</v>
      </c>
      <c r="D27" s="1097" t="s">
        <v>10361</v>
      </c>
      <c r="E27" s="1097" t="s">
        <v>29</v>
      </c>
      <c r="F27" s="1097" t="s">
        <v>30</v>
      </c>
      <c r="G27" s="1564" t="s">
        <v>31</v>
      </c>
      <c r="H27" s="1564"/>
      <c r="I27" s="1098" t="s">
        <v>33</v>
      </c>
      <c r="J27" s="1097" t="s">
        <v>44</v>
      </c>
      <c r="K27" s="1097" t="s">
        <v>35</v>
      </c>
      <c r="L27" s="49" t="s">
        <v>41</v>
      </c>
      <c r="M27" s="1081"/>
    </row>
    <row r="28" spans="1:20" ht="35.25" customHeight="1" x14ac:dyDescent="0.25">
      <c r="A28" s="1489">
        <f t="shared" ref="A28:G28" si="1">A19</f>
        <v>1</v>
      </c>
      <c r="B28" s="1104">
        <f t="shared" si="1"/>
        <v>26</v>
      </c>
      <c r="C28" s="36">
        <f t="shared" si="1"/>
        <v>96</v>
      </c>
      <c r="D28" s="1104" t="str">
        <f t="shared" si="1"/>
        <v>m²</v>
      </c>
      <c r="E28" s="1104" t="str">
        <f t="shared" si="1"/>
        <v>CLN</v>
      </c>
      <c r="F28" s="60">
        <f t="shared" si="1"/>
        <v>2</v>
      </c>
      <c r="G28" s="1558">
        <f t="shared" si="1"/>
        <v>159000</v>
      </c>
      <c r="H28" s="1558"/>
      <c r="I28" s="1100">
        <f>I19</f>
        <v>195.3</v>
      </c>
      <c r="J28" s="839">
        <v>1.5</v>
      </c>
      <c r="K28" s="1101">
        <f>G28*I28*J28</f>
        <v>46579050</v>
      </c>
      <c r="L28" s="1521" t="s">
        <v>10367</v>
      </c>
      <c r="M28" s="1081"/>
    </row>
    <row r="29" spans="1:20" ht="35.25" customHeight="1" x14ac:dyDescent="0.25">
      <c r="A29" s="1490"/>
      <c r="B29" s="1104">
        <f t="shared" ref="B29:G32" si="2">B20</f>
        <v>26</v>
      </c>
      <c r="C29" s="36">
        <f t="shared" si="2"/>
        <v>96</v>
      </c>
      <c r="D29" s="1104" t="str">
        <f t="shared" si="2"/>
        <v>m²</v>
      </c>
      <c r="E29" s="1104" t="str">
        <f t="shared" si="2"/>
        <v>CLN</v>
      </c>
      <c r="F29" s="60">
        <f t="shared" si="2"/>
        <v>2</v>
      </c>
      <c r="G29" s="1558">
        <f t="shared" si="2"/>
        <v>159000</v>
      </c>
      <c r="H29" s="1558"/>
      <c r="I29" s="1100">
        <f>I20</f>
        <v>8.1</v>
      </c>
      <c r="J29" s="839">
        <v>1.5</v>
      </c>
      <c r="K29" s="1101">
        <f>G29*I29*J29</f>
        <v>1931850</v>
      </c>
      <c r="L29" s="1529"/>
      <c r="M29" s="1081"/>
    </row>
    <row r="30" spans="1:20" ht="35.25" customHeight="1" x14ac:dyDescent="0.25">
      <c r="A30" s="1104">
        <f>A21</f>
        <v>2</v>
      </c>
      <c r="B30" s="1104">
        <f t="shared" si="2"/>
        <v>27</v>
      </c>
      <c r="C30" s="36">
        <f t="shared" si="2"/>
        <v>96</v>
      </c>
      <c r="D30" s="1104" t="str">
        <f t="shared" si="2"/>
        <v>m²</v>
      </c>
      <c r="E30" s="1104" t="str">
        <f t="shared" si="2"/>
        <v>CLN</v>
      </c>
      <c r="F30" s="60">
        <f t="shared" si="2"/>
        <v>2</v>
      </c>
      <c r="G30" s="1558">
        <f t="shared" si="2"/>
        <v>159000</v>
      </c>
      <c r="H30" s="1558"/>
      <c r="I30" s="1100">
        <f>I21</f>
        <v>502.6</v>
      </c>
      <c r="J30" s="839">
        <v>1.5</v>
      </c>
      <c r="K30" s="1101">
        <f>G30*I30*J30</f>
        <v>119870100</v>
      </c>
      <c r="L30" s="1529"/>
      <c r="M30" s="1081"/>
    </row>
    <row r="31" spans="1:20" ht="35.25" customHeight="1" x14ac:dyDescent="0.25">
      <c r="A31" s="1104">
        <f>A22</f>
        <v>3</v>
      </c>
      <c r="B31" s="1104">
        <f t="shared" si="2"/>
        <v>22</v>
      </c>
      <c r="C31" s="36">
        <f t="shared" si="2"/>
        <v>96</v>
      </c>
      <c r="D31" s="1104" t="str">
        <f t="shared" si="2"/>
        <v>m²</v>
      </c>
      <c r="E31" s="1104" t="str">
        <f t="shared" si="2"/>
        <v>CLN</v>
      </c>
      <c r="F31" s="60">
        <f t="shared" si="2"/>
        <v>2</v>
      </c>
      <c r="G31" s="1558">
        <f t="shared" si="2"/>
        <v>159000</v>
      </c>
      <c r="H31" s="1558"/>
      <c r="I31" s="1100">
        <f>I22</f>
        <v>266.39999999999998</v>
      </c>
      <c r="J31" s="839">
        <v>1.5</v>
      </c>
      <c r="K31" s="1101">
        <f>G31*I31*J31</f>
        <v>63536400</v>
      </c>
      <c r="L31" s="1529"/>
      <c r="M31" s="1081"/>
    </row>
    <row r="32" spans="1:20" ht="35.25" customHeight="1" x14ac:dyDescent="0.25">
      <c r="A32" s="1104">
        <f>A23</f>
        <v>4</v>
      </c>
      <c r="B32" s="1104">
        <f t="shared" si="2"/>
        <v>29</v>
      </c>
      <c r="C32" s="36">
        <f t="shared" si="2"/>
        <v>96</v>
      </c>
      <c r="D32" s="1104" t="str">
        <f t="shared" si="2"/>
        <v>m²</v>
      </c>
      <c r="E32" s="1104" t="str">
        <f t="shared" si="2"/>
        <v>CLN</v>
      </c>
      <c r="F32" s="60">
        <f t="shared" si="2"/>
        <v>2</v>
      </c>
      <c r="G32" s="1558">
        <f t="shared" si="2"/>
        <v>159000</v>
      </c>
      <c r="H32" s="1558"/>
      <c r="I32" s="1100">
        <f>I23</f>
        <v>115</v>
      </c>
      <c r="J32" s="839">
        <v>1.5</v>
      </c>
      <c r="K32" s="1101">
        <f>G32*I32*J32</f>
        <v>27427500</v>
      </c>
      <c r="L32" s="1522"/>
      <c r="M32" s="1081"/>
    </row>
    <row r="33" spans="1:17" s="116" customFormat="1" ht="33" customHeight="1" x14ac:dyDescent="0.25">
      <c r="A33" s="1289" t="s">
        <v>10368</v>
      </c>
      <c r="B33" s="1289"/>
      <c r="C33" s="1289"/>
      <c r="D33" s="1289"/>
      <c r="E33" s="1289"/>
      <c r="F33" s="1289"/>
      <c r="G33" s="1289"/>
      <c r="H33" s="1289"/>
      <c r="I33" s="846">
        <f>SUM(I28:I32)</f>
        <v>1087.4000000000001</v>
      </c>
      <c r="J33" s="893"/>
      <c r="K33" s="894">
        <f>SUM(K28:K32)</f>
        <v>259344900</v>
      </c>
      <c r="L33" s="895"/>
      <c r="M33" s="1081"/>
      <c r="O33" s="896"/>
      <c r="P33" s="896"/>
    </row>
    <row r="34" spans="1:17" s="67" customFormat="1" ht="45.75" customHeight="1" x14ac:dyDescent="0.25">
      <c r="A34" s="50">
        <v>2</v>
      </c>
      <c r="B34" s="1294" t="s">
        <v>10369</v>
      </c>
      <c r="C34" s="1294"/>
      <c r="D34" s="1294"/>
      <c r="E34" s="1294"/>
      <c r="F34" s="1294"/>
      <c r="G34" s="1294"/>
      <c r="H34" s="1294"/>
      <c r="I34" s="1295" t="s">
        <v>10370</v>
      </c>
      <c r="J34" s="1468"/>
      <c r="K34" s="1468"/>
      <c r="L34" s="1468"/>
      <c r="M34" s="856"/>
      <c r="O34" s="857"/>
      <c r="P34" s="857"/>
    </row>
    <row r="35" spans="1:17" s="1016" customFormat="1" ht="67.5" customHeight="1" x14ac:dyDescent="0.25">
      <c r="A35" s="1104"/>
      <c r="B35" s="1564" t="s">
        <v>10371</v>
      </c>
      <c r="C35" s="1564"/>
      <c r="D35" s="1097" t="s">
        <v>50</v>
      </c>
      <c r="E35" s="1097" t="s">
        <v>51</v>
      </c>
      <c r="F35" s="1097" t="s">
        <v>52</v>
      </c>
      <c r="G35" s="1564" t="s">
        <v>53</v>
      </c>
      <c r="H35" s="1564"/>
      <c r="I35" s="1102" t="s">
        <v>54</v>
      </c>
      <c r="J35" s="1097" t="s">
        <v>44</v>
      </c>
      <c r="K35" s="1103" t="s">
        <v>35</v>
      </c>
      <c r="L35" s="861" t="s">
        <v>41</v>
      </c>
      <c r="M35" s="821"/>
      <c r="O35" s="862"/>
      <c r="P35" s="862"/>
    </row>
    <row r="36" spans="1:17" ht="34.5" customHeight="1" x14ac:dyDescent="0.25">
      <c r="A36" s="1104"/>
      <c r="B36" s="1285" t="s">
        <v>10372</v>
      </c>
      <c r="C36" s="1285"/>
      <c r="D36" s="1104"/>
      <c r="E36" s="1104" t="s">
        <v>56</v>
      </c>
      <c r="F36" s="1104">
        <v>6</v>
      </c>
      <c r="G36" s="1565">
        <f>20000*30</f>
        <v>600000</v>
      </c>
      <c r="H36" s="1565"/>
      <c r="I36" s="1104">
        <v>2</v>
      </c>
      <c r="J36" s="727">
        <v>0.5</v>
      </c>
      <c r="K36" s="1105">
        <f>F36*G36*I36*J36</f>
        <v>3600000</v>
      </c>
      <c r="L36" s="74"/>
      <c r="M36" s="1042"/>
      <c r="O36" s="823"/>
      <c r="P36" s="823"/>
    </row>
    <row r="37" spans="1:17" ht="30.75" customHeight="1" x14ac:dyDescent="0.25">
      <c r="A37" s="1289" t="s">
        <v>10373</v>
      </c>
      <c r="B37" s="1289"/>
      <c r="C37" s="1289"/>
      <c r="D37" s="1289"/>
      <c r="E37" s="1289"/>
      <c r="F37" s="1289"/>
      <c r="G37" s="1289"/>
      <c r="H37" s="1289"/>
      <c r="I37" s="1289"/>
      <c r="J37" s="1289"/>
      <c r="K37" s="76">
        <f>K33+K36</f>
        <v>262944900</v>
      </c>
      <c r="L37" s="74"/>
      <c r="M37" s="822"/>
    </row>
    <row r="38" spans="1:17" ht="43.5" hidden="1" customHeight="1" x14ac:dyDescent="0.25">
      <c r="A38" s="1470" t="s">
        <v>10566</v>
      </c>
      <c r="B38" s="1470"/>
      <c r="C38" s="1470"/>
      <c r="D38" s="1470"/>
      <c r="E38" s="1470"/>
      <c r="F38" s="1470"/>
      <c r="G38" s="1470"/>
      <c r="H38" s="1470"/>
      <c r="I38" s="1470"/>
      <c r="J38" s="1470"/>
      <c r="K38" s="1470"/>
      <c r="L38" s="1470"/>
    </row>
    <row r="39" spans="1:17" ht="41.25" hidden="1" customHeight="1" x14ac:dyDescent="0.25">
      <c r="A39" s="851" t="s">
        <v>25</v>
      </c>
      <c r="B39" s="1507" t="s">
        <v>58</v>
      </c>
      <c r="C39" s="1507"/>
      <c r="D39" s="1507"/>
      <c r="E39" s="1507"/>
      <c r="F39" s="1083" t="s">
        <v>60</v>
      </c>
      <c r="G39" s="1480" t="s">
        <v>31</v>
      </c>
      <c r="H39" s="1480"/>
      <c r="I39" s="865" t="s">
        <v>61</v>
      </c>
      <c r="J39" s="866" t="s">
        <v>34</v>
      </c>
      <c r="K39" s="1079" t="s">
        <v>35</v>
      </c>
      <c r="L39" s="853" t="s">
        <v>41</v>
      </c>
    </row>
    <row r="40" spans="1:17" ht="40.5" hidden="1" customHeight="1" x14ac:dyDescent="0.25">
      <c r="A40" s="1104">
        <v>1</v>
      </c>
      <c r="B40" s="1508" t="str">
        <f>'vật kiến trúc 2026'!B440</f>
        <v>Đồng hồ điện phụ</v>
      </c>
      <c r="C40" s="1508"/>
      <c r="D40" s="1508"/>
      <c r="E40" s="1508"/>
      <c r="F40" s="1106" t="str">
        <f>VLOOKUP(B40,'[3]vật kiến trúc 2026'!$B$3:$D$442,2,0)</f>
        <v>cái</v>
      </c>
      <c r="G40" s="1566">
        <f>VLOOKUP(B40,'[3]vật kiến trúc 2026'!B31:$D$442,3,0)</f>
        <v>750000</v>
      </c>
      <c r="H40" s="1566"/>
      <c r="I40" s="936">
        <v>1</v>
      </c>
      <c r="J40" s="868">
        <v>0.8</v>
      </c>
      <c r="K40" s="844">
        <f t="shared" ref="K40:K43" si="3">ROUND(G40*I40*J40,)</f>
        <v>600000</v>
      </c>
      <c r="L40" s="869" t="e">
        <f>VLOOKUP(B40,'[3]vật kiến trúc 2026'!B32:$L$442,4,0)</f>
        <v>#REF!</v>
      </c>
    </row>
    <row r="41" spans="1:17" ht="40.5" hidden="1" customHeight="1" x14ac:dyDescent="0.25">
      <c r="A41" s="1104">
        <v>2</v>
      </c>
      <c r="B41" s="1508" t="str">
        <f>'vật kiến trúc 2026'!B277</f>
        <v>Trụ sắt tráng kẽm D90 cao 6m</v>
      </c>
      <c r="C41" s="1508"/>
      <c r="D41" s="1508"/>
      <c r="E41" s="1508"/>
      <c r="F41" s="1106" t="str">
        <f>VLOOKUP(B41,'[3]vật kiến trúc 2026'!$B$3:$D$442,2,0)</f>
        <v>trụ</v>
      </c>
      <c r="G41" s="1566">
        <f>VLOOKUP(B41,'[3]vật kiến trúc 2026'!B32:$D$442,3,0)</f>
        <v>864000</v>
      </c>
      <c r="H41" s="1566"/>
      <c r="I41" s="936">
        <v>4</v>
      </c>
      <c r="J41" s="868">
        <v>0.8</v>
      </c>
      <c r="K41" s="844">
        <f t="shared" si="3"/>
        <v>2764800</v>
      </c>
      <c r="L41" s="869" t="str">
        <f>VLOOKUP(B41,'[3]vật kiến trúc 2026'!B33:$L$442,4,0)</f>
        <v>áp bằng trụ điện bằng ống sắt tráng kẽm D90</v>
      </c>
    </row>
    <row r="42" spans="1:17" ht="40.5" hidden="1" customHeight="1" x14ac:dyDescent="0.25">
      <c r="A42" s="1104">
        <v>3</v>
      </c>
      <c r="B42" s="1508" t="str">
        <f>'vật kiến trúc 2026'!B35</f>
        <v>Giếng khoan Ф 140, ống chống nhựa</v>
      </c>
      <c r="C42" s="1508"/>
      <c r="D42" s="1508"/>
      <c r="E42" s="1508"/>
      <c r="F42" s="1106" t="str">
        <f>VLOOKUP(B42,'[3]vật kiến trúc 2026'!$B$3:$D$442,2,0)</f>
        <v>mét</v>
      </c>
      <c r="G42" s="1566">
        <f>VLOOKUP(B42,'[3]vật kiến trúc 2026'!B33:$D$442,3,0)</f>
        <v>864000</v>
      </c>
      <c r="H42" s="1566"/>
      <c r="I42" s="906">
        <v>69</v>
      </c>
      <c r="J42" s="868">
        <v>0.8</v>
      </c>
      <c r="K42" s="844">
        <f t="shared" si="3"/>
        <v>47692800</v>
      </c>
      <c r="L42" s="869" t="e">
        <f>VLOOKUP(B42,'[3]vật kiến trúc 2026'!B34:$L$442,4,0)</f>
        <v>#REF!</v>
      </c>
    </row>
    <row r="43" spans="1:17" ht="40.5" hidden="1" customHeight="1" x14ac:dyDescent="0.25">
      <c r="A43" s="1104">
        <v>4</v>
      </c>
      <c r="B43" s="1508" t="str">
        <f>B42</f>
        <v>Giếng khoan Ф 140, ống chống nhựa</v>
      </c>
      <c r="C43" s="1508"/>
      <c r="D43" s="1508"/>
      <c r="E43" s="1508"/>
      <c r="F43" s="1106" t="str">
        <f>VLOOKUP(B43,'[3]vật kiến trúc 2026'!$B$3:$D$442,2,0)</f>
        <v>mét</v>
      </c>
      <c r="G43" s="1566">
        <f>VLOOKUP(B43,'[3]vật kiến trúc 2026'!B34:$D$442,3,0)</f>
        <v>864000</v>
      </c>
      <c r="H43" s="1566"/>
      <c r="I43" s="906">
        <v>48</v>
      </c>
      <c r="J43" s="868">
        <v>0.8</v>
      </c>
      <c r="K43" s="844">
        <f t="shared" si="3"/>
        <v>33177600</v>
      </c>
      <c r="L43" s="869" t="e">
        <f>VLOOKUP(B43,'[3]vật kiến trúc 2026'!B35:$L$442,4,0)</f>
        <v>#REF!</v>
      </c>
    </row>
    <row r="44" spans="1:17" ht="23.25" hidden="1" customHeight="1" x14ac:dyDescent="0.25">
      <c r="A44" s="1480" t="s">
        <v>85</v>
      </c>
      <c r="B44" s="1480"/>
      <c r="C44" s="1480"/>
      <c r="D44" s="1480"/>
      <c r="E44" s="1480"/>
      <c r="F44" s="1480"/>
      <c r="G44" s="1480"/>
      <c r="H44" s="1480"/>
      <c r="I44" s="1480"/>
      <c r="J44" s="1480"/>
      <c r="K44" s="871"/>
      <c r="L44" s="872"/>
    </row>
    <row r="45" spans="1:17" ht="46.5" customHeight="1" x14ac:dyDescent="0.25">
      <c r="A45" s="1481" t="s">
        <v>10573</v>
      </c>
      <c r="B45" s="1481"/>
      <c r="C45" s="1481"/>
      <c r="D45" s="1481"/>
      <c r="E45" s="1481"/>
      <c r="F45" s="1481"/>
      <c r="G45" s="1481"/>
      <c r="H45" s="1481"/>
      <c r="I45" s="1481"/>
      <c r="J45" s="1481"/>
      <c r="K45" s="1481"/>
      <c r="L45" s="1481"/>
      <c r="M45" s="928" t="e">
        <f>#REF!</f>
        <v>#REF!</v>
      </c>
      <c r="N45" s="1107"/>
      <c r="O45" s="931"/>
    </row>
    <row r="46" spans="1:17" ht="56.25" customHeight="1" x14ac:dyDescent="0.25">
      <c r="A46" s="1079" t="s">
        <v>25</v>
      </c>
      <c r="B46" s="1480" t="s">
        <v>87</v>
      </c>
      <c r="C46" s="1480"/>
      <c r="D46" s="1480"/>
      <c r="E46" s="1480"/>
      <c r="F46" s="1079" t="s">
        <v>60</v>
      </c>
      <c r="G46" s="1079" t="s">
        <v>31</v>
      </c>
      <c r="H46" s="1083" t="s">
        <v>10516</v>
      </c>
      <c r="I46" s="865" t="s">
        <v>61</v>
      </c>
      <c r="J46" s="866" t="s">
        <v>34</v>
      </c>
      <c r="K46" s="1079" t="s">
        <v>35</v>
      </c>
      <c r="L46" s="853" t="s">
        <v>41</v>
      </c>
      <c r="M46" s="1091">
        <f>I24</f>
        <v>1087.4000000000001</v>
      </c>
      <c r="N46" s="1151"/>
      <c r="O46" s="927"/>
      <c r="P46" s="928"/>
      <c r="Q46" s="1108"/>
    </row>
    <row r="47" spans="1:17" ht="39" customHeight="1" x14ac:dyDescent="0.25">
      <c r="A47" s="1150">
        <v>1</v>
      </c>
      <c r="B47" s="1474" t="str">
        <f>'CÂY TRỒNG 2026'!B64</f>
        <v>Cỏ thức ăn chăn nuôi</v>
      </c>
      <c r="C47" s="1475"/>
      <c r="D47" s="1475"/>
      <c r="E47" s="1476"/>
      <c r="F47" s="1106" t="str">
        <f>VLOOKUP(B47,'[3]CÂY TRỒNG 2026'!$B$3:$D$10269,2,0)</f>
        <v>ha</v>
      </c>
      <c r="G47" s="1106">
        <f>VLOOKUP(B47,'[3]CÂY TRỒNG 2026'!$B$3:$D$10269,3,0)</f>
        <v>68000000</v>
      </c>
      <c r="H47" s="909">
        <f>VLOOKUP(B47,'CÂY TRỒNG 2026'!$B$3:$E$9990,4,0)</f>
        <v>0</v>
      </c>
      <c r="I47" s="938">
        <f>I33/10000</f>
        <v>0.10874</v>
      </c>
      <c r="J47" s="727">
        <v>0.8</v>
      </c>
      <c r="K47" s="905">
        <f t="shared" ref="K47" si="4">ROUND(G47*I47*J47,)</f>
        <v>5915456</v>
      </c>
      <c r="L47" s="1089"/>
      <c r="M47" s="1048"/>
      <c r="N47" s="1110"/>
      <c r="Q47" s="1111"/>
    </row>
    <row r="48" spans="1:17" ht="28.5" customHeight="1" x14ac:dyDescent="0.25">
      <c r="A48" s="1480" t="s">
        <v>111</v>
      </c>
      <c r="B48" s="1480"/>
      <c r="C48" s="1480"/>
      <c r="D48" s="1480"/>
      <c r="E48" s="1480"/>
      <c r="F48" s="1480"/>
      <c r="G48" s="1480"/>
      <c r="H48" s="1480"/>
      <c r="I48" s="1480"/>
      <c r="J48" s="1480"/>
      <c r="K48" s="111">
        <f>SUM(K47:K47)</f>
        <v>5915456</v>
      </c>
      <c r="L48" s="872"/>
      <c r="M48" s="1112" t="e">
        <f>M46-#REF!</f>
        <v>#REF!</v>
      </c>
      <c r="N48" s="1091"/>
    </row>
    <row r="49" spans="1:16" ht="41.25" customHeight="1" x14ac:dyDescent="0.25">
      <c r="A49" s="1481" t="s">
        <v>10429</v>
      </c>
      <c r="B49" s="1482"/>
      <c r="C49" s="1482"/>
      <c r="D49" s="1482"/>
      <c r="E49" s="1482"/>
      <c r="F49" s="1482"/>
      <c r="G49" s="1482"/>
      <c r="H49" s="1482"/>
      <c r="I49" s="1482"/>
      <c r="J49" s="1482"/>
      <c r="K49" s="111">
        <f>IF(K24+K37+K44+K48&lt;20000000,2000000,IF(K24+K37+K44+K48&lt;50000000,4000000,IF(K24+K37+K44+K48&lt;100000000,8000000,IF(K24+K37+K44+K48&lt;200000000,12000000,IF(K24+K37+K44+K48&lt;500000000,16000000,20000000)))))</f>
        <v>16000000</v>
      </c>
      <c r="L49" s="112" t="s">
        <v>113</v>
      </c>
      <c r="N49" s="1113"/>
    </row>
    <row r="50" spans="1:16" ht="30" customHeight="1" x14ac:dyDescent="0.25">
      <c r="A50" s="1480" t="s">
        <v>10574</v>
      </c>
      <c r="B50" s="1480"/>
      <c r="C50" s="1480"/>
      <c r="D50" s="1480"/>
      <c r="E50" s="1480"/>
      <c r="F50" s="1480"/>
      <c r="G50" s="1480"/>
      <c r="H50" s="1480"/>
      <c r="I50" s="1480"/>
      <c r="J50" s="1480"/>
      <c r="K50" s="875">
        <f>K49+K48+K44+K24+K37</f>
        <v>490607310</v>
      </c>
      <c r="L50" s="872"/>
      <c r="M50" s="1114">
        <f>K49+K37+K24+K48+K44</f>
        <v>490607310</v>
      </c>
    </row>
    <row r="51" spans="1:16" s="116" customFormat="1" ht="37.5" customHeight="1" x14ac:dyDescent="0.25">
      <c r="A51" s="1483" t="s">
        <v>115</v>
      </c>
      <c r="B51" s="1483"/>
      <c r="C51" s="1483"/>
      <c r="D51" s="1483"/>
      <c r="E51" s="1483"/>
      <c r="F51" s="1483"/>
      <c r="G51" s="1483"/>
      <c r="H51" s="1483"/>
      <c r="I51" s="1483"/>
      <c r="J51" s="1483"/>
      <c r="K51" s="1483"/>
      <c r="L51" s="1483"/>
      <c r="M51" s="1081"/>
      <c r="O51" s="876"/>
      <c r="P51" s="876"/>
    </row>
    <row r="52" spans="1:16" s="119" customFormat="1" ht="37.5" customHeight="1" x14ac:dyDescent="0.25">
      <c r="A52" s="1479" t="s">
        <v>10375</v>
      </c>
      <c r="B52" s="1479"/>
      <c r="C52" s="1479"/>
      <c r="D52" s="1479"/>
      <c r="E52" s="1479"/>
      <c r="F52" s="1479"/>
      <c r="G52" s="1479"/>
      <c r="H52" s="1479"/>
      <c r="I52" s="1479"/>
      <c r="J52" s="1479"/>
      <c r="K52" s="1479"/>
      <c r="L52" s="1479"/>
      <c r="M52" s="1077"/>
      <c r="O52" s="876"/>
      <c r="P52" s="876"/>
    </row>
    <row r="53" spans="1:16" s="119" customFormat="1" ht="54" customHeight="1" x14ac:dyDescent="0.25">
      <c r="A53" s="1479" t="s">
        <v>117</v>
      </c>
      <c r="B53" s="1479"/>
      <c r="C53" s="1479"/>
      <c r="D53" s="1479"/>
      <c r="E53" s="1479"/>
      <c r="F53" s="1479"/>
      <c r="G53" s="1479"/>
      <c r="H53" s="1479"/>
      <c r="I53" s="1479"/>
      <c r="J53" s="1479"/>
      <c r="K53" s="877">
        <f>K50</f>
        <v>490607310</v>
      </c>
      <c r="L53" s="1078" t="s">
        <v>118</v>
      </c>
      <c r="M53" s="1077"/>
      <c r="O53" s="876"/>
      <c r="P53" s="876"/>
    </row>
    <row r="54" spans="1:16" s="119" customFormat="1" ht="14.25" x14ac:dyDescent="0.25">
      <c r="A54" s="1479" t="s">
        <v>119</v>
      </c>
      <c r="B54" s="1479"/>
      <c r="C54" s="1479"/>
      <c r="D54" s="1479"/>
      <c r="E54" s="1479"/>
      <c r="F54" s="1479"/>
      <c r="G54" s="1479"/>
      <c r="H54" s="1479"/>
      <c r="I54" s="1479"/>
      <c r="J54" s="1479"/>
      <c r="K54" s="1479"/>
      <c r="L54" s="1479"/>
      <c r="M54" s="1077"/>
      <c r="O54" s="876"/>
      <c r="P54" s="876"/>
    </row>
    <row r="55" spans="1:16" s="1115" customFormat="1" ht="15" customHeight="1" x14ac:dyDescent="0.25">
      <c r="A55" s="1484" t="s">
        <v>120</v>
      </c>
      <c r="B55" s="1484"/>
      <c r="C55" s="1484"/>
      <c r="D55" s="879"/>
      <c r="E55" s="879"/>
      <c r="F55" s="1485" t="s">
        <v>10444</v>
      </c>
      <c r="G55" s="1485"/>
      <c r="H55" s="1485"/>
      <c r="I55" s="1485"/>
      <c r="J55" s="1485"/>
      <c r="K55" s="879"/>
      <c r="L55" s="1077" t="s">
        <v>122</v>
      </c>
      <c r="M55" s="1077"/>
      <c r="O55" s="753"/>
      <c r="P55" s="753"/>
    </row>
    <row r="56" spans="1:16" s="1115" customFormat="1" x14ac:dyDescent="0.25">
      <c r="A56" s="880"/>
      <c r="B56" s="880"/>
      <c r="C56" s="880"/>
      <c r="L56" s="1077" t="s">
        <v>123</v>
      </c>
      <c r="M56" s="756"/>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x14ac:dyDescent="0.25">
      <c r="A60" s="881"/>
      <c r="B60" s="761"/>
      <c r="C60" s="761"/>
      <c r="G60" s="761"/>
      <c r="H60" s="761"/>
      <c r="I60" s="882"/>
      <c r="L60" s="883"/>
      <c r="M60" s="761"/>
      <c r="O60" s="753"/>
      <c r="P60" s="753"/>
    </row>
    <row r="61" spans="1:16" s="1115" customFormat="1" x14ac:dyDescent="0.25">
      <c r="A61" s="881"/>
      <c r="B61" s="761"/>
      <c r="C61" s="761"/>
      <c r="G61" s="761"/>
      <c r="H61" s="761"/>
      <c r="I61" s="882"/>
      <c r="L61" s="883"/>
      <c r="M61" s="761"/>
      <c r="O61" s="753"/>
      <c r="P61" s="753"/>
    </row>
    <row r="62" spans="1:16" s="1115" customFormat="1" x14ac:dyDescent="0.25">
      <c r="A62" s="881"/>
      <c r="B62" s="761"/>
      <c r="C62" s="761"/>
      <c r="G62" s="761"/>
      <c r="H62" s="761"/>
      <c r="I62" s="882"/>
      <c r="L62" s="883"/>
      <c r="M62" s="761"/>
      <c r="O62" s="753"/>
      <c r="P62" s="753"/>
    </row>
    <row r="63" spans="1:16" s="1115" customFormat="1" ht="22.5" customHeight="1" x14ac:dyDescent="0.25">
      <c r="A63" s="1486" t="s">
        <v>125</v>
      </c>
      <c r="B63" s="1486"/>
      <c r="C63" s="1486"/>
      <c r="D63" s="879"/>
      <c r="E63" s="879"/>
      <c r="F63" s="1485" t="s">
        <v>126</v>
      </c>
      <c r="G63" s="1485"/>
      <c r="H63" s="1485"/>
      <c r="I63" s="1485" t="s">
        <v>126</v>
      </c>
      <c r="J63" s="1485"/>
      <c r="K63" s="879"/>
      <c r="L63" s="1077" t="s">
        <v>127</v>
      </c>
      <c r="M63" s="756"/>
      <c r="O63" s="753"/>
      <c r="P63" s="753"/>
    </row>
  </sheetData>
  <mergeCells count="71">
    <mergeCell ref="G32:H32"/>
    <mergeCell ref="A28:A29"/>
    <mergeCell ref="L28:L32"/>
    <mergeCell ref="A52:L52"/>
    <mergeCell ref="A53:J53"/>
    <mergeCell ref="B46:E46"/>
    <mergeCell ref="B47:E47"/>
    <mergeCell ref="A48:J48"/>
    <mergeCell ref="A49:J49"/>
    <mergeCell ref="A50:J50"/>
    <mergeCell ref="A51:L51"/>
    <mergeCell ref="B42:E42"/>
    <mergeCell ref="G42:H42"/>
    <mergeCell ref="B43:E43"/>
    <mergeCell ref="G43:H43"/>
    <mergeCell ref="A44:J44"/>
    <mergeCell ref="A54:L54"/>
    <mergeCell ref="A55:C55"/>
    <mergeCell ref="F55:J55"/>
    <mergeCell ref="A63:C63"/>
    <mergeCell ref="F63:J63"/>
    <mergeCell ref="A45:L45"/>
    <mergeCell ref="B39:E39"/>
    <mergeCell ref="G39:H39"/>
    <mergeCell ref="B40:E40"/>
    <mergeCell ref="G40:H40"/>
    <mergeCell ref="B41:E41"/>
    <mergeCell ref="G41:H41"/>
    <mergeCell ref="A38:L38"/>
    <mergeCell ref="B26:H26"/>
    <mergeCell ref="I26:L26"/>
    <mergeCell ref="G27:H27"/>
    <mergeCell ref="G28:H28"/>
    <mergeCell ref="A33:H33"/>
    <mergeCell ref="B34:H34"/>
    <mergeCell ref="I34:L34"/>
    <mergeCell ref="G29:H29"/>
    <mergeCell ref="G30:H30"/>
    <mergeCell ref="G31:H31"/>
    <mergeCell ref="B35:C35"/>
    <mergeCell ref="G35:H35"/>
    <mergeCell ref="B36:C36"/>
    <mergeCell ref="G36:H36"/>
    <mergeCell ref="A37:J37"/>
    <mergeCell ref="A6:L6"/>
    <mergeCell ref="A25:K25"/>
    <mergeCell ref="L21:L23"/>
    <mergeCell ref="A19:A20"/>
    <mergeCell ref="A7:L7"/>
    <mergeCell ref="E8:L8"/>
    <mergeCell ref="A9:D9"/>
    <mergeCell ref="E9:G9"/>
    <mergeCell ref="A10:B10"/>
    <mergeCell ref="E12:L12"/>
    <mergeCell ref="E15:L15"/>
    <mergeCell ref="A16:L16"/>
    <mergeCell ref="A17:L17"/>
    <mergeCell ref="A24:H24"/>
    <mergeCell ref="I18:J18"/>
    <mergeCell ref="I19:J19"/>
    <mergeCell ref="A2:G2"/>
    <mergeCell ref="I2:L2"/>
    <mergeCell ref="A3:G3"/>
    <mergeCell ref="I3:L3"/>
    <mergeCell ref="I5:L5"/>
    <mergeCell ref="I21:J21"/>
    <mergeCell ref="I22:J22"/>
    <mergeCell ref="I23:J23"/>
    <mergeCell ref="I24:J24"/>
    <mergeCell ref="N10:T10"/>
    <mergeCell ref="I20:J2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17"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60</v>
      </c>
    </row>
    <row r="2" spans="1:22" x14ac:dyDescent="0.25">
      <c r="A2" s="1561" t="s">
        <v>0</v>
      </c>
      <c r="B2" s="1561"/>
      <c r="C2" s="1561"/>
      <c r="D2" s="1561"/>
      <c r="E2" s="1561"/>
      <c r="F2" s="1561"/>
      <c r="G2" s="1561"/>
      <c r="H2" s="1092"/>
      <c r="I2" s="1436" t="s">
        <v>1</v>
      </c>
      <c r="J2" s="1436"/>
      <c r="K2" s="1436"/>
      <c r="L2" s="1436"/>
    </row>
    <row r="3" spans="1:22" x14ac:dyDescent="0.25">
      <c r="A3" s="1272" t="s">
        <v>2</v>
      </c>
      <c r="B3" s="1272"/>
      <c r="C3" s="1272"/>
      <c r="D3" s="1272"/>
      <c r="E3" s="1272"/>
      <c r="F3" s="1272"/>
      <c r="G3" s="1272"/>
      <c r="H3" s="1076"/>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tr">
        <f>'[6]Tổng hợp'!$B$40</f>
        <v>Ông Nguyễn Văn Tuấn</v>
      </c>
      <c r="F8" s="1442"/>
      <c r="G8" s="1442"/>
      <c r="H8" s="1442"/>
      <c r="I8" s="1442"/>
      <c r="J8" s="1442"/>
      <c r="K8" s="1442"/>
      <c r="L8" s="1442"/>
      <c r="N8" s="828"/>
      <c r="O8" s="823"/>
      <c r="P8" s="823"/>
    </row>
    <row r="9" spans="1:22" ht="34.5" customHeight="1" x14ac:dyDescent="0.25">
      <c r="A9" s="1443" t="s">
        <v>9</v>
      </c>
      <c r="B9" s="1443"/>
      <c r="C9" s="1443"/>
      <c r="D9" s="1443"/>
      <c r="E9" s="1444" t="str">
        <f>'[4]47. nguyễn văn tuấn'!$E$9</f>
        <v>075083009048</v>
      </c>
      <c r="F9" s="1444"/>
      <c r="G9" s="1444"/>
      <c r="H9" s="1080"/>
      <c r="I9" s="1080"/>
      <c r="J9" s="1080"/>
      <c r="K9" s="1080"/>
      <c r="L9" s="1080"/>
      <c r="N9" s="828"/>
      <c r="O9" s="823"/>
      <c r="P9" s="823"/>
    </row>
    <row r="10" spans="1:22" ht="22.5" customHeight="1" x14ac:dyDescent="0.25">
      <c r="A10" s="1445" t="s">
        <v>11</v>
      </c>
      <c r="B10" s="1445"/>
      <c r="C10" s="1082"/>
      <c r="E10" s="75" t="s">
        <v>10781</v>
      </c>
      <c r="F10" s="832"/>
      <c r="G10" s="831"/>
      <c r="H10" s="831"/>
      <c r="I10" s="833"/>
      <c r="J10" s="832"/>
      <c r="K10" s="831"/>
      <c r="L10" s="834"/>
      <c r="N10" s="1269"/>
      <c r="O10" s="1269"/>
      <c r="P10" s="1269"/>
      <c r="Q10" s="1269"/>
      <c r="R10" s="1269"/>
      <c r="S10" s="1269"/>
      <c r="T10" s="1269"/>
    </row>
    <row r="11" spans="1:22" ht="22.5" x14ac:dyDescent="0.25">
      <c r="A11" s="1082" t="s">
        <v>13</v>
      </c>
      <c r="B11" s="1082"/>
      <c r="C11" s="1082"/>
      <c r="E11" s="891">
        <f>'[4]63. Nguyễn Văn Bình'!$E$11</f>
        <v>0</v>
      </c>
      <c r="F11" s="832"/>
      <c r="G11" s="831"/>
      <c r="H11" s="831"/>
      <c r="I11" s="833"/>
      <c r="J11" s="832"/>
      <c r="K11" s="831"/>
      <c r="L11" s="834"/>
      <c r="N11" s="1075"/>
      <c r="O11" s="1075"/>
      <c r="P11" s="1075"/>
      <c r="Q11" s="1075"/>
      <c r="R11" s="1075"/>
      <c r="S11" s="1075"/>
      <c r="T11" s="1075"/>
    </row>
    <row r="12" spans="1:22" ht="81" customHeight="1" x14ac:dyDescent="0.25">
      <c r="A12" s="1082" t="s">
        <v>15</v>
      </c>
      <c r="B12" s="1082"/>
      <c r="C12" s="1082"/>
      <c r="E12" s="1532" t="str">
        <f>'[6]Tổng hợp'!$P$40</f>
        <v>Đường Xuân Phú - Xuân Tây - đoạn Ngã ba Trung tâm cai nghiện Xuân Phú đến Ranh giới xã Xuân Đông</v>
      </c>
      <c r="F12" s="1532"/>
      <c r="G12" s="1532"/>
      <c r="H12" s="1532"/>
      <c r="I12" s="1532"/>
      <c r="J12" s="1532"/>
      <c r="K12" s="1532"/>
      <c r="L12" s="1532"/>
      <c r="N12" s="1075"/>
      <c r="O12" s="1075"/>
      <c r="P12" s="1075"/>
      <c r="Q12" s="1075"/>
      <c r="R12" s="1075"/>
      <c r="S12" s="1075"/>
      <c r="T12" s="1075"/>
    </row>
    <row r="13" spans="1:22" ht="22.5" customHeight="1" x14ac:dyDescent="0.25">
      <c r="A13" s="1082" t="s">
        <v>17</v>
      </c>
      <c r="B13" s="1082"/>
      <c r="C13" s="1082"/>
      <c r="E13" s="836">
        <f>I20</f>
        <v>450.8</v>
      </c>
      <c r="F13" s="1082" t="s">
        <v>367</v>
      </c>
      <c r="G13" s="831"/>
      <c r="H13" s="831"/>
      <c r="I13" s="833"/>
      <c r="J13" s="832"/>
      <c r="K13" s="831"/>
      <c r="L13" s="834"/>
      <c r="N13" s="1075"/>
      <c r="O13" s="1075"/>
      <c r="P13" s="1075"/>
      <c r="Q13" s="1075"/>
      <c r="R13" s="1075"/>
      <c r="S13" s="1075"/>
      <c r="T13" s="1075"/>
    </row>
    <row r="14" spans="1:22" ht="22.5" customHeight="1" x14ac:dyDescent="0.25">
      <c r="A14" s="1082" t="s">
        <v>19</v>
      </c>
      <c r="B14" s="1082"/>
      <c r="C14" s="1082"/>
      <c r="E14" s="75" t="s">
        <v>10445</v>
      </c>
      <c r="F14" s="832"/>
      <c r="G14" s="831"/>
      <c r="H14" s="831"/>
      <c r="I14" s="833"/>
      <c r="J14" s="832"/>
      <c r="K14" s="831"/>
      <c r="L14" s="834"/>
      <c r="N14" s="1075"/>
      <c r="O14" s="1075"/>
      <c r="P14" s="1075"/>
      <c r="Q14" s="1075"/>
      <c r="R14" s="1075"/>
      <c r="S14" s="1075"/>
      <c r="T14" s="1075"/>
    </row>
    <row r="15" spans="1:22" ht="143.25" customHeight="1" x14ac:dyDescent="0.25">
      <c r="A15" s="1082" t="s">
        <v>21</v>
      </c>
      <c r="B15" s="1082"/>
      <c r="C15" s="1082"/>
      <c r="E15" s="1446" t="str">
        <f>'[6]Tổng hợp'!$Q$40</f>
        <v>Thửa đất số 203 tờ 83 chưa được cấp Giấy CNQSDĐ, nguồn gốc: căn cứ theo Quyết định số 141/QĐ.CT.UBT ngày 09/11/2001 về việc thu hồi đất do Trung tâm đào tạo và xúc tiến việc làm Xuân Phú sử dụng đất tại xã Xuân Phú, huyện Xuân Lộc (cũ). UBND xã Xuân Phú cho thuê từ năm 2001 không làm hợp đồng có thu tiền, đến năm 2005 UBND xã Xuân Phú trả lại tiền thuê đất cho các hộ dân và cho các hộ dân mượn để sản xuất nông nghiệp cho đến nay; hiện ông Nguyễn Văn Tuấn sử dụng để sản xuất nông nghiệp. Trong phạm vi thu hồi đất không có công trình vật kiến trúc.</v>
      </c>
      <c r="F15" s="1447"/>
      <c r="G15" s="1447"/>
      <c r="H15" s="1447"/>
      <c r="I15" s="1447"/>
      <c r="J15" s="1447"/>
      <c r="K15" s="1447"/>
      <c r="L15" s="1447"/>
      <c r="N15" s="1075"/>
      <c r="O15" s="1075"/>
      <c r="P15" s="1075"/>
      <c r="Q15" s="1075"/>
      <c r="R15" s="1075"/>
      <c r="S15" s="1075"/>
      <c r="T15" s="1075"/>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079" t="s">
        <v>25</v>
      </c>
      <c r="B18" s="1079" t="s">
        <v>26</v>
      </c>
      <c r="C18" s="1079" t="s">
        <v>27</v>
      </c>
      <c r="D18" s="1083" t="s">
        <v>10361</v>
      </c>
      <c r="E18" s="1083" t="s">
        <v>29</v>
      </c>
      <c r="F18" s="1083" t="s">
        <v>30</v>
      </c>
      <c r="G18" s="1083" t="s">
        <v>10362</v>
      </c>
      <c r="H18" s="1083" t="s">
        <v>10745</v>
      </c>
      <c r="I18" s="1562" t="s">
        <v>10363</v>
      </c>
      <c r="J18" s="1563"/>
      <c r="K18" s="1083" t="s">
        <v>10364</v>
      </c>
      <c r="L18" s="49" t="s">
        <v>10782</v>
      </c>
      <c r="M18" s="1093">
        <v>550000</v>
      </c>
      <c r="N18" s="1007"/>
      <c r="O18" s="1007"/>
      <c r="P18" s="1007"/>
      <c r="Q18" s="1007"/>
      <c r="R18" s="1007"/>
      <c r="S18" s="1007"/>
      <c r="T18" s="1007"/>
    </row>
    <row r="19" spans="1:20" s="1016" customFormat="1" ht="72" customHeight="1" x14ac:dyDescent="0.25">
      <c r="A19" s="1088">
        <v>1</v>
      </c>
      <c r="B19" s="36">
        <v>203</v>
      </c>
      <c r="C19" s="36">
        <v>86</v>
      </c>
      <c r="D19" s="35" t="s">
        <v>18</v>
      </c>
      <c r="E19" s="901" t="s">
        <v>10783</v>
      </c>
      <c r="F19" s="1046">
        <v>2</v>
      </c>
      <c r="G19" s="1155">
        <f>550000*0.3</f>
        <v>165000</v>
      </c>
      <c r="H19" s="1116">
        <v>1.19</v>
      </c>
      <c r="I19" s="1577">
        <v>450.8</v>
      </c>
      <c r="J19" s="1578"/>
      <c r="K19" s="844">
        <v>0</v>
      </c>
      <c r="L19" s="1086" t="s">
        <v>10830</v>
      </c>
      <c r="M19" s="1062">
        <f>M18*1.19</f>
        <v>654500</v>
      </c>
      <c r="N19" s="1007"/>
      <c r="O19" s="1007"/>
      <c r="P19" s="1007"/>
      <c r="Q19" s="1007"/>
      <c r="R19" s="1007"/>
      <c r="S19" s="1007"/>
      <c r="T19" s="1007"/>
    </row>
    <row r="20" spans="1:20" ht="33.75" customHeight="1" x14ac:dyDescent="0.25">
      <c r="A20" s="1480" t="s">
        <v>39</v>
      </c>
      <c r="B20" s="1480"/>
      <c r="C20" s="1480"/>
      <c r="D20" s="1480"/>
      <c r="E20" s="1480"/>
      <c r="F20" s="1480"/>
      <c r="G20" s="1480"/>
      <c r="H20" s="1480"/>
      <c r="I20" s="1579">
        <f>SUM(I19:I19)</f>
        <v>450.8</v>
      </c>
      <c r="J20" s="1580"/>
      <c r="K20" s="1156">
        <f>SUM(K19:K19)</f>
        <v>0</v>
      </c>
      <c r="L20" s="849"/>
      <c r="N20" s="1007"/>
      <c r="O20" s="1007"/>
      <c r="P20" s="1007"/>
      <c r="Q20" s="1007"/>
      <c r="R20" s="1007"/>
      <c r="S20" s="1007"/>
      <c r="T20" s="1007"/>
    </row>
    <row r="21" spans="1:20" ht="60" hidden="1" customHeight="1" x14ac:dyDescent="0.25">
      <c r="A21" s="1457" t="s">
        <v>10460</v>
      </c>
      <c r="B21" s="1280"/>
      <c r="C21" s="1280"/>
      <c r="D21" s="1280"/>
      <c r="E21" s="1280"/>
      <c r="F21" s="1280"/>
      <c r="G21" s="1280"/>
      <c r="H21" s="1280"/>
      <c r="I21" s="1280"/>
      <c r="J21" s="1280"/>
      <c r="K21" s="1280"/>
      <c r="L21" s="49" t="s">
        <v>41</v>
      </c>
    </row>
    <row r="22" spans="1:20" ht="52.5" hidden="1" customHeight="1" x14ac:dyDescent="0.25">
      <c r="A22" s="50">
        <v>1</v>
      </c>
      <c r="B22" s="1506" t="s">
        <v>42</v>
      </c>
      <c r="C22" s="1506"/>
      <c r="D22" s="1506"/>
      <c r="E22" s="1506"/>
      <c r="F22" s="1506"/>
      <c r="G22" s="1506"/>
      <c r="H22" s="1506"/>
      <c r="I22" s="1292" t="s">
        <v>43</v>
      </c>
      <c r="J22" s="1292"/>
      <c r="K22" s="1292"/>
      <c r="L22" s="1292"/>
    </row>
    <row r="23" spans="1:20" ht="58.5" hidden="1" customHeight="1" x14ac:dyDescent="0.25">
      <c r="A23" s="1095"/>
      <c r="B23" s="850" t="s">
        <v>26</v>
      </c>
      <c r="C23" s="851" t="s">
        <v>27</v>
      </c>
      <c r="D23" s="1097" t="s">
        <v>10361</v>
      </c>
      <c r="E23" s="1097" t="s">
        <v>29</v>
      </c>
      <c r="F23" s="1097" t="s">
        <v>30</v>
      </c>
      <c r="G23" s="1564" t="s">
        <v>31</v>
      </c>
      <c r="H23" s="1564"/>
      <c r="I23" s="1098" t="s">
        <v>33</v>
      </c>
      <c r="J23" s="1097" t="s">
        <v>44</v>
      </c>
      <c r="K23" s="1097" t="s">
        <v>35</v>
      </c>
      <c r="L23" s="49" t="s">
        <v>41</v>
      </c>
      <c r="M23" s="1081"/>
    </row>
    <row r="24" spans="1:20" ht="35.25" hidden="1" customHeight="1" x14ac:dyDescent="0.25">
      <c r="A24" s="1149">
        <f t="shared" ref="A24:G24" si="0">A19</f>
        <v>1</v>
      </c>
      <c r="B24" s="1104">
        <f t="shared" si="0"/>
        <v>203</v>
      </c>
      <c r="C24" s="36">
        <f t="shared" si="0"/>
        <v>86</v>
      </c>
      <c r="D24" s="1104" t="str">
        <f t="shared" si="0"/>
        <v>m²</v>
      </c>
      <c r="E24" s="1104" t="str">
        <f t="shared" si="0"/>
        <v>LUC</v>
      </c>
      <c r="F24" s="60">
        <f t="shared" si="0"/>
        <v>2</v>
      </c>
      <c r="G24" s="1558">
        <f t="shared" si="0"/>
        <v>165000</v>
      </c>
      <c r="H24" s="1558"/>
      <c r="I24" s="1100">
        <f>I19</f>
        <v>450.8</v>
      </c>
      <c r="J24" s="839">
        <v>1.5</v>
      </c>
      <c r="K24" s="1101">
        <f>G24*I24*J24</f>
        <v>111573000</v>
      </c>
      <c r="L24" s="1087" t="s">
        <v>10367</v>
      </c>
      <c r="M24" s="1081"/>
    </row>
    <row r="25" spans="1:20" s="116" customFormat="1" ht="33" hidden="1" customHeight="1" x14ac:dyDescent="0.25">
      <c r="A25" s="1289" t="s">
        <v>10368</v>
      </c>
      <c r="B25" s="1289"/>
      <c r="C25" s="1289"/>
      <c r="D25" s="1289"/>
      <c r="E25" s="1289"/>
      <c r="F25" s="1289"/>
      <c r="G25" s="1289"/>
      <c r="H25" s="1289"/>
      <c r="I25" s="846">
        <f>SUM(I24:I24)</f>
        <v>450.8</v>
      </c>
      <c r="J25" s="893"/>
      <c r="K25" s="894">
        <v>0</v>
      </c>
      <c r="L25" s="895"/>
      <c r="M25" s="1081"/>
      <c r="O25" s="896"/>
      <c r="P25" s="896"/>
    </row>
    <row r="26" spans="1:20" s="67" customFormat="1" ht="45.75" hidden="1" customHeight="1" x14ac:dyDescent="0.25">
      <c r="A26" s="50">
        <v>2</v>
      </c>
      <c r="B26" s="1294" t="s">
        <v>10369</v>
      </c>
      <c r="C26" s="1294"/>
      <c r="D26" s="1294"/>
      <c r="E26" s="1294"/>
      <c r="F26" s="1294"/>
      <c r="G26" s="1294"/>
      <c r="H26" s="1294"/>
      <c r="I26" s="1295" t="s">
        <v>10370</v>
      </c>
      <c r="J26" s="1468"/>
      <c r="K26" s="1468"/>
      <c r="L26" s="1468"/>
      <c r="M26" s="856"/>
      <c r="O26" s="857"/>
      <c r="P26" s="857"/>
    </row>
    <row r="27" spans="1:20" s="1016" customFormat="1" ht="67.5" hidden="1" customHeight="1" x14ac:dyDescent="0.25">
      <c r="A27" s="1104"/>
      <c r="B27" s="1564" t="s">
        <v>10371</v>
      </c>
      <c r="C27" s="1564"/>
      <c r="D27" s="1097" t="s">
        <v>50</v>
      </c>
      <c r="E27" s="1097" t="s">
        <v>51</v>
      </c>
      <c r="F27" s="1097" t="s">
        <v>52</v>
      </c>
      <c r="G27" s="1564" t="s">
        <v>53</v>
      </c>
      <c r="H27" s="1564"/>
      <c r="I27" s="1102" t="s">
        <v>54</v>
      </c>
      <c r="J27" s="1097" t="s">
        <v>44</v>
      </c>
      <c r="K27" s="1103" t="s">
        <v>35</v>
      </c>
      <c r="L27" s="861" t="s">
        <v>41</v>
      </c>
      <c r="M27" s="821"/>
      <c r="O27" s="862"/>
      <c r="P27" s="862"/>
    </row>
    <row r="28" spans="1:20" ht="34.5" hidden="1" customHeight="1" x14ac:dyDescent="0.25">
      <c r="A28" s="1104"/>
      <c r="B28" s="1285" t="s">
        <v>10372</v>
      </c>
      <c r="C28" s="1285"/>
      <c r="D28" s="1104"/>
      <c r="E28" s="1104" t="s">
        <v>56</v>
      </c>
      <c r="F28" s="1104">
        <v>6</v>
      </c>
      <c r="G28" s="1565">
        <f>20000*30</f>
        <v>600000</v>
      </c>
      <c r="H28" s="1565"/>
      <c r="I28" s="1104">
        <v>2</v>
      </c>
      <c r="J28" s="727">
        <v>0.5</v>
      </c>
      <c r="K28" s="1105">
        <f>F28*G28*I28*J28</f>
        <v>3600000</v>
      </c>
      <c r="L28" s="74"/>
      <c r="M28" s="1042"/>
      <c r="O28" s="823"/>
      <c r="P28" s="823"/>
    </row>
    <row r="29" spans="1:20" ht="30.75" hidden="1" customHeight="1" x14ac:dyDescent="0.25">
      <c r="A29" s="1289" t="s">
        <v>10373</v>
      </c>
      <c r="B29" s="1289"/>
      <c r="C29" s="1289"/>
      <c r="D29" s="1289"/>
      <c r="E29" s="1289"/>
      <c r="F29" s="1289"/>
      <c r="G29" s="1289"/>
      <c r="H29" s="1289"/>
      <c r="I29" s="1289"/>
      <c r="J29" s="1289"/>
      <c r="K29" s="76">
        <v>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083" t="s">
        <v>60</v>
      </c>
      <c r="G31" s="1480" t="s">
        <v>31</v>
      </c>
      <c r="H31" s="1480"/>
      <c r="I31" s="865" t="s">
        <v>61</v>
      </c>
      <c r="J31" s="866" t="s">
        <v>34</v>
      </c>
      <c r="K31" s="1079" t="s">
        <v>35</v>
      </c>
      <c r="L31" s="853" t="s">
        <v>41</v>
      </c>
    </row>
    <row r="32" spans="1:20" ht="40.5" hidden="1" customHeight="1" x14ac:dyDescent="0.25">
      <c r="A32" s="1104">
        <v>1</v>
      </c>
      <c r="B32" s="1508" t="str">
        <f>'vật kiến trúc 2026'!B440</f>
        <v>Đồng hồ điện phụ</v>
      </c>
      <c r="C32" s="1508"/>
      <c r="D32" s="1508"/>
      <c r="E32" s="1508"/>
      <c r="F32" s="1106" t="str">
        <f>VLOOKUP(B32,'[3]vật kiến trúc 2026'!$B$3:$D$442,2,0)</f>
        <v>cái</v>
      </c>
      <c r="G32" s="1566">
        <f>VLOOKUP(B32,'[3]vật kiến trúc 2026'!B31:$D$442,3,0)</f>
        <v>750000</v>
      </c>
      <c r="H32" s="1566"/>
      <c r="I32" s="936">
        <v>1</v>
      </c>
      <c r="J32" s="868">
        <v>0.8</v>
      </c>
      <c r="K32" s="844">
        <f t="shared" ref="K32:K35" si="1">ROUND(G32*I32*J32,)</f>
        <v>600000</v>
      </c>
      <c r="L32" s="869" t="e">
        <f>VLOOKUP(B32,'[3]vật kiến trúc 2026'!B32:$L$442,4,0)</f>
        <v>#REF!</v>
      </c>
    </row>
    <row r="33" spans="1:17" ht="40.5" hidden="1" customHeight="1" x14ac:dyDescent="0.25">
      <c r="A33" s="1104">
        <v>2</v>
      </c>
      <c r="B33" s="1508" t="str">
        <f>'vật kiến trúc 2026'!B277</f>
        <v>Trụ sắt tráng kẽm D90 cao 6m</v>
      </c>
      <c r="C33" s="1508"/>
      <c r="D33" s="1508"/>
      <c r="E33" s="1508"/>
      <c r="F33" s="1106" t="str">
        <f>VLOOKUP(B33,'[3]vật kiến trúc 2026'!$B$3:$D$442,2,0)</f>
        <v>trụ</v>
      </c>
      <c r="G33" s="1566">
        <f>VLOOKUP(B33,'[3]vật kiến trúc 2026'!B32:$D$442,3,0)</f>
        <v>864000</v>
      </c>
      <c r="H33" s="1566"/>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104">
        <v>3</v>
      </c>
      <c r="B34" s="1508" t="str">
        <f>'vật kiến trúc 2026'!B35</f>
        <v>Giếng khoan Ф 140, ống chống nhựa</v>
      </c>
      <c r="C34" s="1508"/>
      <c r="D34" s="1508"/>
      <c r="E34" s="1508"/>
      <c r="F34" s="1106" t="str">
        <f>VLOOKUP(B34,'[3]vật kiến trúc 2026'!$B$3:$D$442,2,0)</f>
        <v>mét</v>
      </c>
      <c r="G34" s="1566">
        <f>VLOOKUP(B34,'[3]vật kiến trúc 2026'!B33:$D$442,3,0)</f>
        <v>864000</v>
      </c>
      <c r="H34" s="1566"/>
      <c r="I34" s="906">
        <v>69</v>
      </c>
      <c r="J34" s="868">
        <v>0.8</v>
      </c>
      <c r="K34" s="844">
        <f t="shared" si="1"/>
        <v>47692800</v>
      </c>
      <c r="L34" s="869" t="e">
        <f>VLOOKUP(B34,'[3]vật kiến trúc 2026'!B34:$L$442,4,0)</f>
        <v>#REF!</v>
      </c>
    </row>
    <row r="35" spans="1:17" ht="40.5" hidden="1" customHeight="1" x14ac:dyDescent="0.25">
      <c r="A35" s="1104">
        <v>4</v>
      </c>
      <c r="B35" s="1508" t="str">
        <f>B34</f>
        <v>Giếng khoan Ф 140, ống chống nhựa</v>
      </c>
      <c r="C35" s="1508"/>
      <c r="D35" s="1508"/>
      <c r="E35" s="1508"/>
      <c r="F35" s="1106" t="str">
        <f>VLOOKUP(B35,'[3]vật kiến trúc 2026'!$B$3:$D$442,2,0)</f>
        <v>mét</v>
      </c>
      <c r="G35" s="1566">
        <f>VLOOKUP(B35,'[3]vật kiến trúc 2026'!B34:$D$442,3,0)</f>
        <v>864000</v>
      </c>
      <c r="H35" s="1566"/>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10784</v>
      </c>
      <c r="B37" s="1481"/>
      <c r="C37" s="1481"/>
      <c r="D37" s="1481"/>
      <c r="E37" s="1481"/>
      <c r="F37" s="1481"/>
      <c r="G37" s="1481"/>
      <c r="H37" s="1481"/>
      <c r="I37" s="1481"/>
      <c r="J37" s="1481"/>
      <c r="K37" s="1481"/>
      <c r="L37" s="1481"/>
      <c r="M37" s="928" t="e">
        <f>#REF!</f>
        <v>#REF!</v>
      </c>
      <c r="N37" s="1107"/>
      <c r="O37" s="931"/>
    </row>
    <row r="38" spans="1:17" ht="56.25" customHeight="1" x14ac:dyDescent="0.25">
      <c r="A38" s="1079" t="s">
        <v>25</v>
      </c>
      <c r="B38" s="1480" t="s">
        <v>87</v>
      </c>
      <c r="C38" s="1480"/>
      <c r="D38" s="1480"/>
      <c r="E38" s="1480"/>
      <c r="F38" s="1079" t="s">
        <v>60</v>
      </c>
      <c r="G38" s="1079" t="s">
        <v>31</v>
      </c>
      <c r="H38" s="1083" t="s">
        <v>10516</v>
      </c>
      <c r="I38" s="865" t="s">
        <v>61</v>
      </c>
      <c r="J38" s="866" t="s">
        <v>34</v>
      </c>
      <c r="K38" s="1079" t="s">
        <v>35</v>
      </c>
      <c r="L38" s="853" t="s">
        <v>41</v>
      </c>
      <c r="M38" s="1091">
        <f>I20</f>
        <v>450.8</v>
      </c>
      <c r="N38" s="1151"/>
      <c r="O38" s="927"/>
      <c r="P38" s="928"/>
      <c r="Q38" s="1108"/>
    </row>
    <row r="39" spans="1:17" ht="39" customHeight="1" x14ac:dyDescent="0.25">
      <c r="A39" s="1150">
        <v>1</v>
      </c>
      <c r="B39" s="1157" t="s">
        <v>201</v>
      </c>
      <c r="C39" s="1158"/>
      <c r="D39" s="1158"/>
      <c r="E39" s="1159"/>
      <c r="F39" s="1106" t="str">
        <f>VLOOKUP(B39,'[3]CÂY TRỒNG 2026'!$B$3:$D$10269,2,0)</f>
        <v>ha</v>
      </c>
      <c r="G39" s="1106">
        <f>VLOOKUP(B39,'[3]CÂY TRỒNG 2026'!$B$3:$D$10269,3,0)</f>
        <v>280000000</v>
      </c>
      <c r="H39" s="909">
        <f>VLOOKUP(B39,'CÂY TRỒNG 2026'!$B$3:$E$9990,4,0)</f>
        <v>0</v>
      </c>
      <c r="I39" s="938">
        <f>28/10000</f>
        <v>2.8E-3</v>
      </c>
      <c r="J39" s="727">
        <v>0.8</v>
      </c>
      <c r="K39" s="905">
        <f t="shared" ref="K39" si="2">ROUND(G39*I39*J39,)</f>
        <v>627200</v>
      </c>
      <c r="L39" s="1089"/>
      <c r="M39" s="1048"/>
      <c r="N39" s="1110"/>
      <c r="Q39" s="1111"/>
    </row>
    <row r="40" spans="1:17" ht="39" customHeight="1" x14ac:dyDescent="0.25">
      <c r="A40" s="1150">
        <v>2</v>
      </c>
      <c r="B40" s="1581" t="str">
        <f>'CÂY TRỒNG 2026'!B1029</f>
        <v>Cây dâu tằm Năm thu hoạch thứ 4 trở đi</v>
      </c>
      <c r="C40" s="1582"/>
      <c r="D40" s="1582"/>
      <c r="E40" s="1583"/>
      <c r="F40" s="1106" t="str">
        <f>VLOOKUP(B40,'[3]CÂY TRỒNG 2026'!$B$3:$D$10269,2,0)</f>
        <v>cây</v>
      </c>
      <c r="G40" s="1106">
        <f>VLOOKUP(B40,'[3]CÂY TRỒNG 2026'!$B$3:$D$10269,3,0)</f>
        <v>93647</v>
      </c>
      <c r="H40" s="909">
        <f>VLOOKUP(B40,'CÂY TRỒNG 2026'!$B$3:$E$9990,4,0)</f>
        <v>2778</v>
      </c>
      <c r="I40" s="867">
        <v>56</v>
      </c>
      <c r="J40" s="727">
        <v>0.8</v>
      </c>
      <c r="K40" s="905">
        <f t="shared" ref="K40" si="3">ROUND(G40*I40*J40,)</f>
        <v>4195386</v>
      </c>
      <c r="L40" s="1089"/>
      <c r="M40" s="1048">
        <f>I40*10000/H40</f>
        <v>201.58387329013678</v>
      </c>
      <c r="N40" s="1110"/>
      <c r="Q40" s="1111"/>
    </row>
    <row r="41" spans="1:17" ht="28.5" customHeight="1" x14ac:dyDescent="0.25">
      <c r="A41" s="1480" t="s">
        <v>111</v>
      </c>
      <c r="B41" s="1480"/>
      <c r="C41" s="1480"/>
      <c r="D41" s="1480"/>
      <c r="E41" s="1480"/>
      <c r="F41" s="1480"/>
      <c r="G41" s="1480"/>
      <c r="H41" s="1480"/>
      <c r="I41" s="1480"/>
      <c r="J41" s="1480"/>
      <c r="K41" s="111">
        <f>SUM(K39:K40)</f>
        <v>4822586</v>
      </c>
      <c r="L41" s="872"/>
      <c r="M41" s="1112" t="e">
        <f>M38-#REF!</f>
        <v>#REF!</v>
      </c>
      <c r="N41" s="1091"/>
    </row>
    <row r="42" spans="1:17" ht="41.25" customHeight="1" x14ac:dyDescent="0.25">
      <c r="A42" s="1481" t="s">
        <v>10436</v>
      </c>
      <c r="B42" s="1482"/>
      <c r="C42" s="1482"/>
      <c r="D42" s="1482"/>
      <c r="E42" s="1482"/>
      <c r="F42" s="1482"/>
      <c r="G42" s="1482"/>
      <c r="H42" s="1482"/>
      <c r="I42" s="1482"/>
      <c r="J42" s="1482"/>
      <c r="K42" s="111">
        <f>IF(K20+K29+K36+K41&lt;20000000,2000000,IF(K20+K29+K36+K41&lt;50000000,4000000,IF(K20+K29+K36+K41&lt;100000000,8000000,IF(K20+K29+K36+K41&lt;200000000,12000000,IF(K20+K29+K36+K41&lt;500000000,16000000,20000000)))))</f>
        <v>2000000</v>
      </c>
      <c r="L42" s="112" t="s">
        <v>113</v>
      </c>
      <c r="N42" s="1113"/>
    </row>
    <row r="43" spans="1:17" ht="30" customHeight="1" x14ac:dyDescent="0.25">
      <c r="A43" s="1480" t="s">
        <v>10437</v>
      </c>
      <c r="B43" s="1480"/>
      <c r="C43" s="1480"/>
      <c r="D43" s="1480"/>
      <c r="E43" s="1480"/>
      <c r="F43" s="1480"/>
      <c r="G43" s="1480"/>
      <c r="H43" s="1480"/>
      <c r="I43" s="1480"/>
      <c r="J43" s="1480"/>
      <c r="K43" s="875">
        <f>K42+K41+K36+K20+K29</f>
        <v>6822586</v>
      </c>
      <c r="L43" s="872"/>
      <c r="M43" s="1114">
        <f>K42+K29+K20+K41+K36</f>
        <v>6822586</v>
      </c>
    </row>
    <row r="44" spans="1:17" s="116" customFormat="1" ht="37.5" customHeight="1" x14ac:dyDescent="0.25">
      <c r="A44" s="1483" t="s">
        <v>115</v>
      </c>
      <c r="B44" s="1483"/>
      <c r="C44" s="1483"/>
      <c r="D44" s="1483"/>
      <c r="E44" s="1483"/>
      <c r="F44" s="1483"/>
      <c r="G44" s="1483"/>
      <c r="H44" s="1483"/>
      <c r="I44" s="1483"/>
      <c r="J44" s="1483"/>
      <c r="K44" s="1483"/>
      <c r="L44" s="1483"/>
      <c r="M44" s="1081"/>
      <c r="O44" s="876"/>
      <c r="P44" s="876"/>
    </row>
    <row r="45" spans="1:17" s="119" customFormat="1" ht="37.5" customHeight="1" x14ac:dyDescent="0.25">
      <c r="A45" s="1479" t="s">
        <v>10375</v>
      </c>
      <c r="B45" s="1479"/>
      <c r="C45" s="1479"/>
      <c r="D45" s="1479"/>
      <c r="E45" s="1479"/>
      <c r="F45" s="1479"/>
      <c r="G45" s="1479"/>
      <c r="H45" s="1479"/>
      <c r="I45" s="1479"/>
      <c r="J45" s="1479"/>
      <c r="K45" s="1479"/>
      <c r="L45" s="1479"/>
      <c r="M45" s="1077"/>
      <c r="O45" s="876"/>
      <c r="P45" s="876"/>
    </row>
    <row r="46" spans="1:17" s="119" customFormat="1" ht="54" customHeight="1" x14ac:dyDescent="0.25">
      <c r="A46" s="1479" t="s">
        <v>117</v>
      </c>
      <c r="B46" s="1479"/>
      <c r="C46" s="1479"/>
      <c r="D46" s="1479"/>
      <c r="E46" s="1479"/>
      <c r="F46" s="1479"/>
      <c r="G46" s="1479"/>
      <c r="H46" s="1479"/>
      <c r="I46" s="1479"/>
      <c r="J46" s="1479"/>
      <c r="K46" s="877">
        <f>K43</f>
        <v>6822586</v>
      </c>
      <c r="L46" s="1078" t="s">
        <v>118</v>
      </c>
      <c r="M46" s="1077"/>
      <c r="O46" s="876"/>
      <c r="P46" s="876"/>
    </row>
    <row r="47" spans="1:17" s="119" customFormat="1" ht="14.25" x14ac:dyDescent="0.25">
      <c r="A47" s="1479" t="s">
        <v>119</v>
      </c>
      <c r="B47" s="1479"/>
      <c r="C47" s="1479"/>
      <c r="D47" s="1479"/>
      <c r="E47" s="1479"/>
      <c r="F47" s="1479"/>
      <c r="G47" s="1479"/>
      <c r="H47" s="1479"/>
      <c r="I47" s="1479"/>
      <c r="J47" s="1479"/>
      <c r="K47" s="1479"/>
      <c r="L47" s="1479"/>
      <c r="M47" s="1077"/>
      <c r="O47" s="876"/>
      <c r="P47" s="876"/>
    </row>
    <row r="48" spans="1:17" s="1115" customFormat="1" ht="15" customHeight="1" x14ac:dyDescent="0.25">
      <c r="A48" s="1484" t="s">
        <v>120</v>
      </c>
      <c r="B48" s="1484"/>
      <c r="C48" s="1484"/>
      <c r="D48" s="879"/>
      <c r="E48" s="879"/>
      <c r="F48" s="1485" t="s">
        <v>10444</v>
      </c>
      <c r="G48" s="1485"/>
      <c r="H48" s="1485"/>
      <c r="I48" s="1485"/>
      <c r="J48" s="1485"/>
      <c r="K48" s="879"/>
      <c r="L48" s="1077" t="s">
        <v>122</v>
      </c>
      <c r="M48" s="1077"/>
      <c r="O48" s="753"/>
      <c r="P48" s="753"/>
    </row>
    <row r="49" spans="1:16" s="1115" customFormat="1" x14ac:dyDescent="0.25">
      <c r="A49" s="880"/>
      <c r="B49" s="880"/>
      <c r="C49" s="880"/>
      <c r="L49" s="1077" t="s">
        <v>123</v>
      </c>
      <c r="M49" s="756"/>
      <c r="O49" s="753"/>
      <c r="P49" s="753"/>
    </row>
    <row r="50" spans="1:16" s="1115" customFormat="1" x14ac:dyDescent="0.25">
      <c r="A50" s="881"/>
      <c r="B50" s="761"/>
      <c r="C50" s="761"/>
      <c r="G50" s="761"/>
      <c r="H50" s="761"/>
      <c r="I50" s="882"/>
      <c r="L50" s="883"/>
      <c r="M50" s="761"/>
      <c r="O50" s="753"/>
      <c r="P50" s="753"/>
    </row>
    <row r="51" spans="1:16" s="1115" customFormat="1" x14ac:dyDescent="0.25">
      <c r="A51" s="881"/>
      <c r="B51" s="761"/>
      <c r="C51" s="761"/>
      <c r="G51" s="761"/>
      <c r="H51" s="761"/>
      <c r="I51" s="882"/>
      <c r="L51" s="883"/>
      <c r="M51" s="761"/>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ht="22.5" customHeight="1" x14ac:dyDescent="0.25">
      <c r="A56" s="1486" t="s">
        <v>125</v>
      </c>
      <c r="B56" s="1486"/>
      <c r="C56" s="1486"/>
      <c r="D56" s="879"/>
      <c r="E56" s="879"/>
      <c r="F56" s="1485" t="s">
        <v>126</v>
      </c>
      <c r="G56" s="1485"/>
      <c r="H56" s="1485"/>
      <c r="I56" s="1485" t="s">
        <v>126</v>
      </c>
      <c r="J56" s="1485"/>
      <c r="K56" s="879"/>
      <c r="L56" s="1077" t="s">
        <v>127</v>
      </c>
      <c r="M56" s="756"/>
      <c r="O56" s="753"/>
      <c r="P56" s="753"/>
    </row>
  </sheetData>
  <mergeCells count="59">
    <mergeCell ref="A47:L47"/>
    <mergeCell ref="A48:C48"/>
    <mergeCell ref="F48:J48"/>
    <mergeCell ref="A56:C56"/>
    <mergeCell ref="F56:J56"/>
    <mergeCell ref="A45:L45"/>
    <mergeCell ref="A46:J46"/>
    <mergeCell ref="B35:E35"/>
    <mergeCell ref="G35:H35"/>
    <mergeCell ref="A36:J36"/>
    <mergeCell ref="A37:L37"/>
    <mergeCell ref="B38:E38"/>
    <mergeCell ref="B40:E40"/>
    <mergeCell ref="A41:J41"/>
    <mergeCell ref="A42:J42"/>
    <mergeCell ref="A43:J43"/>
    <mergeCell ref="A44:L44"/>
    <mergeCell ref="B32:E32"/>
    <mergeCell ref="G32:H32"/>
    <mergeCell ref="B33:E33"/>
    <mergeCell ref="G33:H33"/>
    <mergeCell ref="B34:E34"/>
    <mergeCell ref="G34:H34"/>
    <mergeCell ref="B28:C28"/>
    <mergeCell ref="G28:H28"/>
    <mergeCell ref="A29:J29"/>
    <mergeCell ref="A30:L30"/>
    <mergeCell ref="B31:E31"/>
    <mergeCell ref="G31:H31"/>
    <mergeCell ref="A25:H25"/>
    <mergeCell ref="B26:H26"/>
    <mergeCell ref="I26:L26"/>
    <mergeCell ref="B27:C27"/>
    <mergeCell ref="G27:H27"/>
    <mergeCell ref="G24:H24"/>
    <mergeCell ref="E12:L12"/>
    <mergeCell ref="E15:L15"/>
    <mergeCell ref="A16:L16"/>
    <mergeCell ref="A17:L17"/>
    <mergeCell ref="A20:H20"/>
    <mergeCell ref="A21:K21"/>
    <mergeCell ref="B22:H22"/>
    <mergeCell ref="I22:L22"/>
    <mergeCell ref="G23:H23"/>
    <mergeCell ref="I18:J18"/>
    <mergeCell ref="I19:J19"/>
    <mergeCell ref="I20:J20"/>
    <mergeCell ref="N10:T10"/>
    <mergeCell ref="A2:G2"/>
    <mergeCell ref="I2:L2"/>
    <mergeCell ref="A3:G3"/>
    <mergeCell ref="I3:L3"/>
    <mergeCell ref="I5:L5"/>
    <mergeCell ref="A6:L6"/>
    <mergeCell ref="A7:L7"/>
    <mergeCell ref="E8:L8"/>
    <mergeCell ref="A9:D9"/>
    <mergeCell ref="E9:G9"/>
    <mergeCell ref="A10:B1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1"/>
  <sheetViews>
    <sheetView topLeftCell="A29"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61</v>
      </c>
    </row>
    <row r="2" spans="1:22" x14ac:dyDescent="0.25">
      <c r="A2" s="1561" t="s">
        <v>0</v>
      </c>
      <c r="B2" s="1561"/>
      <c r="C2" s="1561"/>
      <c r="D2" s="1561"/>
      <c r="E2" s="1561"/>
      <c r="F2" s="1561"/>
      <c r="G2" s="1561"/>
      <c r="H2" s="1145"/>
      <c r="I2" s="1436" t="s">
        <v>1</v>
      </c>
      <c r="J2" s="1436"/>
      <c r="K2" s="1436"/>
      <c r="L2" s="1436"/>
    </row>
    <row r="3" spans="1:22" x14ac:dyDescent="0.25">
      <c r="A3" s="1272" t="s">
        <v>2</v>
      </c>
      <c r="B3" s="1272"/>
      <c r="C3" s="1272"/>
      <c r="D3" s="1272"/>
      <c r="E3" s="1272"/>
      <c r="F3" s="1272"/>
      <c r="G3" s="1272"/>
      <c r="H3" s="113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10787</v>
      </c>
      <c r="F8" s="1442"/>
      <c r="G8" s="1442"/>
      <c r="H8" s="1442"/>
      <c r="I8" s="1442"/>
      <c r="J8" s="1442"/>
      <c r="K8" s="1442"/>
      <c r="L8" s="1442"/>
      <c r="N8" s="828"/>
      <c r="O8" s="823"/>
      <c r="P8" s="823"/>
    </row>
    <row r="9" spans="1:22" ht="34.5" customHeight="1" x14ac:dyDescent="0.25">
      <c r="A9" s="1443" t="s">
        <v>9</v>
      </c>
      <c r="B9" s="1443"/>
      <c r="C9" s="1443"/>
      <c r="D9" s="1443"/>
      <c r="E9" s="1444" t="s">
        <v>10788</v>
      </c>
      <c r="F9" s="1444"/>
      <c r="G9" s="1444"/>
      <c r="H9" s="1135"/>
      <c r="I9" s="1135"/>
      <c r="J9" s="1135"/>
      <c r="K9" s="1135"/>
      <c r="L9" s="1135"/>
      <c r="N9" s="828"/>
      <c r="O9" s="823"/>
      <c r="P9" s="823"/>
    </row>
    <row r="10" spans="1:22" ht="22.5" customHeight="1" x14ac:dyDescent="0.25">
      <c r="A10" s="1445" t="s">
        <v>11</v>
      </c>
      <c r="B10" s="1445"/>
      <c r="C10" s="1136"/>
      <c r="E10" s="75" t="s">
        <v>10785</v>
      </c>
      <c r="F10" s="832"/>
      <c r="G10" s="831"/>
      <c r="H10" s="831"/>
      <c r="I10" s="833"/>
      <c r="J10" s="832"/>
      <c r="K10" s="831"/>
      <c r="L10" s="834"/>
      <c r="N10" s="1269"/>
      <c r="O10" s="1269"/>
      <c r="P10" s="1269"/>
      <c r="Q10" s="1269"/>
      <c r="R10" s="1269"/>
      <c r="S10" s="1269"/>
      <c r="T10" s="1269"/>
    </row>
    <row r="11" spans="1:22" ht="22.5" x14ac:dyDescent="0.25">
      <c r="A11" s="1136" t="s">
        <v>13</v>
      </c>
      <c r="B11" s="1136"/>
      <c r="C11" s="1136"/>
      <c r="E11" s="891" t="s">
        <v>10789</v>
      </c>
      <c r="F11" s="832"/>
      <c r="G11" s="831"/>
      <c r="H11" s="831"/>
      <c r="I11" s="833"/>
      <c r="J11" s="832"/>
      <c r="K11" s="831"/>
      <c r="L11" s="834"/>
      <c r="N11" s="1132"/>
      <c r="O11" s="1132"/>
      <c r="P11" s="1132"/>
      <c r="Q11" s="1132"/>
      <c r="R11" s="1132"/>
      <c r="S11" s="1132"/>
      <c r="T11" s="1132"/>
    </row>
    <row r="12" spans="1:22" ht="81" customHeight="1" x14ac:dyDescent="0.25">
      <c r="A12" s="1136" t="s">
        <v>15</v>
      </c>
      <c r="B12" s="1136"/>
      <c r="C12" s="1136"/>
      <c r="E12" s="1532" t="s">
        <v>10461</v>
      </c>
      <c r="F12" s="1532"/>
      <c r="G12" s="1532"/>
      <c r="H12" s="1532"/>
      <c r="I12" s="1532"/>
      <c r="J12" s="1532"/>
      <c r="K12" s="1532"/>
      <c r="L12" s="1532"/>
      <c r="N12" s="1132"/>
      <c r="O12" s="1132"/>
      <c r="P12" s="1132"/>
      <c r="Q12" s="1132"/>
      <c r="R12" s="1132"/>
      <c r="S12" s="1132"/>
      <c r="T12" s="1132"/>
    </row>
    <row r="13" spans="1:22" ht="22.5" customHeight="1" x14ac:dyDescent="0.25">
      <c r="A13" s="1136" t="s">
        <v>17</v>
      </c>
      <c r="B13" s="1136"/>
      <c r="C13" s="1136"/>
      <c r="E13" s="836">
        <f>I23</f>
        <v>694.6</v>
      </c>
      <c r="F13" s="1136" t="s">
        <v>367</v>
      </c>
      <c r="G13" s="831"/>
      <c r="H13" s="831"/>
      <c r="I13" s="833"/>
      <c r="J13" s="832"/>
      <c r="K13" s="831"/>
      <c r="L13" s="834"/>
      <c r="N13" s="1132"/>
      <c r="O13" s="1132"/>
      <c r="P13" s="1132"/>
      <c r="Q13" s="1132"/>
      <c r="R13" s="1132"/>
      <c r="S13" s="1132"/>
      <c r="T13" s="1132"/>
    </row>
    <row r="14" spans="1:22" ht="22.5" customHeight="1" x14ac:dyDescent="0.25">
      <c r="A14" s="1136" t="s">
        <v>19</v>
      </c>
      <c r="B14" s="1136"/>
      <c r="C14" s="1136"/>
      <c r="E14" s="75" t="s">
        <v>10803</v>
      </c>
      <c r="F14" s="832"/>
      <c r="G14" s="831"/>
      <c r="H14" s="831"/>
      <c r="I14" s="833"/>
      <c r="J14" s="832"/>
      <c r="K14" s="831"/>
      <c r="L14" s="834"/>
      <c r="N14" s="1132"/>
      <c r="O14" s="1132"/>
      <c r="P14" s="1132"/>
      <c r="Q14" s="1132"/>
      <c r="R14" s="1132"/>
      <c r="S14" s="1132"/>
      <c r="T14" s="1132"/>
    </row>
    <row r="15" spans="1:22" ht="206.25" customHeight="1" x14ac:dyDescent="0.25">
      <c r="A15" s="1136" t="s">
        <v>21</v>
      </c>
      <c r="B15" s="1136"/>
      <c r="C15" s="1136"/>
      <c r="E15" s="1446" t="s">
        <v>10786</v>
      </c>
      <c r="F15" s="1447"/>
      <c r="G15" s="1447"/>
      <c r="H15" s="1447"/>
      <c r="I15" s="1447"/>
      <c r="J15" s="1447"/>
      <c r="K15" s="1447"/>
      <c r="L15" s="1447"/>
      <c r="N15" s="1132"/>
      <c r="O15" s="1132"/>
      <c r="P15" s="1132"/>
      <c r="Q15" s="1132"/>
      <c r="R15" s="1132"/>
      <c r="S15" s="1132"/>
      <c r="T15" s="1132"/>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138" t="s">
        <v>25</v>
      </c>
      <c r="B18" s="1138" t="s">
        <v>26</v>
      </c>
      <c r="C18" s="1138" t="s">
        <v>27</v>
      </c>
      <c r="D18" s="1141" t="s">
        <v>10361</v>
      </c>
      <c r="E18" s="1141" t="s">
        <v>29</v>
      </c>
      <c r="F18" s="1141" t="s">
        <v>30</v>
      </c>
      <c r="G18" s="1141" t="s">
        <v>10362</v>
      </c>
      <c r="H18" s="1141" t="s">
        <v>10745</v>
      </c>
      <c r="I18" s="1562" t="s">
        <v>10363</v>
      </c>
      <c r="J18" s="1563"/>
      <c r="K18" s="1141" t="s">
        <v>10364</v>
      </c>
      <c r="L18" s="49" t="s">
        <v>10790</v>
      </c>
      <c r="M18" s="1093">
        <v>550000</v>
      </c>
      <c r="N18" s="1007"/>
      <c r="O18" s="1007"/>
      <c r="P18" s="1007"/>
      <c r="Q18" s="1007"/>
      <c r="R18" s="1007"/>
      <c r="S18" s="1007"/>
      <c r="T18" s="1007"/>
    </row>
    <row r="19" spans="1:20" s="1016" customFormat="1" ht="36" customHeight="1" x14ac:dyDescent="0.25">
      <c r="A19" s="1143">
        <v>1</v>
      </c>
      <c r="B19" s="36">
        <v>160</v>
      </c>
      <c r="C19" s="36">
        <v>86</v>
      </c>
      <c r="D19" s="35" t="s">
        <v>18</v>
      </c>
      <c r="E19" s="901" t="s">
        <v>10428</v>
      </c>
      <c r="F19" s="1046">
        <v>2</v>
      </c>
      <c r="G19" s="1154">
        <f>0.3*550000</f>
        <v>165000</v>
      </c>
      <c r="H19" s="1116">
        <v>1.19</v>
      </c>
      <c r="I19" s="1510">
        <v>2.2000000000000002</v>
      </c>
      <c r="J19" s="1511"/>
      <c r="K19" s="844">
        <f>ROUND(G19*H19*I19,)</f>
        <v>431970</v>
      </c>
      <c r="L19" s="1523" t="str">
        <f>E12</f>
        <v>Đường Xuân Phú - Xuân Tây - đoạn Ngã ba Trung tâm cai nghiện Xuân Phú đến Ranh giới xã Xuân Đông</v>
      </c>
      <c r="M19" s="1062">
        <f>M18*1.19</f>
        <v>654500</v>
      </c>
      <c r="N19" s="1007"/>
      <c r="O19" s="1007"/>
      <c r="P19" s="1007"/>
      <c r="Q19" s="1007"/>
      <c r="R19" s="1007"/>
      <c r="S19" s="1007"/>
      <c r="T19" s="1007"/>
    </row>
    <row r="20" spans="1:20" s="1016" customFormat="1" ht="36" customHeight="1" x14ac:dyDescent="0.25">
      <c r="A20" s="1143">
        <v>2</v>
      </c>
      <c r="B20" s="36">
        <v>161</v>
      </c>
      <c r="C20" s="36">
        <v>86</v>
      </c>
      <c r="D20" s="35" t="s">
        <v>18</v>
      </c>
      <c r="E20" s="901" t="s">
        <v>10428</v>
      </c>
      <c r="F20" s="1046">
        <v>2</v>
      </c>
      <c r="G20" s="1154">
        <f>0.3*550000</f>
        <v>165000</v>
      </c>
      <c r="H20" s="1116">
        <v>1.19</v>
      </c>
      <c r="I20" s="1510">
        <v>432.8</v>
      </c>
      <c r="J20" s="1511">
        <v>1</v>
      </c>
      <c r="K20" s="844">
        <f t="shared" ref="K20:K22" si="0">ROUND(G20*H20*I20,)</f>
        <v>84980280</v>
      </c>
      <c r="L20" s="1530"/>
      <c r="M20" s="1062"/>
      <c r="N20" s="1007"/>
      <c r="O20" s="1007"/>
      <c r="P20" s="1007"/>
      <c r="Q20" s="1007"/>
      <c r="R20" s="1007"/>
      <c r="S20" s="1007"/>
      <c r="T20" s="1007"/>
    </row>
    <row r="21" spans="1:20" s="1016" customFormat="1" ht="36" customHeight="1" x14ac:dyDescent="0.25">
      <c r="A21" s="1143">
        <v>3</v>
      </c>
      <c r="B21" s="36">
        <v>201</v>
      </c>
      <c r="C21" s="36">
        <v>86</v>
      </c>
      <c r="D21" s="35" t="s">
        <v>18</v>
      </c>
      <c r="E21" s="901" t="s">
        <v>10428</v>
      </c>
      <c r="F21" s="1046">
        <v>2</v>
      </c>
      <c r="G21" s="1154">
        <f>0.3*550000</f>
        <v>165000</v>
      </c>
      <c r="H21" s="1116">
        <v>1.19</v>
      </c>
      <c r="I21" s="1510">
        <v>165.6</v>
      </c>
      <c r="J21" s="1511">
        <v>1</v>
      </c>
      <c r="K21" s="844">
        <f t="shared" si="0"/>
        <v>32515560</v>
      </c>
      <c r="L21" s="1530"/>
      <c r="M21" s="1062"/>
      <c r="N21" s="1007"/>
      <c r="O21" s="1007"/>
      <c r="P21" s="1007"/>
      <c r="Q21" s="1007"/>
      <c r="R21" s="1007"/>
      <c r="S21" s="1007"/>
      <c r="T21" s="1007"/>
    </row>
    <row r="22" spans="1:20" s="1016" customFormat="1" ht="36" customHeight="1" x14ac:dyDescent="0.25">
      <c r="A22" s="1143">
        <v>4</v>
      </c>
      <c r="B22" s="36">
        <v>202</v>
      </c>
      <c r="C22" s="36">
        <v>86</v>
      </c>
      <c r="D22" s="35" t="s">
        <v>18</v>
      </c>
      <c r="E22" s="901" t="s">
        <v>10428</v>
      </c>
      <c r="F22" s="1046">
        <v>2</v>
      </c>
      <c r="G22" s="1154">
        <f>0.3*550000</f>
        <v>165000</v>
      </c>
      <c r="H22" s="1116">
        <v>1.19</v>
      </c>
      <c r="I22" s="1510">
        <v>94</v>
      </c>
      <c r="J22" s="1511">
        <v>1</v>
      </c>
      <c r="K22" s="844">
        <f t="shared" si="0"/>
        <v>18456900</v>
      </c>
      <c r="L22" s="1524"/>
      <c r="M22" s="1062"/>
      <c r="N22" s="1007"/>
      <c r="O22" s="1007"/>
      <c r="P22" s="1007"/>
      <c r="Q22" s="1007"/>
      <c r="R22" s="1007"/>
      <c r="S22" s="1007"/>
      <c r="T22" s="1007"/>
    </row>
    <row r="23" spans="1:20" ht="33.75" customHeight="1" x14ac:dyDescent="0.25">
      <c r="A23" s="1480" t="s">
        <v>39</v>
      </c>
      <c r="B23" s="1480"/>
      <c r="C23" s="1480"/>
      <c r="D23" s="1480"/>
      <c r="E23" s="1480"/>
      <c r="F23" s="1480"/>
      <c r="G23" s="1480"/>
      <c r="H23" s="1480"/>
      <c r="I23" s="1512">
        <f>SUM(I19:I22)</f>
        <v>694.6</v>
      </c>
      <c r="J23" s="1513"/>
      <c r="K23" s="848">
        <f>SUM(K19:K22)</f>
        <v>136384710</v>
      </c>
      <c r="L23" s="849"/>
      <c r="N23" s="1007"/>
      <c r="O23" s="1007"/>
      <c r="P23" s="1007"/>
      <c r="Q23" s="1007"/>
      <c r="R23" s="1007"/>
      <c r="S23" s="1007"/>
      <c r="T23" s="1007"/>
    </row>
    <row r="24" spans="1:20" ht="60" customHeight="1" x14ac:dyDescent="0.25">
      <c r="A24" s="1457" t="s">
        <v>10460</v>
      </c>
      <c r="B24" s="1280"/>
      <c r="C24" s="1280"/>
      <c r="D24" s="1280"/>
      <c r="E24" s="1280"/>
      <c r="F24" s="1280"/>
      <c r="G24" s="1280"/>
      <c r="H24" s="1280"/>
      <c r="I24" s="1280"/>
      <c r="J24" s="1280"/>
      <c r="K24" s="1280"/>
      <c r="L24" s="49" t="s">
        <v>41</v>
      </c>
    </row>
    <row r="25" spans="1:20" ht="52.5" customHeight="1" x14ac:dyDescent="0.25">
      <c r="A25" s="50">
        <v>1</v>
      </c>
      <c r="B25" s="1506" t="s">
        <v>42</v>
      </c>
      <c r="C25" s="1506"/>
      <c r="D25" s="1506"/>
      <c r="E25" s="1506"/>
      <c r="F25" s="1506"/>
      <c r="G25" s="1506"/>
      <c r="H25" s="1506"/>
      <c r="I25" s="1292" t="s">
        <v>43</v>
      </c>
      <c r="J25" s="1292"/>
      <c r="K25" s="1292"/>
      <c r="L25" s="1292"/>
    </row>
    <row r="26" spans="1:20" ht="58.5" customHeight="1" x14ac:dyDescent="0.25">
      <c r="A26" s="1095"/>
      <c r="B26" s="850" t="s">
        <v>26</v>
      </c>
      <c r="C26" s="851" t="s">
        <v>27</v>
      </c>
      <c r="D26" s="1146" t="s">
        <v>10361</v>
      </c>
      <c r="E26" s="1146" t="s">
        <v>29</v>
      </c>
      <c r="F26" s="1146" t="s">
        <v>30</v>
      </c>
      <c r="G26" s="1564" t="s">
        <v>31</v>
      </c>
      <c r="H26" s="1564"/>
      <c r="I26" s="1098" t="s">
        <v>33</v>
      </c>
      <c r="J26" s="1146" t="s">
        <v>44</v>
      </c>
      <c r="K26" s="1146" t="s">
        <v>35</v>
      </c>
      <c r="L26" s="49" t="s">
        <v>41</v>
      </c>
      <c r="M26" s="1134"/>
    </row>
    <row r="27" spans="1:20" ht="35.25" customHeight="1" x14ac:dyDescent="0.25">
      <c r="A27" s="1149">
        <f t="shared" ref="A27:G30" si="1">A19</f>
        <v>1</v>
      </c>
      <c r="B27" s="1147">
        <f t="shared" si="1"/>
        <v>160</v>
      </c>
      <c r="C27" s="36">
        <f t="shared" si="1"/>
        <v>86</v>
      </c>
      <c r="D27" s="1147" t="str">
        <f t="shared" si="1"/>
        <v>m²</v>
      </c>
      <c r="E27" s="1147" t="str">
        <f t="shared" si="1"/>
        <v>HNK</v>
      </c>
      <c r="F27" s="60">
        <f t="shared" si="1"/>
        <v>2</v>
      </c>
      <c r="G27" s="1558">
        <f t="shared" si="1"/>
        <v>165000</v>
      </c>
      <c r="H27" s="1558"/>
      <c r="I27" s="1100">
        <f>I19</f>
        <v>2.2000000000000002</v>
      </c>
      <c r="J27" s="839">
        <v>1.5</v>
      </c>
      <c r="K27" s="1101">
        <f>G27*I27*J27</f>
        <v>544500.00000000012</v>
      </c>
      <c r="L27" s="1521" t="s">
        <v>10367</v>
      </c>
      <c r="M27" s="1134"/>
    </row>
    <row r="28" spans="1:20" ht="35.25" customHeight="1" x14ac:dyDescent="0.25">
      <c r="A28" s="1147">
        <f t="shared" si="1"/>
        <v>2</v>
      </c>
      <c r="B28" s="1147">
        <f t="shared" si="1"/>
        <v>161</v>
      </c>
      <c r="C28" s="36">
        <f t="shared" si="1"/>
        <v>86</v>
      </c>
      <c r="D28" s="1147" t="str">
        <f t="shared" si="1"/>
        <v>m²</v>
      </c>
      <c r="E28" s="1147" t="str">
        <f t="shared" si="1"/>
        <v>HNK</v>
      </c>
      <c r="F28" s="60">
        <f t="shared" si="1"/>
        <v>2</v>
      </c>
      <c r="G28" s="1558">
        <f t="shared" si="1"/>
        <v>165000</v>
      </c>
      <c r="H28" s="1558"/>
      <c r="I28" s="1100">
        <f>I20</f>
        <v>432.8</v>
      </c>
      <c r="J28" s="839">
        <v>1.5</v>
      </c>
      <c r="K28" s="1101">
        <f>G28*I28*J28</f>
        <v>107118000</v>
      </c>
      <c r="L28" s="1529"/>
      <c r="M28" s="1134"/>
    </row>
    <row r="29" spans="1:20" ht="35.25" customHeight="1" x14ac:dyDescent="0.25">
      <c r="A29" s="1147">
        <f t="shared" si="1"/>
        <v>3</v>
      </c>
      <c r="B29" s="1147">
        <f t="shared" si="1"/>
        <v>201</v>
      </c>
      <c r="C29" s="36">
        <f t="shared" si="1"/>
        <v>86</v>
      </c>
      <c r="D29" s="1147" t="str">
        <f t="shared" si="1"/>
        <v>m²</v>
      </c>
      <c r="E29" s="1147" t="str">
        <f t="shared" si="1"/>
        <v>HNK</v>
      </c>
      <c r="F29" s="60">
        <f t="shared" si="1"/>
        <v>2</v>
      </c>
      <c r="G29" s="1558">
        <f t="shared" si="1"/>
        <v>165000</v>
      </c>
      <c r="H29" s="1558"/>
      <c r="I29" s="1100">
        <f>I21</f>
        <v>165.6</v>
      </c>
      <c r="J29" s="839">
        <v>1.5</v>
      </c>
      <c r="K29" s="1101">
        <f>G29*I29*J29</f>
        <v>40986000</v>
      </c>
      <c r="L29" s="1529"/>
      <c r="M29" s="1134"/>
    </row>
    <row r="30" spans="1:20" ht="35.25" customHeight="1" x14ac:dyDescent="0.25">
      <c r="A30" s="1147">
        <f t="shared" si="1"/>
        <v>4</v>
      </c>
      <c r="B30" s="1147">
        <f t="shared" si="1"/>
        <v>202</v>
      </c>
      <c r="C30" s="36">
        <f t="shared" si="1"/>
        <v>86</v>
      </c>
      <c r="D30" s="1147" t="str">
        <f t="shared" si="1"/>
        <v>m²</v>
      </c>
      <c r="E30" s="1147" t="str">
        <f t="shared" si="1"/>
        <v>HNK</v>
      </c>
      <c r="F30" s="60">
        <f t="shared" si="1"/>
        <v>2</v>
      </c>
      <c r="G30" s="1558">
        <f t="shared" si="1"/>
        <v>165000</v>
      </c>
      <c r="H30" s="1558"/>
      <c r="I30" s="1100">
        <f>I22</f>
        <v>94</v>
      </c>
      <c r="J30" s="839">
        <v>1.5</v>
      </c>
      <c r="K30" s="1101">
        <f>G30*I30*J30</f>
        <v>23265000</v>
      </c>
      <c r="L30" s="1522"/>
      <c r="M30" s="1134"/>
    </row>
    <row r="31" spans="1:20" s="116" customFormat="1" ht="33" customHeight="1" x14ac:dyDescent="0.25">
      <c r="A31" s="1289" t="s">
        <v>10368</v>
      </c>
      <c r="B31" s="1289"/>
      <c r="C31" s="1289"/>
      <c r="D31" s="1289"/>
      <c r="E31" s="1289"/>
      <c r="F31" s="1289"/>
      <c r="G31" s="1289"/>
      <c r="H31" s="1289"/>
      <c r="I31" s="846">
        <f>SUM(I27:I30)</f>
        <v>694.6</v>
      </c>
      <c r="J31" s="893"/>
      <c r="K31" s="894">
        <f>SUM(K27:K30)</f>
        <v>171913500</v>
      </c>
      <c r="L31" s="895"/>
      <c r="M31" s="1134"/>
      <c r="O31" s="896"/>
      <c r="P31" s="896"/>
    </row>
    <row r="32" spans="1:20" s="67" customFormat="1" ht="45.75" customHeight="1" x14ac:dyDescent="0.25">
      <c r="A32" s="50">
        <v>2</v>
      </c>
      <c r="B32" s="1294" t="s">
        <v>10369</v>
      </c>
      <c r="C32" s="1294"/>
      <c r="D32" s="1294"/>
      <c r="E32" s="1294"/>
      <c r="F32" s="1294"/>
      <c r="G32" s="1294"/>
      <c r="H32" s="1294"/>
      <c r="I32" s="1295" t="s">
        <v>10370</v>
      </c>
      <c r="J32" s="1468"/>
      <c r="K32" s="1468"/>
      <c r="L32" s="1468"/>
      <c r="M32" s="856"/>
      <c r="O32" s="857"/>
      <c r="P32" s="857"/>
    </row>
    <row r="33" spans="1:17" s="1016" customFormat="1" ht="67.5" customHeight="1" x14ac:dyDescent="0.25">
      <c r="A33" s="1147"/>
      <c r="B33" s="1564" t="s">
        <v>10371</v>
      </c>
      <c r="C33" s="1564"/>
      <c r="D33" s="1146" t="s">
        <v>50</v>
      </c>
      <c r="E33" s="1146" t="s">
        <v>51</v>
      </c>
      <c r="F33" s="1146" t="s">
        <v>52</v>
      </c>
      <c r="G33" s="1564" t="s">
        <v>53</v>
      </c>
      <c r="H33" s="1564"/>
      <c r="I33" s="1102" t="s">
        <v>54</v>
      </c>
      <c r="J33" s="1146" t="s">
        <v>44</v>
      </c>
      <c r="K33" s="1103" t="s">
        <v>35</v>
      </c>
      <c r="L33" s="861" t="s">
        <v>41</v>
      </c>
      <c r="M33" s="821"/>
      <c r="O33" s="862"/>
      <c r="P33" s="862"/>
    </row>
    <row r="34" spans="1:17" ht="34.5" customHeight="1" x14ac:dyDescent="0.25">
      <c r="A34" s="1147"/>
      <c r="B34" s="1285" t="s">
        <v>10372</v>
      </c>
      <c r="C34" s="1285"/>
      <c r="D34" s="1147"/>
      <c r="E34" s="1147" t="s">
        <v>56</v>
      </c>
      <c r="F34" s="1147">
        <v>6</v>
      </c>
      <c r="G34" s="1565">
        <f>20000*30</f>
        <v>600000</v>
      </c>
      <c r="H34" s="1565"/>
      <c r="I34" s="1147">
        <v>2</v>
      </c>
      <c r="J34" s="727">
        <v>0.5</v>
      </c>
      <c r="K34" s="1105">
        <f>F34*G34*I34*J34</f>
        <v>3600000</v>
      </c>
      <c r="L34" s="74"/>
      <c r="M34" s="1042"/>
      <c r="O34" s="823"/>
      <c r="P34" s="823"/>
    </row>
    <row r="35" spans="1:17" ht="30.75" customHeight="1" x14ac:dyDescent="0.25">
      <c r="A35" s="1289" t="s">
        <v>10373</v>
      </c>
      <c r="B35" s="1289"/>
      <c r="C35" s="1289"/>
      <c r="D35" s="1289"/>
      <c r="E35" s="1289"/>
      <c r="F35" s="1289"/>
      <c r="G35" s="1289"/>
      <c r="H35" s="1289"/>
      <c r="I35" s="1289"/>
      <c r="J35" s="1289"/>
      <c r="K35" s="76">
        <f>K31+K34</f>
        <v>175513500</v>
      </c>
      <c r="L35" s="74"/>
      <c r="M35" s="822"/>
    </row>
    <row r="36" spans="1:17" ht="43.5" hidden="1" customHeight="1" x14ac:dyDescent="0.25">
      <c r="A36" s="1470" t="s">
        <v>10566</v>
      </c>
      <c r="B36" s="1470"/>
      <c r="C36" s="1470"/>
      <c r="D36" s="1470"/>
      <c r="E36" s="1470"/>
      <c r="F36" s="1470"/>
      <c r="G36" s="1470"/>
      <c r="H36" s="1470"/>
      <c r="I36" s="1470"/>
      <c r="J36" s="1470"/>
      <c r="K36" s="1470"/>
      <c r="L36" s="1470"/>
    </row>
    <row r="37" spans="1:17" ht="41.25" hidden="1" customHeight="1" x14ac:dyDescent="0.25">
      <c r="A37" s="851" t="s">
        <v>25</v>
      </c>
      <c r="B37" s="1507" t="s">
        <v>58</v>
      </c>
      <c r="C37" s="1507"/>
      <c r="D37" s="1507"/>
      <c r="E37" s="1507"/>
      <c r="F37" s="1141" t="s">
        <v>60</v>
      </c>
      <c r="G37" s="1480" t="s">
        <v>31</v>
      </c>
      <c r="H37" s="1480"/>
      <c r="I37" s="865" t="s">
        <v>61</v>
      </c>
      <c r="J37" s="866" t="s">
        <v>34</v>
      </c>
      <c r="K37" s="1138" t="s">
        <v>35</v>
      </c>
      <c r="L37" s="853" t="s">
        <v>41</v>
      </c>
    </row>
    <row r="38" spans="1:17" ht="40.5" hidden="1" customHeight="1" x14ac:dyDescent="0.25">
      <c r="A38" s="1147">
        <v>1</v>
      </c>
      <c r="B38" s="1508" t="str">
        <f>'vật kiến trúc 2026'!B440</f>
        <v>Đồng hồ điện phụ</v>
      </c>
      <c r="C38" s="1508"/>
      <c r="D38" s="1508"/>
      <c r="E38" s="1508"/>
      <c r="F38" s="1106" t="str">
        <f>VLOOKUP(B38,'[3]vật kiến trúc 2026'!$B$3:$D$442,2,0)</f>
        <v>cái</v>
      </c>
      <c r="G38" s="1566">
        <f>VLOOKUP(B38,'[3]vật kiến trúc 2026'!B31:$D$442,3,0)</f>
        <v>750000</v>
      </c>
      <c r="H38" s="1566"/>
      <c r="I38" s="936">
        <v>1</v>
      </c>
      <c r="J38" s="868">
        <v>0.8</v>
      </c>
      <c r="K38" s="844">
        <f t="shared" ref="K38:K41" si="2">ROUND(G38*I38*J38,)</f>
        <v>600000</v>
      </c>
      <c r="L38" s="869" t="e">
        <f>VLOOKUP(B38,'[3]vật kiến trúc 2026'!B32:$L$442,4,0)</f>
        <v>#REF!</v>
      </c>
    </row>
    <row r="39" spans="1:17" ht="40.5" hidden="1" customHeight="1" x14ac:dyDescent="0.25">
      <c r="A39" s="1147">
        <v>2</v>
      </c>
      <c r="B39" s="1508" t="str">
        <f>'vật kiến trúc 2026'!B277</f>
        <v>Trụ sắt tráng kẽm D90 cao 6m</v>
      </c>
      <c r="C39" s="1508"/>
      <c r="D39" s="1508"/>
      <c r="E39" s="1508"/>
      <c r="F39" s="1106" t="str">
        <f>VLOOKUP(B39,'[3]vật kiến trúc 2026'!$B$3:$D$442,2,0)</f>
        <v>trụ</v>
      </c>
      <c r="G39" s="1566">
        <f>VLOOKUP(B39,'[3]vật kiến trúc 2026'!B32:$D$442,3,0)</f>
        <v>864000</v>
      </c>
      <c r="H39" s="1566"/>
      <c r="I39" s="936">
        <v>4</v>
      </c>
      <c r="J39" s="868">
        <v>0.8</v>
      </c>
      <c r="K39" s="844">
        <f t="shared" si="2"/>
        <v>2764800</v>
      </c>
      <c r="L39" s="869" t="str">
        <f>VLOOKUP(B39,'[3]vật kiến trúc 2026'!B33:$L$442,4,0)</f>
        <v>áp bằng trụ điện bằng ống sắt tráng kẽm D90</v>
      </c>
    </row>
    <row r="40" spans="1:17" ht="40.5" hidden="1" customHeight="1" x14ac:dyDescent="0.25">
      <c r="A40" s="1147">
        <v>3</v>
      </c>
      <c r="B40" s="1508" t="str">
        <f>'vật kiến trúc 2026'!B35</f>
        <v>Giếng khoan Ф 140, ống chống nhựa</v>
      </c>
      <c r="C40" s="1508"/>
      <c r="D40" s="1508"/>
      <c r="E40" s="1508"/>
      <c r="F40" s="1106" t="str">
        <f>VLOOKUP(B40,'[3]vật kiến trúc 2026'!$B$3:$D$442,2,0)</f>
        <v>mét</v>
      </c>
      <c r="G40" s="1566">
        <f>VLOOKUP(B40,'[3]vật kiến trúc 2026'!B33:$D$442,3,0)</f>
        <v>864000</v>
      </c>
      <c r="H40" s="1566"/>
      <c r="I40" s="906">
        <v>69</v>
      </c>
      <c r="J40" s="868">
        <v>0.8</v>
      </c>
      <c r="K40" s="844">
        <f t="shared" si="2"/>
        <v>47692800</v>
      </c>
      <c r="L40" s="869" t="e">
        <f>VLOOKUP(B40,'[3]vật kiến trúc 2026'!B34:$L$442,4,0)</f>
        <v>#REF!</v>
      </c>
    </row>
    <row r="41" spans="1:17" ht="40.5" hidden="1" customHeight="1" x14ac:dyDescent="0.25">
      <c r="A41" s="1147">
        <v>4</v>
      </c>
      <c r="B41" s="1508" t="str">
        <f>B40</f>
        <v>Giếng khoan Ф 140, ống chống nhựa</v>
      </c>
      <c r="C41" s="1508"/>
      <c r="D41" s="1508"/>
      <c r="E41" s="1508"/>
      <c r="F41" s="1106" t="str">
        <f>VLOOKUP(B41,'[3]vật kiến trúc 2026'!$B$3:$D$442,2,0)</f>
        <v>mét</v>
      </c>
      <c r="G41" s="1566">
        <f>VLOOKUP(B41,'[3]vật kiến trúc 2026'!B34:$D$442,3,0)</f>
        <v>864000</v>
      </c>
      <c r="H41" s="1566"/>
      <c r="I41" s="906">
        <v>48</v>
      </c>
      <c r="J41" s="868">
        <v>0.8</v>
      </c>
      <c r="K41" s="844">
        <f t="shared" si="2"/>
        <v>33177600</v>
      </c>
      <c r="L41" s="869" t="e">
        <f>VLOOKUP(B41,'[3]vật kiến trúc 2026'!B35:$L$442,4,0)</f>
        <v>#REF!</v>
      </c>
    </row>
    <row r="42" spans="1:17" ht="23.25" hidden="1" customHeight="1" x14ac:dyDescent="0.25">
      <c r="A42" s="1480" t="s">
        <v>85</v>
      </c>
      <c r="B42" s="1480"/>
      <c r="C42" s="1480"/>
      <c r="D42" s="1480"/>
      <c r="E42" s="1480"/>
      <c r="F42" s="1480"/>
      <c r="G42" s="1480"/>
      <c r="H42" s="1480"/>
      <c r="I42" s="1480"/>
      <c r="J42" s="1480"/>
      <c r="K42" s="871"/>
      <c r="L42" s="872"/>
    </row>
    <row r="43" spans="1:17" ht="46.5" customHeight="1" x14ac:dyDescent="0.25">
      <c r="A43" s="1481" t="s">
        <v>10573</v>
      </c>
      <c r="B43" s="1481"/>
      <c r="C43" s="1481"/>
      <c r="D43" s="1481"/>
      <c r="E43" s="1481"/>
      <c r="F43" s="1481"/>
      <c r="G43" s="1481"/>
      <c r="H43" s="1481"/>
      <c r="I43" s="1481"/>
      <c r="J43" s="1481"/>
      <c r="K43" s="1481"/>
      <c r="L43" s="1481"/>
      <c r="M43" s="928" t="e">
        <f>#REF!</f>
        <v>#REF!</v>
      </c>
      <c r="N43" s="1107"/>
      <c r="O43" s="931"/>
    </row>
    <row r="44" spans="1:17" ht="56.25" customHeight="1" x14ac:dyDescent="0.25">
      <c r="A44" s="1138" t="s">
        <v>25</v>
      </c>
      <c r="B44" s="1480" t="s">
        <v>87</v>
      </c>
      <c r="C44" s="1480"/>
      <c r="D44" s="1480"/>
      <c r="E44" s="1480"/>
      <c r="F44" s="1138" t="s">
        <v>60</v>
      </c>
      <c r="G44" s="1138" t="s">
        <v>31</v>
      </c>
      <c r="H44" s="1141" t="s">
        <v>10516</v>
      </c>
      <c r="I44" s="865" t="s">
        <v>61</v>
      </c>
      <c r="J44" s="866" t="s">
        <v>34</v>
      </c>
      <c r="K44" s="1138" t="s">
        <v>35</v>
      </c>
      <c r="L44" s="853" t="s">
        <v>41</v>
      </c>
      <c r="M44" s="1091">
        <f>I23</f>
        <v>694.6</v>
      </c>
      <c r="N44" s="1151"/>
      <c r="O44" s="927"/>
      <c r="P44" s="928"/>
      <c r="Q44" s="1108"/>
    </row>
    <row r="45" spans="1:17" ht="39" customHeight="1" x14ac:dyDescent="0.25">
      <c r="A45" s="1150">
        <v>1</v>
      </c>
      <c r="B45" s="1474" t="str">
        <f>'CÂY TRỒNG 2026'!B6</f>
        <v>Cây bắp Hè Thu</v>
      </c>
      <c r="C45" s="1475"/>
      <c r="D45" s="1475"/>
      <c r="E45" s="1476"/>
      <c r="F45" s="1106" t="str">
        <f>VLOOKUP(B45,'[3]CÂY TRỒNG 2026'!$B$3:$D$10269,2,0)</f>
        <v>ha</v>
      </c>
      <c r="G45" s="1106">
        <f>VLOOKUP(B45,'[3]CÂY TRỒNG 2026'!$B$3:$D$10269,3,0)</f>
        <v>40000000</v>
      </c>
      <c r="H45" s="909">
        <f>VLOOKUP(B45,'CÂY TRỒNG 2026'!$B$3:$E$9990,4,0)</f>
        <v>0</v>
      </c>
      <c r="I45" s="938">
        <f>I31/10000</f>
        <v>6.9460000000000008E-2</v>
      </c>
      <c r="J45" s="727">
        <v>1</v>
      </c>
      <c r="K45" s="905">
        <f t="shared" ref="K45" si="3">ROUND(G45*I45*J45,)</f>
        <v>2778400</v>
      </c>
      <c r="L45" s="1144"/>
      <c r="M45" s="1048" t="s">
        <v>10791</v>
      </c>
      <c r="N45" s="1110"/>
      <c r="Q45" s="1111"/>
    </row>
    <row r="46" spans="1:17" ht="28.5" customHeight="1" x14ac:dyDescent="0.25">
      <c r="A46" s="1480" t="s">
        <v>111</v>
      </c>
      <c r="B46" s="1480"/>
      <c r="C46" s="1480"/>
      <c r="D46" s="1480"/>
      <c r="E46" s="1480"/>
      <c r="F46" s="1480"/>
      <c r="G46" s="1480"/>
      <c r="H46" s="1480"/>
      <c r="I46" s="1480"/>
      <c r="J46" s="1480"/>
      <c r="K46" s="111">
        <f>SUM(K45:K45)</f>
        <v>2778400</v>
      </c>
      <c r="L46" s="872"/>
      <c r="M46" s="1112" t="e">
        <f>M44-#REF!</f>
        <v>#REF!</v>
      </c>
      <c r="N46" s="1091"/>
    </row>
    <row r="47" spans="1:17" ht="41.25" customHeight="1" x14ac:dyDescent="0.25">
      <c r="A47" s="1481" t="s">
        <v>10429</v>
      </c>
      <c r="B47" s="1482"/>
      <c r="C47" s="1482"/>
      <c r="D47" s="1482"/>
      <c r="E47" s="1482"/>
      <c r="F47" s="1482"/>
      <c r="G47" s="1482"/>
      <c r="H47" s="1482"/>
      <c r="I47" s="1482"/>
      <c r="J47" s="1482"/>
      <c r="K47" s="111">
        <f>IF(K23+K35+K42+K46&lt;20000000,2000000,IF(K23+K35+K42+K46&lt;50000000,4000000,IF(K23+K35+K42+K46&lt;100000000,8000000,IF(K23+K35+K42+K46&lt;200000000,12000000,IF(K23+K35+K42+K46&lt;500000000,16000000,20000000)))))</f>
        <v>16000000</v>
      </c>
      <c r="L47" s="112" t="s">
        <v>113</v>
      </c>
      <c r="N47" s="1113"/>
    </row>
    <row r="48" spans="1:17" ht="30" customHeight="1" x14ac:dyDescent="0.25">
      <c r="A48" s="1480" t="s">
        <v>10574</v>
      </c>
      <c r="B48" s="1480"/>
      <c r="C48" s="1480"/>
      <c r="D48" s="1480"/>
      <c r="E48" s="1480"/>
      <c r="F48" s="1480"/>
      <c r="G48" s="1480"/>
      <c r="H48" s="1480"/>
      <c r="I48" s="1480"/>
      <c r="J48" s="1480"/>
      <c r="K48" s="875">
        <f>K47+K46+K42+K23+K35</f>
        <v>330676610</v>
      </c>
      <c r="L48" s="872"/>
      <c r="M48" s="1114">
        <f>K47+K35+K23+K46+K42</f>
        <v>330676610</v>
      </c>
    </row>
    <row r="49" spans="1:16" s="116" customFormat="1" ht="37.5" customHeight="1" x14ac:dyDescent="0.25">
      <c r="A49" s="1483" t="s">
        <v>115</v>
      </c>
      <c r="B49" s="1483"/>
      <c r="C49" s="1483"/>
      <c r="D49" s="1483"/>
      <c r="E49" s="1483"/>
      <c r="F49" s="1483"/>
      <c r="G49" s="1483"/>
      <c r="H49" s="1483"/>
      <c r="I49" s="1483"/>
      <c r="J49" s="1483"/>
      <c r="K49" s="1483"/>
      <c r="L49" s="1483"/>
      <c r="M49" s="1134"/>
      <c r="O49" s="876"/>
      <c r="P49" s="876"/>
    </row>
    <row r="50" spans="1:16" s="119" customFormat="1" ht="37.5" customHeight="1" x14ac:dyDescent="0.25">
      <c r="A50" s="1479" t="s">
        <v>10375</v>
      </c>
      <c r="B50" s="1479"/>
      <c r="C50" s="1479"/>
      <c r="D50" s="1479"/>
      <c r="E50" s="1479"/>
      <c r="F50" s="1479"/>
      <c r="G50" s="1479"/>
      <c r="H50" s="1479"/>
      <c r="I50" s="1479"/>
      <c r="J50" s="1479"/>
      <c r="K50" s="1479"/>
      <c r="L50" s="1479"/>
      <c r="M50" s="1139"/>
      <c r="O50" s="876"/>
      <c r="P50" s="876"/>
    </row>
    <row r="51" spans="1:16" s="119" customFormat="1" ht="54" customHeight="1" x14ac:dyDescent="0.25">
      <c r="A51" s="1479" t="s">
        <v>117</v>
      </c>
      <c r="B51" s="1479"/>
      <c r="C51" s="1479"/>
      <c r="D51" s="1479"/>
      <c r="E51" s="1479"/>
      <c r="F51" s="1479"/>
      <c r="G51" s="1479"/>
      <c r="H51" s="1479"/>
      <c r="I51" s="1479"/>
      <c r="J51" s="1479"/>
      <c r="K51" s="877">
        <f>K48</f>
        <v>330676610</v>
      </c>
      <c r="L51" s="1137" t="s">
        <v>118</v>
      </c>
      <c r="M51" s="1139"/>
      <c r="O51" s="876"/>
      <c r="P51" s="876"/>
    </row>
    <row r="52" spans="1:16" s="119" customFormat="1" ht="14.25" x14ac:dyDescent="0.25">
      <c r="A52" s="1479" t="s">
        <v>119</v>
      </c>
      <c r="B52" s="1479"/>
      <c r="C52" s="1479"/>
      <c r="D52" s="1479"/>
      <c r="E52" s="1479"/>
      <c r="F52" s="1479"/>
      <c r="G52" s="1479"/>
      <c r="H52" s="1479"/>
      <c r="I52" s="1479"/>
      <c r="J52" s="1479"/>
      <c r="K52" s="1479"/>
      <c r="L52" s="1479"/>
      <c r="M52" s="1139"/>
      <c r="O52" s="876"/>
      <c r="P52" s="876"/>
    </row>
    <row r="53" spans="1:16" s="1115" customFormat="1" ht="15" customHeight="1" x14ac:dyDescent="0.25">
      <c r="A53" s="1484" t="s">
        <v>120</v>
      </c>
      <c r="B53" s="1484"/>
      <c r="C53" s="1484"/>
      <c r="D53" s="879"/>
      <c r="E53" s="879"/>
      <c r="F53" s="1485" t="s">
        <v>10444</v>
      </c>
      <c r="G53" s="1485"/>
      <c r="H53" s="1485"/>
      <c r="I53" s="1485"/>
      <c r="J53" s="1485"/>
      <c r="K53" s="879"/>
      <c r="L53" s="1139" t="s">
        <v>122</v>
      </c>
      <c r="M53" s="1139"/>
      <c r="O53" s="753"/>
      <c r="P53" s="753"/>
    </row>
    <row r="54" spans="1:16" s="1115" customFormat="1" x14ac:dyDescent="0.25">
      <c r="A54" s="880"/>
      <c r="B54" s="880"/>
      <c r="C54" s="880"/>
      <c r="L54" s="1139" t="s">
        <v>123</v>
      </c>
      <c r="M54" s="756"/>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x14ac:dyDescent="0.25">
      <c r="A60" s="881"/>
      <c r="B60" s="761"/>
      <c r="C60" s="761"/>
      <c r="G60" s="761"/>
      <c r="H60" s="761"/>
      <c r="I60" s="882"/>
      <c r="L60" s="883"/>
      <c r="M60" s="761"/>
      <c r="O60" s="753"/>
      <c r="P60" s="753"/>
    </row>
    <row r="61" spans="1:16" s="1115" customFormat="1" ht="22.5" customHeight="1" x14ac:dyDescent="0.25">
      <c r="A61" s="1486" t="s">
        <v>125</v>
      </c>
      <c r="B61" s="1486"/>
      <c r="C61" s="1486"/>
      <c r="D61" s="879"/>
      <c r="E61" s="879"/>
      <c r="F61" s="1485" t="s">
        <v>126</v>
      </c>
      <c r="G61" s="1485"/>
      <c r="H61" s="1485"/>
      <c r="I61" s="1485" t="s">
        <v>126</v>
      </c>
      <c r="J61" s="1485"/>
      <c r="K61" s="879"/>
      <c r="L61" s="1139" t="s">
        <v>127</v>
      </c>
      <c r="M61" s="756"/>
      <c r="O61" s="753"/>
      <c r="P61" s="753"/>
    </row>
  </sheetData>
  <mergeCells count="67">
    <mergeCell ref="N10:T10"/>
    <mergeCell ref="A2:G2"/>
    <mergeCell ref="I2:L2"/>
    <mergeCell ref="A3:G3"/>
    <mergeCell ref="I3:L3"/>
    <mergeCell ref="I5:L5"/>
    <mergeCell ref="A6:L6"/>
    <mergeCell ref="A7:L7"/>
    <mergeCell ref="E8:L8"/>
    <mergeCell ref="A9:D9"/>
    <mergeCell ref="E9:G9"/>
    <mergeCell ref="A10:B10"/>
    <mergeCell ref="G27:H27"/>
    <mergeCell ref="L27:L30"/>
    <mergeCell ref="G28:H28"/>
    <mergeCell ref="E12:L12"/>
    <mergeCell ref="E15:L15"/>
    <mergeCell ref="A16:L16"/>
    <mergeCell ref="A17:L17"/>
    <mergeCell ref="A23:H23"/>
    <mergeCell ref="A24:K24"/>
    <mergeCell ref="B25:H25"/>
    <mergeCell ref="I25:L25"/>
    <mergeCell ref="G26:H26"/>
    <mergeCell ref="G30:H30"/>
    <mergeCell ref="L19:L22"/>
    <mergeCell ref="I23:J23"/>
    <mergeCell ref="G29:H29"/>
    <mergeCell ref="A31:H31"/>
    <mergeCell ref="B32:H32"/>
    <mergeCell ref="I32:L32"/>
    <mergeCell ref="B33:C33"/>
    <mergeCell ref="G33:H33"/>
    <mergeCell ref="B38:E38"/>
    <mergeCell ref="G38:H38"/>
    <mergeCell ref="B39:E39"/>
    <mergeCell ref="G39:H39"/>
    <mergeCell ref="B40:E40"/>
    <mergeCell ref="G40:H40"/>
    <mergeCell ref="B34:C34"/>
    <mergeCell ref="G34:H34"/>
    <mergeCell ref="A35:J35"/>
    <mergeCell ref="A36:L36"/>
    <mergeCell ref="B37:E37"/>
    <mergeCell ref="G37:H37"/>
    <mergeCell ref="A52:L52"/>
    <mergeCell ref="A53:C53"/>
    <mergeCell ref="F53:J53"/>
    <mergeCell ref="A61:C61"/>
    <mergeCell ref="F61:J61"/>
    <mergeCell ref="A50:L50"/>
    <mergeCell ref="A51:J51"/>
    <mergeCell ref="B41:E41"/>
    <mergeCell ref="G41:H41"/>
    <mergeCell ref="A42:J42"/>
    <mergeCell ref="A43:L43"/>
    <mergeCell ref="B44:E44"/>
    <mergeCell ref="B45:E45"/>
    <mergeCell ref="A46:J46"/>
    <mergeCell ref="A47:J47"/>
    <mergeCell ref="A48:J48"/>
    <mergeCell ref="A49:L49"/>
    <mergeCell ref="I18:J18"/>
    <mergeCell ref="I19:J19"/>
    <mergeCell ref="I20:J20"/>
    <mergeCell ref="I21:J21"/>
    <mergeCell ref="I22:J22"/>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0"/>
  <sheetViews>
    <sheetView topLeftCell="A12"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62</v>
      </c>
    </row>
    <row r="2" spans="1:22" x14ac:dyDescent="0.25">
      <c r="A2" s="1561" t="s">
        <v>0</v>
      </c>
      <c r="B2" s="1561"/>
      <c r="C2" s="1561"/>
      <c r="D2" s="1561"/>
      <c r="E2" s="1561"/>
      <c r="F2" s="1561"/>
      <c r="G2" s="1561"/>
      <c r="H2" s="1145"/>
      <c r="I2" s="1436" t="s">
        <v>1</v>
      </c>
      <c r="J2" s="1436"/>
      <c r="K2" s="1436"/>
      <c r="L2" s="1436"/>
    </row>
    <row r="3" spans="1:22" x14ac:dyDescent="0.25">
      <c r="A3" s="1272" t="s">
        <v>2</v>
      </c>
      <c r="B3" s="1272"/>
      <c r="C3" s="1272"/>
      <c r="D3" s="1272"/>
      <c r="E3" s="1272"/>
      <c r="F3" s="1272"/>
      <c r="G3" s="1272"/>
      <c r="H3" s="113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10795</v>
      </c>
      <c r="F8" s="1442"/>
      <c r="G8" s="1442"/>
      <c r="H8" s="1442"/>
      <c r="I8" s="1442"/>
      <c r="J8" s="1442"/>
      <c r="K8" s="1442"/>
      <c r="L8" s="1442"/>
      <c r="N8" s="828"/>
      <c r="O8" s="823"/>
      <c r="P8" s="823"/>
    </row>
    <row r="9" spans="1:22" ht="34.5" customHeight="1" x14ac:dyDescent="0.25">
      <c r="A9" s="1443" t="s">
        <v>9</v>
      </c>
      <c r="B9" s="1443"/>
      <c r="C9" s="1443"/>
      <c r="D9" s="1443"/>
      <c r="E9" s="1444" t="s">
        <v>10793</v>
      </c>
      <c r="F9" s="1444"/>
      <c r="G9" s="1444"/>
      <c r="H9" s="1135"/>
      <c r="I9" s="1135"/>
      <c r="J9" s="1135"/>
      <c r="K9" s="1135"/>
      <c r="L9" s="1135"/>
      <c r="N9" s="828"/>
      <c r="O9" s="823"/>
      <c r="P9" s="823"/>
    </row>
    <row r="10" spans="1:22" ht="22.5" customHeight="1" x14ac:dyDescent="0.25">
      <c r="A10" s="1445" t="s">
        <v>11</v>
      </c>
      <c r="B10" s="1445"/>
      <c r="C10" s="1136"/>
      <c r="E10" s="75" t="s">
        <v>10619</v>
      </c>
      <c r="F10" s="832"/>
      <c r="G10" s="831"/>
      <c r="H10" s="831"/>
      <c r="I10" s="833"/>
      <c r="J10" s="832"/>
      <c r="K10" s="831"/>
      <c r="L10" s="834"/>
      <c r="N10" s="1269"/>
      <c r="O10" s="1269"/>
      <c r="P10" s="1269"/>
      <c r="Q10" s="1269"/>
      <c r="R10" s="1269"/>
      <c r="S10" s="1269"/>
      <c r="T10" s="1269"/>
    </row>
    <row r="11" spans="1:22" ht="22.5" x14ac:dyDescent="0.25">
      <c r="A11" s="1136" t="s">
        <v>13</v>
      </c>
      <c r="B11" s="1136"/>
      <c r="C11" s="1136"/>
      <c r="E11" s="891" t="s">
        <v>10794</v>
      </c>
      <c r="F11" s="832"/>
      <c r="G11" s="831"/>
      <c r="H11" s="831"/>
      <c r="I11" s="833"/>
      <c r="J11" s="832"/>
      <c r="K11" s="831"/>
      <c r="L11" s="834"/>
      <c r="N11" s="1132"/>
      <c r="O11" s="1132"/>
      <c r="P11" s="1132"/>
      <c r="Q11" s="1132"/>
      <c r="R11" s="1132"/>
      <c r="S11" s="1132"/>
      <c r="T11" s="1132"/>
    </row>
    <row r="12" spans="1:22" ht="81" customHeight="1" x14ac:dyDescent="0.25">
      <c r="A12" s="1136" t="s">
        <v>15</v>
      </c>
      <c r="B12" s="1136"/>
      <c r="C12" s="1136"/>
      <c r="E12" s="1532" t="s">
        <v>10461</v>
      </c>
      <c r="F12" s="1532"/>
      <c r="G12" s="1532"/>
      <c r="H12" s="1532"/>
      <c r="I12" s="1532"/>
      <c r="J12" s="1532"/>
      <c r="K12" s="1532"/>
      <c r="L12" s="1532"/>
      <c r="N12" s="1132"/>
      <c r="O12" s="1132"/>
      <c r="P12" s="1132"/>
      <c r="Q12" s="1132"/>
      <c r="R12" s="1132"/>
      <c r="S12" s="1132"/>
      <c r="T12" s="1132"/>
    </row>
    <row r="13" spans="1:22" ht="22.5" customHeight="1" x14ac:dyDescent="0.25">
      <c r="A13" s="1136" t="s">
        <v>17</v>
      </c>
      <c r="B13" s="1136"/>
      <c r="C13" s="1136"/>
      <c r="E13" s="836">
        <f>I21</f>
        <v>322.90000000000003</v>
      </c>
      <c r="F13" s="1136" t="s">
        <v>367</v>
      </c>
      <c r="G13" s="831"/>
      <c r="H13" s="831"/>
      <c r="I13" s="833"/>
      <c r="J13" s="832"/>
      <c r="K13" s="831"/>
      <c r="L13" s="834"/>
      <c r="N13" s="1132"/>
      <c r="O13" s="1132"/>
      <c r="P13" s="1132"/>
      <c r="Q13" s="1132"/>
      <c r="R13" s="1132"/>
      <c r="S13" s="1132"/>
      <c r="T13" s="1132"/>
    </row>
    <row r="14" spans="1:22" ht="22.5" customHeight="1" x14ac:dyDescent="0.25">
      <c r="A14" s="1136" t="s">
        <v>19</v>
      </c>
      <c r="B14" s="1136"/>
      <c r="C14" s="1136"/>
      <c r="E14" s="75" t="s">
        <v>10445</v>
      </c>
      <c r="F14" s="832"/>
      <c r="G14" s="831"/>
      <c r="H14" s="831"/>
      <c r="I14" s="833"/>
      <c r="J14" s="832"/>
      <c r="K14" s="831"/>
      <c r="L14" s="834"/>
      <c r="N14" s="1132"/>
      <c r="O14" s="1132"/>
      <c r="P14" s="1132"/>
      <c r="Q14" s="1132"/>
      <c r="R14" s="1132"/>
      <c r="S14" s="1132"/>
      <c r="T14" s="1132"/>
    </row>
    <row r="15" spans="1:22" ht="135.75" customHeight="1" x14ac:dyDescent="0.25">
      <c r="A15" s="1136" t="s">
        <v>21</v>
      </c>
      <c r="B15" s="1136"/>
      <c r="C15" s="1136"/>
      <c r="E15" s="1446" t="s">
        <v>10792</v>
      </c>
      <c r="F15" s="1447"/>
      <c r="G15" s="1447"/>
      <c r="H15" s="1447"/>
      <c r="I15" s="1447"/>
      <c r="J15" s="1447"/>
      <c r="K15" s="1447"/>
      <c r="L15" s="1447"/>
      <c r="N15" s="1132"/>
      <c r="O15" s="1132"/>
      <c r="P15" s="1132"/>
      <c r="Q15" s="1132"/>
      <c r="R15" s="1132"/>
      <c r="S15" s="1132"/>
      <c r="T15" s="1132"/>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15.5" customHeight="1" x14ac:dyDescent="0.25">
      <c r="A18" s="1138" t="s">
        <v>25</v>
      </c>
      <c r="B18" s="1138" t="s">
        <v>26</v>
      </c>
      <c r="C18" s="1138" t="s">
        <v>27</v>
      </c>
      <c r="D18" s="1141" t="s">
        <v>10361</v>
      </c>
      <c r="E18" s="1141" t="s">
        <v>29</v>
      </c>
      <c r="F18" s="1141" t="s">
        <v>30</v>
      </c>
      <c r="G18" s="1141" t="s">
        <v>10362</v>
      </c>
      <c r="H18" s="1141" t="s">
        <v>10745</v>
      </c>
      <c r="I18" s="1562" t="s">
        <v>10363</v>
      </c>
      <c r="J18" s="1563"/>
      <c r="K18" s="1141" t="s">
        <v>10364</v>
      </c>
      <c r="L18" s="49" t="s">
        <v>10796</v>
      </c>
      <c r="M18" s="1093">
        <v>550000</v>
      </c>
      <c r="N18" s="1007"/>
      <c r="O18" s="1007"/>
      <c r="P18" s="1007"/>
      <c r="Q18" s="1007"/>
      <c r="R18" s="1007"/>
      <c r="S18" s="1007"/>
      <c r="T18" s="1007"/>
    </row>
    <row r="19" spans="1:20" s="1016" customFormat="1" ht="36" customHeight="1" x14ac:dyDescent="0.25">
      <c r="A19" s="1143">
        <v>1</v>
      </c>
      <c r="B19" s="36">
        <v>538</v>
      </c>
      <c r="C19" s="36">
        <v>86</v>
      </c>
      <c r="D19" s="35" t="s">
        <v>18</v>
      </c>
      <c r="E19" s="901" t="s">
        <v>10450</v>
      </c>
      <c r="F19" s="1046">
        <v>2</v>
      </c>
      <c r="G19" s="1154">
        <f>0.3*550000</f>
        <v>165000</v>
      </c>
      <c r="H19" s="1116">
        <v>1.19</v>
      </c>
      <c r="I19" s="1501">
        <v>322.10000000000002</v>
      </c>
      <c r="J19" s="1502"/>
      <c r="K19" s="844">
        <f>ROUND(G19*H19*I19,)</f>
        <v>63244335</v>
      </c>
      <c r="L19" s="1523" t="str">
        <f>E12</f>
        <v>Đường Xuân Phú - Xuân Tây - đoạn Ngã ba Trung tâm cai nghiện Xuân Phú đến Ranh giới xã Xuân Đông</v>
      </c>
      <c r="M19" s="1062">
        <f>M18*1.19</f>
        <v>654500</v>
      </c>
      <c r="N19" s="1007"/>
      <c r="O19" s="1007"/>
      <c r="P19" s="1007"/>
      <c r="Q19" s="1007"/>
      <c r="R19" s="1007"/>
      <c r="S19" s="1007"/>
      <c r="T19" s="1007"/>
    </row>
    <row r="20" spans="1:20" s="1016" customFormat="1" ht="36" customHeight="1" x14ac:dyDescent="0.25">
      <c r="A20" s="1143">
        <v>2</v>
      </c>
      <c r="B20" s="36">
        <v>539</v>
      </c>
      <c r="C20" s="36">
        <v>86</v>
      </c>
      <c r="D20" s="35" t="s">
        <v>18</v>
      </c>
      <c r="E20" s="901" t="s">
        <v>10450</v>
      </c>
      <c r="F20" s="1046">
        <v>2</v>
      </c>
      <c r="G20" s="1154">
        <f>0.3*550000</f>
        <v>165000</v>
      </c>
      <c r="H20" s="1116">
        <v>1.19</v>
      </c>
      <c r="I20" s="1501">
        <v>0.8</v>
      </c>
      <c r="J20" s="1502">
        <v>1</v>
      </c>
      <c r="K20" s="844">
        <f>ROUND(G20*H20*I20,)</f>
        <v>157080</v>
      </c>
      <c r="L20" s="1530"/>
      <c r="M20" s="1062"/>
      <c r="N20" s="1007"/>
      <c r="O20" s="1007"/>
      <c r="P20" s="1007"/>
      <c r="Q20" s="1007"/>
      <c r="R20" s="1007"/>
      <c r="S20" s="1007"/>
      <c r="T20" s="1007"/>
    </row>
    <row r="21" spans="1:20" ht="33.75" customHeight="1" x14ac:dyDescent="0.25">
      <c r="A21" s="1480" t="s">
        <v>39</v>
      </c>
      <c r="B21" s="1480"/>
      <c r="C21" s="1480"/>
      <c r="D21" s="1480"/>
      <c r="E21" s="1480"/>
      <c r="F21" s="1480"/>
      <c r="G21" s="1480"/>
      <c r="H21" s="1480"/>
      <c r="I21" s="1503">
        <f>SUM(I19:I20)</f>
        <v>322.90000000000003</v>
      </c>
      <c r="J21" s="1504"/>
      <c r="K21" s="848">
        <f>SUM(K19:K20)</f>
        <v>63401415</v>
      </c>
      <c r="L21" s="849"/>
      <c r="N21" s="1007"/>
      <c r="O21" s="1007"/>
      <c r="P21" s="1007"/>
      <c r="Q21" s="1007"/>
      <c r="R21" s="1007"/>
      <c r="S21" s="1007"/>
      <c r="T21" s="1007"/>
    </row>
    <row r="22" spans="1:20" ht="60"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1095"/>
      <c r="B24" s="850" t="s">
        <v>26</v>
      </c>
      <c r="C24" s="851" t="s">
        <v>27</v>
      </c>
      <c r="D24" s="1146" t="s">
        <v>10361</v>
      </c>
      <c r="E24" s="1146" t="s">
        <v>29</v>
      </c>
      <c r="F24" s="1146" t="s">
        <v>30</v>
      </c>
      <c r="G24" s="1564" t="s">
        <v>31</v>
      </c>
      <c r="H24" s="1564"/>
      <c r="I24" s="1098" t="s">
        <v>33</v>
      </c>
      <c r="J24" s="1146" t="s">
        <v>44</v>
      </c>
      <c r="K24" s="1146" t="s">
        <v>35</v>
      </c>
      <c r="L24" s="49" t="s">
        <v>41</v>
      </c>
      <c r="M24" s="1134"/>
    </row>
    <row r="25" spans="1:20" ht="35.25" customHeight="1" x14ac:dyDescent="0.25">
      <c r="A25" s="1149">
        <f t="shared" ref="A25:G26" si="0">A19</f>
        <v>1</v>
      </c>
      <c r="B25" s="1147">
        <f t="shared" si="0"/>
        <v>538</v>
      </c>
      <c r="C25" s="36">
        <f t="shared" si="0"/>
        <v>86</v>
      </c>
      <c r="D25" s="1147" t="str">
        <f t="shared" si="0"/>
        <v>m²</v>
      </c>
      <c r="E25" s="1147" t="str">
        <f t="shared" si="0"/>
        <v>LUK</v>
      </c>
      <c r="F25" s="60">
        <f t="shared" si="0"/>
        <v>2</v>
      </c>
      <c r="G25" s="1558">
        <f t="shared" si="0"/>
        <v>165000</v>
      </c>
      <c r="H25" s="1558"/>
      <c r="I25" s="1100">
        <f>I19</f>
        <v>322.10000000000002</v>
      </c>
      <c r="J25" s="839">
        <v>1.5</v>
      </c>
      <c r="K25" s="1101">
        <f>G25*I25*J25</f>
        <v>79719750.000000015</v>
      </c>
      <c r="L25" s="1521" t="s">
        <v>10367</v>
      </c>
      <c r="M25" s="1134"/>
    </row>
    <row r="26" spans="1:20" ht="35.25" customHeight="1" x14ac:dyDescent="0.25">
      <c r="A26" s="1147">
        <f t="shared" si="0"/>
        <v>2</v>
      </c>
      <c r="B26" s="1147">
        <f t="shared" si="0"/>
        <v>539</v>
      </c>
      <c r="C26" s="36">
        <f t="shared" si="0"/>
        <v>86</v>
      </c>
      <c r="D26" s="1147" t="str">
        <f t="shared" si="0"/>
        <v>m²</v>
      </c>
      <c r="E26" s="1147" t="str">
        <f t="shared" si="0"/>
        <v>LUK</v>
      </c>
      <c r="F26" s="60">
        <f t="shared" si="0"/>
        <v>2</v>
      </c>
      <c r="G26" s="1558">
        <f t="shared" si="0"/>
        <v>165000</v>
      </c>
      <c r="H26" s="1558"/>
      <c r="I26" s="1100">
        <f>I20</f>
        <v>0.8</v>
      </c>
      <c r="J26" s="839">
        <v>1.5</v>
      </c>
      <c r="K26" s="1101">
        <f>G26*I26*J26</f>
        <v>198000</v>
      </c>
      <c r="L26" s="1529"/>
      <c r="M26" s="1134"/>
    </row>
    <row r="27" spans="1:20" s="116" customFormat="1" ht="33" customHeight="1" x14ac:dyDescent="0.25">
      <c r="A27" s="1289" t="s">
        <v>10368</v>
      </c>
      <c r="B27" s="1289"/>
      <c r="C27" s="1289"/>
      <c r="D27" s="1289"/>
      <c r="E27" s="1289"/>
      <c r="F27" s="1289"/>
      <c r="G27" s="1289"/>
      <c r="H27" s="1289"/>
      <c r="I27" s="846">
        <f>SUM(I25:I26)</f>
        <v>322.90000000000003</v>
      </c>
      <c r="J27" s="893"/>
      <c r="K27" s="894">
        <f>SUM(K25:K26)</f>
        <v>79917750.000000015</v>
      </c>
      <c r="L27" s="895"/>
      <c r="M27" s="1134"/>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1016" customFormat="1" ht="67.5" customHeight="1" x14ac:dyDescent="0.25">
      <c r="A29" s="1147"/>
      <c r="B29" s="1564" t="s">
        <v>10371</v>
      </c>
      <c r="C29" s="1564"/>
      <c r="D29" s="1146" t="s">
        <v>50</v>
      </c>
      <c r="E29" s="1146" t="s">
        <v>51</v>
      </c>
      <c r="F29" s="1146" t="s">
        <v>52</v>
      </c>
      <c r="G29" s="1564" t="s">
        <v>53</v>
      </c>
      <c r="H29" s="1564"/>
      <c r="I29" s="1102" t="s">
        <v>54</v>
      </c>
      <c r="J29" s="1146" t="s">
        <v>44</v>
      </c>
      <c r="K29" s="1103" t="s">
        <v>35</v>
      </c>
      <c r="L29" s="861" t="s">
        <v>41</v>
      </c>
      <c r="M29" s="821"/>
      <c r="O29" s="862"/>
      <c r="P29" s="862"/>
    </row>
    <row r="30" spans="1:20" ht="34.5" customHeight="1" x14ac:dyDescent="0.25">
      <c r="A30" s="1147"/>
      <c r="B30" s="1285" t="s">
        <v>10372</v>
      </c>
      <c r="C30" s="1285"/>
      <c r="D30" s="1147"/>
      <c r="E30" s="1147" t="s">
        <v>56</v>
      </c>
      <c r="F30" s="1147">
        <v>6</v>
      </c>
      <c r="G30" s="1565">
        <f>20000*30</f>
        <v>600000</v>
      </c>
      <c r="H30" s="1565"/>
      <c r="I30" s="1147">
        <v>1</v>
      </c>
      <c r="J30" s="727">
        <v>0.5</v>
      </c>
      <c r="K30" s="1105">
        <f>F30*G30*I30*J30</f>
        <v>1800000</v>
      </c>
      <c r="L30" s="74"/>
      <c r="M30" s="1042"/>
      <c r="O30" s="823"/>
      <c r="P30" s="823"/>
    </row>
    <row r="31" spans="1:20" ht="30.75" customHeight="1" x14ac:dyDescent="0.25">
      <c r="A31" s="1289" t="s">
        <v>10373</v>
      </c>
      <c r="B31" s="1289"/>
      <c r="C31" s="1289"/>
      <c r="D31" s="1289"/>
      <c r="E31" s="1289"/>
      <c r="F31" s="1289"/>
      <c r="G31" s="1289"/>
      <c r="H31" s="1289"/>
      <c r="I31" s="1289"/>
      <c r="J31" s="1289"/>
      <c r="K31" s="76">
        <f>K27+K30</f>
        <v>81717750.000000015</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141" t="s">
        <v>60</v>
      </c>
      <c r="G33" s="1480" t="s">
        <v>31</v>
      </c>
      <c r="H33" s="1480"/>
      <c r="I33" s="865" t="s">
        <v>61</v>
      </c>
      <c r="J33" s="866" t="s">
        <v>34</v>
      </c>
      <c r="K33" s="1138" t="s">
        <v>35</v>
      </c>
      <c r="L33" s="853" t="s">
        <v>41</v>
      </c>
    </row>
    <row r="34" spans="1:17" ht="40.5" hidden="1" customHeight="1" x14ac:dyDescent="0.25">
      <c r="A34" s="1147">
        <v>1</v>
      </c>
      <c r="B34" s="1508" t="str">
        <f>'vật kiến trúc 2026'!B440</f>
        <v>Đồng hồ điện phụ</v>
      </c>
      <c r="C34" s="1508"/>
      <c r="D34" s="1508"/>
      <c r="E34" s="1508"/>
      <c r="F34" s="1106" t="str">
        <f>VLOOKUP(B34,'[3]vật kiến trúc 2026'!$B$3:$D$442,2,0)</f>
        <v>cái</v>
      </c>
      <c r="G34" s="1566">
        <f>VLOOKUP(B34,'[3]vật kiến trúc 2026'!B31:$D$442,3,0)</f>
        <v>750000</v>
      </c>
      <c r="H34" s="1566"/>
      <c r="I34" s="936">
        <v>1</v>
      </c>
      <c r="J34" s="868">
        <v>0.8</v>
      </c>
      <c r="K34" s="844">
        <f t="shared" ref="K34:K37" si="1">ROUND(G34*I34*J34,)</f>
        <v>600000</v>
      </c>
      <c r="L34" s="869" t="e">
        <f>VLOOKUP(B34,'[3]vật kiến trúc 2026'!B32:$L$442,4,0)</f>
        <v>#REF!</v>
      </c>
    </row>
    <row r="35" spans="1:17" ht="40.5" hidden="1" customHeight="1" x14ac:dyDescent="0.25">
      <c r="A35" s="1147">
        <v>2</v>
      </c>
      <c r="B35" s="1508" t="str">
        <f>'vật kiến trúc 2026'!B277</f>
        <v>Trụ sắt tráng kẽm D90 cao 6m</v>
      </c>
      <c r="C35" s="1508"/>
      <c r="D35" s="1508"/>
      <c r="E35" s="1508"/>
      <c r="F35" s="1106" t="str">
        <f>VLOOKUP(B35,'[3]vật kiến trúc 2026'!$B$3:$D$442,2,0)</f>
        <v>trụ</v>
      </c>
      <c r="G35" s="1566">
        <f>VLOOKUP(B35,'[3]vật kiến trúc 2026'!B32:$D$442,3,0)</f>
        <v>864000</v>
      </c>
      <c r="H35" s="1566"/>
      <c r="I35" s="936">
        <v>4</v>
      </c>
      <c r="J35" s="868">
        <v>0.8</v>
      </c>
      <c r="K35" s="844">
        <f t="shared" si="1"/>
        <v>2764800</v>
      </c>
      <c r="L35" s="869" t="str">
        <f>VLOOKUP(B35,'[3]vật kiến trúc 2026'!B33:$L$442,4,0)</f>
        <v>áp bằng trụ điện bằng ống sắt tráng kẽm D90</v>
      </c>
    </row>
    <row r="36" spans="1:17" ht="40.5" hidden="1" customHeight="1" x14ac:dyDescent="0.25">
      <c r="A36" s="1147">
        <v>3</v>
      </c>
      <c r="B36" s="1508" t="str">
        <f>'vật kiến trúc 2026'!B35</f>
        <v>Giếng khoan Ф 140, ống chống nhựa</v>
      </c>
      <c r="C36" s="1508"/>
      <c r="D36" s="1508"/>
      <c r="E36" s="1508"/>
      <c r="F36" s="1106" t="str">
        <f>VLOOKUP(B36,'[3]vật kiến trúc 2026'!$B$3:$D$442,2,0)</f>
        <v>mét</v>
      </c>
      <c r="G36" s="1566">
        <f>VLOOKUP(B36,'[3]vật kiến trúc 2026'!B33:$D$442,3,0)</f>
        <v>864000</v>
      </c>
      <c r="H36" s="1566"/>
      <c r="I36" s="906">
        <v>69</v>
      </c>
      <c r="J36" s="868">
        <v>0.8</v>
      </c>
      <c r="K36" s="844">
        <f t="shared" si="1"/>
        <v>47692800</v>
      </c>
      <c r="L36" s="869" t="e">
        <f>VLOOKUP(B36,'[3]vật kiến trúc 2026'!B34:$L$442,4,0)</f>
        <v>#REF!</v>
      </c>
    </row>
    <row r="37" spans="1:17" ht="40.5" hidden="1" customHeight="1" x14ac:dyDescent="0.25">
      <c r="A37" s="1147">
        <v>4</v>
      </c>
      <c r="B37" s="1508" t="str">
        <f>B36</f>
        <v>Giếng khoan Ф 140, ống chống nhựa</v>
      </c>
      <c r="C37" s="1508"/>
      <c r="D37" s="1508"/>
      <c r="E37" s="1508"/>
      <c r="F37" s="1106" t="str">
        <f>VLOOKUP(B37,'[3]vật kiến trúc 2026'!$B$3:$D$442,2,0)</f>
        <v>mét</v>
      </c>
      <c r="G37" s="1566">
        <f>VLOOKUP(B37,'[3]vật kiến trúc 2026'!B34:$D$442,3,0)</f>
        <v>864000</v>
      </c>
      <c r="H37" s="1566"/>
      <c r="I37" s="906">
        <v>48</v>
      </c>
      <c r="J37" s="868">
        <v>0.8</v>
      </c>
      <c r="K37" s="844">
        <f t="shared" si="1"/>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28"/>
      <c r="N39" s="1107"/>
      <c r="O39" s="931"/>
    </row>
    <row r="40" spans="1:17" ht="56.25" customHeight="1" x14ac:dyDescent="0.25">
      <c r="A40" s="1138" t="s">
        <v>25</v>
      </c>
      <c r="B40" s="1480" t="s">
        <v>87</v>
      </c>
      <c r="C40" s="1480"/>
      <c r="D40" s="1480"/>
      <c r="E40" s="1480"/>
      <c r="F40" s="1138" t="s">
        <v>60</v>
      </c>
      <c r="G40" s="1138" t="s">
        <v>31</v>
      </c>
      <c r="H40" s="1141" t="s">
        <v>10516</v>
      </c>
      <c r="I40" s="865" t="s">
        <v>61</v>
      </c>
      <c r="J40" s="866" t="s">
        <v>34</v>
      </c>
      <c r="K40" s="1138" t="s">
        <v>35</v>
      </c>
      <c r="L40" s="853" t="s">
        <v>41</v>
      </c>
      <c r="M40" s="1091">
        <f>I21</f>
        <v>322.90000000000003</v>
      </c>
      <c r="N40" s="1151">
        <f>M40*H42/10000</f>
        <v>64.580000000000013</v>
      </c>
      <c r="O40" s="927"/>
      <c r="P40" s="928"/>
      <c r="Q40" s="1108"/>
    </row>
    <row r="41" spans="1:17" ht="62.25" customHeight="1" x14ac:dyDescent="0.25">
      <c r="A41" s="1150">
        <v>1</v>
      </c>
      <c r="B41" s="1474" t="s">
        <v>201</v>
      </c>
      <c r="C41" s="1475"/>
      <c r="D41" s="1475"/>
      <c r="E41" s="1476"/>
      <c r="F41" s="1106" t="str">
        <f>VLOOKUP(B41,'[3]CÂY TRỒNG 2026'!$B$3:$D$10269,2,0)</f>
        <v>ha</v>
      </c>
      <c r="G41" s="1106">
        <f>VLOOKUP(B41,'[3]CÂY TRỒNG 2026'!$B$3:$D$10269,3,0)</f>
        <v>280000000</v>
      </c>
      <c r="H41" s="909">
        <f>VLOOKUP(B41,'CÂY TRỒNG 2026'!$B$3:$E$9990,4,0)</f>
        <v>0</v>
      </c>
      <c r="I41" s="938">
        <f>10/10000</f>
        <v>1E-3</v>
      </c>
      <c r="J41" s="727">
        <v>0.8</v>
      </c>
      <c r="K41" s="905">
        <f t="shared" ref="K41" si="2">ROUND(G41*I41*J41,)</f>
        <v>224000</v>
      </c>
      <c r="L41" s="1539" t="s">
        <v>10797</v>
      </c>
      <c r="M41" s="1048"/>
      <c r="N41" s="1110"/>
      <c r="Q41" s="1111"/>
    </row>
    <row r="42" spans="1:17" ht="62.25" customHeight="1" x14ac:dyDescent="0.25">
      <c r="A42" s="1489">
        <v>2</v>
      </c>
      <c r="B42" s="1474" t="s">
        <v>9338</v>
      </c>
      <c r="C42" s="1475"/>
      <c r="D42" s="1475"/>
      <c r="E42" s="1476"/>
      <c r="F42" s="1106" t="str">
        <f>VLOOKUP(B42,'[3]CÂY TRỒNG 2026'!$B$3:$D$10269,2,0)</f>
        <v>cây</v>
      </c>
      <c r="G42" s="1106">
        <f>VLOOKUP(B42,'[3]CÂY TRỒNG 2026'!$B$3:$D$10269,3,0)</f>
        <v>100410</v>
      </c>
      <c r="H42" s="909">
        <f>VLOOKUP(B42,'CÂY TRỒNG 2026'!$B$3:$E$9990,4,0)</f>
        <v>2000</v>
      </c>
      <c r="I42" s="867">
        <v>65</v>
      </c>
      <c r="J42" s="727">
        <v>0.8</v>
      </c>
      <c r="K42" s="905">
        <f t="shared" ref="K42" si="3">ROUND(G42*I42*J42,)</f>
        <v>5221320</v>
      </c>
      <c r="L42" s="1542"/>
      <c r="M42" s="1048">
        <f>I42*10000/H42</f>
        <v>325</v>
      </c>
      <c r="N42" s="1110">
        <f>K42*1.5</f>
        <v>7831980</v>
      </c>
      <c r="Q42" s="1111"/>
    </row>
    <row r="43" spans="1:17" ht="62.25" customHeight="1" x14ac:dyDescent="0.25">
      <c r="A43" s="1490"/>
      <c r="B43" s="1474" t="s">
        <v>9338</v>
      </c>
      <c r="C43" s="1475"/>
      <c r="D43" s="1475"/>
      <c r="E43" s="1476"/>
      <c r="F43" s="1106" t="str">
        <f>VLOOKUP(B43,'[3]CÂY TRỒNG 2026'!$B$3:$D$10269,2,0)</f>
        <v>cây</v>
      </c>
      <c r="G43" s="1106">
        <f>VLOOKUP(B43,'[3]CÂY TRỒNG 2026'!$B$3:$D$10269,3,0)</f>
        <v>100410</v>
      </c>
      <c r="H43" s="909">
        <f>VLOOKUP(B43,'CÂY TRỒNG 2026'!$B$3:$E$9990,4,0)</f>
        <v>2000</v>
      </c>
      <c r="I43" s="867">
        <f>70-I42</f>
        <v>5</v>
      </c>
      <c r="J43" s="727">
        <v>0</v>
      </c>
      <c r="K43" s="905">
        <f t="shared" ref="K43" si="4">ROUND(G43*I43*J43,)</f>
        <v>0</v>
      </c>
      <c r="L43" s="1542"/>
      <c r="M43" s="1048"/>
      <c r="N43" s="1110"/>
      <c r="Q43" s="1111"/>
    </row>
    <row r="44" spans="1:17" ht="62.25" customHeight="1" x14ac:dyDescent="0.25">
      <c r="A44" s="1150">
        <v>3</v>
      </c>
      <c r="B44" s="1474" t="s">
        <v>9337</v>
      </c>
      <c r="C44" s="1475"/>
      <c r="D44" s="1475"/>
      <c r="E44" s="1476"/>
      <c r="F44" s="1106" t="str">
        <f>VLOOKUP(B44,'[3]CÂY TRỒNG 2026'!$B$3:$D$10269,2,0)</f>
        <v>cây</v>
      </c>
      <c r="G44" s="1106">
        <f>VLOOKUP(B44,'[3]CÂY TRỒNG 2026'!$B$3:$D$10269,3,0)</f>
        <v>22043</v>
      </c>
      <c r="H44" s="909">
        <f>VLOOKUP(B44,'CÂY TRỒNG 2026'!$B$3:$E$9990,4,0)</f>
        <v>2000</v>
      </c>
      <c r="I44" s="867">
        <v>31</v>
      </c>
      <c r="J44" s="727">
        <v>0</v>
      </c>
      <c r="K44" s="905">
        <f t="shared" ref="K44" si="5">ROUND(G44*I44*J44,)</f>
        <v>0</v>
      </c>
      <c r="L44" s="1553"/>
      <c r="M44" s="1048">
        <f>I44*10000/H44</f>
        <v>155</v>
      </c>
      <c r="N44" s="1110"/>
      <c r="Q44" s="1111"/>
    </row>
    <row r="45" spans="1:17" ht="28.5" customHeight="1" x14ac:dyDescent="0.25">
      <c r="A45" s="1480" t="s">
        <v>111</v>
      </c>
      <c r="B45" s="1480"/>
      <c r="C45" s="1480"/>
      <c r="D45" s="1480"/>
      <c r="E45" s="1480"/>
      <c r="F45" s="1480"/>
      <c r="G45" s="1480"/>
      <c r="H45" s="1480"/>
      <c r="I45" s="1480"/>
      <c r="J45" s="1480"/>
      <c r="K45" s="111">
        <f>SUM(K41:K44)</f>
        <v>5445320</v>
      </c>
      <c r="L45" s="872"/>
      <c r="M45" s="1112">
        <f>SUM(M42:M44)</f>
        <v>480</v>
      </c>
      <c r="N45" s="1091">
        <f>M40-M45</f>
        <v>-157.09999999999997</v>
      </c>
    </row>
    <row r="46" spans="1:17" ht="41.25" customHeight="1" x14ac:dyDescent="0.25">
      <c r="A46" s="1481" t="s">
        <v>10429</v>
      </c>
      <c r="B46" s="1482"/>
      <c r="C46" s="1482"/>
      <c r="D46" s="1482"/>
      <c r="E46" s="1482"/>
      <c r="F46" s="1482"/>
      <c r="G46" s="1482"/>
      <c r="H46" s="1482"/>
      <c r="I46" s="1482"/>
      <c r="J46" s="1482"/>
      <c r="K46" s="111">
        <f>IF(K21+K31+K38+K45&lt;20000000,2000000,IF(K21+K31+K38+K45&lt;50000000,4000000,IF(K21+K31+K38+K45&lt;100000000,8000000,IF(K21+K31+K38+K45&lt;200000000,12000000,IF(K21+K31+K38+K45&lt;500000000,16000000,20000000)))))</f>
        <v>12000000</v>
      </c>
      <c r="L46" s="112" t="s">
        <v>113</v>
      </c>
      <c r="N46" s="1113"/>
    </row>
    <row r="47" spans="1:17" ht="30" customHeight="1" x14ac:dyDescent="0.25">
      <c r="A47" s="1480" t="s">
        <v>10574</v>
      </c>
      <c r="B47" s="1480"/>
      <c r="C47" s="1480"/>
      <c r="D47" s="1480"/>
      <c r="E47" s="1480"/>
      <c r="F47" s="1480"/>
      <c r="G47" s="1480"/>
      <c r="H47" s="1480"/>
      <c r="I47" s="1480"/>
      <c r="J47" s="1480"/>
      <c r="K47" s="875">
        <f>K46+K45+K38+K21+K31</f>
        <v>162564485</v>
      </c>
      <c r="L47" s="872"/>
      <c r="M47" s="1114">
        <f>K46+K31+K21+K45+K38</f>
        <v>162564485</v>
      </c>
    </row>
    <row r="48" spans="1:17" s="116" customFormat="1" ht="37.5" customHeight="1" x14ac:dyDescent="0.25">
      <c r="A48" s="1483" t="s">
        <v>115</v>
      </c>
      <c r="B48" s="1483"/>
      <c r="C48" s="1483"/>
      <c r="D48" s="1483"/>
      <c r="E48" s="1483"/>
      <c r="F48" s="1483"/>
      <c r="G48" s="1483"/>
      <c r="H48" s="1483"/>
      <c r="I48" s="1483"/>
      <c r="J48" s="1483"/>
      <c r="K48" s="1483"/>
      <c r="L48" s="1483"/>
      <c r="M48" s="1134"/>
      <c r="O48" s="876"/>
      <c r="P48" s="876"/>
    </row>
    <row r="49" spans="1:16" s="119" customFormat="1" ht="37.5" customHeight="1" x14ac:dyDescent="0.25">
      <c r="A49" s="1479" t="s">
        <v>10375</v>
      </c>
      <c r="B49" s="1479"/>
      <c r="C49" s="1479"/>
      <c r="D49" s="1479"/>
      <c r="E49" s="1479"/>
      <c r="F49" s="1479"/>
      <c r="G49" s="1479"/>
      <c r="H49" s="1479"/>
      <c r="I49" s="1479"/>
      <c r="J49" s="1479"/>
      <c r="K49" s="1479"/>
      <c r="L49" s="1479"/>
      <c r="M49" s="1139"/>
      <c r="O49" s="876"/>
      <c r="P49" s="876"/>
    </row>
    <row r="50" spans="1:16" s="119" customFormat="1" ht="54" customHeight="1" x14ac:dyDescent="0.25">
      <c r="A50" s="1479" t="s">
        <v>117</v>
      </c>
      <c r="B50" s="1479"/>
      <c r="C50" s="1479"/>
      <c r="D50" s="1479"/>
      <c r="E50" s="1479"/>
      <c r="F50" s="1479"/>
      <c r="G50" s="1479"/>
      <c r="H50" s="1479"/>
      <c r="I50" s="1479"/>
      <c r="J50" s="1479"/>
      <c r="K50" s="877">
        <f>K47</f>
        <v>162564485</v>
      </c>
      <c r="L50" s="1137" t="s">
        <v>118</v>
      </c>
      <c r="M50" s="1139"/>
      <c r="O50" s="876"/>
      <c r="P50" s="876"/>
    </row>
    <row r="51" spans="1:16" s="119" customFormat="1" ht="14.25" x14ac:dyDescent="0.25">
      <c r="A51" s="1479" t="s">
        <v>119</v>
      </c>
      <c r="B51" s="1479"/>
      <c r="C51" s="1479"/>
      <c r="D51" s="1479"/>
      <c r="E51" s="1479"/>
      <c r="F51" s="1479"/>
      <c r="G51" s="1479"/>
      <c r="H51" s="1479"/>
      <c r="I51" s="1479"/>
      <c r="J51" s="1479"/>
      <c r="K51" s="1479"/>
      <c r="L51" s="1479"/>
      <c r="M51" s="1139"/>
      <c r="O51" s="876"/>
      <c r="P51" s="876"/>
    </row>
    <row r="52" spans="1:16" s="1115" customFormat="1" ht="15" customHeight="1" x14ac:dyDescent="0.25">
      <c r="A52" s="1484" t="s">
        <v>120</v>
      </c>
      <c r="B52" s="1484"/>
      <c r="C52" s="1484"/>
      <c r="D52" s="879"/>
      <c r="E52" s="879"/>
      <c r="F52" s="1485" t="s">
        <v>10444</v>
      </c>
      <c r="G52" s="1485"/>
      <c r="H52" s="1485"/>
      <c r="I52" s="1485"/>
      <c r="J52" s="1485"/>
      <c r="K52" s="879"/>
      <c r="L52" s="1139" t="s">
        <v>122</v>
      </c>
      <c r="M52" s="1139"/>
      <c r="O52" s="753"/>
      <c r="P52" s="753"/>
    </row>
    <row r="53" spans="1:16" s="1115" customFormat="1" x14ac:dyDescent="0.25">
      <c r="A53" s="880"/>
      <c r="B53" s="880"/>
      <c r="C53" s="880"/>
      <c r="L53" s="1139" t="s">
        <v>123</v>
      </c>
      <c r="M53" s="756"/>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x14ac:dyDescent="0.25">
      <c r="A59" s="881"/>
      <c r="B59" s="761"/>
      <c r="C59" s="761"/>
      <c r="G59" s="761"/>
      <c r="H59" s="761"/>
      <c r="I59" s="882"/>
      <c r="L59" s="883"/>
      <c r="M59" s="761"/>
      <c r="O59" s="753"/>
      <c r="P59" s="753"/>
    </row>
    <row r="60" spans="1:16" s="1115" customFormat="1" ht="22.5" customHeight="1" x14ac:dyDescent="0.25">
      <c r="A60" s="1486" t="s">
        <v>125</v>
      </c>
      <c r="B60" s="1486"/>
      <c r="C60" s="1486"/>
      <c r="D60" s="879"/>
      <c r="E60" s="879"/>
      <c r="F60" s="1485" t="s">
        <v>126</v>
      </c>
      <c r="G60" s="1485"/>
      <c r="H60" s="1485"/>
      <c r="I60" s="1485" t="s">
        <v>126</v>
      </c>
      <c r="J60" s="1485"/>
      <c r="K60" s="879"/>
      <c r="L60" s="1139" t="s">
        <v>127</v>
      </c>
      <c r="M60" s="756"/>
      <c r="O60" s="753"/>
      <c r="P60" s="753"/>
    </row>
  </sheetData>
  <mergeCells count="68">
    <mergeCell ref="N10:T10"/>
    <mergeCell ref="A2:G2"/>
    <mergeCell ref="I2:L2"/>
    <mergeCell ref="A3:G3"/>
    <mergeCell ref="I3:L3"/>
    <mergeCell ref="I5:L5"/>
    <mergeCell ref="A6:L6"/>
    <mergeCell ref="A21:H21"/>
    <mergeCell ref="A7:L7"/>
    <mergeCell ref="E8:L8"/>
    <mergeCell ref="A9:D9"/>
    <mergeCell ref="E9:G9"/>
    <mergeCell ref="A10:B10"/>
    <mergeCell ref="E12:L12"/>
    <mergeCell ref="E15:L15"/>
    <mergeCell ref="A16:L16"/>
    <mergeCell ref="A17:L17"/>
    <mergeCell ref="L19:L20"/>
    <mergeCell ref="I18:J18"/>
    <mergeCell ref="I19:J19"/>
    <mergeCell ref="I20:J20"/>
    <mergeCell ref="I21:J21"/>
    <mergeCell ref="B30:C30"/>
    <mergeCell ref="G30:H30"/>
    <mergeCell ref="A22:K22"/>
    <mergeCell ref="B23:H23"/>
    <mergeCell ref="I23:L23"/>
    <mergeCell ref="G24:H24"/>
    <mergeCell ref="G25:H25"/>
    <mergeCell ref="L25:L26"/>
    <mergeCell ref="G26:H26"/>
    <mergeCell ref="A27:H27"/>
    <mergeCell ref="B28:H28"/>
    <mergeCell ref="I28:L28"/>
    <mergeCell ref="B29:C29"/>
    <mergeCell ref="G29:H29"/>
    <mergeCell ref="A31:J31"/>
    <mergeCell ref="A32:L32"/>
    <mergeCell ref="B33:E33"/>
    <mergeCell ref="G33:H33"/>
    <mergeCell ref="B34:E34"/>
    <mergeCell ref="G34:H34"/>
    <mergeCell ref="B35:E35"/>
    <mergeCell ref="G35:H35"/>
    <mergeCell ref="B36:E36"/>
    <mergeCell ref="G36:H36"/>
    <mergeCell ref="B37:E37"/>
    <mergeCell ref="G37:H37"/>
    <mergeCell ref="A38:J38"/>
    <mergeCell ref="A39:L39"/>
    <mergeCell ref="B40:E40"/>
    <mergeCell ref="B41:E41"/>
    <mergeCell ref="A45:J45"/>
    <mergeCell ref="L41:L44"/>
    <mergeCell ref="A42:A43"/>
    <mergeCell ref="B42:E42"/>
    <mergeCell ref="B44:E44"/>
    <mergeCell ref="B43:E43"/>
    <mergeCell ref="A47:J47"/>
    <mergeCell ref="A48:L48"/>
    <mergeCell ref="A49:L49"/>
    <mergeCell ref="A46:J46"/>
    <mergeCell ref="A60:C60"/>
    <mergeCell ref="F60:J60"/>
    <mergeCell ref="A50:J50"/>
    <mergeCell ref="A51:L51"/>
    <mergeCell ref="A52:C52"/>
    <mergeCell ref="F52:J52"/>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65"/>
  <sheetViews>
    <sheetView topLeftCell="A44"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63</v>
      </c>
    </row>
    <row r="2" spans="1:22" x14ac:dyDescent="0.25">
      <c r="A2" s="1561" t="s">
        <v>0</v>
      </c>
      <c r="B2" s="1561"/>
      <c r="C2" s="1561"/>
      <c r="D2" s="1561"/>
      <c r="E2" s="1561"/>
      <c r="F2" s="1561"/>
      <c r="G2" s="1561"/>
      <c r="H2" s="1145"/>
      <c r="I2" s="1436" t="s">
        <v>1</v>
      </c>
      <c r="J2" s="1436"/>
      <c r="K2" s="1436"/>
      <c r="L2" s="1436"/>
    </row>
    <row r="3" spans="1:22" x14ac:dyDescent="0.25">
      <c r="A3" s="1272" t="s">
        <v>2</v>
      </c>
      <c r="B3" s="1272"/>
      <c r="C3" s="1272"/>
      <c r="D3" s="1272"/>
      <c r="E3" s="1272"/>
      <c r="F3" s="1272"/>
      <c r="G3" s="1272"/>
      <c r="H3" s="1133"/>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10799</v>
      </c>
      <c r="F8" s="1442"/>
      <c r="G8" s="1442"/>
      <c r="H8" s="1442"/>
      <c r="I8" s="1442"/>
      <c r="J8" s="1442"/>
      <c r="K8" s="1442"/>
      <c r="L8" s="1442"/>
      <c r="N8" s="828"/>
      <c r="O8" s="823"/>
      <c r="P8" s="823"/>
    </row>
    <row r="9" spans="1:22" ht="34.5" customHeight="1" x14ac:dyDescent="0.25">
      <c r="A9" s="1443" t="s">
        <v>9</v>
      </c>
      <c r="B9" s="1443"/>
      <c r="C9" s="1443"/>
      <c r="D9" s="1443"/>
      <c r="E9" s="1444" t="s">
        <v>10800</v>
      </c>
      <c r="F9" s="1444"/>
      <c r="G9" s="1444"/>
      <c r="H9" s="1135"/>
      <c r="I9" s="1135"/>
      <c r="J9" s="1135"/>
      <c r="K9" s="1135"/>
      <c r="L9" s="1135"/>
      <c r="N9" s="828"/>
      <c r="O9" s="823"/>
      <c r="P9" s="823"/>
    </row>
    <row r="10" spans="1:22" ht="22.5" customHeight="1" x14ac:dyDescent="0.25">
      <c r="A10" s="1445" t="s">
        <v>11</v>
      </c>
      <c r="B10" s="1445"/>
      <c r="C10" s="1136"/>
      <c r="E10" s="75" t="s">
        <v>10619</v>
      </c>
      <c r="F10" s="832"/>
      <c r="G10" s="831"/>
      <c r="H10" s="831"/>
      <c r="I10" s="833"/>
      <c r="J10" s="832"/>
      <c r="K10" s="831"/>
      <c r="L10" s="834"/>
      <c r="N10" s="1269"/>
      <c r="O10" s="1269"/>
      <c r="P10" s="1269"/>
      <c r="Q10" s="1269"/>
      <c r="R10" s="1269"/>
      <c r="S10" s="1269"/>
      <c r="T10" s="1269"/>
    </row>
    <row r="11" spans="1:22" ht="22.5" x14ac:dyDescent="0.25">
      <c r="A11" s="1136" t="s">
        <v>13</v>
      </c>
      <c r="B11" s="1136"/>
      <c r="C11" s="1136"/>
      <c r="E11" s="891" t="s">
        <v>10801</v>
      </c>
      <c r="F11" s="832"/>
      <c r="G11" s="831"/>
      <c r="H11" s="831"/>
      <c r="I11" s="833"/>
      <c r="J11" s="832"/>
      <c r="K11" s="831"/>
      <c r="L11" s="834"/>
      <c r="N11" s="1132"/>
      <c r="O11" s="1132"/>
      <c r="P11" s="1132"/>
      <c r="Q11" s="1132"/>
      <c r="R11" s="1132"/>
      <c r="S11" s="1132"/>
      <c r="T11" s="1132"/>
    </row>
    <row r="12" spans="1:22" ht="81" customHeight="1" x14ac:dyDescent="0.25">
      <c r="A12" s="1136" t="s">
        <v>15</v>
      </c>
      <c r="B12" s="1136"/>
      <c r="C12" s="1136"/>
      <c r="E12" s="1532" t="s">
        <v>10461</v>
      </c>
      <c r="F12" s="1532"/>
      <c r="G12" s="1532"/>
      <c r="H12" s="1532"/>
      <c r="I12" s="1532"/>
      <c r="J12" s="1532"/>
      <c r="K12" s="1532"/>
      <c r="L12" s="1532"/>
      <c r="N12" s="1132"/>
      <c r="O12" s="1132"/>
      <c r="P12" s="1132"/>
      <c r="Q12" s="1132"/>
      <c r="R12" s="1132"/>
      <c r="S12" s="1132"/>
      <c r="T12" s="1132"/>
    </row>
    <row r="13" spans="1:22" ht="22.5" customHeight="1" x14ac:dyDescent="0.25">
      <c r="A13" s="1136" t="s">
        <v>17</v>
      </c>
      <c r="B13" s="1136"/>
      <c r="C13" s="1136"/>
      <c r="E13" s="836">
        <f>I22</f>
        <v>722.6</v>
      </c>
      <c r="F13" s="1136" t="s">
        <v>367</v>
      </c>
      <c r="G13" s="831"/>
      <c r="H13" s="831"/>
      <c r="I13" s="833"/>
      <c r="J13" s="832"/>
      <c r="K13" s="831"/>
      <c r="L13" s="834"/>
      <c r="N13" s="1132"/>
      <c r="O13" s="1132"/>
      <c r="P13" s="1132"/>
      <c r="Q13" s="1132"/>
      <c r="R13" s="1132"/>
      <c r="S13" s="1132"/>
      <c r="T13" s="1132"/>
    </row>
    <row r="14" spans="1:22" ht="22.5" customHeight="1" x14ac:dyDescent="0.25">
      <c r="A14" s="1136" t="s">
        <v>19</v>
      </c>
      <c r="B14" s="1136"/>
      <c r="C14" s="1136"/>
      <c r="E14" s="75" t="s">
        <v>10804</v>
      </c>
      <c r="F14" s="832"/>
      <c r="G14" s="831"/>
      <c r="H14" s="831"/>
      <c r="I14" s="833"/>
      <c r="J14" s="832"/>
      <c r="K14" s="831"/>
      <c r="L14" s="834"/>
      <c r="N14" s="1132"/>
      <c r="O14" s="1132"/>
      <c r="P14" s="1132"/>
      <c r="Q14" s="1132"/>
      <c r="R14" s="1132"/>
      <c r="S14" s="1132"/>
      <c r="T14" s="1132"/>
    </row>
    <row r="15" spans="1:22" ht="135.75" customHeight="1" x14ac:dyDescent="0.25">
      <c r="A15" s="1136" t="s">
        <v>21</v>
      </c>
      <c r="B15" s="1136"/>
      <c r="C15" s="1136"/>
      <c r="E15" s="1446" t="s">
        <v>10798</v>
      </c>
      <c r="F15" s="1447"/>
      <c r="G15" s="1447"/>
      <c r="H15" s="1447"/>
      <c r="I15" s="1447"/>
      <c r="J15" s="1447"/>
      <c r="K15" s="1447"/>
      <c r="L15" s="1447"/>
      <c r="N15" s="1132"/>
      <c r="O15" s="1132"/>
      <c r="P15" s="1132"/>
      <c r="Q15" s="1132"/>
      <c r="R15" s="1132"/>
      <c r="S15" s="1132"/>
      <c r="T15" s="1132"/>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00.5" customHeight="1" x14ac:dyDescent="0.25">
      <c r="A18" s="1138" t="s">
        <v>25</v>
      </c>
      <c r="B18" s="1138" t="s">
        <v>26</v>
      </c>
      <c r="C18" s="1138" t="s">
        <v>27</v>
      </c>
      <c r="D18" s="1141" t="s">
        <v>10361</v>
      </c>
      <c r="E18" s="1141" t="s">
        <v>29</v>
      </c>
      <c r="F18" s="1141" t="s">
        <v>30</v>
      </c>
      <c r="G18" s="1141" t="s">
        <v>10362</v>
      </c>
      <c r="H18" s="1141" t="s">
        <v>10745</v>
      </c>
      <c r="I18" s="1562" t="s">
        <v>10363</v>
      </c>
      <c r="J18" s="1563"/>
      <c r="K18" s="1170" t="s">
        <v>10364</v>
      </c>
      <c r="L18" s="49" t="s">
        <v>10802</v>
      </c>
      <c r="M18" s="1093">
        <v>550000</v>
      </c>
      <c r="N18" s="1007"/>
      <c r="O18" s="1007"/>
      <c r="P18" s="1007"/>
      <c r="Q18" s="1007"/>
      <c r="R18" s="1007"/>
      <c r="S18" s="1007"/>
      <c r="T18" s="1007"/>
    </row>
    <row r="19" spans="1:20" s="1016" customFormat="1" ht="51" customHeight="1" x14ac:dyDescent="0.25">
      <c r="A19" s="1533">
        <v>1</v>
      </c>
      <c r="B19" s="36">
        <v>553</v>
      </c>
      <c r="C19" s="36">
        <v>86</v>
      </c>
      <c r="D19" s="35" t="s">
        <v>18</v>
      </c>
      <c r="E19" s="901" t="s">
        <v>10783</v>
      </c>
      <c r="F19" s="1046">
        <v>2</v>
      </c>
      <c r="G19" s="1154">
        <f>0.3*550000</f>
        <v>165000</v>
      </c>
      <c r="H19" s="1116">
        <v>1.19</v>
      </c>
      <c r="I19" s="1510">
        <v>323.7</v>
      </c>
      <c r="J19" s="1511"/>
      <c r="K19" s="844">
        <f>ROUND(G19*H19*I19,)</f>
        <v>63558495</v>
      </c>
      <c r="L19" s="1142" t="str">
        <f>E12</f>
        <v>Đường Xuân Phú - Xuân Tây - đoạn Ngã ba Trung tâm cai nghiện Xuân Phú đến Ranh giới xã Xuân Đông</v>
      </c>
      <c r="M19" s="1062">
        <f>M18*1.19</f>
        <v>654500</v>
      </c>
      <c r="N19" s="1007"/>
      <c r="O19" s="1007"/>
      <c r="P19" s="1007"/>
      <c r="Q19" s="1007"/>
      <c r="R19" s="1007"/>
      <c r="S19" s="1007"/>
      <c r="T19" s="1007"/>
    </row>
    <row r="20" spans="1:20" s="1016" customFormat="1" ht="34.5" customHeight="1" x14ac:dyDescent="0.25">
      <c r="A20" s="1534"/>
      <c r="B20" s="36">
        <v>553</v>
      </c>
      <c r="C20" s="36">
        <v>86</v>
      </c>
      <c r="D20" s="35" t="s">
        <v>18</v>
      </c>
      <c r="E20" s="901" t="s">
        <v>10783</v>
      </c>
      <c r="F20" s="1046">
        <v>2</v>
      </c>
      <c r="G20" s="1154">
        <f>0.3*550000</f>
        <v>165000</v>
      </c>
      <c r="H20" s="1116">
        <v>1.19</v>
      </c>
      <c r="I20" s="1510">
        <v>107.9</v>
      </c>
      <c r="J20" s="1511">
        <v>1</v>
      </c>
      <c r="K20" s="844">
        <f t="shared" ref="K20:K21" si="0">ROUND(G20*H20*I20,)</f>
        <v>21186165</v>
      </c>
      <c r="L20" s="1140" t="s">
        <v>10640</v>
      </c>
      <c r="M20" s="1062"/>
      <c r="N20" s="1007"/>
      <c r="O20" s="1007"/>
      <c r="P20" s="1007"/>
      <c r="Q20" s="1007"/>
      <c r="R20" s="1007"/>
      <c r="S20" s="1007"/>
      <c r="T20" s="1007"/>
    </row>
    <row r="21" spans="1:20" s="1016" customFormat="1" ht="48.75" customHeight="1" x14ac:dyDescent="0.25">
      <c r="A21" s="1143">
        <v>2</v>
      </c>
      <c r="B21" s="36">
        <v>73</v>
      </c>
      <c r="C21" s="36">
        <v>86</v>
      </c>
      <c r="D21" s="35" t="s">
        <v>18</v>
      </c>
      <c r="E21" s="901" t="s">
        <v>10428</v>
      </c>
      <c r="F21" s="1046">
        <v>2</v>
      </c>
      <c r="G21" s="1154">
        <f>0.3*550000</f>
        <v>165000</v>
      </c>
      <c r="H21" s="1116">
        <v>1.19</v>
      </c>
      <c r="I21" s="1510">
        <v>291</v>
      </c>
      <c r="J21" s="1511">
        <v>1</v>
      </c>
      <c r="K21" s="844">
        <f t="shared" si="0"/>
        <v>57137850</v>
      </c>
      <c r="L21" s="1142" t="str">
        <f>L19</f>
        <v>Đường Xuân Phú - Xuân Tây - đoạn Ngã ba Trung tâm cai nghiện Xuân Phú đến Ranh giới xã Xuân Đông</v>
      </c>
      <c r="M21" s="1062"/>
      <c r="N21" s="1007"/>
      <c r="O21" s="1007"/>
      <c r="P21" s="1007"/>
      <c r="Q21" s="1007"/>
      <c r="R21" s="1007"/>
      <c r="S21" s="1007"/>
      <c r="T21" s="1007"/>
    </row>
    <row r="22" spans="1:20" ht="33.75" customHeight="1" x14ac:dyDescent="0.25">
      <c r="A22" s="1480" t="s">
        <v>39</v>
      </c>
      <c r="B22" s="1480"/>
      <c r="C22" s="1480"/>
      <c r="D22" s="1480"/>
      <c r="E22" s="1480"/>
      <c r="F22" s="1480"/>
      <c r="G22" s="1480"/>
      <c r="H22" s="1480"/>
      <c r="I22" s="1512">
        <f>SUM(I19:I21)</f>
        <v>722.6</v>
      </c>
      <c r="J22" s="1513"/>
      <c r="K22" s="848">
        <f>SUM(K19:K21)</f>
        <v>141882510</v>
      </c>
      <c r="L22" s="849"/>
      <c r="N22" s="1007"/>
      <c r="O22" s="1007"/>
      <c r="P22" s="1007"/>
      <c r="Q22" s="1007"/>
      <c r="R22" s="1007"/>
      <c r="S22" s="1007"/>
      <c r="T22" s="1007"/>
    </row>
    <row r="23" spans="1:20" ht="54" customHeight="1" x14ac:dyDescent="0.25">
      <c r="A23" s="1457" t="s">
        <v>10460</v>
      </c>
      <c r="B23" s="1280"/>
      <c r="C23" s="1280"/>
      <c r="D23" s="1280"/>
      <c r="E23" s="1280"/>
      <c r="F23" s="1280"/>
      <c r="G23" s="1280"/>
      <c r="H23" s="1280"/>
      <c r="I23" s="1280"/>
      <c r="J23" s="1280"/>
      <c r="K23" s="1280"/>
      <c r="L23" s="49" t="s">
        <v>41</v>
      </c>
    </row>
    <row r="24" spans="1:20" ht="52.5" customHeight="1" x14ac:dyDescent="0.25">
      <c r="A24" s="50">
        <v>1</v>
      </c>
      <c r="B24" s="1506" t="s">
        <v>42</v>
      </c>
      <c r="C24" s="1506"/>
      <c r="D24" s="1506"/>
      <c r="E24" s="1506"/>
      <c r="F24" s="1506"/>
      <c r="G24" s="1506"/>
      <c r="H24" s="1506"/>
      <c r="I24" s="1292" t="s">
        <v>43</v>
      </c>
      <c r="J24" s="1292"/>
      <c r="K24" s="1292"/>
      <c r="L24" s="1292"/>
    </row>
    <row r="25" spans="1:20" ht="58.5" customHeight="1" x14ac:dyDescent="0.25">
      <c r="A25" s="1095"/>
      <c r="B25" s="850" t="s">
        <v>26</v>
      </c>
      <c r="C25" s="851" t="s">
        <v>27</v>
      </c>
      <c r="D25" s="1146" t="s">
        <v>10361</v>
      </c>
      <c r="E25" s="1146" t="s">
        <v>29</v>
      </c>
      <c r="F25" s="1146" t="s">
        <v>30</v>
      </c>
      <c r="G25" s="1564" t="s">
        <v>31</v>
      </c>
      <c r="H25" s="1564"/>
      <c r="I25" s="1098" t="s">
        <v>33</v>
      </c>
      <c r="J25" s="1146" t="s">
        <v>44</v>
      </c>
      <c r="K25" s="1146" t="s">
        <v>35</v>
      </c>
      <c r="L25" s="49" t="s">
        <v>41</v>
      </c>
      <c r="M25" s="1134"/>
    </row>
    <row r="26" spans="1:20" ht="35.25" customHeight="1" x14ac:dyDescent="0.25">
      <c r="A26" s="1489">
        <f t="shared" ref="A26:G26" si="1">A19</f>
        <v>1</v>
      </c>
      <c r="B26" s="1147">
        <f t="shared" si="1"/>
        <v>553</v>
      </c>
      <c r="C26" s="36">
        <f t="shared" si="1"/>
        <v>86</v>
      </c>
      <c r="D26" s="1147" t="str">
        <f t="shared" si="1"/>
        <v>m²</v>
      </c>
      <c r="E26" s="1147" t="str">
        <f t="shared" si="1"/>
        <v>LUC</v>
      </c>
      <c r="F26" s="60">
        <f t="shared" si="1"/>
        <v>2</v>
      </c>
      <c r="G26" s="1558">
        <f t="shared" si="1"/>
        <v>165000</v>
      </c>
      <c r="H26" s="1558"/>
      <c r="I26" s="1100">
        <f>I19</f>
        <v>323.7</v>
      </c>
      <c r="J26" s="839">
        <v>1.5</v>
      </c>
      <c r="K26" s="1101">
        <f>G26*I26*J26</f>
        <v>80115750</v>
      </c>
      <c r="L26" s="1521" t="s">
        <v>10367</v>
      </c>
      <c r="M26" s="1134"/>
    </row>
    <row r="27" spans="1:20" ht="35.25" customHeight="1" x14ac:dyDescent="0.25">
      <c r="A27" s="1490"/>
      <c r="B27" s="1147">
        <f t="shared" ref="B27:G28" si="2">B20</f>
        <v>553</v>
      </c>
      <c r="C27" s="36">
        <f t="shared" si="2"/>
        <v>86</v>
      </c>
      <c r="D27" s="1147" t="str">
        <f t="shared" si="2"/>
        <v>m²</v>
      </c>
      <c r="E27" s="1147" t="str">
        <f t="shared" si="2"/>
        <v>LUC</v>
      </c>
      <c r="F27" s="60">
        <f t="shared" si="2"/>
        <v>2</v>
      </c>
      <c r="G27" s="1558">
        <f t="shared" si="2"/>
        <v>165000</v>
      </c>
      <c r="H27" s="1558"/>
      <c r="I27" s="1100">
        <f>I20</f>
        <v>107.9</v>
      </c>
      <c r="J27" s="839">
        <v>1.5</v>
      </c>
      <c r="K27" s="1101">
        <f>G27*I27*J27</f>
        <v>26705250</v>
      </c>
      <c r="L27" s="1529"/>
      <c r="M27" s="1134"/>
    </row>
    <row r="28" spans="1:20" ht="35.25" customHeight="1" x14ac:dyDescent="0.25">
      <c r="A28" s="1147">
        <f>A21</f>
        <v>2</v>
      </c>
      <c r="B28" s="1147">
        <f t="shared" si="2"/>
        <v>73</v>
      </c>
      <c r="C28" s="36">
        <f t="shared" si="2"/>
        <v>86</v>
      </c>
      <c r="D28" s="1147" t="str">
        <f t="shared" si="2"/>
        <v>m²</v>
      </c>
      <c r="E28" s="1147" t="str">
        <f t="shared" si="2"/>
        <v>HNK</v>
      </c>
      <c r="F28" s="60">
        <f t="shared" si="2"/>
        <v>2</v>
      </c>
      <c r="G28" s="1558">
        <f t="shared" si="2"/>
        <v>165000</v>
      </c>
      <c r="H28" s="1558"/>
      <c r="I28" s="1100">
        <f>I21</f>
        <v>291</v>
      </c>
      <c r="J28" s="839">
        <v>1.5</v>
      </c>
      <c r="K28" s="1101">
        <f>G28*I28*J28</f>
        <v>72022500</v>
      </c>
      <c r="L28" s="1529"/>
      <c r="M28" s="1134"/>
    </row>
    <row r="29" spans="1:20" s="116" customFormat="1" ht="33" customHeight="1" x14ac:dyDescent="0.25">
      <c r="A29" s="1289" t="s">
        <v>10368</v>
      </c>
      <c r="B29" s="1289"/>
      <c r="C29" s="1289"/>
      <c r="D29" s="1289"/>
      <c r="E29" s="1289"/>
      <c r="F29" s="1289"/>
      <c r="G29" s="1289"/>
      <c r="H29" s="1289"/>
      <c r="I29" s="846">
        <f>SUM(I26:I28)</f>
        <v>722.6</v>
      </c>
      <c r="J29" s="893"/>
      <c r="K29" s="894">
        <f>SUM(K26:K28)</f>
        <v>178843500</v>
      </c>
      <c r="L29" s="895"/>
      <c r="M29" s="1134"/>
      <c r="O29" s="896"/>
      <c r="P29" s="896"/>
    </row>
    <row r="30" spans="1:20" s="67" customFormat="1" ht="45.75" customHeight="1" x14ac:dyDescent="0.25">
      <c r="A30" s="50">
        <v>2</v>
      </c>
      <c r="B30" s="1294" t="s">
        <v>10369</v>
      </c>
      <c r="C30" s="1294"/>
      <c r="D30" s="1294"/>
      <c r="E30" s="1294"/>
      <c r="F30" s="1294"/>
      <c r="G30" s="1294"/>
      <c r="H30" s="1294"/>
      <c r="I30" s="1295" t="s">
        <v>10370</v>
      </c>
      <c r="J30" s="1468"/>
      <c r="K30" s="1468"/>
      <c r="L30" s="1468"/>
      <c r="M30" s="856"/>
      <c r="O30" s="857"/>
      <c r="P30" s="857"/>
    </row>
    <row r="31" spans="1:20" s="1016" customFormat="1" ht="67.5" customHeight="1" x14ac:dyDescent="0.25">
      <c r="A31" s="1147"/>
      <c r="B31" s="1564" t="s">
        <v>10371</v>
      </c>
      <c r="C31" s="1564"/>
      <c r="D31" s="1146" t="s">
        <v>50</v>
      </c>
      <c r="E31" s="1146" t="s">
        <v>51</v>
      </c>
      <c r="F31" s="1146" t="s">
        <v>52</v>
      </c>
      <c r="G31" s="1564" t="s">
        <v>53</v>
      </c>
      <c r="H31" s="1564"/>
      <c r="I31" s="1102" t="s">
        <v>54</v>
      </c>
      <c r="J31" s="1146" t="s">
        <v>44</v>
      </c>
      <c r="K31" s="1103" t="s">
        <v>35</v>
      </c>
      <c r="L31" s="861" t="s">
        <v>41</v>
      </c>
      <c r="M31" s="821"/>
      <c r="O31" s="862"/>
      <c r="P31" s="862"/>
    </row>
    <row r="32" spans="1:20" ht="34.5" customHeight="1" x14ac:dyDescent="0.25">
      <c r="A32" s="1147"/>
      <c r="B32" s="1285" t="s">
        <v>10372</v>
      </c>
      <c r="C32" s="1285"/>
      <c r="D32" s="1147"/>
      <c r="E32" s="1147" t="s">
        <v>56</v>
      </c>
      <c r="F32" s="1147">
        <v>6</v>
      </c>
      <c r="G32" s="1565">
        <f>20000*30</f>
        <v>600000</v>
      </c>
      <c r="H32" s="1565"/>
      <c r="I32" s="1147">
        <v>2</v>
      </c>
      <c r="J32" s="727">
        <v>0.5</v>
      </c>
      <c r="K32" s="1105">
        <f>F32*G32*I32*J32</f>
        <v>3600000</v>
      </c>
      <c r="L32" s="74"/>
      <c r="M32" s="1042"/>
      <c r="O32" s="823"/>
      <c r="P32" s="823"/>
    </row>
    <row r="33" spans="1:17" ht="30.75" customHeight="1" x14ac:dyDescent="0.25">
      <c r="A33" s="1289" t="s">
        <v>10373</v>
      </c>
      <c r="B33" s="1289"/>
      <c r="C33" s="1289"/>
      <c r="D33" s="1289"/>
      <c r="E33" s="1289"/>
      <c r="F33" s="1289"/>
      <c r="G33" s="1289"/>
      <c r="H33" s="1289"/>
      <c r="I33" s="1289"/>
      <c r="J33" s="1289"/>
      <c r="K33" s="76">
        <f>K29+K32</f>
        <v>182443500</v>
      </c>
      <c r="L33" s="74"/>
      <c r="M33" s="822"/>
    </row>
    <row r="34" spans="1:17" ht="43.5" hidden="1" customHeight="1" x14ac:dyDescent="0.25">
      <c r="A34" s="1470" t="s">
        <v>10566</v>
      </c>
      <c r="B34" s="1470"/>
      <c r="C34" s="1470"/>
      <c r="D34" s="1470"/>
      <c r="E34" s="1470"/>
      <c r="F34" s="1470"/>
      <c r="G34" s="1470"/>
      <c r="H34" s="1470"/>
      <c r="I34" s="1470"/>
      <c r="J34" s="1470"/>
      <c r="K34" s="1470"/>
      <c r="L34" s="1470"/>
    </row>
    <row r="35" spans="1:17" ht="41.25" hidden="1" customHeight="1" x14ac:dyDescent="0.25">
      <c r="A35" s="851" t="s">
        <v>25</v>
      </c>
      <c r="B35" s="1507" t="s">
        <v>58</v>
      </c>
      <c r="C35" s="1507"/>
      <c r="D35" s="1507"/>
      <c r="E35" s="1507"/>
      <c r="F35" s="1141" t="s">
        <v>60</v>
      </c>
      <c r="G35" s="1480" t="s">
        <v>31</v>
      </c>
      <c r="H35" s="1480"/>
      <c r="I35" s="865" t="s">
        <v>61</v>
      </c>
      <c r="J35" s="866" t="s">
        <v>34</v>
      </c>
      <c r="K35" s="1138" t="s">
        <v>35</v>
      </c>
      <c r="L35" s="853" t="s">
        <v>41</v>
      </c>
    </row>
    <row r="36" spans="1:17" ht="40.5" hidden="1" customHeight="1" x14ac:dyDescent="0.25">
      <c r="A36" s="1147">
        <v>1</v>
      </c>
      <c r="B36" s="1508" t="str">
        <f>'vật kiến trúc 2026'!B440</f>
        <v>Đồng hồ điện phụ</v>
      </c>
      <c r="C36" s="1508"/>
      <c r="D36" s="1508"/>
      <c r="E36" s="1508"/>
      <c r="F36" s="1106" t="str">
        <f>VLOOKUP(B36,'[3]vật kiến trúc 2026'!$B$3:$D$442,2,0)</f>
        <v>cái</v>
      </c>
      <c r="G36" s="1566">
        <f>VLOOKUP(B36,'[3]vật kiến trúc 2026'!B31:$D$442,3,0)</f>
        <v>750000</v>
      </c>
      <c r="H36" s="1566"/>
      <c r="I36" s="936">
        <v>1</v>
      </c>
      <c r="J36" s="868">
        <v>0.8</v>
      </c>
      <c r="K36" s="844">
        <f t="shared" ref="K36:K39" si="3">ROUND(G36*I36*J36,)</f>
        <v>600000</v>
      </c>
      <c r="L36" s="869" t="e">
        <f>VLOOKUP(B36,'[3]vật kiến trúc 2026'!B32:$L$442,4,0)</f>
        <v>#REF!</v>
      </c>
    </row>
    <row r="37" spans="1:17" ht="40.5" hidden="1" customHeight="1" x14ac:dyDescent="0.25">
      <c r="A37" s="1147">
        <v>2</v>
      </c>
      <c r="B37" s="1508" t="str">
        <f>'vật kiến trúc 2026'!B277</f>
        <v>Trụ sắt tráng kẽm D90 cao 6m</v>
      </c>
      <c r="C37" s="1508"/>
      <c r="D37" s="1508"/>
      <c r="E37" s="1508"/>
      <c r="F37" s="1106" t="str">
        <f>VLOOKUP(B37,'[3]vật kiến trúc 2026'!$B$3:$D$442,2,0)</f>
        <v>trụ</v>
      </c>
      <c r="G37" s="1566">
        <f>VLOOKUP(B37,'[3]vật kiến trúc 2026'!B32:$D$442,3,0)</f>
        <v>864000</v>
      </c>
      <c r="H37" s="1566"/>
      <c r="I37" s="936">
        <v>4</v>
      </c>
      <c r="J37" s="868">
        <v>0.8</v>
      </c>
      <c r="K37" s="844">
        <f t="shared" si="3"/>
        <v>2764800</v>
      </c>
      <c r="L37" s="869" t="str">
        <f>VLOOKUP(B37,'[3]vật kiến trúc 2026'!B33:$L$442,4,0)</f>
        <v>áp bằng trụ điện bằng ống sắt tráng kẽm D90</v>
      </c>
    </row>
    <row r="38" spans="1:17" ht="40.5" hidden="1" customHeight="1" x14ac:dyDescent="0.25">
      <c r="A38" s="1147">
        <v>3</v>
      </c>
      <c r="B38" s="1508" t="str">
        <f>'vật kiến trúc 2026'!B35</f>
        <v>Giếng khoan Ф 140, ống chống nhựa</v>
      </c>
      <c r="C38" s="1508"/>
      <c r="D38" s="1508"/>
      <c r="E38" s="1508"/>
      <c r="F38" s="1106" t="str">
        <f>VLOOKUP(B38,'[3]vật kiến trúc 2026'!$B$3:$D$442,2,0)</f>
        <v>mét</v>
      </c>
      <c r="G38" s="1566">
        <f>VLOOKUP(B38,'[3]vật kiến trúc 2026'!B33:$D$442,3,0)</f>
        <v>864000</v>
      </c>
      <c r="H38" s="1566"/>
      <c r="I38" s="906">
        <v>69</v>
      </c>
      <c r="J38" s="868">
        <v>0.8</v>
      </c>
      <c r="K38" s="844">
        <f t="shared" si="3"/>
        <v>47692800</v>
      </c>
      <c r="L38" s="869" t="e">
        <f>VLOOKUP(B38,'[3]vật kiến trúc 2026'!B34:$L$442,4,0)</f>
        <v>#REF!</v>
      </c>
    </row>
    <row r="39" spans="1:17" ht="40.5" hidden="1" customHeight="1" x14ac:dyDescent="0.25">
      <c r="A39" s="1147">
        <v>4</v>
      </c>
      <c r="B39" s="1508" t="str">
        <f>B38</f>
        <v>Giếng khoan Ф 140, ống chống nhựa</v>
      </c>
      <c r="C39" s="1508"/>
      <c r="D39" s="1508"/>
      <c r="E39" s="1508"/>
      <c r="F39" s="1106" t="str">
        <f>VLOOKUP(B39,'[3]vật kiến trúc 2026'!$B$3:$D$442,2,0)</f>
        <v>mét</v>
      </c>
      <c r="G39" s="1566">
        <f>VLOOKUP(B39,'[3]vật kiến trúc 2026'!B34:$D$442,3,0)</f>
        <v>864000</v>
      </c>
      <c r="H39" s="1566"/>
      <c r="I39" s="906">
        <v>48</v>
      </c>
      <c r="J39" s="868">
        <v>0.8</v>
      </c>
      <c r="K39" s="844">
        <f t="shared" si="3"/>
        <v>33177600</v>
      </c>
      <c r="L39" s="869" t="e">
        <f>VLOOKUP(B39,'[3]vật kiến trúc 2026'!B35:$L$442,4,0)</f>
        <v>#REF!</v>
      </c>
    </row>
    <row r="40" spans="1:17" ht="23.25" hidden="1" customHeight="1" x14ac:dyDescent="0.25">
      <c r="A40" s="1480" t="s">
        <v>85</v>
      </c>
      <c r="B40" s="1480"/>
      <c r="C40" s="1480"/>
      <c r="D40" s="1480"/>
      <c r="E40" s="1480"/>
      <c r="F40" s="1480"/>
      <c r="G40" s="1480"/>
      <c r="H40" s="1480"/>
      <c r="I40" s="1480"/>
      <c r="J40" s="1480"/>
      <c r="K40" s="871"/>
      <c r="L40" s="872"/>
    </row>
    <row r="41" spans="1:17" ht="46.5" customHeight="1" x14ac:dyDescent="0.25">
      <c r="A41" s="1481" t="s">
        <v>10573</v>
      </c>
      <c r="B41" s="1481"/>
      <c r="C41" s="1481"/>
      <c r="D41" s="1481"/>
      <c r="E41" s="1481"/>
      <c r="F41" s="1481"/>
      <c r="G41" s="1481"/>
      <c r="H41" s="1481"/>
      <c r="I41" s="1481"/>
      <c r="J41" s="1481"/>
      <c r="K41" s="1481"/>
      <c r="L41" s="1481"/>
      <c r="M41" s="928">
        <f>M46-N46</f>
        <v>242.98079231692677</v>
      </c>
      <c r="N41" s="1107">
        <f>M41*H43/10000</f>
        <v>20.240300000000001</v>
      </c>
      <c r="O41" s="931"/>
    </row>
    <row r="42" spans="1:17" ht="56.25" customHeight="1" x14ac:dyDescent="0.25">
      <c r="A42" s="1138" t="s">
        <v>25</v>
      </c>
      <c r="B42" s="1480" t="s">
        <v>87</v>
      </c>
      <c r="C42" s="1480"/>
      <c r="D42" s="1480"/>
      <c r="E42" s="1480"/>
      <c r="F42" s="1138" t="s">
        <v>60</v>
      </c>
      <c r="G42" s="1138" t="s">
        <v>31</v>
      </c>
      <c r="H42" s="1141" t="s">
        <v>10516</v>
      </c>
      <c r="I42" s="865" t="s">
        <v>61</v>
      </c>
      <c r="J42" s="866" t="s">
        <v>34</v>
      </c>
      <c r="K42" s="1138" t="s">
        <v>35</v>
      </c>
      <c r="L42" s="853" t="s">
        <v>41</v>
      </c>
      <c r="M42" s="1091">
        <f>I19+I21</f>
        <v>614.70000000000005</v>
      </c>
      <c r="N42" s="1160">
        <f>I45*10000/H45</f>
        <v>24.009603841536613</v>
      </c>
      <c r="O42" s="927"/>
      <c r="P42" s="928"/>
      <c r="Q42" s="1108"/>
    </row>
    <row r="43" spans="1:17" ht="76.5" customHeight="1" x14ac:dyDescent="0.25">
      <c r="A43" s="1150">
        <v>1</v>
      </c>
      <c r="B43" s="1474" t="s">
        <v>3152</v>
      </c>
      <c r="C43" s="1475"/>
      <c r="D43" s="1475"/>
      <c r="E43" s="1476"/>
      <c r="F43" s="1106" t="str">
        <f>VLOOKUP(B43,'[3]CÂY TRỒNG 2026'!$B$3:$D$10269,2,0)</f>
        <v>cây</v>
      </c>
      <c r="G43" s="1106">
        <f>VLOOKUP(B43,'[3]CÂY TRỒNG 2026'!$B$3:$D$10269,3,0)</f>
        <v>1033664</v>
      </c>
      <c r="H43" s="909">
        <f>VLOOKUP(B43,'CÂY TRỒNG 2026'!$B$3:$E$9990,4,0)</f>
        <v>833</v>
      </c>
      <c r="I43" s="867">
        <v>4</v>
      </c>
      <c r="J43" s="727">
        <v>1</v>
      </c>
      <c r="K43" s="905">
        <f t="shared" ref="K43" si="4">ROUND(G43*I43*J43,)</f>
        <v>4134656</v>
      </c>
      <c r="L43" s="1539" t="s">
        <v>10805</v>
      </c>
      <c r="M43" s="1048"/>
      <c r="N43" s="1110">
        <f>I43*10000/H43</f>
        <v>48.019207683073226</v>
      </c>
      <c r="Q43" s="1111"/>
    </row>
    <row r="44" spans="1:17" ht="48" customHeight="1" x14ac:dyDescent="0.25">
      <c r="A44" s="1147">
        <v>2</v>
      </c>
      <c r="B44" s="1474" t="s">
        <v>3966</v>
      </c>
      <c r="C44" s="1475"/>
      <c r="D44" s="1475"/>
      <c r="E44" s="1476"/>
      <c r="F44" s="1106" t="str">
        <f>VLOOKUP(B44,'[3]CÂY TRỒNG 2026'!$B$3:$D$10269,2,0)</f>
        <v>cây</v>
      </c>
      <c r="G44" s="1106">
        <f>VLOOKUP(B44,'[3]CÂY TRỒNG 2026'!$B$3:$D$10269,3,0)</f>
        <v>486039</v>
      </c>
      <c r="H44" s="909">
        <f>VLOOKUP(B44,'CÂY TRỒNG 2026'!$B$3:$E$9990,4,0)</f>
        <v>833</v>
      </c>
      <c r="I44" s="867">
        <v>20</v>
      </c>
      <c r="J44" s="727">
        <v>1</v>
      </c>
      <c r="K44" s="905">
        <f>ROUND(G44*I44*J44,)</f>
        <v>9720780</v>
      </c>
      <c r="L44" s="1553"/>
      <c r="M44" s="1048">
        <f>M46*H44/10000</f>
        <v>24.240300000000001</v>
      </c>
      <c r="N44" s="1110">
        <f>I44*10000/H44</f>
        <v>240.09603841536614</v>
      </c>
      <c r="Q44" s="1111"/>
    </row>
    <row r="45" spans="1:17" ht="63.75" customHeight="1" x14ac:dyDescent="0.25">
      <c r="A45" s="1147">
        <v>3</v>
      </c>
      <c r="B45" s="1474" t="s">
        <v>3966</v>
      </c>
      <c r="C45" s="1475"/>
      <c r="D45" s="1475"/>
      <c r="E45" s="1476"/>
      <c r="F45" s="1106" t="str">
        <f>VLOOKUP(B45,'[3]CÂY TRỒNG 2026'!$B$3:$D$10269,2,0)</f>
        <v>cây</v>
      </c>
      <c r="G45" s="1106">
        <f>VLOOKUP(B45,'[3]CÂY TRỒNG 2026'!$B$3:$D$10269,3,0)</f>
        <v>486039</v>
      </c>
      <c r="H45" s="909">
        <f>VLOOKUP(B45,'CÂY TRỒNG 2026'!$B$3:$E$9990,4,0)</f>
        <v>833</v>
      </c>
      <c r="I45" s="867">
        <v>2</v>
      </c>
      <c r="J45" s="727">
        <v>0.8</v>
      </c>
      <c r="K45" s="905">
        <f>ROUND(G45*I45*J45,)</f>
        <v>777662</v>
      </c>
      <c r="L45" s="1584" t="s">
        <v>10806</v>
      </c>
      <c r="M45" s="1048">
        <f>I19</f>
        <v>323.7</v>
      </c>
      <c r="N45" s="1110">
        <f>I45*10000/H45</f>
        <v>24.009603841536613</v>
      </c>
      <c r="Q45" s="1111"/>
    </row>
    <row r="46" spans="1:17" ht="62.25" customHeight="1" x14ac:dyDescent="0.25">
      <c r="A46" s="1150">
        <v>4</v>
      </c>
      <c r="B46" s="1474" t="s">
        <v>201</v>
      </c>
      <c r="C46" s="1475"/>
      <c r="D46" s="1475"/>
      <c r="E46" s="1476"/>
      <c r="F46" s="1106" t="str">
        <f>VLOOKUP(B46,'[3]CÂY TRỒNG 2026'!$B$3:$D$10269,2,0)</f>
        <v>ha</v>
      </c>
      <c r="G46" s="1106">
        <f>VLOOKUP(B46,'[3]CÂY TRỒNG 2026'!$B$3:$D$10269,3,0)</f>
        <v>280000000</v>
      </c>
      <c r="H46" s="909">
        <f>VLOOKUP(B46,'CÂY TRỒNG 2026'!$B$3:$E$9990,4,0)</f>
        <v>0</v>
      </c>
      <c r="I46" s="938">
        <f>10/10000</f>
        <v>1E-3</v>
      </c>
      <c r="J46" s="727">
        <v>0.8</v>
      </c>
      <c r="K46" s="905">
        <f>ROUND(G46*I46*J46,)</f>
        <v>224000</v>
      </c>
      <c r="L46" s="1585"/>
      <c r="M46" s="1048">
        <f>I21</f>
        <v>291</v>
      </c>
      <c r="N46" s="1110">
        <f>SUM(N43:N43)</f>
        <v>48.019207683073226</v>
      </c>
      <c r="Q46" s="1111"/>
    </row>
    <row r="47" spans="1:17" ht="62.25" customHeight="1" x14ac:dyDescent="0.25">
      <c r="A47" s="1489">
        <v>5</v>
      </c>
      <c r="B47" s="1474" t="s">
        <v>9338</v>
      </c>
      <c r="C47" s="1475"/>
      <c r="D47" s="1475"/>
      <c r="E47" s="1476"/>
      <c r="F47" s="1106" t="str">
        <f>VLOOKUP(B47,'[3]CÂY TRỒNG 2026'!$B$3:$D$10269,2,0)</f>
        <v>cây</v>
      </c>
      <c r="G47" s="1106">
        <f>VLOOKUP(B47,'[3]CÂY TRỒNG 2026'!$B$3:$D$10269,3,0)</f>
        <v>100410</v>
      </c>
      <c r="H47" s="909">
        <f>VLOOKUP(B47,'CÂY TRỒNG 2026'!$B$3:$E$9990,4,0)</f>
        <v>2000</v>
      </c>
      <c r="I47" s="867">
        <v>60</v>
      </c>
      <c r="J47" s="727">
        <v>0.8</v>
      </c>
      <c r="K47" s="905">
        <f>ROUND(G47*I47*J47,)</f>
        <v>4819680</v>
      </c>
      <c r="L47" s="1585"/>
      <c r="M47" s="1048">
        <f>M45-N45</f>
        <v>299.69039615846339</v>
      </c>
      <c r="N47" s="1110">
        <f>I47*10000/H47</f>
        <v>300</v>
      </c>
      <c r="Q47" s="1111"/>
    </row>
    <row r="48" spans="1:17" ht="62.25" customHeight="1" x14ac:dyDescent="0.25">
      <c r="A48" s="1490"/>
      <c r="B48" s="1474" t="s">
        <v>9338</v>
      </c>
      <c r="C48" s="1475"/>
      <c r="D48" s="1475"/>
      <c r="E48" s="1476"/>
      <c r="F48" s="1106" t="str">
        <f>VLOOKUP(B48,'[3]CÂY TRỒNG 2026'!$B$3:$D$10269,2,0)</f>
        <v>cây</v>
      </c>
      <c r="G48" s="1106">
        <f>VLOOKUP(B48,'[3]CÂY TRỒNG 2026'!$B$3:$D$10269,3,0)</f>
        <v>100410</v>
      </c>
      <c r="H48" s="909">
        <f>VLOOKUP(B48,'CÂY TRỒNG 2026'!$B$3:$E$9990,4,0)</f>
        <v>2000</v>
      </c>
      <c r="I48" s="867">
        <f>65-I47</f>
        <v>5</v>
      </c>
      <c r="J48" s="727">
        <v>0</v>
      </c>
      <c r="K48" s="905">
        <f>ROUND(G48*I48*J48,)</f>
        <v>0</v>
      </c>
      <c r="L48" s="1586"/>
      <c r="M48" s="1048">
        <f>K47*1.5</f>
        <v>7229520</v>
      </c>
      <c r="N48" s="1110"/>
      <c r="Q48" s="1111"/>
    </row>
    <row r="49" spans="1:17" ht="62.25" customHeight="1" x14ac:dyDescent="0.25">
      <c r="A49" s="1150">
        <v>6</v>
      </c>
      <c r="B49" s="1474" t="s">
        <v>9338</v>
      </c>
      <c r="C49" s="1475"/>
      <c r="D49" s="1475"/>
      <c r="E49" s="1476"/>
      <c r="F49" s="1106" t="str">
        <f>VLOOKUP(B49,'[3]CÂY TRỒNG 2026'!$B$3:$D$10269,2,0)</f>
        <v>cây</v>
      </c>
      <c r="G49" s="1106">
        <f>VLOOKUP(B49,'[3]CÂY TRỒNG 2026'!$B$3:$D$10269,3,0)</f>
        <v>100410</v>
      </c>
      <c r="H49" s="909">
        <f>VLOOKUP(B49,'CÂY TRỒNG 2026'!$B$3:$E$9990,4,0)</f>
        <v>2000</v>
      </c>
      <c r="I49" s="867">
        <v>22</v>
      </c>
      <c r="J49" s="727">
        <v>0.8</v>
      </c>
      <c r="K49" s="905">
        <f t="shared" ref="K49" si="5">ROUND(G49*I49*J49,)</f>
        <v>1767216</v>
      </c>
      <c r="L49" s="1140" t="s">
        <v>10640</v>
      </c>
      <c r="M49" s="1048">
        <v>107.9</v>
      </c>
      <c r="N49" s="1110">
        <f>I47*10000/H47</f>
        <v>300</v>
      </c>
      <c r="O49" s="753">
        <f>M47*H47/10000</f>
        <v>59.938079231692676</v>
      </c>
      <c r="Q49" s="1111"/>
    </row>
    <row r="50" spans="1:17" ht="28.5" customHeight="1" x14ac:dyDescent="0.25">
      <c r="A50" s="1480" t="s">
        <v>111</v>
      </c>
      <c r="B50" s="1480"/>
      <c r="C50" s="1480"/>
      <c r="D50" s="1480"/>
      <c r="E50" s="1480"/>
      <c r="F50" s="1480"/>
      <c r="G50" s="1480"/>
      <c r="H50" s="1480"/>
      <c r="I50" s="1480"/>
      <c r="J50" s="1480"/>
      <c r="K50" s="111">
        <f>SUM(K43:K49)</f>
        <v>21443994</v>
      </c>
      <c r="L50" s="872"/>
      <c r="M50" s="1112">
        <f>SUM(M43:M43)</f>
        <v>0</v>
      </c>
      <c r="N50" s="1091"/>
    </row>
    <row r="51" spans="1:17" ht="41.25" customHeight="1" x14ac:dyDescent="0.25">
      <c r="A51" s="1481" t="s">
        <v>10429</v>
      </c>
      <c r="B51" s="1482"/>
      <c r="C51" s="1482"/>
      <c r="D51" s="1482"/>
      <c r="E51" s="1482"/>
      <c r="F51" s="1482"/>
      <c r="G51" s="1482"/>
      <c r="H51" s="1482"/>
      <c r="I51" s="1482"/>
      <c r="J51" s="1482"/>
      <c r="K51" s="111">
        <f>IF(K22+K33+K40+K50&lt;20000000,2000000,IF(K22+K33+K40+K50&lt;50000000,4000000,IF(K22+K33+K40+K50&lt;100000000,8000000,IF(K22+K33+K40+K50&lt;200000000,12000000,IF(K22+K33+K40+K50&lt;500000000,16000000,20000000)))))</f>
        <v>16000000</v>
      </c>
      <c r="L51" s="112" t="s">
        <v>113</v>
      </c>
      <c r="N51" s="1113"/>
    </row>
    <row r="52" spans="1:17" ht="30" customHeight="1" x14ac:dyDescent="0.25">
      <c r="A52" s="1480" t="s">
        <v>10574</v>
      </c>
      <c r="B52" s="1480"/>
      <c r="C52" s="1480"/>
      <c r="D52" s="1480"/>
      <c r="E52" s="1480"/>
      <c r="F52" s="1480"/>
      <c r="G52" s="1480"/>
      <c r="H52" s="1480"/>
      <c r="I52" s="1480"/>
      <c r="J52" s="1480"/>
      <c r="K52" s="875">
        <f>K51+K50+K40+K22+K33</f>
        <v>361770004</v>
      </c>
      <c r="L52" s="872"/>
      <c r="M52" s="1114">
        <f>K51+K33+K22+K50+K40</f>
        <v>361770004</v>
      </c>
    </row>
    <row r="53" spans="1:17" s="116" customFormat="1" ht="37.5" customHeight="1" x14ac:dyDescent="0.25">
      <c r="A53" s="1483" t="s">
        <v>115</v>
      </c>
      <c r="B53" s="1483"/>
      <c r="C53" s="1483"/>
      <c r="D53" s="1483"/>
      <c r="E53" s="1483"/>
      <c r="F53" s="1483"/>
      <c r="G53" s="1483"/>
      <c r="H53" s="1483"/>
      <c r="I53" s="1483"/>
      <c r="J53" s="1483"/>
      <c r="K53" s="1483"/>
      <c r="L53" s="1483"/>
      <c r="M53" s="1134"/>
      <c r="O53" s="876"/>
      <c r="P53" s="876"/>
    </row>
    <row r="54" spans="1:17" s="119" customFormat="1" ht="37.5" customHeight="1" x14ac:dyDescent="0.25">
      <c r="A54" s="1479" t="s">
        <v>10375</v>
      </c>
      <c r="B54" s="1479"/>
      <c r="C54" s="1479"/>
      <c r="D54" s="1479"/>
      <c r="E54" s="1479"/>
      <c r="F54" s="1479"/>
      <c r="G54" s="1479"/>
      <c r="H54" s="1479"/>
      <c r="I54" s="1479"/>
      <c r="J54" s="1479"/>
      <c r="K54" s="1479"/>
      <c r="L54" s="1479"/>
      <c r="M54" s="1139"/>
      <c r="O54" s="876"/>
      <c r="P54" s="876"/>
    </row>
    <row r="55" spans="1:17" s="119" customFormat="1" ht="54" customHeight="1" x14ac:dyDescent="0.25">
      <c r="A55" s="1479" t="s">
        <v>117</v>
      </c>
      <c r="B55" s="1479"/>
      <c r="C55" s="1479"/>
      <c r="D55" s="1479"/>
      <c r="E55" s="1479"/>
      <c r="F55" s="1479"/>
      <c r="G55" s="1479"/>
      <c r="H55" s="1479"/>
      <c r="I55" s="1479"/>
      <c r="J55" s="1479"/>
      <c r="K55" s="877">
        <f>K52</f>
        <v>361770004</v>
      </c>
      <c r="L55" s="1137" t="s">
        <v>118</v>
      </c>
      <c r="M55" s="1139"/>
      <c r="O55" s="876"/>
      <c r="P55" s="876"/>
    </row>
    <row r="56" spans="1:17" s="119" customFormat="1" ht="14.25" x14ac:dyDescent="0.25">
      <c r="A56" s="1479" t="s">
        <v>119</v>
      </c>
      <c r="B56" s="1479"/>
      <c r="C56" s="1479"/>
      <c r="D56" s="1479"/>
      <c r="E56" s="1479"/>
      <c r="F56" s="1479"/>
      <c r="G56" s="1479"/>
      <c r="H56" s="1479"/>
      <c r="I56" s="1479"/>
      <c r="J56" s="1479"/>
      <c r="K56" s="1479"/>
      <c r="L56" s="1479"/>
      <c r="M56" s="1139"/>
      <c r="O56" s="876"/>
      <c r="P56" s="876"/>
    </row>
    <row r="57" spans="1:17" s="1115" customFormat="1" ht="15" customHeight="1" x14ac:dyDescent="0.25">
      <c r="A57" s="1484" t="s">
        <v>120</v>
      </c>
      <c r="B57" s="1484"/>
      <c r="C57" s="1484"/>
      <c r="D57" s="879"/>
      <c r="E57" s="879"/>
      <c r="F57" s="1485" t="s">
        <v>10444</v>
      </c>
      <c r="G57" s="1485"/>
      <c r="H57" s="1485"/>
      <c r="I57" s="1485"/>
      <c r="J57" s="1485"/>
      <c r="K57" s="879"/>
      <c r="L57" s="1139" t="s">
        <v>122</v>
      </c>
      <c r="M57" s="1139"/>
      <c r="O57" s="753"/>
      <c r="P57" s="753"/>
    </row>
    <row r="58" spans="1:17" s="1115" customFormat="1" x14ac:dyDescent="0.25">
      <c r="A58" s="880"/>
      <c r="B58" s="880"/>
      <c r="C58" s="880"/>
      <c r="L58" s="1139" t="s">
        <v>123</v>
      </c>
      <c r="M58" s="756"/>
      <c r="O58" s="753"/>
      <c r="P58" s="753"/>
    </row>
    <row r="59" spans="1:17" s="1115" customFormat="1" x14ac:dyDescent="0.25">
      <c r="A59" s="881"/>
      <c r="B59" s="761"/>
      <c r="C59" s="761"/>
      <c r="G59" s="761"/>
      <c r="H59" s="761"/>
      <c r="I59" s="882"/>
      <c r="L59" s="883"/>
      <c r="M59" s="761"/>
      <c r="O59" s="753"/>
      <c r="P59" s="753"/>
    </row>
    <row r="60" spans="1:17" s="1115" customFormat="1" x14ac:dyDescent="0.25">
      <c r="A60" s="881"/>
      <c r="B60" s="761"/>
      <c r="C60" s="761"/>
      <c r="G60" s="761"/>
      <c r="H60" s="761"/>
      <c r="I60" s="882"/>
      <c r="L60" s="883"/>
      <c r="M60" s="761"/>
      <c r="O60" s="753"/>
      <c r="P60" s="753"/>
    </row>
    <row r="61" spans="1:17" s="1115" customFormat="1" x14ac:dyDescent="0.25">
      <c r="A61" s="881"/>
      <c r="B61" s="761"/>
      <c r="C61" s="761"/>
      <c r="G61" s="761"/>
      <c r="H61" s="761"/>
      <c r="I61" s="882"/>
      <c r="L61" s="883"/>
      <c r="M61" s="761"/>
      <c r="O61" s="753"/>
      <c r="P61" s="753"/>
    </row>
    <row r="62" spans="1:17" s="1115" customFormat="1" x14ac:dyDescent="0.25">
      <c r="A62" s="881"/>
      <c r="B62" s="761"/>
      <c r="C62" s="761"/>
      <c r="G62" s="761"/>
      <c r="H62" s="761"/>
      <c r="I62" s="882"/>
      <c r="L62" s="883"/>
      <c r="M62" s="761"/>
      <c r="O62" s="753"/>
      <c r="P62" s="753"/>
    </row>
    <row r="63" spans="1:17" s="1115" customFormat="1" x14ac:dyDescent="0.25">
      <c r="A63" s="881"/>
      <c r="B63" s="761"/>
      <c r="C63" s="761"/>
      <c r="G63" s="761"/>
      <c r="H63" s="761"/>
      <c r="I63" s="882"/>
      <c r="L63" s="883"/>
      <c r="M63" s="761"/>
      <c r="O63" s="753"/>
      <c r="P63" s="753"/>
    </row>
    <row r="64" spans="1:17" s="1115" customFormat="1" x14ac:dyDescent="0.25">
      <c r="A64" s="881"/>
      <c r="B64" s="761"/>
      <c r="C64" s="761"/>
      <c r="G64" s="761"/>
      <c r="H64" s="761"/>
      <c r="I64" s="882"/>
      <c r="L64" s="883"/>
      <c r="M64" s="761"/>
      <c r="O64" s="753"/>
      <c r="P64" s="753"/>
    </row>
    <row r="65" spans="1:16" s="1115" customFormat="1" ht="22.5" customHeight="1" x14ac:dyDescent="0.25">
      <c r="A65" s="1486" t="s">
        <v>125</v>
      </c>
      <c r="B65" s="1486"/>
      <c r="C65" s="1486"/>
      <c r="D65" s="879"/>
      <c r="E65" s="879"/>
      <c r="F65" s="1485" t="s">
        <v>126</v>
      </c>
      <c r="G65" s="1485"/>
      <c r="H65" s="1485"/>
      <c r="I65" s="1485" t="s">
        <v>126</v>
      </c>
      <c r="J65" s="1485"/>
      <c r="K65" s="879"/>
      <c r="L65" s="1139" t="s">
        <v>127</v>
      </c>
      <c r="M65" s="756"/>
      <c r="O65" s="753"/>
      <c r="P65" s="753"/>
    </row>
  </sheetData>
  <mergeCells count="75">
    <mergeCell ref="N10:T10"/>
    <mergeCell ref="A2:G2"/>
    <mergeCell ref="I2:L2"/>
    <mergeCell ref="A3:G3"/>
    <mergeCell ref="I3:L3"/>
    <mergeCell ref="I5:L5"/>
    <mergeCell ref="A6:L6"/>
    <mergeCell ref="A7:L7"/>
    <mergeCell ref="E8:L8"/>
    <mergeCell ref="A9:D9"/>
    <mergeCell ref="E9:G9"/>
    <mergeCell ref="A10:B10"/>
    <mergeCell ref="E12:L12"/>
    <mergeCell ref="E15:L15"/>
    <mergeCell ref="A16:L16"/>
    <mergeCell ref="A17:L17"/>
    <mergeCell ref="A22:H22"/>
    <mergeCell ref="A19:A20"/>
    <mergeCell ref="B32:C32"/>
    <mergeCell ref="G32:H32"/>
    <mergeCell ref="A23:K23"/>
    <mergeCell ref="B24:H24"/>
    <mergeCell ref="I24:L24"/>
    <mergeCell ref="G25:H25"/>
    <mergeCell ref="G26:H26"/>
    <mergeCell ref="L26:L28"/>
    <mergeCell ref="G28:H28"/>
    <mergeCell ref="A29:H29"/>
    <mergeCell ref="B30:H30"/>
    <mergeCell ref="I30:L30"/>
    <mergeCell ref="B31:C31"/>
    <mergeCell ref="G31:H31"/>
    <mergeCell ref="G27:H27"/>
    <mergeCell ref="A26:A27"/>
    <mergeCell ref="G38:H38"/>
    <mergeCell ref="B39:E39"/>
    <mergeCell ref="G39:H39"/>
    <mergeCell ref="A33:J33"/>
    <mergeCell ref="A34:L34"/>
    <mergeCell ref="B35:E35"/>
    <mergeCell ref="G35:H35"/>
    <mergeCell ref="B36:E36"/>
    <mergeCell ref="G36:H36"/>
    <mergeCell ref="B37:E37"/>
    <mergeCell ref="G37:H37"/>
    <mergeCell ref="B38:E38"/>
    <mergeCell ref="A41:L41"/>
    <mergeCell ref="B42:E42"/>
    <mergeCell ref="B46:E46"/>
    <mergeCell ref="B44:E44"/>
    <mergeCell ref="B47:E47"/>
    <mergeCell ref="B43:E43"/>
    <mergeCell ref="B45:E45"/>
    <mergeCell ref="L45:L48"/>
    <mergeCell ref="A56:L56"/>
    <mergeCell ref="A57:C57"/>
    <mergeCell ref="F57:J57"/>
    <mergeCell ref="A65:C65"/>
    <mergeCell ref="F65:J65"/>
    <mergeCell ref="A55:J55"/>
    <mergeCell ref="I18:J18"/>
    <mergeCell ref="I19:J19"/>
    <mergeCell ref="I20:J20"/>
    <mergeCell ref="I21:J21"/>
    <mergeCell ref="I22:J22"/>
    <mergeCell ref="B48:E48"/>
    <mergeCell ref="A47:A48"/>
    <mergeCell ref="A50:J50"/>
    <mergeCell ref="A51:J51"/>
    <mergeCell ref="A52:J52"/>
    <mergeCell ref="A53:L53"/>
    <mergeCell ref="A54:L54"/>
    <mergeCell ref="B49:E49"/>
    <mergeCell ref="L43:L44"/>
    <mergeCell ref="A40:J40"/>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7"/>
  <sheetViews>
    <sheetView topLeftCell="A39"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64</v>
      </c>
    </row>
    <row r="2" spans="1:22" x14ac:dyDescent="0.25">
      <c r="A2" s="1561" t="s">
        <v>0</v>
      </c>
      <c r="B2" s="1561"/>
      <c r="C2" s="1561"/>
      <c r="D2" s="1561"/>
      <c r="E2" s="1561"/>
      <c r="F2" s="1561"/>
      <c r="G2" s="1561"/>
      <c r="H2" s="1174"/>
      <c r="I2" s="1436" t="s">
        <v>1</v>
      </c>
      <c r="J2" s="1436"/>
      <c r="K2" s="1436"/>
      <c r="L2" s="1436"/>
    </row>
    <row r="3" spans="1:22" x14ac:dyDescent="0.25">
      <c r="A3" s="1272" t="s">
        <v>2</v>
      </c>
      <c r="B3" s="1272"/>
      <c r="C3" s="1272"/>
      <c r="D3" s="1272"/>
      <c r="E3" s="1272"/>
      <c r="F3" s="1272"/>
      <c r="G3" s="1272"/>
      <c r="H3" s="116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10810</v>
      </c>
      <c r="F8" s="1442"/>
      <c r="G8" s="1442"/>
      <c r="H8" s="1442"/>
      <c r="I8" s="1442"/>
      <c r="J8" s="1442"/>
      <c r="K8" s="1442"/>
      <c r="L8" s="1442"/>
      <c r="N8" s="828"/>
      <c r="O8" s="823"/>
      <c r="P8" s="823"/>
    </row>
    <row r="9" spans="1:22" ht="34.5" customHeight="1" x14ac:dyDescent="0.25">
      <c r="A9" s="1443" t="s">
        <v>9</v>
      </c>
      <c r="B9" s="1443"/>
      <c r="C9" s="1443"/>
      <c r="D9" s="1443"/>
      <c r="E9" s="1444" t="s">
        <v>10811</v>
      </c>
      <c r="F9" s="1444"/>
      <c r="G9" s="1444"/>
      <c r="H9" s="1164"/>
      <c r="I9" s="1164"/>
      <c r="J9" s="1164"/>
      <c r="K9" s="1164"/>
      <c r="L9" s="1164"/>
      <c r="N9" s="828"/>
      <c r="O9" s="823"/>
      <c r="P9" s="823"/>
    </row>
    <row r="10" spans="1:22" ht="22.5" customHeight="1" x14ac:dyDescent="0.25">
      <c r="A10" s="1445" t="s">
        <v>11</v>
      </c>
      <c r="B10" s="1445"/>
      <c r="C10" s="1165"/>
      <c r="E10" s="75" t="s">
        <v>10619</v>
      </c>
      <c r="F10" s="832"/>
      <c r="G10" s="831"/>
      <c r="H10" s="831"/>
      <c r="I10" s="833"/>
      <c r="J10" s="832"/>
      <c r="K10" s="831"/>
      <c r="L10" s="834"/>
      <c r="N10" s="1269"/>
      <c r="O10" s="1269"/>
      <c r="P10" s="1269"/>
      <c r="Q10" s="1269"/>
      <c r="R10" s="1269"/>
      <c r="S10" s="1269"/>
      <c r="T10" s="1269"/>
    </row>
    <row r="11" spans="1:22" ht="22.5" x14ac:dyDescent="0.25">
      <c r="A11" s="1165" t="s">
        <v>13</v>
      </c>
      <c r="B11" s="1165"/>
      <c r="C11" s="1165"/>
      <c r="E11" s="891" t="s">
        <v>10812</v>
      </c>
      <c r="F11" s="832"/>
      <c r="G11" s="831"/>
      <c r="H11" s="831"/>
      <c r="I11" s="833"/>
      <c r="J11" s="832"/>
      <c r="K11" s="831"/>
      <c r="L11" s="834"/>
      <c r="N11" s="1161"/>
      <c r="O11" s="1161"/>
      <c r="P11" s="1161"/>
      <c r="Q11" s="1161"/>
      <c r="R11" s="1161"/>
      <c r="S11" s="1161"/>
      <c r="T11" s="1161"/>
    </row>
    <row r="12" spans="1:22" ht="81" customHeight="1" x14ac:dyDescent="0.25">
      <c r="A12" s="1165" t="s">
        <v>15</v>
      </c>
      <c r="B12" s="1165"/>
      <c r="C12" s="1165"/>
      <c r="E12" s="1532" t="s">
        <v>10461</v>
      </c>
      <c r="F12" s="1532"/>
      <c r="G12" s="1532"/>
      <c r="H12" s="1532"/>
      <c r="I12" s="1532"/>
      <c r="J12" s="1532"/>
      <c r="K12" s="1532"/>
      <c r="L12" s="1532"/>
      <c r="N12" s="1161"/>
      <c r="O12" s="1161"/>
      <c r="P12" s="1161"/>
      <c r="Q12" s="1161"/>
      <c r="R12" s="1161"/>
      <c r="S12" s="1161"/>
      <c r="T12" s="1161"/>
    </row>
    <row r="13" spans="1:22" ht="22.5" customHeight="1" x14ac:dyDescent="0.25">
      <c r="A13" s="1165" t="s">
        <v>17</v>
      </c>
      <c r="B13" s="1165"/>
      <c r="C13" s="1165"/>
      <c r="E13" s="836">
        <f>I21</f>
        <v>332.59999999999997</v>
      </c>
      <c r="F13" s="1165" t="s">
        <v>367</v>
      </c>
      <c r="G13" s="831"/>
      <c r="H13" s="831"/>
      <c r="I13" s="833"/>
      <c r="J13" s="832"/>
      <c r="K13" s="831"/>
      <c r="L13" s="834"/>
      <c r="N13" s="1161"/>
      <c r="O13" s="1161"/>
      <c r="P13" s="1161"/>
      <c r="Q13" s="1161"/>
      <c r="R13" s="1161"/>
      <c r="S13" s="1161"/>
      <c r="T13" s="1161"/>
    </row>
    <row r="14" spans="1:22" ht="22.5" customHeight="1" x14ac:dyDescent="0.25">
      <c r="A14" s="1165" t="s">
        <v>19</v>
      </c>
      <c r="B14" s="1165"/>
      <c r="C14" s="1165"/>
      <c r="E14" s="75" t="s">
        <v>10808</v>
      </c>
      <c r="F14" s="832"/>
      <c r="G14" s="831"/>
      <c r="H14" s="831"/>
      <c r="I14" s="833"/>
      <c r="J14" s="832"/>
      <c r="K14" s="831"/>
      <c r="L14" s="834"/>
      <c r="N14" s="1161"/>
      <c r="O14" s="1161"/>
      <c r="P14" s="1161"/>
      <c r="Q14" s="1161"/>
      <c r="R14" s="1161"/>
      <c r="S14" s="1161"/>
      <c r="T14" s="1161"/>
    </row>
    <row r="15" spans="1:22" ht="146.25" customHeight="1" x14ac:dyDescent="0.25">
      <c r="A15" s="1165" t="s">
        <v>21</v>
      </c>
      <c r="B15" s="1165"/>
      <c r="C15" s="1165"/>
      <c r="E15" s="1446" t="s">
        <v>10807</v>
      </c>
      <c r="F15" s="1447"/>
      <c r="G15" s="1447"/>
      <c r="H15" s="1447"/>
      <c r="I15" s="1447"/>
      <c r="J15" s="1447"/>
      <c r="K15" s="1447"/>
      <c r="L15" s="1447"/>
      <c r="N15" s="1161"/>
      <c r="O15" s="1161"/>
      <c r="P15" s="1161"/>
      <c r="Q15" s="1161"/>
      <c r="R15" s="1161"/>
      <c r="S15" s="1161"/>
      <c r="T15" s="1161"/>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00.5" customHeight="1" x14ac:dyDescent="0.25">
      <c r="A18" s="1167" t="s">
        <v>25</v>
      </c>
      <c r="B18" s="1167" t="s">
        <v>26</v>
      </c>
      <c r="C18" s="1167" t="s">
        <v>27</v>
      </c>
      <c r="D18" s="1170" t="s">
        <v>10361</v>
      </c>
      <c r="E18" s="1170" t="s">
        <v>29</v>
      </c>
      <c r="F18" s="1170" t="s">
        <v>30</v>
      </c>
      <c r="G18" s="1170" t="s">
        <v>10362</v>
      </c>
      <c r="H18" s="1170" t="s">
        <v>10745</v>
      </c>
      <c r="I18" s="1562" t="s">
        <v>10363</v>
      </c>
      <c r="J18" s="1563"/>
      <c r="K18" s="1170" t="s">
        <v>10364</v>
      </c>
      <c r="L18" s="49" t="s">
        <v>10809</v>
      </c>
      <c r="M18" s="1093">
        <v>550000</v>
      </c>
      <c r="N18" s="1007"/>
      <c r="O18" s="1007"/>
      <c r="P18" s="1007"/>
      <c r="Q18" s="1007"/>
      <c r="R18" s="1007"/>
      <c r="S18" s="1007"/>
      <c r="T18" s="1007"/>
    </row>
    <row r="19" spans="1:20" s="1185" customFormat="1" ht="51" customHeight="1" x14ac:dyDescent="0.25">
      <c r="A19" s="1181">
        <v>1</v>
      </c>
      <c r="B19" s="1180">
        <v>25</v>
      </c>
      <c r="C19" s="1180">
        <v>86</v>
      </c>
      <c r="D19" s="1055" t="s">
        <v>18</v>
      </c>
      <c r="E19" s="1056" t="s">
        <v>10428</v>
      </c>
      <c r="F19" s="1051">
        <v>1</v>
      </c>
      <c r="G19" s="1182">
        <f>550000*0.8</f>
        <v>440000</v>
      </c>
      <c r="H19" s="1183">
        <v>1.19</v>
      </c>
      <c r="I19" s="1591">
        <v>27.4</v>
      </c>
      <c r="J19" s="1592"/>
      <c r="K19" s="1057">
        <f>ROUND(G19*H19*I19,)</f>
        <v>14346640</v>
      </c>
      <c r="L19" s="1523" t="str">
        <f>E12</f>
        <v>Đường Xuân Phú - Xuân Tây - đoạn Ngã ba Trung tâm cai nghiện Xuân Phú đến Ranh giới xã Xuân Đông</v>
      </c>
      <c r="M19" s="1184" t="s">
        <v>10813</v>
      </c>
      <c r="N19" s="1058"/>
      <c r="O19" s="1058"/>
      <c r="P19" s="1058"/>
      <c r="Q19" s="1058"/>
      <c r="R19" s="1058"/>
      <c r="S19" s="1058"/>
      <c r="T19" s="1058"/>
    </row>
    <row r="20" spans="1:20" s="1016" customFormat="1" ht="48.75" customHeight="1" x14ac:dyDescent="0.25">
      <c r="A20" s="1173">
        <v>2</v>
      </c>
      <c r="B20" s="36">
        <v>26</v>
      </c>
      <c r="C20" s="36">
        <v>86</v>
      </c>
      <c r="D20" s="35" t="s">
        <v>18</v>
      </c>
      <c r="E20" s="901" t="s">
        <v>10428</v>
      </c>
      <c r="F20" s="1046">
        <v>1</v>
      </c>
      <c r="G20" s="1154">
        <f>550000*0.8</f>
        <v>440000</v>
      </c>
      <c r="H20" s="1116">
        <v>1.19</v>
      </c>
      <c r="I20" s="1587">
        <v>305.2</v>
      </c>
      <c r="J20" s="1588"/>
      <c r="K20" s="844">
        <f>ROUND(G20*H20*I20,)</f>
        <v>159802720</v>
      </c>
      <c r="L20" s="1524"/>
      <c r="M20" s="1062"/>
      <c r="N20" s="1007"/>
      <c r="O20" s="1007"/>
      <c r="P20" s="1007"/>
      <c r="Q20" s="1007"/>
      <c r="R20" s="1007"/>
      <c r="S20" s="1007"/>
      <c r="T20" s="1007"/>
    </row>
    <row r="21" spans="1:20" ht="33.75" customHeight="1" x14ac:dyDescent="0.25">
      <c r="A21" s="1480" t="s">
        <v>39</v>
      </c>
      <c r="B21" s="1480"/>
      <c r="C21" s="1480"/>
      <c r="D21" s="1480"/>
      <c r="E21" s="1480"/>
      <c r="F21" s="1480"/>
      <c r="G21" s="1480"/>
      <c r="H21" s="1480"/>
      <c r="I21" s="1589">
        <f>SUM(I19:I20)</f>
        <v>332.59999999999997</v>
      </c>
      <c r="J21" s="1590"/>
      <c r="K21" s="848">
        <f>SUM(K19:K20)</f>
        <v>174149360</v>
      </c>
      <c r="L21" s="849"/>
      <c r="N21" s="1007"/>
      <c r="O21" s="1007"/>
      <c r="P21" s="1007"/>
      <c r="Q21" s="1007"/>
      <c r="R21" s="1007"/>
      <c r="S21" s="1007"/>
      <c r="T21" s="1007"/>
    </row>
    <row r="22" spans="1:20" ht="54" customHeight="1" x14ac:dyDescent="0.25">
      <c r="A22" s="1457" t="s">
        <v>10460</v>
      </c>
      <c r="B22" s="1280"/>
      <c r="C22" s="1280"/>
      <c r="D22" s="1280"/>
      <c r="E22" s="1280"/>
      <c r="F22" s="1280"/>
      <c r="G22" s="1280"/>
      <c r="H22" s="1280"/>
      <c r="I22" s="1280"/>
      <c r="J22" s="1280"/>
      <c r="K22" s="1280"/>
      <c r="L22" s="49" t="s">
        <v>41</v>
      </c>
    </row>
    <row r="23" spans="1:20" ht="52.5" customHeight="1" x14ac:dyDescent="0.25">
      <c r="A23" s="50">
        <v>1</v>
      </c>
      <c r="B23" s="1506" t="s">
        <v>42</v>
      </c>
      <c r="C23" s="1506"/>
      <c r="D23" s="1506"/>
      <c r="E23" s="1506"/>
      <c r="F23" s="1506"/>
      <c r="G23" s="1506"/>
      <c r="H23" s="1506"/>
      <c r="I23" s="1292" t="s">
        <v>43</v>
      </c>
      <c r="J23" s="1292"/>
      <c r="K23" s="1292"/>
      <c r="L23" s="1292"/>
    </row>
    <row r="24" spans="1:20" ht="58.5" customHeight="1" x14ac:dyDescent="0.25">
      <c r="A24" s="1095"/>
      <c r="B24" s="850" t="s">
        <v>26</v>
      </c>
      <c r="C24" s="851" t="s">
        <v>27</v>
      </c>
      <c r="D24" s="1175" t="s">
        <v>10361</v>
      </c>
      <c r="E24" s="1175" t="s">
        <v>29</v>
      </c>
      <c r="F24" s="1175" t="s">
        <v>30</v>
      </c>
      <c r="G24" s="1564" t="s">
        <v>31</v>
      </c>
      <c r="H24" s="1564"/>
      <c r="I24" s="1098" t="s">
        <v>33</v>
      </c>
      <c r="J24" s="1175" t="s">
        <v>44</v>
      </c>
      <c r="K24" s="1175" t="s">
        <v>35</v>
      </c>
      <c r="L24" s="49" t="s">
        <v>41</v>
      </c>
      <c r="M24" s="1163"/>
    </row>
    <row r="25" spans="1:20" ht="35.25" customHeight="1" x14ac:dyDescent="0.25">
      <c r="A25" s="1177">
        <f t="shared" ref="A25:G26" si="0">A19</f>
        <v>1</v>
      </c>
      <c r="B25" s="1176">
        <f t="shared" si="0"/>
        <v>25</v>
      </c>
      <c r="C25" s="36">
        <f t="shared" si="0"/>
        <v>86</v>
      </c>
      <c r="D25" s="1176" t="str">
        <f t="shared" si="0"/>
        <v>m²</v>
      </c>
      <c r="E25" s="1176" t="str">
        <f t="shared" si="0"/>
        <v>HNK</v>
      </c>
      <c r="F25" s="60">
        <f t="shared" si="0"/>
        <v>1</v>
      </c>
      <c r="G25" s="1558">
        <f t="shared" si="0"/>
        <v>440000</v>
      </c>
      <c r="H25" s="1558"/>
      <c r="I25" s="1100">
        <f>I19</f>
        <v>27.4</v>
      </c>
      <c r="J25" s="839">
        <v>1.5</v>
      </c>
      <c r="K25" s="1101">
        <f>G25*I25*J25</f>
        <v>18084000</v>
      </c>
      <c r="L25" s="1521" t="s">
        <v>10367</v>
      </c>
      <c r="M25" s="1163"/>
    </row>
    <row r="26" spans="1:20" ht="35.25" customHeight="1" x14ac:dyDescent="0.25">
      <c r="A26" s="1176">
        <f t="shared" si="0"/>
        <v>2</v>
      </c>
      <c r="B26" s="1176">
        <f t="shared" si="0"/>
        <v>26</v>
      </c>
      <c r="C26" s="36">
        <f t="shared" si="0"/>
        <v>86</v>
      </c>
      <c r="D26" s="1176" t="str">
        <f t="shared" si="0"/>
        <v>m²</v>
      </c>
      <c r="E26" s="1176" t="str">
        <f t="shared" si="0"/>
        <v>HNK</v>
      </c>
      <c r="F26" s="60">
        <f t="shared" si="0"/>
        <v>1</v>
      </c>
      <c r="G26" s="1558">
        <f t="shared" si="0"/>
        <v>440000</v>
      </c>
      <c r="H26" s="1558"/>
      <c r="I26" s="1100">
        <f>I20</f>
        <v>305.2</v>
      </c>
      <c r="J26" s="839">
        <v>1.5</v>
      </c>
      <c r="K26" s="1101">
        <f>G26*I26*J26</f>
        <v>201432000</v>
      </c>
      <c r="L26" s="1529"/>
      <c r="M26" s="1163"/>
    </row>
    <row r="27" spans="1:20" s="116" customFormat="1" ht="33" customHeight="1" x14ac:dyDescent="0.25">
      <c r="A27" s="1289" t="s">
        <v>10368</v>
      </c>
      <c r="B27" s="1289"/>
      <c r="C27" s="1289"/>
      <c r="D27" s="1289"/>
      <c r="E27" s="1289"/>
      <c r="F27" s="1289"/>
      <c r="G27" s="1289"/>
      <c r="H27" s="1289"/>
      <c r="I27" s="846">
        <f>SUM(I25:I26)</f>
        <v>332.59999999999997</v>
      </c>
      <c r="J27" s="893"/>
      <c r="K27" s="894">
        <f>SUM(K25:K26)</f>
        <v>219516000</v>
      </c>
      <c r="L27" s="895"/>
      <c r="M27" s="1163"/>
      <c r="O27" s="896"/>
      <c r="P27" s="896"/>
    </row>
    <row r="28" spans="1:20" s="67" customFormat="1" ht="45.75" customHeight="1" x14ac:dyDescent="0.25">
      <c r="A28" s="50">
        <v>2</v>
      </c>
      <c r="B28" s="1294" t="s">
        <v>10369</v>
      </c>
      <c r="C28" s="1294"/>
      <c r="D28" s="1294"/>
      <c r="E28" s="1294"/>
      <c r="F28" s="1294"/>
      <c r="G28" s="1294"/>
      <c r="H28" s="1294"/>
      <c r="I28" s="1295" t="s">
        <v>10370</v>
      </c>
      <c r="J28" s="1468"/>
      <c r="K28" s="1468"/>
      <c r="L28" s="1468"/>
      <c r="M28" s="856"/>
      <c r="O28" s="857"/>
      <c r="P28" s="857"/>
    </row>
    <row r="29" spans="1:20" s="1016" customFormat="1" ht="67.5" customHeight="1" x14ac:dyDescent="0.25">
      <c r="A29" s="1176"/>
      <c r="B29" s="1564" t="s">
        <v>10371</v>
      </c>
      <c r="C29" s="1564"/>
      <c r="D29" s="1175" t="s">
        <v>50</v>
      </c>
      <c r="E29" s="1175" t="s">
        <v>51</v>
      </c>
      <c r="F29" s="1175" t="s">
        <v>52</v>
      </c>
      <c r="G29" s="1564" t="s">
        <v>53</v>
      </c>
      <c r="H29" s="1564"/>
      <c r="I29" s="1102" t="s">
        <v>54</v>
      </c>
      <c r="J29" s="1175" t="s">
        <v>44</v>
      </c>
      <c r="K29" s="1103" t="s">
        <v>35</v>
      </c>
      <c r="L29" s="861" t="s">
        <v>41</v>
      </c>
      <c r="M29" s="821"/>
      <c r="O29" s="862"/>
      <c r="P29" s="862"/>
    </row>
    <row r="30" spans="1:20" ht="34.5" customHeight="1" x14ac:dyDescent="0.25">
      <c r="A30" s="1176"/>
      <c r="B30" s="1285" t="s">
        <v>10372</v>
      </c>
      <c r="C30" s="1285"/>
      <c r="D30" s="1176"/>
      <c r="E30" s="1176" t="s">
        <v>56</v>
      </c>
      <c r="F30" s="1176">
        <v>6</v>
      </c>
      <c r="G30" s="1565">
        <f>20000*30</f>
        <v>600000</v>
      </c>
      <c r="H30" s="1565"/>
      <c r="I30" s="1176">
        <v>1</v>
      </c>
      <c r="J30" s="727">
        <v>0.5</v>
      </c>
      <c r="K30" s="1105">
        <f>F30*G30*I30*J30</f>
        <v>1800000</v>
      </c>
      <c r="L30" s="74"/>
      <c r="M30" s="1042"/>
      <c r="O30" s="823"/>
      <c r="P30" s="823"/>
    </row>
    <row r="31" spans="1:20" ht="30.75" customHeight="1" x14ac:dyDescent="0.25">
      <c r="A31" s="1289" t="s">
        <v>10373</v>
      </c>
      <c r="B31" s="1289"/>
      <c r="C31" s="1289"/>
      <c r="D31" s="1289"/>
      <c r="E31" s="1289"/>
      <c r="F31" s="1289"/>
      <c r="G31" s="1289"/>
      <c r="H31" s="1289"/>
      <c r="I31" s="1289"/>
      <c r="J31" s="1289"/>
      <c r="K31" s="76">
        <f>K27+K30</f>
        <v>221316000</v>
      </c>
      <c r="L31" s="74"/>
      <c r="M31" s="822"/>
    </row>
    <row r="32" spans="1:20" ht="43.5" hidden="1" customHeight="1" x14ac:dyDescent="0.25">
      <c r="A32" s="1470" t="s">
        <v>10566</v>
      </c>
      <c r="B32" s="1470"/>
      <c r="C32" s="1470"/>
      <c r="D32" s="1470"/>
      <c r="E32" s="1470"/>
      <c r="F32" s="1470"/>
      <c r="G32" s="1470"/>
      <c r="H32" s="1470"/>
      <c r="I32" s="1470"/>
      <c r="J32" s="1470"/>
      <c r="K32" s="1470"/>
      <c r="L32" s="1470"/>
    </row>
    <row r="33" spans="1:17" ht="41.25" hidden="1" customHeight="1" x14ac:dyDescent="0.25">
      <c r="A33" s="851" t="s">
        <v>25</v>
      </c>
      <c r="B33" s="1507" t="s">
        <v>58</v>
      </c>
      <c r="C33" s="1507"/>
      <c r="D33" s="1507"/>
      <c r="E33" s="1507"/>
      <c r="F33" s="1170" t="s">
        <v>60</v>
      </c>
      <c r="G33" s="1480" t="s">
        <v>31</v>
      </c>
      <c r="H33" s="1480"/>
      <c r="I33" s="865" t="s">
        <v>61</v>
      </c>
      <c r="J33" s="866" t="s">
        <v>34</v>
      </c>
      <c r="K33" s="1167" t="s">
        <v>35</v>
      </c>
      <c r="L33" s="853" t="s">
        <v>41</v>
      </c>
    </row>
    <row r="34" spans="1:17" ht="40.5" hidden="1" customHeight="1" x14ac:dyDescent="0.25">
      <c r="A34" s="1176">
        <v>1</v>
      </c>
      <c r="B34" s="1508" t="str">
        <f>'vật kiến trúc 2026'!B440</f>
        <v>Đồng hồ điện phụ</v>
      </c>
      <c r="C34" s="1508"/>
      <c r="D34" s="1508"/>
      <c r="E34" s="1508"/>
      <c r="F34" s="1106" t="str">
        <f>VLOOKUP(B34,'[3]vật kiến trúc 2026'!$B$3:$D$442,2,0)</f>
        <v>cái</v>
      </c>
      <c r="G34" s="1566">
        <f>VLOOKUP(B34,'[3]vật kiến trúc 2026'!B31:$D$442,3,0)</f>
        <v>750000</v>
      </c>
      <c r="H34" s="1566"/>
      <c r="I34" s="936">
        <v>1</v>
      </c>
      <c r="J34" s="868">
        <v>0.8</v>
      </c>
      <c r="K34" s="844">
        <f t="shared" ref="K34:K37" si="1">ROUND(G34*I34*J34,)</f>
        <v>600000</v>
      </c>
      <c r="L34" s="869" t="e">
        <f>VLOOKUP(B34,'[3]vật kiến trúc 2026'!B32:$L$442,4,0)</f>
        <v>#REF!</v>
      </c>
    </row>
    <row r="35" spans="1:17" ht="40.5" hidden="1" customHeight="1" x14ac:dyDescent="0.25">
      <c r="A35" s="1176">
        <v>2</v>
      </c>
      <c r="B35" s="1508" t="str">
        <f>'vật kiến trúc 2026'!B277</f>
        <v>Trụ sắt tráng kẽm D90 cao 6m</v>
      </c>
      <c r="C35" s="1508"/>
      <c r="D35" s="1508"/>
      <c r="E35" s="1508"/>
      <c r="F35" s="1106" t="str">
        <f>VLOOKUP(B35,'[3]vật kiến trúc 2026'!$B$3:$D$442,2,0)</f>
        <v>trụ</v>
      </c>
      <c r="G35" s="1566">
        <f>VLOOKUP(B35,'[3]vật kiến trúc 2026'!B32:$D$442,3,0)</f>
        <v>864000</v>
      </c>
      <c r="H35" s="1566"/>
      <c r="I35" s="936">
        <v>4</v>
      </c>
      <c r="J35" s="868">
        <v>0.8</v>
      </c>
      <c r="K35" s="844">
        <f t="shared" si="1"/>
        <v>2764800</v>
      </c>
      <c r="L35" s="869" t="str">
        <f>VLOOKUP(B35,'[3]vật kiến trúc 2026'!B33:$L$442,4,0)</f>
        <v>áp bằng trụ điện bằng ống sắt tráng kẽm D90</v>
      </c>
    </row>
    <row r="36" spans="1:17" ht="40.5" hidden="1" customHeight="1" x14ac:dyDescent="0.25">
      <c r="A36" s="1176">
        <v>3</v>
      </c>
      <c r="B36" s="1508" t="str">
        <f>'vật kiến trúc 2026'!B35</f>
        <v>Giếng khoan Ф 140, ống chống nhựa</v>
      </c>
      <c r="C36" s="1508"/>
      <c r="D36" s="1508"/>
      <c r="E36" s="1508"/>
      <c r="F36" s="1106" t="str">
        <f>VLOOKUP(B36,'[3]vật kiến trúc 2026'!$B$3:$D$442,2,0)</f>
        <v>mét</v>
      </c>
      <c r="G36" s="1566">
        <f>VLOOKUP(B36,'[3]vật kiến trúc 2026'!B33:$D$442,3,0)</f>
        <v>864000</v>
      </c>
      <c r="H36" s="1566"/>
      <c r="I36" s="906">
        <v>69</v>
      </c>
      <c r="J36" s="868">
        <v>0.8</v>
      </c>
      <c r="K36" s="844">
        <f t="shared" si="1"/>
        <v>47692800</v>
      </c>
      <c r="L36" s="869" t="e">
        <f>VLOOKUP(B36,'[3]vật kiến trúc 2026'!B34:$L$442,4,0)</f>
        <v>#REF!</v>
      </c>
    </row>
    <row r="37" spans="1:17" ht="40.5" hidden="1" customHeight="1" x14ac:dyDescent="0.25">
      <c r="A37" s="1176">
        <v>4</v>
      </c>
      <c r="B37" s="1508" t="str">
        <f>B36</f>
        <v>Giếng khoan Ф 140, ống chống nhựa</v>
      </c>
      <c r="C37" s="1508"/>
      <c r="D37" s="1508"/>
      <c r="E37" s="1508"/>
      <c r="F37" s="1106" t="str">
        <f>VLOOKUP(B37,'[3]vật kiến trúc 2026'!$B$3:$D$442,2,0)</f>
        <v>mét</v>
      </c>
      <c r="G37" s="1566">
        <f>VLOOKUP(B37,'[3]vật kiến trúc 2026'!B34:$D$442,3,0)</f>
        <v>864000</v>
      </c>
      <c r="H37" s="1566"/>
      <c r="I37" s="906">
        <v>48</v>
      </c>
      <c r="J37" s="868">
        <v>0.8</v>
      </c>
      <c r="K37" s="844">
        <f t="shared" si="1"/>
        <v>33177600</v>
      </c>
      <c r="L37" s="869" t="e">
        <f>VLOOKUP(B37,'[3]vật kiến trúc 2026'!B35:$L$442,4,0)</f>
        <v>#REF!</v>
      </c>
    </row>
    <row r="38" spans="1:17" ht="23.25" hidden="1" customHeight="1" x14ac:dyDescent="0.25">
      <c r="A38" s="1480" t="s">
        <v>85</v>
      </c>
      <c r="B38" s="1480"/>
      <c r="C38" s="1480"/>
      <c r="D38" s="1480"/>
      <c r="E38" s="1480"/>
      <c r="F38" s="1480"/>
      <c r="G38" s="1480"/>
      <c r="H38" s="1480"/>
      <c r="I38" s="1480"/>
      <c r="J38" s="1480"/>
      <c r="K38" s="871"/>
      <c r="L38" s="872"/>
    </row>
    <row r="39" spans="1:17" ht="46.5" customHeight="1" x14ac:dyDescent="0.25">
      <c r="A39" s="1481" t="s">
        <v>10573</v>
      </c>
      <c r="B39" s="1481"/>
      <c r="C39" s="1481"/>
      <c r="D39" s="1481"/>
      <c r="E39" s="1481"/>
      <c r="F39" s="1481"/>
      <c r="G39" s="1481"/>
      <c r="H39" s="1481"/>
      <c r="I39" s="1481"/>
      <c r="J39" s="1481"/>
      <c r="K39" s="1481"/>
      <c r="L39" s="1481"/>
      <c r="M39" s="928" t="e">
        <f>#REF!-#REF!</f>
        <v>#REF!</v>
      </c>
      <c r="N39" s="1107" t="e">
        <f>M39*#REF!/10000</f>
        <v>#REF!</v>
      </c>
      <c r="O39" s="931"/>
    </row>
    <row r="40" spans="1:17" ht="56.25" customHeight="1" x14ac:dyDescent="0.25">
      <c r="A40" s="1167" t="s">
        <v>25</v>
      </c>
      <c r="B40" s="1480" t="s">
        <v>87</v>
      </c>
      <c r="C40" s="1480"/>
      <c r="D40" s="1480"/>
      <c r="E40" s="1480"/>
      <c r="F40" s="1167" t="s">
        <v>60</v>
      </c>
      <c r="G40" s="1167" t="s">
        <v>31</v>
      </c>
      <c r="H40" s="1170" t="s">
        <v>10516</v>
      </c>
      <c r="I40" s="865" t="s">
        <v>61</v>
      </c>
      <c r="J40" s="866" t="s">
        <v>34</v>
      </c>
      <c r="K40" s="1167" t="s">
        <v>35</v>
      </c>
      <c r="L40" s="853" t="s">
        <v>41</v>
      </c>
      <c r="M40" s="1091">
        <f>I19+I20</f>
        <v>332.59999999999997</v>
      </c>
      <c r="N40" s="1160" t="e">
        <f>#REF!*10000/#REF!</f>
        <v>#REF!</v>
      </c>
      <c r="O40" s="927"/>
      <c r="P40" s="928"/>
      <c r="Q40" s="1108"/>
    </row>
    <row r="41" spans="1:17" ht="62.25" customHeight="1" x14ac:dyDescent="0.25">
      <c r="A41" s="1178">
        <v>1</v>
      </c>
      <c r="B41" s="1474" t="str">
        <f>'CÂY TRỒNG 2026'!B67</f>
        <v>Cây sả</v>
      </c>
      <c r="C41" s="1475"/>
      <c r="D41" s="1475"/>
      <c r="E41" s="1476"/>
      <c r="F41" s="1106" t="str">
        <f>VLOOKUP(B41,'[3]CÂY TRỒNG 2026'!$B$3:$D$10269,2,0)</f>
        <v>ha</v>
      </c>
      <c r="G41" s="1106">
        <f>VLOOKUP(B41,'[3]CÂY TRỒNG 2026'!$B$3:$D$10269,3,0)</f>
        <v>145000000</v>
      </c>
      <c r="H41" s="909">
        <f>VLOOKUP(B41,'CÂY TRỒNG 2026'!$B$3:$E$9990,4,0)</f>
        <v>0</v>
      </c>
      <c r="I41" s="870">
        <f>332.4/10000</f>
        <v>3.3239999999999999E-2</v>
      </c>
      <c r="J41" s="727">
        <v>1</v>
      </c>
      <c r="K41" s="905">
        <f t="shared" ref="K41" si="2">ROUND(G41*I41*J41,)</f>
        <v>4819800</v>
      </c>
      <c r="L41" s="1169" t="str">
        <f>'CÂY TRỒNG 2026'!F67</f>
        <v>áp cây rau gia vị các loại</v>
      </c>
      <c r="M41" s="1048">
        <v>107.9</v>
      </c>
      <c r="N41" s="1110" t="e">
        <f>#REF!*10000/#REF!</f>
        <v>#REF!</v>
      </c>
      <c r="O41" s="753" t="e">
        <f>#REF!*#REF!/10000</f>
        <v>#REF!</v>
      </c>
      <c r="Q41" s="1111"/>
    </row>
    <row r="42" spans="1:17" ht="28.5" customHeight="1" x14ac:dyDescent="0.25">
      <c r="A42" s="1480" t="s">
        <v>111</v>
      </c>
      <c r="B42" s="1480"/>
      <c r="C42" s="1480"/>
      <c r="D42" s="1480"/>
      <c r="E42" s="1480"/>
      <c r="F42" s="1480"/>
      <c r="G42" s="1480"/>
      <c r="H42" s="1480"/>
      <c r="I42" s="1480"/>
      <c r="J42" s="1480"/>
      <c r="K42" s="111">
        <f>SUM(K41:K41)</f>
        <v>4819800</v>
      </c>
      <c r="L42" s="872"/>
      <c r="M42" s="1112" t="e">
        <f>SUM(#REF!)</f>
        <v>#REF!</v>
      </c>
      <c r="N42" s="1091"/>
    </row>
    <row r="43" spans="1:17" ht="41.25" customHeight="1" x14ac:dyDescent="0.25">
      <c r="A43" s="1481" t="s">
        <v>10429</v>
      </c>
      <c r="B43" s="1482"/>
      <c r="C43" s="1482"/>
      <c r="D43" s="1482"/>
      <c r="E43" s="1482"/>
      <c r="F43" s="1482"/>
      <c r="G43" s="1482"/>
      <c r="H43" s="1482"/>
      <c r="I43" s="1482"/>
      <c r="J43" s="1482"/>
      <c r="K43" s="111">
        <f>IF(K21+K31+K38+K42&lt;20000000,2000000,IF(K21+K31+K38+K42&lt;50000000,4000000,IF(K21+K31+K38+K42&lt;100000000,8000000,IF(K21+K31+K38+K42&lt;200000000,12000000,IF(K21+K31+K38+K42&lt;500000000,16000000,20000000)))))</f>
        <v>16000000</v>
      </c>
      <c r="L43" s="112" t="s">
        <v>113</v>
      </c>
      <c r="N43" s="1113"/>
    </row>
    <row r="44" spans="1:17" ht="30" customHeight="1" x14ac:dyDescent="0.25">
      <c r="A44" s="1480" t="s">
        <v>10574</v>
      </c>
      <c r="B44" s="1480"/>
      <c r="C44" s="1480"/>
      <c r="D44" s="1480"/>
      <c r="E44" s="1480"/>
      <c r="F44" s="1480"/>
      <c r="G44" s="1480"/>
      <c r="H44" s="1480"/>
      <c r="I44" s="1480"/>
      <c r="J44" s="1480"/>
      <c r="K44" s="875">
        <f>K43+K42+K38+K21+K31</f>
        <v>416285160</v>
      </c>
      <c r="L44" s="872"/>
      <c r="M44" s="1114">
        <f>K43+K31+K21+K42+K38</f>
        <v>416285160</v>
      </c>
    </row>
    <row r="45" spans="1:17" s="116" customFormat="1" ht="37.5" customHeight="1" x14ac:dyDescent="0.25">
      <c r="A45" s="1483" t="s">
        <v>115</v>
      </c>
      <c r="B45" s="1483"/>
      <c r="C45" s="1483"/>
      <c r="D45" s="1483"/>
      <c r="E45" s="1483"/>
      <c r="F45" s="1483"/>
      <c r="G45" s="1483"/>
      <c r="H45" s="1483"/>
      <c r="I45" s="1483"/>
      <c r="J45" s="1483"/>
      <c r="K45" s="1483"/>
      <c r="L45" s="1483"/>
      <c r="M45" s="1163"/>
      <c r="O45" s="876"/>
      <c r="P45" s="876"/>
    </row>
    <row r="46" spans="1:17" s="119" customFormat="1" ht="37.5" customHeight="1" x14ac:dyDescent="0.25">
      <c r="A46" s="1479" t="s">
        <v>10375</v>
      </c>
      <c r="B46" s="1479"/>
      <c r="C46" s="1479"/>
      <c r="D46" s="1479"/>
      <c r="E46" s="1479"/>
      <c r="F46" s="1479"/>
      <c r="G46" s="1479"/>
      <c r="H46" s="1479"/>
      <c r="I46" s="1479"/>
      <c r="J46" s="1479"/>
      <c r="K46" s="1479"/>
      <c r="L46" s="1479"/>
      <c r="M46" s="1168"/>
      <c r="O46" s="876"/>
      <c r="P46" s="876"/>
    </row>
    <row r="47" spans="1:17" s="119" customFormat="1" ht="54" customHeight="1" x14ac:dyDescent="0.25">
      <c r="A47" s="1479" t="s">
        <v>117</v>
      </c>
      <c r="B47" s="1479"/>
      <c r="C47" s="1479"/>
      <c r="D47" s="1479"/>
      <c r="E47" s="1479"/>
      <c r="F47" s="1479"/>
      <c r="G47" s="1479"/>
      <c r="H47" s="1479"/>
      <c r="I47" s="1479"/>
      <c r="J47" s="1479"/>
      <c r="K47" s="877">
        <f>K44</f>
        <v>416285160</v>
      </c>
      <c r="L47" s="1166" t="s">
        <v>118</v>
      </c>
      <c r="M47" s="1168"/>
      <c r="O47" s="876"/>
      <c r="P47" s="876"/>
    </row>
    <row r="48" spans="1:17" s="119" customFormat="1" ht="14.25" x14ac:dyDescent="0.25">
      <c r="A48" s="1479" t="s">
        <v>119</v>
      </c>
      <c r="B48" s="1479"/>
      <c r="C48" s="1479"/>
      <c r="D48" s="1479"/>
      <c r="E48" s="1479"/>
      <c r="F48" s="1479"/>
      <c r="G48" s="1479"/>
      <c r="H48" s="1479"/>
      <c r="I48" s="1479"/>
      <c r="J48" s="1479"/>
      <c r="K48" s="1479"/>
      <c r="L48" s="1479"/>
      <c r="M48" s="1168"/>
      <c r="O48" s="876"/>
      <c r="P48" s="876"/>
    </row>
    <row r="49" spans="1:16" s="1115" customFormat="1" ht="15" customHeight="1" x14ac:dyDescent="0.25">
      <c r="A49" s="1484" t="s">
        <v>120</v>
      </c>
      <c r="B49" s="1484"/>
      <c r="C49" s="1484"/>
      <c r="D49" s="879"/>
      <c r="E49" s="879"/>
      <c r="F49" s="1485" t="s">
        <v>10444</v>
      </c>
      <c r="G49" s="1485"/>
      <c r="H49" s="1485"/>
      <c r="I49" s="1485"/>
      <c r="J49" s="1485"/>
      <c r="K49" s="879"/>
      <c r="L49" s="1168" t="s">
        <v>122</v>
      </c>
      <c r="M49" s="1168"/>
      <c r="O49" s="753"/>
      <c r="P49" s="753"/>
    </row>
    <row r="50" spans="1:16" s="1115" customFormat="1" x14ac:dyDescent="0.25">
      <c r="A50" s="880"/>
      <c r="B50" s="880"/>
      <c r="C50" s="880"/>
      <c r="L50" s="1168" t="s">
        <v>123</v>
      </c>
      <c r="M50" s="756"/>
      <c r="O50" s="753"/>
      <c r="P50" s="753"/>
    </row>
    <row r="51" spans="1:16" s="1115" customFormat="1" x14ac:dyDescent="0.25">
      <c r="A51" s="881"/>
      <c r="B51" s="761"/>
      <c r="C51" s="761"/>
      <c r="G51" s="761"/>
      <c r="H51" s="761"/>
      <c r="I51" s="882"/>
      <c r="L51" s="883"/>
      <c r="M51" s="761"/>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ht="22.5" customHeight="1" x14ac:dyDescent="0.25">
      <c r="A57" s="1486" t="s">
        <v>125</v>
      </c>
      <c r="B57" s="1486"/>
      <c r="C57" s="1486"/>
      <c r="D57" s="879"/>
      <c r="E57" s="879"/>
      <c r="F57" s="1485" t="s">
        <v>126</v>
      </c>
      <c r="G57" s="1485"/>
      <c r="H57" s="1485"/>
      <c r="I57" s="1485" t="s">
        <v>126</v>
      </c>
      <c r="J57" s="1485"/>
      <c r="K57" s="879"/>
      <c r="L57" s="1168" t="s">
        <v>127</v>
      </c>
      <c r="M57" s="756"/>
      <c r="O57" s="753"/>
      <c r="P57" s="753"/>
    </row>
  </sheetData>
  <mergeCells count="63">
    <mergeCell ref="N10:T10"/>
    <mergeCell ref="A2:G2"/>
    <mergeCell ref="I2:L2"/>
    <mergeCell ref="A3:G3"/>
    <mergeCell ref="I3:L3"/>
    <mergeCell ref="I5:L5"/>
    <mergeCell ref="A6:L6"/>
    <mergeCell ref="A7:L7"/>
    <mergeCell ref="E8:L8"/>
    <mergeCell ref="A9:D9"/>
    <mergeCell ref="E9:G9"/>
    <mergeCell ref="A10:B10"/>
    <mergeCell ref="E12:L12"/>
    <mergeCell ref="E15:L15"/>
    <mergeCell ref="A16:L16"/>
    <mergeCell ref="A17:L17"/>
    <mergeCell ref="I18:J18"/>
    <mergeCell ref="I20:J20"/>
    <mergeCell ref="A21:H21"/>
    <mergeCell ref="I21:J21"/>
    <mergeCell ref="A22:K22"/>
    <mergeCell ref="B23:H23"/>
    <mergeCell ref="I23:L23"/>
    <mergeCell ref="L19:L20"/>
    <mergeCell ref="I19:J19"/>
    <mergeCell ref="B30:C30"/>
    <mergeCell ref="G30:H30"/>
    <mergeCell ref="G24:H24"/>
    <mergeCell ref="G25:H25"/>
    <mergeCell ref="L25:L26"/>
    <mergeCell ref="G26:H26"/>
    <mergeCell ref="A27:H27"/>
    <mergeCell ref="B28:H28"/>
    <mergeCell ref="I28:L28"/>
    <mergeCell ref="B29:C29"/>
    <mergeCell ref="G29:H29"/>
    <mergeCell ref="A31:J31"/>
    <mergeCell ref="A32:L32"/>
    <mergeCell ref="B33:E33"/>
    <mergeCell ref="G33:H33"/>
    <mergeCell ref="B34:E34"/>
    <mergeCell ref="G34:H34"/>
    <mergeCell ref="A46:L46"/>
    <mergeCell ref="A38:J38"/>
    <mergeCell ref="A39:L39"/>
    <mergeCell ref="B40:E40"/>
    <mergeCell ref="B35:E35"/>
    <mergeCell ref="G35:H35"/>
    <mergeCell ref="B36:E36"/>
    <mergeCell ref="G36:H36"/>
    <mergeCell ref="B37:E37"/>
    <mergeCell ref="G37:H37"/>
    <mergeCell ref="B41:E41"/>
    <mergeCell ref="A42:J42"/>
    <mergeCell ref="A43:J43"/>
    <mergeCell ref="A44:J44"/>
    <mergeCell ref="A45:L45"/>
    <mergeCell ref="A47:J47"/>
    <mergeCell ref="A48:L48"/>
    <mergeCell ref="A49:C49"/>
    <mergeCell ref="F49:J49"/>
    <mergeCell ref="A57:C57"/>
    <mergeCell ref="F57:J57"/>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5"/>
  <sheetViews>
    <sheetView topLeftCell="A29"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65</v>
      </c>
    </row>
    <row r="2" spans="1:22" x14ac:dyDescent="0.25">
      <c r="A2" s="1561" t="s">
        <v>0</v>
      </c>
      <c r="B2" s="1561"/>
      <c r="C2" s="1561"/>
      <c r="D2" s="1561"/>
      <c r="E2" s="1561"/>
      <c r="F2" s="1561"/>
      <c r="G2" s="1561"/>
      <c r="H2" s="1174"/>
      <c r="I2" s="1436" t="s">
        <v>1</v>
      </c>
      <c r="J2" s="1436"/>
      <c r="K2" s="1436"/>
      <c r="L2" s="1436"/>
    </row>
    <row r="3" spans="1:22" x14ac:dyDescent="0.25">
      <c r="A3" s="1272" t="s">
        <v>2</v>
      </c>
      <c r="B3" s="1272"/>
      <c r="C3" s="1272"/>
      <c r="D3" s="1272"/>
      <c r="E3" s="1272"/>
      <c r="F3" s="1272"/>
      <c r="G3" s="1272"/>
      <c r="H3" s="116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10815</v>
      </c>
      <c r="F8" s="1442"/>
      <c r="G8" s="1442"/>
      <c r="H8" s="1442"/>
      <c r="I8" s="1442"/>
      <c r="J8" s="1442"/>
      <c r="K8" s="1442"/>
      <c r="L8" s="1442"/>
      <c r="N8" s="828"/>
      <c r="O8" s="823"/>
      <c r="P8" s="823"/>
    </row>
    <row r="9" spans="1:22" ht="34.5" customHeight="1" x14ac:dyDescent="0.25">
      <c r="A9" s="1443" t="s">
        <v>9</v>
      </c>
      <c r="B9" s="1443"/>
      <c r="C9" s="1443"/>
      <c r="D9" s="1443"/>
      <c r="E9" s="1444" t="s">
        <v>10816</v>
      </c>
      <c r="F9" s="1444"/>
      <c r="G9" s="1444"/>
      <c r="H9" s="1164"/>
      <c r="I9" s="1164"/>
      <c r="J9" s="1164"/>
      <c r="K9" s="1164"/>
      <c r="L9" s="1164"/>
      <c r="N9" s="828"/>
      <c r="O9" s="823"/>
      <c r="P9" s="823"/>
    </row>
    <row r="10" spans="1:22" ht="22.5" customHeight="1" x14ac:dyDescent="0.25">
      <c r="A10" s="1445" t="s">
        <v>11</v>
      </c>
      <c r="B10" s="1445"/>
      <c r="C10" s="1165"/>
      <c r="E10" s="75" t="s">
        <v>10619</v>
      </c>
      <c r="F10" s="832"/>
      <c r="G10" s="831"/>
      <c r="H10" s="831"/>
      <c r="I10" s="833"/>
      <c r="J10" s="832"/>
      <c r="K10" s="831"/>
      <c r="L10" s="834"/>
      <c r="N10" s="1269"/>
      <c r="O10" s="1269"/>
      <c r="P10" s="1269"/>
      <c r="Q10" s="1269"/>
      <c r="R10" s="1269"/>
      <c r="S10" s="1269"/>
      <c r="T10" s="1269"/>
    </row>
    <row r="11" spans="1:22" ht="22.5" x14ac:dyDescent="0.25">
      <c r="A11" s="1165" t="s">
        <v>13</v>
      </c>
      <c r="B11" s="1165"/>
      <c r="C11" s="1165"/>
      <c r="E11" s="891" t="s">
        <v>10817</v>
      </c>
      <c r="F11" s="832"/>
      <c r="G11" s="831"/>
      <c r="H11" s="831"/>
      <c r="I11" s="833"/>
      <c r="J11" s="832"/>
      <c r="K11" s="831"/>
      <c r="L11" s="834"/>
      <c r="N11" s="1161"/>
      <c r="O11" s="1161"/>
      <c r="P11" s="1161"/>
      <c r="Q11" s="1161"/>
      <c r="R11" s="1161"/>
      <c r="S11" s="1161"/>
      <c r="T11" s="1161"/>
    </row>
    <row r="12" spans="1:22" ht="81" customHeight="1" x14ac:dyDescent="0.25">
      <c r="A12" s="1165" t="s">
        <v>15</v>
      </c>
      <c r="B12" s="1165"/>
      <c r="C12" s="1165"/>
      <c r="E12" s="1532" t="s">
        <v>10496</v>
      </c>
      <c r="F12" s="1532"/>
      <c r="G12" s="1532"/>
      <c r="H12" s="1532"/>
      <c r="I12" s="1532"/>
      <c r="J12" s="1532"/>
      <c r="K12" s="1532"/>
      <c r="L12" s="1532"/>
      <c r="N12" s="1161"/>
      <c r="O12" s="1161"/>
      <c r="P12" s="1161"/>
      <c r="Q12" s="1161"/>
      <c r="R12" s="1161"/>
      <c r="S12" s="1161"/>
      <c r="T12" s="1161"/>
    </row>
    <row r="13" spans="1:22" ht="22.5" customHeight="1" x14ac:dyDescent="0.25">
      <c r="A13" s="1165" t="s">
        <v>17</v>
      </c>
      <c r="B13" s="1165"/>
      <c r="C13" s="1165"/>
      <c r="E13" s="836">
        <f>I20</f>
        <v>686.3</v>
      </c>
      <c r="F13" s="1165" t="s">
        <v>367</v>
      </c>
      <c r="G13" s="831"/>
      <c r="H13" s="831"/>
      <c r="I13" s="833"/>
      <c r="J13" s="832"/>
      <c r="K13" s="831"/>
      <c r="L13" s="834"/>
      <c r="N13" s="1161"/>
      <c r="O13" s="1161"/>
      <c r="P13" s="1161"/>
      <c r="Q13" s="1161"/>
      <c r="R13" s="1161"/>
      <c r="S13" s="1161"/>
      <c r="T13" s="1161"/>
    </row>
    <row r="14" spans="1:22" ht="22.5" customHeight="1" x14ac:dyDescent="0.25">
      <c r="A14" s="1165" t="s">
        <v>19</v>
      </c>
      <c r="B14" s="1165"/>
      <c r="C14" s="1165"/>
      <c r="E14" s="75" t="s">
        <v>10445</v>
      </c>
      <c r="F14" s="832"/>
      <c r="G14" s="831"/>
      <c r="H14" s="831"/>
      <c r="I14" s="833"/>
      <c r="J14" s="832"/>
      <c r="K14" s="831"/>
      <c r="L14" s="834"/>
      <c r="N14" s="1161"/>
      <c r="O14" s="1161"/>
      <c r="P14" s="1161"/>
      <c r="Q14" s="1161"/>
      <c r="R14" s="1161"/>
      <c r="S14" s="1161"/>
      <c r="T14" s="1161"/>
    </row>
    <row r="15" spans="1:22" ht="74.25" customHeight="1" x14ac:dyDescent="0.25">
      <c r="A15" s="1165" t="s">
        <v>21</v>
      </c>
      <c r="B15" s="1165"/>
      <c r="C15" s="1165"/>
      <c r="E15" s="1446" t="s">
        <v>10814</v>
      </c>
      <c r="F15" s="1447"/>
      <c r="G15" s="1447"/>
      <c r="H15" s="1447"/>
      <c r="I15" s="1447"/>
      <c r="J15" s="1447"/>
      <c r="K15" s="1447"/>
      <c r="L15" s="1447"/>
      <c r="N15" s="1161"/>
      <c r="O15" s="1161"/>
      <c r="P15" s="1161"/>
      <c r="Q15" s="1161"/>
      <c r="R15" s="1161"/>
      <c r="S15" s="1161"/>
      <c r="T15" s="1161"/>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00.5" customHeight="1" x14ac:dyDescent="0.25">
      <c r="A18" s="1167" t="s">
        <v>25</v>
      </c>
      <c r="B18" s="1167" t="s">
        <v>26</v>
      </c>
      <c r="C18" s="1167" t="s">
        <v>27</v>
      </c>
      <c r="D18" s="1170" t="s">
        <v>10361</v>
      </c>
      <c r="E18" s="1170" t="s">
        <v>29</v>
      </c>
      <c r="F18" s="1170" t="s">
        <v>30</v>
      </c>
      <c r="G18" s="1170" t="s">
        <v>10362</v>
      </c>
      <c r="H18" s="1170" t="s">
        <v>10745</v>
      </c>
      <c r="I18" s="1562" t="s">
        <v>10363</v>
      </c>
      <c r="J18" s="1563"/>
      <c r="K18" s="1170" t="s">
        <v>10364</v>
      </c>
      <c r="L18" s="49" t="s">
        <v>10818</v>
      </c>
      <c r="M18" s="1093">
        <v>550000</v>
      </c>
      <c r="N18" s="1007"/>
      <c r="O18" s="1007"/>
      <c r="P18" s="1007"/>
      <c r="Q18" s="1007"/>
      <c r="R18" s="1007"/>
      <c r="S18" s="1007"/>
      <c r="T18" s="1007"/>
    </row>
    <row r="19" spans="1:20" s="1016" customFormat="1" ht="51" customHeight="1" x14ac:dyDescent="0.25">
      <c r="A19" s="1173">
        <v>1</v>
      </c>
      <c r="B19" s="36">
        <v>324</v>
      </c>
      <c r="C19" s="36">
        <v>82</v>
      </c>
      <c r="D19" s="35" t="s">
        <v>18</v>
      </c>
      <c r="E19" s="901" t="s">
        <v>10450</v>
      </c>
      <c r="F19" s="1046">
        <v>2</v>
      </c>
      <c r="G19" s="1155">
        <f>550000*0.3</f>
        <v>165000</v>
      </c>
      <c r="H19" s="1116">
        <v>1.19</v>
      </c>
      <c r="I19" s="1587">
        <v>686.3</v>
      </c>
      <c r="J19" s="1588"/>
      <c r="K19" s="844">
        <f>ROUND(G19*H19*I19,)</f>
        <v>134755005</v>
      </c>
      <c r="L19" s="1172" t="str">
        <f>E12</f>
        <v>Đường Xuân Phú - Xuân Tây đoạn từ Ngã ba Trung tâm cai nghiện Xuân Phú đến Ranh giới xã Xuân Đông</v>
      </c>
      <c r="M19" s="1062"/>
      <c r="N19" s="1007"/>
      <c r="O19" s="1007"/>
      <c r="P19" s="1007"/>
      <c r="Q19" s="1007"/>
      <c r="R19" s="1007"/>
      <c r="S19" s="1007"/>
      <c r="T19" s="1007"/>
    </row>
    <row r="20" spans="1:20" ht="33.75" customHeight="1" x14ac:dyDescent="0.25">
      <c r="A20" s="1480" t="s">
        <v>39</v>
      </c>
      <c r="B20" s="1480"/>
      <c r="C20" s="1480"/>
      <c r="D20" s="1480"/>
      <c r="E20" s="1480"/>
      <c r="F20" s="1480"/>
      <c r="G20" s="1480"/>
      <c r="H20" s="1480"/>
      <c r="I20" s="1589">
        <f>SUM(I19:I19)</f>
        <v>686.3</v>
      </c>
      <c r="J20" s="1590"/>
      <c r="K20" s="848">
        <f>SUM(K19:K19)</f>
        <v>134755005</v>
      </c>
      <c r="L20" s="849"/>
      <c r="N20" s="1007"/>
      <c r="O20" s="1007"/>
      <c r="P20" s="1007"/>
      <c r="Q20" s="1007"/>
      <c r="R20" s="1007"/>
      <c r="S20" s="1007"/>
      <c r="T20" s="1007"/>
    </row>
    <row r="21" spans="1:20" ht="54"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1095"/>
      <c r="B23" s="850" t="s">
        <v>26</v>
      </c>
      <c r="C23" s="851" t="s">
        <v>27</v>
      </c>
      <c r="D23" s="1175" t="s">
        <v>10361</v>
      </c>
      <c r="E23" s="1175" t="s">
        <v>29</v>
      </c>
      <c r="F23" s="1175" t="s">
        <v>30</v>
      </c>
      <c r="G23" s="1564" t="s">
        <v>31</v>
      </c>
      <c r="H23" s="1564"/>
      <c r="I23" s="1098" t="s">
        <v>33</v>
      </c>
      <c r="J23" s="1175" t="s">
        <v>44</v>
      </c>
      <c r="K23" s="1175" t="s">
        <v>35</v>
      </c>
      <c r="L23" s="49" t="s">
        <v>41</v>
      </c>
      <c r="M23" s="1163"/>
    </row>
    <row r="24" spans="1:20" ht="75" customHeight="1" x14ac:dyDescent="0.25">
      <c r="A24" s="1177">
        <f t="shared" ref="A24:G24" si="0">A19</f>
        <v>1</v>
      </c>
      <c r="B24" s="1176">
        <f t="shared" si="0"/>
        <v>324</v>
      </c>
      <c r="C24" s="36">
        <f t="shared" si="0"/>
        <v>82</v>
      </c>
      <c r="D24" s="1176" t="str">
        <f t="shared" si="0"/>
        <v>m²</v>
      </c>
      <c r="E24" s="1176" t="str">
        <f t="shared" si="0"/>
        <v>LUK</v>
      </c>
      <c r="F24" s="60">
        <f t="shared" si="0"/>
        <v>2</v>
      </c>
      <c r="G24" s="1558">
        <f t="shared" si="0"/>
        <v>165000</v>
      </c>
      <c r="H24" s="1558"/>
      <c r="I24" s="1100">
        <f>I19</f>
        <v>686.3</v>
      </c>
      <c r="J24" s="839">
        <v>1.5</v>
      </c>
      <c r="K24" s="1101">
        <f>G24*I24*J24</f>
        <v>169859249.99999997</v>
      </c>
      <c r="L24" s="1171" t="s">
        <v>10367</v>
      </c>
      <c r="M24" s="1163"/>
    </row>
    <row r="25" spans="1:20" s="116" customFormat="1" ht="33" customHeight="1" x14ac:dyDescent="0.25">
      <c r="A25" s="1289" t="s">
        <v>10368</v>
      </c>
      <c r="B25" s="1289"/>
      <c r="C25" s="1289"/>
      <c r="D25" s="1289"/>
      <c r="E25" s="1289"/>
      <c r="F25" s="1289"/>
      <c r="G25" s="1289"/>
      <c r="H25" s="1289"/>
      <c r="I25" s="846">
        <f>SUM(I24:I24)</f>
        <v>686.3</v>
      </c>
      <c r="J25" s="893"/>
      <c r="K25" s="894">
        <f>SUM(K24:K24)</f>
        <v>169859249.99999997</v>
      </c>
      <c r="L25" s="895"/>
      <c r="M25" s="1163"/>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1016" customFormat="1" ht="67.5" customHeight="1" x14ac:dyDescent="0.25">
      <c r="A27" s="1176"/>
      <c r="B27" s="1564" t="s">
        <v>10371</v>
      </c>
      <c r="C27" s="1564"/>
      <c r="D27" s="1175" t="s">
        <v>50</v>
      </c>
      <c r="E27" s="1175" t="s">
        <v>51</v>
      </c>
      <c r="F27" s="1175" t="s">
        <v>52</v>
      </c>
      <c r="G27" s="1564" t="s">
        <v>53</v>
      </c>
      <c r="H27" s="1564"/>
      <c r="I27" s="1102" t="s">
        <v>54</v>
      </c>
      <c r="J27" s="1175" t="s">
        <v>44</v>
      </c>
      <c r="K27" s="1103" t="s">
        <v>35</v>
      </c>
      <c r="L27" s="861" t="s">
        <v>41</v>
      </c>
      <c r="M27" s="821"/>
      <c r="O27" s="862"/>
      <c r="P27" s="862"/>
    </row>
    <row r="28" spans="1:20" ht="34.5" customHeight="1" x14ac:dyDescent="0.25">
      <c r="A28" s="1176"/>
      <c r="B28" s="1285" t="s">
        <v>10372</v>
      </c>
      <c r="C28" s="1285"/>
      <c r="D28" s="1176"/>
      <c r="E28" s="1176" t="s">
        <v>56</v>
      </c>
      <c r="F28" s="1176">
        <v>6</v>
      </c>
      <c r="G28" s="1565">
        <f>20000*30</f>
        <v>600000</v>
      </c>
      <c r="H28" s="1565"/>
      <c r="I28" s="1176">
        <v>1</v>
      </c>
      <c r="J28" s="727">
        <v>0.5</v>
      </c>
      <c r="K28" s="1105">
        <f>F28*G28*I28*J28</f>
        <v>1800000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171659249.99999997</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170" t="s">
        <v>60</v>
      </c>
      <c r="G31" s="1480" t="s">
        <v>31</v>
      </c>
      <c r="H31" s="1480"/>
      <c r="I31" s="865" t="s">
        <v>61</v>
      </c>
      <c r="J31" s="866" t="s">
        <v>34</v>
      </c>
      <c r="K31" s="1167" t="s">
        <v>35</v>
      </c>
      <c r="L31" s="853" t="s">
        <v>41</v>
      </c>
    </row>
    <row r="32" spans="1:20" ht="40.5" hidden="1" customHeight="1" x14ac:dyDescent="0.25">
      <c r="A32" s="1176">
        <v>1</v>
      </c>
      <c r="B32" s="1508" t="str">
        <f>'vật kiến trúc 2026'!B440</f>
        <v>Đồng hồ điện phụ</v>
      </c>
      <c r="C32" s="1508"/>
      <c r="D32" s="1508"/>
      <c r="E32" s="1508"/>
      <c r="F32" s="1106" t="str">
        <f>VLOOKUP(B32,'[3]vật kiến trúc 2026'!$B$3:$D$442,2,0)</f>
        <v>cái</v>
      </c>
      <c r="G32" s="1566">
        <f>VLOOKUP(B32,'[3]vật kiến trúc 2026'!B31:$D$442,3,0)</f>
        <v>750000</v>
      </c>
      <c r="H32" s="1566"/>
      <c r="I32" s="936">
        <v>1</v>
      </c>
      <c r="J32" s="868">
        <v>0.8</v>
      </c>
      <c r="K32" s="844">
        <f t="shared" ref="K32:K35" si="1">ROUND(G32*I32*J32,)</f>
        <v>600000</v>
      </c>
      <c r="L32" s="869" t="e">
        <f>VLOOKUP(B32,'[3]vật kiến trúc 2026'!B32:$L$442,4,0)</f>
        <v>#REF!</v>
      </c>
    </row>
    <row r="33" spans="1:17" ht="40.5" hidden="1" customHeight="1" x14ac:dyDescent="0.25">
      <c r="A33" s="1176">
        <v>2</v>
      </c>
      <c r="B33" s="1508" t="str">
        <f>'vật kiến trúc 2026'!B277</f>
        <v>Trụ sắt tráng kẽm D90 cao 6m</v>
      </c>
      <c r="C33" s="1508"/>
      <c r="D33" s="1508"/>
      <c r="E33" s="1508"/>
      <c r="F33" s="1106" t="str">
        <f>VLOOKUP(B33,'[3]vật kiến trúc 2026'!$B$3:$D$442,2,0)</f>
        <v>trụ</v>
      </c>
      <c r="G33" s="1566">
        <f>VLOOKUP(B33,'[3]vật kiến trúc 2026'!B32:$D$442,3,0)</f>
        <v>864000</v>
      </c>
      <c r="H33" s="1566"/>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176">
        <v>3</v>
      </c>
      <c r="B34" s="1508" t="str">
        <f>'vật kiến trúc 2026'!B35</f>
        <v>Giếng khoan Ф 140, ống chống nhựa</v>
      </c>
      <c r="C34" s="1508"/>
      <c r="D34" s="1508"/>
      <c r="E34" s="1508"/>
      <c r="F34" s="1106" t="str">
        <f>VLOOKUP(B34,'[3]vật kiến trúc 2026'!$B$3:$D$442,2,0)</f>
        <v>mét</v>
      </c>
      <c r="G34" s="1566">
        <f>VLOOKUP(B34,'[3]vật kiến trúc 2026'!B33:$D$442,3,0)</f>
        <v>864000</v>
      </c>
      <c r="H34" s="1566"/>
      <c r="I34" s="906">
        <v>69</v>
      </c>
      <c r="J34" s="868">
        <v>0.8</v>
      </c>
      <c r="K34" s="844">
        <f t="shared" si="1"/>
        <v>47692800</v>
      </c>
      <c r="L34" s="869" t="e">
        <f>VLOOKUP(B34,'[3]vật kiến trúc 2026'!B34:$L$442,4,0)</f>
        <v>#REF!</v>
      </c>
    </row>
    <row r="35" spans="1:17" ht="40.5" hidden="1" customHeight="1" x14ac:dyDescent="0.25">
      <c r="A35" s="1176">
        <v>4</v>
      </c>
      <c r="B35" s="1508" t="str">
        <f>B34</f>
        <v>Giếng khoan Ф 140, ống chống nhựa</v>
      </c>
      <c r="C35" s="1508"/>
      <c r="D35" s="1508"/>
      <c r="E35" s="1508"/>
      <c r="F35" s="1106" t="str">
        <f>VLOOKUP(B35,'[3]vật kiến trúc 2026'!$B$3:$D$442,2,0)</f>
        <v>mét</v>
      </c>
      <c r="G35" s="1566">
        <f>VLOOKUP(B35,'[3]vật kiến trúc 2026'!B34:$D$442,3,0)</f>
        <v>864000</v>
      </c>
      <c r="H35" s="1566"/>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28" t="e">
        <f>#REF!-#REF!</f>
        <v>#REF!</v>
      </c>
      <c r="N37" s="1107" t="e">
        <f>M37*#REF!/10000</f>
        <v>#REF!</v>
      </c>
      <c r="O37" s="931"/>
    </row>
    <row r="38" spans="1:17" ht="56.25" customHeight="1" x14ac:dyDescent="0.25">
      <c r="A38" s="1167" t="s">
        <v>25</v>
      </c>
      <c r="B38" s="1480" t="s">
        <v>87</v>
      </c>
      <c r="C38" s="1480"/>
      <c r="D38" s="1480"/>
      <c r="E38" s="1480"/>
      <c r="F38" s="1167" t="s">
        <v>60</v>
      </c>
      <c r="G38" s="1167" t="s">
        <v>31</v>
      </c>
      <c r="H38" s="1170" t="s">
        <v>10516</v>
      </c>
      <c r="I38" s="865" t="s">
        <v>61</v>
      </c>
      <c r="J38" s="866" t="s">
        <v>34</v>
      </c>
      <c r="K38" s="1167" t="s">
        <v>35</v>
      </c>
      <c r="L38" s="853" t="s">
        <v>41</v>
      </c>
      <c r="M38" s="1091" t="e">
        <f>I19+#REF!</f>
        <v>#REF!</v>
      </c>
      <c r="N38" s="1160" t="e">
        <f>#REF!*10000/#REF!</f>
        <v>#REF!</v>
      </c>
      <c r="O38" s="927"/>
      <c r="P38" s="928"/>
      <c r="Q38" s="1108"/>
    </row>
    <row r="39" spans="1:17" ht="62.25" customHeight="1" x14ac:dyDescent="0.25">
      <c r="A39" s="1178">
        <v>1</v>
      </c>
      <c r="B39" s="1474" t="str">
        <f>'CÂY TRỒNG 2026'!B6</f>
        <v>Cây bắp Hè Thu</v>
      </c>
      <c r="C39" s="1475"/>
      <c r="D39" s="1475"/>
      <c r="E39" s="1476"/>
      <c r="F39" s="1106" t="str">
        <f>VLOOKUP(B39,'[3]CÂY TRỒNG 2026'!$B$3:$D$10269,2,0)</f>
        <v>ha</v>
      </c>
      <c r="G39" s="1106">
        <f>VLOOKUP(B39,'[3]CÂY TRỒNG 2026'!$B$3:$D$10269,3,0)</f>
        <v>40000000</v>
      </c>
      <c r="H39" s="909">
        <f>VLOOKUP(B39,'CÂY TRỒNG 2026'!$B$3:$E$9990,4,0)</f>
        <v>0</v>
      </c>
      <c r="I39" s="870">
        <f>I25/10000</f>
        <v>6.8629999999999997E-2</v>
      </c>
      <c r="J39" s="727">
        <v>0.8</v>
      </c>
      <c r="K39" s="905">
        <f t="shared" ref="K39" si="2">ROUND(G39*I39*J39,)</f>
        <v>2196160</v>
      </c>
      <c r="L39" s="1169"/>
      <c r="M39" s="1048">
        <v>107.9</v>
      </c>
      <c r="N39" s="1110" t="e">
        <f>#REF!*10000/#REF!</f>
        <v>#REF!</v>
      </c>
      <c r="O39" s="753" t="e">
        <f>#REF!*#REF!/10000</f>
        <v>#REF!</v>
      </c>
      <c r="Q39" s="1111"/>
    </row>
    <row r="40" spans="1:17" ht="28.5" customHeight="1" x14ac:dyDescent="0.25">
      <c r="A40" s="1480" t="s">
        <v>111</v>
      </c>
      <c r="B40" s="1480"/>
      <c r="C40" s="1480"/>
      <c r="D40" s="1480"/>
      <c r="E40" s="1480"/>
      <c r="F40" s="1480"/>
      <c r="G40" s="1480"/>
      <c r="H40" s="1480"/>
      <c r="I40" s="1480"/>
      <c r="J40" s="1480"/>
      <c r="K40" s="111">
        <f>SUM(K39:K39)</f>
        <v>2196160</v>
      </c>
      <c r="L40" s="872"/>
      <c r="M40" s="1112" t="e">
        <f>SUM(#REF!)</f>
        <v>#REF!</v>
      </c>
      <c r="N40" s="1091"/>
    </row>
    <row r="41" spans="1:17" ht="41.25" customHeight="1" x14ac:dyDescent="0.25">
      <c r="A41" s="1481" t="s">
        <v>10429</v>
      </c>
      <c r="B41" s="1482"/>
      <c r="C41" s="1482"/>
      <c r="D41" s="1482"/>
      <c r="E41" s="1482"/>
      <c r="F41" s="1482"/>
      <c r="G41" s="1482"/>
      <c r="H41" s="1482"/>
      <c r="I41" s="1482"/>
      <c r="J41" s="1482"/>
      <c r="K41" s="111">
        <f>IF(K20+K29+K36+K40&lt;20000000,2000000,IF(K20+K29+K36+K40&lt;50000000,4000000,IF(K20+K29+K36+K40&lt;100000000,8000000,IF(K20+K29+K36+K40&lt;200000000,12000000,IF(K20+K29+K36+K40&lt;500000000,16000000,20000000)))))</f>
        <v>16000000</v>
      </c>
      <c r="L41" s="112" t="s">
        <v>113</v>
      </c>
      <c r="N41" s="1113"/>
    </row>
    <row r="42" spans="1:17" ht="30" customHeight="1" x14ac:dyDescent="0.25">
      <c r="A42" s="1480" t="s">
        <v>10574</v>
      </c>
      <c r="B42" s="1480"/>
      <c r="C42" s="1480"/>
      <c r="D42" s="1480"/>
      <c r="E42" s="1480"/>
      <c r="F42" s="1480"/>
      <c r="G42" s="1480"/>
      <c r="H42" s="1480"/>
      <c r="I42" s="1480"/>
      <c r="J42" s="1480"/>
      <c r="K42" s="875">
        <f>K41+K40+K36+K20+K29</f>
        <v>324610415</v>
      </c>
      <c r="L42" s="872"/>
      <c r="M42" s="1114">
        <f>K41+K29+K20+K40+K36</f>
        <v>324610415</v>
      </c>
    </row>
    <row r="43" spans="1:17" s="116" customFormat="1" ht="37.5" customHeight="1" x14ac:dyDescent="0.25">
      <c r="A43" s="1483" t="s">
        <v>115</v>
      </c>
      <c r="B43" s="1483"/>
      <c r="C43" s="1483"/>
      <c r="D43" s="1483"/>
      <c r="E43" s="1483"/>
      <c r="F43" s="1483"/>
      <c r="G43" s="1483"/>
      <c r="H43" s="1483"/>
      <c r="I43" s="1483"/>
      <c r="J43" s="1483"/>
      <c r="K43" s="1483"/>
      <c r="L43" s="1483"/>
      <c r="M43" s="1163"/>
      <c r="O43" s="876"/>
      <c r="P43" s="876"/>
    </row>
    <row r="44" spans="1:17" s="119" customFormat="1" ht="37.5" customHeight="1" x14ac:dyDescent="0.25">
      <c r="A44" s="1479" t="s">
        <v>10375</v>
      </c>
      <c r="B44" s="1479"/>
      <c r="C44" s="1479"/>
      <c r="D44" s="1479"/>
      <c r="E44" s="1479"/>
      <c r="F44" s="1479"/>
      <c r="G44" s="1479"/>
      <c r="H44" s="1479"/>
      <c r="I44" s="1479"/>
      <c r="J44" s="1479"/>
      <c r="K44" s="1479"/>
      <c r="L44" s="1479"/>
      <c r="M44" s="1168"/>
      <c r="O44" s="876"/>
      <c r="P44" s="876"/>
    </row>
    <row r="45" spans="1:17" s="119" customFormat="1" ht="54" customHeight="1" x14ac:dyDescent="0.25">
      <c r="A45" s="1479" t="s">
        <v>117</v>
      </c>
      <c r="B45" s="1479"/>
      <c r="C45" s="1479"/>
      <c r="D45" s="1479"/>
      <c r="E45" s="1479"/>
      <c r="F45" s="1479"/>
      <c r="G45" s="1479"/>
      <c r="H45" s="1479"/>
      <c r="I45" s="1479"/>
      <c r="J45" s="1479"/>
      <c r="K45" s="877">
        <f>K42</f>
        <v>324610415</v>
      </c>
      <c r="L45" s="1166" t="s">
        <v>118</v>
      </c>
      <c r="M45" s="1168"/>
      <c r="O45" s="876"/>
      <c r="P45" s="876"/>
    </row>
    <row r="46" spans="1:17" s="119" customFormat="1" ht="14.25" x14ac:dyDescent="0.25">
      <c r="A46" s="1479" t="s">
        <v>119</v>
      </c>
      <c r="B46" s="1479"/>
      <c r="C46" s="1479"/>
      <c r="D46" s="1479"/>
      <c r="E46" s="1479"/>
      <c r="F46" s="1479"/>
      <c r="G46" s="1479"/>
      <c r="H46" s="1479"/>
      <c r="I46" s="1479"/>
      <c r="J46" s="1479"/>
      <c r="K46" s="1479"/>
      <c r="L46" s="1479"/>
      <c r="M46" s="1168"/>
      <c r="O46" s="876"/>
      <c r="P46" s="876"/>
    </row>
    <row r="47" spans="1:17" s="1115" customFormat="1" ht="15" customHeight="1" x14ac:dyDescent="0.25">
      <c r="A47" s="1484" t="s">
        <v>120</v>
      </c>
      <c r="B47" s="1484"/>
      <c r="C47" s="1484"/>
      <c r="D47" s="879"/>
      <c r="E47" s="879"/>
      <c r="F47" s="1485" t="s">
        <v>10444</v>
      </c>
      <c r="G47" s="1485"/>
      <c r="H47" s="1485"/>
      <c r="I47" s="1485"/>
      <c r="J47" s="1485"/>
      <c r="K47" s="879"/>
      <c r="L47" s="1168" t="s">
        <v>122</v>
      </c>
      <c r="M47" s="1168"/>
      <c r="O47" s="753"/>
      <c r="P47" s="753"/>
    </row>
    <row r="48" spans="1:17" s="1115" customFormat="1" x14ac:dyDescent="0.25">
      <c r="A48" s="880"/>
      <c r="B48" s="880"/>
      <c r="C48" s="880"/>
      <c r="L48" s="1168" t="s">
        <v>123</v>
      </c>
      <c r="M48" s="756"/>
      <c r="O48" s="753"/>
      <c r="P48" s="753"/>
    </row>
    <row r="49" spans="1:16" s="1115" customFormat="1" x14ac:dyDescent="0.25">
      <c r="A49" s="881"/>
      <c r="B49" s="761"/>
      <c r="C49" s="761"/>
      <c r="G49" s="761"/>
      <c r="H49" s="761"/>
      <c r="I49" s="882"/>
      <c r="L49" s="883"/>
      <c r="M49" s="761"/>
      <c r="O49" s="753"/>
      <c r="P49" s="753"/>
    </row>
    <row r="50" spans="1:16" s="1115" customFormat="1" x14ac:dyDescent="0.25">
      <c r="A50" s="881"/>
      <c r="B50" s="761"/>
      <c r="C50" s="761"/>
      <c r="G50" s="761"/>
      <c r="H50" s="761"/>
      <c r="I50" s="882"/>
      <c r="L50" s="883"/>
      <c r="M50" s="761"/>
      <c r="O50" s="753"/>
      <c r="P50" s="753"/>
    </row>
    <row r="51" spans="1:16" s="1115" customFormat="1" x14ac:dyDescent="0.25">
      <c r="A51" s="881"/>
      <c r="B51" s="761"/>
      <c r="C51" s="761"/>
      <c r="G51" s="761"/>
      <c r="H51" s="761"/>
      <c r="I51" s="882"/>
      <c r="L51" s="883"/>
      <c r="M51" s="761"/>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ht="22.5" customHeight="1" x14ac:dyDescent="0.25">
      <c r="A55" s="1486" t="s">
        <v>125</v>
      </c>
      <c r="B55" s="1486"/>
      <c r="C55" s="1486"/>
      <c r="D55" s="879"/>
      <c r="E55" s="879"/>
      <c r="F55" s="1485" t="s">
        <v>126</v>
      </c>
      <c r="G55" s="1485"/>
      <c r="H55" s="1485"/>
      <c r="I55" s="1485" t="s">
        <v>126</v>
      </c>
      <c r="J55" s="1485"/>
      <c r="K55" s="879"/>
      <c r="L55" s="1168" t="s">
        <v>127</v>
      </c>
      <c r="M55" s="756"/>
      <c r="O55" s="753"/>
      <c r="P55" s="753"/>
    </row>
  </sheetData>
  <mergeCells count="59">
    <mergeCell ref="N10:T10"/>
    <mergeCell ref="A2:G2"/>
    <mergeCell ref="I2:L2"/>
    <mergeCell ref="A3:G3"/>
    <mergeCell ref="I3:L3"/>
    <mergeCell ref="I5:L5"/>
    <mergeCell ref="A6:L6"/>
    <mergeCell ref="A7:L7"/>
    <mergeCell ref="E8:L8"/>
    <mergeCell ref="A9:D9"/>
    <mergeCell ref="E9:G9"/>
    <mergeCell ref="A10:B10"/>
    <mergeCell ref="G23:H23"/>
    <mergeCell ref="E12:L12"/>
    <mergeCell ref="E15:L15"/>
    <mergeCell ref="A16:L16"/>
    <mergeCell ref="A17:L17"/>
    <mergeCell ref="I18:J18"/>
    <mergeCell ref="I19:J19"/>
    <mergeCell ref="A20:H20"/>
    <mergeCell ref="I20:J20"/>
    <mergeCell ref="A21:K21"/>
    <mergeCell ref="B22:H22"/>
    <mergeCell ref="I22:L22"/>
    <mergeCell ref="A30:L30"/>
    <mergeCell ref="G24:H24"/>
    <mergeCell ref="A25:H25"/>
    <mergeCell ref="B26:H26"/>
    <mergeCell ref="I26:L26"/>
    <mergeCell ref="B27:C27"/>
    <mergeCell ref="G27:H27"/>
    <mergeCell ref="B28:C28"/>
    <mergeCell ref="G28:H28"/>
    <mergeCell ref="A29:J29"/>
    <mergeCell ref="A37:L37"/>
    <mergeCell ref="B31:E31"/>
    <mergeCell ref="G31:H31"/>
    <mergeCell ref="B32:E32"/>
    <mergeCell ref="G32:H32"/>
    <mergeCell ref="B33:E33"/>
    <mergeCell ref="G33:H33"/>
    <mergeCell ref="B34:E34"/>
    <mergeCell ref="G34:H34"/>
    <mergeCell ref="B35:E35"/>
    <mergeCell ref="G35:H35"/>
    <mergeCell ref="A36:J36"/>
    <mergeCell ref="A55:C55"/>
    <mergeCell ref="F55:J55"/>
    <mergeCell ref="B38:E38"/>
    <mergeCell ref="B39:E39"/>
    <mergeCell ref="A40:J40"/>
    <mergeCell ref="A41:J41"/>
    <mergeCell ref="A42:J42"/>
    <mergeCell ref="A43:L43"/>
    <mergeCell ref="A44:L44"/>
    <mergeCell ref="A45:J45"/>
    <mergeCell ref="A46:L46"/>
    <mergeCell ref="A47:C47"/>
    <mergeCell ref="F47:J47"/>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9"/>
  <sheetViews>
    <sheetView topLeftCell="A37"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66</v>
      </c>
    </row>
    <row r="2" spans="1:22" x14ac:dyDescent="0.25">
      <c r="A2" s="1561" t="s">
        <v>0</v>
      </c>
      <c r="B2" s="1561"/>
      <c r="C2" s="1561"/>
      <c r="D2" s="1561"/>
      <c r="E2" s="1561"/>
      <c r="F2" s="1561"/>
      <c r="G2" s="1561"/>
      <c r="H2" s="1174"/>
      <c r="I2" s="1436" t="s">
        <v>1</v>
      </c>
      <c r="J2" s="1436"/>
      <c r="K2" s="1436"/>
      <c r="L2" s="1436"/>
    </row>
    <row r="3" spans="1:22" x14ac:dyDescent="0.25">
      <c r="A3" s="1272" t="s">
        <v>2</v>
      </c>
      <c r="B3" s="1272"/>
      <c r="C3" s="1272"/>
      <c r="D3" s="1272"/>
      <c r="E3" s="1272"/>
      <c r="F3" s="1272"/>
      <c r="G3" s="1272"/>
      <c r="H3" s="116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10820</v>
      </c>
      <c r="F8" s="1442"/>
      <c r="G8" s="1442"/>
      <c r="H8" s="1442"/>
      <c r="I8" s="1442"/>
      <c r="J8" s="1442"/>
      <c r="K8" s="1442"/>
      <c r="L8" s="1442"/>
      <c r="N8" s="828"/>
      <c r="O8" s="823"/>
      <c r="P8" s="823"/>
    </row>
    <row r="9" spans="1:22" ht="34.5" customHeight="1" x14ac:dyDescent="0.25">
      <c r="A9" s="1443" t="s">
        <v>9</v>
      </c>
      <c r="B9" s="1443"/>
      <c r="C9" s="1443"/>
      <c r="D9" s="1443"/>
      <c r="E9" s="1444" t="s">
        <v>10821</v>
      </c>
      <c r="F9" s="1444"/>
      <c r="G9" s="1444"/>
      <c r="H9" s="1164"/>
      <c r="I9" s="1164"/>
      <c r="J9" s="1164"/>
      <c r="K9" s="1164"/>
      <c r="L9" s="1164"/>
      <c r="N9" s="828"/>
      <c r="O9" s="823"/>
      <c r="P9" s="823"/>
    </row>
    <row r="10" spans="1:22" ht="22.5" customHeight="1" x14ac:dyDescent="0.25">
      <c r="A10" s="1445" t="s">
        <v>11</v>
      </c>
      <c r="B10" s="1445"/>
      <c r="C10" s="1165"/>
      <c r="E10" s="75" t="s">
        <v>10619</v>
      </c>
      <c r="F10" s="832"/>
      <c r="G10" s="831"/>
      <c r="H10" s="831"/>
      <c r="I10" s="833"/>
      <c r="J10" s="832"/>
      <c r="K10" s="831"/>
      <c r="L10" s="834"/>
      <c r="N10" s="1269"/>
      <c r="O10" s="1269"/>
      <c r="P10" s="1269"/>
      <c r="Q10" s="1269"/>
      <c r="R10" s="1269"/>
      <c r="S10" s="1269"/>
      <c r="T10" s="1269"/>
    </row>
    <row r="11" spans="1:22" ht="22.5" x14ac:dyDescent="0.25">
      <c r="A11" s="1165" t="s">
        <v>13</v>
      </c>
      <c r="B11" s="1165"/>
      <c r="C11" s="1165"/>
      <c r="E11" s="891" t="s">
        <v>10822</v>
      </c>
      <c r="F11" s="832"/>
      <c r="G11" s="831"/>
      <c r="H11" s="831"/>
      <c r="I11" s="833"/>
      <c r="J11" s="832"/>
      <c r="K11" s="831"/>
      <c r="L11" s="834"/>
      <c r="N11" s="1161"/>
      <c r="O11" s="1161"/>
      <c r="P11" s="1161"/>
      <c r="Q11" s="1161"/>
      <c r="R11" s="1161"/>
      <c r="S11" s="1161"/>
      <c r="T11" s="1161"/>
    </row>
    <row r="12" spans="1:22" ht="81" customHeight="1" x14ac:dyDescent="0.25">
      <c r="A12" s="1165" t="s">
        <v>15</v>
      </c>
      <c r="B12" s="1165"/>
      <c r="C12" s="1165"/>
      <c r="E12" s="1532" t="s">
        <v>10461</v>
      </c>
      <c r="F12" s="1532"/>
      <c r="G12" s="1532"/>
      <c r="H12" s="1532"/>
      <c r="I12" s="1532"/>
      <c r="J12" s="1532"/>
      <c r="K12" s="1532"/>
      <c r="L12" s="1532"/>
      <c r="N12" s="1161"/>
      <c r="O12" s="1161"/>
      <c r="P12" s="1161"/>
      <c r="Q12" s="1161"/>
      <c r="R12" s="1161"/>
      <c r="S12" s="1161"/>
      <c r="T12" s="1161"/>
    </row>
    <row r="13" spans="1:22" ht="22.5" customHeight="1" x14ac:dyDescent="0.25">
      <c r="A13" s="1165" t="s">
        <v>17</v>
      </c>
      <c r="B13" s="1165"/>
      <c r="C13" s="1165"/>
      <c r="E13" s="836">
        <f>I20</f>
        <v>385.2</v>
      </c>
      <c r="F13" s="1165" t="s">
        <v>367</v>
      </c>
      <c r="G13" s="831"/>
      <c r="H13" s="831"/>
      <c r="I13" s="833"/>
      <c r="J13" s="832"/>
      <c r="K13" s="831"/>
      <c r="L13" s="834"/>
      <c r="N13" s="1161"/>
      <c r="O13" s="1161"/>
      <c r="P13" s="1161"/>
      <c r="Q13" s="1161"/>
      <c r="R13" s="1161"/>
      <c r="S13" s="1161"/>
      <c r="T13" s="1161"/>
    </row>
    <row r="14" spans="1:22" ht="22.5" customHeight="1" x14ac:dyDescent="0.25">
      <c r="A14" s="1165" t="s">
        <v>19</v>
      </c>
      <c r="B14" s="1165"/>
      <c r="C14" s="1165"/>
      <c r="E14" s="75" t="s">
        <v>10808</v>
      </c>
      <c r="F14" s="832"/>
      <c r="G14" s="831"/>
      <c r="H14" s="831"/>
      <c r="I14" s="833"/>
      <c r="J14" s="832"/>
      <c r="K14" s="831"/>
      <c r="L14" s="834"/>
      <c r="N14" s="1161"/>
      <c r="O14" s="1161"/>
      <c r="P14" s="1161"/>
      <c r="Q14" s="1161"/>
      <c r="R14" s="1161"/>
      <c r="S14" s="1161"/>
      <c r="T14" s="1161"/>
    </row>
    <row r="15" spans="1:22" ht="74.25" customHeight="1" x14ac:dyDescent="0.25">
      <c r="A15" s="1165" t="s">
        <v>21</v>
      </c>
      <c r="B15" s="1165"/>
      <c r="C15" s="1165"/>
      <c r="E15" s="1446" t="s">
        <v>10819</v>
      </c>
      <c r="F15" s="1447"/>
      <c r="G15" s="1447"/>
      <c r="H15" s="1447"/>
      <c r="I15" s="1447"/>
      <c r="J15" s="1447"/>
      <c r="K15" s="1447"/>
      <c r="L15" s="1447"/>
      <c r="N15" s="1161"/>
      <c r="O15" s="1161"/>
      <c r="P15" s="1161"/>
      <c r="Q15" s="1161"/>
      <c r="R15" s="1161"/>
      <c r="S15" s="1161"/>
      <c r="T15" s="1161"/>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00.5" customHeight="1" x14ac:dyDescent="0.25">
      <c r="A18" s="1167" t="s">
        <v>25</v>
      </c>
      <c r="B18" s="1167" t="s">
        <v>26</v>
      </c>
      <c r="C18" s="1167" t="s">
        <v>27</v>
      </c>
      <c r="D18" s="1170" t="s">
        <v>10361</v>
      </c>
      <c r="E18" s="1170" t="s">
        <v>29</v>
      </c>
      <c r="F18" s="1170" t="s">
        <v>30</v>
      </c>
      <c r="G18" s="1170" t="s">
        <v>10362</v>
      </c>
      <c r="H18" s="1170" t="s">
        <v>10745</v>
      </c>
      <c r="I18" s="1562" t="s">
        <v>10363</v>
      </c>
      <c r="J18" s="1563"/>
      <c r="K18" s="1170" t="s">
        <v>10364</v>
      </c>
      <c r="L18" s="49" t="s">
        <v>10823</v>
      </c>
      <c r="M18" s="1093">
        <v>550000</v>
      </c>
      <c r="N18" s="1007"/>
      <c r="O18" s="1007"/>
      <c r="P18" s="1007"/>
      <c r="Q18" s="1007"/>
      <c r="R18" s="1007"/>
      <c r="S18" s="1007"/>
      <c r="T18" s="1007"/>
    </row>
    <row r="19" spans="1:20" s="1016" customFormat="1" ht="51" customHeight="1" x14ac:dyDescent="0.25">
      <c r="A19" s="1173">
        <v>1</v>
      </c>
      <c r="B19" s="36">
        <v>155</v>
      </c>
      <c r="C19" s="36">
        <v>86</v>
      </c>
      <c r="D19" s="35" t="s">
        <v>18</v>
      </c>
      <c r="E19" s="901" t="s">
        <v>10428</v>
      </c>
      <c r="F19" s="1046">
        <v>2</v>
      </c>
      <c r="G19" s="1155">
        <f>550000*0.3</f>
        <v>165000</v>
      </c>
      <c r="H19" s="1116">
        <v>1.19</v>
      </c>
      <c r="I19" s="1587">
        <v>385.2</v>
      </c>
      <c r="J19" s="1588"/>
      <c r="K19" s="844">
        <f>ROUND(G19*H19*I19,)</f>
        <v>75634020</v>
      </c>
      <c r="L19" s="1172" t="str">
        <f>E12</f>
        <v>Đường Xuân Phú - Xuân Tây - đoạn Ngã ba Trung tâm cai nghiện Xuân Phú đến Ranh giới xã Xuân Đông</v>
      </c>
      <c r="M19" s="1062"/>
      <c r="N19" s="1007"/>
      <c r="O19" s="1007"/>
      <c r="P19" s="1007"/>
      <c r="Q19" s="1007"/>
      <c r="R19" s="1007"/>
      <c r="S19" s="1007"/>
      <c r="T19" s="1007"/>
    </row>
    <row r="20" spans="1:20" ht="33.75" customHeight="1" x14ac:dyDescent="0.25">
      <c r="A20" s="1480" t="s">
        <v>39</v>
      </c>
      <c r="B20" s="1480"/>
      <c r="C20" s="1480"/>
      <c r="D20" s="1480"/>
      <c r="E20" s="1480"/>
      <c r="F20" s="1480"/>
      <c r="G20" s="1480"/>
      <c r="H20" s="1480"/>
      <c r="I20" s="1589">
        <f>SUM(I19:I19)</f>
        <v>385.2</v>
      </c>
      <c r="J20" s="1590"/>
      <c r="K20" s="848">
        <f>SUM(K19:K19)</f>
        <v>75634020</v>
      </c>
      <c r="L20" s="849"/>
      <c r="N20" s="1007"/>
      <c r="O20" s="1007"/>
      <c r="P20" s="1007"/>
      <c r="Q20" s="1007"/>
      <c r="R20" s="1007"/>
      <c r="S20" s="1007"/>
      <c r="T20" s="1007"/>
    </row>
    <row r="21" spans="1:20" ht="54" customHeight="1" x14ac:dyDescent="0.25">
      <c r="A21" s="1457" t="s">
        <v>10460</v>
      </c>
      <c r="B21" s="1280"/>
      <c r="C21" s="1280"/>
      <c r="D21" s="1280"/>
      <c r="E21" s="1280"/>
      <c r="F21" s="1280"/>
      <c r="G21" s="1280"/>
      <c r="H21" s="1280"/>
      <c r="I21" s="1280"/>
      <c r="J21" s="1280"/>
      <c r="K21" s="1280"/>
      <c r="L21" s="49" t="s">
        <v>41</v>
      </c>
    </row>
    <row r="22" spans="1:20" ht="52.5" customHeight="1" x14ac:dyDescent="0.25">
      <c r="A22" s="50">
        <v>1</v>
      </c>
      <c r="B22" s="1506" t="s">
        <v>42</v>
      </c>
      <c r="C22" s="1506"/>
      <c r="D22" s="1506"/>
      <c r="E22" s="1506"/>
      <c r="F22" s="1506"/>
      <c r="G22" s="1506"/>
      <c r="H22" s="1506"/>
      <c r="I22" s="1292" t="s">
        <v>43</v>
      </c>
      <c r="J22" s="1292"/>
      <c r="K22" s="1292"/>
      <c r="L22" s="1292"/>
    </row>
    <row r="23" spans="1:20" ht="58.5" customHeight="1" x14ac:dyDescent="0.25">
      <c r="A23" s="1095"/>
      <c r="B23" s="850" t="s">
        <v>26</v>
      </c>
      <c r="C23" s="851" t="s">
        <v>27</v>
      </c>
      <c r="D23" s="1175" t="s">
        <v>10361</v>
      </c>
      <c r="E23" s="1175" t="s">
        <v>29</v>
      </c>
      <c r="F23" s="1175" t="s">
        <v>30</v>
      </c>
      <c r="G23" s="1564" t="s">
        <v>31</v>
      </c>
      <c r="H23" s="1564"/>
      <c r="I23" s="1098" t="s">
        <v>33</v>
      </c>
      <c r="J23" s="1175" t="s">
        <v>44</v>
      </c>
      <c r="K23" s="1175" t="s">
        <v>35</v>
      </c>
      <c r="L23" s="49" t="s">
        <v>41</v>
      </c>
      <c r="M23" s="1163"/>
    </row>
    <row r="24" spans="1:20" ht="75" customHeight="1" x14ac:dyDescent="0.25">
      <c r="A24" s="1177">
        <f t="shared" ref="A24:G24" si="0">A19</f>
        <v>1</v>
      </c>
      <c r="B24" s="1176">
        <f t="shared" si="0"/>
        <v>155</v>
      </c>
      <c r="C24" s="36">
        <f t="shared" si="0"/>
        <v>86</v>
      </c>
      <c r="D24" s="1176" t="str">
        <f t="shared" si="0"/>
        <v>m²</v>
      </c>
      <c r="E24" s="1176" t="str">
        <f t="shared" si="0"/>
        <v>HNK</v>
      </c>
      <c r="F24" s="60">
        <f t="shared" si="0"/>
        <v>2</v>
      </c>
      <c r="G24" s="1558">
        <f t="shared" si="0"/>
        <v>165000</v>
      </c>
      <c r="H24" s="1558"/>
      <c r="I24" s="1100">
        <f>I19</f>
        <v>385.2</v>
      </c>
      <c r="J24" s="839">
        <v>1.5</v>
      </c>
      <c r="K24" s="1101">
        <f>G24*I24*J24</f>
        <v>95337000</v>
      </c>
      <c r="L24" s="1171" t="s">
        <v>10367</v>
      </c>
      <c r="M24" s="1163"/>
    </row>
    <row r="25" spans="1:20" s="116" customFormat="1" ht="33" customHeight="1" x14ac:dyDescent="0.25">
      <c r="A25" s="1289" t="s">
        <v>10368</v>
      </c>
      <c r="B25" s="1289"/>
      <c r="C25" s="1289"/>
      <c r="D25" s="1289"/>
      <c r="E25" s="1289"/>
      <c r="F25" s="1289"/>
      <c r="G25" s="1289"/>
      <c r="H25" s="1289"/>
      <c r="I25" s="846">
        <f>SUM(I24:I24)</f>
        <v>385.2</v>
      </c>
      <c r="J25" s="893"/>
      <c r="K25" s="894">
        <f>SUM(K24:K24)</f>
        <v>95337000</v>
      </c>
      <c r="L25" s="895"/>
      <c r="M25" s="1163"/>
      <c r="O25" s="896"/>
      <c r="P25" s="896"/>
    </row>
    <row r="26" spans="1:20" s="67" customFormat="1" ht="45.75" customHeight="1" x14ac:dyDescent="0.25">
      <c r="A26" s="50">
        <v>2</v>
      </c>
      <c r="B26" s="1294" t="s">
        <v>10369</v>
      </c>
      <c r="C26" s="1294"/>
      <c r="D26" s="1294"/>
      <c r="E26" s="1294"/>
      <c r="F26" s="1294"/>
      <c r="G26" s="1294"/>
      <c r="H26" s="1294"/>
      <c r="I26" s="1295" t="s">
        <v>10370</v>
      </c>
      <c r="J26" s="1468"/>
      <c r="K26" s="1468"/>
      <c r="L26" s="1468"/>
      <c r="M26" s="856"/>
      <c r="O26" s="857"/>
      <c r="P26" s="857"/>
    </row>
    <row r="27" spans="1:20" s="1016" customFormat="1" ht="67.5" customHeight="1" x14ac:dyDescent="0.25">
      <c r="A27" s="1176"/>
      <c r="B27" s="1564" t="s">
        <v>10371</v>
      </c>
      <c r="C27" s="1564"/>
      <c r="D27" s="1175" t="s">
        <v>50</v>
      </c>
      <c r="E27" s="1175" t="s">
        <v>51</v>
      </c>
      <c r="F27" s="1175" t="s">
        <v>52</v>
      </c>
      <c r="G27" s="1564" t="s">
        <v>53</v>
      </c>
      <c r="H27" s="1564"/>
      <c r="I27" s="1102" t="s">
        <v>54</v>
      </c>
      <c r="J27" s="1175" t="s">
        <v>44</v>
      </c>
      <c r="K27" s="1103" t="s">
        <v>35</v>
      </c>
      <c r="L27" s="861" t="s">
        <v>41</v>
      </c>
      <c r="M27" s="821"/>
      <c r="O27" s="862"/>
      <c r="P27" s="862"/>
    </row>
    <row r="28" spans="1:20" ht="34.5" customHeight="1" x14ac:dyDescent="0.25">
      <c r="A28" s="1176"/>
      <c r="B28" s="1285" t="s">
        <v>10372</v>
      </c>
      <c r="C28" s="1285"/>
      <c r="D28" s="1176"/>
      <c r="E28" s="1176" t="s">
        <v>56</v>
      </c>
      <c r="F28" s="1176">
        <v>6</v>
      </c>
      <c r="G28" s="1565">
        <f>20000*30</f>
        <v>600000</v>
      </c>
      <c r="H28" s="1565"/>
      <c r="I28" s="1176">
        <v>4</v>
      </c>
      <c r="J28" s="727">
        <v>0.5</v>
      </c>
      <c r="K28" s="1105">
        <f>F28*G28*I28*J28</f>
        <v>7200000</v>
      </c>
      <c r="L28" s="74"/>
      <c r="M28" s="1042"/>
      <c r="O28" s="823"/>
      <c r="P28" s="823"/>
    </row>
    <row r="29" spans="1:20" ht="30.75" customHeight="1" x14ac:dyDescent="0.25">
      <c r="A29" s="1289" t="s">
        <v>10373</v>
      </c>
      <c r="B29" s="1289"/>
      <c r="C29" s="1289"/>
      <c r="D29" s="1289"/>
      <c r="E29" s="1289"/>
      <c r="F29" s="1289"/>
      <c r="G29" s="1289"/>
      <c r="H29" s="1289"/>
      <c r="I29" s="1289"/>
      <c r="J29" s="1289"/>
      <c r="K29" s="76">
        <f>K25+K28</f>
        <v>102537000</v>
      </c>
      <c r="L29" s="74"/>
      <c r="M29" s="822"/>
    </row>
    <row r="30" spans="1:20" ht="43.5" hidden="1" customHeight="1" x14ac:dyDescent="0.25">
      <c r="A30" s="1470" t="s">
        <v>10566</v>
      </c>
      <c r="B30" s="1470"/>
      <c r="C30" s="1470"/>
      <c r="D30" s="1470"/>
      <c r="E30" s="1470"/>
      <c r="F30" s="1470"/>
      <c r="G30" s="1470"/>
      <c r="H30" s="1470"/>
      <c r="I30" s="1470"/>
      <c r="J30" s="1470"/>
      <c r="K30" s="1470"/>
      <c r="L30" s="1470"/>
    </row>
    <row r="31" spans="1:20" ht="41.25" hidden="1" customHeight="1" x14ac:dyDescent="0.25">
      <c r="A31" s="851" t="s">
        <v>25</v>
      </c>
      <c r="B31" s="1507" t="s">
        <v>58</v>
      </c>
      <c r="C31" s="1507"/>
      <c r="D31" s="1507"/>
      <c r="E31" s="1507"/>
      <c r="F31" s="1170" t="s">
        <v>60</v>
      </c>
      <c r="G31" s="1480" t="s">
        <v>31</v>
      </c>
      <c r="H31" s="1480"/>
      <c r="I31" s="865" t="s">
        <v>61</v>
      </c>
      <c r="J31" s="866" t="s">
        <v>34</v>
      </c>
      <c r="K31" s="1167" t="s">
        <v>35</v>
      </c>
      <c r="L31" s="853" t="s">
        <v>41</v>
      </c>
    </row>
    <row r="32" spans="1:20" ht="40.5" hidden="1" customHeight="1" x14ac:dyDescent="0.25">
      <c r="A32" s="1176">
        <v>1</v>
      </c>
      <c r="B32" s="1508" t="str">
        <f>'vật kiến trúc 2026'!B440</f>
        <v>Đồng hồ điện phụ</v>
      </c>
      <c r="C32" s="1508"/>
      <c r="D32" s="1508"/>
      <c r="E32" s="1508"/>
      <c r="F32" s="1106" t="str">
        <f>VLOOKUP(B32,'[3]vật kiến trúc 2026'!$B$3:$D$442,2,0)</f>
        <v>cái</v>
      </c>
      <c r="G32" s="1566">
        <f>VLOOKUP(B32,'[3]vật kiến trúc 2026'!B31:$D$442,3,0)</f>
        <v>750000</v>
      </c>
      <c r="H32" s="1566"/>
      <c r="I32" s="936">
        <v>1</v>
      </c>
      <c r="J32" s="868">
        <v>0.8</v>
      </c>
      <c r="K32" s="844">
        <f t="shared" ref="K32:K35" si="1">ROUND(G32*I32*J32,)</f>
        <v>600000</v>
      </c>
      <c r="L32" s="869" t="e">
        <f>VLOOKUP(B32,'[3]vật kiến trúc 2026'!B32:$L$442,4,0)</f>
        <v>#REF!</v>
      </c>
    </row>
    <row r="33" spans="1:17" ht="40.5" hidden="1" customHeight="1" x14ac:dyDescent="0.25">
      <c r="A33" s="1176">
        <v>2</v>
      </c>
      <c r="B33" s="1508" t="str">
        <f>'vật kiến trúc 2026'!B277</f>
        <v>Trụ sắt tráng kẽm D90 cao 6m</v>
      </c>
      <c r="C33" s="1508"/>
      <c r="D33" s="1508"/>
      <c r="E33" s="1508"/>
      <c r="F33" s="1106" t="str">
        <f>VLOOKUP(B33,'[3]vật kiến trúc 2026'!$B$3:$D$442,2,0)</f>
        <v>trụ</v>
      </c>
      <c r="G33" s="1566">
        <f>VLOOKUP(B33,'[3]vật kiến trúc 2026'!B32:$D$442,3,0)</f>
        <v>864000</v>
      </c>
      <c r="H33" s="1566"/>
      <c r="I33" s="936">
        <v>4</v>
      </c>
      <c r="J33" s="868">
        <v>0.8</v>
      </c>
      <c r="K33" s="844">
        <f t="shared" si="1"/>
        <v>2764800</v>
      </c>
      <c r="L33" s="869" t="str">
        <f>VLOOKUP(B33,'[3]vật kiến trúc 2026'!B33:$L$442,4,0)</f>
        <v>áp bằng trụ điện bằng ống sắt tráng kẽm D90</v>
      </c>
    </row>
    <row r="34" spans="1:17" ht="40.5" hidden="1" customHeight="1" x14ac:dyDescent="0.25">
      <c r="A34" s="1176">
        <v>3</v>
      </c>
      <c r="B34" s="1508" t="str">
        <f>'vật kiến trúc 2026'!B35</f>
        <v>Giếng khoan Ф 140, ống chống nhựa</v>
      </c>
      <c r="C34" s="1508"/>
      <c r="D34" s="1508"/>
      <c r="E34" s="1508"/>
      <c r="F34" s="1106" t="str">
        <f>VLOOKUP(B34,'[3]vật kiến trúc 2026'!$B$3:$D$442,2,0)</f>
        <v>mét</v>
      </c>
      <c r="G34" s="1566">
        <f>VLOOKUP(B34,'[3]vật kiến trúc 2026'!B33:$D$442,3,0)</f>
        <v>864000</v>
      </c>
      <c r="H34" s="1566"/>
      <c r="I34" s="906">
        <v>69</v>
      </c>
      <c r="J34" s="868">
        <v>0.8</v>
      </c>
      <c r="K34" s="844">
        <f t="shared" si="1"/>
        <v>47692800</v>
      </c>
      <c r="L34" s="869" t="e">
        <f>VLOOKUP(B34,'[3]vật kiến trúc 2026'!B34:$L$442,4,0)</f>
        <v>#REF!</v>
      </c>
    </row>
    <row r="35" spans="1:17" ht="40.5" hidden="1" customHeight="1" x14ac:dyDescent="0.25">
      <c r="A35" s="1176">
        <v>4</v>
      </c>
      <c r="B35" s="1508" t="str">
        <f>B34</f>
        <v>Giếng khoan Ф 140, ống chống nhựa</v>
      </c>
      <c r="C35" s="1508"/>
      <c r="D35" s="1508"/>
      <c r="E35" s="1508"/>
      <c r="F35" s="1106" t="str">
        <f>VLOOKUP(B35,'[3]vật kiến trúc 2026'!$B$3:$D$442,2,0)</f>
        <v>mét</v>
      </c>
      <c r="G35" s="1566">
        <f>VLOOKUP(B35,'[3]vật kiến trúc 2026'!B34:$D$442,3,0)</f>
        <v>864000</v>
      </c>
      <c r="H35" s="1566"/>
      <c r="I35" s="906">
        <v>48</v>
      </c>
      <c r="J35" s="868">
        <v>0.8</v>
      </c>
      <c r="K35" s="844">
        <f t="shared" si="1"/>
        <v>33177600</v>
      </c>
      <c r="L35" s="869" t="e">
        <f>VLOOKUP(B35,'[3]vật kiến trúc 2026'!B35:$L$442,4,0)</f>
        <v>#REF!</v>
      </c>
    </row>
    <row r="36" spans="1:17" ht="23.25" hidden="1" customHeight="1" x14ac:dyDescent="0.25">
      <c r="A36" s="1480" t="s">
        <v>85</v>
      </c>
      <c r="B36" s="1480"/>
      <c r="C36" s="1480"/>
      <c r="D36" s="1480"/>
      <c r="E36" s="1480"/>
      <c r="F36" s="1480"/>
      <c r="G36" s="1480"/>
      <c r="H36" s="1480"/>
      <c r="I36" s="1480"/>
      <c r="J36" s="1480"/>
      <c r="K36" s="871"/>
      <c r="L36" s="872"/>
    </row>
    <row r="37" spans="1:17" ht="46.5" customHeight="1" x14ac:dyDescent="0.25">
      <c r="A37" s="1481" t="s">
        <v>10573</v>
      </c>
      <c r="B37" s="1481"/>
      <c r="C37" s="1481"/>
      <c r="D37" s="1481"/>
      <c r="E37" s="1481"/>
      <c r="F37" s="1481"/>
      <c r="G37" s="1481"/>
      <c r="H37" s="1481"/>
      <c r="I37" s="1481"/>
      <c r="J37" s="1481"/>
      <c r="K37" s="1481"/>
      <c r="L37" s="1481"/>
      <c r="M37" s="928"/>
      <c r="N37" s="1107"/>
      <c r="O37" s="931"/>
    </row>
    <row r="38" spans="1:17" ht="56.25" customHeight="1" x14ac:dyDescent="0.25">
      <c r="A38" s="1167" t="s">
        <v>25</v>
      </c>
      <c r="B38" s="1480" t="s">
        <v>87</v>
      </c>
      <c r="C38" s="1480"/>
      <c r="D38" s="1480"/>
      <c r="E38" s="1480"/>
      <c r="F38" s="1167" t="s">
        <v>60</v>
      </c>
      <c r="G38" s="1167" t="s">
        <v>31</v>
      </c>
      <c r="H38" s="1170" t="s">
        <v>10516</v>
      </c>
      <c r="I38" s="865" t="s">
        <v>61</v>
      </c>
      <c r="J38" s="866" t="s">
        <v>34</v>
      </c>
      <c r="K38" s="1167" t="s">
        <v>35</v>
      </c>
      <c r="L38" s="853" t="s">
        <v>41</v>
      </c>
      <c r="M38" s="1091">
        <f>I20</f>
        <v>385.2</v>
      </c>
      <c r="N38" s="1160">
        <f>M38*H39/10000</f>
        <v>77.040000000000006</v>
      </c>
      <c r="O38" s="927"/>
      <c r="P38" s="928"/>
      <c r="Q38" s="1108"/>
    </row>
    <row r="39" spans="1:17" ht="40.5" customHeight="1" x14ac:dyDescent="0.25">
      <c r="A39" s="1178">
        <v>1</v>
      </c>
      <c r="B39" s="1474" t="str">
        <f>'CÂY TRỒNG 2026'!B9747</f>
        <v>Keo lá tràm &gt;20-25 cm</v>
      </c>
      <c r="C39" s="1475"/>
      <c r="D39" s="1475"/>
      <c r="E39" s="1476"/>
      <c r="F39" s="1106" t="str">
        <f>VLOOKUP(B39,'[3]CÂY TRỒNG 2026'!$B$3:$D$10269,2,0)</f>
        <v>cây</v>
      </c>
      <c r="G39" s="1106">
        <f>VLOOKUP(B39,'[3]CÂY TRỒNG 2026'!$B$3:$D$10269,3,0)</f>
        <v>163247</v>
      </c>
      <c r="H39" s="909">
        <f>VLOOKUP(B39,'CÂY TRỒNG 2026'!$B$3:$E$9990,4,0)</f>
        <v>2000</v>
      </c>
      <c r="I39" s="867">
        <v>20</v>
      </c>
      <c r="J39" s="727">
        <v>1</v>
      </c>
      <c r="K39" s="905">
        <f t="shared" ref="K39" si="2">ROUND(G39*I39*J39,)</f>
        <v>3264940</v>
      </c>
      <c r="L39" s="1169"/>
      <c r="M39" s="1048">
        <f>I39*10000/H39</f>
        <v>100</v>
      </c>
      <c r="N39" s="1110"/>
      <c r="Q39" s="1111"/>
    </row>
    <row r="40" spans="1:17" ht="40.5" customHeight="1" x14ac:dyDescent="0.25">
      <c r="A40" s="1489">
        <v>2</v>
      </c>
      <c r="B40" s="1474" t="str">
        <f>'CÂY TRỒNG 2026'!B9745</f>
        <v>Keo lá tràm &gt;10-15 cm</v>
      </c>
      <c r="C40" s="1475"/>
      <c r="D40" s="1475"/>
      <c r="E40" s="1476"/>
      <c r="F40" s="1106" t="str">
        <f>VLOOKUP(B40,'[3]CÂY TRỒNG 2026'!$B$3:$D$10269,2,0)</f>
        <v>cây</v>
      </c>
      <c r="G40" s="1106">
        <f>VLOOKUP(B40,'[3]CÂY TRỒNG 2026'!$B$3:$D$10269,3,0)</f>
        <v>100410</v>
      </c>
      <c r="H40" s="909">
        <f>VLOOKUP(B40,'CÂY TRỒNG 2026'!$B$3:$E$9990,4,0)</f>
        <v>2000</v>
      </c>
      <c r="I40" s="867">
        <f>77-I39</f>
        <v>57</v>
      </c>
      <c r="J40" s="727">
        <v>1</v>
      </c>
      <c r="K40" s="905">
        <f t="shared" ref="K40" si="3">ROUND(G40*I40*J40,)</f>
        <v>5723370</v>
      </c>
      <c r="L40" s="1169"/>
      <c r="M40" s="1048">
        <f t="shared" ref="M40:M43" si="4">I40*10000/H40</f>
        <v>285</v>
      </c>
      <c r="N40" s="1110"/>
      <c r="Q40" s="1111"/>
    </row>
    <row r="41" spans="1:17" ht="40.5" customHeight="1" x14ac:dyDescent="0.25">
      <c r="A41" s="1490"/>
      <c r="B41" s="1474" t="str">
        <f>B40</f>
        <v>Keo lá tràm &gt;10-15 cm</v>
      </c>
      <c r="C41" s="1475"/>
      <c r="D41" s="1475"/>
      <c r="E41" s="1476"/>
      <c r="F41" s="1106" t="str">
        <f>VLOOKUP(B41,'[3]CÂY TRỒNG 2026'!$B$3:$D$10269,2,0)</f>
        <v>cây</v>
      </c>
      <c r="G41" s="1106">
        <f>VLOOKUP(B41,'[3]CÂY TRỒNG 2026'!$B$3:$D$10269,3,0)</f>
        <v>100410</v>
      </c>
      <c r="H41" s="909">
        <f>VLOOKUP(B41,'CÂY TRỒNG 2026'!$B$3:$E$9990,4,0)</f>
        <v>2000</v>
      </c>
      <c r="I41" s="867">
        <f>83-I40</f>
        <v>26</v>
      </c>
      <c r="J41" s="727">
        <v>0</v>
      </c>
      <c r="K41" s="905">
        <f t="shared" ref="K41" si="5">ROUND(G41*I41*J41,)</f>
        <v>0</v>
      </c>
      <c r="L41" s="1593" t="s">
        <v>10424</v>
      </c>
      <c r="M41" s="1048"/>
      <c r="N41" s="1110"/>
      <c r="Q41" s="1111"/>
    </row>
    <row r="42" spans="1:17" ht="40.5" customHeight="1" x14ac:dyDescent="0.25">
      <c r="A42" s="1178">
        <v>3</v>
      </c>
      <c r="B42" s="1474" t="str">
        <f>'CÂY TRỒNG 2026'!B9744</f>
        <v>Keo lá tràm &gt;5-10 cm</v>
      </c>
      <c r="C42" s="1475"/>
      <c r="D42" s="1475"/>
      <c r="E42" s="1476"/>
      <c r="F42" s="1106" t="str">
        <f>VLOOKUP(B42,'[3]CÂY TRỒNG 2026'!$B$3:$D$10269,2,0)</f>
        <v>cây</v>
      </c>
      <c r="G42" s="1106">
        <f>VLOOKUP(B42,'[3]CÂY TRỒNG 2026'!$B$3:$D$10269,3,0)</f>
        <v>22043</v>
      </c>
      <c r="H42" s="909">
        <f>VLOOKUP(B42,'CÂY TRỒNG 2026'!$B$3:$E$9990,4,0)</f>
        <v>2000</v>
      </c>
      <c r="I42" s="867">
        <v>45</v>
      </c>
      <c r="J42" s="727">
        <v>0</v>
      </c>
      <c r="K42" s="905">
        <f t="shared" ref="K42" si="6">ROUND(G42*I42*J42,)</f>
        <v>0</v>
      </c>
      <c r="L42" s="1594"/>
      <c r="M42" s="1048">
        <f t="shared" si="4"/>
        <v>225</v>
      </c>
      <c r="N42" s="1110"/>
      <c r="Q42" s="1111"/>
    </row>
    <row r="43" spans="1:17" ht="40.5" customHeight="1" x14ac:dyDescent="0.25">
      <c r="A43" s="1178">
        <v>4</v>
      </c>
      <c r="B43" s="1474" t="str">
        <f>'CÂY TRỒNG 2026'!B9744</f>
        <v>Keo lá tràm &gt;5-10 cm</v>
      </c>
      <c r="C43" s="1475"/>
      <c r="D43" s="1475"/>
      <c r="E43" s="1476"/>
      <c r="F43" s="1106" t="str">
        <f>VLOOKUP(B43,'[3]CÂY TRỒNG 2026'!$B$3:$D$10269,2,0)</f>
        <v>cây</v>
      </c>
      <c r="G43" s="1106">
        <f>VLOOKUP(B43,'[3]CÂY TRỒNG 2026'!$B$3:$D$10269,3,0)</f>
        <v>22043</v>
      </c>
      <c r="H43" s="909">
        <f>VLOOKUP(B43,'CÂY TRỒNG 2026'!$B$3:$E$9990,4,0)</f>
        <v>2000</v>
      </c>
      <c r="I43" s="867">
        <v>34</v>
      </c>
      <c r="J43" s="727">
        <v>0</v>
      </c>
      <c r="K43" s="905">
        <f t="shared" ref="K43" si="7">ROUND(G43*I43*J43,)</f>
        <v>0</v>
      </c>
      <c r="L43" s="1595"/>
      <c r="M43" s="1048">
        <f t="shared" si="4"/>
        <v>170</v>
      </c>
      <c r="N43" s="1110"/>
      <c r="Q43" s="1111"/>
    </row>
    <row r="44" spans="1:17" ht="28.5" customHeight="1" x14ac:dyDescent="0.25">
      <c r="A44" s="1480" t="s">
        <v>111</v>
      </c>
      <c r="B44" s="1480"/>
      <c r="C44" s="1480"/>
      <c r="D44" s="1480"/>
      <c r="E44" s="1480"/>
      <c r="F44" s="1480"/>
      <c r="G44" s="1480"/>
      <c r="H44" s="1480"/>
      <c r="I44" s="1480"/>
      <c r="J44" s="1480"/>
      <c r="K44" s="111">
        <f>SUM(K39:K43)</f>
        <v>8988310</v>
      </c>
      <c r="L44" s="872"/>
      <c r="M44" s="1112">
        <f>SUM(M39:M43)</f>
        <v>780</v>
      </c>
      <c r="N44" s="1091"/>
    </row>
    <row r="45" spans="1:17" ht="41.25" customHeight="1" x14ac:dyDescent="0.25">
      <c r="A45" s="1481" t="s">
        <v>10429</v>
      </c>
      <c r="B45" s="1482"/>
      <c r="C45" s="1482"/>
      <c r="D45" s="1482"/>
      <c r="E45" s="1482"/>
      <c r="F45" s="1482"/>
      <c r="G45" s="1482"/>
      <c r="H45" s="1482"/>
      <c r="I45" s="1482"/>
      <c r="J45" s="1482"/>
      <c r="K45" s="111">
        <f>IF(K20+K29+K36+K44&lt;20000000,2000000,IF(K20+K29+K36+K44&lt;50000000,4000000,IF(K20+K29+K36+K44&lt;100000000,8000000,IF(K20+K29+K36+K44&lt;200000000,12000000,IF(K20+K29+K36+K44&lt;500000000,16000000,20000000)))))</f>
        <v>12000000</v>
      </c>
      <c r="L45" s="112" t="s">
        <v>113</v>
      </c>
      <c r="N45" s="1113"/>
    </row>
    <row r="46" spans="1:17" ht="30" customHeight="1" x14ac:dyDescent="0.25">
      <c r="A46" s="1480" t="s">
        <v>10574</v>
      </c>
      <c r="B46" s="1480"/>
      <c r="C46" s="1480"/>
      <c r="D46" s="1480"/>
      <c r="E46" s="1480"/>
      <c r="F46" s="1480"/>
      <c r="G46" s="1480"/>
      <c r="H46" s="1480"/>
      <c r="I46" s="1480"/>
      <c r="J46" s="1480"/>
      <c r="K46" s="875">
        <f>K45+K44+K36+K20+K29</f>
        <v>199159330</v>
      </c>
      <c r="L46" s="872"/>
      <c r="M46" s="1114">
        <f>K45+K29+K20+K44+K36</f>
        <v>199159330</v>
      </c>
    </row>
    <row r="47" spans="1:17" s="116" customFormat="1" ht="37.5" customHeight="1" x14ac:dyDescent="0.25">
      <c r="A47" s="1483" t="s">
        <v>115</v>
      </c>
      <c r="B47" s="1483"/>
      <c r="C47" s="1483"/>
      <c r="D47" s="1483"/>
      <c r="E47" s="1483"/>
      <c r="F47" s="1483"/>
      <c r="G47" s="1483"/>
      <c r="H47" s="1483"/>
      <c r="I47" s="1483"/>
      <c r="J47" s="1483"/>
      <c r="K47" s="1483"/>
      <c r="L47" s="1483"/>
      <c r="M47" s="1163"/>
      <c r="O47" s="876"/>
      <c r="P47" s="876"/>
    </row>
    <row r="48" spans="1:17" s="119" customFormat="1" ht="37.5" customHeight="1" x14ac:dyDescent="0.25">
      <c r="A48" s="1479" t="s">
        <v>10375</v>
      </c>
      <c r="B48" s="1479"/>
      <c r="C48" s="1479"/>
      <c r="D48" s="1479"/>
      <c r="E48" s="1479"/>
      <c r="F48" s="1479"/>
      <c r="G48" s="1479"/>
      <c r="H48" s="1479"/>
      <c r="I48" s="1479"/>
      <c r="J48" s="1479"/>
      <c r="K48" s="1479"/>
      <c r="L48" s="1479"/>
      <c r="M48" s="1168"/>
      <c r="O48" s="876"/>
      <c r="P48" s="876"/>
    </row>
    <row r="49" spans="1:16" s="119" customFormat="1" ht="54" customHeight="1" x14ac:dyDescent="0.25">
      <c r="A49" s="1479" t="s">
        <v>117</v>
      </c>
      <c r="B49" s="1479"/>
      <c r="C49" s="1479"/>
      <c r="D49" s="1479"/>
      <c r="E49" s="1479"/>
      <c r="F49" s="1479"/>
      <c r="G49" s="1479"/>
      <c r="H49" s="1479"/>
      <c r="I49" s="1479"/>
      <c r="J49" s="1479"/>
      <c r="K49" s="877">
        <f>K46</f>
        <v>199159330</v>
      </c>
      <c r="L49" s="1166" t="s">
        <v>118</v>
      </c>
      <c r="M49" s="1168"/>
      <c r="O49" s="876"/>
      <c r="P49" s="876"/>
    </row>
    <row r="50" spans="1:16" s="119" customFormat="1" ht="14.25" x14ac:dyDescent="0.25">
      <c r="A50" s="1479" t="s">
        <v>119</v>
      </c>
      <c r="B50" s="1479"/>
      <c r="C50" s="1479"/>
      <c r="D50" s="1479"/>
      <c r="E50" s="1479"/>
      <c r="F50" s="1479"/>
      <c r="G50" s="1479"/>
      <c r="H50" s="1479"/>
      <c r="I50" s="1479"/>
      <c r="J50" s="1479"/>
      <c r="K50" s="1479"/>
      <c r="L50" s="1479"/>
      <c r="M50" s="1168"/>
      <c r="O50" s="876"/>
      <c r="P50" s="876"/>
    </row>
    <row r="51" spans="1:16" s="1115" customFormat="1" ht="15" customHeight="1" x14ac:dyDescent="0.25">
      <c r="A51" s="1484" t="s">
        <v>120</v>
      </c>
      <c r="B51" s="1484"/>
      <c r="C51" s="1484"/>
      <c r="D51" s="879"/>
      <c r="E51" s="879"/>
      <c r="F51" s="1485" t="s">
        <v>10444</v>
      </c>
      <c r="G51" s="1485"/>
      <c r="H51" s="1485"/>
      <c r="I51" s="1485"/>
      <c r="J51" s="1485"/>
      <c r="K51" s="879"/>
      <c r="L51" s="1168" t="s">
        <v>122</v>
      </c>
      <c r="M51" s="1168"/>
      <c r="O51" s="753"/>
      <c r="P51" s="753"/>
    </row>
    <row r="52" spans="1:16" s="1115" customFormat="1" x14ac:dyDescent="0.25">
      <c r="A52" s="880"/>
      <c r="B52" s="880"/>
      <c r="C52" s="880"/>
      <c r="L52" s="1168" t="s">
        <v>123</v>
      </c>
      <c r="M52" s="756"/>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x14ac:dyDescent="0.25">
      <c r="A58" s="881"/>
      <c r="B58" s="761"/>
      <c r="C58" s="761"/>
      <c r="G58" s="761"/>
      <c r="H58" s="761"/>
      <c r="I58" s="882"/>
      <c r="L58" s="883"/>
      <c r="M58" s="761"/>
      <c r="O58" s="753"/>
      <c r="P58" s="753"/>
    </row>
    <row r="59" spans="1:16" s="1115" customFormat="1" ht="22.5" customHeight="1" x14ac:dyDescent="0.25">
      <c r="A59" s="1486" t="s">
        <v>125</v>
      </c>
      <c r="B59" s="1486"/>
      <c r="C59" s="1486"/>
      <c r="D59" s="879"/>
      <c r="E59" s="879"/>
      <c r="F59" s="1485" t="s">
        <v>126</v>
      </c>
      <c r="G59" s="1485"/>
      <c r="H59" s="1485"/>
      <c r="I59" s="1485" t="s">
        <v>126</v>
      </c>
      <c r="J59" s="1485"/>
      <c r="K59" s="879"/>
      <c r="L59" s="1168" t="s">
        <v>127</v>
      </c>
      <c r="M59" s="756"/>
      <c r="O59" s="753"/>
      <c r="P59" s="753"/>
    </row>
  </sheetData>
  <mergeCells count="65">
    <mergeCell ref="N10:T10"/>
    <mergeCell ref="A2:G2"/>
    <mergeCell ref="I2:L2"/>
    <mergeCell ref="A3:G3"/>
    <mergeCell ref="I3:L3"/>
    <mergeCell ref="I5:L5"/>
    <mergeCell ref="A6:L6"/>
    <mergeCell ref="A7:L7"/>
    <mergeCell ref="E8:L8"/>
    <mergeCell ref="A9:D9"/>
    <mergeCell ref="E9:G9"/>
    <mergeCell ref="A10:B10"/>
    <mergeCell ref="G23:H23"/>
    <mergeCell ref="E12:L12"/>
    <mergeCell ref="E15:L15"/>
    <mergeCell ref="A16:L16"/>
    <mergeCell ref="A17:L17"/>
    <mergeCell ref="I18:J18"/>
    <mergeCell ref="I19:J19"/>
    <mergeCell ref="A20:H20"/>
    <mergeCell ref="I20:J20"/>
    <mergeCell ref="A21:K21"/>
    <mergeCell ref="B22:H22"/>
    <mergeCell ref="I22:L22"/>
    <mergeCell ref="G24:H24"/>
    <mergeCell ref="A25:H25"/>
    <mergeCell ref="B26:H26"/>
    <mergeCell ref="I26:L26"/>
    <mergeCell ref="B27:C27"/>
    <mergeCell ref="G27:H27"/>
    <mergeCell ref="B28:C28"/>
    <mergeCell ref="G28:H28"/>
    <mergeCell ref="A29:J29"/>
    <mergeCell ref="A30:L30"/>
    <mergeCell ref="B31:E31"/>
    <mergeCell ref="G31:H31"/>
    <mergeCell ref="B39:E39"/>
    <mergeCell ref="B32:E32"/>
    <mergeCell ref="G32:H32"/>
    <mergeCell ref="B33:E33"/>
    <mergeCell ref="G33:H33"/>
    <mergeCell ref="B34:E34"/>
    <mergeCell ref="G34:H34"/>
    <mergeCell ref="B35:E35"/>
    <mergeCell ref="G35:H35"/>
    <mergeCell ref="A36:J36"/>
    <mergeCell ref="A37:L37"/>
    <mergeCell ref="B38:E38"/>
    <mergeCell ref="B40:E40"/>
    <mergeCell ref="B42:E42"/>
    <mergeCell ref="B43:E43"/>
    <mergeCell ref="B41:E41"/>
    <mergeCell ref="A40:A41"/>
    <mergeCell ref="L41:L43"/>
    <mergeCell ref="A50:L50"/>
    <mergeCell ref="A51:C51"/>
    <mergeCell ref="F51:J51"/>
    <mergeCell ref="A59:C59"/>
    <mergeCell ref="F59:J59"/>
    <mergeCell ref="A44:J44"/>
    <mergeCell ref="A45:J45"/>
    <mergeCell ref="A46:J46"/>
    <mergeCell ref="A47:L47"/>
    <mergeCell ref="A48:L48"/>
    <mergeCell ref="A49:J49"/>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6"/>
  <sheetViews>
    <sheetView topLeftCell="A25" zoomScaleNormal="100" workbookViewId="0">
      <selection activeCell="M27" sqref="M27"/>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5</v>
      </c>
    </row>
    <row r="2" spans="1:22" x14ac:dyDescent="0.25">
      <c r="A2" s="1270" t="s">
        <v>0</v>
      </c>
      <c r="B2" s="1270"/>
      <c r="C2" s="1270"/>
      <c r="D2" s="1270"/>
      <c r="E2" s="1270"/>
      <c r="F2" s="1270"/>
      <c r="G2" s="1270"/>
      <c r="H2" s="1189"/>
      <c r="I2" s="1436" t="s">
        <v>1</v>
      </c>
      <c r="J2" s="1436"/>
      <c r="K2" s="1436"/>
      <c r="L2" s="1436"/>
    </row>
    <row r="3" spans="1:22" x14ac:dyDescent="0.25">
      <c r="A3" s="1272" t="s">
        <v>2</v>
      </c>
      <c r="B3" s="1272"/>
      <c r="C3" s="1272"/>
      <c r="D3" s="1272"/>
      <c r="E3" s="1272"/>
      <c r="F3" s="1272"/>
      <c r="G3" s="1272"/>
      <c r="H3" s="1190"/>
      <c r="I3" s="1436" t="s">
        <v>3</v>
      </c>
      <c r="J3" s="1436"/>
      <c r="K3" s="1436"/>
      <c r="L3" s="1436"/>
    </row>
    <row r="5" spans="1:22" ht="15.75" x14ac:dyDescent="0.25">
      <c r="A5" s="821"/>
      <c r="B5" s="821"/>
      <c r="C5" s="822"/>
      <c r="D5" s="821"/>
      <c r="E5" s="821"/>
      <c r="F5" s="821"/>
      <c r="G5" s="821"/>
      <c r="H5" s="821"/>
      <c r="I5" s="1437" t="s">
        <v>10839</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10840</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10871</v>
      </c>
      <c r="F8" s="1442"/>
      <c r="G8" s="1442"/>
      <c r="H8" s="1442"/>
      <c r="I8" s="1442"/>
      <c r="J8" s="1442"/>
      <c r="K8" s="1442"/>
      <c r="L8" s="1442"/>
      <c r="N8" s="828"/>
      <c r="O8" s="823"/>
      <c r="P8" s="823"/>
    </row>
    <row r="9" spans="1:22" ht="34.5" customHeight="1" x14ac:dyDescent="0.25">
      <c r="A9" s="1443" t="s">
        <v>9</v>
      </c>
      <c r="B9" s="1443"/>
      <c r="C9" s="1443"/>
      <c r="D9" s="1443"/>
      <c r="E9" s="1444" t="s">
        <v>10872</v>
      </c>
      <c r="F9" s="1444"/>
      <c r="G9" s="1195"/>
      <c r="H9" s="1195"/>
      <c r="I9" s="1195"/>
      <c r="J9" s="1195"/>
      <c r="K9" s="1195"/>
      <c r="L9" s="1195"/>
      <c r="N9" s="828"/>
      <c r="O9" s="823"/>
      <c r="P9" s="823"/>
    </row>
    <row r="10" spans="1:22" ht="22.5" customHeight="1" x14ac:dyDescent="0.25">
      <c r="A10" s="1445" t="s">
        <v>11</v>
      </c>
      <c r="B10" s="1445"/>
      <c r="C10" s="1197"/>
      <c r="E10" s="831" t="s">
        <v>10873</v>
      </c>
      <c r="F10" s="832"/>
      <c r="G10" s="831"/>
      <c r="H10" s="831"/>
      <c r="I10" s="833"/>
      <c r="J10" s="832"/>
      <c r="K10" s="831"/>
      <c r="L10" s="834"/>
      <c r="N10" s="1269"/>
      <c r="O10" s="1269"/>
      <c r="P10" s="1269"/>
      <c r="Q10" s="1269"/>
      <c r="R10" s="1269"/>
      <c r="S10" s="1269"/>
      <c r="T10" s="1269"/>
    </row>
    <row r="11" spans="1:22" ht="22.5" x14ac:dyDescent="0.25">
      <c r="A11" s="1197" t="s">
        <v>13</v>
      </c>
      <c r="B11" s="1197"/>
      <c r="C11" s="1197"/>
      <c r="E11" s="835"/>
      <c r="F11" s="832"/>
      <c r="G11" s="831"/>
      <c r="H11" s="831"/>
      <c r="I11" s="833"/>
      <c r="J11" s="832"/>
      <c r="K11" s="831"/>
      <c r="L11" s="834"/>
      <c r="N11" s="1188"/>
      <c r="O11" s="1188"/>
      <c r="P11" s="1188"/>
      <c r="Q11" s="1188"/>
      <c r="R11" s="1188"/>
      <c r="S11" s="1188"/>
      <c r="T11" s="1188"/>
    </row>
    <row r="12" spans="1:22" ht="58.5" customHeight="1" x14ac:dyDescent="0.25">
      <c r="A12" s="1197" t="s">
        <v>15</v>
      </c>
      <c r="B12" s="1197"/>
      <c r="C12" s="1197"/>
      <c r="E12" s="1446" t="s">
        <v>10874</v>
      </c>
      <c r="F12" s="1446"/>
      <c r="G12" s="1446"/>
      <c r="H12" s="1446"/>
      <c r="I12" s="1446"/>
      <c r="J12" s="1446"/>
      <c r="K12" s="1446"/>
      <c r="L12" s="1446"/>
      <c r="N12" s="1188"/>
      <c r="O12" s="1188"/>
      <c r="P12" s="1188"/>
      <c r="Q12" s="1188"/>
      <c r="R12" s="1188"/>
      <c r="S12" s="1188"/>
      <c r="T12" s="1188"/>
    </row>
    <row r="13" spans="1:22" ht="22.5" customHeight="1" x14ac:dyDescent="0.25">
      <c r="A13" s="1197" t="s">
        <v>17</v>
      </c>
      <c r="B13" s="1197"/>
      <c r="C13" s="1197"/>
      <c r="E13" s="836">
        <f>I20</f>
        <v>62.4</v>
      </c>
      <c r="F13" s="1197" t="s">
        <v>367</v>
      </c>
      <c r="G13" s="831"/>
      <c r="H13" s="831"/>
      <c r="I13" s="833"/>
      <c r="J13" s="832"/>
      <c r="K13" s="831"/>
      <c r="L13" s="834"/>
      <c r="N13" s="1188"/>
      <c r="O13" s="1188"/>
      <c r="P13" s="1188"/>
      <c r="Q13" s="1188"/>
      <c r="R13" s="1188"/>
      <c r="S13" s="1188"/>
      <c r="T13" s="1188"/>
    </row>
    <row r="14" spans="1:22" ht="22.5" customHeight="1" x14ac:dyDescent="0.25">
      <c r="A14" s="1197" t="s">
        <v>19</v>
      </c>
      <c r="B14" s="1197"/>
      <c r="C14" s="1197"/>
      <c r="E14" s="75" t="s">
        <v>10385</v>
      </c>
      <c r="F14" s="832"/>
      <c r="G14" s="831"/>
      <c r="H14" s="831"/>
      <c r="I14" s="833"/>
      <c r="J14" s="832"/>
      <c r="K14" s="831"/>
      <c r="L14" s="834"/>
      <c r="N14" s="1188"/>
      <c r="O14" s="1188"/>
      <c r="P14" s="1188"/>
      <c r="Q14" s="1188"/>
      <c r="R14" s="1188"/>
      <c r="S14" s="1188"/>
      <c r="T14" s="1188"/>
    </row>
    <row r="15" spans="1:22" ht="87" customHeight="1" x14ac:dyDescent="0.25">
      <c r="A15" s="1197" t="s">
        <v>21</v>
      </c>
      <c r="B15" s="1197"/>
      <c r="C15" s="1197"/>
      <c r="E15" s="1446" t="s">
        <v>10875</v>
      </c>
      <c r="F15" s="1447"/>
      <c r="G15" s="1447"/>
      <c r="H15" s="1447"/>
      <c r="I15" s="1447"/>
      <c r="J15" s="1447"/>
      <c r="K15" s="1447"/>
      <c r="L15" s="1447"/>
      <c r="N15" s="1188"/>
      <c r="O15" s="1188"/>
      <c r="P15" s="1188"/>
      <c r="Q15" s="1188"/>
      <c r="R15" s="1188"/>
      <c r="S15" s="1188"/>
      <c r="T15" s="1188"/>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87" customHeight="1" x14ac:dyDescent="0.25">
      <c r="A17" s="1449" t="s">
        <v>10847</v>
      </c>
      <c r="B17" s="1449"/>
      <c r="C17" s="1449"/>
      <c r="D17" s="1449"/>
      <c r="E17" s="1449"/>
      <c r="F17" s="1449"/>
      <c r="G17" s="1449"/>
      <c r="H17" s="1449"/>
      <c r="I17" s="1449"/>
      <c r="J17" s="1449"/>
      <c r="K17" s="1449"/>
      <c r="L17" s="1449"/>
      <c r="N17" s="1007"/>
      <c r="O17" s="1007"/>
      <c r="P17" s="1007"/>
      <c r="Q17" s="1007"/>
      <c r="R17" s="1007"/>
      <c r="S17" s="1007"/>
      <c r="T17" s="1007"/>
    </row>
    <row r="18" spans="1:20" ht="101.25" customHeight="1" x14ac:dyDescent="0.25">
      <c r="A18" s="1209" t="s">
        <v>25</v>
      </c>
      <c r="B18" s="1209" t="s">
        <v>26</v>
      </c>
      <c r="C18" s="1209" t="s">
        <v>27</v>
      </c>
      <c r="D18" s="1210" t="s">
        <v>10361</v>
      </c>
      <c r="E18" s="1210" t="s">
        <v>29</v>
      </c>
      <c r="F18" s="1210" t="s">
        <v>30</v>
      </c>
      <c r="G18" s="1210" t="s">
        <v>10362</v>
      </c>
      <c r="H18" s="1124" t="s">
        <v>10745</v>
      </c>
      <c r="I18" s="1450" t="s">
        <v>10363</v>
      </c>
      <c r="J18" s="1451"/>
      <c r="K18" s="1210" t="s">
        <v>10364</v>
      </c>
      <c r="L18" s="49" t="s">
        <v>10876</v>
      </c>
      <c r="M18" s="903"/>
      <c r="N18" s="1007"/>
      <c r="O18" s="1007"/>
      <c r="P18" s="1007"/>
      <c r="Q18" s="1007"/>
      <c r="R18" s="1007"/>
      <c r="S18" s="1007"/>
      <c r="T18" s="1007"/>
    </row>
    <row r="19" spans="1:20" s="2" customFormat="1" ht="202.5" customHeight="1" x14ac:dyDescent="0.25">
      <c r="A19" s="1202">
        <v>1</v>
      </c>
      <c r="B19" s="839">
        <v>199</v>
      </c>
      <c r="C19" s="839">
        <v>269</v>
      </c>
      <c r="D19" s="1202" t="s">
        <v>18</v>
      </c>
      <c r="E19" s="839" t="s">
        <v>37</v>
      </c>
      <c r="F19" s="885">
        <v>2</v>
      </c>
      <c r="G19" s="886">
        <f>380000*0.3</f>
        <v>114000</v>
      </c>
      <c r="H19" s="839">
        <v>1.45</v>
      </c>
      <c r="I19" s="1439">
        <v>62.4</v>
      </c>
      <c r="J19" s="1440"/>
      <c r="K19" s="844">
        <f>ROUND(G19*H19*I19,)</f>
        <v>10314720</v>
      </c>
      <c r="L19" s="1211" t="str">
        <f>E12</f>
        <v>Quốc lộ 1 đoạn từ Đường Nguyễn Hữu Cảnh đến Suối Gia Măng</v>
      </c>
      <c r="M19" s="25"/>
      <c r="N19" s="1007"/>
      <c r="O19" s="1007"/>
      <c r="P19" s="1007"/>
      <c r="Q19" s="1007"/>
      <c r="R19" s="1007"/>
      <c r="S19" s="1007"/>
      <c r="T19" s="1007"/>
    </row>
    <row r="20" spans="1:20" ht="25.5" customHeight="1" x14ac:dyDescent="0.25">
      <c r="A20" s="1452" t="s">
        <v>39</v>
      </c>
      <c r="B20" s="1453"/>
      <c r="C20" s="1453"/>
      <c r="D20" s="1453"/>
      <c r="E20" s="1453"/>
      <c r="F20" s="1453"/>
      <c r="G20" s="1453"/>
      <c r="H20" s="1454"/>
      <c r="I20" s="1455">
        <f>SUM(I19:I19)</f>
        <v>62.4</v>
      </c>
      <c r="J20" s="1456"/>
      <c r="K20" s="848">
        <f>SUM(K19:K19)</f>
        <v>10314720</v>
      </c>
      <c r="L20" s="849"/>
      <c r="M20" s="903"/>
      <c r="N20" s="1007"/>
      <c r="O20" s="1007"/>
      <c r="P20" s="1007"/>
      <c r="Q20" s="1007"/>
      <c r="R20" s="1007"/>
      <c r="S20" s="1007"/>
      <c r="T20" s="1007"/>
    </row>
    <row r="21" spans="1:20" ht="60" customHeight="1" x14ac:dyDescent="0.25">
      <c r="A21" s="1457" t="s">
        <v>10849</v>
      </c>
      <c r="B21" s="1280"/>
      <c r="C21" s="1280"/>
      <c r="D21" s="1280"/>
      <c r="E21" s="1280"/>
      <c r="F21" s="1280"/>
      <c r="G21" s="1280"/>
      <c r="H21" s="1280"/>
      <c r="I21" s="1280"/>
      <c r="J21" s="1280"/>
      <c r="K21" s="1280"/>
      <c r="L21" s="49" t="s">
        <v>41</v>
      </c>
    </row>
    <row r="22" spans="1:20" ht="52.5" hidden="1" customHeight="1" x14ac:dyDescent="0.25">
      <c r="A22" s="50">
        <v>1</v>
      </c>
      <c r="B22" s="1458" t="s">
        <v>42</v>
      </c>
      <c r="C22" s="1459"/>
      <c r="D22" s="1459"/>
      <c r="E22" s="1459"/>
      <c r="F22" s="1459"/>
      <c r="G22" s="1459"/>
      <c r="H22" s="1460"/>
      <c r="I22" s="1292" t="s">
        <v>43</v>
      </c>
      <c r="J22" s="1292"/>
      <c r="K22" s="1292"/>
      <c r="L22" s="1292"/>
    </row>
    <row r="23" spans="1:20" ht="58.5" hidden="1" customHeight="1" x14ac:dyDescent="0.25">
      <c r="A23" s="53"/>
      <c r="B23" s="850" t="s">
        <v>26</v>
      </c>
      <c r="C23" s="851" t="s">
        <v>27</v>
      </c>
      <c r="D23" s="1194" t="s">
        <v>10361</v>
      </c>
      <c r="E23" s="1194" t="s">
        <v>29</v>
      </c>
      <c r="F23" s="1194" t="s">
        <v>30</v>
      </c>
      <c r="G23" s="1461" t="s">
        <v>31</v>
      </c>
      <c r="H23" s="1462"/>
      <c r="I23" s="852" t="s">
        <v>33</v>
      </c>
      <c r="J23" s="1194" t="s">
        <v>44</v>
      </c>
      <c r="K23" s="1194" t="s">
        <v>35</v>
      </c>
      <c r="L23" s="49" t="s">
        <v>41</v>
      </c>
      <c r="M23" s="1196"/>
    </row>
    <row r="24" spans="1:20" ht="123" hidden="1" customHeight="1" x14ac:dyDescent="0.25">
      <c r="A24" s="1187">
        <f t="shared" ref="A24:F24" si="0">A19</f>
        <v>1</v>
      </c>
      <c r="B24" s="1187">
        <f t="shared" si="0"/>
        <v>199</v>
      </c>
      <c r="C24" s="1187">
        <f t="shared" si="0"/>
        <v>269</v>
      </c>
      <c r="D24" s="1187" t="str">
        <f t="shared" si="0"/>
        <v>m²</v>
      </c>
      <c r="E24" s="1187" t="str">
        <f t="shared" si="0"/>
        <v>CLN</v>
      </c>
      <c r="F24" s="60">
        <f t="shared" si="0"/>
        <v>2</v>
      </c>
      <c r="G24" s="1463">
        <f>G19</f>
        <v>114000</v>
      </c>
      <c r="H24" s="1464"/>
      <c r="I24" s="855">
        <f>I19</f>
        <v>62.4</v>
      </c>
      <c r="J24" s="839">
        <v>1.5</v>
      </c>
      <c r="K24" s="63">
        <v>0</v>
      </c>
      <c r="L24" s="1200" t="s">
        <v>10749</v>
      </c>
      <c r="M24" s="1196"/>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187"/>
      <c r="B26" s="1469" t="s">
        <v>10371</v>
      </c>
      <c r="C26" s="1469"/>
      <c r="D26" s="1194" t="s">
        <v>50</v>
      </c>
      <c r="E26" s="1194" t="s">
        <v>51</v>
      </c>
      <c r="F26" s="1194" t="s">
        <v>52</v>
      </c>
      <c r="G26" s="1461" t="s">
        <v>53</v>
      </c>
      <c r="H26" s="1462"/>
      <c r="I26" s="859" t="s">
        <v>54</v>
      </c>
      <c r="J26" s="1194" t="s">
        <v>44</v>
      </c>
      <c r="K26" s="860" t="s">
        <v>35</v>
      </c>
      <c r="L26" s="861" t="s">
        <v>41</v>
      </c>
      <c r="M26" s="821"/>
      <c r="O26" s="862"/>
      <c r="P26" s="862"/>
    </row>
    <row r="27" spans="1:20" ht="34.5" customHeight="1" x14ac:dyDescent="0.25">
      <c r="A27" s="1187"/>
      <c r="B27" s="1285" t="s">
        <v>10372</v>
      </c>
      <c r="C27" s="1285"/>
      <c r="D27" s="1187"/>
      <c r="E27" s="1187" t="s">
        <v>56</v>
      </c>
      <c r="F27" s="1187">
        <v>6</v>
      </c>
      <c r="G27" s="1287">
        <f>20000*30</f>
        <v>600000</v>
      </c>
      <c r="H27" s="1288"/>
      <c r="I27" s="1187">
        <v>1</v>
      </c>
      <c r="J27" s="727">
        <v>0.5</v>
      </c>
      <c r="K27" s="73">
        <f>F27*G27*I27*J27</f>
        <v>1800000</v>
      </c>
      <c r="L27" s="74"/>
      <c r="M27" s="1042" t="s">
        <v>10971</v>
      </c>
      <c r="O27" s="823"/>
      <c r="P27" s="823"/>
    </row>
    <row r="28" spans="1:20" ht="30.75" customHeight="1" x14ac:dyDescent="0.25">
      <c r="A28" s="1289" t="s">
        <v>10373</v>
      </c>
      <c r="B28" s="1289"/>
      <c r="C28" s="1289"/>
      <c r="D28" s="1289"/>
      <c r="E28" s="1289"/>
      <c r="F28" s="1289"/>
      <c r="G28" s="1289"/>
      <c r="H28" s="1289"/>
      <c r="I28" s="1289"/>
      <c r="J28" s="1289"/>
      <c r="K28" s="76">
        <f>K24+K27</f>
        <v>1800000</v>
      </c>
      <c r="L28" s="74"/>
      <c r="M28" s="822"/>
    </row>
    <row r="29" spans="1:20" ht="61.5" hidden="1" customHeight="1" x14ac:dyDescent="0.25">
      <c r="A29" s="1470" t="s">
        <v>10442</v>
      </c>
      <c r="B29" s="1470"/>
      <c r="C29" s="1470"/>
      <c r="D29" s="1470"/>
      <c r="E29" s="1470"/>
      <c r="F29" s="1470"/>
      <c r="G29" s="1470"/>
      <c r="H29" s="1470"/>
      <c r="I29" s="1470"/>
      <c r="J29" s="1470"/>
      <c r="K29" s="1470"/>
      <c r="L29" s="1470"/>
    </row>
    <row r="30" spans="1:20" ht="56.25" hidden="1" customHeight="1" x14ac:dyDescent="0.25">
      <c r="A30" s="851" t="s">
        <v>25</v>
      </c>
      <c r="B30" s="1471" t="s">
        <v>58</v>
      </c>
      <c r="C30" s="1472"/>
      <c r="D30" s="1472"/>
      <c r="E30" s="1473"/>
      <c r="F30" s="1199" t="s">
        <v>60</v>
      </c>
      <c r="G30" s="1452" t="s">
        <v>31</v>
      </c>
      <c r="H30" s="1454"/>
      <c r="I30" s="865" t="s">
        <v>61</v>
      </c>
      <c r="J30" s="866" t="s">
        <v>34</v>
      </c>
      <c r="K30" s="1193" t="s">
        <v>35</v>
      </c>
      <c r="L30" s="853" t="s">
        <v>41</v>
      </c>
    </row>
    <row r="31" spans="1:20" ht="43.5" hidden="1" customHeight="1" x14ac:dyDescent="0.25">
      <c r="A31" s="1187">
        <v>1</v>
      </c>
      <c r="B31" s="1474" t="str">
        <f>'[3]vật kiến trúc 2026'!B234</f>
        <v>Trụ bê tông cắm ranh hàng rào cao 1,2 đến 2,2m</v>
      </c>
      <c r="C31" s="1475"/>
      <c r="D31" s="1475"/>
      <c r="E31" s="1476"/>
      <c r="F31" s="1186"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hidden="1" customHeight="1" x14ac:dyDescent="0.25">
      <c r="A32" s="1187">
        <v>2</v>
      </c>
      <c r="B32" s="1474" t="s">
        <v>9998</v>
      </c>
      <c r="C32" s="1475"/>
      <c r="D32" s="1475"/>
      <c r="E32" s="1476"/>
      <c r="F32" s="1186"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hidden="1" customHeight="1" x14ac:dyDescent="0.25">
      <c r="A33" s="1286">
        <v>3</v>
      </c>
      <c r="B33" s="1474" t="str">
        <f>'[3]vật kiến trúc 2026'!B204</f>
        <v>Trụ BTCT + xây gạch.</v>
      </c>
      <c r="C33" s="1475"/>
      <c r="D33" s="1475"/>
      <c r="E33" s="1476"/>
      <c r="F33" s="1186"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hidden="1" customHeight="1" x14ac:dyDescent="0.25">
      <c r="A34" s="1286"/>
      <c r="B34" s="1474" t="str">
        <f>'[3]vật kiến trúc 2026'!B167</f>
        <v>trong đó bê tông cốt thép</v>
      </c>
      <c r="C34" s="1475"/>
      <c r="D34" s="1475"/>
      <c r="E34" s="1476"/>
      <c r="F34" s="1186"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hidden="1" customHeight="1" x14ac:dyDescent="0.25">
      <c r="A35" s="1187">
        <v>4</v>
      </c>
      <c r="B35" s="1474" t="str">
        <f>'[3]vật kiến trúc 2026'!B241</f>
        <v>Hàng rào lưới B40</v>
      </c>
      <c r="C35" s="1475"/>
      <c r="D35" s="1475"/>
      <c r="E35" s="1476"/>
      <c r="F35" s="1186"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hidden="1" customHeight="1" x14ac:dyDescent="0.25">
      <c r="A36" s="1187">
        <v>5</v>
      </c>
      <c r="B36" s="1474" t="str">
        <f>'[3]vật kiến trúc 2026'!B240</f>
        <v>Mảng rào dây kẽm gai</v>
      </c>
      <c r="C36" s="1475"/>
      <c r="D36" s="1475"/>
      <c r="E36" s="1476"/>
      <c r="F36" s="1186"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hidden="1" customHeight="1" x14ac:dyDescent="0.25">
      <c r="A37" s="1480" t="s">
        <v>85</v>
      </c>
      <c r="B37" s="1480"/>
      <c r="C37" s="1480"/>
      <c r="D37" s="1480"/>
      <c r="E37" s="1480"/>
      <c r="F37" s="1480"/>
      <c r="G37" s="1480"/>
      <c r="H37" s="1480"/>
      <c r="I37" s="1480"/>
      <c r="J37" s="1480"/>
      <c r="K37" s="871">
        <v>0</v>
      </c>
      <c r="L37" s="872"/>
    </row>
    <row r="38" spans="1:16" ht="54.75" hidden="1" customHeight="1" x14ac:dyDescent="0.25">
      <c r="A38" s="1481" t="s">
        <v>10443</v>
      </c>
      <c r="B38" s="1481"/>
      <c r="C38" s="1481"/>
      <c r="D38" s="1481"/>
      <c r="E38" s="1481"/>
      <c r="F38" s="1481"/>
      <c r="G38" s="1481"/>
      <c r="H38" s="1481"/>
      <c r="I38" s="1481"/>
      <c r="J38" s="1481"/>
      <c r="K38" s="1481"/>
      <c r="L38" s="1481"/>
    </row>
    <row r="39" spans="1:16" ht="56.25" hidden="1" customHeight="1" x14ac:dyDescent="0.25">
      <c r="A39" s="1193" t="s">
        <v>25</v>
      </c>
      <c r="B39" s="1480" t="s">
        <v>87</v>
      </c>
      <c r="C39" s="1480"/>
      <c r="D39" s="1480"/>
      <c r="E39" s="1480"/>
      <c r="F39" s="1193" t="s">
        <v>60</v>
      </c>
      <c r="G39" s="1193" t="s">
        <v>31</v>
      </c>
      <c r="H39" s="1193"/>
      <c r="I39" s="865" t="s">
        <v>61</v>
      </c>
      <c r="J39" s="866" t="s">
        <v>34</v>
      </c>
      <c r="K39" s="1193" t="s">
        <v>35</v>
      </c>
      <c r="L39" s="853" t="s">
        <v>41</v>
      </c>
    </row>
    <row r="40" spans="1:16" ht="33" hidden="1" customHeight="1" x14ac:dyDescent="0.25">
      <c r="A40" s="1187">
        <v>1</v>
      </c>
      <c r="B40" s="888" t="s">
        <v>1179</v>
      </c>
      <c r="C40" s="888"/>
      <c r="D40" s="888"/>
      <c r="E40" s="888"/>
      <c r="F40" s="1186" t="str">
        <f>VLOOKUP(B40,'[3]CÂY TRỒNG 2026'!$B$3:$D$10269,2,0)</f>
        <v>cây</v>
      </c>
      <c r="G40" s="1186">
        <f>VLOOKUP(B40,'[3]CÂY TRỒNG 2026'!$B$3:$D$10269,3,0)</f>
        <v>606840</v>
      </c>
      <c r="H40" s="1186"/>
      <c r="I40" s="867">
        <v>0</v>
      </c>
      <c r="J40" s="727">
        <v>1</v>
      </c>
      <c r="K40" s="1198">
        <f>ROUND(G40*I40*J40,)</f>
        <v>0</v>
      </c>
      <c r="L40" s="873"/>
      <c r="M40" s="874"/>
    </row>
    <row r="41" spans="1:16" ht="28.5" hidden="1"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10436</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2000000</v>
      </c>
      <c r="L42" s="112" t="s">
        <v>113</v>
      </c>
    </row>
    <row r="43" spans="1:16" ht="30" customHeight="1" x14ac:dyDescent="0.25">
      <c r="A43" s="1480" t="s">
        <v>10437</v>
      </c>
      <c r="B43" s="1480"/>
      <c r="C43" s="1480"/>
      <c r="D43" s="1480"/>
      <c r="E43" s="1480"/>
      <c r="F43" s="1480"/>
      <c r="G43" s="1480"/>
      <c r="H43" s="1480"/>
      <c r="I43" s="1480"/>
      <c r="J43" s="1480"/>
      <c r="K43" s="875">
        <f>K42+K41+K37+K20+K28</f>
        <v>14114720</v>
      </c>
      <c r="L43" s="872"/>
      <c r="M43" s="114">
        <f>K42+K28+K20</f>
        <v>14114720</v>
      </c>
    </row>
    <row r="44" spans="1:16" s="116" customFormat="1" ht="52.5" customHeight="1" x14ac:dyDescent="0.25">
      <c r="A44" s="1483" t="s">
        <v>115</v>
      </c>
      <c r="B44" s="1483"/>
      <c r="C44" s="1483"/>
      <c r="D44" s="1483"/>
      <c r="E44" s="1483"/>
      <c r="F44" s="1483"/>
      <c r="G44" s="1483"/>
      <c r="H44" s="1483"/>
      <c r="I44" s="1483"/>
      <c r="J44" s="1483"/>
      <c r="K44" s="1483"/>
      <c r="L44" s="1483"/>
      <c r="M44" s="1196"/>
      <c r="O44" s="876"/>
      <c r="P44" s="876"/>
    </row>
    <row r="45" spans="1:16" s="119" customFormat="1" ht="48" customHeight="1" x14ac:dyDescent="0.25">
      <c r="A45" s="1479" t="s">
        <v>10375</v>
      </c>
      <c r="B45" s="1479"/>
      <c r="C45" s="1479"/>
      <c r="D45" s="1479"/>
      <c r="E45" s="1479"/>
      <c r="F45" s="1479"/>
      <c r="G45" s="1479"/>
      <c r="H45" s="1479"/>
      <c r="I45" s="1479"/>
      <c r="J45" s="1479"/>
      <c r="K45" s="1479"/>
      <c r="L45" s="1479"/>
      <c r="M45" s="1191"/>
      <c r="O45" s="876"/>
      <c r="P45" s="876"/>
    </row>
    <row r="46" spans="1:16" s="119" customFormat="1" ht="54" customHeight="1" x14ac:dyDescent="0.25">
      <c r="A46" s="1479" t="s">
        <v>117</v>
      </c>
      <c r="B46" s="1479"/>
      <c r="C46" s="1479"/>
      <c r="D46" s="1479"/>
      <c r="E46" s="1479"/>
      <c r="F46" s="1479"/>
      <c r="G46" s="1479"/>
      <c r="H46" s="1479"/>
      <c r="I46" s="1479"/>
      <c r="J46" s="1479"/>
      <c r="K46" s="877">
        <f>K43</f>
        <v>14114720</v>
      </c>
      <c r="L46" s="1192" t="s">
        <v>118</v>
      </c>
      <c r="M46" s="1191"/>
      <c r="O46" s="876"/>
      <c r="P46" s="876"/>
    </row>
    <row r="47" spans="1:16" s="119" customFormat="1" ht="14.25" x14ac:dyDescent="0.25">
      <c r="A47" s="1479" t="s">
        <v>119</v>
      </c>
      <c r="B47" s="1479"/>
      <c r="C47" s="1479"/>
      <c r="D47" s="1479"/>
      <c r="E47" s="1479"/>
      <c r="F47" s="1479"/>
      <c r="G47" s="1479"/>
      <c r="H47" s="1479"/>
      <c r="I47" s="1479"/>
      <c r="J47" s="1479"/>
      <c r="K47" s="1479"/>
      <c r="L47" s="1479"/>
      <c r="M47" s="1191"/>
      <c r="O47" s="876"/>
      <c r="P47" s="876"/>
    </row>
    <row r="48" spans="1:16" s="123" customFormat="1" ht="15" customHeight="1" x14ac:dyDescent="0.25">
      <c r="A48" s="1484" t="s">
        <v>120</v>
      </c>
      <c r="B48" s="1484"/>
      <c r="C48" s="1484"/>
      <c r="D48" s="879"/>
      <c r="E48" s="879"/>
      <c r="F48" s="1485" t="s">
        <v>10444</v>
      </c>
      <c r="G48" s="1485"/>
      <c r="H48" s="1485"/>
      <c r="I48" s="1485"/>
      <c r="J48" s="1485"/>
      <c r="K48" s="879"/>
      <c r="L48" s="1231" t="s">
        <v>122</v>
      </c>
      <c r="M48" s="1231"/>
      <c r="O48" s="753"/>
      <c r="P48" s="753"/>
    </row>
    <row r="49" spans="1:16" s="123" customFormat="1" x14ac:dyDescent="0.25">
      <c r="A49" s="880"/>
      <c r="B49" s="880"/>
      <c r="C49" s="880"/>
      <c r="L49" s="1231"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10967</v>
      </c>
      <c r="B56" s="1486"/>
      <c r="C56" s="1486"/>
      <c r="D56" s="879"/>
      <c r="E56" s="879"/>
      <c r="F56" s="1485" t="s">
        <v>126</v>
      </c>
      <c r="G56" s="1485"/>
      <c r="H56" s="1485"/>
      <c r="I56" s="1485" t="s">
        <v>126</v>
      </c>
      <c r="J56" s="1485"/>
      <c r="K56" s="879"/>
      <c r="L56" s="1231" t="s">
        <v>127</v>
      </c>
      <c r="M56" s="756"/>
      <c r="O56" s="753"/>
      <c r="P56" s="753"/>
    </row>
  </sheetData>
  <mergeCells count="62">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2:E32"/>
    <mergeCell ref="G32:H32"/>
    <mergeCell ref="A33:A34"/>
    <mergeCell ref="B33:E33"/>
    <mergeCell ref="G33:H33"/>
    <mergeCell ref="B34:E34"/>
    <mergeCell ref="G34:H34"/>
    <mergeCell ref="A28:J28"/>
    <mergeCell ref="A29:L29"/>
    <mergeCell ref="B30:E30"/>
    <mergeCell ref="G30:H30"/>
    <mergeCell ref="B31:E31"/>
    <mergeCell ref="G31:H31"/>
    <mergeCell ref="B27:C27"/>
    <mergeCell ref="G27:H27"/>
    <mergeCell ref="A20:H20"/>
    <mergeCell ref="I20:J20"/>
    <mergeCell ref="A21:K21"/>
    <mergeCell ref="B22:H22"/>
    <mergeCell ref="I22:L22"/>
    <mergeCell ref="G23:H23"/>
    <mergeCell ref="G24:H24"/>
    <mergeCell ref="B25:H25"/>
    <mergeCell ref="I25:L25"/>
    <mergeCell ref="B26:C26"/>
    <mergeCell ref="G26:H26"/>
    <mergeCell ref="I19:J19"/>
    <mergeCell ref="A7:L7"/>
    <mergeCell ref="E8:L8"/>
    <mergeCell ref="A9:D9"/>
    <mergeCell ref="E9:F9"/>
    <mergeCell ref="A10:B10"/>
    <mergeCell ref="E12:L12"/>
    <mergeCell ref="E15:L15"/>
    <mergeCell ref="A16:L16"/>
    <mergeCell ref="A17:L17"/>
    <mergeCell ref="I18:J18"/>
    <mergeCell ref="N10:T10"/>
    <mergeCell ref="A2:G2"/>
    <mergeCell ref="I2:L2"/>
    <mergeCell ref="A3:G3"/>
    <mergeCell ref="I3:L3"/>
    <mergeCell ref="I5:L5"/>
    <mergeCell ref="A6:L6"/>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58"/>
  <sheetViews>
    <sheetView topLeftCell="A22"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67</v>
      </c>
    </row>
    <row r="2" spans="1:22" x14ac:dyDescent="0.25">
      <c r="A2" s="1561" t="s">
        <v>0</v>
      </c>
      <c r="B2" s="1561"/>
      <c r="C2" s="1561"/>
      <c r="D2" s="1561"/>
      <c r="E2" s="1561"/>
      <c r="F2" s="1561"/>
      <c r="G2" s="1561"/>
      <c r="H2" s="1174"/>
      <c r="I2" s="1436" t="s">
        <v>1</v>
      </c>
      <c r="J2" s="1436"/>
      <c r="K2" s="1436"/>
      <c r="L2" s="1436"/>
    </row>
    <row r="3" spans="1:22" x14ac:dyDescent="0.25">
      <c r="A3" s="1272" t="s">
        <v>2</v>
      </c>
      <c r="B3" s="1272"/>
      <c r="C3" s="1272"/>
      <c r="D3" s="1272"/>
      <c r="E3" s="1272"/>
      <c r="F3" s="1272"/>
      <c r="G3" s="1272"/>
      <c r="H3" s="116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10825</v>
      </c>
      <c r="F8" s="1442"/>
      <c r="G8" s="1442"/>
      <c r="H8" s="1442"/>
      <c r="I8" s="1442"/>
      <c r="J8" s="1442"/>
      <c r="K8" s="1442"/>
      <c r="L8" s="1442"/>
      <c r="N8" s="828"/>
      <c r="O8" s="823"/>
      <c r="P8" s="823"/>
    </row>
    <row r="9" spans="1:22" ht="34.5" customHeight="1" x14ac:dyDescent="0.25">
      <c r="A9" s="1443" t="s">
        <v>9</v>
      </c>
      <c r="B9" s="1443"/>
      <c r="C9" s="1443"/>
      <c r="D9" s="1443"/>
      <c r="E9" s="1444" t="s">
        <v>10826</v>
      </c>
      <c r="F9" s="1444"/>
      <c r="G9" s="1444"/>
      <c r="H9" s="1164"/>
      <c r="I9" s="1164"/>
      <c r="J9" s="1164"/>
      <c r="K9" s="1164"/>
      <c r="L9" s="1164"/>
      <c r="N9" s="828"/>
      <c r="O9" s="823"/>
      <c r="P9" s="823"/>
    </row>
    <row r="10" spans="1:22" ht="22.5" customHeight="1" x14ac:dyDescent="0.25">
      <c r="A10" s="1445" t="s">
        <v>11</v>
      </c>
      <c r="B10" s="1445"/>
      <c r="C10" s="1165"/>
      <c r="E10" s="75" t="s">
        <v>10619</v>
      </c>
      <c r="F10" s="832"/>
      <c r="G10" s="831"/>
      <c r="H10" s="831"/>
      <c r="I10" s="833"/>
      <c r="J10" s="832"/>
      <c r="K10" s="831"/>
      <c r="L10" s="834"/>
      <c r="N10" s="1269"/>
      <c r="O10" s="1269"/>
      <c r="P10" s="1269"/>
      <c r="Q10" s="1269"/>
      <c r="R10" s="1269"/>
      <c r="S10" s="1269"/>
      <c r="T10" s="1269"/>
    </row>
    <row r="11" spans="1:22" ht="22.5" x14ac:dyDescent="0.25">
      <c r="A11" s="1165" t="s">
        <v>13</v>
      </c>
      <c r="B11" s="1165"/>
      <c r="C11" s="1165"/>
      <c r="E11" s="891" t="s">
        <v>10827</v>
      </c>
      <c r="F11" s="832"/>
      <c r="G11" s="831"/>
      <c r="H11" s="831"/>
      <c r="I11" s="833"/>
      <c r="J11" s="832"/>
      <c r="K11" s="831"/>
      <c r="L11" s="834"/>
      <c r="N11" s="1161"/>
      <c r="O11" s="1161"/>
      <c r="P11" s="1161"/>
      <c r="Q11" s="1161"/>
      <c r="R11" s="1161"/>
      <c r="S11" s="1161"/>
      <c r="T11" s="1161"/>
    </row>
    <row r="12" spans="1:22" ht="81" customHeight="1" x14ac:dyDescent="0.25">
      <c r="A12" s="1165" t="s">
        <v>15</v>
      </c>
      <c r="B12" s="1165"/>
      <c r="C12" s="1165"/>
      <c r="E12" s="1532" t="s">
        <v>10461</v>
      </c>
      <c r="F12" s="1532"/>
      <c r="G12" s="1532"/>
      <c r="H12" s="1532"/>
      <c r="I12" s="1532"/>
      <c r="J12" s="1532"/>
      <c r="K12" s="1532"/>
      <c r="L12" s="1532"/>
      <c r="N12" s="1161"/>
      <c r="O12" s="1161"/>
      <c r="P12" s="1161"/>
      <c r="Q12" s="1161"/>
      <c r="R12" s="1161"/>
      <c r="S12" s="1161"/>
      <c r="T12" s="1161"/>
    </row>
    <row r="13" spans="1:22" ht="22.5" customHeight="1" x14ac:dyDescent="0.25">
      <c r="A13" s="1165" t="s">
        <v>17</v>
      </c>
      <c r="B13" s="1165"/>
      <c r="C13" s="1165"/>
      <c r="E13" s="836">
        <f>I23</f>
        <v>1491.6</v>
      </c>
      <c r="F13" s="1165" t="s">
        <v>367</v>
      </c>
      <c r="G13" s="831"/>
      <c r="H13" s="831"/>
      <c r="I13" s="833"/>
      <c r="J13" s="832"/>
      <c r="K13" s="831"/>
      <c r="L13" s="834"/>
      <c r="N13" s="1161"/>
      <c r="O13" s="1161"/>
      <c r="P13" s="1161"/>
      <c r="Q13" s="1161"/>
      <c r="R13" s="1161"/>
      <c r="S13" s="1161"/>
      <c r="T13" s="1161"/>
    </row>
    <row r="14" spans="1:22" ht="22.5" customHeight="1" x14ac:dyDescent="0.25">
      <c r="A14" s="1165" t="s">
        <v>19</v>
      </c>
      <c r="B14" s="1165"/>
      <c r="C14" s="1165"/>
      <c r="E14" s="75" t="s">
        <v>10829</v>
      </c>
      <c r="F14" s="832"/>
      <c r="G14" s="831"/>
      <c r="H14" s="831"/>
      <c r="I14" s="833"/>
      <c r="J14" s="832"/>
      <c r="K14" s="831"/>
      <c r="L14" s="834"/>
      <c r="N14" s="1161"/>
      <c r="O14" s="1161"/>
      <c r="P14" s="1161"/>
      <c r="Q14" s="1161"/>
      <c r="R14" s="1161"/>
      <c r="S14" s="1161"/>
      <c r="T14" s="1161"/>
    </row>
    <row r="15" spans="1:22" ht="111.75" customHeight="1" x14ac:dyDescent="0.25">
      <c r="A15" s="1165" t="s">
        <v>21</v>
      </c>
      <c r="B15" s="1165"/>
      <c r="C15" s="1165"/>
      <c r="E15" s="1446" t="s">
        <v>10824</v>
      </c>
      <c r="F15" s="1446"/>
      <c r="G15" s="1446"/>
      <c r="H15" s="1446"/>
      <c r="I15" s="1446"/>
      <c r="J15" s="1446"/>
      <c r="K15" s="1446"/>
      <c r="L15" s="1446"/>
      <c r="N15" s="1161"/>
      <c r="O15" s="1161"/>
      <c r="P15" s="1161"/>
      <c r="Q15" s="1161"/>
      <c r="R15" s="1161"/>
      <c r="S15" s="1161"/>
      <c r="T15" s="1161"/>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00.5" customHeight="1" x14ac:dyDescent="0.25">
      <c r="A18" s="1167" t="s">
        <v>25</v>
      </c>
      <c r="B18" s="1167" t="s">
        <v>26</v>
      </c>
      <c r="C18" s="1167" t="s">
        <v>27</v>
      </c>
      <c r="D18" s="1170" t="s">
        <v>10361</v>
      </c>
      <c r="E18" s="1170" t="s">
        <v>29</v>
      </c>
      <c r="F18" s="1170" t="s">
        <v>30</v>
      </c>
      <c r="G18" s="1170" t="s">
        <v>10362</v>
      </c>
      <c r="H18" s="1170" t="s">
        <v>10745</v>
      </c>
      <c r="I18" s="1562" t="s">
        <v>10363</v>
      </c>
      <c r="J18" s="1563"/>
      <c r="K18" s="1170" t="s">
        <v>10364</v>
      </c>
      <c r="L18" s="49" t="s">
        <v>10828</v>
      </c>
      <c r="M18" s="1093">
        <v>550000</v>
      </c>
      <c r="N18" s="1007"/>
      <c r="O18" s="1007"/>
      <c r="P18" s="1007"/>
      <c r="Q18" s="1007"/>
      <c r="R18" s="1007"/>
      <c r="S18" s="1007"/>
      <c r="T18" s="1007"/>
    </row>
    <row r="19" spans="1:20" s="1016" customFormat="1" ht="51" customHeight="1" x14ac:dyDescent="0.25">
      <c r="A19" s="1173">
        <v>1</v>
      </c>
      <c r="B19" s="36">
        <v>162</v>
      </c>
      <c r="C19" s="36">
        <v>86</v>
      </c>
      <c r="D19" s="35" t="s">
        <v>18</v>
      </c>
      <c r="E19" s="901" t="s">
        <v>10783</v>
      </c>
      <c r="F19" s="1046">
        <v>2</v>
      </c>
      <c r="G19" s="1155">
        <f>550000*0.3</f>
        <v>165000</v>
      </c>
      <c r="H19" s="1116">
        <v>1.19</v>
      </c>
      <c r="I19" s="1501">
        <v>192</v>
      </c>
      <c r="J19" s="1502"/>
      <c r="K19" s="844">
        <v>0</v>
      </c>
      <c r="L19" s="1523" t="s">
        <v>10830</v>
      </c>
      <c r="M19" s="1062"/>
      <c r="N19" s="1007"/>
      <c r="O19" s="1007"/>
      <c r="P19" s="1007"/>
      <c r="Q19" s="1007"/>
      <c r="R19" s="1007"/>
      <c r="S19" s="1007"/>
      <c r="T19" s="1007"/>
    </row>
    <row r="20" spans="1:20" s="1016" customFormat="1" ht="51" customHeight="1" x14ac:dyDescent="0.25">
      <c r="A20" s="1173">
        <v>2</v>
      </c>
      <c r="B20" s="36">
        <v>163</v>
      </c>
      <c r="C20" s="36">
        <v>86</v>
      </c>
      <c r="D20" s="35" t="s">
        <v>18</v>
      </c>
      <c r="E20" s="901" t="s">
        <v>10783</v>
      </c>
      <c r="F20" s="1046">
        <v>2</v>
      </c>
      <c r="G20" s="1155">
        <f>550000*0.3</f>
        <v>165000</v>
      </c>
      <c r="H20" s="1116">
        <v>1.19</v>
      </c>
      <c r="I20" s="1501">
        <v>224.2</v>
      </c>
      <c r="J20" s="1502">
        <v>224.2</v>
      </c>
      <c r="K20" s="844">
        <v>0</v>
      </c>
      <c r="L20" s="1530"/>
      <c r="M20" s="1062"/>
      <c r="N20" s="1007"/>
      <c r="O20" s="1007"/>
      <c r="P20" s="1007"/>
      <c r="Q20" s="1007"/>
      <c r="R20" s="1007"/>
      <c r="S20" s="1007"/>
      <c r="T20" s="1007"/>
    </row>
    <row r="21" spans="1:20" s="1016" customFormat="1" ht="51" customHeight="1" x14ac:dyDescent="0.25">
      <c r="A21" s="1173">
        <v>3</v>
      </c>
      <c r="B21" s="36">
        <v>158</v>
      </c>
      <c r="C21" s="36">
        <v>86</v>
      </c>
      <c r="D21" s="35" t="s">
        <v>18</v>
      </c>
      <c r="E21" s="901" t="s">
        <v>10783</v>
      </c>
      <c r="F21" s="1046">
        <v>2</v>
      </c>
      <c r="G21" s="1155">
        <f>550000*0.3</f>
        <v>165000</v>
      </c>
      <c r="H21" s="1116">
        <v>1.19</v>
      </c>
      <c r="I21" s="1501">
        <v>352.8</v>
      </c>
      <c r="J21" s="1502">
        <v>377.8</v>
      </c>
      <c r="K21" s="844">
        <v>0</v>
      </c>
      <c r="L21" s="1530"/>
      <c r="M21" s="1062"/>
      <c r="N21" s="1007"/>
      <c r="O21" s="1007"/>
      <c r="P21" s="1007"/>
      <c r="Q21" s="1007"/>
      <c r="R21" s="1007"/>
      <c r="S21" s="1007"/>
      <c r="T21" s="1007"/>
    </row>
    <row r="22" spans="1:20" s="1016" customFormat="1" ht="51" customHeight="1" x14ac:dyDescent="0.25">
      <c r="A22" s="1173">
        <v>4</v>
      </c>
      <c r="B22" s="36">
        <v>164</v>
      </c>
      <c r="C22" s="36">
        <v>86</v>
      </c>
      <c r="D22" s="35" t="s">
        <v>18</v>
      </c>
      <c r="E22" s="901" t="s">
        <v>10783</v>
      </c>
      <c r="F22" s="1046">
        <v>2</v>
      </c>
      <c r="G22" s="1155">
        <f>550000*0.3</f>
        <v>165000</v>
      </c>
      <c r="H22" s="1116">
        <v>1.19</v>
      </c>
      <c r="I22" s="1501">
        <v>60.3</v>
      </c>
      <c r="J22" s="1502">
        <v>60.3</v>
      </c>
      <c r="K22" s="844">
        <v>0</v>
      </c>
      <c r="L22" s="1524"/>
      <c r="M22" s="1062"/>
      <c r="N22" s="1007"/>
      <c r="O22" s="1007"/>
      <c r="P22" s="1007"/>
      <c r="Q22" s="1007"/>
      <c r="R22" s="1007"/>
      <c r="S22" s="1007"/>
      <c r="T22" s="1007"/>
    </row>
    <row r="23" spans="1:20" ht="33.75" customHeight="1" x14ac:dyDescent="0.25">
      <c r="A23" s="1480" t="s">
        <v>39</v>
      </c>
      <c r="B23" s="1480"/>
      <c r="C23" s="1480"/>
      <c r="D23" s="1480"/>
      <c r="E23" s="1480"/>
      <c r="F23" s="1480"/>
      <c r="G23" s="1480"/>
      <c r="H23" s="1480"/>
      <c r="I23" s="1503">
        <f>SUM(I19:J22)</f>
        <v>1491.6</v>
      </c>
      <c r="J23" s="1504"/>
      <c r="K23" s="1156">
        <f>SUM(K19:K22)</f>
        <v>0</v>
      </c>
      <c r="L23" s="849"/>
      <c r="N23" s="1007"/>
      <c r="O23" s="1007"/>
      <c r="P23" s="1007"/>
      <c r="Q23" s="1007"/>
      <c r="R23" s="1007"/>
      <c r="S23" s="1007"/>
      <c r="T23" s="1007"/>
    </row>
    <row r="24" spans="1:20" ht="54" hidden="1" customHeight="1" x14ac:dyDescent="0.25">
      <c r="A24" s="1457" t="s">
        <v>10460</v>
      </c>
      <c r="B24" s="1280"/>
      <c r="C24" s="1280"/>
      <c r="D24" s="1280"/>
      <c r="E24" s="1280"/>
      <c r="F24" s="1280"/>
      <c r="G24" s="1280"/>
      <c r="H24" s="1280"/>
      <c r="I24" s="1280"/>
      <c r="J24" s="1280"/>
      <c r="K24" s="1280"/>
      <c r="L24" s="49" t="s">
        <v>41</v>
      </c>
    </row>
    <row r="25" spans="1:20" ht="52.5" hidden="1" customHeight="1" x14ac:dyDescent="0.25">
      <c r="A25" s="50">
        <v>1</v>
      </c>
      <c r="B25" s="1506" t="s">
        <v>42</v>
      </c>
      <c r="C25" s="1506"/>
      <c r="D25" s="1506"/>
      <c r="E25" s="1506"/>
      <c r="F25" s="1506"/>
      <c r="G25" s="1506"/>
      <c r="H25" s="1506"/>
      <c r="I25" s="1292" t="s">
        <v>43</v>
      </c>
      <c r="J25" s="1292"/>
      <c r="K25" s="1292"/>
      <c r="L25" s="1292"/>
    </row>
    <row r="26" spans="1:20" ht="58.5" hidden="1" customHeight="1" x14ac:dyDescent="0.25">
      <c r="A26" s="1095"/>
      <c r="B26" s="850" t="s">
        <v>26</v>
      </c>
      <c r="C26" s="851" t="s">
        <v>27</v>
      </c>
      <c r="D26" s="1175" t="s">
        <v>10361</v>
      </c>
      <c r="E26" s="1175" t="s">
        <v>29</v>
      </c>
      <c r="F26" s="1175" t="s">
        <v>30</v>
      </c>
      <c r="G26" s="1564" t="s">
        <v>31</v>
      </c>
      <c r="H26" s="1564"/>
      <c r="I26" s="1098" t="s">
        <v>33</v>
      </c>
      <c r="J26" s="1175" t="s">
        <v>44</v>
      </c>
      <c r="K26" s="1175" t="s">
        <v>35</v>
      </c>
      <c r="L26" s="49" t="s">
        <v>41</v>
      </c>
      <c r="M26" s="1163"/>
    </row>
    <row r="27" spans="1:20" ht="75" hidden="1" customHeight="1" x14ac:dyDescent="0.25">
      <c r="A27" s="1177">
        <f t="shared" ref="A27:G27" si="0">A19</f>
        <v>1</v>
      </c>
      <c r="B27" s="1176">
        <f t="shared" si="0"/>
        <v>162</v>
      </c>
      <c r="C27" s="36">
        <f t="shared" si="0"/>
        <v>86</v>
      </c>
      <c r="D27" s="1176" t="str">
        <f t="shared" si="0"/>
        <v>m²</v>
      </c>
      <c r="E27" s="1176" t="str">
        <f t="shared" si="0"/>
        <v>LUC</v>
      </c>
      <c r="F27" s="60">
        <f t="shared" si="0"/>
        <v>2</v>
      </c>
      <c r="G27" s="1558">
        <f t="shared" si="0"/>
        <v>165000</v>
      </c>
      <c r="H27" s="1558"/>
      <c r="I27" s="1100">
        <f>I19</f>
        <v>192</v>
      </c>
      <c r="J27" s="839">
        <v>1.5</v>
      </c>
      <c r="K27" s="1101">
        <v>0</v>
      </c>
      <c r="L27" s="1171" t="s">
        <v>10367</v>
      </c>
      <c r="M27" s="1163"/>
    </row>
    <row r="28" spans="1:20" s="116" customFormat="1" ht="33" hidden="1" customHeight="1" x14ac:dyDescent="0.25">
      <c r="A28" s="1289" t="s">
        <v>10368</v>
      </c>
      <c r="B28" s="1289"/>
      <c r="C28" s="1289"/>
      <c r="D28" s="1289"/>
      <c r="E28" s="1289"/>
      <c r="F28" s="1289"/>
      <c r="G28" s="1289"/>
      <c r="H28" s="1289"/>
      <c r="I28" s="846">
        <f>SUM(I27:I27)</f>
        <v>192</v>
      </c>
      <c r="J28" s="893"/>
      <c r="K28" s="894">
        <v>0</v>
      </c>
      <c r="L28" s="895"/>
      <c r="M28" s="1163"/>
      <c r="O28" s="896"/>
      <c r="P28" s="896"/>
    </row>
    <row r="29" spans="1:20" s="67" customFormat="1" ht="45.75" hidden="1" customHeight="1" x14ac:dyDescent="0.25">
      <c r="A29" s="50">
        <v>2</v>
      </c>
      <c r="B29" s="1294" t="s">
        <v>10369</v>
      </c>
      <c r="C29" s="1294"/>
      <c r="D29" s="1294"/>
      <c r="E29" s="1294"/>
      <c r="F29" s="1294"/>
      <c r="G29" s="1294"/>
      <c r="H29" s="1294"/>
      <c r="I29" s="1295" t="s">
        <v>10370</v>
      </c>
      <c r="J29" s="1468"/>
      <c r="K29" s="1468"/>
      <c r="L29" s="1468"/>
      <c r="M29" s="856"/>
      <c r="O29" s="857"/>
      <c r="P29" s="857"/>
    </row>
    <row r="30" spans="1:20" s="1016" customFormat="1" ht="67.5" hidden="1" customHeight="1" x14ac:dyDescent="0.25">
      <c r="A30" s="1176"/>
      <c r="B30" s="1564" t="s">
        <v>10371</v>
      </c>
      <c r="C30" s="1564"/>
      <c r="D30" s="1175" t="s">
        <v>50</v>
      </c>
      <c r="E30" s="1175" t="s">
        <v>51</v>
      </c>
      <c r="F30" s="1175" t="s">
        <v>52</v>
      </c>
      <c r="G30" s="1564" t="s">
        <v>53</v>
      </c>
      <c r="H30" s="1564"/>
      <c r="I30" s="1102" t="s">
        <v>54</v>
      </c>
      <c r="J30" s="1175" t="s">
        <v>44</v>
      </c>
      <c r="K30" s="1103" t="s">
        <v>35</v>
      </c>
      <c r="L30" s="861" t="s">
        <v>41</v>
      </c>
      <c r="M30" s="821"/>
      <c r="O30" s="862"/>
      <c r="P30" s="862"/>
    </row>
    <row r="31" spans="1:20" ht="34.5" hidden="1" customHeight="1" x14ac:dyDescent="0.25">
      <c r="A31" s="1176"/>
      <c r="B31" s="1285" t="s">
        <v>10372</v>
      </c>
      <c r="C31" s="1285"/>
      <c r="D31" s="1176"/>
      <c r="E31" s="1176" t="s">
        <v>56</v>
      </c>
      <c r="F31" s="1176">
        <v>6</v>
      </c>
      <c r="G31" s="1565">
        <f>20000*30</f>
        <v>600000</v>
      </c>
      <c r="H31" s="1565"/>
      <c r="I31" s="1176">
        <v>4</v>
      </c>
      <c r="J31" s="727">
        <v>0.5</v>
      </c>
      <c r="K31" s="1105">
        <v>0</v>
      </c>
      <c r="L31" s="74"/>
      <c r="M31" s="1042"/>
      <c r="O31" s="823"/>
      <c r="P31" s="823"/>
    </row>
    <row r="32" spans="1:20" ht="30.75" hidden="1" customHeight="1" x14ac:dyDescent="0.25">
      <c r="A32" s="1289" t="s">
        <v>10373</v>
      </c>
      <c r="B32" s="1289"/>
      <c r="C32" s="1289"/>
      <c r="D32" s="1289"/>
      <c r="E32" s="1289"/>
      <c r="F32" s="1289"/>
      <c r="G32" s="1289"/>
      <c r="H32" s="1289"/>
      <c r="I32" s="1289"/>
      <c r="J32" s="1289"/>
      <c r="K32" s="76">
        <v>0</v>
      </c>
      <c r="L32" s="74"/>
      <c r="M32" s="822"/>
    </row>
    <row r="33" spans="1:17" ht="43.5" hidden="1" customHeight="1" x14ac:dyDescent="0.25">
      <c r="A33" s="1470" t="s">
        <v>10566</v>
      </c>
      <c r="B33" s="1470"/>
      <c r="C33" s="1470"/>
      <c r="D33" s="1470"/>
      <c r="E33" s="1470"/>
      <c r="F33" s="1470"/>
      <c r="G33" s="1470"/>
      <c r="H33" s="1470"/>
      <c r="I33" s="1470"/>
      <c r="J33" s="1470"/>
      <c r="K33" s="1470"/>
      <c r="L33" s="1470"/>
    </row>
    <row r="34" spans="1:17" ht="41.25" hidden="1" customHeight="1" x14ac:dyDescent="0.25">
      <c r="A34" s="851" t="s">
        <v>25</v>
      </c>
      <c r="B34" s="1507" t="s">
        <v>58</v>
      </c>
      <c r="C34" s="1507"/>
      <c r="D34" s="1507"/>
      <c r="E34" s="1507"/>
      <c r="F34" s="1170" t="s">
        <v>60</v>
      </c>
      <c r="G34" s="1480" t="s">
        <v>31</v>
      </c>
      <c r="H34" s="1480"/>
      <c r="I34" s="865" t="s">
        <v>61</v>
      </c>
      <c r="J34" s="866" t="s">
        <v>34</v>
      </c>
      <c r="K34" s="1167" t="s">
        <v>35</v>
      </c>
      <c r="L34" s="853" t="s">
        <v>41</v>
      </c>
    </row>
    <row r="35" spans="1:17" ht="40.5" hidden="1" customHeight="1" x14ac:dyDescent="0.25">
      <c r="A35" s="1176">
        <v>1</v>
      </c>
      <c r="B35" s="1508" t="str">
        <f>'vật kiến trúc 2026'!B440</f>
        <v>Đồng hồ điện phụ</v>
      </c>
      <c r="C35" s="1508"/>
      <c r="D35" s="1508"/>
      <c r="E35" s="1508"/>
      <c r="F35" s="1106" t="str">
        <f>VLOOKUP(B35,'[3]vật kiến trúc 2026'!$B$3:$D$442,2,0)</f>
        <v>cái</v>
      </c>
      <c r="G35" s="1566">
        <f>VLOOKUP(B35,'[3]vật kiến trúc 2026'!B31:$D$442,3,0)</f>
        <v>750000</v>
      </c>
      <c r="H35" s="1566"/>
      <c r="I35" s="936">
        <v>1</v>
      </c>
      <c r="J35" s="868">
        <v>0.8</v>
      </c>
      <c r="K35" s="844">
        <f t="shared" ref="K35:K38" si="1">ROUND(G35*I35*J35,)</f>
        <v>600000</v>
      </c>
      <c r="L35" s="869" t="e">
        <f>VLOOKUP(B35,'[3]vật kiến trúc 2026'!B32:$L$442,4,0)</f>
        <v>#REF!</v>
      </c>
    </row>
    <row r="36" spans="1:17" ht="40.5" hidden="1" customHeight="1" x14ac:dyDescent="0.25">
      <c r="A36" s="1176">
        <v>2</v>
      </c>
      <c r="B36" s="1508" t="str">
        <f>'vật kiến trúc 2026'!B277</f>
        <v>Trụ sắt tráng kẽm D90 cao 6m</v>
      </c>
      <c r="C36" s="1508"/>
      <c r="D36" s="1508"/>
      <c r="E36" s="1508"/>
      <c r="F36" s="1106" t="str">
        <f>VLOOKUP(B36,'[3]vật kiến trúc 2026'!$B$3:$D$442,2,0)</f>
        <v>trụ</v>
      </c>
      <c r="G36" s="1566">
        <f>VLOOKUP(B36,'[3]vật kiến trúc 2026'!B32:$D$442,3,0)</f>
        <v>864000</v>
      </c>
      <c r="H36" s="1566"/>
      <c r="I36" s="936">
        <v>4</v>
      </c>
      <c r="J36" s="868">
        <v>0.8</v>
      </c>
      <c r="K36" s="844">
        <f t="shared" si="1"/>
        <v>2764800</v>
      </c>
      <c r="L36" s="869" t="str">
        <f>VLOOKUP(B36,'[3]vật kiến trúc 2026'!B33:$L$442,4,0)</f>
        <v>áp bằng trụ điện bằng ống sắt tráng kẽm D90</v>
      </c>
    </row>
    <row r="37" spans="1:17" ht="40.5" hidden="1" customHeight="1" x14ac:dyDescent="0.25">
      <c r="A37" s="1176">
        <v>3</v>
      </c>
      <c r="B37" s="1508" t="str">
        <f>'vật kiến trúc 2026'!B35</f>
        <v>Giếng khoan Ф 140, ống chống nhựa</v>
      </c>
      <c r="C37" s="1508"/>
      <c r="D37" s="1508"/>
      <c r="E37" s="1508"/>
      <c r="F37" s="1106" t="str">
        <f>VLOOKUP(B37,'[3]vật kiến trúc 2026'!$B$3:$D$442,2,0)</f>
        <v>mét</v>
      </c>
      <c r="G37" s="1566">
        <f>VLOOKUP(B37,'[3]vật kiến trúc 2026'!B33:$D$442,3,0)</f>
        <v>864000</v>
      </c>
      <c r="H37" s="1566"/>
      <c r="I37" s="906">
        <v>69</v>
      </c>
      <c r="J37" s="868">
        <v>0.8</v>
      </c>
      <c r="K37" s="844">
        <f t="shared" si="1"/>
        <v>47692800</v>
      </c>
      <c r="L37" s="869" t="e">
        <f>VLOOKUP(B37,'[3]vật kiến trúc 2026'!B34:$L$442,4,0)</f>
        <v>#REF!</v>
      </c>
    </row>
    <row r="38" spans="1:17" ht="40.5" hidden="1" customHeight="1" x14ac:dyDescent="0.25">
      <c r="A38" s="1176">
        <v>4</v>
      </c>
      <c r="B38" s="1508" t="str">
        <f>B37</f>
        <v>Giếng khoan Ф 140, ống chống nhựa</v>
      </c>
      <c r="C38" s="1508"/>
      <c r="D38" s="1508"/>
      <c r="E38" s="1508"/>
      <c r="F38" s="1106" t="str">
        <f>VLOOKUP(B38,'[3]vật kiến trúc 2026'!$B$3:$D$442,2,0)</f>
        <v>mét</v>
      </c>
      <c r="G38" s="1566">
        <f>VLOOKUP(B38,'[3]vật kiến trúc 2026'!B34:$D$442,3,0)</f>
        <v>864000</v>
      </c>
      <c r="H38" s="1566"/>
      <c r="I38" s="906">
        <v>48</v>
      </c>
      <c r="J38" s="868">
        <v>0.8</v>
      </c>
      <c r="K38" s="844">
        <f t="shared" si="1"/>
        <v>33177600</v>
      </c>
      <c r="L38" s="869" t="e">
        <f>VLOOKUP(B38,'[3]vật kiến trúc 2026'!B35:$L$442,4,0)</f>
        <v>#REF!</v>
      </c>
    </row>
    <row r="39" spans="1:17" ht="23.25" hidden="1" customHeight="1" x14ac:dyDescent="0.25">
      <c r="A39" s="1480" t="s">
        <v>85</v>
      </c>
      <c r="B39" s="1480"/>
      <c r="C39" s="1480"/>
      <c r="D39" s="1480"/>
      <c r="E39" s="1480"/>
      <c r="F39" s="1480"/>
      <c r="G39" s="1480"/>
      <c r="H39" s="1480"/>
      <c r="I39" s="1480"/>
      <c r="J39" s="1480"/>
      <c r="K39" s="871"/>
      <c r="L39" s="872"/>
    </row>
    <row r="40" spans="1:17" ht="46.5" customHeight="1" x14ac:dyDescent="0.25">
      <c r="A40" s="1481" t="s">
        <v>10784</v>
      </c>
      <c r="B40" s="1481"/>
      <c r="C40" s="1481"/>
      <c r="D40" s="1481"/>
      <c r="E40" s="1481"/>
      <c r="F40" s="1481"/>
      <c r="G40" s="1481"/>
      <c r="H40" s="1481"/>
      <c r="I40" s="1481"/>
      <c r="J40" s="1481"/>
      <c r="K40" s="1481"/>
      <c r="L40" s="1481"/>
      <c r="M40" s="928"/>
      <c r="N40" s="1107"/>
      <c r="O40" s="931"/>
    </row>
    <row r="41" spans="1:17" ht="56.25" customHeight="1" x14ac:dyDescent="0.25">
      <c r="A41" s="1167" t="s">
        <v>25</v>
      </c>
      <c r="B41" s="1480" t="s">
        <v>87</v>
      </c>
      <c r="C41" s="1480"/>
      <c r="D41" s="1480"/>
      <c r="E41" s="1480"/>
      <c r="F41" s="1167" t="s">
        <v>60</v>
      </c>
      <c r="G41" s="1167" t="s">
        <v>31</v>
      </c>
      <c r="H41" s="1170" t="s">
        <v>10516</v>
      </c>
      <c r="I41" s="865" t="s">
        <v>61</v>
      </c>
      <c r="J41" s="866" t="s">
        <v>34</v>
      </c>
      <c r="K41" s="1167" t="s">
        <v>35</v>
      </c>
      <c r="L41" s="853" t="s">
        <v>41</v>
      </c>
      <c r="M41" s="1091"/>
      <c r="N41" s="1160"/>
      <c r="O41" s="927"/>
      <c r="P41" s="928"/>
      <c r="Q41" s="1108"/>
    </row>
    <row r="42" spans="1:17" ht="40.5" customHeight="1" x14ac:dyDescent="0.25">
      <c r="A42" s="1178">
        <v>1</v>
      </c>
      <c r="B42" s="1474" t="str">
        <f>'CÂY TRỒNG 2026'!B42</f>
        <v>Cây đậu bắp</v>
      </c>
      <c r="C42" s="1475"/>
      <c r="D42" s="1475"/>
      <c r="E42" s="1476"/>
      <c r="F42" s="1106" t="str">
        <f>VLOOKUP(B42,'[3]CÂY TRỒNG 2026'!$B$3:$D$10269,2,0)</f>
        <v>ha</v>
      </c>
      <c r="G42" s="1106">
        <f>VLOOKUP(B42,'[3]CÂY TRỒNG 2026'!$B$3:$D$10269,3,0)</f>
        <v>156000000</v>
      </c>
      <c r="H42" s="909">
        <f>VLOOKUP(B42,'CÂY TRỒNG 2026'!$B$3:$E$9990,4,0)</f>
        <v>0</v>
      </c>
      <c r="I42" s="867">
        <f>854.3/10000</f>
        <v>8.5429999999999992E-2</v>
      </c>
      <c r="J42" s="727">
        <v>0.8</v>
      </c>
      <c r="K42" s="905">
        <f t="shared" ref="K42" si="2">ROUND(G42*I42*J42,)</f>
        <v>10661664</v>
      </c>
      <c r="L42" s="1169" t="str">
        <f>'CÂY TRỒNG 2026'!F42</f>
        <v>áp bằng cà tím</v>
      </c>
      <c r="M42" s="1048"/>
      <c r="N42" s="1110"/>
      <c r="Q42" s="1111"/>
    </row>
    <row r="43" spans="1:17" ht="28.5" customHeight="1" x14ac:dyDescent="0.25">
      <c r="A43" s="1480" t="s">
        <v>111</v>
      </c>
      <c r="B43" s="1480"/>
      <c r="C43" s="1480"/>
      <c r="D43" s="1480"/>
      <c r="E43" s="1480"/>
      <c r="F43" s="1480"/>
      <c r="G43" s="1480"/>
      <c r="H43" s="1480"/>
      <c r="I43" s="1480"/>
      <c r="J43" s="1480"/>
      <c r="K43" s="111">
        <f>SUM(K42:K42)</f>
        <v>10661664</v>
      </c>
      <c r="L43" s="872"/>
      <c r="M43" s="1112"/>
      <c r="N43" s="1091"/>
    </row>
    <row r="44" spans="1:17" ht="41.25" customHeight="1" x14ac:dyDescent="0.25">
      <c r="A44" s="1481" t="s">
        <v>10436</v>
      </c>
      <c r="B44" s="1482"/>
      <c r="C44" s="1482"/>
      <c r="D44" s="1482"/>
      <c r="E44" s="1482"/>
      <c r="F44" s="1482"/>
      <c r="G44" s="1482"/>
      <c r="H44" s="1482"/>
      <c r="I44" s="1482"/>
      <c r="J44" s="1482"/>
      <c r="K44" s="111">
        <f>IF(K23+K32+K39+K43&lt;20000000,2000000,IF(K23+K32+K39+K43&lt;50000000,4000000,IF(K23+K32+K39+K43&lt;100000000,8000000,IF(K23+K32+K39+K43&lt;200000000,12000000,IF(K23+K32+K39+K43&lt;500000000,16000000,20000000)))))</f>
        <v>2000000</v>
      </c>
      <c r="L44" s="112" t="s">
        <v>113</v>
      </c>
      <c r="N44" s="1113"/>
    </row>
    <row r="45" spans="1:17" ht="30" customHeight="1" x14ac:dyDescent="0.25">
      <c r="A45" s="1480" t="s">
        <v>10437</v>
      </c>
      <c r="B45" s="1480"/>
      <c r="C45" s="1480"/>
      <c r="D45" s="1480"/>
      <c r="E45" s="1480"/>
      <c r="F45" s="1480"/>
      <c r="G45" s="1480"/>
      <c r="H45" s="1480"/>
      <c r="I45" s="1480"/>
      <c r="J45" s="1480"/>
      <c r="K45" s="875">
        <f>K44+K43+K39+K23+K32</f>
        <v>12661664</v>
      </c>
      <c r="L45" s="872"/>
      <c r="M45" s="1114">
        <f>K44+K32+K23+K43+K39</f>
        <v>12661664</v>
      </c>
    </row>
    <row r="46" spans="1:17" s="116" customFormat="1" ht="37.5" customHeight="1" x14ac:dyDescent="0.25">
      <c r="A46" s="1483" t="s">
        <v>115</v>
      </c>
      <c r="B46" s="1483"/>
      <c r="C46" s="1483"/>
      <c r="D46" s="1483"/>
      <c r="E46" s="1483"/>
      <c r="F46" s="1483"/>
      <c r="G46" s="1483"/>
      <c r="H46" s="1483"/>
      <c r="I46" s="1483"/>
      <c r="J46" s="1483"/>
      <c r="K46" s="1483"/>
      <c r="L46" s="1483"/>
      <c r="M46" s="1163"/>
      <c r="O46" s="876"/>
      <c r="P46" s="876"/>
    </row>
    <row r="47" spans="1:17" s="119" customFormat="1" ht="37.5" customHeight="1" x14ac:dyDescent="0.25">
      <c r="A47" s="1479" t="s">
        <v>10375</v>
      </c>
      <c r="B47" s="1479"/>
      <c r="C47" s="1479"/>
      <c r="D47" s="1479"/>
      <c r="E47" s="1479"/>
      <c r="F47" s="1479"/>
      <c r="G47" s="1479"/>
      <c r="H47" s="1479"/>
      <c r="I47" s="1479"/>
      <c r="J47" s="1479"/>
      <c r="K47" s="1479"/>
      <c r="L47" s="1479"/>
      <c r="M47" s="1168"/>
      <c r="O47" s="876"/>
      <c r="P47" s="876"/>
    </row>
    <row r="48" spans="1:17" s="119" customFormat="1" ht="54" customHeight="1" x14ac:dyDescent="0.25">
      <c r="A48" s="1479" t="s">
        <v>117</v>
      </c>
      <c r="B48" s="1479"/>
      <c r="C48" s="1479"/>
      <c r="D48" s="1479"/>
      <c r="E48" s="1479"/>
      <c r="F48" s="1479"/>
      <c r="G48" s="1479"/>
      <c r="H48" s="1479"/>
      <c r="I48" s="1479"/>
      <c r="J48" s="1479"/>
      <c r="K48" s="877">
        <f>K45</f>
        <v>12661664</v>
      </c>
      <c r="L48" s="1166" t="s">
        <v>118</v>
      </c>
      <c r="M48" s="1168"/>
      <c r="O48" s="876"/>
      <c r="P48" s="876"/>
    </row>
    <row r="49" spans="1:16" s="119" customFormat="1" ht="14.25" x14ac:dyDescent="0.25">
      <c r="A49" s="1479" t="s">
        <v>119</v>
      </c>
      <c r="B49" s="1479"/>
      <c r="C49" s="1479"/>
      <c r="D49" s="1479"/>
      <c r="E49" s="1479"/>
      <c r="F49" s="1479"/>
      <c r="G49" s="1479"/>
      <c r="H49" s="1479"/>
      <c r="I49" s="1479"/>
      <c r="J49" s="1479"/>
      <c r="K49" s="1479"/>
      <c r="L49" s="1479"/>
      <c r="M49" s="1168"/>
      <c r="O49" s="876"/>
      <c r="P49" s="876"/>
    </row>
    <row r="50" spans="1:16" s="1115" customFormat="1" ht="15" customHeight="1" x14ac:dyDescent="0.25">
      <c r="A50" s="1484" t="s">
        <v>120</v>
      </c>
      <c r="B50" s="1484"/>
      <c r="C50" s="1484"/>
      <c r="D50" s="879"/>
      <c r="E50" s="879"/>
      <c r="F50" s="1485" t="s">
        <v>10444</v>
      </c>
      <c r="G50" s="1485"/>
      <c r="H50" s="1485"/>
      <c r="I50" s="1485"/>
      <c r="J50" s="1485"/>
      <c r="K50" s="879"/>
      <c r="L50" s="1168" t="s">
        <v>122</v>
      </c>
      <c r="M50" s="1168"/>
      <c r="O50" s="753"/>
      <c r="P50" s="753"/>
    </row>
    <row r="51" spans="1:16" s="1115" customFormat="1" x14ac:dyDescent="0.25">
      <c r="A51" s="880"/>
      <c r="B51" s="880"/>
      <c r="C51" s="880"/>
      <c r="L51" s="1168" t="s">
        <v>123</v>
      </c>
      <c r="M51" s="756"/>
      <c r="O51" s="753"/>
      <c r="P51" s="753"/>
    </row>
    <row r="52" spans="1:16" s="1115" customFormat="1" x14ac:dyDescent="0.25">
      <c r="A52" s="881"/>
      <c r="B52" s="761"/>
      <c r="C52" s="761"/>
      <c r="G52" s="761"/>
      <c r="H52" s="761"/>
      <c r="I52" s="882"/>
      <c r="L52" s="883"/>
      <c r="M52" s="761"/>
      <c r="O52" s="753"/>
      <c r="P52" s="753"/>
    </row>
    <row r="53" spans="1:16" s="1115" customFormat="1" x14ac:dyDescent="0.25">
      <c r="A53" s="881"/>
      <c r="B53" s="761"/>
      <c r="C53" s="761"/>
      <c r="G53" s="761"/>
      <c r="H53" s="761"/>
      <c r="I53" s="882"/>
      <c r="L53" s="883"/>
      <c r="M53" s="761"/>
      <c r="O53" s="753"/>
      <c r="P53" s="753"/>
    </row>
    <row r="54" spans="1:16" s="1115" customFormat="1" x14ac:dyDescent="0.25">
      <c r="A54" s="881"/>
      <c r="B54" s="761"/>
      <c r="C54" s="761"/>
      <c r="G54" s="761"/>
      <c r="H54" s="761"/>
      <c r="I54" s="882"/>
      <c r="L54" s="883"/>
      <c r="M54" s="761"/>
      <c r="O54" s="753"/>
      <c r="P54" s="753"/>
    </row>
    <row r="55" spans="1:16" s="1115" customFormat="1" x14ac:dyDescent="0.25">
      <c r="A55" s="881"/>
      <c r="B55" s="761"/>
      <c r="C55" s="761"/>
      <c r="G55" s="761"/>
      <c r="H55" s="761"/>
      <c r="I55" s="882"/>
      <c r="L55" s="883"/>
      <c r="M55" s="761"/>
      <c r="O55" s="753"/>
      <c r="P55" s="753"/>
    </row>
    <row r="56" spans="1:16" s="1115" customFormat="1" x14ac:dyDescent="0.25">
      <c r="A56" s="881"/>
      <c r="B56" s="761"/>
      <c r="C56" s="761"/>
      <c r="G56" s="761"/>
      <c r="H56" s="761"/>
      <c r="I56" s="882"/>
      <c r="L56" s="883"/>
      <c r="M56" s="761"/>
      <c r="O56" s="753"/>
      <c r="P56" s="753"/>
    </row>
    <row r="57" spans="1:16" s="1115" customFormat="1" x14ac:dyDescent="0.25">
      <c r="A57" s="881"/>
      <c r="B57" s="761"/>
      <c r="C57" s="761"/>
      <c r="G57" s="761"/>
      <c r="H57" s="761"/>
      <c r="I57" s="882"/>
      <c r="L57" s="883"/>
      <c r="M57" s="761"/>
      <c r="O57" s="753"/>
      <c r="P57" s="753"/>
    </row>
    <row r="58" spans="1:16" s="1115" customFormat="1" ht="22.5" customHeight="1" x14ac:dyDescent="0.25">
      <c r="A58" s="1486" t="s">
        <v>125</v>
      </c>
      <c r="B58" s="1486"/>
      <c r="C58" s="1486"/>
      <c r="D58" s="879"/>
      <c r="E58" s="879"/>
      <c r="F58" s="1485" t="s">
        <v>126</v>
      </c>
      <c r="G58" s="1485"/>
      <c r="H58" s="1485"/>
      <c r="I58" s="1485" t="s">
        <v>126</v>
      </c>
      <c r="J58" s="1485"/>
      <c r="K58" s="879"/>
      <c r="L58" s="1168" t="s">
        <v>127</v>
      </c>
      <c r="M58" s="756"/>
      <c r="O58" s="753"/>
      <c r="P58" s="753"/>
    </row>
  </sheetData>
  <mergeCells count="63">
    <mergeCell ref="N10:T10"/>
    <mergeCell ref="A2:G2"/>
    <mergeCell ref="I2:L2"/>
    <mergeCell ref="A3:G3"/>
    <mergeCell ref="I3:L3"/>
    <mergeCell ref="I5:L5"/>
    <mergeCell ref="A6:L6"/>
    <mergeCell ref="A7:L7"/>
    <mergeCell ref="E8:L8"/>
    <mergeCell ref="A9:D9"/>
    <mergeCell ref="E9:G9"/>
    <mergeCell ref="A10:B10"/>
    <mergeCell ref="G26:H26"/>
    <mergeCell ref="E12:L12"/>
    <mergeCell ref="E15:L15"/>
    <mergeCell ref="A16:L16"/>
    <mergeCell ref="A17:L17"/>
    <mergeCell ref="I18:J18"/>
    <mergeCell ref="I19:J19"/>
    <mergeCell ref="A23:H23"/>
    <mergeCell ref="I23:J23"/>
    <mergeCell ref="A24:K24"/>
    <mergeCell ref="B25:H25"/>
    <mergeCell ref="I25:L25"/>
    <mergeCell ref="I20:J20"/>
    <mergeCell ref="I21:J21"/>
    <mergeCell ref="I22:J22"/>
    <mergeCell ref="L19:L22"/>
    <mergeCell ref="G27:H27"/>
    <mergeCell ref="A28:H28"/>
    <mergeCell ref="B29:H29"/>
    <mergeCell ref="I29:L29"/>
    <mergeCell ref="B30:C30"/>
    <mergeCell ref="G30:H30"/>
    <mergeCell ref="G37:H37"/>
    <mergeCell ref="B31:C31"/>
    <mergeCell ref="G31:H31"/>
    <mergeCell ref="A32:J32"/>
    <mergeCell ref="A33:L33"/>
    <mergeCell ref="B34:E34"/>
    <mergeCell ref="G34:H34"/>
    <mergeCell ref="B35:E35"/>
    <mergeCell ref="G35:H35"/>
    <mergeCell ref="B36:E36"/>
    <mergeCell ref="G36:H36"/>
    <mergeCell ref="B37:E37"/>
    <mergeCell ref="A44:J44"/>
    <mergeCell ref="A45:J45"/>
    <mergeCell ref="A46:L46"/>
    <mergeCell ref="A47:L47"/>
    <mergeCell ref="A48:J48"/>
    <mergeCell ref="A43:J43"/>
    <mergeCell ref="B38:E38"/>
    <mergeCell ref="G38:H38"/>
    <mergeCell ref="A39:J39"/>
    <mergeCell ref="A40:L40"/>
    <mergeCell ref="B41:E41"/>
    <mergeCell ref="B42:E42"/>
    <mergeCell ref="A49:L49"/>
    <mergeCell ref="A50:C50"/>
    <mergeCell ref="F50:J50"/>
    <mergeCell ref="A58:C58"/>
    <mergeCell ref="F58:J58"/>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75"/>
  <sheetViews>
    <sheetView topLeftCell="A30" zoomScaleNormal="100" workbookViewId="0">
      <selection activeCell="I19" sqref="A19:L35"/>
    </sheetView>
  </sheetViews>
  <sheetFormatPr defaultRowHeight="15" x14ac:dyDescent="0.25"/>
  <cols>
    <col min="1" max="1" width="5" style="1012" customWidth="1"/>
    <col min="2" max="2" width="8.42578125" style="1012" customWidth="1"/>
    <col min="3" max="3" width="8.7109375" style="1012" customWidth="1"/>
    <col min="4" max="4" width="8.5703125" style="1012" customWidth="1"/>
    <col min="5" max="5" width="10.85546875" style="1012" customWidth="1"/>
    <col min="6" max="6" width="8.7109375" style="1016" customWidth="1"/>
    <col min="7" max="7" width="11.42578125" style="1012" customWidth="1"/>
    <col min="8" max="8" width="8.140625" style="1012" customWidth="1"/>
    <col min="9" max="9" width="13.28515625" style="1091" customWidth="1"/>
    <col min="10" max="10" width="7.5703125" style="1016" customWidth="1"/>
    <col min="11" max="11" width="15.42578125" style="1012" bestFit="1" customWidth="1"/>
    <col min="12" max="12" width="30.5703125" style="130" customWidth="1"/>
    <col min="13" max="13" width="20.42578125" style="1012" bestFit="1" customWidth="1"/>
    <col min="14" max="14" width="33" style="1012" customWidth="1"/>
    <col min="15" max="15" width="10.42578125" style="753" bestFit="1" customWidth="1"/>
    <col min="16" max="16" width="10.5703125" style="753" bestFit="1" customWidth="1"/>
    <col min="17" max="17" width="10.5703125" style="1012" bestFit="1" customWidth="1"/>
    <col min="18" max="257" width="9.140625" style="1012"/>
    <col min="258" max="258" width="5" style="1012" customWidth="1"/>
    <col min="259" max="259" width="8.42578125" style="1012" customWidth="1"/>
    <col min="260" max="260" width="8.7109375" style="1012" customWidth="1"/>
    <col min="261" max="261" width="6.42578125" style="1012" customWidth="1"/>
    <col min="262" max="262" width="7.140625" style="1012" customWidth="1"/>
    <col min="263" max="263" width="7.5703125" style="1012" customWidth="1"/>
    <col min="264" max="264" width="10.140625" style="1012" customWidth="1"/>
    <col min="265" max="265" width="13.28515625" style="1012" customWidth="1"/>
    <col min="266" max="266" width="7.5703125" style="1012" customWidth="1"/>
    <col min="267" max="267" width="14" style="1012" customWidth="1"/>
    <col min="268" max="268" width="30.5703125" style="1012" customWidth="1"/>
    <col min="269" max="269" width="20.42578125" style="1012" bestFit="1" customWidth="1"/>
    <col min="270" max="270" width="33" style="1012" customWidth="1"/>
    <col min="271" max="271" width="10.42578125" style="1012" bestFit="1" customWidth="1"/>
    <col min="272" max="272" width="10.5703125" style="1012" bestFit="1" customWidth="1"/>
    <col min="273" max="513" width="9.140625" style="1012"/>
    <col min="514" max="514" width="5" style="1012" customWidth="1"/>
    <col min="515" max="515" width="8.42578125" style="1012" customWidth="1"/>
    <col min="516" max="516" width="8.7109375" style="1012" customWidth="1"/>
    <col min="517" max="517" width="6.42578125" style="1012" customWidth="1"/>
    <col min="518" max="518" width="7.140625" style="1012" customWidth="1"/>
    <col min="519" max="519" width="7.5703125" style="1012" customWidth="1"/>
    <col min="520" max="520" width="10.140625" style="1012" customWidth="1"/>
    <col min="521" max="521" width="13.28515625" style="1012" customWidth="1"/>
    <col min="522" max="522" width="7.5703125" style="1012" customWidth="1"/>
    <col min="523" max="523" width="14" style="1012" customWidth="1"/>
    <col min="524" max="524" width="30.5703125" style="1012" customWidth="1"/>
    <col min="525" max="525" width="20.42578125" style="1012" bestFit="1" customWidth="1"/>
    <col min="526" max="526" width="33" style="1012" customWidth="1"/>
    <col min="527" max="527" width="10.42578125" style="1012" bestFit="1" customWidth="1"/>
    <col min="528" max="528" width="10.5703125" style="1012" bestFit="1" customWidth="1"/>
    <col min="529" max="769" width="9.140625" style="1012"/>
    <col min="770" max="770" width="5" style="1012" customWidth="1"/>
    <col min="771" max="771" width="8.42578125" style="1012" customWidth="1"/>
    <col min="772" max="772" width="8.7109375" style="1012" customWidth="1"/>
    <col min="773" max="773" width="6.42578125" style="1012" customWidth="1"/>
    <col min="774" max="774" width="7.140625" style="1012" customWidth="1"/>
    <col min="775" max="775" width="7.5703125" style="1012" customWidth="1"/>
    <col min="776" max="776" width="10.140625" style="1012" customWidth="1"/>
    <col min="777" max="777" width="13.28515625" style="1012" customWidth="1"/>
    <col min="778" max="778" width="7.5703125" style="1012" customWidth="1"/>
    <col min="779" max="779" width="14" style="1012" customWidth="1"/>
    <col min="780" max="780" width="30.5703125" style="1012" customWidth="1"/>
    <col min="781" max="781" width="20.42578125" style="1012" bestFit="1" customWidth="1"/>
    <col min="782" max="782" width="33" style="1012" customWidth="1"/>
    <col min="783" max="783" width="10.42578125" style="1012" bestFit="1" customWidth="1"/>
    <col min="784" max="784" width="10.5703125" style="1012" bestFit="1" customWidth="1"/>
    <col min="785" max="1025" width="9.140625" style="1012"/>
    <col min="1026" max="1026" width="5" style="1012" customWidth="1"/>
    <col min="1027" max="1027" width="8.42578125" style="1012" customWidth="1"/>
    <col min="1028" max="1028" width="8.7109375" style="1012" customWidth="1"/>
    <col min="1029" max="1029" width="6.42578125" style="1012" customWidth="1"/>
    <col min="1030" max="1030" width="7.140625" style="1012" customWidth="1"/>
    <col min="1031" max="1031" width="7.5703125" style="1012" customWidth="1"/>
    <col min="1032" max="1032" width="10.140625" style="1012" customWidth="1"/>
    <col min="1033" max="1033" width="13.28515625" style="1012" customWidth="1"/>
    <col min="1034" max="1034" width="7.5703125" style="1012" customWidth="1"/>
    <col min="1035" max="1035" width="14" style="1012" customWidth="1"/>
    <col min="1036" max="1036" width="30.5703125" style="1012" customWidth="1"/>
    <col min="1037" max="1037" width="20.42578125" style="1012" bestFit="1" customWidth="1"/>
    <col min="1038" max="1038" width="33" style="1012" customWidth="1"/>
    <col min="1039" max="1039" width="10.42578125" style="1012" bestFit="1" customWidth="1"/>
    <col min="1040" max="1040" width="10.5703125" style="1012" bestFit="1" customWidth="1"/>
    <col min="1041" max="1281" width="9.140625" style="1012"/>
    <col min="1282" max="1282" width="5" style="1012" customWidth="1"/>
    <col min="1283" max="1283" width="8.42578125" style="1012" customWidth="1"/>
    <col min="1284" max="1284" width="8.7109375" style="1012" customWidth="1"/>
    <col min="1285" max="1285" width="6.42578125" style="1012" customWidth="1"/>
    <col min="1286" max="1286" width="7.140625" style="1012" customWidth="1"/>
    <col min="1287" max="1287" width="7.5703125" style="1012" customWidth="1"/>
    <col min="1288" max="1288" width="10.140625" style="1012" customWidth="1"/>
    <col min="1289" max="1289" width="13.28515625" style="1012" customWidth="1"/>
    <col min="1290" max="1290" width="7.5703125" style="1012" customWidth="1"/>
    <col min="1291" max="1291" width="14" style="1012" customWidth="1"/>
    <col min="1292" max="1292" width="30.5703125" style="1012" customWidth="1"/>
    <col min="1293" max="1293" width="20.42578125" style="1012" bestFit="1" customWidth="1"/>
    <col min="1294" max="1294" width="33" style="1012" customWidth="1"/>
    <col min="1295" max="1295" width="10.42578125" style="1012" bestFit="1" customWidth="1"/>
    <col min="1296" max="1296" width="10.5703125" style="1012" bestFit="1" customWidth="1"/>
    <col min="1297" max="1537" width="9.140625" style="1012"/>
    <col min="1538" max="1538" width="5" style="1012" customWidth="1"/>
    <col min="1539" max="1539" width="8.42578125" style="1012" customWidth="1"/>
    <col min="1540" max="1540" width="8.7109375" style="1012" customWidth="1"/>
    <col min="1541" max="1541" width="6.42578125" style="1012" customWidth="1"/>
    <col min="1542" max="1542" width="7.140625" style="1012" customWidth="1"/>
    <col min="1543" max="1543" width="7.5703125" style="1012" customWidth="1"/>
    <col min="1544" max="1544" width="10.140625" style="1012" customWidth="1"/>
    <col min="1545" max="1545" width="13.28515625" style="1012" customWidth="1"/>
    <col min="1546" max="1546" width="7.5703125" style="1012" customWidth="1"/>
    <col min="1547" max="1547" width="14" style="1012" customWidth="1"/>
    <col min="1548" max="1548" width="30.5703125" style="1012" customWidth="1"/>
    <col min="1549" max="1549" width="20.42578125" style="1012" bestFit="1" customWidth="1"/>
    <col min="1550" max="1550" width="33" style="1012" customWidth="1"/>
    <col min="1551" max="1551" width="10.42578125" style="1012" bestFit="1" customWidth="1"/>
    <col min="1552" max="1552" width="10.5703125" style="1012" bestFit="1" customWidth="1"/>
    <col min="1553" max="1793" width="9.140625" style="1012"/>
    <col min="1794" max="1794" width="5" style="1012" customWidth="1"/>
    <col min="1795" max="1795" width="8.42578125" style="1012" customWidth="1"/>
    <col min="1796" max="1796" width="8.7109375" style="1012" customWidth="1"/>
    <col min="1797" max="1797" width="6.42578125" style="1012" customWidth="1"/>
    <col min="1798" max="1798" width="7.140625" style="1012" customWidth="1"/>
    <col min="1799" max="1799" width="7.5703125" style="1012" customWidth="1"/>
    <col min="1800" max="1800" width="10.140625" style="1012" customWidth="1"/>
    <col min="1801" max="1801" width="13.28515625" style="1012" customWidth="1"/>
    <col min="1802" max="1802" width="7.5703125" style="1012" customWidth="1"/>
    <col min="1803" max="1803" width="14" style="1012" customWidth="1"/>
    <col min="1804" max="1804" width="30.5703125" style="1012" customWidth="1"/>
    <col min="1805" max="1805" width="20.42578125" style="1012" bestFit="1" customWidth="1"/>
    <col min="1806" max="1806" width="33" style="1012" customWidth="1"/>
    <col min="1807" max="1807" width="10.42578125" style="1012" bestFit="1" customWidth="1"/>
    <col min="1808" max="1808" width="10.5703125" style="1012" bestFit="1" customWidth="1"/>
    <col min="1809" max="2049" width="9.140625" style="1012"/>
    <col min="2050" max="2050" width="5" style="1012" customWidth="1"/>
    <col min="2051" max="2051" width="8.42578125" style="1012" customWidth="1"/>
    <col min="2052" max="2052" width="8.7109375" style="1012" customWidth="1"/>
    <col min="2053" max="2053" width="6.42578125" style="1012" customWidth="1"/>
    <col min="2054" max="2054" width="7.140625" style="1012" customWidth="1"/>
    <col min="2055" max="2055" width="7.5703125" style="1012" customWidth="1"/>
    <col min="2056" max="2056" width="10.140625" style="1012" customWidth="1"/>
    <col min="2057" max="2057" width="13.28515625" style="1012" customWidth="1"/>
    <col min="2058" max="2058" width="7.5703125" style="1012" customWidth="1"/>
    <col min="2059" max="2059" width="14" style="1012" customWidth="1"/>
    <col min="2060" max="2060" width="30.5703125" style="1012" customWidth="1"/>
    <col min="2061" max="2061" width="20.42578125" style="1012" bestFit="1" customWidth="1"/>
    <col min="2062" max="2062" width="33" style="1012" customWidth="1"/>
    <col min="2063" max="2063" width="10.42578125" style="1012" bestFit="1" customWidth="1"/>
    <col min="2064" max="2064" width="10.5703125" style="1012" bestFit="1" customWidth="1"/>
    <col min="2065" max="2305" width="9.140625" style="1012"/>
    <col min="2306" max="2306" width="5" style="1012" customWidth="1"/>
    <col min="2307" max="2307" width="8.42578125" style="1012" customWidth="1"/>
    <col min="2308" max="2308" width="8.7109375" style="1012" customWidth="1"/>
    <col min="2309" max="2309" width="6.42578125" style="1012" customWidth="1"/>
    <col min="2310" max="2310" width="7.140625" style="1012" customWidth="1"/>
    <col min="2311" max="2311" width="7.5703125" style="1012" customWidth="1"/>
    <col min="2312" max="2312" width="10.140625" style="1012" customWidth="1"/>
    <col min="2313" max="2313" width="13.28515625" style="1012" customWidth="1"/>
    <col min="2314" max="2314" width="7.5703125" style="1012" customWidth="1"/>
    <col min="2315" max="2315" width="14" style="1012" customWidth="1"/>
    <col min="2316" max="2316" width="30.5703125" style="1012" customWidth="1"/>
    <col min="2317" max="2317" width="20.42578125" style="1012" bestFit="1" customWidth="1"/>
    <col min="2318" max="2318" width="33" style="1012" customWidth="1"/>
    <col min="2319" max="2319" width="10.42578125" style="1012" bestFit="1" customWidth="1"/>
    <col min="2320" max="2320" width="10.5703125" style="1012" bestFit="1" customWidth="1"/>
    <col min="2321" max="2561" width="9.140625" style="1012"/>
    <col min="2562" max="2562" width="5" style="1012" customWidth="1"/>
    <col min="2563" max="2563" width="8.42578125" style="1012" customWidth="1"/>
    <col min="2564" max="2564" width="8.7109375" style="1012" customWidth="1"/>
    <col min="2565" max="2565" width="6.42578125" style="1012" customWidth="1"/>
    <col min="2566" max="2566" width="7.140625" style="1012" customWidth="1"/>
    <col min="2567" max="2567" width="7.5703125" style="1012" customWidth="1"/>
    <col min="2568" max="2568" width="10.140625" style="1012" customWidth="1"/>
    <col min="2569" max="2569" width="13.28515625" style="1012" customWidth="1"/>
    <col min="2570" max="2570" width="7.5703125" style="1012" customWidth="1"/>
    <col min="2571" max="2571" width="14" style="1012" customWidth="1"/>
    <col min="2572" max="2572" width="30.5703125" style="1012" customWidth="1"/>
    <col min="2573" max="2573" width="20.42578125" style="1012" bestFit="1" customWidth="1"/>
    <col min="2574" max="2574" width="33" style="1012" customWidth="1"/>
    <col min="2575" max="2575" width="10.42578125" style="1012" bestFit="1" customWidth="1"/>
    <col min="2576" max="2576" width="10.5703125" style="1012" bestFit="1" customWidth="1"/>
    <col min="2577" max="2817" width="9.140625" style="1012"/>
    <col min="2818" max="2818" width="5" style="1012" customWidth="1"/>
    <col min="2819" max="2819" width="8.42578125" style="1012" customWidth="1"/>
    <col min="2820" max="2820" width="8.7109375" style="1012" customWidth="1"/>
    <col min="2821" max="2821" width="6.42578125" style="1012" customWidth="1"/>
    <col min="2822" max="2822" width="7.140625" style="1012" customWidth="1"/>
    <col min="2823" max="2823" width="7.5703125" style="1012" customWidth="1"/>
    <col min="2824" max="2824" width="10.140625" style="1012" customWidth="1"/>
    <col min="2825" max="2825" width="13.28515625" style="1012" customWidth="1"/>
    <col min="2826" max="2826" width="7.5703125" style="1012" customWidth="1"/>
    <col min="2827" max="2827" width="14" style="1012" customWidth="1"/>
    <col min="2828" max="2828" width="30.5703125" style="1012" customWidth="1"/>
    <col min="2829" max="2829" width="20.42578125" style="1012" bestFit="1" customWidth="1"/>
    <col min="2830" max="2830" width="33" style="1012" customWidth="1"/>
    <col min="2831" max="2831" width="10.42578125" style="1012" bestFit="1" customWidth="1"/>
    <col min="2832" max="2832" width="10.5703125" style="1012" bestFit="1" customWidth="1"/>
    <col min="2833" max="3073" width="9.140625" style="1012"/>
    <col min="3074" max="3074" width="5" style="1012" customWidth="1"/>
    <col min="3075" max="3075" width="8.42578125" style="1012" customWidth="1"/>
    <col min="3076" max="3076" width="8.7109375" style="1012" customWidth="1"/>
    <col min="3077" max="3077" width="6.42578125" style="1012" customWidth="1"/>
    <col min="3078" max="3078" width="7.140625" style="1012" customWidth="1"/>
    <col min="3079" max="3079" width="7.5703125" style="1012" customWidth="1"/>
    <col min="3080" max="3080" width="10.140625" style="1012" customWidth="1"/>
    <col min="3081" max="3081" width="13.28515625" style="1012" customWidth="1"/>
    <col min="3082" max="3082" width="7.5703125" style="1012" customWidth="1"/>
    <col min="3083" max="3083" width="14" style="1012" customWidth="1"/>
    <col min="3084" max="3084" width="30.5703125" style="1012" customWidth="1"/>
    <col min="3085" max="3085" width="20.42578125" style="1012" bestFit="1" customWidth="1"/>
    <col min="3086" max="3086" width="33" style="1012" customWidth="1"/>
    <col min="3087" max="3087" width="10.42578125" style="1012" bestFit="1" customWidth="1"/>
    <col min="3088" max="3088" width="10.5703125" style="1012" bestFit="1" customWidth="1"/>
    <col min="3089" max="3329" width="9.140625" style="1012"/>
    <col min="3330" max="3330" width="5" style="1012" customWidth="1"/>
    <col min="3331" max="3331" width="8.42578125" style="1012" customWidth="1"/>
    <col min="3332" max="3332" width="8.7109375" style="1012" customWidth="1"/>
    <col min="3333" max="3333" width="6.42578125" style="1012" customWidth="1"/>
    <col min="3334" max="3334" width="7.140625" style="1012" customWidth="1"/>
    <col min="3335" max="3335" width="7.5703125" style="1012" customWidth="1"/>
    <col min="3336" max="3336" width="10.140625" style="1012" customWidth="1"/>
    <col min="3337" max="3337" width="13.28515625" style="1012" customWidth="1"/>
    <col min="3338" max="3338" width="7.5703125" style="1012" customWidth="1"/>
    <col min="3339" max="3339" width="14" style="1012" customWidth="1"/>
    <col min="3340" max="3340" width="30.5703125" style="1012" customWidth="1"/>
    <col min="3341" max="3341" width="20.42578125" style="1012" bestFit="1" customWidth="1"/>
    <col min="3342" max="3342" width="33" style="1012" customWidth="1"/>
    <col min="3343" max="3343" width="10.42578125" style="1012" bestFit="1" customWidth="1"/>
    <col min="3344" max="3344" width="10.5703125" style="1012" bestFit="1" customWidth="1"/>
    <col min="3345" max="3585" width="9.140625" style="1012"/>
    <col min="3586" max="3586" width="5" style="1012" customWidth="1"/>
    <col min="3587" max="3587" width="8.42578125" style="1012" customWidth="1"/>
    <col min="3588" max="3588" width="8.7109375" style="1012" customWidth="1"/>
    <col min="3589" max="3589" width="6.42578125" style="1012" customWidth="1"/>
    <col min="3590" max="3590" width="7.140625" style="1012" customWidth="1"/>
    <col min="3591" max="3591" width="7.5703125" style="1012" customWidth="1"/>
    <col min="3592" max="3592" width="10.140625" style="1012" customWidth="1"/>
    <col min="3593" max="3593" width="13.28515625" style="1012" customWidth="1"/>
    <col min="3594" max="3594" width="7.5703125" style="1012" customWidth="1"/>
    <col min="3595" max="3595" width="14" style="1012" customWidth="1"/>
    <col min="3596" max="3596" width="30.5703125" style="1012" customWidth="1"/>
    <col min="3597" max="3597" width="20.42578125" style="1012" bestFit="1" customWidth="1"/>
    <col min="3598" max="3598" width="33" style="1012" customWidth="1"/>
    <col min="3599" max="3599" width="10.42578125" style="1012" bestFit="1" customWidth="1"/>
    <col min="3600" max="3600" width="10.5703125" style="1012" bestFit="1" customWidth="1"/>
    <col min="3601" max="3841" width="9.140625" style="1012"/>
    <col min="3842" max="3842" width="5" style="1012" customWidth="1"/>
    <col min="3843" max="3843" width="8.42578125" style="1012" customWidth="1"/>
    <col min="3844" max="3844" width="8.7109375" style="1012" customWidth="1"/>
    <col min="3845" max="3845" width="6.42578125" style="1012" customWidth="1"/>
    <col min="3846" max="3846" width="7.140625" style="1012" customWidth="1"/>
    <col min="3847" max="3847" width="7.5703125" style="1012" customWidth="1"/>
    <col min="3848" max="3848" width="10.140625" style="1012" customWidth="1"/>
    <col min="3849" max="3849" width="13.28515625" style="1012" customWidth="1"/>
    <col min="3850" max="3850" width="7.5703125" style="1012" customWidth="1"/>
    <col min="3851" max="3851" width="14" style="1012" customWidth="1"/>
    <col min="3852" max="3852" width="30.5703125" style="1012" customWidth="1"/>
    <col min="3853" max="3853" width="20.42578125" style="1012" bestFit="1" customWidth="1"/>
    <col min="3854" max="3854" width="33" style="1012" customWidth="1"/>
    <col min="3855" max="3855" width="10.42578125" style="1012" bestFit="1" customWidth="1"/>
    <col min="3856" max="3856" width="10.5703125" style="1012" bestFit="1" customWidth="1"/>
    <col min="3857" max="4097" width="9.140625" style="1012"/>
    <col min="4098" max="4098" width="5" style="1012" customWidth="1"/>
    <col min="4099" max="4099" width="8.42578125" style="1012" customWidth="1"/>
    <col min="4100" max="4100" width="8.7109375" style="1012" customWidth="1"/>
    <col min="4101" max="4101" width="6.42578125" style="1012" customWidth="1"/>
    <col min="4102" max="4102" width="7.140625" style="1012" customWidth="1"/>
    <col min="4103" max="4103" width="7.5703125" style="1012" customWidth="1"/>
    <col min="4104" max="4104" width="10.140625" style="1012" customWidth="1"/>
    <col min="4105" max="4105" width="13.28515625" style="1012" customWidth="1"/>
    <col min="4106" max="4106" width="7.5703125" style="1012" customWidth="1"/>
    <col min="4107" max="4107" width="14" style="1012" customWidth="1"/>
    <col min="4108" max="4108" width="30.5703125" style="1012" customWidth="1"/>
    <col min="4109" max="4109" width="20.42578125" style="1012" bestFit="1" customWidth="1"/>
    <col min="4110" max="4110" width="33" style="1012" customWidth="1"/>
    <col min="4111" max="4111" width="10.42578125" style="1012" bestFit="1" customWidth="1"/>
    <col min="4112" max="4112" width="10.5703125" style="1012" bestFit="1" customWidth="1"/>
    <col min="4113" max="4353" width="9.140625" style="1012"/>
    <col min="4354" max="4354" width="5" style="1012" customWidth="1"/>
    <col min="4355" max="4355" width="8.42578125" style="1012" customWidth="1"/>
    <col min="4356" max="4356" width="8.7109375" style="1012" customWidth="1"/>
    <col min="4357" max="4357" width="6.42578125" style="1012" customWidth="1"/>
    <col min="4358" max="4358" width="7.140625" style="1012" customWidth="1"/>
    <col min="4359" max="4359" width="7.5703125" style="1012" customWidth="1"/>
    <col min="4360" max="4360" width="10.140625" style="1012" customWidth="1"/>
    <col min="4361" max="4361" width="13.28515625" style="1012" customWidth="1"/>
    <col min="4362" max="4362" width="7.5703125" style="1012" customWidth="1"/>
    <col min="4363" max="4363" width="14" style="1012" customWidth="1"/>
    <col min="4364" max="4364" width="30.5703125" style="1012" customWidth="1"/>
    <col min="4365" max="4365" width="20.42578125" style="1012" bestFit="1" customWidth="1"/>
    <col min="4366" max="4366" width="33" style="1012" customWidth="1"/>
    <col min="4367" max="4367" width="10.42578125" style="1012" bestFit="1" customWidth="1"/>
    <col min="4368" max="4368" width="10.5703125" style="1012" bestFit="1" customWidth="1"/>
    <col min="4369" max="4609" width="9.140625" style="1012"/>
    <col min="4610" max="4610" width="5" style="1012" customWidth="1"/>
    <col min="4611" max="4611" width="8.42578125" style="1012" customWidth="1"/>
    <col min="4612" max="4612" width="8.7109375" style="1012" customWidth="1"/>
    <col min="4613" max="4613" width="6.42578125" style="1012" customWidth="1"/>
    <col min="4614" max="4614" width="7.140625" style="1012" customWidth="1"/>
    <col min="4615" max="4615" width="7.5703125" style="1012" customWidth="1"/>
    <col min="4616" max="4616" width="10.140625" style="1012" customWidth="1"/>
    <col min="4617" max="4617" width="13.28515625" style="1012" customWidth="1"/>
    <col min="4618" max="4618" width="7.5703125" style="1012" customWidth="1"/>
    <col min="4619" max="4619" width="14" style="1012" customWidth="1"/>
    <col min="4620" max="4620" width="30.5703125" style="1012" customWidth="1"/>
    <col min="4621" max="4621" width="20.42578125" style="1012" bestFit="1" customWidth="1"/>
    <col min="4622" max="4622" width="33" style="1012" customWidth="1"/>
    <col min="4623" max="4623" width="10.42578125" style="1012" bestFit="1" customWidth="1"/>
    <col min="4624" max="4624" width="10.5703125" style="1012" bestFit="1" customWidth="1"/>
    <col min="4625" max="4865" width="9.140625" style="1012"/>
    <col min="4866" max="4866" width="5" style="1012" customWidth="1"/>
    <col min="4867" max="4867" width="8.42578125" style="1012" customWidth="1"/>
    <col min="4868" max="4868" width="8.7109375" style="1012" customWidth="1"/>
    <col min="4869" max="4869" width="6.42578125" style="1012" customWidth="1"/>
    <col min="4870" max="4870" width="7.140625" style="1012" customWidth="1"/>
    <col min="4871" max="4871" width="7.5703125" style="1012" customWidth="1"/>
    <col min="4872" max="4872" width="10.140625" style="1012" customWidth="1"/>
    <col min="4873" max="4873" width="13.28515625" style="1012" customWidth="1"/>
    <col min="4874" max="4874" width="7.5703125" style="1012" customWidth="1"/>
    <col min="4875" max="4875" width="14" style="1012" customWidth="1"/>
    <col min="4876" max="4876" width="30.5703125" style="1012" customWidth="1"/>
    <col min="4877" max="4877" width="20.42578125" style="1012" bestFit="1" customWidth="1"/>
    <col min="4878" max="4878" width="33" style="1012" customWidth="1"/>
    <col min="4879" max="4879" width="10.42578125" style="1012" bestFit="1" customWidth="1"/>
    <col min="4880" max="4880" width="10.5703125" style="1012" bestFit="1" customWidth="1"/>
    <col min="4881" max="5121" width="9.140625" style="1012"/>
    <col min="5122" max="5122" width="5" style="1012" customWidth="1"/>
    <col min="5123" max="5123" width="8.42578125" style="1012" customWidth="1"/>
    <col min="5124" max="5124" width="8.7109375" style="1012" customWidth="1"/>
    <col min="5125" max="5125" width="6.42578125" style="1012" customWidth="1"/>
    <col min="5126" max="5126" width="7.140625" style="1012" customWidth="1"/>
    <col min="5127" max="5127" width="7.5703125" style="1012" customWidth="1"/>
    <col min="5128" max="5128" width="10.140625" style="1012" customWidth="1"/>
    <col min="5129" max="5129" width="13.28515625" style="1012" customWidth="1"/>
    <col min="5130" max="5130" width="7.5703125" style="1012" customWidth="1"/>
    <col min="5131" max="5131" width="14" style="1012" customWidth="1"/>
    <col min="5132" max="5132" width="30.5703125" style="1012" customWidth="1"/>
    <col min="5133" max="5133" width="20.42578125" style="1012" bestFit="1" customWidth="1"/>
    <col min="5134" max="5134" width="33" style="1012" customWidth="1"/>
    <col min="5135" max="5135" width="10.42578125" style="1012" bestFit="1" customWidth="1"/>
    <col min="5136" max="5136" width="10.5703125" style="1012" bestFit="1" customWidth="1"/>
    <col min="5137" max="5377" width="9.140625" style="1012"/>
    <col min="5378" max="5378" width="5" style="1012" customWidth="1"/>
    <col min="5379" max="5379" width="8.42578125" style="1012" customWidth="1"/>
    <col min="5380" max="5380" width="8.7109375" style="1012" customWidth="1"/>
    <col min="5381" max="5381" width="6.42578125" style="1012" customWidth="1"/>
    <col min="5382" max="5382" width="7.140625" style="1012" customWidth="1"/>
    <col min="5383" max="5383" width="7.5703125" style="1012" customWidth="1"/>
    <col min="5384" max="5384" width="10.140625" style="1012" customWidth="1"/>
    <col min="5385" max="5385" width="13.28515625" style="1012" customWidth="1"/>
    <col min="5386" max="5386" width="7.5703125" style="1012" customWidth="1"/>
    <col min="5387" max="5387" width="14" style="1012" customWidth="1"/>
    <col min="5388" max="5388" width="30.5703125" style="1012" customWidth="1"/>
    <col min="5389" max="5389" width="20.42578125" style="1012" bestFit="1" customWidth="1"/>
    <col min="5390" max="5390" width="33" style="1012" customWidth="1"/>
    <col min="5391" max="5391" width="10.42578125" style="1012" bestFit="1" customWidth="1"/>
    <col min="5392" max="5392" width="10.5703125" style="1012" bestFit="1" customWidth="1"/>
    <col min="5393" max="5633" width="9.140625" style="1012"/>
    <col min="5634" max="5634" width="5" style="1012" customWidth="1"/>
    <col min="5635" max="5635" width="8.42578125" style="1012" customWidth="1"/>
    <col min="5636" max="5636" width="8.7109375" style="1012" customWidth="1"/>
    <col min="5637" max="5637" width="6.42578125" style="1012" customWidth="1"/>
    <col min="5638" max="5638" width="7.140625" style="1012" customWidth="1"/>
    <col min="5639" max="5639" width="7.5703125" style="1012" customWidth="1"/>
    <col min="5640" max="5640" width="10.140625" style="1012" customWidth="1"/>
    <col min="5641" max="5641" width="13.28515625" style="1012" customWidth="1"/>
    <col min="5642" max="5642" width="7.5703125" style="1012" customWidth="1"/>
    <col min="5643" max="5643" width="14" style="1012" customWidth="1"/>
    <col min="5644" max="5644" width="30.5703125" style="1012" customWidth="1"/>
    <col min="5645" max="5645" width="20.42578125" style="1012" bestFit="1" customWidth="1"/>
    <col min="5646" max="5646" width="33" style="1012" customWidth="1"/>
    <col min="5647" max="5647" width="10.42578125" style="1012" bestFit="1" customWidth="1"/>
    <col min="5648" max="5648" width="10.5703125" style="1012" bestFit="1" customWidth="1"/>
    <col min="5649" max="5889" width="9.140625" style="1012"/>
    <col min="5890" max="5890" width="5" style="1012" customWidth="1"/>
    <col min="5891" max="5891" width="8.42578125" style="1012" customWidth="1"/>
    <col min="5892" max="5892" width="8.7109375" style="1012" customWidth="1"/>
    <col min="5893" max="5893" width="6.42578125" style="1012" customWidth="1"/>
    <col min="5894" max="5894" width="7.140625" style="1012" customWidth="1"/>
    <col min="5895" max="5895" width="7.5703125" style="1012" customWidth="1"/>
    <col min="5896" max="5896" width="10.140625" style="1012" customWidth="1"/>
    <col min="5897" max="5897" width="13.28515625" style="1012" customWidth="1"/>
    <col min="5898" max="5898" width="7.5703125" style="1012" customWidth="1"/>
    <col min="5899" max="5899" width="14" style="1012" customWidth="1"/>
    <col min="5900" max="5900" width="30.5703125" style="1012" customWidth="1"/>
    <col min="5901" max="5901" width="20.42578125" style="1012" bestFit="1" customWidth="1"/>
    <col min="5902" max="5902" width="33" style="1012" customWidth="1"/>
    <col min="5903" max="5903" width="10.42578125" style="1012" bestFit="1" customWidth="1"/>
    <col min="5904" max="5904" width="10.5703125" style="1012" bestFit="1" customWidth="1"/>
    <col min="5905" max="6145" width="9.140625" style="1012"/>
    <col min="6146" max="6146" width="5" style="1012" customWidth="1"/>
    <col min="6147" max="6147" width="8.42578125" style="1012" customWidth="1"/>
    <col min="6148" max="6148" width="8.7109375" style="1012" customWidth="1"/>
    <col min="6149" max="6149" width="6.42578125" style="1012" customWidth="1"/>
    <col min="6150" max="6150" width="7.140625" style="1012" customWidth="1"/>
    <col min="6151" max="6151" width="7.5703125" style="1012" customWidth="1"/>
    <col min="6152" max="6152" width="10.140625" style="1012" customWidth="1"/>
    <col min="6153" max="6153" width="13.28515625" style="1012" customWidth="1"/>
    <col min="6154" max="6154" width="7.5703125" style="1012" customWidth="1"/>
    <col min="6155" max="6155" width="14" style="1012" customWidth="1"/>
    <col min="6156" max="6156" width="30.5703125" style="1012" customWidth="1"/>
    <col min="6157" max="6157" width="20.42578125" style="1012" bestFit="1" customWidth="1"/>
    <col min="6158" max="6158" width="33" style="1012" customWidth="1"/>
    <col min="6159" max="6159" width="10.42578125" style="1012" bestFit="1" customWidth="1"/>
    <col min="6160" max="6160" width="10.5703125" style="1012" bestFit="1" customWidth="1"/>
    <col min="6161" max="6401" width="9.140625" style="1012"/>
    <col min="6402" max="6402" width="5" style="1012" customWidth="1"/>
    <col min="6403" max="6403" width="8.42578125" style="1012" customWidth="1"/>
    <col min="6404" max="6404" width="8.7109375" style="1012" customWidth="1"/>
    <col min="6405" max="6405" width="6.42578125" style="1012" customWidth="1"/>
    <col min="6406" max="6406" width="7.140625" style="1012" customWidth="1"/>
    <col min="6407" max="6407" width="7.5703125" style="1012" customWidth="1"/>
    <col min="6408" max="6408" width="10.140625" style="1012" customWidth="1"/>
    <col min="6409" max="6409" width="13.28515625" style="1012" customWidth="1"/>
    <col min="6410" max="6410" width="7.5703125" style="1012" customWidth="1"/>
    <col min="6411" max="6411" width="14" style="1012" customWidth="1"/>
    <col min="6412" max="6412" width="30.5703125" style="1012" customWidth="1"/>
    <col min="6413" max="6413" width="20.42578125" style="1012" bestFit="1" customWidth="1"/>
    <col min="6414" max="6414" width="33" style="1012" customWidth="1"/>
    <col min="6415" max="6415" width="10.42578125" style="1012" bestFit="1" customWidth="1"/>
    <col min="6416" max="6416" width="10.5703125" style="1012" bestFit="1" customWidth="1"/>
    <col min="6417" max="6657" width="9.140625" style="1012"/>
    <col min="6658" max="6658" width="5" style="1012" customWidth="1"/>
    <col min="6659" max="6659" width="8.42578125" style="1012" customWidth="1"/>
    <col min="6660" max="6660" width="8.7109375" style="1012" customWidth="1"/>
    <col min="6661" max="6661" width="6.42578125" style="1012" customWidth="1"/>
    <col min="6662" max="6662" width="7.140625" style="1012" customWidth="1"/>
    <col min="6663" max="6663" width="7.5703125" style="1012" customWidth="1"/>
    <col min="6664" max="6664" width="10.140625" style="1012" customWidth="1"/>
    <col min="6665" max="6665" width="13.28515625" style="1012" customWidth="1"/>
    <col min="6666" max="6666" width="7.5703125" style="1012" customWidth="1"/>
    <col min="6667" max="6667" width="14" style="1012" customWidth="1"/>
    <col min="6668" max="6668" width="30.5703125" style="1012" customWidth="1"/>
    <col min="6669" max="6669" width="20.42578125" style="1012" bestFit="1" customWidth="1"/>
    <col min="6670" max="6670" width="33" style="1012" customWidth="1"/>
    <col min="6671" max="6671" width="10.42578125" style="1012" bestFit="1" customWidth="1"/>
    <col min="6672" max="6672" width="10.5703125" style="1012" bestFit="1" customWidth="1"/>
    <col min="6673" max="6913" width="9.140625" style="1012"/>
    <col min="6914" max="6914" width="5" style="1012" customWidth="1"/>
    <col min="6915" max="6915" width="8.42578125" style="1012" customWidth="1"/>
    <col min="6916" max="6916" width="8.7109375" style="1012" customWidth="1"/>
    <col min="6917" max="6917" width="6.42578125" style="1012" customWidth="1"/>
    <col min="6918" max="6918" width="7.140625" style="1012" customWidth="1"/>
    <col min="6919" max="6919" width="7.5703125" style="1012" customWidth="1"/>
    <col min="6920" max="6920" width="10.140625" style="1012" customWidth="1"/>
    <col min="6921" max="6921" width="13.28515625" style="1012" customWidth="1"/>
    <col min="6922" max="6922" width="7.5703125" style="1012" customWidth="1"/>
    <col min="6923" max="6923" width="14" style="1012" customWidth="1"/>
    <col min="6924" max="6924" width="30.5703125" style="1012" customWidth="1"/>
    <col min="6925" max="6925" width="20.42578125" style="1012" bestFit="1" customWidth="1"/>
    <col min="6926" max="6926" width="33" style="1012" customWidth="1"/>
    <col min="6927" max="6927" width="10.42578125" style="1012" bestFit="1" customWidth="1"/>
    <col min="6928" max="6928" width="10.5703125" style="1012" bestFit="1" customWidth="1"/>
    <col min="6929" max="7169" width="9.140625" style="1012"/>
    <col min="7170" max="7170" width="5" style="1012" customWidth="1"/>
    <col min="7171" max="7171" width="8.42578125" style="1012" customWidth="1"/>
    <col min="7172" max="7172" width="8.7109375" style="1012" customWidth="1"/>
    <col min="7173" max="7173" width="6.42578125" style="1012" customWidth="1"/>
    <col min="7174" max="7174" width="7.140625" style="1012" customWidth="1"/>
    <col min="7175" max="7175" width="7.5703125" style="1012" customWidth="1"/>
    <col min="7176" max="7176" width="10.140625" style="1012" customWidth="1"/>
    <col min="7177" max="7177" width="13.28515625" style="1012" customWidth="1"/>
    <col min="7178" max="7178" width="7.5703125" style="1012" customWidth="1"/>
    <col min="7179" max="7179" width="14" style="1012" customWidth="1"/>
    <col min="7180" max="7180" width="30.5703125" style="1012" customWidth="1"/>
    <col min="7181" max="7181" width="20.42578125" style="1012" bestFit="1" customWidth="1"/>
    <col min="7182" max="7182" width="33" style="1012" customWidth="1"/>
    <col min="7183" max="7183" width="10.42578125" style="1012" bestFit="1" customWidth="1"/>
    <col min="7184" max="7184" width="10.5703125" style="1012" bestFit="1" customWidth="1"/>
    <col min="7185" max="7425" width="9.140625" style="1012"/>
    <col min="7426" max="7426" width="5" style="1012" customWidth="1"/>
    <col min="7427" max="7427" width="8.42578125" style="1012" customWidth="1"/>
    <col min="7428" max="7428" width="8.7109375" style="1012" customWidth="1"/>
    <col min="7429" max="7429" width="6.42578125" style="1012" customWidth="1"/>
    <col min="7430" max="7430" width="7.140625" style="1012" customWidth="1"/>
    <col min="7431" max="7431" width="7.5703125" style="1012" customWidth="1"/>
    <col min="7432" max="7432" width="10.140625" style="1012" customWidth="1"/>
    <col min="7433" max="7433" width="13.28515625" style="1012" customWidth="1"/>
    <col min="7434" max="7434" width="7.5703125" style="1012" customWidth="1"/>
    <col min="7435" max="7435" width="14" style="1012" customWidth="1"/>
    <col min="7436" max="7436" width="30.5703125" style="1012" customWidth="1"/>
    <col min="7437" max="7437" width="20.42578125" style="1012" bestFit="1" customWidth="1"/>
    <col min="7438" max="7438" width="33" style="1012" customWidth="1"/>
    <col min="7439" max="7439" width="10.42578125" style="1012" bestFit="1" customWidth="1"/>
    <col min="7440" max="7440" width="10.5703125" style="1012" bestFit="1" customWidth="1"/>
    <col min="7441" max="7681" width="9.140625" style="1012"/>
    <col min="7682" max="7682" width="5" style="1012" customWidth="1"/>
    <col min="7683" max="7683" width="8.42578125" style="1012" customWidth="1"/>
    <col min="7684" max="7684" width="8.7109375" style="1012" customWidth="1"/>
    <col min="7685" max="7685" width="6.42578125" style="1012" customWidth="1"/>
    <col min="7686" max="7686" width="7.140625" style="1012" customWidth="1"/>
    <col min="7687" max="7687" width="7.5703125" style="1012" customWidth="1"/>
    <col min="7688" max="7688" width="10.140625" style="1012" customWidth="1"/>
    <col min="7689" max="7689" width="13.28515625" style="1012" customWidth="1"/>
    <col min="7690" max="7690" width="7.5703125" style="1012" customWidth="1"/>
    <col min="7691" max="7691" width="14" style="1012" customWidth="1"/>
    <col min="7692" max="7692" width="30.5703125" style="1012" customWidth="1"/>
    <col min="7693" max="7693" width="20.42578125" style="1012" bestFit="1" customWidth="1"/>
    <col min="7694" max="7694" width="33" style="1012" customWidth="1"/>
    <col min="7695" max="7695" width="10.42578125" style="1012" bestFit="1" customWidth="1"/>
    <col min="7696" max="7696" width="10.5703125" style="1012" bestFit="1" customWidth="1"/>
    <col min="7697" max="7937" width="9.140625" style="1012"/>
    <col min="7938" max="7938" width="5" style="1012" customWidth="1"/>
    <col min="7939" max="7939" width="8.42578125" style="1012" customWidth="1"/>
    <col min="7940" max="7940" width="8.7109375" style="1012" customWidth="1"/>
    <col min="7941" max="7941" width="6.42578125" style="1012" customWidth="1"/>
    <col min="7942" max="7942" width="7.140625" style="1012" customWidth="1"/>
    <col min="7943" max="7943" width="7.5703125" style="1012" customWidth="1"/>
    <col min="7944" max="7944" width="10.140625" style="1012" customWidth="1"/>
    <col min="7945" max="7945" width="13.28515625" style="1012" customWidth="1"/>
    <col min="7946" max="7946" width="7.5703125" style="1012" customWidth="1"/>
    <col min="7947" max="7947" width="14" style="1012" customWidth="1"/>
    <col min="7948" max="7948" width="30.5703125" style="1012" customWidth="1"/>
    <col min="7949" max="7949" width="20.42578125" style="1012" bestFit="1" customWidth="1"/>
    <col min="7950" max="7950" width="33" style="1012" customWidth="1"/>
    <col min="7951" max="7951" width="10.42578125" style="1012" bestFit="1" customWidth="1"/>
    <col min="7952" max="7952" width="10.5703125" style="1012" bestFit="1" customWidth="1"/>
    <col min="7953" max="8193" width="9.140625" style="1012"/>
    <col min="8194" max="8194" width="5" style="1012" customWidth="1"/>
    <col min="8195" max="8195" width="8.42578125" style="1012" customWidth="1"/>
    <col min="8196" max="8196" width="8.7109375" style="1012" customWidth="1"/>
    <col min="8197" max="8197" width="6.42578125" style="1012" customWidth="1"/>
    <col min="8198" max="8198" width="7.140625" style="1012" customWidth="1"/>
    <col min="8199" max="8199" width="7.5703125" style="1012" customWidth="1"/>
    <col min="8200" max="8200" width="10.140625" style="1012" customWidth="1"/>
    <col min="8201" max="8201" width="13.28515625" style="1012" customWidth="1"/>
    <col min="8202" max="8202" width="7.5703125" style="1012" customWidth="1"/>
    <col min="8203" max="8203" width="14" style="1012" customWidth="1"/>
    <col min="8204" max="8204" width="30.5703125" style="1012" customWidth="1"/>
    <col min="8205" max="8205" width="20.42578125" style="1012" bestFit="1" customWidth="1"/>
    <col min="8206" max="8206" width="33" style="1012" customWidth="1"/>
    <col min="8207" max="8207" width="10.42578125" style="1012" bestFit="1" customWidth="1"/>
    <col min="8208" max="8208" width="10.5703125" style="1012" bestFit="1" customWidth="1"/>
    <col min="8209" max="8449" width="9.140625" style="1012"/>
    <col min="8450" max="8450" width="5" style="1012" customWidth="1"/>
    <col min="8451" max="8451" width="8.42578125" style="1012" customWidth="1"/>
    <col min="8452" max="8452" width="8.7109375" style="1012" customWidth="1"/>
    <col min="8453" max="8453" width="6.42578125" style="1012" customWidth="1"/>
    <col min="8454" max="8454" width="7.140625" style="1012" customWidth="1"/>
    <col min="8455" max="8455" width="7.5703125" style="1012" customWidth="1"/>
    <col min="8456" max="8456" width="10.140625" style="1012" customWidth="1"/>
    <col min="8457" max="8457" width="13.28515625" style="1012" customWidth="1"/>
    <col min="8458" max="8458" width="7.5703125" style="1012" customWidth="1"/>
    <col min="8459" max="8459" width="14" style="1012" customWidth="1"/>
    <col min="8460" max="8460" width="30.5703125" style="1012" customWidth="1"/>
    <col min="8461" max="8461" width="20.42578125" style="1012" bestFit="1" customWidth="1"/>
    <col min="8462" max="8462" width="33" style="1012" customWidth="1"/>
    <col min="8463" max="8463" width="10.42578125" style="1012" bestFit="1" customWidth="1"/>
    <col min="8464" max="8464" width="10.5703125" style="1012" bestFit="1" customWidth="1"/>
    <col min="8465" max="8705" width="9.140625" style="1012"/>
    <col min="8706" max="8706" width="5" style="1012" customWidth="1"/>
    <col min="8707" max="8707" width="8.42578125" style="1012" customWidth="1"/>
    <col min="8708" max="8708" width="8.7109375" style="1012" customWidth="1"/>
    <col min="8709" max="8709" width="6.42578125" style="1012" customWidth="1"/>
    <col min="8710" max="8710" width="7.140625" style="1012" customWidth="1"/>
    <col min="8711" max="8711" width="7.5703125" style="1012" customWidth="1"/>
    <col min="8712" max="8712" width="10.140625" style="1012" customWidth="1"/>
    <col min="8713" max="8713" width="13.28515625" style="1012" customWidth="1"/>
    <col min="8714" max="8714" width="7.5703125" style="1012" customWidth="1"/>
    <col min="8715" max="8715" width="14" style="1012" customWidth="1"/>
    <col min="8716" max="8716" width="30.5703125" style="1012" customWidth="1"/>
    <col min="8717" max="8717" width="20.42578125" style="1012" bestFit="1" customWidth="1"/>
    <col min="8718" max="8718" width="33" style="1012" customWidth="1"/>
    <col min="8719" max="8719" width="10.42578125" style="1012" bestFit="1" customWidth="1"/>
    <col min="8720" max="8720" width="10.5703125" style="1012" bestFit="1" customWidth="1"/>
    <col min="8721" max="8961" width="9.140625" style="1012"/>
    <col min="8962" max="8962" width="5" style="1012" customWidth="1"/>
    <col min="8963" max="8963" width="8.42578125" style="1012" customWidth="1"/>
    <col min="8964" max="8964" width="8.7109375" style="1012" customWidth="1"/>
    <col min="8965" max="8965" width="6.42578125" style="1012" customWidth="1"/>
    <col min="8966" max="8966" width="7.140625" style="1012" customWidth="1"/>
    <col min="8967" max="8967" width="7.5703125" style="1012" customWidth="1"/>
    <col min="8968" max="8968" width="10.140625" style="1012" customWidth="1"/>
    <col min="8969" max="8969" width="13.28515625" style="1012" customWidth="1"/>
    <col min="8970" max="8970" width="7.5703125" style="1012" customWidth="1"/>
    <col min="8971" max="8971" width="14" style="1012" customWidth="1"/>
    <col min="8972" max="8972" width="30.5703125" style="1012" customWidth="1"/>
    <col min="8973" max="8973" width="20.42578125" style="1012" bestFit="1" customWidth="1"/>
    <col min="8974" max="8974" width="33" style="1012" customWidth="1"/>
    <col min="8975" max="8975" width="10.42578125" style="1012" bestFit="1" customWidth="1"/>
    <col min="8976" max="8976" width="10.5703125" style="1012" bestFit="1" customWidth="1"/>
    <col min="8977" max="9217" width="9.140625" style="1012"/>
    <col min="9218" max="9218" width="5" style="1012" customWidth="1"/>
    <col min="9219" max="9219" width="8.42578125" style="1012" customWidth="1"/>
    <col min="9220" max="9220" width="8.7109375" style="1012" customWidth="1"/>
    <col min="9221" max="9221" width="6.42578125" style="1012" customWidth="1"/>
    <col min="9222" max="9222" width="7.140625" style="1012" customWidth="1"/>
    <col min="9223" max="9223" width="7.5703125" style="1012" customWidth="1"/>
    <col min="9224" max="9224" width="10.140625" style="1012" customWidth="1"/>
    <col min="9225" max="9225" width="13.28515625" style="1012" customWidth="1"/>
    <col min="9226" max="9226" width="7.5703125" style="1012" customWidth="1"/>
    <col min="9227" max="9227" width="14" style="1012" customWidth="1"/>
    <col min="9228" max="9228" width="30.5703125" style="1012" customWidth="1"/>
    <col min="9229" max="9229" width="20.42578125" style="1012" bestFit="1" customWidth="1"/>
    <col min="9230" max="9230" width="33" style="1012" customWidth="1"/>
    <col min="9231" max="9231" width="10.42578125" style="1012" bestFit="1" customWidth="1"/>
    <col min="9232" max="9232" width="10.5703125" style="1012" bestFit="1" customWidth="1"/>
    <col min="9233" max="9473" width="9.140625" style="1012"/>
    <col min="9474" max="9474" width="5" style="1012" customWidth="1"/>
    <col min="9475" max="9475" width="8.42578125" style="1012" customWidth="1"/>
    <col min="9476" max="9476" width="8.7109375" style="1012" customWidth="1"/>
    <col min="9477" max="9477" width="6.42578125" style="1012" customWidth="1"/>
    <col min="9478" max="9478" width="7.140625" style="1012" customWidth="1"/>
    <col min="9479" max="9479" width="7.5703125" style="1012" customWidth="1"/>
    <col min="9480" max="9480" width="10.140625" style="1012" customWidth="1"/>
    <col min="9481" max="9481" width="13.28515625" style="1012" customWidth="1"/>
    <col min="9482" max="9482" width="7.5703125" style="1012" customWidth="1"/>
    <col min="9483" max="9483" width="14" style="1012" customWidth="1"/>
    <col min="9484" max="9484" width="30.5703125" style="1012" customWidth="1"/>
    <col min="9485" max="9485" width="20.42578125" style="1012" bestFit="1" customWidth="1"/>
    <col min="9486" max="9486" width="33" style="1012" customWidth="1"/>
    <col min="9487" max="9487" width="10.42578125" style="1012" bestFit="1" customWidth="1"/>
    <col min="9488" max="9488" width="10.5703125" style="1012" bestFit="1" customWidth="1"/>
    <col min="9489" max="9729" width="9.140625" style="1012"/>
    <col min="9730" max="9730" width="5" style="1012" customWidth="1"/>
    <col min="9731" max="9731" width="8.42578125" style="1012" customWidth="1"/>
    <col min="9732" max="9732" width="8.7109375" style="1012" customWidth="1"/>
    <col min="9733" max="9733" width="6.42578125" style="1012" customWidth="1"/>
    <col min="9734" max="9734" width="7.140625" style="1012" customWidth="1"/>
    <col min="9735" max="9735" width="7.5703125" style="1012" customWidth="1"/>
    <col min="9736" max="9736" width="10.140625" style="1012" customWidth="1"/>
    <col min="9737" max="9737" width="13.28515625" style="1012" customWidth="1"/>
    <col min="9738" max="9738" width="7.5703125" style="1012" customWidth="1"/>
    <col min="9739" max="9739" width="14" style="1012" customWidth="1"/>
    <col min="9740" max="9740" width="30.5703125" style="1012" customWidth="1"/>
    <col min="9741" max="9741" width="20.42578125" style="1012" bestFit="1" customWidth="1"/>
    <col min="9742" max="9742" width="33" style="1012" customWidth="1"/>
    <col min="9743" max="9743" width="10.42578125" style="1012" bestFit="1" customWidth="1"/>
    <col min="9744" max="9744" width="10.5703125" style="1012" bestFit="1" customWidth="1"/>
    <col min="9745" max="9985" width="9.140625" style="1012"/>
    <col min="9986" max="9986" width="5" style="1012" customWidth="1"/>
    <col min="9987" max="9987" width="8.42578125" style="1012" customWidth="1"/>
    <col min="9988" max="9988" width="8.7109375" style="1012" customWidth="1"/>
    <col min="9989" max="9989" width="6.42578125" style="1012" customWidth="1"/>
    <col min="9990" max="9990" width="7.140625" style="1012" customWidth="1"/>
    <col min="9991" max="9991" width="7.5703125" style="1012" customWidth="1"/>
    <col min="9992" max="9992" width="10.140625" style="1012" customWidth="1"/>
    <col min="9993" max="9993" width="13.28515625" style="1012" customWidth="1"/>
    <col min="9994" max="9994" width="7.5703125" style="1012" customWidth="1"/>
    <col min="9995" max="9995" width="14" style="1012" customWidth="1"/>
    <col min="9996" max="9996" width="30.5703125" style="1012" customWidth="1"/>
    <col min="9997" max="9997" width="20.42578125" style="1012" bestFit="1" customWidth="1"/>
    <col min="9998" max="9998" width="33" style="1012" customWidth="1"/>
    <col min="9999" max="9999" width="10.42578125" style="1012" bestFit="1" customWidth="1"/>
    <col min="10000" max="10000" width="10.5703125" style="1012" bestFit="1" customWidth="1"/>
    <col min="10001" max="10241" width="9.140625" style="1012"/>
    <col min="10242" max="10242" width="5" style="1012" customWidth="1"/>
    <col min="10243" max="10243" width="8.42578125" style="1012" customWidth="1"/>
    <col min="10244" max="10244" width="8.7109375" style="1012" customWidth="1"/>
    <col min="10245" max="10245" width="6.42578125" style="1012" customWidth="1"/>
    <col min="10246" max="10246" width="7.140625" style="1012" customWidth="1"/>
    <col min="10247" max="10247" width="7.5703125" style="1012" customWidth="1"/>
    <col min="10248" max="10248" width="10.140625" style="1012" customWidth="1"/>
    <col min="10249" max="10249" width="13.28515625" style="1012" customWidth="1"/>
    <col min="10250" max="10250" width="7.5703125" style="1012" customWidth="1"/>
    <col min="10251" max="10251" width="14" style="1012" customWidth="1"/>
    <col min="10252" max="10252" width="30.5703125" style="1012" customWidth="1"/>
    <col min="10253" max="10253" width="20.42578125" style="1012" bestFit="1" customWidth="1"/>
    <col min="10254" max="10254" width="33" style="1012" customWidth="1"/>
    <col min="10255" max="10255" width="10.42578125" style="1012" bestFit="1" customWidth="1"/>
    <col min="10256" max="10256" width="10.5703125" style="1012" bestFit="1" customWidth="1"/>
    <col min="10257" max="10497" width="9.140625" style="1012"/>
    <col min="10498" max="10498" width="5" style="1012" customWidth="1"/>
    <col min="10499" max="10499" width="8.42578125" style="1012" customWidth="1"/>
    <col min="10500" max="10500" width="8.7109375" style="1012" customWidth="1"/>
    <col min="10501" max="10501" width="6.42578125" style="1012" customWidth="1"/>
    <col min="10502" max="10502" width="7.140625" style="1012" customWidth="1"/>
    <col min="10503" max="10503" width="7.5703125" style="1012" customWidth="1"/>
    <col min="10504" max="10504" width="10.140625" style="1012" customWidth="1"/>
    <col min="10505" max="10505" width="13.28515625" style="1012" customWidth="1"/>
    <col min="10506" max="10506" width="7.5703125" style="1012" customWidth="1"/>
    <col min="10507" max="10507" width="14" style="1012" customWidth="1"/>
    <col min="10508" max="10508" width="30.5703125" style="1012" customWidth="1"/>
    <col min="10509" max="10509" width="20.42578125" style="1012" bestFit="1" customWidth="1"/>
    <col min="10510" max="10510" width="33" style="1012" customWidth="1"/>
    <col min="10511" max="10511" width="10.42578125" style="1012" bestFit="1" customWidth="1"/>
    <col min="10512" max="10512" width="10.5703125" style="1012" bestFit="1" customWidth="1"/>
    <col min="10513" max="10753" width="9.140625" style="1012"/>
    <col min="10754" max="10754" width="5" style="1012" customWidth="1"/>
    <col min="10755" max="10755" width="8.42578125" style="1012" customWidth="1"/>
    <col min="10756" max="10756" width="8.7109375" style="1012" customWidth="1"/>
    <col min="10757" max="10757" width="6.42578125" style="1012" customWidth="1"/>
    <col min="10758" max="10758" width="7.140625" style="1012" customWidth="1"/>
    <col min="10759" max="10759" width="7.5703125" style="1012" customWidth="1"/>
    <col min="10760" max="10760" width="10.140625" style="1012" customWidth="1"/>
    <col min="10761" max="10761" width="13.28515625" style="1012" customWidth="1"/>
    <col min="10762" max="10762" width="7.5703125" style="1012" customWidth="1"/>
    <col min="10763" max="10763" width="14" style="1012" customWidth="1"/>
    <col min="10764" max="10764" width="30.5703125" style="1012" customWidth="1"/>
    <col min="10765" max="10765" width="20.42578125" style="1012" bestFit="1" customWidth="1"/>
    <col min="10766" max="10766" width="33" style="1012" customWidth="1"/>
    <col min="10767" max="10767" width="10.42578125" style="1012" bestFit="1" customWidth="1"/>
    <col min="10768" max="10768" width="10.5703125" style="1012" bestFit="1" customWidth="1"/>
    <col min="10769" max="11009" width="9.140625" style="1012"/>
    <col min="11010" max="11010" width="5" style="1012" customWidth="1"/>
    <col min="11011" max="11011" width="8.42578125" style="1012" customWidth="1"/>
    <col min="11012" max="11012" width="8.7109375" style="1012" customWidth="1"/>
    <col min="11013" max="11013" width="6.42578125" style="1012" customWidth="1"/>
    <col min="11014" max="11014" width="7.140625" style="1012" customWidth="1"/>
    <col min="11015" max="11015" width="7.5703125" style="1012" customWidth="1"/>
    <col min="11016" max="11016" width="10.140625" style="1012" customWidth="1"/>
    <col min="11017" max="11017" width="13.28515625" style="1012" customWidth="1"/>
    <col min="11018" max="11018" width="7.5703125" style="1012" customWidth="1"/>
    <col min="11019" max="11019" width="14" style="1012" customWidth="1"/>
    <col min="11020" max="11020" width="30.5703125" style="1012" customWidth="1"/>
    <col min="11021" max="11021" width="20.42578125" style="1012" bestFit="1" customWidth="1"/>
    <col min="11022" max="11022" width="33" style="1012" customWidth="1"/>
    <col min="11023" max="11023" width="10.42578125" style="1012" bestFit="1" customWidth="1"/>
    <col min="11024" max="11024" width="10.5703125" style="1012" bestFit="1" customWidth="1"/>
    <col min="11025" max="11265" width="9.140625" style="1012"/>
    <col min="11266" max="11266" width="5" style="1012" customWidth="1"/>
    <col min="11267" max="11267" width="8.42578125" style="1012" customWidth="1"/>
    <col min="11268" max="11268" width="8.7109375" style="1012" customWidth="1"/>
    <col min="11269" max="11269" width="6.42578125" style="1012" customWidth="1"/>
    <col min="11270" max="11270" width="7.140625" style="1012" customWidth="1"/>
    <col min="11271" max="11271" width="7.5703125" style="1012" customWidth="1"/>
    <col min="11272" max="11272" width="10.140625" style="1012" customWidth="1"/>
    <col min="11273" max="11273" width="13.28515625" style="1012" customWidth="1"/>
    <col min="11274" max="11274" width="7.5703125" style="1012" customWidth="1"/>
    <col min="11275" max="11275" width="14" style="1012" customWidth="1"/>
    <col min="11276" max="11276" width="30.5703125" style="1012" customWidth="1"/>
    <col min="11277" max="11277" width="20.42578125" style="1012" bestFit="1" customWidth="1"/>
    <col min="11278" max="11278" width="33" style="1012" customWidth="1"/>
    <col min="11279" max="11279" width="10.42578125" style="1012" bestFit="1" customWidth="1"/>
    <col min="11280" max="11280" width="10.5703125" style="1012" bestFit="1" customWidth="1"/>
    <col min="11281" max="11521" width="9.140625" style="1012"/>
    <col min="11522" max="11522" width="5" style="1012" customWidth="1"/>
    <col min="11523" max="11523" width="8.42578125" style="1012" customWidth="1"/>
    <col min="11524" max="11524" width="8.7109375" style="1012" customWidth="1"/>
    <col min="11525" max="11525" width="6.42578125" style="1012" customWidth="1"/>
    <col min="11526" max="11526" width="7.140625" style="1012" customWidth="1"/>
    <col min="11527" max="11527" width="7.5703125" style="1012" customWidth="1"/>
    <col min="11528" max="11528" width="10.140625" style="1012" customWidth="1"/>
    <col min="11529" max="11529" width="13.28515625" style="1012" customWidth="1"/>
    <col min="11530" max="11530" width="7.5703125" style="1012" customWidth="1"/>
    <col min="11531" max="11531" width="14" style="1012" customWidth="1"/>
    <col min="11532" max="11532" width="30.5703125" style="1012" customWidth="1"/>
    <col min="11533" max="11533" width="20.42578125" style="1012" bestFit="1" customWidth="1"/>
    <col min="11534" max="11534" width="33" style="1012" customWidth="1"/>
    <col min="11535" max="11535" width="10.42578125" style="1012" bestFit="1" customWidth="1"/>
    <col min="11536" max="11536" width="10.5703125" style="1012" bestFit="1" customWidth="1"/>
    <col min="11537" max="11777" width="9.140625" style="1012"/>
    <col min="11778" max="11778" width="5" style="1012" customWidth="1"/>
    <col min="11779" max="11779" width="8.42578125" style="1012" customWidth="1"/>
    <col min="11780" max="11780" width="8.7109375" style="1012" customWidth="1"/>
    <col min="11781" max="11781" width="6.42578125" style="1012" customWidth="1"/>
    <col min="11782" max="11782" width="7.140625" style="1012" customWidth="1"/>
    <col min="11783" max="11783" width="7.5703125" style="1012" customWidth="1"/>
    <col min="11784" max="11784" width="10.140625" style="1012" customWidth="1"/>
    <col min="11785" max="11785" width="13.28515625" style="1012" customWidth="1"/>
    <col min="11786" max="11786" width="7.5703125" style="1012" customWidth="1"/>
    <col min="11787" max="11787" width="14" style="1012" customWidth="1"/>
    <col min="11788" max="11788" width="30.5703125" style="1012" customWidth="1"/>
    <col min="11789" max="11789" width="20.42578125" style="1012" bestFit="1" customWidth="1"/>
    <col min="11790" max="11790" width="33" style="1012" customWidth="1"/>
    <col min="11791" max="11791" width="10.42578125" style="1012" bestFit="1" customWidth="1"/>
    <col min="11792" max="11792" width="10.5703125" style="1012" bestFit="1" customWidth="1"/>
    <col min="11793" max="12033" width="9.140625" style="1012"/>
    <col min="12034" max="12034" width="5" style="1012" customWidth="1"/>
    <col min="12035" max="12035" width="8.42578125" style="1012" customWidth="1"/>
    <col min="12036" max="12036" width="8.7109375" style="1012" customWidth="1"/>
    <col min="12037" max="12037" width="6.42578125" style="1012" customWidth="1"/>
    <col min="12038" max="12038" width="7.140625" style="1012" customWidth="1"/>
    <col min="12039" max="12039" width="7.5703125" style="1012" customWidth="1"/>
    <col min="12040" max="12040" width="10.140625" style="1012" customWidth="1"/>
    <col min="12041" max="12041" width="13.28515625" style="1012" customWidth="1"/>
    <col min="12042" max="12042" width="7.5703125" style="1012" customWidth="1"/>
    <col min="12043" max="12043" width="14" style="1012" customWidth="1"/>
    <col min="12044" max="12044" width="30.5703125" style="1012" customWidth="1"/>
    <col min="12045" max="12045" width="20.42578125" style="1012" bestFit="1" customWidth="1"/>
    <col min="12046" max="12046" width="33" style="1012" customWidth="1"/>
    <col min="12047" max="12047" width="10.42578125" style="1012" bestFit="1" customWidth="1"/>
    <col min="12048" max="12048" width="10.5703125" style="1012" bestFit="1" customWidth="1"/>
    <col min="12049" max="12289" width="9.140625" style="1012"/>
    <col min="12290" max="12290" width="5" style="1012" customWidth="1"/>
    <col min="12291" max="12291" width="8.42578125" style="1012" customWidth="1"/>
    <col min="12292" max="12292" width="8.7109375" style="1012" customWidth="1"/>
    <col min="12293" max="12293" width="6.42578125" style="1012" customWidth="1"/>
    <col min="12294" max="12294" width="7.140625" style="1012" customWidth="1"/>
    <col min="12295" max="12295" width="7.5703125" style="1012" customWidth="1"/>
    <col min="12296" max="12296" width="10.140625" style="1012" customWidth="1"/>
    <col min="12297" max="12297" width="13.28515625" style="1012" customWidth="1"/>
    <col min="12298" max="12298" width="7.5703125" style="1012" customWidth="1"/>
    <col min="12299" max="12299" width="14" style="1012" customWidth="1"/>
    <col min="12300" max="12300" width="30.5703125" style="1012" customWidth="1"/>
    <col min="12301" max="12301" width="20.42578125" style="1012" bestFit="1" customWidth="1"/>
    <col min="12302" max="12302" width="33" style="1012" customWidth="1"/>
    <col min="12303" max="12303" width="10.42578125" style="1012" bestFit="1" customWidth="1"/>
    <col min="12304" max="12304" width="10.5703125" style="1012" bestFit="1" customWidth="1"/>
    <col min="12305" max="12545" width="9.140625" style="1012"/>
    <col min="12546" max="12546" width="5" style="1012" customWidth="1"/>
    <col min="12547" max="12547" width="8.42578125" style="1012" customWidth="1"/>
    <col min="12548" max="12548" width="8.7109375" style="1012" customWidth="1"/>
    <col min="12549" max="12549" width="6.42578125" style="1012" customWidth="1"/>
    <col min="12550" max="12550" width="7.140625" style="1012" customWidth="1"/>
    <col min="12551" max="12551" width="7.5703125" style="1012" customWidth="1"/>
    <col min="12552" max="12552" width="10.140625" style="1012" customWidth="1"/>
    <col min="12553" max="12553" width="13.28515625" style="1012" customWidth="1"/>
    <col min="12554" max="12554" width="7.5703125" style="1012" customWidth="1"/>
    <col min="12555" max="12555" width="14" style="1012" customWidth="1"/>
    <col min="12556" max="12556" width="30.5703125" style="1012" customWidth="1"/>
    <col min="12557" max="12557" width="20.42578125" style="1012" bestFit="1" customWidth="1"/>
    <col min="12558" max="12558" width="33" style="1012" customWidth="1"/>
    <col min="12559" max="12559" width="10.42578125" style="1012" bestFit="1" customWidth="1"/>
    <col min="12560" max="12560" width="10.5703125" style="1012" bestFit="1" customWidth="1"/>
    <col min="12561" max="12801" width="9.140625" style="1012"/>
    <col min="12802" max="12802" width="5" style="1012" customWidth="1"/>
    <col min="12803" max="12803" width="8.42578125" style="1012" customWidth="1"/>
    <col min="12804" max="12804" width="8.7109375" style="1012" customWidth="1"/>
    <col min="12805" max="12805" width="6.42578125" style="1012" customWidth="1"/>
    <col min="12806" max="12806" width="7.140625" style="1012" customWidth="1"/>
    <col min="12807" max="12807" width="7.5703125" style="1012" customWidth="1"/>
    <col min="12808" max="12808" width="10.140625" style="1012" customWidth="1"/>
    <col min="12809" max="12809" width="13.28515625" style="1012" customWidth="1"/>
    <col min="12810" max="12810" width="7.5703125" style="1012" customWidth="1"/>
    <col min="12811" max="12811" width="14" style="1012" customWidth="1"/>
    <col min="12812" max="12812" width="30.5703125" style="1012" customWidth="1"/>
    <col min="12813" max="12813" width="20.42578125" style="1012" bestFit="1" customWidth="1"/>
    <col min="12814" max="12814" width="33" style="1012" customWidth="1"/>
    <col min="12815" max="12815" width="10.42578125" style="1012" bestFit="1" customWidth="1"/>
    <col min="12816" max="12816" width="10.5703125" style="1012" bestFit="1" customWidth="1"/>
    <col min="12817" max="13057" width="9.140625" style="1012"/>
    <col min="13058" max="13058" width="5" style="1012" customWidth="1"/>
    <col min="13059" max="13059" width="8.42578125" style="1012" customWidth="1"/>
    <col min="13060" max="13060" width="8.7109375" style="1012" customWidth="1"/>
    <col min="13061" max="13061" width="6.42578125" style="1012" customWidth="1"/>
    <col min="13062" max="13062" width="7.140625" style="1012" customWidth="1"/>
    <col min="13063" max="13063" width="7.5703125" style="1012" customWidth="1"/>
    <col min="13064" max="13064" width="10.140625" style="1012" customWidth="1"/>
    <col min="13065" max="13065" width="13.28515625" style="1012" customWidth="1"/>
    <col min="13066" max="13066" width="7.5703125" style="1012" customWidth="1"/>
    <col min="13067" max="13067" width="14" style="1012" customWidth="1"/>
    <col min="13068" max="13068" width="30.5703125" style="1012" customWidth="1"/>
    <col min="13069" max="13069" width="20.42578125" style="1012" bestFit="1" customWidth="1"/>
    <col min="13070" max="13070" width="33" style="1012" customWidth="1"/>
    <col min="13071" max="13071" width="10.42578125" style="1012" bestFit="1" customWidth="1"/>
    <col min="13072" max="13072" width="10.5703125" style="1012" bestFit="1" customWidth="1"/>
    <col min="13073" max="13313" width="9.140625" style="1012"/>
    <col min="13314" max="13314" width="5" style="1012" customWidth="1"/>
    <col min="13315" max="13315" width="8.42578125" style="1012" customWidth="1"/>
    <col min="13316" max="13316" width="8.7109375" style="1012" customWidth="1"/>
    <col min="13317" max="13317" width="6.42578125" style="1012" customWidth="1"/>
    <col min="13318" max="13318" width="7.140625" style="1012" customWidth="1"/>
    <col min="13319" max="13319" width="7.5703125" style="1012" customWidth="1"/>
    <col min="13320" max="13320" width="10.140625" style="1012" customWidth="1"/>
    <col min="13321" max="13321" width="13.28515625" style="1012" customWidth="1"/>
    <col min="13322" max="13322" width="7.5703125" style="1012" customWidth="1"/>
    <col min="13323" max="13323" width="14" style="1012" customWidth="1"/>
    <col min="13324" max="13324" width="30.5703125" style="1012" customWidth="1"/>
    <col min="13325" max="13325" width="20.42578125" style="1012" bestFit="1" customWidth="1"/>
    <col min="13326" max="13326" width="33" style="1012" customWidth="1"/>
    <col min="13327" max="13327" width="10.42578125" style="1012" bestFit="1" customWidth="1"/>
    <col min="13328" max="13328" width="10.5703125" style="1012" bestFit="1" customWidth="1"/>
    <col min="13329" max="13569" width="9.140625" style="1012"/>
    <col min="13570" max="13570" width="5" style="1012" customWidth="1"/>
    <col min="13571" max="13571" width="8.42578125" style="1012" customWidth="1"/>
    <col min="13572" max="13572" width="8.7109375" style="1012" customWidth="1"/>
    <col min="13573" max="13573" width="6.42578125" style="1012" customWidth="1"/>
    <col min="13574" max="13574" width="7.140625" style="1012" customWidth="1"/>
    <col min="13575" max="13575" width="7.5703125" style="1012" customWidth="1"/>
    <col min="13576" max="13576" width="10.140625" style="1012" customWidth="1"/>
    <col min="13577" max="13577" width="13.28515625" style="1012" customWidth="1"/>
    <col min="13578" max="13578" width="7.5703125" style="1012" customWidth="1"/>
    <col min="13579" max="13579" width="14" style="1012" customWidth="1"/>
    <col min="13580" max="13580" width="30.5703125" style="1012" customWidth="1"/>
    <col min="13581" max="13581" width="20.42578125" style="1012" bestFit="1" customWidth="1"/>
    <col min="13582" max="13582" width="33" style="1012" customWidth="1"/>
    <col min="13583" max="13583" width="10.42578125" style="1012" bestFit="1" customWidth="1"/>
    <col min="13584" max="13584" width="10.5703125" style="1012" bestFit="1" customWidth="1"/>
    <col min="13585" max="13825" width="9.140625" style="1012"/>
    <col min="13826" max="13826" width="5" style="1012" customWidth="1"/>
    <col min="13827" max="13827" width="8.42578125" style="1012" customWidth="1"/>
    <col min="13828" max="13828" width="8.7109375" style="1012" customWidth="1"/>
    <col min="13829" max="13829" width="6.42578125" style="1012" customWidth="1"/>
    <col min="13830" max="13830" width="7.140625" style="1012" customWidth="1"/>
    <col min="13831" max="13831" width="7.5703125" style="1012" customWidth="1"/>
    <col min="13832" max="13832" width="10.140625" style="1012" customWidth="1"/>
    <col min="13833" max="13833" width="13.28515625" style="1012" customWidth="1"/>
    <col min="13834" max="13834" width="7.5703125" style="1012" customWidth="1"/>
    <col min="13835" max="13835" width="14" style="1012" customWidth="1"/>
    <col min="13836" max="13836" width="30.5703125" style="1012" customWidth="1"/>
    <col min="13837" max="13837" width="20.42578125" style="1012" bestFit="1" customWidth="1"/>
    <col min="13838" max="13838" width="33" style="1012" customWidth="1"/>
    <col min="13839" max="13839" width="10.42578125" style="1012" bestFit="1" customWidth="1"/>
    <col min="13840" max="13840" width="10.5703125" style="1012" bestFit="1" customWidth="1"/>
    <col min="13841" max="14081" width="9.140625" style="1012"/>
    <col min="14082" max="14082" width="5" style="1012" customWidth="1"/>
    <col min="14083" max="14083" width="8.42578125" style="1012" customWidth="1"/>
    <col min="14084" max="14084" width="8.7109375" style="1012" customWidth="1"/>
    <col min="14085" max="14085" width="6.42578125" style="1012" customWidth="1"/>
    <col min="14086" max="14086" width="7.140625" style="1012" customWidth="1"/>
    <col min="14087" max="14087" width="7.5703125" style="1012" customWidth="1"/>
    <col min="14088" max="14088" width="10.140625" style="1012" customWidth="1"/>
    <col min="14089" max="14089" width="13.28515625" style="1012" customWidth="1"/>
    <col min="14090" max="14090" width="7.5703125" style="1012" customWidth="1"/>
    <col min="14091" max="14091" width="14" style="1012" customWidth="1"/>
    <col min="14092" max="14092" width="30.5703125" style="1012" customWidth="1"/>
    <col min="14093" max="14093" width="20.42578125" style="1012" bestFit="1" customWidth="1"/>
    <col min="14094" max="14094" width="33" style="1012" customWidth="1"/>
    <col min="14095" max="14095" width="10.42578125" style="1012" bestFit="1" customWidth="1"/>
    <col min="14096" max="14096" width="10.5703125" style="1012" bestFit="1" customWidth="1"/>
    <col min="14097" max="14337" width="9.140625" style="1012"/>
    <col min="14338" max="14338" width="5" style="1012" customWidth="1"/>
    <col min="14339" max="14339" width="8.42578125" style="1012" customWidth="1"/>
    <col min="14340" max="14340" width="8.7109375" style="1012" customWidth="1"/>
    <col min="14341" max="14341" width="6.42578125" style="1012" customWidth="1"/>
    <col min="14342" max="14342" width="7.140625" style="1012" customWidth="1"/>
    <col min="14343" max="14343" width="7.5703125" style="1012" customWidth="1"/>
    <col min="14344" max="14344" width="10.140625" style="1012" customWidth="1"/>
    <col min="14345" max="14345" width="13.28515625" style="1012" customWidth="1"/>
    <col min="14346" max="14346" width="7.5703125" style="1012" customWidth="1"/>
    <col min="14347" max="14347" width="14" style="1012" customWidth="1"/>
    <col min="14348" max="14348" width="30.5703125" style="1012" customWidth="1"/>
    <col min="14349" max="14349" width="20.42578125" style="1012" bestFit="1" customWidth="1"/>
    <col min="14350" max="14350" width="33" style="1012" customWidth="1"/>
    <col min="14351" max="14351" width="10.42578125" style="1012" bestFit="1" customWidth="1"/>
    <col min="14352" max="14352" width="10.5703125" style="1012" bestFit="1" customWidth="1"/>
    <col min="14353" max="14593" width="9.140625" style="1012"/>
    <col min="14594" max="14594" width="5" style="1012" customWidth="1"/>
    <col min="14595" max="14595" width="8.42578125" style="1012" customWidth="1"/>
    <col min="14596" max="14596" width="8.7109375" style="1012" customWidth="1"/>
    <col min="14597" max="14597" width="6.42578125" style="1012" customWidth="1"/>
    <col min="14598" max="14598" width="7.140625" style="1012" customWidth="1"/>
    <col min="14599" max="14599" width="7.5703125" style="1012" customWidth="1"/>
    <col min="14600" max="14600" width="10.140625" style="1012" customWidth="1"/>
    <col min="14601" max="14601" width="13.28515625" style="1012" customWidth="1"/>
    <col min="14602" max="14602" width="7.5703125" style="1012" customWidth="1"/>
    <col min="14603" max="14603" width="14" style="1012" customWidth="1"/>
    <col min="14604" max="14604" width="30.5703125" style="1012" customWidth="1"/>
    <col min="14605" max="14605" width="20.42578125" style="1012" bestFit="1" customWidth="1"/>
    <col min="14606" max="14606" width="33" style="1012" customWidth="1"/>
    <col min="14607" max="14607" width="10.42578125" style="1012" bestFit="1" customWidth="1"/>
    <col min="14608" max="14608" width="10.5703125" style="1012" bestFit="1" customWidth="1"/>
    <col min="14609" max="14849" width="9.140625" style="1012"/>
    <col min="14850" max="14850" width="5" style="1012" customWidth="1"/>
    <col min="14851" max="14851" width="8.42578125" style="1012" customWidth="1"/>
    <col min="14852" max="14852" width="8.7109375" style="1012" customWidth="1"/>
    <col min="14853" max="14853" width="6.42578125" style="1012" customWidth="1"/>
    <col min="14854" max="14854" width="7.140625" style="1012" customWidth="1"/>
    <col min="14855" max="14855" width="7.5703125" style="1012" customWidth="1"/>
    <col min="14856" max="14856" width="10.140625" style="1012" customWidth="1"/>
    <col min="14857" max="14857" width="13.28515625" style="1012" customWidth="1"/>
    <col min="14858" max="14858" width="7.5703125" style="1012" customWidth="1"/>
    <col min="14859" max="14859" width="14" style="1012" customWidth="1"/>
    <col min="14860" max="14860" width="30.5703125" style="1012" customWidth="1"/>
    <col min="14861" max="14861" width="20.42578125" style="1012" bestFit="1" customWidth="1"/>
    <col min="14862" max="14862" width="33" style="1012" customWidth="1"/>
    <col min="14863" max="14863" width="10.42578125" style="1012" bestFit="1" customWidth="1"/>
    <col min="14864" max="14864" width="10.5703125" style="1012" bestFit="1" customWidth="1"/>
    <col min="14865" max="15105" width="9.140625" style="1012"/>
    <col min="15106" max="15106" width="5" style="1012" customWidth="1"/>
    <col min="15107" max="15107" width="8.42578125" style="1012" customWidth="1"/>
    <col min="15108" max="15108" width="8.7109375" style="1012" customWidth="1"/>
    <col min="15109" max="15109" width="6.42578125" style="1012" customWidth="1"/>
    <col min="15110" max="15110" width="7.140625" style="1012" customWidth="1"/>
    <col min="15111" max="15111" width="7.5703125" style="1012" customWidth="1"/>
    <col min="15112" max="15112" width="10.140625" style="1012" customWidth="1"/>
    <col min="15113" max="15113" width="13.28515625" style="1012" customWidth="1"/>
    <col min="15114" max="15114" width="7.5703125" style="1012" customWidth="1"/>
    <col min="15115" max="15115" width="14" style="1012" customWidth="1"/>
    <col min="15116" max="15116" width="30.5703125" style="1012" customWidth="1"/>
    <col min="15117" max="15117" width="20.42578125" style="1012" bestFit="1" customWidth="1"/>
    <col min="15118" max="15118" width="33" style="1012" customWidth="1"/>
    <col min="15119" max="15119" width="10.42578125" style="1012" bestFit="1" customWidth="1"/>
    <col min="15120" max="15120" width="10.5703125" style="1012" bestFit="1" customWidth="1"/>
    <col min="15121" max="15361" width="9.140625" style="1012"/>
    <col min="15362" max="15362" width="5" style="1012" customWidth="1"/>
    <col min="15363" max="15363" width="8.42578125" style="1012" customWidth="1"/>
    <col min="15364" max="15364" width="8.7109375" style="1012" customWidth="1"/>
    <col min="15365" max="15365" width="6.42578125" style="1012" customWidth="1"/>
    <col min="15366" max="15366" width="7.140625" style="1012" customWidth="1"/>
    <col min="15367" max="15367" width="7.5703125" style="1012" customWidth="1"/>
    <col min="15368" max="15368" width="10.140625" style="1012" customWidth="1"/>
    <col min="15369" max="15369" width="13.28515625" style="1012" customWidth="1"/>
    <col min="15370" max="15370" width="7.5703125" style="1012" customWidth="1"/>
    <col min="15371" max="15371" width="14" style="1012" customWidth="1"/>
    <col min="15372" max="15372" width="30.5703125" style="1012" customWidth="1"/>
    <col min="15373" max="15373" width="20.42578125" style="1012" bestFit="1" customWidth="1"/>
    <col min="15374" max="15374" width="33" style="1012" customWidth="1"/>
    <col min="15375" max="15375" width="10.42578125" style="1012" bestFit="1" customWidth="1"/>
    <col min="15376" max="15376" width="10.5703125" style="1012" bestFit="1" customWidth="1"/>
    <col min="15377" max="15617" width="9.140625" style="1012"/>
    <col min="15618" max="15618" width="5" style="1012" customWidth="1"/>
    <col min="15619" max="15619" width="8.42578125" style="1012" customWidth="1"/>
    <col min="15620" max="15620" width="8.7109375" style="1012" customWidth="1"/>
    <col min="15621" max="15621" width="6.42578125" style="1012" customWidth="1"/>
    <col min="15622" max="15622" width="7.140625" style="1012" customWidth="1"/>
    <col min="15623" max="15623" width="7.5703125" style="1012" customWidth="1"/>
    <col min="15624" max="15624" width="10.140625" style="1012" customWidth="1"/>
    <col min="15625" max="15625" width="13.28515625" style="1012" customWidth="1"/>
    <col min="15626" max="15626" width="7.5703125" style="1012" customWidth="1"/>
    <col min="15627" max="15627" width="14" style="1012" customWidth="1"/>
    <col min="15628" max="15628" width="30.5703125" style="1012" customWidth="1"/>
    <col min="15629" max="15629" width="20.42578125" style="1012" bestFit="1" customWidth="1"/>
    <col min="15630" max="15630" width="33" style="1012" customWidth="1"/>
    <col min="15631" max="15631" width="10.42578125" style="1012" bestFit="1" customWidth="1"/>
    <col min="15632" max="15632" width="10.5703125" style="1012" bestFit="1" customWidth="1"/>
    <col min="15633" max="15873" width="9.140625" style="1012"/>
    <col min="15874" max="15874" width="5" style="1012" customWidth="1"/>
    <col min="15875" max="15875" width="8.42578125" style="1012" customWidth="1"/>
    <col min="15876" max="15876" width="8.7109375" style="1012" customWidth="1"/>
    <col min="15877" max="15877" width="6.42578125" style="1012" customWidth="1"/>
    <col min="15878" max="15878" width="7.140625" style="1012" customWidth="1"/>
    <col min="15879" max="15879" width="7.5703125" style="1012" customWidth="1"/>
    <col min="15880" max="15880" width="10.140625" style="1012" customWidth="1"/>
    <col min="15881" max="15881" width="13.28515625" style="1012" customWidth="1"/>
    <col min="15882" max="15882" width="7.5703125" style="1012" customWidth="1"/>
    <col min="15883" max="15883" width="14" style="1012" customWidth="1"/>
    <col min="15884" max="15884" width="30.5703125" style="1012" customWidth="1"/>
    <col min="15885" max="15885" width="20.42578125" style="1012" bestFit="1" customWidth="1"/>
    <col min="15886" max="15886" width="33" style="1012" customWidth="1"/>
    <col min="15887" max="15887" width="10.42578125" style="1012" bestFit="1" customWidth="1"/>
    <col min="15888" max="15888" width="10.5703125" style="1012" bestFit="1" customWidth="1"/>
    <col min="15889" max="16129" width="9.140625" style="1012"/>
    <col min="16130" max="16130" width="5" style="1012" customWidth="1"/>
    <col min="16131" max="16131" width="8.42578125" style="1012" customWidth="1"/>
    <col min="16132" max="16132" width="8.7109375" style="1012" customWidth="1"/>
    <col min="16133" max="16133" width="6.42578125" style="1012" customWidth="1"/>
    <col min="16134" max="16134" width="7.140625" style="1012" customWidth="1"/>
    <col min="16135" max="16135" width="7.5703125" style="1012" customWidth="1"/>
    <col min="16136" max="16136" width="10.140625" style="1012" customWidth="1"/>
    <col min="16137" max="16137" width="13.28515625" style="1012" customWidth="1"/>
    <col min="16138" max="16138" width="7.5703125" style="1012" customWidth="1"/>
    <col min="16139" max="16139" width="14" style="1012" customWidth="1"/>
    <col min="16140" max="16140" width="30.5703125" style="1012" customWidth="1"/>
    <col min="16141" max="16141" width="20.42578125" style="1012" bestFit="1" customWidth="1"/>
    <col min="16142" max="16142" width="33" style="1012" customWidth="1"/>
    <col min="16143" max="16143" width="10.42578125" style="1012" bestFit="1" customWidth="1"/>
    <col min="16144" max="16144" width="10.5703125" style="1012" bestFit="1" customWidth="1"/>
    <col min="16145" max="16384" width="9.140625" style="1012"/>
  </cols>
  <sheetData>
    <row r="1" spans="1:22" ht="25.5" x14ac:dyDescent="0.25">
      <c r="L1" s="820">
        <v>68</v>
      </c>
    </row>
    <row r="2" spans="1:22" x14ac:dyDescent="0.25">
      <c r="A2" s="1561" t="s">
        <v>0</v>
      </c>
      <c r="B2" s="1561"/>
      <c r="C2" s="1561"/>
      <c r="D2" s="1561"/>
      <c r="E2" s="1561"/>
      <c r="F2" s="1561"/>
      <c r="G2" s="1561"/>
      <c r="H2" s="1174"/>
      <c r="I2" s="1436" t="s">
        <v>1</v>
      </c>
      <c r="J2" s="1436"/>
      <c r="K2" s="1436"/>
      <c r="L2" s="1436"/>
    </row>
    <row r="3" spans="1:22" x14ac:dyDescent="0.25">
      <c r="A3" s="1272" t="s">
        <v>2</v>
      </c>
      <c r="B3" s="1272"/>
      <c r="C3" s="1272"/>
      <c r="D3" s="1272"/>
      <c r="E3" s="1272"/>
      <c r="F3" s="1272"/>
      <c r="G3" s="1272"/>
      <c r="H3" s="1162"/>
      <c r="I3" s="1436" t="s">
        <v>3</v>
      </c>
      <c r="J3" s="1436"/>
      <c r="K3" s="1436"/>
      <c r="L3" s="1436"/>
    </row>
    <row r="5" spans="1:22" ht="15.75" x14ac:dyDescent="0.25">
      <c r="A5" s="821"/>
      <c r="B5" s="821"/>
      <c r="C5" s="822"/>
      <c r="D5" s="821"/>
      <c r="E5" s="821"/>
      <c r="F5" s="821"/>
      <c r="G5" s="821"/>
      <c r="H5" s="821"/>
      <c r="I5" s="1437" t="s">
        <v>10575</v>
      </c>
      <c r="J5" s="1437"/>
      <c r="K5" s="1437"/>
      <c r="L5" s="1437"/>
    </row>
    <row r="6" spans="1:22" ht="32.25" customHeight="1" x14ac:dyDescent="0.25">
      <c r="A6" s="1438" t="s">
        <v>10454</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48" customHeight="1" x14ac:dyDescent="0.25">
      <c r="A8" s="822" t="s">
        <v>7</v>
      </c>
      <c r="B8" s="822"/>
      <c r="C8" s="822"/>
      <c r="E8" s="1442" t="s">
        <v>10833</v>
      </c>
      <c r="F8" s="1442"/>
      <c r="G8" s="1442"/>
      <c r="H8" s="1442"/>
      <c r="I8" s="1442"/>
      <c r="J8" s="1442"/>
      <c r="K8" s="1442"/>
      <c r="L8" s="1442"/>
      <c r="N8" s="828"/>
      <c r="O8" s="823"/>
      <c r="P8" s="823"/>
    </row>
    <row r="9" spans="1:22" ht="34.5" customHeight="1" x14ac:dyDescent="0.25">
      <c r="A9" s="1443" t="s">
        <v>9</v>
      </c>
      <c r="B9" s="1443"/>
      <c r="C9" s="1443"/>
      <c r="D9" s="1443"/>
      <c r="E9" s="1444" t="s">
        <v>10834</v>
      </c>
      <c r="F9" s="1444"/>
      <c r="G9" s="1444"/>
      <c r="H9" s="1164"/>
      <c r="I9" s="1164"/>
      <c r="J9" s="1164"/>
      <c r="K9" s="1164"/>
      <c r="L9" s="1164"/>
      <c r="N9" s="828"/>
      <c r="O9" s="823"/>
      <c r="P9" s="823"/>
    </row>
    <row r="10" spans="1:22" ht="22.5" customHeight="1" x14ac:dyDescent="0.25">
      <c r="A10" s="1445" t="s">
        <v>11</v>
      </c>
      <c r="B10" s="1445"/>
      <c r="C10" s="1165"/>
      <c r="E10" s="75" t="s">
        <v>10619</v>
      </c>
      <c r="F10" s="832"/>
      <c r="G10" s="831"/>
      <c r="H10" s="831"/>
      <c r="I10" s="833"/>
      <c r="J10" s="832"/>
      <c r="K10" s="831"/>
      <c r="L10" s="834"/>
      <c r="N10" s="1269"/>
      <c r="O10" s="1269"/>
      <c r="P10" s="1269"/>
      <c r="Q10" s="1269"/>
      <c r="R10" s="1269"/>
      <c r="S10" s="1269"/>
      <c r="T10" s="1269"/>
    </row>
    <row r="11" spans="1:22" ht="22.5" x14ac:dyDescent="0.25">
      <c r="A11" s="1165" t="s">
        <v>13</v>
      </c>
      <c r="B11" s="1165"/>
      <c r="C11" s="1165"/>
      <c r="E11" s="891" t="s">
        <v>10835</v>
      </c>
      <c r="F11" s="832"/>
      <c r="G11" s="831"/>
      <c r="H11" s="831"/>
      <c r="I11" s="833"/>
      <c r="J11" s="832"/>
      <c r="K11" s="831"/>
      <c r="L11" s="834"/>
      <c r="N11" s="1161"/>
      <c r="O11" s="1161"/>
      <c r="P11" s="1161"/>
      <c r="Q11" s="1161"/>
      <c r="R11" s="1161"/>
      <c r="S11" s="1161"/>
      <c r="T11" s="1161"/>
    </row>
    <row r="12" spans="1:22" ht="95.25" customHeight="1" x14ac:dyDescent="0.25">
      <c r="A12" s="1165" t="s">
        <v>15</v>
      </c>
      <c r="B12" s="1165"/>
      <c r="C12" s="1165"/>
      <c r="E12" s="1532" t="s">
        <v>10831</v>
      </c>
      <c r="F12" s="1532"/>
      <c r="G12" s="1532"/>
      <c r="H12" s="1532"/>
      <c r="I12" s="1532"/>
      <c r="J12" s="1532"/>
      <c r="K12" s="1532"/>
      <c r="L12" s="1532"/>
      <c r="N12" s="1161"/>
      <c r="O12" s="1161"/>
      <c r="P12" s="1161"/>
      <c r="Q12" s="1161"/>
      <c r="R12" s="1161"/>
      <c r="S12" s="1161"/>
      <c r="T12" s="1161"/>
    </row>
    <row r="13" spans="1:22" ht="22.5" customHeight="1" x14ac:dyDescent="0.25">
      <c r="A13" s="1165" t="s">
        <v>17</v>
      </c>
      <c r="B13" s="1165"/>
      <c r="C13" s="1165"/>
      <c r="E13" s="836">
        <f>I36</f>
        <v>5294.7</v>
      </c>
      <c r="F13" s="1165" t="s">
        <v>367</v>
      </c>
      <c r="G13" s="831"/>
      <c r="H13" s="831"/>
      <c r="I13" s="833"/>
      <c r="J13" s="832"/>
      <c r="K13" s="831"/>
      <c r="L13" s="834"/>
      <c r="N13" s="1161"/>
      <c r="O13" s="1161"/>
      <c r="P13" s="1161"/>
      <c r="Q13" s="1161"/>
      <c r="R13" s="1161"/>
      <c r="S13" s="1161"/>
      <c r="T13" s="1161"/>
    </row>
    <row r="14" spans="1:22" ht="22.5" customHeight="1" x14ac:dyDescent="0.25">
      <c r="A14" s="1165" t="s">
        <v>19</v>
      </c>
      <c r="B14" s="1165"/>
      <c r="C14" s="1165"/>
      <c r="E14" s="75" t="s">
        <v>10445</v>
      </c>
      <c r="F14" s="832"/>
      <c r="G14" s="831"/>
      <c r="H14" s="831"/>
      <c r="I14" s="833"/>
      <c r="J14" s="832"/>
      <c r="K14" s="831"/>
      <c r="L14" s="834"/>
      <c r="N14" s="1161"/>
      <c r="O14" s="1161"/>
      <c r="P14" s="1161"/>
      <c r="Q14" s="1161"/>
      <c r="R14" s="1161"/>
      <c r="S14" s="1161"/>
      <c r="T14" s="1161"/>
    </row>
    <row r="15" spans="1:22" ht="232.5" customHeight="1" x14ac:dyDescent="0.25">
      <c r="A15" s="1165" t="s">
        <v>21</v>
      </c>
      <c r="B15" s="1165"/>
      <c r="C15" s="1165"/>
      <c r="E15" s="1446" t="s">
        <v>10832</v>
      </c>
      <c r="F15" s="1447"/>
      <c r="G15" s="1447"/>
      <c r="H15" s="1447"/>
      <c r="I15" s="1447"/>
      <c r="J15" s="1447"/>
      <c r="K15" s="1447"/>
      <c r="L15" s="1447"/>
      <c r="N15" s="1161"/>
      <c r="O15" s="1161"/>
      <c r="P15" s="1161"/>
      <c r="Q15" s="1161"/>
      <c r="R15" s="1161"/>
      <c r="S15" s="1161"/>
      <c r="T15" s="1161"/>
    </row>
    <row r="16" spans="1:22" s="1015" customFormat="1" ht="19.5" customHeight="1" x14ac:dyDescent="0.25">
      <c r="A16" s="1448" t="s">
        <v>23</v>
      </c>
      <c r="B16" s="1448"/>
      <c r="C16" s="1448"/>
      <c r="D16" s="1448"/>
      <c r="E16" s="1448"/>
      <c r="F16" s="1448"/>
      <c r="G16" s="1448"/>
      <c r="H16" s="1448"/>
      <c r="I16" s="1448"/>
      <c r="J16" s="1448"/>
      <c r="K16" s="1448"/>
      <c r="L16" s="1448"/>
      <c r="O16" s="837"/>
      <c r="P16" s="837"/>
    </row>
    <row r="17" spans="1:20" ht="82.5" customHeight="1" x14ac:dyDescent="0.25">
      <c r="A17" s="1449" t="s">
        <v>10746</v>
      </c>
      <c r="B17" s="1449"/>
      <c r="C17" s="1449"/>
      <c r="D17" s="1449"/>
      <c r="E17" s="1449"/>
      <c r="F17" s="1449"/>
      <c r="G17" s="1449"/>
      <c r="H17" s="1449"/>
      <c r="I17" s="1449"/>
      <c r="J17" s="1449"/>
      <c r="K17" s="1449"/>
      <c r="L17" s="1449"/>
      <c r="N17" s="1007"/>
      <c r="O17" s="1007"/>
      <c r="P17" s="1007"/>
      <c r="Q17" s="1007"/>
      <c r="R17" s="1007"/>
      <c r="S17" s="1007"/>
      <c r="T17" s="1007"/>
    </row>
    <row r="18" spans="1:20" ht="122.25" customHeight="1" x14ac:dyDescent="0.25">
      <c r="A18" s="1167" t="s">
        <v>25</v>
      </c>
      <c r="B18" s="1167" t="s">
        <v>26</v>
      </c>
      <c r="C18" s="1167" t="s">
        <v>27</v>
      </c>
      <c r="D18" s="1170" t="s">
        <v>10361</v>
      </c>
      <c r="E18" s="1170" t="s">
        <v>29</v>
      </c>
      <c r="F18" s="1170" t="s">
        <v>30</v>
      </c>
      <c r="G18" s="1170" t="s">
        <v>10362</v>
      </c>
      <c r="H18" s="1170" t="s">
        <v>10745</v>
      </c>
      <c r="I18" s="1562" t="s">
        <v>10363</v>
      </c>
      <c r="J18" s="1563"/>
      <c r="K18" s="1170" t="s">
        <v>10364</v>
      </c>
      <c r="L18" s="49" t="s">
        <v>10836</v>
      </c>
      <c r="M18" s="1093">
        <v>550000</v>
      </c>
      <c r="N18" s="1007"/>
      <c r="O18" s="1007"/>
      <c r="P18" s="1007"/>
      <c r="Q18" s="1007"/>
      <c r="R18" s="1007"/>
      <c r="S18" s="1007"/>
      <c r="T18" s="1007"/>
    </row>
    <row r="19" spans="1:20" s="1016" customFormat="1" ht="34.5" customHeight="1" x14ac:dyDescent="0.25">
      <c r="A19" s="1173">
        <v>1</v>
      </c>
      <c r="B19" s="899">
        <v>126</v>
      </c>
      <c r="C19" s="899">
        <v>80</v>
      </c>
      <c r="D19" s="35" t="s">
        <v>18</v>
      </c>
      <c r="E19" s="901" t="s">
        <v>10428</v>
      </c>
      <c r="F19" s="1043">
        <v>2</v>
      </c>
      <c r="G19" s="1155">
        <f>530000*0.3</f>
        <v>159000</v>
      </c>
      <c r="H19" s="1116">
        <v>1.19</v>
      </c>
      <c r="I19" s="1510">
        <v>77.3</v>
      </c>
      <c r="J19" s="1511"/>
      <c r="K19" s="844">
        <f t="shared" ref="K19:K35" si="0">ROUND(G19*H19*I19,)</f>
        <v>14625933</v>
      </c>
      <c r="L19" s="1523" t="s">
        <v>10521</v>
      </c>
      <c r="M19" s="1062"/>
      <c r="N19" s="1007"/>
      <c r="O19" s="1007"/>
      <c r="P19" s="1007"/>
      <c r="Q19" s="1007"/>
      <c r="R19" s="1007"/>
      <c r="S19" s="1007"/>
      <c r="T19" s="1007"/>
    </row>
    <row r="20" spans="1:20" s="1016" customFormat="1" ht="34.5" customHeight="1" x14ac:dyDescent="0.25">
      <c r="A20" s="1173">
        <v>2</v>
      </c>
      <c r="B20" s="899">
        <v>124</v>
      </c>
      <c r="C20" s="899">
        <v>80</v>
      </c>
      <c r="D20" s="35" t="s">
        <v>18</v>
      </c>
      <c r="E20" s="901" t="s">
        <v>10428</v>
      </c>
      <c r="F20" s="1043">
        <v>2</v>
      </c>
      <c r="G20" s="1155">
        <f>530000*0.3</f>
        <v>159000</v>
      </c>
      <c r="H20" s="1116">
        <v>1.19</v>
      </c>
      <c r="I20" s="1510">
        <v>215.4</v>
      </c>
      <c r="J20" s="1511">
        <v>215.4</v>
      </c>
      <c r="K20" s="844">
        <f t="shared" si="0"/>
        <v>40755834</v>
      </c>
      <c r="L20" s="1530"/>
      <c r="M20" s="1062"/>
      <c r="N20" s="1007"/>
      <c r="O20" s="1007"/>
      <c r="P20" s="1007"/>
      <c r="Q20" s="1007"/>
      <c r="R20" s="1007"/>
      <c r="S20" s="1007"/>
      <c r="T20" s="1007"/>
    </row>
    <row r="21" spans="1:20" s="1016" customFormat="1" ht="34.5" customHeight="1" x14ac:dyDescent="0.25">
      <c r="A21" s="1173">
        <v>3</v>
      </c>
      <c r="B21" s="899">
        <v>119</v>
      </c>
      <c r="C21" s="899">
        <v>80</v>
      </c>
      <c r="D21" s="35" t="s">
        <v>18</v>
      </c>
      <c r="E21" s="901" t="s">
        <v>10428</v>
      </c>
      <c r="F21" s="1043">
        <v>2</v>
      </c>
      <c r="G21" s="1155">
        <f>530000*0.3</f>
        <v>159000</v>
      </c>
      <c r="H21" s="1116">
        <v>1.19</v>
      </c>
      <c r="I21" s="1510">
        <v>177.6</v>
      </c>
      <c r="J21" s="1511">
        <v>177.6</v>
      </c>
      <c r="K21" s="844">
        <f t="shared" si="0"/>
        <v>33603696</v>
      </c>
      <c r="L21" s="1530"/>
      <c r="M21" s="1062"/>
      <c r="N21" s="1007"/>
      <c r="O21" s="1007"/>
      <c r="P21" s="1007"/>
      <c r="Q21" s="1007"/>
      <c r="R21" s="1007"/>
      <c r="S21" s="1007"/>
      <c r="T21" s="1007"/>
    </row>
    <row r="22" spans="1:20" s="1016" customFormat="1" ht="34.5" customHeight="1" x14ac:dyDescent="0.25">
      <c r="A22" s="1173">
        <v>4</v>
      </c>
      <c r="B22" s="899">
        <v>120</v>
      </c>
      <c r="C22" s="899">
        <v>80</v>
      </c>
      <c r="D22" s="35" t="s">
        <v>18</v>
      </c>
      <c r="E22" s="901" t="s">
        <v>10428</v>
      </c>
      <c r="F22" s="1043">
        <v>2</v>
      </c>
      <c r="G22" s="1155">
        <f>530000*0.3</f>
        <v>159000</v>
      </c>
      <c r="H22" s="1116">
        <v>1.19</v>
      </c>
      <c r="I22" s="1510">
        <v>372.5</v>
      </c>
      <c r="J22" s="1511">
        <v>372.5</v>
      </c>
      <c r="K22" s="844">
        <f t="shared" si="0"/>
        <v>70480725</v>
      </c>
      <c r="L22" s="1530"/>
      <c r="M22" s="1062"/>
      <c r="N22" s="1007"/>
      <c r="O22" s="1007"/>
      <c r="P22" s="1007"/>
      <c r="Q22" s="1007"/>
      <c r="R22" s="1007"/>
      <c r="S22" s="1007"/>
      <c r="T22" s="1007"/>
    </row>
    <row r="23" spans="1:20" s="1016" customFormat="1" ht="34.5" customHeight="1" x14ac:dyDescent="0.25">
      <c r="A23" s="1173">
        <v>5</v>
      </c>
      <c r="B23" s="899">
        <v>107</v>
      </c>
      <c r="C23" s="899">
        <v>80</v>
      </c>
      <c r="D23" s="35" t="s">
        <v>18</v>
      </c>
      <c r="E23" s="901" t="s">
        <v>10428</v>
      </c>
      <c r="F23" s="1043">
        <v>2</v>
      </c>
      <c r="G23" s="1155">
        <f>530000*0.3</f>
        <v>159000</v>
      </c>
      <c r="H23" s="1116">
        <v>1.19</v>
      </c>
      <c r="I23" s="1510">
        <v>139.9</v>
      </c>
      <c r="J23" s="1511">
        <v>139.9</v>
      </c>
      <c r="K23" s="844">
        <f t="shared" si="0"/>
        <v>26470479</v>
      </c>
      <c r="L23" s="1524"/>
      <c r="M23" s="1062"/>
      <c r="N23" s="1007"/>
      <c r="O23" s="1007"/>
      <c r="P23" s="1007"/>
      <c r="Q23" s="1007"/>
      <c r="R23" s="1007"/>
      <c r="S23" s="1007"/>
      <c r="T23" s="1007"/>
    </row>
    <row r="24" spans="1:20" s="1016" customFormat="1" ht="111.75" customHeight="1" x14ac:dyDescent="0.25">
      <c r="A24" s="1173">
        <v>6</v>
      </c>
      <c r="B24" s="899">
        <v>147</v>
      </c>
      <c r="C24" s="899">
        <v>80</v>
      </c>
      <c r="D24" s="35" t="s">
        <v>18</v>
      </c>
      <c r="E24" s="901" t="s">
        <v>10428</v>
      </c>
      <c r="F24" s="1043">
        <v>1</v>
      </c>
      <c r="G24" s="1155">
        <f>350000*0.9</f>
        <v>315000</v>
      </c>
      <c r="H24" s="1116">
        <v>1.19</v>
      </c>
      <c r="I24" s="1510">
        <v>107.8</v>
      </c>
      <c r="J24" s="1511">
        <v>107.8</v>
      </c>
      <c r="K24" s="844">
        <f t="shared" si="0"/>
        <v>40408830</v>
      </c>
      <c r="L24" s="1172" t="s">
        <v>10538</v>
      </c>
      <c r="M24" s="1062"/>
      <c r="N24" s="1007"/>
      <c r="O24" s="1007"/>
      <c r="P24" s="1007"/>
      <c r="Q24" s="1007"/>
      <c r="R24" s="1007"/>
      <c r="S24" s="1007"/>
      <c r="T24" s="1007"/>
    </row>
    <row r="25" spans="1:20" s="1016" customFormat="1" ht="111.75" customHeight="1" x14ac:dyDescent="0.25">
      <c r="A25" s="1173">
        <v>7</v>
      </c>
      <c r="B25" s="899">
        <v>156</v>
      </c>
      <c r="C25" s="899">
        <v>80</v>
      </c>
      <c r="D25" s="35" t="s">
        <v>18</v>
      </c>
      <c r="E25" s="901" t="s">
        <v>10428</v>
      </c>
      <c r="F25" s="1043">
        <v>1</v>
      </c>
      <c r="G25" s="1155">
        <f>350000*0.9</f>
        <v>315000</v>
      </c>
      <c r="H25" s="1116">
        <v>1.19</v>
      </c>
      <c r="I25" s="1510">
        <v>175</v>
      </c>
      <c r="J25" s="1511">
        <v>175</v>
      </c>
      <c r="K25" s="844">
        <f t="shared" si="0"/>
        <v>65598750</v>
      </c>
      <c r="L25" s="1172" t="s">
        <v>10538</v>
      </c>
      <c r="M25" s="1062"/>
      <c r="N25" s="1007"/>
      <c r="O25" s="1007"/>
      <c r="P25" s="1007"/>
      <c r="Q25" s="1007"/>
      <c r="R25" s="1007"/>
      <c r="S25" s="1007"/>
      <c r="T25" s="1007"/>
    </row>
    <row r="26" spans="1:20" s="1016" customFormat="1" ht="33" customHeight="1" x14ac:dyDescent="0.25">
      <c r="A26" s="1173">
        <v>8</v>
      </c>
      <c r="B26" s="899">
        <v>331</v>
      </c>
      <c r="C26" s="899">
        <v>80</v>
      </c>
      <c r="D26" s="35" t="s">
        <v>18</v>
      </c>
      <c r="E26" s="901" t="s">
        <v>10428</v>
      </c>
      <c r="F26" s="1043">
        <v>2</v>
      </c>
      <c r="G26" s="1155">
        <f t="shared" ref="G26:G35" si="1">530000*0.3</f>
        <v>159000</v>
      </c>
      <c r="H26" s="1116">
        <v>1.19</v>
      </c>
      <c r="I26" s="1510">
        <v>138.1</v>
      </c>
      <c r="J26" s="1511">
        <v>138.1</v>
      </c>
      <c r="K26" s="844">
        <f t="shared" si="0"/>
        <v>26129901</v>
      </c>
      <c r="L26" s="1523" t="s">
        <v>10521</v>
      </c>
      <c r="M26" s="1062"/>
      <c r="N26" s="1007"/>
      <c r="O26" s="1007"/>
      <c r="P26" s="1007"/>
      <c r="Q26" s="1007"/>
      <c r="R26" s="1007"/>
      <c r="S26" s="1007"/>
      <c r="T26" s="1007"/>
    </row>
    <row r="27" spans="1:20" s="1016" customFormat="1" ht="33" customHeight="1" x14ac:dyDescent="0.25">
      <c r="A27" s="1173">
        <v>9</v>
      </c>
      <c r="B27" s="899">
        <v>176</v>
      </c>
      <c r="C27" s="899">
        <v>80</v>
      </c>
      <c r="D27" s="35" t="s">
        <v>18</v>
      </c>
      <c r="E27" s="901" t="s">
        <v>10428</v>
      </c>
      <c r="F27" s="1043">
        <v>2</v>
      </c>
      <c r="G27" s="1155">
        <f t="shared" si="1"/>
        <v>159000</v>
      </c>
      <c r="H27" s="1116">
        <v>1.19</v>
      </c>
      <c r="I27" s="1510">
        <v>42.2</v>
      </c>
      <c r="J27" s="1511">
        <v>42.2</v>
      </c>
      <c r="K27" s="844">
        <f t="shared" si="0"/>
        <v>7984662</v>
      </c>
      <c r="L27" s="1530"/>
      <c r="M27" s="1062"/>
      <c r="N27" s="1007"/>
      <c r="O27" s="1007"/>
      <c r="P27" s="1007"/>
      <c r="Q27" s="1007"/>
      <c r="R27" s="1007"/>
      <c r="S27" s="1007"/>
      <c r="T27" s="1007"/>
    </row>
    <row r="28" spans="1:20" s="1016" customFormat="1" ht="33" customHeight="1" x14ac:dyDescent="0.25">
      <c r="A28" s="1173">
        <v>10</v>
      </c>
      <c r="B28" s="899">
        <v>154</v>
      </c>
      <c r="C28" s="899">
        <v>80</v>
      </c>
      <c r="D28" s="35" t="s">
        <v>18</v>
      </c>
      <c r="E28" s="901" t="s">
        <v>10428</v>
      </c>
      <c r="F28" s="1043">
        <v>2</v>
      </c>
      <c r="G28" s="1155">
        <f t="shared" si="1"/>
        <v>159000</v>
      </c>
      <c r="H28" s="1116">
        <v>1.19</v>
      </c>
      <c r="I28" s="1510">
        <v>88.1</v>
      </c>
      <c r="J28" s="1511">
        <v>88.1</v>
      </c>
      <c r="K28" s="844">
        <f t="shared" si="0"/>
        <v>16669401</v>
      </c>
      <c r="L28" s="1530"/>
      <c r="M28" s="1062"/>
      <c r="N28" s="1007"/>
      <c r="O28" s="1007"/>
      <c r="P28" s="1007"/>
      <c r="Q28" s="1007"/>
      <c r="R28" s="1007"/>
      <c r="S28" s="1007"/>
      <c r="T28" s="1007"/>
    </row>
    <row r="29" spans="1:20" s="1016" customFormat="1" ht="33" customHeight="1" x14ac:dyDescent="0.25">
      <c r="A29" s="1173">
        <v>11</v>
      </c>
      <c r="B29" s="899">
        <v>175</v>
      </c>
      <c r="C29" s="899">
        <v>80</v>
      </c>
      <c r="D29" s="35" t="s">
        <v>18</v>
      </c>
      <c r="E29" s="901" t="s">
        <v>10428</v>
      </c>
      <c r="F29" s="1043">
        <v>2</v>
      </c>
      <c r="G29" s="1155">
        <f t="shared" si="1"/>
        <v>159000</v>
      </c>
      <c r="H29" s="1116">
        <v>1.19</v>
      </c>
      <c r="I29" s="1510">
        <v>287.8</v>
      </c>
      <c r="J29" s="1511">
        <v>287.8</v>
      </c>
      <c r="K29" s="844">
        <f t="shared" si="0"/>
        <v>54454638</v>
      </c>
      <c r="L29" s="1530"/>
      <c r="M29" s="1062"/>
      <c r="N29" s="1007"/>
      <c r="O29" s="1007"/>
      <c r="P29" s="1007"/>
      <c r="Q29" s="1007"/>
      <c r="R29" s="1007"/>
      <c r="S29" s="1007"/>
      <c r="T29" s="1007"/>
    </row>
    <row r="30" spans="1:20" s="1016" customFormat="1" ht="33" customHeight="1" x14ac:dyDescent="0.25">
      <c r="A30" s="1173">
        <v>12</v>
      </c>
      <c r="B30" s="899">
        <v>168</v>
      </c>
      <c r="C30" s="899">
        <v>80</v>
      </c>
      <c r="D30" s="35" t="s">
        <v>18</v>
      </c>
      <c r="E30" s="901" t="s">
        <v>10428</v>
      </c>
      <c r="F30" s="1043">
        <v>2</v>
      </c>
      <c r="G30" s="1155">
        <f t="shared" si="1"/>
        <v>159000</v>
      </c>
      <c r="H30" s="1116">
        <v>1.19</v>
      </c>
      <c r="I30" s="1510">
        <v>105.3</v>
      </c>
      <c r="J30" s="1511">
        <v>105.3</v>
      </c>
      <c r="K30" s="844">
        <f t="shared" si="0"/>
        <v>19923813</v>
      </c>
      <c r="L30" s="1530"/>
      <c r="M30" s="1062"/>
      <c r="N30" s="1007"/>
      <c r="O30" s="1007"/>
      <c r="P30" s="1007"/>
      <c r="Q30" s="1007"/>
      <c r="R30" s="1007"/>
      <c r="S30" s="1007"/>
      <c r="T30" s="1007"/>
    </row>
    <row r="31" spans="1:20" s="1016" customFormat="1" ht="33" customHeight="1" x14ac:dyDescent="0.25">
      <c r="A31" s="1173">
        <v>13</v>
      </c>
      <c r="B31" s="899">
        <v>174</v>
      </c>
      <c r="C31" s="899">
        <v>80</v>
      </c>
      <c r="D31" s="35" t="s">
        <v>18</v>
      </c>
      <c r="E31" s="901" t="s">
        <v>10428</v>
      </c>
      <c r="F31" s="1043">
        <v>2</v>
      </c>
      <c r="G31" s="1155">
        <f t="shared" si="1"/>
        <v>159000</v>
      </c>
      <c r="H31" s="1116">
        <v>1.19</v>
      </c>
      <c r="I31" s="1510">
        <v>98.1</v>
      </c>
      <c r="J31" s="1511">
        <v>98.1</v>
      </c>
      <c r="K31" s="844">
        <f t="shared" si="0"/>
        <v>18561501</v>
      </c>
      <c r="L31" s="1530"/>
      <c r="M31" s="1062"/>
      <c r="N31" s="1007"/>
      <c r="O31" s="1007"/>
      <c r="P31" s="1007"/>
      <c r="Q31" s="1007"/>
      <c r="R31" s="1007"/>
      <c r="S31" s="1007"/>
      <c r="T31" s="1007"/>
    </row>
    <row r="32" spans="1:20" s="1016" customFormat="1" ht="33" customHeight="1" x14ac:dyDescent="0.25">
      <c r="A32" s="1173">
        <v>14</v>
      </c>
      <c r="B32" s="899">
        <v>198</v>
      </c>
      <c r="C32" s="899">
        <v>80</v>
      </c>
      <c r="D32" s="35" t="s">
        <v>18</v>
      </c>
      <c r="E32" s="901" t="s">
        <v>10428</v>
      </c>
      <c r="F32" s="1043">
        <v>2</v>
      </c>
      <c r="G32" s="1155">
        <f t="shared" si="1"/>
        <v>159000</v>
      </c>
      <c r="H32" s="1116">
        <v>1.19</v>
      </c>
      <c r="I32" s="1510">
        <v>88.9</v>
      </c>
      <c r="J32" s="1511">
        <v>88.9</v>
      </c>
      <c r="K32" s="844">
        <f t="shared" si="0"/>
        <v>16820769</v>
      </c>
      <c r="L32" s="1530"/>
      <c r="M32" s="1062"/>
      <c r="N32" s="1007"/>
      <c r="O32" s="1007"/>
      <c r="P32" s="1007"/>
      <c r="Q32" s="1007"/>
      <c r="R32" s="1007"/>
      <c r="S32" s="1007"/>
      <c r="T32" s="1007"/>
    </row>
    <row r="33" spans="1:20" s="1016" customFormat="1" ht="33" customHeight="1" x14ac:dyDescent="0.25">
      <c r="A33" s="1173">
        <v>15</v>
      </c>
      <c r="B33" s="899">
        <v>199</v>
      </c>
      <c r="C33" s="899">
        <v>80</v>
      </c>
      <c r="D33" s="35" t="s">
        <v>18</v>
      </c>
      <c r="E33" s="901" t="s">
        <v>10428</v>
      </c>
      <c r="F33" s="1043">
        <v>2</v>
      </c>
      <c r="G33" s="1155">
        <f t="shared" si="1"/>
        <v>159000</v>
      </c>
      <c r="H33" s="1116">
        <v>1.19</v>
      </c>
      <c r="I33" s="1510">
        <v>192.7</v>
      </c>
      <c r="J33" s="1511">
        <v>192.7</v>
      </c>
      <c r="K33" s="844">
        <f t="shared" si="0"/>
        <v>36460767</v>
      </c>
      <c r="L33" s="1530"/>
      <c r="M33" s="1062"/>
      <c r="N33" s="1007"/>
      <c r="O33" s="1007"/>
      <c r="P33" s="1007"/>
      <c r="Q33" s="1007"/>
      <c r="R33" s="1007"/>
      <c r="S33" s="1007"/>
      <c r="T33" s="1007"/>
    </row>
    <row r="34" spans="1:20" s="1016" customFormat="1" ht="33" customHeight="1" x14ac:dyDescent="0.25">
      <c r="A34" s="1173">
        <v>16</v>
      </c>
      <c r="B34" s="899">
        <v>197</v>
      </c>
      <c r="C34" s="899">
        <v>80</v>
      </c>
      <c r="D34" s="35" t="s">
        <v>18</v>
      </c>
      <c r="E34" s="901" t="s">
        <v>10428</v>
      </c>
      <c r="F34" s="1043">
        <v>2</v>
      </c>
      <c r="G34" s="1155">
        <f t="shared" si="1"/>
        <v>159000</v>
      </c>
      <c r="H34" s="1116">
        <v>1.19</v>
      </c>
      <c r="I34" s="1510">
        <v>28.8</v>
      </c>
      <c r="J34" s="1511">
        <v>28.8</v>
      </c>
      <c r="K34" s="844">
        <f t="shared" si="0"/>
        <v>5449248</v>
      </c>
      <c r="L34" s="1530"/>
      <c r="M34" s="1062"/>
      <c r="N34" s="1007"/>
      <c r="O34" s="1007"/>
      <c r="P34" s="1007"/>
      <c r="Q34" s="1007"/>
      <c r="R34" s="1007"/>
      <c r="S34" s="1007"/>
      <c r="T34" s="1007"/>
    </row>
    <row r="35" spans="1:20" s="1016" customFormat="1" ht="33" customHeight="1" x14ac:dyDescent="0.25">
      <c r="A35" s="1173">
        <v>17</v>
      </c>
      <c r="B35" s="899">
        <v>103</v>
      </c>
      <c r="C35" s="899">
        <v>80</v>
      </c>
      <c r="D35" s="35" t="s">
        <v>18</v>
      </c>
      <c r="E35" s="901" t="s">
        <v>10428</v>
      </c>
      <c r="F35" s="1043">
        <v>2</v>
      </c>
      <c r="G35" s="1155">
        <f t="shared" si="1"/>
        <v>159000</v>
      </c>
      <c r="H35" s="1116">
        <v>1.19</v>
      </c>
      <c r="I35" s="1510">
        <v>350.5</v>
      </c>
      <c r="J35" s="1511">
        <v>350.5</v>
      </c>
      <c r="K35" s="844">
        <f t="shared" si="0"/>
        <v>66318105</v>
      </c>
      <c r="L35" s="1524"/>
      <c r="M35" s="1062"/>
      <c r="N35" s="1007"/>
      <c r="O35" s="1007"/>
      <c r="P35" s="1007"/>
      <c r="Q35" s="1007"/>
      <c r="R35" s="1007"/>
      <c r="S35" s="1007"/>
      <c r="T35" s="1007"/>
    </row>
    <row r="36" spans="1:20" ht="33.75" customHeight="1" x14ac:dyDescent="0.25">
      <c r="A36" s="1480" t="s">
        <v>39</v>
      </c>
      <c r="B36" s="1480"/>
      <c r="C36" s="1480"/>
      <c r="D36" s="1480"/>
      <c r="E36" s="1480"/>
      <c r="F36" s="1480"/>
      <c r="G36" s="1480"/>
      <c r="H36" s="1480"/>
      <c r="I36" s="1512">
        <f>SUM(I19:J35)</f>
        <v>5294.7</v>
      </c>
      <c r="J36" s="1513"/>
      <c r="K36" s="848">
        <f>SUM(K19:K35)</f>
        <v>560717052</v>
      </c>
      <c r="L36" s="849"/>
      <c r="M36" s="1012" t="s">
        <v>10837</v>
      </c>
      <c r="N36" s="1007"/>
      <c r="O36" s="1007"/>
      <c r="P36" s="1007"/>
      <c r="Q36" s="1007"/>
      <c r="R36" s="1007"/>
      <c r="S36" s="1007"/>
      <c r="T36" s="1007"/>
    </row>
    <row r="37" spans="1:20" ht="54" customHeight="1" x14ac:dyDescent="0.25">
      <c r="A37" s="1457" t="s">
        <v>10460</v>
      </c>
      <c r="B37" s="1280"/>
      <c r="C37" s="1280"/>
      <c r="D37" s="1280"/>
      <c r="E37" s="1280"/>
      <c r="F37" s="1280"/>
      <c r="G37" s="1280"/>
      <c r="H37" s="1280"/>
      <c r="I37" s="1280"/>
      <c r="J37" s="1280"/>
      <c r="K37" s="1280"/>
      <c r="L37" s="49" t="s">
        <v>41</v>
      </c>
    </row>
    <row r="38" spans="1:20" ht="52.5" hidden="1" customHeight="1" x14ac:dyDescent="0.25">
      <c r="A38" s="50">
        <v>1</v>
      </c>
      <c r="B38" s="1506" t="s">
        <v>42</v>
      </c>
      <c r="C38" s="1506"/>
      <c r="D38" s="1506"/>
      <c r="E38" s="1506"/>
      <c r="F38" s="1506"/>
      <c r="G38" s="1506"/>
      <c r="H38" s="1506"/>
      <c r="I38" s="1292" t="s">
        <v>43</v>
      </c>
      <c r="J38" s="1292"/>
      <c r="K38" s="1292"/>
      <c r="L38" s="1292"/>
    </row>
    <row r="39" spans="1:20" ht="58.5" hidden="1" customHeight="1" x14ac:dyDescent="0.25">
      <c r="A39" s="1095"/>
      <c r="B39" s="850" t="s">
        <v>26</v>
      </c>
      <c r="C39" s="851" t="s">
        <v>27</v>
      </c>
      <c r="D39" s="1175" t="s">
        <v>10361</v>
      </c>
      <c r="E39" s="1175" t="s">
        <v>29</v>
      </c>
      <c r="F39" s="1175" t="s">
        <v>30</v>
      </c>
      <c r="G39" s="1564" t="s">
        <v>31</v>
      </c>
      <c r="H39" s="1564"/>
      <c r="I39" s="1098" t="s">
        <v>33</v>
      </c>
      <c r="J39" s="1175" t="s">
        <v>44</v>
      </c>
      <c r="K39" s="1175" t="s">
        <v>35</v>
      </c>
      <c r="L39" s="49" t="s">
        <v>41</v>
      </c>
      <c r="M39" s="1163"/>
    </row>
    <row r="40" spans="1:20" ht="75" hidden="1" customHeight="1" x14ac:dyDescent="0.25">
      <c r="A40" s="1177">
        <f t="shared" ref="A40:G40" si="2">A19</f>
        <v>1</v>
      </c>
      <c r="B40" s="1176">
        <f t="shared" si="2"/>
        <v>126</v>
      </c>
      <c r="C40" s="36">
        <f t="shared" si="2"/>
        <v>80</v>
      </c>
      <c r="D40" s="1176" t="str">
        <f t="shared" si="2"/>
        <v>m²</v>
      </c>
      <c r="E40" s="1176" t="str">
        <f t="shared" si="2"/>
        <v>HNK</v>
      </c>
      <c r="F40" s="60">
        <f t="shared" si="2"/>
        <v>2</v>
      </c>
      <c r="G40" s="1558">
        <f t="shared" si="2"/>
        <v>159000</v>
      </c>
      <c r="H40" s="1558"/>
      <c r="I40" s="1100">
        <f>I19</f>
        <v>77.3</v>
      </c>
      <c r="J40" s="839">
        <v>1.5</v>
      </c>
      <c r="K40" s="1101">
        <v>0</v>
      </c>
      <c r="L40" s="1171" t="s">
        <v>10367</v>
      </c>
      <c r="M40" s="1163"/>
    </row>
    <row r="41" spans="1:20" s="116" customFormat="1" ht="33" hidden="1" customHeight="1" x14ac:dyDescent="0.25">
      <c r="A41" s="1289" t="s">
        <v>10368</v>
      </c>
      <c r="B41" s="1289"/>
      <c r="C41" s="1289"/>
      <c r="D41" s="1289"/>
      <c r="E41" s="1289"/>
      <c r="F41" s="1289"/>
      <c r="G41" s="1289"/>
      <c r="H41" s="1289"/>
      <c r="I41" s="846">
        <f>SUM(I40:I40)</f>
        <v>77.3</v>
      </c>
      <c r="J41" s="893"/>
      <c r="K41" s="894">
        <v>0</v>
      </c>
      <c r="L41" s="895"/>
      <c r="M41" s="1163"/>
      <c r="O41" s="896"/>
      <c r="P41" s="896"/>
    </row>
    <row r="42" spans="1:20" s="67" customFormat="1" ht="45.75" customHeight="1" x14ac:dyDescent="0.25">
      <c r="A42" s="50">
        <v>2</v>
      </c>
      <c r="B42" s="1294" t="s">
        <v>10369</v>
      </c>
      <c r="C42" s="1294"/>
      <c r="D42" s="1294"/>
      <c r="E42" s="1294"/>
      <c r="F42" s="1294"/>
      <c r="G42" s="1294"/>
      <c r="H42" s="1294"/>
      <c r="I42" s="1295" t="s">
        <v>10370</v>
      </c>
      <c r="J42" s="1468"/>
      <c r="K42" s="1468"/>
      <c r="L42" s="1468"/>
      <c r="M42" s="856"/>
      <c r="O42" s="857"/>
      <c r="P42" s="857"/>
    </row>
    <row r="43" spans="1:20" s="1016" customFormat="1" ht="67.5" customHeight="1" x14ac:dyDescent="0.25">
      <c r="A43" s="1176"/>
      <c r="B43" s="1564" t="s">
        <v>10371</v>
      </c>
      <c r="C43" s="1564"/>
      <c r="D43" s="1175" t="s">
        <v>50</v>
      </c>
      <c r="E43" s="1175" t="s">
        <v>51</v>
      </c>
      <c r="F43" s="1175" t="s">
        <v>52</v>
      </c>
      <c r="G43" s="1564" t="s">
        <v>53</v>
      </c>
      <c r="H43" s="1564"/>
      <c r="I43" s="1102" t="s">
        <v>54</v>
      </c>
      <c r="J43" s="1175" t="s">
        <v>44</v>
      </c>
      <c r="K43" s="1103" t="s">
        <v>35</v>
      </c>
      <c r="L43" s="861" t="s">
        <v>41</v>
      </c>
      <c r="M43" s="821"/>
      <c r="O43" s="862"/>
      <c r="P43" s="862"/>
    </row>
    <row r="44" spans="1:20" ht="34.5" customHeight="1" x14ac:dyDescent="0.25">
      <c r="A44" s="1176"/>
      <c r="B44" s="1285" t="s">
        <v>10372</v>
      </c>
      <c r="C44" s="1285"/>
      <c r="D44" s="1176"/>
      <c r="E44" s="1176" t="s">
        <v>56</v>
      </c>
      <c r="F44" s="1176">
        <v>6</v>
      </c>
      <c r="G44" s="1565">
        <f>20000*30</f>
        <v>600000</v>
      </c>
      <c r="H44" s="1565"/>
      <c r="I44" s="1176">
        <v>1</v>
      </c>
      <c r="J44" s="727">
        <v>0.5</v>
      </c>
      <c r="K44" s="1105">
        <f>F44*G44*I44*J44</f>
        <v>1800000</v>
      </c>
      <c r="L44" s="74"/>
      <c r="M44" s="1042"/>
      <c r="O44" s="823"/>
      <c r="P44" s="823"/>
    </row>
    <row r="45" spans="1:20" ht="30.75" customHeight="1" x14ac:dyDescent="0.25">
      <c r="A45" s="1289" t="s">
        <v>10373</v>
      </c>
      <c r="B45" s="1289"/>
      <c r="C45" s="1289"/>
      <c r="D45" s="1289"/>
      <c r="E45" s="1289"/>
      <c r="F45" s="1289"/>
      <c r="G45" s="1289"/>
      <c r="H45" s="1289"/>
      <c r="I45" s="1289"/>
      <c r="J45" s="1289"/>
      <c r="K45" s="76">
        <f>K41+K44</f>
        <v>1800000</v>
      </c>
      <c r="L45" s="74"/>
      <c r="M45" s="822"/>
    </row>
    <row r="46" spans="1:20" ht="43.5" hidden="1" customHeight="1" x14ac:dyDescent="0.25">
      <c r="A46" s="1470" t="s">
        <v>10566</v>
      </c>
      <c r="B46" s="1470"/>
      <c r="C46" s="1470"/>
      <c r="D46" s="1470"/>
      <c r="E46" s="1470"/>
      <c r="F46" s="1470"/>
      <c r="G46" s="1470"/>
      <c r="H46" s="1470"/>
      <c r="I46" s="1470"/>
      <c r="J46" s="1470"/>
      <c r="K46" s="1470"/>
      <c r="L46" s="1470"/>
    </row>
    <row r="47" spans="1:20" ht="41.25" hidden="1" customHeight="1" x14ac:dyDescent="0.25">
      <c r="A47" s="851" t="s">
        <v>25</v>
      </c>
      <c r="B47" s="1507" t="s">
        <v>58</v>
      </c>
      <c r="C47" s="1507"/>
      <c r="D47" s="1507"/>
      <c r="E47" s="1507"/>
      <c r="F47" s="1170" t="s">
        <v>60</v>
      </c>
      <c r="G47" s="1480" t="s">
        <v>31</v>
      </c>
      <c r="H47" s="1480"/>
      <c r="I47" s="865" t="s">
        <v>61</v>
      </c>
      <c r="J47" s="866" t="s">
        <v>34</v>
      </c>
      <c r="K47" s="1167" t="s">
        <v>35</v>
      </c>
      <c r="L47" s="853" t="s">
        <v>41</v>
      </c>
    </row>
    <row r="48" spans="1:20" ht="40.5" hidden="1" customHeight="1" x14ac:dyDescent="0.25">
      <c r="A48" s="1176">
        <v>1</v>
      </c>
      <c r="B48" s="1508" t="str">
        <f>'vật kiến trúc 2026'!B440</f>
        <v>Đồng hồ điện phụ</v>
      </c>
      <c r="C48" s="1508"/>
      <c r="D48" s="1508"/>
      <c r="E48" s="1508"/>
      <c r="F48" s="1106" t="str">
        <f>VLOOKUP(B48,'[3]vật kiến trúc 2026'!$B$3:$D$442,2,0)</f>
        <v>cái</v>
      </c>
      <c r="G48" s="1566">
        <f>VLOOKUP(B48,'[3]vật kiến trúc 2026'!B31:$D$442,3,0)</f>
        <v>750000</v>
      </c>
      <c r="H48" s="1566"/>
      <c r="I48" s="936">
        <v>1</v>
      </c>
      <c r="J48" s="868">
        <v>0.8</v>
      </c>
      <c r="K48" s="844">
        <f t="shared" ref="K48:K51" si="3">ROUND(G48*I48*J48,)</f>
        <v>600000</v>
      </c>
      <c r="L48" s="869" t="e">
        <f>VLOOKUP(B48,'[3]vật kiến trúc 2026'!B32:$L$442,4,0)</f>
        <v>#REF!</v>
      </c>
    </row>
    <row r="49" spans="1:17" ht="40.5" hidden="1" customHeight="1" x14ac:dyDescent="0.25">
      <c r="A49" s="1176">
        <v>2</v>
      </c>
      <c r="B49" s="1508" t="str">
        <f>'vật kiến trúc 2026'!B277</f>
        <v>Trụ sắt tráng kẽm D90 cao 6m</v>
      </c>
      <c r="C49" s="1508"/>
      <c r="D49" s="1508"/>
      <c r="E49" s="1508"/>
      <c r="F49" s="1106" t="str">
        <f>VLOOKUP(B49,'[3]vật kiến trúc 2026'!$B$3:$D$442,2,0)</f>
        <v>trụ</v>
      </c>
      <c r="G49" s="1566">
        <f>VLOOKUP(B49,'[3]vật kiến trúc 2026'!B32:$D$442,3,0)</f>
        <v>864000</v>
      </c>
      <c r="H49" s="1566"/>
      <c r="I49" s="936">
        <v>4</v>
      </c>
      <c r="J49" s="868">
        <v>0.8</v>
      </c>
      <c r="K49" s="844">
        <f t="shared" si="3"/>
        <v>2764800</v>
      </c>
      <c r="L49" s="869" t="str">
        <f>VLOOKUP(B49,'[3]vật kiến trúc 2026'!B33:$L$442,4,0)</f>
        <v>áp bằng trụ điện bằng ống sắt tráng kẽm D90</v>
      </c>
    </row>
    <row r="50" spans="1:17" ht="40.5" hidden="1" customHeight="1" x14ac:dyDescent="0.25">
      <c r="A50" s="1176">
        <v>3</v>
      </c>
      <c r="B50" s="1508" t="str">
        <f>'vật kiến trúc 2026'!B35</f>
        <v>Giếng khoan Ф 140, ống chống nhựa</v>
      </c>
      <c r="C50" s="1508"/>
      <c r="D50" s="1508"/>
      <c r="E50" s="1508"/>
      <c r="F50" s="1106" t="str">
        <f>VLOOKUP(B50,'[3]vật kiến trúc 2026'!$B$3:$D$442,2,0)</f>
        <v>mét</v>
      </c>
      <c r="G50" s="1566">
        <f>VLOOKUP(B50,'[3]vật kiến trúc 2026'!B33:$D$442,3,0)</f>
        <v>864000</v>
      </c>
      <c r="H50" s="1566"/>
      <c r="I50" s="906">
        <v>69</v>
      </c>
      <c r="J50" s="868">
        <v>0.8</v>
      </c>
      <c r="K50" s="844">
        <f t="shared" si="3"/>
        <v>47692800</v>
      </c>
      <c r="L50" s="869" t="e">
        <f>VLOOKUP(B50,'[3]vật kiến trúc 2026'!B34:$L$442,4,0)</f>
        <v>#REF!</v>
      </c>
    </row>
    <row r="51" spans="1:17" ht="40.5" hidden="1" customHeight="1" x14ac:dyDescent="0.25">
      <c r="A51" s="1176">
        <v>4</v>
      </c>
      <c r="B51" s="1508" t="str">
        <f>B50</f>
        <v>Giếng khoan Ф 140, ống chống nhựa</v>
      </c>
      <c r="C51" s="1508"/>
      <c r="D51" s="1508"/>
      <c r="E51" s="1508"/>
      <c r="F51" s="1106" t="str">
        <f>VLOOKUP(B51,'[3]vật kiến trúc 2026'!$B$3:$D$442,2,0)</f>
        <v>mét</v>
      </c>
      <c r="G51" s="1566">
        <f>VLOOKUP(B51,'[3]vật kiến trúc 2026'!B34:$D$442,3,0)</f>
        <v>864000</v>
      </c>
      <c r="H51" s="1566"/>
      <c r="I51" s="906">
        <v>48</v>
      </c>
      <c r="J51" s="868">
        <v>0.8</v>
      </c>
      <c r="K51" s="844">
        <f t="shared" si="3"/>
        <v>33177600</v>
      </c>
      <c r="L51" s="869" t="e">
        <f>VLOOKUP(B51,'[3]vật kiến trúc 2026'!B35:$L$442,4,0)</f>
        <v>#REF!</v>
      </c>
    </row>
    <row r="52" spans="1:17" ht="23.25" hidden="1" customHeight="1" x14ac:dyDescent="0.25">
      <c r="A52" s="1480" t="s">
        <v>85</v>
      </c>
      <c r="B52" s="1480"/>
      <c r="C52" s="1480"/>
      <c r="D52" s="1480"/>
      <c r="E52" s="1480"/>
      <c r="F52" s="1480"/>
      <c r="G52" s="1480"/>
      <c r="H52" s="1480"/>
      <c r="I52" s="1480"/>
      <c r="J52" s="1480"/>
      <c r="K52" s="871"/>
      <c r="L52" s="872"/>
    </row>
    <row r="53" spans="1:17" ht="46.5" customHeight="1" x14ac:dyDescent="0.25">
      <c r="A53" s="1481" t="s">
        <v>10573</v>
      </c>
      <c r="B53" s="1481"/>
      <c r="C53" s="1481"/>
      <c r="D53" s="1481"/>
      <c r="E53" s="1481"/>
      <c r="F53" s="1481"/>
      <c r="G53" s="1481"/>
      <c r="H53" s="1481"/>
      <c r="I53" s="1481"/>
      <c r="J53" s="1481"/>
      <c r="K53" s="1481"/>
      <c r="L53" s="1481"/>
      <c r="M53" s="928"/>
      <c r="N53" s="1107"/>
      <c r="O53" s="931"/>
    </row>
    <row r="54" spans="1:17" ht="56.25" customHeight="1" x14ac:dyDescent="0.25">
      <c r="A54" s="1167" t="s">
        <v>25</v>
      </c>
      <c r="B54" s="1480" t="s">
        <v>87</v>
      </c>
      <c r="C54" s="1480"/>
      <c r="D54" s="1480"/>
      <c r="E54" s="1480"/>
      <c r="F54" s="1167" t="s">
        <v>60</v>
      </c>
      <c r="G54" s="1167" t="s">
        <v>31</v>
      </c>
      <c r="H54" s="1170" t="s">
        <v>10516</v>
      </c>
      <c r="I54" s="865" t="s">
        <v>61</v>
      </c>
      <c r="J54" s="866" t="s">
        <v>34</v>
      </c>
      <c r="K54" s="1167" t="s">
        <v>35</v>
      </c>
      <c r="L54" s="853" t="s">
        <v>41</v>
      </c>
      <c r="M54" s="1091">
        <f>I36</f>
        <v>5294.7</v>
      </c>
      <c r="N54" s="1160">
        <f>M54*H55/10000</f>
        <v>1058.94</v>
      </c>
      <c r="O54" s="927"/>
      <c r="P54" s="928"/>
      <c r="Q54" s="1108"/>
    </row>
    <row r="55" spans="1:17" ht="40.5" customHeight="1" x14ac:dyDescent="0.25">
      <c r="A55" s="1178">
        <v>1</v>
      </c>
      <c r="B55" s="1474" t="str">
        <f>'CÂY TRỒNG 2026'!B9747</f>
        <v>Keo lá tràm &gt;20-25 cm</v>
      </c>
      <c r="C55" s="1475"/>
      <c r="D55" s="1475"/>
      <c r="E55" s="1476"/>
      <c r="F55" s="1106" t="str">
        <f>VLOOKUP(B55,'[3]CÂY TRỒNG 2026'!$B$3:$D$10269,2,0)</f>
        <v>cây</v>
      </c>
      <c r="G55" s="1106">
        <f>VLOOKUP(B55,'[3]CÂY TRỒNG 2026'!$B$3:$D$10269,3,0)</f>
        <v>163247</v>
      </c>
      <c r="H55" s="909">
        <f>VLOOKUP(B55,'CÂY TRỒNG 2026'!$B$3:$E$9990,4,0)</f>
        <v>2000</v>
      </c>
      <c r="I55" s="867">
        <v>20</v>
      </c>
      <c r="J55" s="727">
        <v>1</v>
      </c>
      <c r="K55" s="905">
        <f t="shared" ref="K55:K59" si="4">ROUND(G55*I55*J55,)</f>
        <v>3264940</v>
      </c>
      <c r="L55" s="1169"/>
      <c r="M55" s="1048">
        <f>I55*10000/H55</f>
        <v>100</v>
      </c>
      <c r="N55" s="1110"/>
      <c r="Q55" s="1111"/>
    </row>
    <row r="56" spans="1:17" ht="40.5" customHeight="1" x14ac:dyDescent="0.25">
      <c r="A56" s="1489">
        <v>2</v>
      </c>
      <c r="B56" s="1474" t="str">
        <f>'CÂY TRỒNG 2026'!B9745</f>
        <v>Keo lá tràm &gt;10-15 cm</v>
      </c>
      <c r="C56" s="1475"/>
      <c r="D56" s="1475"/>
      <c r="E56" s="1476"/>
      <c r="F56" s="1106" t="str">
        <f>VLOOKUP(B56,'[3]CÂY TRỒNG 2026'!$B$3:$D$10269,2,0)</f>
        <v>cây</v>
      </c>
      <c r="G56" s="1106">
        <f>VLOOKUP(B56,'[3]CÂY TRỒNG 2026'!$B$3:$D$10269,3,0)</f>
        <v>100410</v>
      </c>
      <c r="H56" s="909">
        <f>VLOOKUP(B56,'CÂY TRỒNG 2026'!$B$3:$E$9990,4,0)</f>
        <v>2000</v>
      </c>
      <c r="I56" s="867">
        <f>77-I55</f>
        <v>57</v>
      </c>
      <c r="J56" s="727">
        <v>1</v>
      </c>
      <c r="K56" s="905">
        <f t="shared" si="4"/>
        <v>5723370</v>
      </c>
      <c r="L56" s="1169"/>
      <c r="M56" s="1048">
        <f t="shared" ref="M56:M59" si="5">I56*10000/H56</f>
        <v>285</v>
      </c>
      <c r="N56" s="1110"/>
      <c r="Q56" s="1111"/>
    </row>
    <row r="57" spans="1:17" ht="40.5" customHeight="1" x14ac:dyDescent="0.25">
      <c r="A57" s="1490"/>
      <c r="B57" s="1474" t="str">
        <f>B56</f>
        <v>Keo lá tràm &gt;10-15 cm</v>
      </c>
      <c r="C57" s="1475"/>
      <c r="D57" s="1475"/>
      <c r="E57" s="1476"/>
      <c r="F57" s="1106" t="str">
        <f>VLOOKUP(B57,'[3]CÂY TRỒNG 2026'!$B$3:$D$10269,2,0)</f>
        <v>cây</v>
      </c>
      <c r="G57" s="1106">
        <f>VLOOKUP(B57,'[3]CÂY TRỒNG 2026'!$B$3:$D$10269,3,0)</f>
        <v>100410</v>
      </c>
      <c r="H57" s="909">
        <f>VLOOKUP(B57,'CÂY TRỒNG 2026'!$B$3:$E$9990,4,0)</f>
        <v>2000</v>
      </c>
      <c r="I57" s="867">
        <f>83-I56</f>
        <v>26</v>
      </c>
      <c r="J57" s="727">
        <v>0</v>
      </c>
      <c r="K57" s="905">
        <f t="shared" si="4"/>
        <v>0</v>
      </c>
      <c r="L57" s="1593" t="s">
        <v>10424</v>
      </c>
      <c r="M57" s="1048"/>
      <c r="N57" s="1110"/>
      <c r="Q57" s="1111"/>
    </row>
    <row r="58" spans="1:17" ht="40.5" customHeight="1" x14ac:dyDescent="0.25">
      <c r="A58" s="1178">
        <v>3</v>
      </c>
      <c r="B58" s="1474" t="str">
        <f>'CÂY TRỒNG 2026'!B9744</f>
        <v>Keo lá tràm &gt;5-10 cm</v>
      </c>
      <c r="C58" s="1475"/>
      <c r="D58" s="1475"/>
      <c r="E58" s="1476"/>
      <c r="F58" s="1106" t="str">
        <f>VLOOKUP(B58,'[3]CÂY TRỒNG 2026'!$B$3:$D$10269,2,0)</f>
        <v>cây</v>
      </c>
      <c r="G58" s="1106">
        <f>VLOOKUP(B58,'[3]CÂY TRỒNG 2026'!$B$3:$D$10269,3,0)</f>
        <v>22043</v>
      </c>
      <c r="H58" s="909">
        <f>VLOOKUP(B58,'CÂY TRỒNG 2026'!$B$3:$E$9990,4,0)</f>
        <v>2000</v>
      </c>
      <c r="I58" s="867">
        <v>45</v>
      </c>
      <c r="J58" s="727">
        <v>0</v>
      </c>
      <c r="K58" s="905">
        <f t="shared" si="4"/>
        <v>0</v>
      </c>
      <c r="L58" s="1594"/>
      <c r="M58" s="1048">
        <f t="shared" si="5"/>
        <v>225</v>
      </c>
      <c r="N58" s="1110"/>
      <c r="Q58" s="1111"/>
    </row>
    <row r="59" spans="1:17" ht="40.5" customHeight="1" x14ac:dyDescent="0.25">
      <c r="A59" s="1178">
        <v>4</v>
      </c>
      <c r="B59" s="1474" t="str">
        <f>'CÂY TRỒNG 2026'!B9744</f>
        <v>Keo lá tràm &gt;5-10 cm</v>
      </c>
      <c r="C59" s="1475"/>
      <c r="D59" s="1475"/>
      <c r="E59" s="1476"/>
      <c r="F59" s="1106" t="str">
        <f>VLOOKUP(B59,'[3]CÂY TRỒNG 2026'!$B$3:$D$10269,2,0)</f>
        <v>cây</v>
      </c>
      <c r="G59" s="1106">
        <f>VLOOKUP(B59,'[3]CÂY TRỒNG 2026'!$B$3:$D$10269,3,0)</f>
        <v>22043</v>
      </c>
      <c r="H59" s="909">
        <f>VLOOKUP(B59,'CÂY TRỒNG 2026'!$B$3:$E$9990,4,0)</f>
        <v>2000</v>
      </c>
      <c r="I59" s="867">
        <v>34</v>
      </c>
      <c r="J59" s="727">
        <v>0</v>
      </c>
      <c r="K59" s="905">
        <f t="shared" si="4"/>
        <v>0</v>
      </c>
      <c r="L59" s="1595"/>
      <c r="M59" s="1048">
        <f t="shared" si="5"/>
        <v>170</v>
      </c>
      <c r="N59" s="1110"/>
      <c r="Q59" s="1111"/>
    </row>
    <row r="60" spans="1:17" ht="28.5" customHeight="1" x14ac:dyDescent="0.25">
      <c r="A60" s="1480" t="s">
        <v>111</v>
      </c>
      <c r="B60" s="1480"/>
      <c r="C60" s="1480"/>
      <c r="D60" s="1480"/>
      <c r="E60" s="1480"/>
      <c r="F60" s="1480"/>
      <c r="G60" s="1480"/>
      <c r="H60" s="1480"/>
      <c r="I60" s="1480"/>
      <c r="J60" s="1480"/>
      <c r="K60" s="111">
        <f>SUM(K55:K59)</f>
        <v>8988310</v>
      </c>
      <c r="L60" s="872"/>
      <c r="M60" s="1112">
        <f>SUM(M55:M59)</f>
        <v>780</v>
      </c>
      <c r="N60" s="1091"/>
    </row>
    <row r="61" spans="1:17" ht="41.25" customHeight="1" x14ac:dyDescent="0.25">
      <c r="A61" s="1481" t="s">
        <v>10429</v>
      </c>
      <c r="B61" s="1482"/>
      <c r="C61" s="1482"/>
      <c r="D61" s="1482"/>
      <c r="E61" s="1482"/>
      <c r="F61" s="1482"/>
      <c r="G61" s="1482"/>
      <c r="H61" s="1482"/>
      <c r="I61" s="1482"/>
      <c r="J61" s="1482"/>
      <c r="K61" s="111">
        <f>IF(K36+K45+K52+K60&lt;20000000,2000000,IF(K36+K45+K52+K60&lt;50000000,4000000,IF(K36+K45+K52+K60&lt;100000000,8000000,IF(K36+K45+K52+K60&lt;200000000,12000000,IF(K36+K45+K52+K60&lt;500000000,16000000,20000000)))))</f>
        <v>20000000</v>
      </c>
      <c r="L61" s="112" t="s">
        <v>113</v>
      </c>
      <c r="N61" s="1113"/>
    </row>
    <row r="62" spans="1:17" ht="30" customHeight="1" x14ac:dyDescent="0.25">
      <c r="A62" s="1480" t="s">
        <v>10574</v>
      </c>
      <c r="B62" s="1480"/>
      <c r="C62" s="1480"/>
      <c r="D62" s="1480"/>
      <c r="E62" s="1480"/>
      <c r="F62" s="1480"/>
      <c r="G62" s="1480"/>
      <c r="H62" s="1480"/>
      <c r="I62" s="1480"/>
      <c r="J62" s="1480"/>
      <c r="K62" s="875">
        <f>K61+K60+K52+K36+K45</f>
        <v>591505362</v>
      </c>
      <c r="L62" s="872"/>
      <c r="M62" s="1114">
        <f>K61+K45+K36+K60+K52</f>
        <v>591505362</v>
      </c>
    </row>
    <row r="63" spans="1:17" s="116" customFormat="1" ht="37.5" customHeight="1" x14ac:dyDescent="0.25">
      <c r="A63" s="1483" t="s">
        <v>115</v>
      </c>
      <c r="B63" s="1483"/>
      <c r="C63" s="1483"/>
      <c r="D63" s="1483"/>
      <c r="E63" s="1483"/>
      <c r="F63" s="1483"/>
      <c r="G63" s="1483"/>
      <c r="H63" s="1483"/>
      <c r="I63" s="1483"/>
      <c r="J63" s="1483"/>
      <c r="K63" s="1483"/>
      <c r="L63" s="1483"/>
      <c r="M63" s="1163"/>
      <c r="O63" s="876"/>
      <c r="P63" s="876"/>
    </row>
    <row r="64" spans="1:17" s="119" customFormat="1" ht="37.5" customHeight="1" x14ac:dyDescent="0.25">
      <c r="A64" s="1479" t="s">
        <v>10375</v>
      </c>
      <c r="B64" s="1479"/>
      <c r="C64" s="1479"/>
      <c r="D64" s="1479"/>
      <c r="E64" s="1479"/>
      <c r="F64" s="1479"/>
      <c r="G64" s="1479"/>
      <c r="H64" s="1479"/>
      <c r="I64" s="1479"/>
      <c r="J64" s="1479"/>
      <c r="K64" s="1479"/>
      <c r="L64" s="1479"/>
      <c r="M64" s="1168"/>
      <c r="O64" s="876"/>
      <c r="P64" s="876"/>
    </row>
    <row r="65" spans="1:16" s="119" customFormat="1" ht="54" customHeight="1" x14ac:dyDescent="0.25">
      <c r="A65" s="1479" t="s">
        <v>117</v>
      </c>
      <c r="B65" s="1479"/>
      <c r="C65" s="1479"/>
      <c r="D65" s="1479"/>
      <c r="E65" s="1479"/>
      <c r="F65" s="1479"/>
      <c r="G65" s="1479"/>
      <c r="H65" s="1479"/>
      <c r="I65" s="1479"/>
      <c r="J65" s="1479"/>
      <c r="K65" s="877">
        <f>K62</f>
        <v>591505362</v>
      </c>
      <c r="L65" s="1166" t="s">
        <v>118</v>
      </c>
      <c r="M65" s="1168"/>
      <c r="O65" s="876"/>
      <c r="P65" s="876"/>
    </row>
    <row r="66" spans="1:16" s="119" customFormat="1" ht="14.25" x14ac:dyDescent="0.25">
      <c r="A66" s="1479" t="s">
        <v>119</v>
      </c>
      <c r="B66" s="1479"/>
      <c r="C66" s="1479"/>
      <c r="D66" s="1479"/>
      <c r="E66" s="1479"/>
      <c r="F66" s="1479"/>
      <c r="G66" s="1479"/>
      <c r="H66" s="1479"/>
      <c r="I66" s="1479"/>
      <c r="J66" s="1479"/>
      <c r="K66" s="1479"/>
      <c r="L66" s="1479"/>
      <c r="M66" s="1168"/>
      <c r="O66" s="876"/>
      <c r="P66" s="876"/>
    </row>
    <row r="67" spans="1:16" s="1115" customFormat="1" ht="15" customHeight="1" x14ac:dyDescent="0.25">
      <c r="A67" s="1484" t="s">
        <v>120</v>
      </c>
      <c r="B67" s="1484"/>
      <c r="C67" s="1484"/>
      <c r="D67" s="879"/>
      <c r="E67" s="879"/>
      <c r="F67" s="1485" t="s">
        <v>10444</v>
      </c>
      <c r="G67" s="1485"/>
      <c r="H67" s="1485"/>
      <c r="I67" s="1485"/>
      <c r="J67" s="1485"/>
      <c r="K67" s="879"/>
      <c r="L67" s="1168" t="s">
        <v>122</v>
      </c>
      <c r="M67" s="1168"/>
      <c r="O67" s="753"/>
      <c r="P67" s="753"/>
    </row>
    <row r="68" spans="1:16" s="1115" customFormat="1" x14ac:dyDescent="0.25">
      <c r="A68" s="880"/>
      <c r="B68" s="880"/>
      <c r="C68" s="880"/>
      <c r="L68" s="1168" t="s">
        <v>123</v>
      </c>
      <c r="M68" s="756"/>
      <c r="O68" s="753"/>
      <c r="P68" s="753"/>
    </row>
    <row r="69" spans="1:16" s="1115" customFormat="1" x14ac:dyDescent="0.25">
      <c r="A69" s="881"/>
      <c r="B69" s="761"/>
      <c r="C69" s="761"/>
      <c r="G69" s="761"/>
      <c r="H69" s="761"/>
      <c r="I69" s="882"/>
      <c r="L69" s="883"/>
      <c r="M69" s="761"/>
      <c r="O69" s="753"/>
      <c r="P69" s="753"/>
    </row>
    <row r="70" spans="1:16" s="1115" customFormat="1" x14ac:dyDescent="0.25">
      <c r="A70" s="881"/>
      <c r="B70" s="761"/>
      <c r="C70" s="761"/>
      <c r="G70" s="761"/>
      <c r="H70" s="761"/>
      <c r="I70" s="882"/>
      <c r="L70" s="883"/>
      <c r="M70" s="761"/>
      <c r="O70" s="753"/>
      <c r="P70" s="753"/>
    </row>
    <row r="71" spans="1:16" s="1115" customFormat="1" x14ac:dyDescent="0.25">
      <c r="A71" s="881"/>
      <c r="B71" s="761"/>
      <c r="C71" s="761"/>
      <c r="G71" s="761"/>
      <c r="H71" s="761"/>
      <c r="I71" s="882"/>
      <c r="L71" s="883"/>
      <c r="M71" s="761"/>
      <c r="O71" s="753"/>
      <c r="P71" s="753"/>
    </row>
    <row r="72" spans="1:16" s="1115" customFormat="1" x14ac:dyDescent="0.25">
      <c r="A72" s="881"/>
      <c r="B72" s="761"/>
      <c r="C72" s="761"/>
      <c r="G72" s="761"/>
      <c r="H72" s="761"/>
      <c r="I72" s="882"/>
      <c r="L72" s="883"/>
      <c r="M72" s="761"/>
      <c r="O72" s="753"/>
      <c r="P72" s="753"/>
    </row>
    <row r="73" spans="1:16" s="1115" customFormat="1" x14ac:dyDescent="0.25">
      <c r="A73" s="881"/>
      <c r="B73" s="761"/>
      <c r="C73" s="761"/>
      <c r="G73" s="761"/>
      <c r="H73" s="761"/>
      <c r="I73" s="882"/>
      <c r="L73" s="883"/>
      <c r="M73" s="761"/>
      <c r="O73" s="753"/>
      <c r="P73" s="753"/>
    </row>
    <row r="74" spans="1:16" s="1115" customFormat="1" x14ac:dyDescent="0.25">
      <c r="A74" s="881"/>
      <c r="B74" s="761"/>
      <c r="C74" s="761"/>
      <c r="G74" s="761"/>
      <c r="H74" s="761"/>
      <c r="I74" s="882"/>
      <c r="L74" s="883"/>
      <c r="M74" s="761"/>
      <c r="O74" s="753"/>
      <c r="P74" s="753"/>
    </row>
    <row r="75" spans="1:16" s="1115" customFormat="1" ht="22.5" customHeight="1" x14ac:dyDescent="0.25">
      <c r="A75" s="1486" t="s">
        <v>125</v>
      </c>
      <c r="B75" s="1486"/>
      <c r="C75" s="1486"/>
      <c r="D75" s="879"/>
      <c r="E75" s="879"/>
      <c r="F75" s="1485" t="s">
        <v>126</v>
      </c>
      <c r="G75" s="1485"/>
      <c r="H75" s="1485"/>
      <c r="I75" s="1485" t="s">
        <v>126</v>
      </c>
      <c r="J75" s="1485"/>
      <c r="K75" s="879"/>
      <c r="L75" s="1168" t="s">
        <v>127</v>
      </c>
      <c r="M75" s="756"/>
      <c r="O75" s="753"/>
      <c r="P75" s="753"/>
    </row>
  </sheetData>
  <mergeCells count="83">
    <mergeCell ref="N10:T10"/>
    <mergeCell ref="A2:G2"/>
    <mergeCell ref="I2:L2"/>
    <mergeCell ref="A3:G3"/>
    <mergeCell ref="I3:L3"/>
    <mergeCell ref="I5:L5"/>
    <mergeCell ref="A6:L6"/>
    <mergeCell ref="I19:J19"/>
    <mergeCell ref="A7:L7"/>
    <mergeCell ref="E8:L8"/>
    <mergeCell ref="A9:D9"/>
    <mergeCell ref="E9:G9"/>
    <mergeCell ref="A10:B10"/>
    <mergeCell ref="E12:L12"/>
    <mergeCell ref="E15:L15"/>
    <mergeCell ref="A16:L16"/>
    <mergeCell ref="A17:L17"/>
    <mergeCell ref="I18:J18"/>
    <mergeCell ref="A36:H36"/>
    <mergeCell ref="A37:K37"/>
    <mergeCell ref="B38:H38"/>
    <mergeCell ref="I38:L38"/>
    <mergeCell ref="G39:H39"/>
    <mergeCell ref="I36:J36"/>
    <mergeCell ref="G40:H40"/>
    <mergeCell ref="A41:H41"/>
    <mergeCell ref="B42:H42"/>
    <mergeCell ref="I42:L42"/>
    <mergeCell ref="B43:C43"/>
    <mergeCell ref="G43:H43"/>
    <mergeCell ref="B44:C44"/>
    <mergeCell ref="G44:H44"/>
    <mergeCell ref="A45:J45"/>
    <mergeCell ref="A46:L46"/>
    <mergeCell ref="B47:E47"/>
    <mergeCell ref="G47:H47"/>
    <mergeCell ref="A62:J62"/>
    <mergeCell ref="A63:L63"/>
    <mergeCell ref="A64:L64"/>
    <mergeCell ref="A65:J65"/>
    <mergeCell ref="A56:A57"/>
    <mergeCell ref="B56:E56"/>
    <mergeCell ref="B57:E57"/>
    <mergeCell ref="L57:L59"/>
    <mergeCell ref="B58:E58"/>
    <mergeCell ref="B59:E59"/>
    <mergeCell ref="I23:J23"/>
    <mergeCell ref="I24:J24"/>
    <mergeCell ref="A60:J60"/>
    <mergeCell ref="A61:J61"/>
    <mergeCell ref="B51:E51"/>
    <mergeCell ref="G51:H51"/>
    <mergeCell ref="A52:J52"/>
    <mergeCell ref="A53:L53"/>
    <mergeCell ref="B54:E54"/>
    <mergeCell ref="B55:E55"/>
    <mergeCell ref="B48:E48"/>
    <mergeCell ref="G48:H48"/>
    <mergeCell ref="B49:E49"/>
    <mergeCell ref="G49:H49"/>
    <mergeCell ref="B50:E50"/>
    <mergeCell ref="G50:H50"/>
    <mergeCell ref="A66:L66"/>
    <mergeCell ref="A67:C67"/>
    <mergeCell ref="F67:J67"/>
    <mergeCell ref="A75:C75"/>
    <mergeCell ref="F75:J75"/>
    <mergeCell ref="L26:L35"/>
    <mergeCell ref="L19:L23"/>
    <mergeCell ref="I31:J31"/>
    <mergeCell ref="I32:J32"/>
    <mergeCell ref="I33:J33"/>
    <mergeCell ref="I34:J34"/>
    <mergeCell ref="I35:J35"/>
    <mergeCell ref="I25:J25"/>
    <mergeCell ref="I26:J26"/>
    <mergeCell ref="I27:J27"/>
    <mergeCell ref="I28:J28"/>
    <mergeCell ref="I29:J29"/>
    <mergeCell ref="I30:J30"/>
    <mergeCell ref="I20:J20"/>
    <mergeCell ref="I21:J21"/>
    <mergeCell ref="I22:J22"/>
  </mergeCells>
  <pageMargins left="0.51181102362204722" right="0.19685039370078741" top="0.19685039370078741" bottom="0.19685039370078741" header="0.19685039370078741" footer="0.23622047244094491"/>
  <pageSetup paperSize="9" scale="70" fitToHeight="0"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56"/>
  <sheetViews>
    <sheetView topLeftCell="A15" zoomScaleNormal="100" workbookViewId="0">
      <selection activeCell="I19" sqref="A19:L35"/>
    </sheetView>
  </sheetViews>
  <sheetFormatPr defaultRowHeight="15" x14ac:dyDescent="0.25"/>
  <cols>
    <col min="1" max="1" width="5" style="1" customWidth="1"/>
    <col min="2" max="2" width="8.42578125" style="1" customWidth="1"/>
    <col min="3" max="3" width="8.7109375" style="1" customWidth="1"/>
    <col min="4" max="4" width="8.5703125" style="1" customWidth="1"/>
    <col min="5" max="5" width="10.85546875" style="1" customWidth="1"/>
    <col min="6" max="6" width="8.7109375" style="2" customWidth="1"/>
    <col min="7" max="7" width="10.140625" style="1" customWidth="1"/>
    <col min="8" max="8" width="7.140625" style="1" customWidth="1"/>
    <col min="9" max="9" width="13.28515625" style="3" customWidth="1"/>
    <col min="10" max="10" width="7.5703125" style="2" customWidth="1"/>
    <col min="11" max="11" width="15.42578125" style="1" bestFit="1" customWidth="1"/>
    <col min="12" max="12" width="30.5703125" style="130" customWidth="1"/>
    <col min="13" max="13" width="20.42578125" style="1" bestFit="1" customWidth="1"/>
    <col min="14" max="14" width="33" style="1" customWidth="1"/>
    <col min="15" max="15" width="10.42578125" style="753" bestFit="1" customWidth="1"/>
    <col min="16" max="16" width="10.5703125" style="753" bestFit="1" customWidth="1"/>
    <col min="17" max="257" width="9.140625" style="1"/>
    <col min="258" max="258" width="5" style="1" customWidth="1"/>
    <col min="259" max="259" width="8.42578125" style="1" customWidth="1"/>
    <col min="260" max="260" width="8.7109375" style="1" customWidth="1"/>
    <col min="261" max="261" width="6.42578125" style="1" customWidth="1"/>
    <col min="262" max="262" width="7.140625" style="1" customWidth="1"/>
    <col min="263" max="263" width="7.5703125" style="1" customWidth="1"/>
    <col min="264" max="264" width="10.140625" style="1" customWidth="1"/>
    <col min="265" max="265" width="13.28515625" style="1" customWidth="1"/>
    <col min="266" max="266" width="7.5703125" style="1" customWidth="1"/>
    <col min="267" max="267" width="14" style="1" customWidth="1"/>
    <col min="268" max="268" width="30.5703125" style="1" customWidth="1"/>
    <col min="269" max="269" width="20.42578125" style="1" bestFit="1" customWidth="1"/>
    <col min="270" max="270" width="33" style="1" customWidth="1"/>
    <col min="271" max="271" width="10.42578125" style="1" bestFit="1" customWidth="1"/>
    <col min="272" max="272" width="10.5703125" style="1" bestFit="1" customWidth="1"/>
    <col min="273" max="513" width="9.140625" style="1"/>
    <col min="514" max="514" width="5" style="1" customWidth="1"/>
    <col min="515" max="515" width="8.42578125" style="1" customWidth="1"/>
    <col min="516" max="516" width="8.7109375" style="1" customWidth="1"/>
    <col min="517" max="517" width="6.42578125" style="1" customWidth="1"/>
    <col min="518" max="518" width="7.140625" style="1" customWidth="1"/>
    <col min="519" max="519" width="7.5703125" style="1" customWidth="1"/>
    <col min="520" max="520" width="10.140625" style="1" customWidth="1"/>
    <col min="521" max="521" width="13.28515625" style="1" customWidth="1"/>
    <col min="522" max="522" width="7.5703125" style="1" customWidth="1"/>
    <col min="523" max="523" width="14" style="1" customWidth="1"/>
    <col min="524" max="524" width="30.5703125" style="1" customWidth="1"/>
    <col min="525" max="525" width="20.42578125" style="1" bestFit="1" customWidth="1"/>
    <col min="526" max="526" width="33" style="1" customWidth="1"/>
    <col min="527" max="527" width="10.42578125" style="1" bestFit="1" customWidth="1"/>
    <col min="528" max="528" width="10.5703125" style="1" bestFit="1" customWidth="1"/>
    <col min="529" max="769" width="9.140625" style="1"/>
    <col min="770" max="770" width="5" style="1" customWidth="1"/>
    <col min="771" max="771" width="8.42578125" style="1" customWidth="1"/>
    <col min="772" max="772" width="8.7109375" style="1" customWidth="1"/>
    <col min="773" max="773" width="6.42578125" style="1" customWidth="1"/>
    <col min="774" max="774" width="7.140625" style="1" customWidth="1"/>
    <col min="775" max="775" width="7.5703125" style="1" customWidth="1"/>
    <col min="776" max="776" width="10.140625" style="1" customWidth="1"/>
    <col min="777" max="777" width="13.28515625" style="1" customWidth="1"/>
    <col min="778" max="778" width="7.5703125" style="1" customWidth="1"/>
    <col min="779" max="779" width="14" style="1" customWidth="1"/>
    <col min="780" max="780" width="30.5703125" style="1" customWidth="1"/>
    <col min="781" max="781" width="20.42578125" style="1" bestFit="1" customWidth="1"/>
    <col min="782" max="782" width="33" style="1" customWidth="1"/>
    <col min="783" max="783" width="10.42578125" style="1" bestFit="1" customWidth="1"/>
    <col min="784" max="784" width="10.5703125" style="1" bestFit="1" customWidth="1"/>
    <col min="785" max="1025" width="9.140625" style="1"/>
    <col min="1026" max="1026" width="5" style="1" customWidth="1"/>
    <col min="1027" max="1027" width="8.42578125" style="1" customWidth="1"/>
    <col min="1028" max="1028" width="8.7109375" style="1" customWidth="1"/>
    <col min="1029" max="1029" width="6.42578125" style="1" customWidth="1"/>
    <col min="1030" max="1030" width="7.140625" style="1" customWidth="1"/>
    <col min="1031" max="1031" width="7.5703125" style="1" customWidth="1"/>
    <col min="1032" max="1032" width="10.140625" style="1" customWidth="1"/>
    <col min="1033" max="1033" width="13.28515625" style="1" customWidth="1"/>
    <col min="1034" max="1034" width="7.5703125" style="1" customWidth="1"/>
    <col min="1035" max="1035" width="14" style="1" customWidth="1"/>
    <col min="1036" max="1036" width="30.5703125" style="1" customWidth="1"/>
    <col min="1037" max="1037" width="20.42578125" style="1" bestFit="1" customWidth="1"/>
    <col min="1038" max="1038" width="33" style="1" customWidth="1"/>
    <col min="1039" max="1039" width="10.42578125" style="1" bestFit="1" customWidth="1"/>
    <col min="1040" max="1040" width="10.5703125" style="1" bestFit="1" customWidth="1"/>
    <col min="1041" max="1281" width="9.140625" style="1"/>
    <col min="1282" max="1282" width="5" style="1" customWidth="1"/>
    <col min="1283" max="1283" width="8.42578125" style="1" customWidth="1"/>
    <col min="1284" max="1284" width="8.7109375" style="1" customWidth="1"/>
    <col min="1285" max="1285" width="6.42578125" style="1" customWidth="1"/>
    <col min="1286" max="1286" width="7.140625" style="1" customWidth="1"/>
    <col min="1287" max="1287" width="7.5703125" style="1" customWidth="1"/>
    <col min="1288" max="1288" width="10.140625" style="1" customWidth="1"/>
    <col min="1289" max="1289" width="13.28515625" style="1" customWidth="1"/>
    <col min="1290" max="1290" width="7.5703125" style="1" customWidth="1"/>
    <col min="1291" max="1291" width="14" style="1" customWidth="1"/>
    <col min="1292" max="1292" width="30.5703125" style="1" customWidth="1"/>
    <col min="1293" max="1293" width="20.42578125" style="1" bestFit="1" customWidth="1"/>
    <col min="1294" max="1294" width="33" style="1" customWidth="1"/>
    <col min="1295" max="1295" width="10.42578125" style="1" bestFit="1" customWidth="1"/>
    <col min="1296" max="1296" width="10.5703125" style="1" bestFit="1" customWidth="1"/>
    <col min="1297" max="1537" width="9.140625" style="1"/>
    <col min="1538" max="1538" width="5" style="1" customWidth="1"/>
    <col min="1539" max="1539" width="8.42578125" style="1" customWidth="1"/>
    <col min="1540" max="1540" width="8.7109375" style="1" customWidth="1"/>
    <col min="1541" max="1541" width="6.42578125" style="1" customWidth="1"/>
    <col min="1542" max="1542" width="7.140625" style="1" customWidth="1"/>
    <col min="1543" max="1543" width="7.5703125" style="1" customWidth="1"/>
    <col min="1544" max="1544" width="10.140625" style="1" customWidth="1"/>
    <col min="1545" max="1545" width="13.28515625" style="1" customWidth="1"/>
    <col min="1546" max="1546" width="7.5703125" style="1" customWidth="1"/>
    <col min="1547" max="1547" width="14" style="1" customWidth="1"/>
    <col min="1548" max="1548" width="30.5703125" style="1" customWidth="1"/>
    <col min="1549" max="1549" width="20.42578125" style="1" bestFit="1" customWidth="1"/>
    <col min="1550" max="1550" width="33" style="1" customWidth="1"/>
    <col min="1551" max="1551" width="10.42578125" style="1" bestFit="1" customWidth="1"/>
    <col min="1552" max="1552" width="10.5703125" style="1" bestFit="1" customWidth="1"/>
    <col min="1553" max="1793" width="9.140625" style="1"/>
    <col min="1794" max="1794" width="5" style="1" customWidth="1"/>
    <col min="1795" max="1795" width="8.42578125" style="1" customWidth="1"/>
    <col min="1796" max="1796" width="8.7109375" style="1" customWidth="1"/>
    <col min="1797" max="1797" width="6.42578125" style="1" customWidth="1"/>
    <col min="1798" max="1798" width="7.140625" style="1" customWidth="1"/>
    <col min="1799" max="1799" width="7.5703125" style="1" customWidth="1"/>
    <col min="1800" max="1800" width="10.140625" style="1" customWidth="1"/>
    <col min="1801" max="1801" width="13.28515625" style="1" customWidth="1"/>
    <col min="1802" max="1802" width="7.5703125" style="1" customWidth="1"/>
    <col min="1803" max="1803" width="14" style="1" customWidth="1"/>
    <col min="1804" max="1804" width="30.5703125" style="1" customWidth="1"/>
    <col min="1805" max="1805" width="20.42578125" style="1" bestFit="1" customWidth="1"/>
    <col min="1806" max="1806" width="33" style="1" customWidth="1"/>
    <col min="1807" max="1807" width="10.42578125" style="1" bestFit="1" customWidth="1"/>
    <col min="1808" max="1808" width="10.5703125" style="1" bestFit="1" customWidth="1"/>
    <col min="1809" max="2049" width="9.140625" style="1"/>
    <col min="2050" max="2050" width="5" style="1" customWidth="1"/>
    <col min="2051" max="2051" width="8.42578125" style="1" customWidth="1"/>
    <col min="2052" max="2052" width="8.7109375" style="1" customWidth="1"/>
    <col min="2053" max="2053" width="6.42578125" style="1" customWidth="1"/>
    <col min="2054" max="2054" width="7.140625" style="1" customWidth="1"/>
    <col min="2055" max="2055" width="7.5703125" style="1" customWidth="1"/>
    <col min="2056" max="2056" width="10.140625" style="1" customWidth="1"/>
    <col min="2057" max="2057" width="13.28515625" style="1" customWidth="1"/>
    <col min="2058" max="2058" width="7.5703125" style="1" customWidth="1"/>
    <col min="2059" max="2059" width="14" style="1" customWidth="1"/>
    <col min="2060" max="2060" width="30.5703125" style="1" customWidth="1"/>
    <col min="2061" max="2061" width="20.42578125" style="1" bestFit="1" customWidth="1"/>
    <col min="2062" max="2062" width="33" style="1" customWidth="1"/>
    <col min="2063" max="2063" width="10.42578125" style="1" bestFit="1" customWidth="1"/>
    <col min="2064" max="2064" width="10.5703125" style="1" bestFit="1" customWidth="1"/>
    <col min="2065" max="2305" width="9.140625" style="1"/>
    <col min="2306" max="2306" width="5" style="1" customWidth="1"/>
    <col min="2307" max="2307" width="8.42578125" style="1" customWidth="1"/>
    <col min="2308" max="2308" width="8.7109375" style="1" customWidth="1"/>
    <col min="2309" max="2309" width="6.42578125" style="1" customWidth="1"/>
    <col min="2310" max="2310" width="7.140625" style="1" customWidth="1"/>
    <col min="2311" max="2311" width="7.5703125" style="1" customWidth="1"/>
    <col min="2312" max="2312" width="10.140625" style="1" customWidth="1"/>
    <col min="2313" max="2313" width="13.28515625" style="1" customWidth="1"/>
    <col min="2314" max="2314" width="7.5703125" style="1" customWidth="1"/>
    <col min="2315" max="2315" width="14" style="1" customWidth="1"/>
    <col min="2316" max="2316" width="30.5703125" style="1" customWidth="1"/>
    <col min="2317" max="2317" width="20.42578125" style="1" bestFit="1" customWidth="1"/>
    <col min="2318" max="2318" width="33" style="1" customWidth="1"/>
    <col min="2319" max="2319" width="10.42578125" style="1" bestFit="1" customWidth="1"/>
    <col min="2320" max="2320" width="10.5703125" style="1" bestFit="1" customWidth="1"/>
    <col min="2321" max="2561" width="9.140625" style="1"/>
    <col min="2562" max="2562" width="5" style="1" customWidth="1"/>
    <col min="2563" max="2563" width="8.42578125" style="1" customWidth="1"/>
    <col min="2564" max="2564" width="8.7109375" style="1" customWidth="1"/>
    <col min="2565" max="2565" width="6.42578125" style="1" customWidth="1"/>
    <col min="2566" max="2566" width="7.140625" style="1" customWidth="1"/>
    <col min="2567" max="2567" width="7.5703125" style="1" customWidth="1"/>
    <col min="2568" max="2568" width="10.140625" style="1" customWidth="1"/>
    <col min="2569" max="2569" width="13.28515625" style="1" customWidth="1"/>
    <col min="2570" max="2570" width="7.5703125" style="1" customWidth="1"/>
    <col min="2571" max="2571" width="14" style="1" customWidth="1"/>
    <col min="2572" max="2572" width="30.5703125" style="1" customWidth="1"/>
    <col min="2573" max="2573" width="20.42578125" style="1" bestFit="1" customWidth="1"/>
    <col min="2574" max="2574" width="33" style="1" customWidth="1"/>
    <col min="2575" max="2575" width="10.42578125" style="1" bestFit="1" customWidth="1"/>
    <col min="2576" max="2576" width="10.5703125" style="1" bestFit="1" customWidth="1"/>
    <col min="2577" max="2817" width="9.140625" style="1"/>
    <col min="2818" max="2818" width="5" style="1" customWidth="1"/>
    <col min="2819" max="2819" width="8.42578125" style="1" customWidth="1"/>
    <col min="2820" max="2820" width="8.7109375" style="1" customWidth="1"/>
    <col min="2821" max="2821" width="6.42578125" style="1" customWidth="1"/>
    <col min="2822" max="2822" width="7.140625" style="1" customWidth="1"/>
    <col min="2823" max="2823" width="7.5703125" style="1" customWidth="1"/>
    <col min="2824" max="2824" width="10.140625" style="1" customWidth="1"/>
    <col min="2825" max="2825" width="13.28515625" style="1" customWidth="1"/>
    <col min="2826" max="2826" width="7.5703125" style="1" customWidth="1"/>
    <col min="2827" max="2827" width="14" style="1" customWidth="1"/>
    <col min="2828" max="2828" width="30.5703125" style="1" customWidth="1"/>
    <col min="2829" max="2829" width="20.42578125" style="1" bestFit="1" customWidth="1"/>
    <col min="2830" max="2830" width="33" style="1" customWidth="1"/>
    <col min="2831" max="2831" width="10.42578125" style="1" bestFit="1" customWidth="1"/>
    <col min="2832" max="2832" width="10.5703125" style="1" bestFit="1" customWidth="1"/>
    <col min="2833" max="3073" width="9.140625" style="1"/>
    <col min="3074" max="3074" width="5" style="1" customWidth="1"/>
    <col min="3075" max="3075" width="8.42578125" style="1" customWidth="1"/>
    <col min="3076" max="3076" width="8.7109375" style="1" customWidth="1"/>
    <col min="3077" max="3077" width="6.42578125" style="1" customWidth="1"/>
    <col min="3078" max="3078" width="7.140625" style="1" customWidth="1"/>
    <col min="3079" max="3079" width="7.5703125" style="1" customWidth="1"/>
    <col min="3080" max="3080" width="10.140625" style="1" customWidth="1"/>
    <col min="3081" max="3081" width="13.28515625" style="1" customWidth="1"/>
    <col min="3082" max="3082" width="7.5703125" style="1" customWidth="1"/>
    <col min="3083" max="3083" width="14" style="1" customWidth="1"/>
    <col min="3084" max="3084" width="30.5703125" style="1" customWidth="1"/>
    <col min="3085" max="3085" width="20.42578125" style="1" bestFit="1" customWidth="1"/>
    <col min="3086" max="3086" width="33" style="1" customWidth="1"/>
    <col min="3087" max="3087" width="10.42578125" style="1" bestFit="1" customWidth="1"/>
    <col min="3088" max="3088" width="10.5703125" style="1" bestFit="1" customWidth="1"/>
    <col min="3089" max="3329" width="9.140625" style="1"/>
    <col min="3330" max="3330" width="5" style="1" customWidth="1"/>
    <col min="3331" max="3331" width="8.42578125" style="1" customWidth="1"/>
    <col min="3332" max="3332" width="8.7109375" style="1" customWidth="1"/>
    <col min="3333" max="3333" width="6.42578125" style="1" customWidth="1"/>
    <col min="3334" max="3334" width="7.140625" style="1" customWidth="1"/>
    <col min="3335" max="3335" width="7.5703125" style="1" customWidth="1"/>
    <col min="3336" max="3336" width="10.140625" style="1" customWidth="1"/>
    <col min="3337" max="3337" width="13.28515625" style="1" customWidth="1"/>
    <col min="3338" max="3338" width="7.5703125" style="1" customWidth="1"/>
    <col min="3339" max="3339" width="14" style="1" customWidth="1"/>
    <col min="3340" max="3340" width="30.5703125" style="1" customWidth="1"/>
    <col min="3341" max="3341" width="20.42578125" style="1" bestFit="1" customWidth="1"/>
    <col min="3342" max="3342" width="33" style="1" customWidth="1"/>
    <col min="3343" max="3343" width="10.42578125" style="1" bestFit="1" customWidth="1"/>
    <col min="3344" max="3344" width="10.5703125" style="1" bestFit="1" customWidth="1"/>
    <col min="3345" max="3585" width="9.140625" style="1"/>
    <col min="3586" max="3586" width="5" style="1" customWidth="1"/>
    <col min="3587" max="3587" width="8.42578125" style="1" customWidth="1"/>
    <col min="3588" max="3588" width="8.7109375" style="1" customWidth="1"/>
    <col min="3589" max="3589" width="6.42578125" style="1" customWidth="1"/>
    <col min="3590" max="3590" width="7.140625" style="1" customWidth="1"/>
    <col min="3591" max="3591" width="7.5703125" style="1" customWidth="1"/>
    <col min="3592" max="3592" width="10.140625" style="1" customWidth="1"/>
    <col min="3593" max="3593" width="13.28515625" style="1" customWidth="1"/>
    <col min="3594" max="3594" width="7.5703125" style="1" customWidth="1"/>
    <col min="3595" max="3595" width="14" style="1" customWidth="1"/>
    <col min="3596" max="3596" width="30.5703125" style="1" customWidth="1"/>
    <col min="3597" max="3597" width="20.42578125" style="1" bestFit="1" customWidth="1"/>
    <col min="3598" max="3598" width="33" style="1" customWidth="1"/>
    <col min="3599" max="3599" width="10.42578125" style="1" bestFit="1" customWidth="1"/>
    <col min="3600" max="3600" width="10.5703125" style="1" bestFit="1" customWidth="1"/>
    <col min="3601" max="3841" width="9.140625" style="1"/>
    <col min="3842" max="3842" width="5" style="1" customWidth="1"/>
    <col min="3843" max="3843" width="8.42578125" style="1" customWidth="1"/>
    <col min="3844" max="3844" width="8.7109375" style="1" customWidth="1"/>
    <col min="3845" max="3845" width="6.42578125" style="1" customWidth="1"/>
    <col min="3846" max="3846" width="7.140625" style="1" customWidth="1"/>
    <col min="3847" max="3847" width="7.5703125" style="1" customWidth="1"/>
    <col min="3848" max="3848" width="10.140625" style="1" customWidth="1"/>
    <col min="3849" max="3849" width="13.28515625" style="1" customWidth="1"/>
    <col min="3850" max="3850" width="7.5703125" style="1" customWidth="1"/>
    <col min="3851" max="3851" width="14" style="1" customWidth="1"/>
    <col min="3852" max="3852" width="30.5703125" style="1" customWidth="1"/>
    <col min="3853" max="3853" width="20.42578125" style="1" bestFit="1" customWidth="1"/>
    <col min="3854" max="3854" width="33" style="1" customWidth="1"/>
    <col min="3855" max="3855" width="10.42578125" style="1" bestFit="1" customWidth="1"/>
    <col min="3856" max="3856" width="10.5703125" style="1" bestFit="1" customWidth="1"/>
    <col min="3857" max="4097" width="9.140625" style="1"/>
    <col min="4098" max="4098" width="5" style="1" customWidth="1"/>
    <col min="4099" max="4099" width="8.42578125" style="1" customWidth="1"/>
    <col min="4100" max="4100" width="8.7109375" style="1" customWidth="1"/>
    <col min="4101" max="4101" width="6.42578125" style="1" customWidth="1"/>
    <col min="4102" max="4102" width="7.140625" style="1" customWidth="1"/>
    <col min="4103" max="4103" width="7.5703125" style="1" customWidth="1"/>
    <col min="4104" max="4104" width="10.140625" style="1" customWidth="1"/>
    <col min="4105" max="4105" width="13.28515625" style="1" customWidth="1"/>
    <col min="4106" max="4106" width="7.5703125" style="1" customWidth="1"/>
    <col min="4107" max="4107" width="14" style="1" customWidth="1"/>
    <col min="4108" max="4108" width="30.5703125" style="1" customWidth="1"/>
    <col min="4109" max="4109" width="20.42578125" style="1" bestFit="1" customWidth="1"/>
    <col min="4110" max="4110" width="33" style="1" customWidth="1"/>
    <col min="4111" max="4111" width="10.42578125" style="1" bestFit="1" customWidth="1"/>
    <col min="4112" max="4112" width="10.5703125" style="1" bestFit="1" customWidth="1"/>
    <col min="4113" max="4353" width="9.140625" style="1"/>
    <col min="4354" max="4354" width="5" style="1" customWidth="1"/>
    <col min="4355" max="4355" width="8.42578125" style="1" customWidth="1"/>
    <col min="4356" max="4356" width="8.7109375" style="1" customWidth="1"/>
    <col min="4357" max="4357" width="6.42578125" style="1" customWidth="1"/>
    <col min="4358" max="4358" width="7.140625" style="1" customWidth="1"/>
    <col min="4359" max="4359" width="7.5703125" style="1" customWidth="1"/>
    <col min="4360" max="4360" width="10.140625" style="1" customWidth="1"/>
    <col min="4361" max="4361" width="13.28515625" style="1" customWidth="1"/>
    <col min="4362" max="4362" width="7.5703125" style="1" customWidth="1"/>
    <col min="4363" max="4363" width="14" style="1" customWidth="1"/>
    <col min="4364" max="4364" width="30.5703125" style="1" customWidth="1"/>
    <col min="4365" max="4365" width="20.42578125" style="1" bestFit="1" customWidth="1"/>
    <col min="4366" max="4366" width="33" style="1" customWidth="1"/>
    <col min="4367" max="4367" width="10.42578125" style="1" bestFit="1" customWidth="1"/>
    <col min="4368" max="4368" width="10.5703125" style="1" bestFit="1" customWidth="1"/>
    <col min="4369" max="4609" width="9.140625" style="1"/>
    <col min="4610" max="4610" width="5" style="1" customWidth="1"/>
    <col min="4611" max="4611" width="8.42578125" style="1" customWidth="1"/>
    <col min="4612" max="4612" width="8.7109375" style="1" customWidth="1"/>
    <col min="4613" max="4613" width="6.42578125" style="1" customWidth="1"/>
    <col min="4614" max="4614" width="7.140625" style="1" customWidth="1"/>
    <col min="4615" max="4615" width="7.5703125" style="1" customWidth="1"/>
    <col min="4616" max="4616" width="10.140625" style="1" customWidth="1"/>
    <col min="4617" max="4617" width="13.28515625" style="1" customWidth="1"/>
    <col min="4618" max="4618" width="7.5703125" style="1" customWidth="1"/>
    <col min="4619" max="4619" width="14" style="1" customWidth="1"/>
    <col min="4620" max="4620" width="30.5703125" style="1" customWidth="1"/>
    <col min="4621" max="4621" width="20.42578125" style="1" bestFit="1" customWidth="1"/>
    <col min="4622" max="4622" width="33" style="1" customWidth="1"/>
    <col min="4623" max="4623" width="10.42578125" style="1" bestFit="1" customWidth="1"/>
    <col min="4624" max="4624" width="10.5703125" style="1" bestFit="1" customWidth="1"/>
    <col min="4625" max="4865" width="9.140625" style="1"/>
    <col min="4866" max="4866" width="5" style="1" customWidth="1"/>
    <col min="4867" max="4867" width="8.42578125" style="1" customWidth="1"/>
    <col min="4868" max="4868" width="8.7109375" style="1" customWidth="1"/>
    <col min="4869" max="4869" width="6.42578125" style="1" customWidth="1"/>
    <col min="4870" max="4870" width="7.140625" style="1" customWidth="1"/>
    <col min="4871" max="4871" width="7.5703125" style="1" customWidth="1"/>
    <col min="4872" max="4872" width="10.140625" style="1" customWidth="1"/>
    <col min="4873" max="4873" width="13.28515625" style="1" customWidth="1"/>
    <col min="4874" max="4874" width="7.5703125" style="1" customWidth="1"/>
    <col min="4875" max="4875" width="14" style="1" customWidth="1"/>
    <col min="4876" max="4876" width="30.5703125" style="1" customWidth="1"/>
    <col min="4877" max="4877" width="20.42578125" style="1" bestFit="1" customWidth="1"/>
    <col min="4878" max="4878" width="33" style="1" customWidth="1"/>
    <col min="4879" max="4879" width="10.42578125" style="1" bestFit="1" customWidth="1"/>
    <col min="4880" max="4880" width="10.5703125" style="1" bestFit="1" customWidth="1"/>
    <col min="4881" max="5121" width="9.140625" style="1"/>
    <col min="5122" max="5122" width="5" style="1" customWidth="1"/>
    <col min="5123" max="5123" width="8.42578125" style="1" customWidth="1"/>
    <col min="5124" max="5124" width="8.7109375" style="1" customWidth="1"/>
    <col min="5125" max="5125" width="6.42578125" style="1" customWidth="1"/>
    <col min="5126" max="5126" width="7.140625" style="1" customWidth="1"/>
    <col min="5127" max="5127" width="7.5703125" style="1" customWidth="1"/>
    <col min="5128" max="5128" width="10.140625" style="1" customWidth="1"/>
    <col min="5129" max="5129" width="13.28515625" style="1" customWidth="1"/>
    <col min="5130" max="5130" width="7.5703125" style="1" customWidth="1"/>
    <col min="5131" max="5131" width="14" style="1" customWidth="1"/>
    <col min="5132" max="5132" width="30.5703125" style="1" customWidth="1"/>
    <col min="5133" max="5133" width="20.42578125" style="1" bestFit="1" customWidth="1"/>
    <col min="5134" max="5134" width="33" style="1" customWidth="1"/>
    <col min="5135" max="5135" width="10.42578125" style="1" bestFit="1" customWidth="1"/>
    <col min="5136" max="5136" width="10.5703125" style="1" bestFit="1" customWidth="1"/>
    <col min="5137" max="5377" width="9.140625" style="1"/>
    <col min="5378" max="5378" width="5" style="1" customWidth="1"/>
    <col min="5379" max="5379" width="8.42578125" style="1" customWidth="1"/>
    <col min="5380" max="5380" width="8.7109375" style="1" customWidth="1"/>
    <col min="5381" max="5381" width="6.42578125" style="1" customWidth="1"/>
    <col min="5382" max="5382" width="7.140625" style="1" customWidth="1"/>
    <col min="5383" max="5383" width="7.5703125" style="1" customWidth="1"/>
    <col min="5384" max="5384" width="10.140625" style="1" customWidth="1"/>
    <col min="5385" max="5385" width="13.28515625" style="1" customWidth="1"/>
    <col min="5386" max="5386" width="7.5703125" style="1" customWidth="1"/>
    <col min="5387" max="5387" width="14" style="1" customWidth="1"/>
    <col min="5388" max="5388" width="30.5703125" style="1" customWidth="1"/>
    <col min="5389" max="5389" width="20.42578125" style="1" bestFit="1" customWidth="1"/>
    <col min="5390" max="5390" width="33" style="1" customWidth="1"/>
    <col min="5391" max="5391" width="10.42578125" style="1" bestFit="1" customWidth="1"/>
    <col min="5392" max="5392" width="10.5703125" style="1" bestFit="1" customWidth="1"/>
    <col min="5393" max="5633" width="9.140625" style="1"/>
    <col min="5634" max="5634" width="5" style="1" customWidth="1"/>
    <col min="5635" max="5635" width="8.42578125" style="1" customWidth="1"/>
    <col min="5636" max="5636" width="8.7109375" style="1" customWidth="1"/>
    <col min="5637" max="5637" width="6.42578125" style="1" customWidth="1"/>
    <col min="5638" max="5638" width="7.140625" style="1" customWidth="1"/>
    <col min="5639" max="5639" width="7.5703125" style="1" customWidth="1"/>
    <col min="5640" max="5640" width="10.140625" style="1" customWidth="1"/>
    <col min="5641" max="5641" width="13.28515625" style="1" customWidth="1"/>
    <col min="5642" max="5642" width="7.5703125" style="1" customWidth="1"/>
    <col min="5643" max="5643" width="14" style="1" customWidth="1"/>
    <col min="5644" max="5644" width="30.5703125" style="1" customWidth="1"/>
    <col min="5645" max="5645" width="20.42578125" style="1" bestFit="1" customWidth="1"/>
    <col min="5646" max="5646" width="33" style="1" customWidth="1"/>
    <col min="5647" max="5647" width="10.42578125" style="1" bestFit="1" customWidth="1"/>
    <col min="5648" max="5648" width="10.5703125" style="1" bestFit="1" customWidth="1"/>
    <col min="5649" max="5889" width="9.140625" style="1"/>
    <col min="5890" max="5890" width="5" style="1" customWidth="1"/>
    <col min="5891" max="5891" width="8.42578125" style="1" customWidth="1"/>
    <col min="5892" max="5892" width="8.7109375" style="1" customWidth="1"/>
    <col min="5893" max="5893" width="6.42578125" style="1" customWidth="1"/>
    <col min="5894" max="5894" width="7.140625" style="1" customWidth="1"/>
    <col min="5895" max="5895" width="7.5703125" style="1" customWidth="1"/>
    <col min="5896" max="5896" width="10.140625" style="1" customWidth="1"/>
    <col min="5897" max="5897" width="13.28515625" style="1" customWidth="1"/>
    <col min="5898" max="5898" width="7.5703125" style="1" customWidth="1"/>
    <col min="5899" max="5899" width="14" style="1" customWidth="1"/>
    <col min="5900" max="5900" width="30.5703125" style="1" customWidth="1"/>
    <col min="5901" max="5901" width="20.42578125" style="1" bestFit="1" customWidth="1"/>
    <col min="5902" max="5902" width="33" style="1" customWidth="1"/>
    <col min="5903" max="5903" width="10.42578125" style="1" bestFit="1" customWidth="1"/>
    <col min="5904" max="5904" width="10.5703125" style="1" bestFit="1" customWidth="1"/>
    <col min="5905" max="6145" width="9.140625" style="1"/>
    <col min="6146" max="6146" width="5" style="1" customWidth="1"/>
    <col min="6147" max="6147" width="8.42578125" style="1" customWidth="1"/>
    <col min="6148" max="6148" width="8.7109375" style="1" customWidth="1"/>
    <col min="6149" max="6149" width="6.42578125" style="1" customWidth="1"/>
    <col min="6150" max="6150" width="7.140625" style="1" customWidth="1"/>
    <col min="6151" max="6151" width="7.5703125" style="1" customWidth="1"/>
    <col min="6152" max="6152" width="10.140625" style="1" customWidth="1"/>
    <col min="6153" max="6153" width="13.28515625" style="1" customWidth="1"/>
    <col min="6154" max="6154" width="7.5703125" style="1" customWidth="1"/>
    <col min="6155" max="6155" width="14" style="1" customWidth="1"/>
    <col min="6156" max="6156" width="30.5703125" style="1" customWidth="1"/>
    <col min="6157" max="6157" width="20.42578125" style="1" bestFit="1" customWidth="1"/>
    <col min="6158" max="6158" width="33" style="1" customWidth="1"/>
    <col min="6159" max="6159" width="10.42578125" style="1" bestFit="1" customWidth="1"/>
    <col min="6160" max="6160" width="10.5703125" style="1" bestFit="1" customWidth="1"/>
    <col min="6161" max="6401" width="9.140625" style="1"/>
    <col min="6402" max="6402" width="5" style="1" customWidth="1"/>
    <col min="6403" max="6403" width="8.42578125" style="1" customWidth="1"/>
    <col min="6404" max="6404" width="8.7109375" style="1" customWidth="1"/>
    <col min="6405" max="6405" width="6.42578125" style="1" customWidth="1"/>
    <col min="6406" max="6406" width="7.140625" style="1" customWidth="1"/>
    <col min="6407" max="6407" width="7.5703125" style="1" customWidth="1"/>
    <col min="6408" max="6408" width="10.140625" style="1" customWidth="1"/>
    <col min="6409" max="6409" width="13.28515625" style="1" customWidth="1"/>
    <col min="6410" max="6410" width="7.5703125" style="1" customWidth="1"/>
    <col min="6411" max="6411" width="14" style="1" customWidth="1"/>
    <col min="6412" max="6412" width="30.5703125" style="1" customWidth="1"/>
    <col min="6413" max="6413" width="20.42578125" style="1" bestFit="1" customWidth="1"/>
    <col min="6414" max="6414" width="33" style="1" customWidth="1"/>
    <col min="6415" max="6415" width="10.42578125" style="1" bestFit="1" customWidth="1"/>
    <col min="6416" max="6416" width="10.5703125" style="1" bestFit="1" customWidth="1"/>
    <col min="6417" max="6657" width="9.140625" style="1"/>
    <col min="6658" max="6658" width="5" style="1" customWidth="1"/>
    <col min="6659" max="6659" width="8.42578125" style="1" customWidth="1"/>
    <col min="6660" max="6660" width="8.7109375" style="1" customWidth="1"/>
    <col min="6661" max="6661" width="6.42578125" style="1" customWidth="1"/>
    <col min="6662" max="6662" width="7.140625" style="1" customWidth="1"/>
    <col min="6663" max="6663" width="7.5703125" style="1" customWidth="1"/>
    <col min="6664" max="6664" width="10.140625" style="1" customWidth="1"/>
    <col min="6665" max="6665" width="13.28515625" style="1" customWidth="1"/>
    <col min="6666" max="6666" width="7.5703125" style="1" customWidth="1"/>
    <col min="6667" max="6667" width="14" style="1" customWidth="1"/>
    <col min="6668" max="6668" width="30.5703125" style="1" customWidth="1"/>
    <col min="6669" max="6669" width="20.42578125" style="1" bestFit="1" customWidth="1"/>
    <col min="6670" max="6670" width="33" style="1" customWidth="1"/>
    <col min="6671" max="6671" width="10.42578125" style="1" bestFit="1" customWidth="1"/>
    <col min="6672" max="6672" width="10.5703125" style="1" bestFit="1" customWidth="1"/>
    <col min="6673" max="6913" width="9.140625" style="1"/>
    <col min="6914" max="6914" width="5" style="1" customWidth="1"/>
    <col min="6915" max="6915" width="8.42578125" style="1" customWidth="1"/>
    <col min="6916" max="6916" width="8.7109375" style="1" customWidth="1"/>
    <col min="6917" max="6917" width="6.42578125" style="1" customWidth="1"/>
    <col min="6918" max="6918" width="7.140625" style="1" customWidth="1"/>
    <col min="6919" max="6919" width="7.5703125" style="1" customWidth="1"/>
    <col min="6920" max="6920" width="10.140625" style="1" customWidth="1"/>
    <col min="6921" max="6921" width="13.28515625" style="1" customWidth="1"/>
    <col min="6922" max="6922" width="7.5703125" style="1" customWidth="1"/>
    <col min="6923" max="6923" width="14" style="1" customWidth="1"/>
    <col min="6924" max="6924" width="30.5703125" style="1" customWidth="1"/>
    <col min="6925" max="6925" width="20.42578125" style="1" bestFit="1" customWidth="1"/>
    <col min="6926" max="6926" width="33" style="1" customWidth="1"/>
    <col min="6927" max="6927" width="10.42578125" style="1" bestFit="1" customWidth="1"/>
    <col min="6928" max="6928" width="10.5703125" style="1" bestFit="1" customWidth="1"/>
    <col min="6929" max="7169" width="9.140625" style="1"/>
    <col min="7170" max="7170" width="5" style="1" customWidth="1"/>
    <col min="7171" max="7171" width="8.42578125" style="1" customWidth="1"/>
    <col min="7172" max="7172" width="8.7109375" style="1" customWidth="1"/>
    <col min="7173" max="7173" width="6.42578125" style="1" customWidth="1"/>
    <col min="7174" max="7174" width="7.140625" style="1" customWidth="1"/>
    <col min="7175" max="7175" width="7.5703125" style="1" customWidth="1"/>
    <col min="7176" max="7176" width="10.140625" style="1" customWidth="1"/>
    <col min="7177" max="7177" width="13.28515625" style="1" customWidth="1"/>
    <col min="7178" max="7178" width="7.5703125" style="1" customWidth="1"/>
    <col min="7179" max="7179" width="14" style="1" customWidth="1"/>
    <col min="7180" max="7180" width="30.5703125" style="1" customWidth="1"/>
    <col min="7181" max="7181" width="20.42578125" style="1" bestFit="1" customWidth="1"/>
    <col min="7182" max="7182" width="33" style="1" customWidth="1"/>
    <col min="7183" max="7183" width="10.42578125" style="1" bestFit="1" customWidth="1"/>
    <col min="7184" max="7184" width="10.5703125" style="1" bestFit="1" customWidth="1"/>
    <col min="7185" max="7425" width="9.140625" style="1"/>
    <col min="7426" max="7426" width="5" style="1" customWidth="1"/>
    <col min="7427" max="7427" width="8.42578125" style="1" customWidth="1"/>
    <col min="7428" max="7428" width="8.7109375" style="1" customWidth="1"/>
    <col min="7429" max="7429" width="6.42578125" style="1" customWidth="1"/>
    <col min="7430" max="7430" width="7.140625" style="1" customWidth="1"/>
    <col min="7431" max="7431" width="7.5703125" style="1" customWidth="1"/>
    <col min="7432" max="7432" width="10.140625" style="1" customWidth="1"/>
    <col min="7433" max="7433" width="13.28515625" style="1" customWidth="1"/>
    <col min="7434" max="7434" width="7.5703125" style="1" customWidth="1"/>
    <col min="7435" max="7435" width="14" style="1" customWidth="1"/>
    <col min="7436" max="7436" width="30.5703125" style="1" customWidth="1"/>
    <col min="7437" max="7437" width="20.42578125" style="1" bestFit="1" customWidth="1"/>
    <col min="7438" max="7438" width="33" style="1" customWidth="1"/>
    <col min="7439" max="7439" width="10.42578125" style="1" bestFit="1" customWidth="1"/>
    <col min="7440" max="7440" width="10.5703125" style="1" bestFit="1" customWidth="1"/>
    <col min="7441" max="7681" width="9.140625" style="1"/>
    <col min="7682" max="7682" width="5" style="1" customWidth="1"/>
    <col min="7683" max="7683" width="8.42578125" style="1" customWidth="1"/>
    <col min="7684" max="7684" width="8.7109375" style="1" customWidth="1"/>
    <col min="7685" max="7685" width="6.42578125" style="1" customWidth="1"/>
    <col min="7686" max="7686" width="7.140625" style="1" customWidth="1"/>
    <col min="7687" max="7687" width="7.5703125" style="1" customWidth="1"/>
    <col min="7688" max="7688" width="10.140625" style="1" customWidth="1"/>
    <col min="7689" max="7689" width="13.28515625" style="1" customWidth="1"/>
    <col min="7690" max="7690" width="7.5703125" style="1" customWidth="1"/>
    <col min="7691" max="7691" width="14" style="1" customWidth="1"/>
    <col min="7692" max="7692" width="30.5703125" style="1" customWidth="1"/>
    <col min="7693" max="7693" width="20.42578125" style="1" bestFit="1" customWidth="1"/>
    <col min="7694" max="7694" width="33" style="1" customWidth="1"/>
    <col min="7695" max="7695" width="10.42578125" style="1" bestFit="1" customWidth="1"/>
    <col min="7696" max="7696" width="10.5703125" style="1" bestFit="1" customWidth="1"/>
    <col min="7697" max="7937" width="9.140625" style="1"/>
    <col min="7938" max="7938" width="5" style="1" customWidth="1"/>
    <col min="7939" max="7939" width="8.42578125" style="1" customWidth="1"/>
    <col min="7940" max="7940" width="8.7109375" style="1" customWidth="1"/>
    <col min="7941" max="7941" width="6.42578125" style="1" customWidth="1"/>
    <col min="7942" max="7942" width="7.140625" style="1" customWidth="1"/>
    <col min="7943" max="7943" width="7.5703125" style="1" customWidth="1"/>
    <col min="7944" max="7944" width="10.140625" style="1" customWidth="1"/>
    <col min="7945" max="7945" width="13.28515625" style="1" customWidth="1"/>
    <col min="7946" max="7946" width="7.5703125" style="1" customWidth="1"/>
    <col min="7947" max="7947" width="14" style="1" customWidth="1"/>
    <col min="7948" max="7948" width="30.5703125" style="1" customWidth="1"/>
    <col min="7949" max="7949" width="20.42578125" style="1" bestFit="1" customWidth="1"/>
    <col min="7950" max="7950" width="33" style="1" customWidth="1"/>
    <col min="7951" max="7951" width="10.42578125" style="1" bestFit="1" customWidth="1"/>
    <col min="7952" max="7952" width="10.5703125" style="1" bestFit="1" customWidth="1"/>
    <col min="7953" max="8193" width="9.140625" style="1"/>
    <col min="8194" max="8194" width="5" style="1" customWidth="1"/>
    <col min="8195" max="8195" width="8.42578125" style="1" customWidth="1"/>
    <col min="8196" max="8196" width="8.7109375" style="1" customWidth="1"/>
    <col min="8197" max="8197" width="6.42578125" style="1" customWidth="1"/>
    <col min="8198" max="8198" width="7.140625" style="1" customWidth="1"/>
    <col min="8199" max="8199" width="7.5703125" style="1" customWidth="1"/>
    <col min="8200" max="8200" width="10.140625" style="1" customWidth="1"/>
    <col min="8201" max="8201" width="13.28515625" style="1" customWidth="1"/>
    <col min="8202" max="8202" width="7.5703125" style="1" customWidth="1"/>
    <col min="8203" max="8203" width="14" style="1" customWidth="1"/>
    <col min="8204" max="8204" width="30.5703125" style="1" customWidth="1"/>
    <col min="8205" max="8205" width="20.42578125" style="1" bestFit="1" customWidth="1"/>
    <col min="8206" max="8206" width="33" style="1" customWidth="1"/>
    <col min="8207" max="8207" width="10.42578125" style="1" bestFit="1" customWidth="1"/>
    <col min="8208" max="8208" width="10.5703125" style="1" bestFit="1" customWidth="1"/>
    <col min="8209" max="8449" width="9.140625" style="1"/>
    <col min="8450" max="8450" width="5" style="1" customWidth="1"/>
    <col min="8451" max="8451" width="8.42578125" style="1" customWidth="1"/>
    <col min="8452" max="8452" width="8.7109375" style="1" customWidth="1"/>
    <col min="8453" max="8453" width="6.42578125" style="1" customWidth="1"/>
    <col min="8454" max="8454" width="7.140625" style="1" customWidth="1"/>
    <col min="8455" max="8455" width="7.5703125" style="1" customWidth="1"/>
    <col min="8456" max="8456" width="10.140625" style="1" customWidth="1"/>
    <col min="8457" max="8457" width="13.28515625" style="1" customWidth="1"/>
    <col min="8458" max="8458" width="7.5703125" style="1" customWidth="1"/>
    <col min="8459" max="8459" width="14" style="1" customWidth="1"/>
    <col min="8460" max="8460" width="30.5703125" style="1" customWidth="1"/>
    <col min="8461" max="8461" width="20.42578125" style="1" bestFit="1" customWidth="1"/>
    <col min="8462" max="8462" width="33" style="1" customWidth="1"/>
    <col min="8463" max="8463" width="10.42578125" style="1" bestFit="1" customWidth="1"/>
    <col min="8464" max="8464" width="10.5703125" style="1" bestFit="1" customWidth="1"/>
    <col min="8465" max="8705" width="9.140625" style="1"/>
    <col min="8706" max="8706" width="5" style="1" customWidth="1"/>
    <col min="8707" max="8707" width="8.42578125" style="1" customWidth="1"/>
    <col min="8708" max="8708" width="8.7109375" style="1" customWidth="1"/>
    <col min="8709" max="8709" width="6.42578125" style="1" customWidth="1"/>
    <col min="8710" max="8710" width="7.140625" style="1" customWidth="1"/>
    <col min="8711" max="8711" width="7.5703125" style="1" customWidth="1"/>
    <col min="8712" max="8712" width="10.140625" style="1" customWidth="1"/>
    <col min="8713" max="8713" width="13.28515625" style="1" customWidth="1"/>
    <col min="8714" max="8714" width="7.5703125" style="1" customWidth="1"/>
    <col min="8715" max="8715" width="14" style="1" customWidth="1"/>
    <col min="8716" max="8716" width="30.5703125" style="1" customWidth="1"/>
    <col min="8717" max="8717" width="20.42578125" style="1" bestFit="1" customWidth="1"/>
    <col min="8718" max="8718" width="33" style="1" customWidth="1"/>
    <col min="8719" max="8719" width="10.42578125" style="1" bestFit="1" customWidth="1"/>
    <col min="8720" max="8720" width="10.5703125" style="1" bestFit="1" customWidth="1"/>
    <col min="8721" max="8961" width="9.140625" style="1"/>
    <col min="8962" max="8962" width="5" style="1" customWidth="1"/>
    <col min="8963" max="8963" width="8.42578125" style="1" customWidth="1"/>
    <col min="8964" max="8964" width="8.7109375" style="1" customWidth="1"/>
    <col min="8965" max="8965" width="6.42578125" style="1" customWidth="1"/>
    <col min="8966" max="8966" width="7.140625" style="1" customWidth="1"/>
    <col min="8967" max="8967" width="7.5703125" style="1" customWidth="1"/>
    <col min="8968" max="8968" width="10.140625" style="1" customWidth="1"/>
    <col min="8969" max="8969" width="13.28515625" style="1" customWidth="1"/>
    <col min="8970" max="8970" width="7.5703125" style="1" customWidth="1"/>
    <col min="8971" max="8971" width="14" style="1" customWidth="1"/>
    <col min="8972" max="8972" width="30.5703125" style="1" customWidth="1"/>
    <col min="8973" max="8973" width="20.42578125" style="1" bestFit="1" customWidth="1"/>
    <col min="8974" max="8974" width="33" style="1" customWidth="1"/>
    <col min="8975" max="8975" width="10.42578125" style="1" bestFit="1" customWidth="1"/>
    <col min="8976" max="8976" width="10.5703125" style="1" bestFit="1" customWidth="1"/>
    <col min="8977" max="9217" width="9.140625" style="1"/>
    <col min="9218" max="9218" width="5" style="1" customWidth="1"/>
    <col min="9219" max="9219" width="8.42578125" style="1" customWidth="1"/>
    <col min="9220" max="9220" width="8.7109375" style="1" customWidth="1"/>
    <col min="9221" max="9221" width="6.42578125" style="1" customWidth="1"/>
    <col min="9222" max="9222" width="7.140625" style="1" customWidth="1"/>
    <col min="9223" max="9223" width="7.5703125" style="1" customWidth="1"/>
    <col min="9224" max="9224" width="10.140625" style="1" customWidth="1"/>
    <col min="9225" max="9225" width="13.28515625" style="1" customWidth="1"/>
    <col min="9226" max="9226" width="7.5703125" style="1" customWidth="1"/>
    <col min="9227" max="9227" width="14" style="1" customWidth="1"/>
    <col min="9228" max="9228" width="30.5703125" style="1" customWidth="1"/>
    <col min="9229" max="9229" width="20.42578125" style="1" bestFit="1" customWidth="1"/>
    <col min="9230" max="9230" width="33" style="1" customWidth="1"/>
    <col min="9231" max="9231" width="10.42578125" style="1" bestFit="1" customWidth="1"/>
    <col min="9232" max="9232" width="10.5703125" style="1" bestFit="1" customWidth="1"/>
    <col min="9233" max="9473" width="9.140625" style="1"/>
    <col min="9474" max="9474" width="5" style="1" customWidth="1"/>
    <col min="9475" max="9475" width="8.42578125" style="1" customWidth="1"/>
    <col min="9476" max="9476" width="8.7109375" style="1" customWidth="1"/>
    <col min="9477" max="9477" width="6.42578125" style="1" customWidth="1"/>
    <col min="9478" max="9478" width="7.140625" style="1" customWidth="1"/>
    <col min="9479" max="9479" width="7.5703125" style="1" customWidth="1"/>
    <col min="9480" max="9480" width="10.140625" style="1" customWidth="1"/>
    <col min="9481" max="9481" width="13.28515625" style="1" customWidth="1"/>
    <col min="9482" max="9482" width="7.5703125" style="1" customWidth="1"/>
    <col min="9483" max="9483" width="14" style="1" customWidth="1"/>
    <col min="9484" max="9484" width="30.5703125" style="1" customWidth="1"/>
    <col min="9485" max="9485" width="20.42578125" style="1" bestFit="1" customWidth="1"/>
    <col min="9486" max="9486" width="33" style="1" customWidth="1"/>
    <col min="9487" max="9487" width="10.42578125" style="1" bestFit="1" customWidth="1"/>
    <col min="9488" max="9488" width="10.5703125" style="1" bestFit="1" customWidth="1"/>
    <col min="9489" max="9729" width="9.140625" style="1"/>
    <col min="9730" max="9730" width="5" style="1" customWidth="1"/>
    <col min="9731" max="9731" width="8.42578125" style="1" customWidth="1"/>
    <col min="9732" max="9732" width="8.7109375" style="1" customWidth="1"/>
    <col min="9733" max="9733" width="6.42578125" style="1" customWidth="1"/>
    <col min="9734" max="9734" width="7.140625" style="1" customWidth="1"/>
    <col min="9735" max="9735" width="7.5703125" style="1" customWidth="1"/>
    <col min="9736" max="9736" width="10.140625" style="1" customWidth="1"/>
    <col min="9737" max="9737" width="13.28515625" style="1" customWidth="1"/>
    <col min="9738" max="9738" width="7.5703125" style="1" customWidth="1"/>
    <col min="9739" max="9739" width="14" style="1" customWidth="1"/>
    <col min="9740" max="9740" width="30.5703125" style="1" customWidth="1"/>
    <col min="9741" max="9741" width="20.42578125" style="1" bestFit="1" customWidth="1"/>
    <col min="9742" max="9742" width="33" style="1" customWidth="1"/>
    <col min="9743" max="9743" width="10.42578125" style="1" bestFit="1" customWidth="1"/>
    <col min="9744" max="9744" width="10.5703125" style="1" bestFit="1" customWidth="1"/>
    <col min="9745" max="9985" width="9.140625" style="1"/>
    <col min="9986" max="9986" width="5" style="1" customWidth="1"/>
    <col min="9987" max="9987" width="8.42578125" style="1" customWidth="1"/>
    <col min="9988" max="9988" width="8.7109375" style="1" customWidth="1"/>
    <col min="9989" max="9989" width="6.42578125" style="1" customWidth="1"/>
    <col min="9990" max="9990" width="7.140625" style="1" customWidth="1"/>
    <col min="9991" max="9991" width="7.5703125" style="1" customWidth="1"/>
    <col min="9992" max="9992" width="10.140625" style="1" customWidth="1"/>
    <col min="9993" max="9993" width="13.28515625" style="1" customWidth="1"/>
    <col min="9994" max="9994" width="7.5703125" style="1" customWidth="1"/>
    <col min="9995" max="9995" width="14" style="1" customWidth="1"/>
    <col min="9996" max="9996" width="30.5703125" style="1" customWidth="1"/>
    <col min="9997" max="9997" width="20.42578125" style="1" bestFit="1" customWidth="1"/>
    <col min="9998" max="9998" width="33" style="1" customWidth="1"/>
    <col min="9999" max="9999" width="10.42578125" style="1" bestFit="1" customWidth="1"/>
    <col min="10000" max="10000" width="10.5703125" style="1" bestFit="1" customWidth="1"/>
    <col min="10001" max="10241" width="9.140625" style="1"/>
    <col min="10242" max="10242" width="5" style="1" customWidth="1"/>
    <col min="10243" max="10243" width="8.42578125" style="1" customWidth="1"/>
    <col min="10244" max="10244" width="8.7109375" style="1" customWidth="1"/>
    <col min="10245" max="10245" width="6.42578125" style="1" customWidth="1"/>
    <col min="10246" max="10246" width="7.140625" style="1" customWidth="1"/>
    <col min="10247" max="10247" width="7.5703125" style="1" customWidth="1"/>
    <col min="10248" max="10248" width="10.140625" style="1" customWidth="1"/>
    <col min="10249" max="10249" width="13.28515625" style="1" customWidth="1"/>
    <col min="10250" max="10250" width="7.5703125" style="1" customWidth="1"/>
    <col min="10251" max="10251" width="14" style="1" customWidth="1"/>
    <col min="10252" max="10252" width="30.5703125" style="1" customWidth="1"/>
    <col min="10253" max="10253" width="20.42578125" style="1" bestFit="1" customWidth="1"/>
    <col min="10254" max="10254" width="33" style="1" customWidth="1"/>
    <col min="10255" max="10255" width="10.42578125" style="1" bestFit="1" customWidth="1"/>
    <col min="10256" max="10256" width="10.5703125" style="1" bestFit="1" customWidth="1"/>
    <col min="10257" max="10497" width="9.140625" style="1"/>
    <col min="10498" max="10498" width="5" style="1" customWidth="1"/>
    <col min="10499" max="10499" width="8.42578125" style="1" customWidth="1"/>
    <col min="10500" max="10500" width="8.7109375" style="1" customWidth="1"/>
    <col min="10501" max="10501" width="6.42578125" style="1" customWidth="1"/>
    <col min="10502" max="10502" width="7.140625" style="1" customWidth="1"/>
    <col min="10503" max="10503" width="7.5703125" style="1" customWidth="1"/>
    <col min="10504" max="10504" width="10.140625" style="1" customWidth="1"/>
    <col min="10505" max="10505" width="13.28515625" style="1" customWidth="1"/>
    <col min="10506" max="10506" width="7.5703125" style="1" customWidth="1"/>
    <col min="10507" max="10507" width="14" style="1" customWidth="1"/>
    <col min="10508" max="10508" width="30.5703125" style="1" customWidth="1"/>
    <col min="10509" max="10509" width="20.42578125" style="1" bestFit="1" customWidth="1"/>
    <col min="10510" max="10510" width="33" style="1" customWidth="1"/>
    <col min="10511" max="10511" width="10.42578125" style="1" bestFit="1" customWidth="1"/>
    <col min="10512" max="10512" width="10.5703125" style="1" bestFit="1" customWidth="1"/>
    <col min="10513" max="10753" width="9.140625" style="1"/>
    <col min="10754" max="10754" width="5" style="1" customWidth="1"/>
    <col min="10755" max="10755" width="8.42578125" style="1" customWidth="1"/>
    <col min="10756" max="10756" width="8.7109375" style="1" customWidth="1"/>
    <col min="10757" max="10757" width="6.42578125" style="1" customWidth="1"/>
    <col min="10758" max="10758" width="7.140625" style="1" customWidth="1"/>
    <col min="10759" max="10759" width="7.5703125" style="1" customWidth="1"/>
    <col min="10760" max="10760" width="10.140625" style="1" customWidth="1"/>
    <col min="10761" max="10761" width="13.28515625" style="1" customWidth="1"/>
    <col min="10762" max="10762" width="7.5703125" style="1" customWidth="1"/>
    <col min="10763" max="10763" width="14" style="1" customWidth="1"/>
    <col min="10764" max="10764" width="30.5703125" style="1" customWidth="1"/>
    <col min="10765" max="10765" width="20.42578125" style="1" bestFit="1" customWidth="1"/>
    <col min="10766" max="10766" width="33" style="1" customWidth="1"/>
    <col min="10767" max="10767" width="10.42578125" style="1" bestFit="1" customWidth="1"/>
    <col min="10768" max="10768" width="10.5703125" style="1" bestFit="1" customWidth="1"/>
    <col min="10769" max="11009" width="9.140625" style="1"/>
    <col min="11010" max="11010" width="5" style="1" customWidth="1"/>
    <col min="11011" max="11011" width="8.42578125" style="1" customWidth="1"/>
    <col min="11012" max="11012" width="8.7109375" style="1" customWidth="1"/>
    <col min="11013" max="11013" width="6.42578125" style="1" customWidth="1"/>
    <col min="11014" max="11014" width="7.140625" style="1" customWidth="1"/>
    <col min="11015" max="11015" width="7.5703125" style="1" customWidth="1"/>
    <col min="11016" max="11016" width="10.140625" style="1" customWidth="1"/>
    <col min="11017" max="11017" width="13.28515625" style="1" customWidth="1"/>
    <col min="11018" max="11018" width="7.5703125" style="1" customWidth="1"/>
    <col min="11019" max="11019" width="14" style="1" customWidth="1"/>
    <col min="11020" max="11020" width="30.5703125" style="1" customWidth="1"/>
    <col min="11021" max="11021" width="20.42578125" style="1" bestFit="1" customWidth="1"/>
    <col min="11022" max="11022" width="33" style="1" customWidth="1"/>
    <col min="11023" max="11023" width="10.42578125" style="1" bestFit="1" customWidth="1"/>
    <col min="11024" max="11024" width="10.5703125" style="1" bestFit="1" customWidth="1"/>
    <col min="11025" max="11265" width="9.140625" style="1"/>
    <col min="11266" max="11266" width="5" style="1" customWidth="1"/>
    <col min="11267" max="11267" width="8.42578125" style="1" customWidth="1"/>
    <col min="11268" max="11268" width="8.7109375" style="1" customWidth="1"/>
    <col min="11269" max="11269" width="6.42578125" style="1" customWidth="1"/>
    <col min="11270" max="11270" width="7.140625" style="1" customWidth="1"/>
    <col min="11271" max="11271" width="7.5703125" style="1" customWidth="1"/>
    <col min="11272" max="11272" width="10.140625" style="1" customWidth="1"/>
    <col min="11273" max="11273" width="13.28515625" style="1" customWidth="1"/>
    <col min="11274" max="11274" width="7.5703125" style="1" customWidth="1"/>
    <col min="11275" max="11275" width="14" style="1" customWidth="1"/>
    <col min="11276" max="11276" width="30.5703125" style="1" customWidth="1"/>
    <col min="11277" max="11277" width="20.42578125" style="1" bestFit="1" customWidth="1"/>
    <col min="11278" max="11278" width="33" style="1" customWidth="1"/>
    <col min="11279" max="11279" width="10.42578125" style="1" bestFit="1" customWidth="1"/>
    <col min="11280" max="11280" width="10.5703125" style="1" bestFit="1" customWidth="1"/>
    <col min="11281" max="11521" width="9.140625" style="1"/>
    <col min="11522" max="11522" width="5" style="1" customWidth="1"/>
    <col min="11523" max="11523" width="8.42578125" style="1" customWidth="1"/>
    <col min="11524" max="11524" width="8.7109375" style="1" customWidth="1"/>
    <col min="11525" max="11525" width="6.42578125" style="1" customWidth="1"/>
    <col min="11526" max="11526" width="7.140625" style="1" customWidth="1"/>
    <col min="11527" max="11527" width="7.5703125" style="1" customWidth="1"/>
    <col min="11528" max="11528" width="10.140625" style="1" customWidth="1"/>
    <col min="11529" max="11529" width="13.28515625" style="1" customWidth="1"/>
    <col min="11530" max="11530" width="7.5703125" style="1" customWidth="1"/>
    <col min="11531" max="11531" width="14" style="1" customWidth="1"/>
    <col min="11532" max="11532" width="30.5703125" style="1" customWidth="1"/>
    <col min="11533" max="11533" width="20.42578125" style="1" bestFit="1" customWidth="1"/>
    <col min="11534" max="11534" width="33" style="1" customWidth="1"/>
    <col min="11535" max="11535" width="10.42578125" style="1" bestFit="1" customWidth="1"/>
    <col min="11536" max="11536" width="10.5703125" style="1" bestFit="1" customWidth="1"/>
    <col min="11537" max="11777" width="9.140625" style="1"/>
    <col min="11778" max="11778" width="5" style="1" customWidth="1"/>
    <col min="11779" max="11779" width="8.42578125" style="1" customWidth="1"/>
    <col min="11780" max="11780" width="8.7109375" style="1" customWidth="1"/>
    <col min="11781" max="11781" width="6.42578125" style="1" customWidth="1"/>
    <col min="11782" max="11782" width="7.140625" style="1" customWidth="1"/>
    <col min="11783" max="11783" width="7.5703125" style="1" customWidth="1"/>
    <col min="11784" max="11784" width="10.140625" style="1" customWidth="1"/>
    <col min="11785" max="11785" width="13.28515625" style="1" customWidth="1"/>
    <col min="11786" max="11786" width="7.5703125" style="1" customWidth="1"/>
    <col min="11787" max="11787" width="14" style="1" customWidth="1"/>
    <col min="11788" max="11788" width="30.5703125" style="1" customWidth="1"/>
    <col min="11789" max="11789" width="20.42578125" style="1" bestFit="1" customWidth="1"/>
    <col min="11790" max="11790" width="33" style="1" customWidth="1"/>
    <col min="11791" max="11791" width="10.42578125" style="1" bestFit="1" customWidth="1"/>
    <col min="11792" max="11792" width="10.5703125" style="1" bestFit="1" customWidth="1"/>
    <col min="11793" max="12033" width="9.140625" style="1"/>
    <col min="12034" max="12034" width="5" style="1" customWidth="1"/>
    <col min="12035" max="12035" width="8.42578125" style="1" customWidth="1"/>
    <col min="12036" max="12036" width="8.7109375" style="1" customWidth="1"/>
    <col min="12037" max="12037" width="6.42578125" style="1" customWidth="1"/>
    <col min="12038" max="12038" width="7.140625" style="1" customWidth="1"/>
    <col min="12039" max="12039" width="7.5703125" style="1" customWidth="1"/>
    <col min="12040" max="12040" width="10.140625" style="1" customWidth="1"/>
    <col min="12041" max="12041" width="13.28515625" style="1" customWidth="1"/>
    <col min="12042" max="12042" width="7.5703125" style="1" customWidth="1"/>
    <col min="12043" max="12043" width="14" style="1" customWidth="1"/>
    <col min="12044" max="12044" width="30.5703125" style="1" customWidth="1"/>
    <col min="12045" max="12045" width="20.42578125" style="1" bestFit="1" customWidth="1"/>
    <col min="12046" max="12046" width="33" style="1" customWidth="1"/>
    <col min="12047" max="12047" width="10.42578125" style="1" bestFit="1" customWidth="1"/>
    <col min="12048" max="12048" width="10.5703125" style="1" bestFit="1" customWidth="1"/>
    <col min="12049" max="12289" width="9.140625" style="1"/>
    <col min="12290" max="12290" width="5" style="1" customWidth="1"/>
    <col min="12291" max="12291" width="8.42578125" style="1" customWidth="1"/>
    <col min="12292" max="12292" width="8.7109375" style="1" customWidth="1"/>
    <col min="12293" max="12293" width="6.42578125" style="1" customWidth="1"/>
    <col min="12294" max="12294" width="7.140625" style="1" customWidth="1"/>
    <col min="12295" max="12295" width="7.5703125" style="1" customWidth="1"/>
    <col min="12296" max="12296" width="10.140625" style="1" customWidth="1"/>
    <col min="12297" max="12297" width="13.28515625" style="1" customWidth="1"/>
    <col min="12298" max="12298" width="7.5703125" style="1" customWidth="1"/>
    <col min="12299" max="12299" width="14" style="1" customWidth="1"/>
    <col min="12300" max="12300" width="30.5703125" style="1" customWidth="1"/>
    <col min="12301" max="12301" width="20.42578125" style="1" bestFit="1" customWidth="1"/>
    <col min="12302" max="12302" width="33" style="1" customWidth="1"/>
    <col min="12303" max="12303" width="10.42578125" style="1" bestFit="1" customWidth="1"/>
    <col min="12304" max="12304" width="10.5703125" style="1" bestFit="1" customWidth="1"/>
    <col min="12305" max="12545" width="9.140625" style="1"/>
    <col min="12546" max="12546" width="5" style="1" customWidth="1"/>
    <col min="12547" max="12547" width="8.42578125" style="1" customWidth="1"/>
    <col min="12548" max="12548" width="8.7109375" style="1" customWidth="1"/>
    <col min="12549" max="12549" width="6.42578125" style="1" customWidth="1"/>
    <col min="12550" max="12550" width="7.140625" style="1" customWidth="1"/>
    <col min="12551" max="12551" width="7.5703125" style="1" customWidth="1"/>
    <col min="12552" max="12552" width="10.140625" style="1" customWidth="1"/>
    <col min="12553" max="12553" width="13.28515625" style="1" customWidth="1"/>
    <col min="12554" max="12554" width="7.5703125" style="1" customWidth="1"/>
    <col min="12555" max="12555" width="14" style="1" customWidth="1"/>
    <col min="12556" max="12556" width="30.5703125" style="1" customWidth="1"/>
    <col min="12557" max="12557" width="20.42578125" style="1" bestFit="1" customWidth="1"/>
    <col min="12558" max="12558" width="33" style="1" customWidth="1"/>
    <col min="12559" max="12559" width="10.42578125" style="1" bestFit="1" customWidth="1"/>
    <col min="12560" max="12560" width="10.5703125" style="1" bestFit="1" customWidth="1"/>
    <col min="12561" max="12801" width="9.140625" style="1"/>
    <col min="12802" max="12802" width="5" style="1" customWidth="1"/>
    <col min="12803" max="12803" width="8.42578125" style="1" customWidth="1"/>
    <col min="12804" max="12804" width="8.7109375" style="1" customWidth="1"/>
    <col min="12805" max="12805" width="6.42578125" style="1" customWidth="1"/>
    <col min="12806" max="12806" width="7.140625" style="1" customWidth="1"/>
    <col min="12807" max="12807" width="7.5703125" style="1" customWidth="1"/>
    <col min="12808" max="12808" width="10.140625" style="1" customWidth="1"/>
    <col min="12809" max="12809" width="13.28515625" style="1" customWidth="1"/>
    <col min="12810" max="12810" width="7.5703125" style="1" customWidth="1"/>
    <col min="12811" max="12811" width="14" style="1" customWidth="1"/>
    <col min="12812" max="12812" width="30.5703125" style="1" customWidth="1"/>
    <col min="12813" max="12813" width="20.42578125" style="1" bestFit="1" customWidth="1"/>
    <col min="12814" max="12814" width="33" style="1" customWidth="1"/>
    <col min="12815" max="12815" width="10.42578125" style="1" bestFit="1" customWidth="1"/>
    <col min="12816" max="12816" width="10.5703125" style="1" bestFit="1" customWidth="1"/>
    <col min="12817" max="13057" width="9.140625" style="1"/>
    <col min="13058" max="13058" width="5" style="1" customWidth="1"/>
    <col min="13059" max="13059" width="8.42578125" style="1" customWidth="1"/>
    <col min="13060" max="13060" width="8.7109375" style="1" customWidth="1"/>
    <col min="13061" max="13061" width="6.42578125" style="1" customWidth="1"/>
    <col min="13062" max="13062" width="7.140625" style="1" customWidth="1"/>
    <col min="13063" max="13063" width="7.5703125" style="1" customWidth="1"/>
    <col min="13064" max="13064" width="10.140625" style="1" customWidth="1"/>
    <col min="13065" max="13065" width="13.28515625" style="1" customWidth="1"/>
    <col min="13066" max="13066" width="7.5703125" style="1" customWidth="1"/>
    <col min="13067" max="13067" width="14" style="1" customWidth="1"/>
    <col min="13068" max="13068" width="30.5703125" style="1" customWidth="1"/>
    <col min="13069" max="13069" width="20.42578125" style="1" bestFit="1" customWidth="1"/>
    <col min="13070" max="13070" width="33" style="1" customWidth="1"/>
    <col min="13071" max="13071" width="10.42578125" style="1" bestFit="1" customWidth="1"/>
    <col min="13072" max="13072" width="10.5703125" style="1" bestFit="1" customWidth="1"/>
    <col min="13073" max="13313" width="9.140625" style="1"/>
    <col min="13314" max="13314" width="5" style="1" customWidth="1"/>
    <col min="13315" max="13315" width="8.42578125" style="1" customWidth="1"/>
    <col min="13316" max="13316" width="8.7109375" style="1" customWidth="1"/>
    <col min="13317" max="13317" width="6.42578125" style="1" customWidth="1"/>
    <col min="13318" max="13318" width="7.140625" style="1" customWidth="1"/>
    <col min="13319" max="13319" width="7.5703125" style="1" customWidth="1"/>
    <col min="13320" max="13320" width="10.140625" style="1" customWidth="1"/>
    <col min="13321" max="13321" width="13.28515625" style="1" customWidth="1"/>
    <col min="13322" max="13322" width="7.5703125" style="1" customWidth="1"/>
    <col min="13323" max="13323" width="14" style="1" customWidth="1"/>
    <col min="13324" max="13324" width="30.5703125" style="1" customWidth="1"/>
    <col min="13325" max="13325" width="20.42578125" style="1" bestFit="1" customWidth="1"/>
    <col min="13326" max="13326" width="33" style="1" customWidth="1"/>
    <col min="13327" max="13327" width="10.42578125" style="1" bestFit="1" customWidth="1"/>
    <col min="13328" max="13328" width="10.5703125" style="1" bestFit="1" customWidth="1"/>
    <col min="13329" max="13569" width="9.140625" style="1"/>
    <col min="13570" max="13570" width="5" style="1" customWidth="1"/>
    <col min="13571" max="13571" width="8.42578125" style="1" customWidth="1"/>
    <col min="13572" max="13572" width="8.7109375" style="1" customWidth="1"/>
    <col min="13573" max="13573" width="6.42578125" style="1" customWidth="1"/>
    <col min="13574" max="13574" width="7.140625" style="1" customWidth="1"/>
    <col min="13575" max="13575" width="7.5703125" style="1" customWidth="1"/>
    <col min="13576" max="13576" width="10.140625" style="1" customWidth="1"/>
    <col min="13577" max="13577" width="13.28515625" style="1" customWidth="1"/>
    <col min="13578" max="13578" width="7.5703125" style="1" customWidth="1"/>
    <col min="13579" max="13579" width="14" style="1" customWidth="1"/>
    <col min="13580" max="13580" width="30.5703125" style="1" customWidth="1"/>
    <col min="13581" max="13581" width="20.42578125" style="1" bestFit="1" customWidth="1"/>
    <col min="13582" max="13582" width="33" style="1" customWidth="1"/>
    <col min="13583" max="13583" width="10.42578125" style="1" bestFit="1" customWidth="1"/>
    <col min="13584" max="13584" width="10.5703125" style="1" bestFit="1" customWidth="1"/>
    <col min="13585" max="13825" width="9.140625" style="1"/>
    <col min="13826" max="13826" width="5" style="1" customWidth="1"/>
    <col min="13827" max="13827" width="8.42578125" style="1" customWidth="1"/>
    <col min="13828" max="13828" width="8.7109375" style="1" customWidth="1"/>
    <col min="13829" max="13829" width="6.42578125" style="1" customWidth="1"/>
    <col min="13830" max="13830" width="7.140625" style="1" customWidth="1"/>
    <col min="13831" max="13831" width="7.5703125" style="1" customWidth="1"/>
    <col min="13832" max="13832" width="10.140625" style="1" customWidth="1"/>
    <col min="13833" max="13833" width="13.28515625" style="1" customWidth="1"/>
    <col min="13834" max="13834" width="7.5703125" style="1" customWidth="1"/>
    <col min="13835" max="13835" width="14" style="1" customWidth="1"/>
    <col min="13836" max="13836" width="30.5703125" style="1" customWidth="1"/>
    <col min="13837" max="13837" width="20.42578125" style="1" bestFit="1" customWidth="1"/>
    <col min="13838" max="13838" width="33" style="1" customWidth="1"/>
    <col min="13839" max="13839" width="10.42578125" style="1" bestFit="1" customWidth="1"/>
    <col min="13840" max="13840" width="10.5703125" style="1" bestFit="1" customWidth="1"/>
    <col min="13841" max="14081" width="9.140625" style="1"/>
    <col min="14082" max="14082" width="5" style="1" customWidth="1"/>
    <col min="14083" max="14083" width="8.42578125" style="1" customWidth="1"/>
    <col min="14084" max="14084" width="8.7109375" style="1" customWidth="1"/>
    <col min="14085" max="14085" width="6.42578125" style="1" customWidth="1"/>
    <col min="14086" max="14086" width="7.140625" style="1" customWidth="1"/>
    <col min="14087" max="14087" width="7.5703125" style="1" customWidth="1"/>
    <col min="14088" max="14088" width="10.140625" style="1" customWidth="1"/>
    <col min="14089" max="14089" width="13.28515625" style="1" customWidth="1"/>
    <col min="14090" max="14090" width="7.5703125" style="1" customWidth="1"/>
    <col min="14091" max="14091" width="14" style="1" customWidth="1"/>
    <col min="14092" max="14092" width="30.5703125" style="1" customWidth="1"/>
    <col min="14093" max="14093" width="20.42578125" style="1" bestFit="1" customWidth="1"/>
    <col min="14094" max="14094" width="33" style="1" customWidth="1"/>
    <col min="14095" max="14095" width="10.42578125" style="1" bestFit="1" customWidth="1"/>
    <col min="14096" max="14096" width="10.5703125" style="1" bestFit="1" customWidth="1"/>
    <col min="14097" max="14337" width="9.140625" style="1"/>
    <col min="14338" max="14338" width="5" style="1" customWidth="1"/>
    <col min="14339" max="14339" width="8.42578125" style="1" customWidth="1"/>
    <col min="14340" max="14340" width="8.7109375" style="1" customWidth="1"/>
    <col min="14341" max="14341" width="6.42578125" style="1" customWidth="1"/>
    <col min="14342" max="14342" width="7.140625" style="1" customWidth="1"/>
    <col min="14343" max="14343" width="7.5703125" style="1" customWidth="1"/>
    <col min="14344" max="14344" width="10.140625" style="1" customWidth="1"/>
    <col min="14345" max="14345" width="13.28515625" style="1" customWidth="1"/>
    <col min="14346" max="14346" width="7.5703125" style="1" customWidth="1"/>
    <col min="14347" max="14347" width="14" style="1" customWidth="1"/>
    <col min="14348" max="14348" width="30.5703125" style="1" customWidth="1"/>
    <col min="14349" max="14349" width="20.42578125" style="1" bestFit="1" customWidth="1"/>
    <col min="14350" max="14350" width="33" style="1" customWidth="1"/>
    <col min="14351" max="14351" width="10.42578125" style="1" bestFit="1" customWidth="1"/>
    <col min="14352" max="14352" width="10.5703125" style="1" bestFit="1" customWidth="1"/>
    <col min="14353" max="14593" width="9.140625" style="1"/>
    <col min="14594" max="14594" width="5" style="1" customWidth="1"/>
    <col min="14595" max="14595" width="8.42578125" style="1" customWidth="1"/>
    <col min="14596" max="14596" width="8.7109375" style="1" customWidth="1"/>
    <col min="14597" max="14597" width="6.42578125" style="1" customWidth="1"/>
    <col min="14598" max="14598" width="7.140625" style="1" customWidth="1"/>
    <col min="14599" max="14599" width="7.5703125" style="1" customWidth="1"/>
    <col min="14600" max="14600" width="10.140625" style="1" customWidth="1"/>
    <col min="14601" max="14601" width="13.28515625" style="1" customWidth="1"/>
    <col min="14602" max="14602" width="7.5703125" style="1" customWidth="1"/>
    <col min="14603" max="14603" width="14" style="1" customWidth="1"/>
    <col min="14604" max="14604" width="30.5703125" style="1" customWidth="1"/>
    <col min="14605" max="14605" width="20.42578125" style="1" bestFit="1" customWidth="1"/>
    <col min="14606" max="14606" width="33" style="1" customWidth="1"/>
    <col min="14607" max="14607" width="10.42578125" style="1" bestFit="1" customWidth="1"/>
    <col min="14608" max="14608" width="10.5703125" style="1" bestFit="1" customWidth="1"/>
    <col min="14609" max="14849" width="9.140625" style="1"/>
    <col min="14850" max="14850" width="5" style="1" customWidth="1"/>
    <col min="14851" max="14851" width="8.42578125" style="1" customWidth="1"/>
    <col min="14852" max="14852" width="8.7109375" style="1" customWidth="1"/>
    <col min="14853" max="14853" width="6.42578125" style="1" customWidth="1"/>
    <col min="14854" max="14854" width="7.140625" style="1" customWidth="1"/>
    <col min="14855" max="14855" width="7.5703125" style="1" customWidth="1"/>
    <col min="14856" max="14856" width="10.140625" style="1" customWidth="1"/>
    <col min="14857" max="14857" width="13.28515625" style="1" customWidth="1"/>
    <col min="14858" max="14858" width="7.5703125" style="1" customWidth="1"/>
    <col min="14859" max="14859" width="14" style="1" customWidth="1"/>
    <col min="14860" max="14860" width="30.5703125" style="1" customWidth="1"/>
    <col min="14861" max="14861" width="20.42578125" style="1" bestFit="1" customWidth="1"/>
    <col min="14862" max="14862" width="33" style="1" customWidth="1"/>
    <col min="14863" max="14863" width="10.42578125" style="1" bestFit="1" customWidth="1"/>
    <col min="14864" max="14864" width="10.5703125" style="1" bestFit="1" customWidth="1"/>
    <col min="14865" max="15105" width="9.140625" style="1"/>
    <col min="15106" max="15106" width="5" style="1" customWidth="1"/>
    <col min="15107" max="15107" width="8.42578125" style="1" customWidth="1"/>
    <col min="15108" max="15108" width="8.7109375" style="1" customWidth="1"/>
    <col min="15109" max="15109" width="6.42578125" style="1" customWidth="1"/>
    <col min="15110" max="15110" width="7.140625" style="1" customWidth="1"/>
    <col min="15111" max="15111" width="7.5703125" style="1" customWidth="1"/>
    <col min="15112" max="15112" width="10.140625" style="1" customWidth="1"/>
    <col min="15113" max="15113" width="13.28515625" style="1" customWidth="1"/>
    <col min="15114" max="15114" width="7.5703125" style="1" customWidth="1"/>
    <col min="15115" max="15115" width="14" style="1" customWidth="1"/>
    <col min="15116" max="15116" width="30.5703125" style="1" customWidth="1"/>
    <col min="15117" max="15117" width="20.42578125" style="1" bestFit="1" customWidth="1"/>
    <col min="15118" max="15118" width="33" style="1" customWidth="1"/>
    <col min="15119" max="15119" width="10.42578125" style="1" bestFit="1" customWidth="1"/>
    <col min="15120" max="15120" width="10.5703125" style="1" bestFit="1" customWidth="1"/>
    <col min="15121" max="15361" width="9.140625" style="1"/>
    <col min="15362" max="15362" width="5" style="1" customWidth="1"/>
    <col min="15363" max="15363" width="8.42578125" style="1" customWidth="1"/>
    <col min="15364" max="15364" width="8.7109375" style="1" customWidth="1"/>
    <col min="15365" max="15365" width="6.42578125" style="1" customWidth="1"/>
    <col min="15366" max="15366" width="7.140625" style="1" customWidth="1"/>
    <col min="15367" max="15367" width="7.5703125" style="1" customWidth="1"/>
    <col min="15368" max="15368" width="10.140625" style="1" customWidth="1"/>
    <col min="15369" max="15369" width="13.28515625" style="1" customWidth="1"/>
    <col min="15370" max="15370" width="7.5703125" style="1" customWidth="1"/>
    <col min="15371" max="15371" width="14" style="1" customWidth="1"/>
    <col min="15372" max="15372" width="30.5703125" style="1" customWidth="1"/>
    <col min="15373" max="15373" width="20.42578125" style="1" bestFit="1" customWidth="1"/>
    <col min="15374" max="15374" width="33" style="1" customWidth="1"/>
    <col min="15375" max="15375" width="10.42578125" style="1" bestFit="1" customWidth="1"/>
    <col min="15376" max="15376" width="10.5703125" style="1" bestFit="1" customWidth="1"/>
    <col min="15377" max="15617" width="9.140625" style="1"/>
    <col min="15618" max="15618" width="5" style="1" customWidth="1"/>
    <col min="15619" max="15619" width="8.42578125" style="1" customWidth="1"/>
    <col min="15620" max="15620" width="8.7109375" style="1" customWidth="1"/>
    <col min="15621" max="15621" width="6.42578125" style="1" customWidth="1"/>
    <col min="15622" max="15622" width="7.140625" style="1" customWidth="1"/>
    <col min="15623" max="15623" width="7.5703125" style="1" customWidth="1"/>
    <col min="15624" max="15624" width="10.140625" style="1" customWidth="1"/>
    <col min="15625" max="15625" width="13.28515625" style="1" customWidth="1"/>
    <col min="15626" max="15626" width="7.5703125" style="1" customWidth="1"/>
    <col min="15627" max="15627" width="14" style="1" customWidth="1"/>
    <col min="15628" max="15628" width="30.5703125" style="1" customWidth="1"/>
    <col min="15629" max="15629" width="20.42578125" style="1" bestFit="1" customWidth="1"/>
    <col min="15630" max="15630" width="33" style="1" customWidth="1"/>
    <col min="15631" max="15631" width="10.42578125" style="1" bestFit="1" customWidth="1"/>
    <col min="15632" max="15632" width="10.5703125" style="1" bestFit="1" customWidth="1"/>
    <col min="15633" max="15873" width="9.140625" style="1"/>
    <col min="15874" max="15874" width="5" style="1" customWidth="1"/>
    <col min="15875" max="15875" width="8.42578125" style="1" customWidth="1"/>
    <col min="15876" max="15876" width="8.7109375" style="1" customWidth="1"/>
    <col min="15877" max="15877" width="6.42578125" style="1" customWidth="1"/>
    <col min="15878" max="15878" width="7.140625" style="1" customWidth="1"/>
    <col min="15879" max="15879" width="7.5703125" style="1" customWidth="1"/>
    <col min="15880" max="15880" width="10.140625" style="1" customWidth="1"/>
    <col min="15881" max="15881" width="13.28515625" style="1" customWidth="1"/>
    <col min="15882" max="15882" width="7.5703125" style="1" customWidth="1"/>
    <col min="15883" max="15883" width="14" style="1" customWidth="1"/>
    <col min="15884" max="15884" width="30.5703125" style="1" customWidth="1"/>
    <col min="15885" max="15885" width="20.42578125" style="1" bestFit="1" customWidth="1"/>
    <col min="15886" max="15886" width="33" style="1" customWidth="1"/>
    <col min="15887" max="15887" width="10.42578125" style="1" bestFit="1" customWidth="1"/>
    <col min="15888" max="15888" width="10.5703125" style="1" bestFit="1" customWidth="1"/>
    <col min="15889" max="16129" width="9.140625" style="1"/>
    <col min="16130" max="16130" width="5" style="1" customWidth="1"/>
    <col min="16131" max="16131" width="8.42578125" style="1" customWidth="1"/>
    <col min="16132" max="16132" width="8.7109375" style="1" customWidth="1"/>
    <col min="16133" max="16133" width="6.42578125" style="1" customWidth="1"/>
    <col min="16134" max="16134" width="7.140625" style="1" customWidth="1"/>
    <col min="16135" max="16135" width="7.5703125" style="1" customWidth="1"/>
    <col min="16136" max="16136" width="10.140625" style="1" customWidth="1"/>
    <col min="16137" max="16137" width="13.28515625" style="1" customWidth="1"/>
    <col min="16138" max="16138" width="7.5703125" style="1" customWidth="1"/>
    <col min="16139" max="16139" width="14" style="1" customWidth="1"/>
    <col min="16140" max="16140" width="30.5703125" style="1" customWidth="1"/>
    <col min="16141" max="16141" width="20.42578125" style="1" bestFit="1" customWidth="1"/>
    <col min="16142" max="16142" width="33" style="1" customWidth="1"/>
    <col min="16143" max="16143" width="10.42578125" style="1" bestFit="1" customWidth="1"/>
    <col min="16144" max="16144" width="10.5703125" style="1" bestFit="1" customWidth="1"/>
    <col min="16145" max="16384" width="9.140625" style="1"/>
  </cols>
  <sheetData>
    <row r="1" spans="1:22" ht="25.5" x14ac:dyDescent="0.25">
      <c r="L1" s="820">
        <v>1</v>
      </c>
    </row>
    <row r="2" spans="1:22" x14ac:dyDescent="0.25">
      <c r="A2" s="1270" t="s">
        <v>0</v>
      </c>
      <c r="B2" s="1270"/>
      <c r="C2" s="1270"/>
      <c r="D2" s="1270"/>
      <c r="E2" s="1270"/>
      <c r="F2" s="1270"/>
      <c r="G2" s="1270"/>
      <c r="H2" s="134"/>
      <c r="I2" s="1436" t="s">
        <v>1</v>
      </c>
      <c r="J2" s="1436"/>
      <c r="K2" s="1436"/>
      <c r="L2" s="1436"/>
    </row>
    <row r="3" spans="1:22" x14ac:dyDescent="0.25">
      <c r="A3" s="1272" t="s">
        <v>2</v>
      </c>
      <c r="B3" s="1272"/>
      <c r="C3" s="1272"/>
      <c r="D3" s="1272"/>
      <c r="E3" s="1272"/>
      <c r="F3" s="1272"/>
      <c r="G3" s="1272"/>
      <c r="H3" s="135"/>
      <c r="I3" s="1436" t="s">
        <v>3</v>
      </c>
      <c r="J3" s="1436"/>
      <c r="K3" s="1436"/>
      <c r="L3" s="1436"/>
    </row>
    <row r="5" spans="1:22" ht="15.75" x14ac:dyDescent="0.25">
      <c r="A5" s="821"/>
      <c r="B5" s="821"/>
      <c r="C5" s="822"/>
      <c r="D5" s="821"/>
      <c r="E5" s="821"/>
      <c r="F5" s="821"/>
      <c r="G5" s="821"/>
      <c r="H5" s="821"/>
      <c r="I5" s="1437" t="s">
        <v>10438</v>
      </c>
      <c r="J5" s="1437"/>
      <c r="K5" s="1437"/>
      <c r="L5" s="1437"/>
    </row>
    <row r="6" spans="1:22" ht="19.5" customHeight="1" x14ac:dyDescent="0.25">
      <c r="A6" s="1438" t="s">
        <v>10360</v>
      </c>
      <c r="B6" s="1438"/>
      <c r="C6" s="1438"/>
      <c r="D6" s="1438"/>
      <c r="E6" s="1438"/>
      <c r="F6" s="1438"/>
      <c r="G6" s="1438"/>
      <c r="H6" s="1438"/>
      <c r="I6" s="1438"/>
      <c r="J6" s="1438"/>
      <c r="K6" s="1438"/>
      <c r="L6" s="1438"/>
      <c r="O6" s="823"/>
      <c r="P6" s="823"/>
    </row>
    <row r="7" spans="1:22" ht="46.5" customHeight="1" x14ac:dyDescent="0.25">
      <c r="A7" s="1441" t="s">
        <v>6</v>
      </c>
      <c r="B7" s="1441"/>
      <c r="C7" s="1441"/>
      <c r="D7" s="1441"/>
      <c r="E7" s="1441"/>
      <c r="F7" s="1441"/>
      <c r="G7" s="1441"/>
      <c r="H7" s="1441"/>
      <c r="I7" s="1441"/>
      <c r="J7" s="1441"/>
      <c r="K7" s="1441"/>
      <c r="L7" s="1441"/>
      <c r="M7" s="824"/>
      <c r="N7" s="825"/>
      <c r="O7" s="826"/>
      <c r="P7" s="826"/>
      <c r="Q7" s="827"/>
      <c r="R7" s="827"/>
      <c r="S7" s="827"/>
      <c r="T7" s="827"/>
      <c r="U7" s="827"/>
      <c r="V7" s="827"/>
    </row>
    <row r="8" spans="1:22" ht="29.25" customHeight="1" x14ac:dyDescent="0.25">
      <c r="A8" s="822" t="s">
        <v>7</v>
      </c>
      <c r="B8" s="822"/>
      <c r="C8" s="822"/>
      <c r="E8" s="1442" t="s">
        <v>10430</v>
      </c>
      <c r="F8" s="1442"/>
      <c r="G8" s="1442"/>
      <c r="H8" s="1442"/>
      <c r="I8" s="1442"/>
      <c r="J8" s="1442"/>
      <c r="K8" s="1442"/>
      <c r="L8" s="1442"/>
      <c r="N8" s="828"/>
      <c r="O8" s="823"/>
      <c r="P8" s="823"/>
    </row>
    <row r="9" spans="1:22" ht="34.5" customHeight="1" x14ac:dyDescent="0.25">
      <c r="A9" s="1443" t="s">
        <v>9</v>
      </c>
      <c r="B9" s="1443"/>
      <c r="C9" s="1443"/>
      <c r="D9" s="1443"/>
      <c r="E9" s="1444" t="s">
        <v>10431</v>
      </c>
      <c r="F9" s="1444"/>
      <c r="G9" s="829"/>
      <c r="H9" s="829"/>
      <c r="I9" s="829"/>
      <c r="J9" s="829"/>
      <c r="K9" s="829"/>
      <c r="L9" s="829"/>
      <c r="N9" s="828"/>
      <c r="O9" s="823"/>
      <c r="P9" s="823"/>
    </row>
    <row r="10" spans="1:22" ht="22.5" customHeight="1" x14ac:dyDescent="0.25">
      <c r="A10" s="1445" t="s">
        <v>11</v>
      </c>
      <c r="B10" s="1445"/>
      <c r="C10" s="830"/>
      <c r="E10" s="831" t="s">
        <v>10432</v>
      </c>
      <c r="F10" s="832"/>
      <c r="G10" s="831"/>
      <c r="H10" s="831"/>
      <c r="I10" s="833"/>
      <c r="J10" s="832"/>
      <c r="K10" s="831"/>
      <c r="L10" s="834"/>
      <c r="N10" s="1269"/>
      <c r="O10" s="1269"/>
      <c r="P10" s="1269"/>
      <c r="Q10" s="1269"/>
      <c r="R10" s="1269"/>
      <c r="S10" s="1269"/>
      <c r="T10" s="1269"/>
    </row>
    <row r="11" spans="1:22" ht="22.5" x14ac:dyDescent="0.25">
      <c r="A11" s="830" t="s">
        <v>13</v>
      </c>
      <c r="B11" s="830"/>
      <c r="C11" s="830"/>
      <c r="E11" s="835" t="s">
        <v>10433</v>
      </c>
      <c r="F11" s="832"/>
      <c r="G11" s="831"/>
      <c r="H11" s="831"/>
      <c r="I11" s="833"/>
      <c r="J11" s="832"/>
      <c r="K11" s="831"/>
      <c r="L11" s="834"/>
      <c r="N11" s="133"/>
      <c r="O11" s="133"/>
      <c r="P11" s="133"/>
      <c r="Q11" s="133"/>
      <c r="R11" s="133"/>
      <c r="S11" s="133"/>
      <c r="T11" s="133"/>
    </row>
    <row r="12" spans="1:22" ht="57.75" customHeight="1" x14ac:dyDescent="0.25">
      <c r="A12" s="830" t="s">
        <v>15</v>
      </c>
      <c r="B12" s="830"/>
      <c r="C12" s="830"/>
      <c r="E12" s="1442" t="s">
        <v>10426</v>
      </c>
      <c r="F12" s="1442"/>
      <c r="G12" s="1442"/>
      <c r="H12" s="1442"/>
      <c r="I12" s="1442"/>
      <c r="J12" s="1442"/>
      <c r="K12" s="1442"/>
      <c r="L12" s="1442"/>
      <c r="N12" s="133"/>
      <c r="O12" s="133"/>
      <c r="P12" s="133"/>
      <c r="Q12" s="133"/>
      <c r="R12" s="133"/>
      <c r="S12" s="133"/>
      <c r="T12" s="133"/>
    </row>
    <row r="13" spans="1:22" ht="22.5" customHeight="1" x14ac:dyDescent="0.25">
      <c r="A13" s="830" t="s">
        <v>17</v>
      </c>
      <c r="B13" s="830"/>
      <c r="C13" s="830"/>
      <c r="E13" s="836">
        <f>I20</f>
        <v>34.200000000000003</v>
      </c>
      <c r="F13" s="830" t="s">
        <v>367</v>
      </c>
      <c r="G13" s="831"/>
      <c r="H13" s="831"/>
      <c r="I13" s="833"/>
      <c r="J13" s="832"/>
      <c r="K13" s="831"/>
      <c r="L13" s="834"/>
      <c r="N13" s="133"/>
      <c r="O13" s="133"/>
      <c r="P13" s="133"/>
      <c r="Q13" s="133"/>
      <c r="R13" s="133"/>
      <c r="S13" s="133"/>
      <c r="T13" s="133"/>
    </row>
    <row r="14" spans="1:22" ht="22.5" customHeight="1" x14ac:dyDescent="0.25">
      <c r="A14" s="830" t="s">
        <v>19</v>
      </c>
      <c r="B14" s="830"/>
      <c r="C14" s="830"/>
      <c r="E14" s="831" t="s">
        <v>10427</v>
      </c>
      <c r="F14" s="832"/>
      <c r="G14" s="831"/>
      <c r="H14" s="831"/>
      <c r="I14" s="833"/>
      <c r="J14" s="832"/>
      <c r="K14" s="831"/>
      <c r="L14" s="834"/>
      <c r="N14" s="133"/>
      <c r="O14" s="133"/>
      <c r="P14" s="133"/>
      <c r="Q14" s="133"/>
      <c r="R14" s="133"/>
      <c r="S14" s="133"/>
      <c r="T14" s="133"/>
    </row>
    <row r="15" spans="1:22" ht="102.75" customHeight="1" x14ac:dyDescent="0.25">
      <c r="A15" s="830" t="s">
        <v>21</v>
      </c>
      <c r="B15" s="830"/>
      <c r="C15" s="830"/>
      <c r="E15" s="1446" t="s">
        <v>10434</v>
      </c>
      <c r="F15" s="1447"/>
      <c r="G15" s="1447"/>
      <c r="H15" s="1447"/>
      <c r="I15" s="1447"/>
      <c r="J15" s="1447"/>
      <c r="K15" s="1447"/>
      <c r="L15" s="1447"/>
      <c r="N15" s="133"/>
      <c r="O15" s="133"/>
      <c r="P15" s="133"/>
      <c r="Q15" s="133"/>
      <c r="R15" s="133"/>
      <c r="S15" s="133"/>
      <c r="T15" s="133"/>
    </row>
    <row r="16" spans="1:22" s="25" customFormat="1" ht="19.5" customHeight="1" x14ac:dyDescent="0.25">
      <c r="A16" s="1448" t="s">
        <v>23</v>
      </c>
      <c r="B16" s="1448"/>
      <c r="C16" s="1448"/>
      <c r="D16" s="1448"/>
      <c r="E16" s="1448"/>
      <c r="F16" s="1448"/>
      <c r="G16" s="1448"/>
      <c r="H16" s="1448"/>
      <c r="I16" s="1448"/>
      <c r="J16" s="1448"/>
      <c r="K16" s="1448"/>
      <c r="L16" s="1448"/>
      <c r="O16" s="837"/>
      <c r="P16" s="837"/>
    </row>
    <row r="17" spans="1:20" ht="57.75" customHeight="1" x14ac:dyDescent="0.25">
      <c r="A17" s="1449" t="s">
        <v>10441</v>
      </c>
      <c r="B17" s="1449"/>
      <c r="C17" s="1449"/>
      <c r="D17" s="1449"/>
      <c r="E17" s="1449"/>
      <c r="F17" s="1449"/>
      <c r="G17" s="1449"/>
      <c r="H17" s="1449"/>
      <c r="I17" s="1449"/>
      <c r="J17" s="1449"/>
      <c r="K17" s="1449"/>
      <c r="L17" s="1449"/>
      <c r="N17" s="1499"/>
      <c r="O17" s="1499"/>
      <c r="P17" s="1499"/>
      <c r="Q17" s="1499"/>
      <c r="R17" s="1499"/>
      <c r="S17" s="1499"/>
      <c r="T17" s="1499"/>
    </row>
    <row r="18" spans="1:20" ht="83.25" customHeight="1" x14ac:dyDescent="0.25">
      <c r="A18" s="683" t="s">
        <v>25</v>
      </c>
      <c r="B18" s="683" t="s">
        <v>26</v>
      </c>
      <c r="C18" s="683" t="s">
        <v>27</v>
      </c>
      <c r="D18" s="684" t="s">
        <v>10361</v>
      </c>
      <c r="E18" s="684" t="s">
        <v>29</v>
      </c>
      <c r="F18" s="684" t="s">
        <v>30</v>
      </c>
      <c r="G18" s="684" t="s">
        <v>10362</v>
      </c>
      <c r="H18" s="684" t="s">
        <v>10439</v>
      </c>
      <c r="I18" s="685" t="s">
        <v>10363</v>
      </c>
      <c r="J18" s="686" t="s">
        <v>34</v>
      </c>
      <c r="K18" s="684" t="s">
        <v>10364</v>
      </c>
      <c r="L18" s="49" t="s">
        <v>10440</v>
      </c>
      <c r="N18" s="1499"/>
      <c r="O18" s="1499"/>
      <c r="P18" s="1499"/>
      <c r="Q18" s="1499"/>
      <c r="R18" s="1499"/>
      <c r="S18" s="1499"/>
      <c r="T18" s="1499"/>
    </row>
    <row r="19" spans="1:20" s="2" customFormat="1" ht="63" customHeight="1" x14ac:dyDescent="0.25">
      <c r="A19" s="838">
        <v>1</v>
      </c>
      <c r="B19" s="839">
        <v>214</v>
      </c>
      <c r="C19" s="839">
        <v>205</v>
      </c>
      <c r="D19" s="838" t="s">
        <v>18</v>
      </c>
      <c r="E19" s="839" t="s">
        <v>10428</v>
      </c>
      <c r="F19" s="885">
        <v>2</v>
      </c>
      <c r="G19" s="886">
        <f>530000*30%</f>
        <v>159000</v>
      </c>
      <c r="H19" s="839">
        <v>0.8</v>
      </c>
      <c r="I19" s="842">
        <v>34.200000000000003</v>
      </c>
      <c r="J19" s="843">
        <v>1</v>
      </c>
      <c r="K19" s="844">
        <f>ROUND(G19*I19*J19*H19,)</f>
        <v>4350240</v>
      </c>
      <c r="L19" s="845"/>
      <c r="M19" s="25"/>
      <c r="N19" s="1499"/>
      <c r="O19" s="1499"/>
      <c r="P19" s="1499"/>
      <c r="Q19" s="1499"/>
      <c r="R19" s="1499"/>
      <c r="S19" s="1499"/>
      <c r="T19" s="1499"/>
    </row>
    <row r="20" spans="1:20" ht="25.5" customHeight="1" x14ac:dyDescent="0.25">
      <c r="A20" s="1480" t="s">
        <v>39</v>
      </c>
      <c r="B20" s="1480"/>
      <c r="C20" s="1480"/>
      <c r="D20" s="1480"/>
      <c r="E20" s="1480"/>
      <c r="F20" s="1480"/>
      <c r="G20" s="1480"/>
      <c r="H20" s="863"/>
      <c r="I20" s="846">
        <f>SUM(I19:I19)</f>
        <v>34.200000000000003</v>
      </c>
      <c r="J20" s="847"/>
      <c r="K20" s="848">
        <f>SUM(K19:K19)</f>
        <v>4350240</v>
      </c>
      <c r="L20" s="849"/>
      <c r="N20" s="1499"/>
      <c r="O20" s="1499"/>
      <c r="P20" s="1499"/>
      <c r="Q20" s="1499"/>
      <c r="R20" s="1499"/>
      <c r="S20" s="1499"/>
      <c r="T20" s="1499"/>
    </row>
    <row r="21" spans="1:20" ht="60" customHeight="1" x14ac:dyDescent="0.25">
      <c r="A21" s="1457" t="s">
        <v>10435</v>
      </c>
      <c r="B21" s="1280"/>
      <c r="C21" s="1280"/>
      <c r="D21" s="1280"/>
      <c r="E21" s="1280"/>
      <c r="F21" s="1280"/>
      <c r="G21" s="1280"/>
      <c r="H21" s="1280"/>
      <c r="I21" s="1280"/>
      <c r="J21" s="1280"/>
      <c r="K21" s="1280"/>
      <c r="L21" s="49" t="s">
        <v>41</v>
      </c>
    </row>
    <row r="22" spans="1:20" ht="52.5" customHeight="1" x14ac:dyDescent="0.25">
      <c r="A22" s="50">
        <v>1</v>
      </c>
      <c r="B22" s="1458" t="s">
        <v>42</v>
      </c>
      <c r="C22" s="1459"/>
      <c r="D22" s="1459"/>
      <c r="E22" s="1459"/>
      <c r="F22" s="1459"/>
      <c r="G22" s="1459"/>
      <c r="H22" s="1460"/>
      <c r="I22" s="1292" t="s">
        <v>43</v>
      </c>
      <c r="J22" s="1292"/>
      <c r="K22" s="1292"/>
      <c r="L22" s="1292"/>
    </row>
    <row r="23" spans="1:20" ht="58.5" customHeight="1" x14ac:dyDescent="0.25">
      <c r="A23" s="53"/>
      <c r="B23" s="850" t="s">
        <v>26</v>
      </c>
      <c r="C23" s="851" t="s">
        <v>27</v>
      </c>
      <c r="D23" s="59" t="s">
        <v>10361</v>
      </c>
      <c r="E23" s="59" t="s">
        <v>29</v>
      </c>
      <c r="F23" s="59" t="s">
        <v>30</v>
      </c>
      <c r="G23" s="59" t="s">
        <v>31</v>
      </c>
      <c r="H23" s="706" t="s">
        <v>10439</v>
      </c>
      <c r="I23" s="852" t="s">
        <v>33</v>
      </c>
      <c r="J23" s="59" t="s">
        <v>44</v>
      </c>
      <c r="K23" s="59" t="s">
        <v>35</v>
      </c>
      <c r="L23" s="49" t="s">
        <v>41</v>
      </c>
      <c r="M23" s="854"/>
    </row>
    <row r="24" spans="1:20" ht="147.75" customHeight="1" x14ac:dyDescent="0.25">
      <c r="A24" s="132">
        <f t="shared" ref="A24:F24" si="0">A19</f>
        <v>1</v>
      </c>
      <c r="B24" s="132">
        <f t="shared" si="0"/>
        <v>214</v>
      </c>
      <c r="C24" s="132">
        <f t="shared" si="0"/>
        <v>205</v>
      </c>
      <c r="D24" s="132" t="str">
        <f t="shared" si="0"/>
        <v>m²</v>
      </c>
      <c r="E24" s="132" t="str">
        <f t="shared" si="0"/>
        <v>HNK</v>
      </c>
      <c r="F24" s="60">
        <f t="shared" si="0"/>
        <v>2</v>
      </c>
      <c r="G24" s="887">
        <f>G19</f>
        <v>159000</v>
      </c>
      <c r="H24" s="839">
        <v>0.8</v>
      </c>
      <c r="I24" s="855">
        <f>I19</f>
        <v>34.200000000000003</v>
      </c>
      <c r="J24" s="839">
        <v>1.5</v>
      </c>
      <c r="K24" s="63">
        <f>G24*I24*J24*H24</f>
        <v>6525360</v>
      </c>
      <c r="L24" s="889" t="s">
        <v>45</v>
      </c>
      <c r="M24" s="854"/>
    </row>
    <row r="25" spans="1:20" s="67" customFormat="1" ht="45.75" customHeight="1" x14ac:dyDescent="0.25">
      <c r="A25" s="50">
        <v>2</v>
      </c>
      <c r="B25" s="1465" t="s">
        <v>10369</v>
      </c>
      <c r="C25" s="1466"/>
      <c r="D25" s="1466"/>
      <c r="E25" s="1466"/>
      <c r="F25" s="1466"/>
      <c r="G25" s="1466"/>
      <c r="H25" s="1467"/>
      <c r="I25" s="1295" t="s">
        <v>10370</v>
      </c>
      <c r="J25" s="1468"/>
      <c r="K25" s="1468"/>
      <c r="L25" s="1468"/>
      <c r="M25" s="856"/>
      <c r="O25" s="857"/>
      <c r="P25" s="857"/>
    </row>
    <row r="26" spans="1:20" s="2" customFormat="1" ht="81" customHeight="1" x14ac:dyDescent="0.25">
      <c r="A26" s="132"/>
      <c r="B26" s="1469" t="s">
        <v>10371</v>
      </c>
      <c r="C26" s="1469"/>
      <c r="D26" s="59" t="s">
        <v>50</v>
      </c>
      <c r="E26" s="59" t="s">
        <v>51</v>
      </c>
      <c r="F26" s="59" t="s">
        <v>52</v>
      </c>
      <c r="G26" s="1461" t="s">
        <v>53</v>
      </c>
      <c r="H26" s="1462"/>
      <c r="I26" s="859" t="s">
        <v>54</v>
      </c>
      <c r="J26" s="59" t="s">
        <v>44</v>
      </c>
      <c r="K26" s="860" t="s">
        <v>35</v>
      </c>
      <c r="L26" s="861" t="s">
        <v>41</v>
      </c>
      <c r="M26" s="821"/>
      <c r="O26" s="862"/>
      <c r="P26" s="862"/>
    </row>
    <row r="27" spans="1:20" ht="34.5" customHeight="1" x14ac:dyDescent="0.25">
      <c r="A27" s="132"/>
      <c r="B27" s="1285" t="s">
        <v>10372</v>
      </c>
      <c r="C27" s="1285"/>
      <c r="D27" s="132"/>
      <c r="E27" s="132" t="s">
        <v>56</v>
      </c>
      <c r="F27" s="132">
        <v>6</v>
      </c>
      <c r="G27" s="1287">
        <f>20000*30</f>
        <v>600000</v>
      </c>
      <c r="H27" s="1288"/>
      <c r="I27" s="132">
        <v>2</v>
      </c>
      <c r="J27" s="727">
        <v>0.5</v>
      </c>
      <c r="K27" s="73">
        <f>F27*G27*I27*J27</f>
        <v>3600000</v>
      </c>
      <c r="L27" s="74"/>
      <c r="M27" s="822"/>
      <c r="O27" s="823"/>
      <c r="P27" s="823"/>
    </row>
    <row r="28" spans="1:20" ht="30.75" customHeight="1" x14ac:dyDescent="0.25">
      <c r="A28" s="1289" t="s">
        <v>10373</v>
      </c>
      <c r="B28" s="1289"/>
      <c r="C28" s="1289"/>
      <c r="D28" s="1289"/>
      <c r="E28" s="1289"/>
      <c r="F28" s="1289"/>
      <c r="G28" s="1289"/>
      <c r="H28" s="1289"/>
      <c r="I28" s="1289"/>
      <c r="J28" s="1289"/>
      <c r="K28" s="76">
        <f>K24+K27</f>
        <v>10125360</v>
      </c>
      <c r="L28" s="74"/>
      <c r="M28" s="822"/>
    </row>
    <row r="29" spans="1:20" ht="61.5" customHeight="1" x14ac:dyDescent="0.25">
      <c r="A29" s="1470" t="s">
        <v>10442</v>
      </c>
      <c r="B29" s="1470"/>
      <c r="C29" s="1470"/>
      <c r="D29" s="1470"/>
      <c r="E29" s="1470"/>
      <c r="F29" s="1470"/>
      <c r="G29" s="1470"/>
      <c r="H29" s="1470"/>
      <c r="I29" s="1470"/>
      <c r="J29" s="1470"/>
      <c r="K29" s="1470"/>
      <c r="L29" s="1470"/>
    </row>
    <row r="30" spans="1:20" ht="56.25" customHeight="1" x14ac:dyDescent="0.25">
      <c r="A30" s="851" t="s">
        <v>25</v>
      </c>
      <c r="B30" s="1471" t="s">
        <v>58</v>
      </c>
      <c r="C30" s="1472"/>
      <c r="D30" s="1472"/>
      <c r="E30" s="1473"/>
      <c r="F30" s="864" t="s">
        <v>60</v>
      </c>
      <c r="G30" s="1452" t="s">
        <v>31</v>
      </c>
      <c r="H30" s="1454"/>
      <c r="I30" s="865" t="s">
        <v>61</v>
      </c>
      <c r="J30" s="866" t="s">
        <v>34</v>
      </c>
      <c r="K30" s="863" t="s">
        <v>35</v>
      </c>
      <c r="L30" s="853" t="s">
        <v>41</v>
      </c>
    </row>
    <row r="31" spans="1:20" ht="43.5" customHeight="1" x14ac:dyDescent="0.25">
      <c r="A31" s="132">
        <v>1</v>
      </c>
      <c r="B31" s="1474" t="str">
        <f>'[3]vật kiến trúc 2026'!B234</f>
        <v>Trụ bê tông cắm ranh hàng rào cao 1,2 đến 2,2m</v>
      </c>
      <c r="C31" s="1475"/>
      <c r="D31" s="1475"/>
      <c r="E31" s="1476"/>
      <c r="F31" s="131" t="str">
        <f>VLOOKUP(B31,'[3]vật kiến trúc 2026'!$B$3:$D$442,2,0)</f>
        <v>trụ</v>
      </c>
      <c r="G31" s="1477">
        <f>VLOOKUP(B31,'[3]vật kiến trúc 2026'!B29:$D$442,3,0)</f>
        <v>58000</v>
      </c>
      <c r="H31" s="1478"/>
      <c r="I31" s="867">
        <v>33</v>
      </c>
      <c r="J31" s="868">
        <v>1</v>
      </c>
      <c r="K31" s="844">
        <f t="shared" ref="K31:K36" si="1">ROUND(G31*I31*J31,)</f>
        <v>1914000</v>
      </c>
      <c r="L31" s="869">
        <f>VLOOKUP(B31,'[3]vật kiến trúc 2026'!B30:$L$442,4,0)</f>
        <v>0</v>
      </c>
    </row>
    <row r="32" spans="1:20" ht="37.5" customHeight="1" x14ac:dyDescent="0.25">
      <c r="A32" s="132">
        <v>2</v>
      </c>
      <c r="B32" s="1474" t="s">
        <v>9998</v>
      </c>
      <c r="C32" s="1475"/>
      <c r="D32" s="1475"/>
      <c r="E32" s="1476"/>
      <c r="F32" s="131" t="str">
        <f>VLOOKUP(B32,'[3]vật kiến trúc 2026'!$B$3:$D$442,2,0)</f>
        <v>m2</v>
      </c>
      <c r="G32" s="1477">
        <f>VLOOKUP(B32,'[3]vật kiến trúc 2026'!B33:$D$442,3,0)</f>
        <v>1008000</v>
      </c>
      <c r="H32" s="1478"/>
      <c r="I32" s="87">
        <f>2.1*1.5*2</f>
        <v>6.3000000000000007</v>
      </c>
      <c r="J32" s="868">
        <v>1</v>
      </c>
      <c r="K32" s="844">
        <f t="shared" si="1"/>
        <v>6350400</v>
      </c>
      <c r="L32" s="869">
        <f>VLOOKUP(B32,'[3]vật kiến trúc 2026'!B34:$L$442,4,0)</f>
        <v>0</v>
      </c>
    </row>
    <row r="33" spans="1:16" ht="37.5" customHeight="1" x14ac:dyDescent="0.25">
      <c r="A33" s="1286">
        <v>3</v>
      </c>
      <c r="B33" s="1474" t="str">
        <f>'[3]vật kiến trúc 2026'!B204</f>
        <v>Trụ BTCT + xây gạch.</v>
      </c>
      <c r="C33" s="1475"/>
      <c r="D33" s="1475"/>
      <c r="E33" s="1476"/>
      <c r="F33" s="131" t="str">
        <f>VLOOKUP(B33,'[3]vật kiến trúc 2026'!$B$3:$D$442,2,0)</f>
        <v>m3</v>
      </c>
      <c r="G33" s="1477">
        <f>VLOOKUP(B33,'[3]vật kiến trúc 2026'!B34:$D$442,3,0)</f>
        <v>1798000</v>
      </c>
      <c r="H33" s="1478"/>
      <c r="I33" s="870">
        <f>(0.42*0.42*3.4*2)-I34</f>
        <v>0.87039999999999973</v>
      </c>
      <c r="J33" s="868">
        <v>1</v>
      </c>
      <c r="K33" s="844">
        <f t="shared" si="1"/>
        <v>1564979</v>
      </c>
      <c r="L33" s="869" t="str">
        <f>VLOOKUP(B33,'[3]vật kiến trúc 2026'!B35:$L$442,4,0)</f>
        <v>áp bằng các loại TS có kết cấu = gạch xây tô, xây đá</v>
      </c>
    </row>
    <row r="34" spans="1:16" ht="37.5" customHeight="1" x14ac:dyDescent="0.25">
      <c r="A34" s="1286"/>
      <c r="B34" s="1474" t="str">
        <f>'[3]vật kiến trúc 2026'!B167</f>
        <v>trong đó bê tông cốt thép</v>
      </c>
      <c r="C34" s="1475"/>
      <c r="D34" s="1475"/>
      <c r="E34" s="1476"/>
      <c r="F34" s="131" t="str">
        <f>VLOOKUP(B34,'[3]vật kiến trúc 2026'!$B$3:$D$442,2,0)</f>
        <v>m3</v>
      </c>
      <c r="G34" s="1477">
        <f>VLOOKUP(B34,'[3]vật kiến trúc 2026'!B35:$D$442,3,0)</f>
        <v>4493000</v>
      </c>
      <c r="H34" s="1478"/>
      <c r="I34" s="870">
        <f>(0.22*0.22*3.4*2)</f>
        <v>0.32911999999999997</v>
      </c>
      <c r="J34" s="868">
        <v>1</v>
      </c>
      <c r="K34" s="844">
        <f t="shared" si="1"/>
        <v>1478736</v>
      </c>
      <c r="L34" s="869">
        <f>VLOOKUP(B34,'[3]vật kiến trúc 2026'!B36:$L$442,4,0)</f>
        <v>0</v>
      </c>
    </row>
    <row r="35" spans="1:16" ht="36" customHeight="1" x14ac:dyDescent="0.25">
      <c r="A35" s="132">
        <v>4</v>
      </c>
      <c r="B35" s="1474" t="str">
        <f>'[3]vật kiến trúc 2026'!B241</f>
        <v>Hàng rào lưới B40</v>
      </c>
      <c r="C35" s="1475"/>
      <c r="D35" s="1475"/>
      <c r="E35" s="1476"/>
      <c r="F35" s="131" t="str">
        <f>VLOOKUP(B35,'[3]vật kiến trúc 2026'!$B$3:$D$442,2,0)</f>
        <v>m2</v>
      </c>
      <c r="G35" s="1477">
        <f>VLOOKUP(B35,'[3]vật kiến trúc 2026'!B36:$D$442,3,0)</f>
        <v>101000</v>
      </c>
      <c r="H35" s="1478"/>
      <c r="I35" s="89">
        <f>73*1.8</f>
        <v>131.4</v>
      </c>
      <c r="J35" s="868">
        <v>1</v>
      </c>
      <c r="K35" s="844">
        <f t="shared" si="1"/>
        <v>13271400</v>
      </c>
      <c r="L35" s="869">
        <f>VLOOKUP(B35,'[3]vật kiến trúc 2026'!B37:$L$442,4,0)</f>
        <v>0</v>
      </c>
    </row>
    <row r="36" spans="1:16" ht="37.5" customHeight="1" x14ac:dyDescent="0.25">
      <c r="A36" s="132">
        <v>5</v>
      </c>
      <c r="B36" s="1474" t="str">
        <f>'[3]vật kiến trúc 2026'!B240</f>
        <v>Mảng rào dây kẽm gai</v>
      </c>
      <c r="C36" s="1475"/>
      <c r="D36" s="1475"/>
      <c r="E36" s="1476"/>
      <c r="F36" s="131" t="str">
        <f>VLOOKUP(B36,'[3]vật kiến trúc 2026'!$B$3:$D$442,2,0)</f>
        <v>mét/sợi</v>
      </c>
      <c r="G36" s="1477">
        <f>VLOOKUP(B36,'[3]vật kiến trúc 2026'!B34:$D$442,3,0)</f>
        <v>4000</v>
      </c>
      <c r="H36" s="1478"/>
      <c r="I36" s="89">
        <f>73*3</f>
        <v>219</v>
      </c>
      <c r="J36" s="868">
        <v>1</v>
      </c>
      <c r="K36" s="844">
        <f t="shared" si="1"/>
        <v>876000</v>
      </c>
      <c r="L36" s="869">
        <f>VLOOKUP(B36,'[3]vật kiến trúc 2026'!B35:$L$442,4,0)</f>
        <v>0</v>
      </c>
    </row>
    <row r="37" spans="1:16" ht="23.25" customHeight="1" x14ac:dyDescent="0.25">
      <c r="A37" s="1480" t="s">
        <v>85</v>
      </c>
      <c r="B37" s="1480"/>
      <c r="C37" s="1480"/>
      <c r="D37" s="1480"/>
      <c r="E37" s="1480"/>
      <c r="F37" s="1480"/>
      <c r="G37" s="1480"/>
      <c r="H37" s="1480"/>
      <c r="I37" s="1480"/>
      <c r="J37" s="1480"/>
      <c r="K37" s="871">
        <v>0</v>
      </c>
      <c r="L37" s="872"/>
    </row>
    <row r="38" spans="1:16" ht="54.75" customHeight="1" x14ac:dyDescent="0.25">
      <c r="A38" s="1481" t="s">
        <v>10443</v>
      </c>
      <c r="B38" s="1481"/>
      <c r="C38" s="1481"/>
      <c r="D38" s="1481"/>
      <c r="E38" s="1481"/>
      <c r="F38" s="1481"/>
      <c r="G38" s="1481"/>
      <c r="H38" s="1481"/>
      <c r="I38" s="1481"/>
      <c r="J38" s="1481"/>
      <c r="K38" s="1481"/>
      <c r="L38" s="1481"/>
    </row>
    <row r="39" spans="1:16" ht="56.25" customHeight="1" x14ac:dyDescent="0.25">
      <c r="A39" s="863" t="s">
        <v>25</v>
      </c>
      <c r="B39" s="1480" t="s">
        <v>87</v>
      </c>
      <c r="C39" s="1480"/>
      <c r="D39" s="1480"/>
      <c r="E39" s="1480"/>
      <c r="F39" s="863" t="s">
        <v>60</v>
      </c>
      <c r="G39" s="863" t="s">
        <v>31</v>
      </c>
      <c r="H39" s="863"/>
      <c r="I39" s="865" t="s">
        <v>61</v>
      </c>
      <c r="J39" s="866" t="s">
        <v>34</v>
      </c>
      <c r="K39" s="863" t="s">
        <v>35</v>
      </c>
      <c r="L39" s="853" t="s">
        <v>41</v>
      </c>
    </row>
    <row r="40" spans="1:16" ht="33" customHeight="1" x14ac:dyDescent="0.25">
      <c r="A40" s="132">
        <v>1</v>
      </c>
      <c r="B40" s="888" t="s">
        <v>1179</v>
      </c>
      <c r="C40" s="888"/>
      <c r="D40" s="888"/>
      <c r="E40" s="888"/>
      <c r="F40" s="131" t="str">
        <f>VLOOKUP(B40,'[3]CÂY TRỒNG 2026'!$B$3:$D$10269,2,0)</f>
        <v>cây</v>
      </c>
      <c r="G40" s="131">
        <f>VLOOKUP(B40,'[3]CÂY TRỒNG 2026'!$B$3:$D$10269,3,0)</f>
        <v>606840</v>
      </c>
      <c r="H40" s="131"/>
      <c r="I40" s="867">
        <v>0</v>
      </c>
      <c r="J40" s="727">
        <v>1</v>
      </c>
      <c r="K40" s="106">
        <f>ROUND(G40*I40*J40,)</f>
        <v>0</v>
      </c>
      <c r="L40" s="873"/>
      <c r="M40" s="874"/>
    </row>
    <row r="41" spans="1:16" ht="28.5" customHeight="1" x14ac:dyDescent="0.25">
      <c r="A41" s="1480" t="s">
        <v>111</v>
      </c>
      <c r="B41" s="1480"/>
      <c r="C41" s="1480"/>
      <c r="D41" s="1480"/>
      <c r="E41" s="1480"/>
      <c r="F41" s="1480"/>
      <c r="G41" s="1480"/>
      <c r="H41" s="1480"/>
      <c r="I41" s="1480"/>
      <c r="J41" s="1480"/>
      <c r="K41" s="111">
        <f>SUM(K40:K40)</f>
        <v>0</v>
      </c>
      <c r="L41" s="872"/>
    </row>
    <row r="42" spans="1:16" ht="41.25" customHeight="1" x14ac:dyDescent="0.25">
      <c r="A42" s="1481" t="s">
        <v>10429</v>
      </c>
      <c r="B42" s="1482"/>
      <c r="C42" s="1482"/>
      <c r="D42" s="1482"/>
      <c r="E42" s="1482"/>
      <c r="F42" s="1482"/>
      <c r="G42" s="1482"/>
      <c r="H42" s="1482"/>
      <c r="I42" s="1482"/>
      <c r="J42" s="1482"/>
      <c r="K42" s="111">
        <f>IF(K20+K28+K37+K41&lt;20000000,2000000,IF(K20+K28+K37+K41&lt;50000000,4000000,IF(K20+K28+K37+K41&lt;100000000,8000000,IF(K20+K28+K37+K41&lt;200000000,12000000,IF(K20+K28+K37+K41&lt;500000000,16000000,20000000)))))</f>
        <v>2000000</v>
      </c>
      <c r="L42" s="112" t="s">
        <v>113</v>
      </c>
    </row>
    <row r="43" spans="1:16" ht="30" customHeight="1" x14ac:dyDescent="0.25">
      <c r="A43" s="1480" t="s">
        <v>114</v>
      </c>
      <c r="B43" s="1480"/>
      <c r="C43" s="1480"/>
      <c r="D43" s="1480"/>
      <c r="E43" s="1480"/>
      <c r="F43" s="1480"/>
      <c r="G43" s="1480"/>
      <c r="H43" s="1480"/>
      <c r="I43" s="1480"/>
      <c r="J43" s="1480"/>
      <c r="K43" s="875">
        <f>K42+K41+K37+K20+K28</f>
        <v>16475600</v>
      </c>
      <c r="L43" s="872"/>
      <c r="M43" s="114">
        <f>K42+K28+K20</f>
        <v>16475600</v>
      </c>
    </row>
    <row r="44" spans="1:16" s="116" customFormat="1" ht="52.5" customHeight="1" x14ac:dyDescent="0.25">
      <c r="A44" s="1483" t="s">
        <v>115</v>
      </c>
      <c r="B44" s="1483"/>
      <c r="C44" s="1483"/>
      <c r="D44" s="1483"/>
      <c r="E44" s="1483"/>
      <c r="F44" s="1483"/>
      <c r="G44" s="1483"/>
      <c r="H44" s="1483"/>
      <c r="I44" s="1483"/>
      <c r="J44" s="1483"/>
      <c r="K44" s="1483"/>
      <c r="L44" s="1483"/>
      <c r="M44" s="854"/>
      <c r="O44" s="876"/>
      <c r="P44" s="876"/>
    </row>
    <row r="45" spans="1:16" s="119" customFormat="1" ht="48" customHeight="1" x14ac:dyDescent="0.25">
      <c r="A45" s="1479" t="s">
        <v>10375</v>
      </c>
      <c r="B45" s="1479"/>
      <c r="C45" s="1479"/>
      <c r="D45" s="1479"/>
      <c r="E45" s="1479"/>
      <c r="F45" s="1479"/>
      <c r="G45" s="1479"/>
      <c r="H45" s="1479"/>
      <c r="I45" s="1479"/>
      <c r="J45" s="1479"/>
      <c r="K45" s="1479"/>
      <c r="L45" s="1479"/>
      <c r="M45" s="752"/>
      <c r="O45" s="876"/>
      <c r="P45" s="876"/>
    </row>
    <row r="46" spans="1:16" s="119" customFormat="1" ht="54" customHeight="1" x14ac:dyDescent="0.25">
      <c r="A46" s="1479" t="s">
        <v>117</v>
      </c>
      <c r="B46" s="1479"/>
      <c r="C46" s="1479"/>
      <c r="D46" s="1479"/>
      <c r="E46" s="1479"/>
      <c r="F46" s="1479"/>
      <c r="G46" s="1479"/>
      <c r="H46" s="1479"/>
      <c r="I46" s="1479"/>
      <c r="J46" s="1479"/>
      <c r="K46" s="877">
        <f>K43</f>
        <v>16475600</v>
      </c>
      <c r="L46" s="878" t="s">
        <v>118</v>
      </c>
      <c r="M46" s="752"/>
      <c r="O46" s="876"/>
      <c r="P46" s="876"/>
    </row>
    <row r="47" spans="1:16" s="119" customFormat="1" ht="14.25" x14ac:dyDescent="0.25">
      <c r="A47" s="1479" t="s">
        <v>119</v>
      </c>
      <c r="B47" s="1479"/>
      <c r="C47" s="1479"/>
      <c r="D47" s="1479"/>
      <c r="E47" s="1479"/>
      <c r="F47" s="1479"/>
      <c r="G47" s="1479"/>
      <c r="H47" s="1479"/>
      <c r="I47" s="1479"/>
      <c r="J47" s="1479"/>
      <c r="K47" s="1479"/>
      <c r="L47" s="1479"/>
      <c r="M47" s="752"/>
      <c r="O47" s="876"/>
      <c r="P47" s="876"/>
    </row>
    <row r="48" spans="1:16" s="123" customFormat="1" ht="15" customHeight="1" x14ac:dyDescent="0.25">
      <c r="A48" s="1484" t="s">
        <v>120</v>
      </c>
      <c r="B48" s="1484"/>
      <c r="C48" s="1484"/>
      <c r="D48" s="879"/>
      <c r="E48" s="879"/>
      <c r="F48" s="1485" t="s">
        <v>10444</v>
      </c>
      <c r="G48" s="1485"/>
      <c r="H48" s="1485"/>
      <c r="I48" s="1485"/>
      <c r="J48" s="1485"/>
      <c r="K48" s="879"/>
      <c r="L48" s="752" t="s">
        <v>122</v>
      </c>
      <c r="M48" s="752"/>
      <c r="O48" s="753"/>
      <c r="P48" s="753"/>
    </row>
    <row r="49" spans="1:16" s="123" customFormat="1" x14ac:dyDescent="0.25">
      <c r="A49" s="880"/>
      <c r="B49" s="880"/>
      <c r="C49" s="880"/>
      <c r="L49" s="752" t="s">
        <v>123</v>
      </c>
      <c r="M49" s="756"/>
      <c r="O49" s="753"/>
      <c r="P49" s="753"/>
    </row>
    <row r="50" spans="1:16" s="123" customFormat="1" x14ac:dyDescent="0.25">
      <c r="A50" s="881"/>
      <c r="B50" s="761"/>
      <c r="C50" s="761"/>
      <c r="G50" s="761"/>
      <c r="H50" s="761"/>
      <c r="I50" s="882"/>
      <c r="L50" s="883"/>
      <c r="M50" s="761"/>
      <c r="O50" s="753"/>
      <c r="P50" s="753"/>
    </row>
    <row r="51" spans="1:16" s="123" customFormat="1" x14ac:dyDescent="0.25">
      <c r="A51" s="881"/>
      <c r="B51" s="761"/>
      <c r="C51" s="761"/>
      <c r="G51" s="761"/>
      <c r="H51" s="761"/>
      <c r="I51" s="882"/>
      <c r="L51" s="883"/>
      <c r="M51" s="761"/>
      <c r="O51" s="753"/>
      <c r="P51" s="753"/>
    </row>
    <row r="52" spans="1:16" s="123" customFormat="1" x14ac:dyDescent="0.25">
      <c r="A52" s="881"/>
      <c r="B52" s="761"/>
      <c r="C52" s="761"/>
      <c r="G52" s="761"/>
      <c r="H52" s="761"/>
      <c r="I52" s="882"/>
      <c r="L52" s="883"/>
      <c r="M52" s="761"/>
      <c r="O52" s="753"/>
      <c r="P52" s="753"/>
    </row>
    <row r="53" spans="1:16" s="123" customFormat="1" x14ac:dyDescent="0.25">
      <c r="A53" s="881"/>
      <c r="B53" s="761"/>
      <c r="C53" s="761"/>
      <c r="G53" s="761"/>
      <c r="H53" s="761"/>
      <c r="I53" s="882"/>
      <c r="L53" s="883"/>
      <c r="M53" s="761"/>
      <c r="O53" s="753"/>
      <c r="P53" s="753"/>
    </row>
    <row r="54" spans="1:16" s="123" customFormat="1" x14ac:dyDescent="0.25">
      <c r="A54" s="881"/>
      <c r="B54" s="761"/>
      <c r="C54" s="761"/>
      <c r="G54" s="761"/>
      <c r="H54" s="761"/>
      <c r="I54" s="882"/>
      <c r="L54" s="883"/>
      <c r="M54" s="761"/>
      <c r="O54" s="753"/>
      <c r="P54" s="753"/>
    </row>
    <row r="55" spans="1:16" s="123" customFormat="1" x14ac:dyDescent="0.25">
      <c r="A55" s="881"/>
      <c r="B55" s="761"/>
      <c r="C55" s="761"/>
      <c r="G55" s="761"/>
      <c r="H55" s="761"/>
      <c r="I55" s="882"/>
      <c r="L55" s="883"/>
      <c r="M55" s="761"/>
      <c r="O55" s="753"/>
      <c r="P55" s="753"/>
    </row>
    <row r="56" spans="1:16" s="123" customFormat="1" ht="22.5" customHeight="1" x14ac:dyDescent="0.25">
      <c r="A56" s="1486" t="s">
        <v>125</v>
      </c>
      <c r="B56" s="1486"/>
      <c r="C56" s="1486"/>
      <c r="D56" s="879"/>
      <c r="E56" s="879"/>
      <c r="F56" s="1485" t="s">
        <v>126</v>
      </c>
      <c r="G56" s="1485"/>
      <c r="H56" s="1485"/>
      <c r="I56" s="1485" t="s">
        <v>126</v>
      </c>
      <c r="J56" s="1485"/>
      <c r="K56" s="879"/>
      <c r="L56" s="752" t="s">
        <v>127</v>
      </c>
      <c r="M56" s="756"/>
      <c r="O56" s="753"/>
      <c r="P56" s="753"/>
    </row>
  </sheetData>
  <mergeCells count="58">
    <mergeCell ref="A46:J46"/>
    <mergeCell ref="A47:L47"/>
    <mergeCell ref="A48:C48"/>
    <mergeCell ref="F48:J48"/>
    <mergeCell ref="A56:C56"/>
    <mergeCell ref="F56:J56"/>
    <mergeCell ref="A45:L45"/>
    <mergeCell ref="B35:E35"/>
    <mergeCell ref="G35:H35"/>
    <mergeCell ref="B36:E36"/>
    <mergeCell ref="G36:H36"/>
    <mergeCell ref="A37:J37"/>
    <mergeCell ref="A38:L38"/>
    <mergeCell ref="B39:E39"/>
    <mergeCell ref="A41:J41"/>
    <mergeCell ref="A42:J42"/>
    <mergeCell ref="A43:J43"/>
    <mergeCell ref="A44:L44"/>
    <mergeCell ref="B31:E31"/>
    <mergeCell ref="G31:H31"/>
    <mergeCell ref="B32:E32"/>
    <mergeCell ref="G32:H32"/>
    <mergeCell ref="A33:A34"/>
    <mergeCell ref="B33:E33"/>
    <mergeCell ref="G33:H33"/>
    <mergeCell ref="B34:E34"/>
    <mergeCell ref="G34:H34"/>
    <mergeCell ref="B27:C27"/>
    <mergeCell ref="G27:H27"/>
    <mergeCell ref="A28:J28"/>
    <mergeCell ref="A29:L29"/>
    <mergeCell ref="B30:E30"/>
    <mergeCell ref="G30:H30"/>
    <mergeCell ref="B26:C26"/>
    <mergeCell ref="G26:H26"/>
    <mergeCell ref="E12:L12"/>
    <mergeCell ref="E15:L15"/>
    <mergeCell ref="A16:L16"/>
    <mergeCell ref="A17:L17"/>
    <mergeCell ref="A21:K21"/>
    <mergeCell ref="B22:H22"/>
    <mergeCell ref="I22:L22"/>
    <mergeCell ref="B25:H25"/>
    <mergeCell ref="I25:L25"/>
    <mergeCell ref="N17:T20"/>
    <mergeCell ref="A20:G20"/>
    <mergeCell ref="A7:L7"/>
    <mergeCell ref="E8:L8"/>
    <mergeCell ref="A9:D9"/>
    <mergeCell ref="E9:F9"/>
    <mergeCell ref="A10:B10"/>
    <mergeCell ref="N10:T10"/>
    <mergeCell ref="A6:L6"/>
    <mergeCell ref="A2:G2"/>
    <mergeCell ref="I2:L2"/>
    <mergeCell ref="A3:G3"/>
    <mergeCell ref="I3:L3"/>
    <mergeCell ref="I5:L5"/>
  </mergeCells>
  <pageMargins left="0.51181102362204722" right="0.19685039370078741" top="0.19685039370078741" bottom="0.19685039370078741" header="0.19685039370078741" footer="0.23622047244094491"/>
  <pageSetup paperSize="9" scale="71" fitToHeight="0"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00"/>
    <pageSetUpPr fitToPage="1"/>
  </sheetPr>
  <dimension ref="A1:X158"/>
  <sheetViews>
    <sheetView topLeftCell="A10" zoomScale="40" zoomScaleNormal="40" workbookViewId="0">
      <pane ySplit="2" topLeftCell="A12" activePane="bottomLeft" state="frozen"/>
      <selection activeCell="K30" sqref="K30:K36"/>
      <selection pane="bottomLeft" activeCell="K30" sqref="K30:K36"/>
    </sheetView>
  </sheetViews>
  <sheetFormatPr defaultColWidth="8.140625" defaultRowHeight="16.5" x14ac:dyDescent="0.25"/>
  <cols>
    <col min="1" max="1" width="6.7109375" style="442" customWidth="1"/>
    <col min="2" max="2" width="18.28515625" style="431" customWidth="1"/>
    <col min="3" max="3" width="25.42578125" style="431" customWidth="1"/>
    <col min="4" max="4" width="28.140625" style="431" customWidth="1"/>
    <col min="5" max="5" width="16.85546875" style="382" customWidth="1"/>
    <col min="6" max="6" width="11.7109375" style="382" customWidth="1"/>
    <col min="7" max="7" width="8.7109375" style="382" hidden="1" customWidth="1"/>
    <col min="8" max="8" width="16.85546875" style="443" customWidth="1"/>
    <col min="9" max="9" width="14.85546875" style="444" customWidth="1"/>
    <col min="10" max="10" width="16.42578125" style="444" customWidth="1"/>
    <col min="11" max="11" width="16.5703125" style="444" customWidth="1"/>
    <col min="12" max="12" width="16.85546875" style="444" customWidth="1"/>
    <col min="13" max="13" width="21.7109375" style="444" customWidth="1"/>
    <col min="14" max="15" width="15" style="444" customWidth="1"/>
    <col min="16" max="16" width="18.7109375" style="444" customWidth="1"/>
    <col min="17" max="17" width="16.85546875" style="444" customWidth="1"/>
    <col min="18" max="18" width="10.140625" style="444" customWidth="1"/>
    <col min="19" max="19" width="45.28515625" style="445" customWidth="1"/>
    <col min="20" max="20" width="23.28515625" style="430" customWidth="1"/>
    <col min="21" max="21" width="25.7109375" style="446" customWidth="1"/>
    <col min="22" max="22" width="33" style="442" customWidth="1"/>
    <col min="23" max="23" width="24.28515625" style="382" customWidth="1"/>
    <col min="24" max="24" width="17" style="382" customWidth="1"/>
    <col min="25" max="223" width="9.140625" style="382" customWidth="1"/>
    <col min="224" max="224" width="4.5703125" style="382" customWidth="1"/>
    <col min="225" max="225" width="20.7109375" style="382" customWidth="1"/>
    <col min="226" max="226" width="4.85546875" style="382" customWidth="1"/>
    <col min="227" max="227" width="5.28515625" style="382" customWidth="1"/>
    <col min="228" max="228" width="8" style="382" customWidth="1"/>
    <col min="229" max="229" width="8.42578125" style="382" customWidth="1"/>
    <col min="230" max="230" width="8.5703125" style="382" customWidth="1"/>
    <col min="231" max="232" width="7.5703125" style="382" customWidth="1"/>
    <col min="233" max="233" width="7.140625" style="382" customWidth="1"/>
    <col min="234" max="234" width="9.28515625" style="382" customWidth="1"/>
    <col min="235" max="257" width="8.140625" style="382"/>
    <col min="258" max="258" width="6.7109375" style="382" customWidth="1"/>
    <col min="259" max="259" width="18.28515625" style="382" customWidth="1"/>
    <col min="260" max="260" width="18.85546875" style="382" customWidth="1"/>
    <col min="261" max="261" width="8.85546875" style="382" customWidth="1"/>
    <col min="262" max="262" width="0" style="382" hidden="1" customWidth="1"/>
    <col min="263" max="263" width="25.7109375" style="382" customWidth="1"/>
    <col min="264" max="264" width="19.28515625" style="382" customWidth="1"/>
    <col min="265" max="266" width="17.28515625" style="382" customWidth="1"/>
    <col min="267" max="267" width="23.7109375" style="382" customWidth="1"/>
    <col min="268" max="268" width="22.28515625" style="382" customWidth="1"/>
    <col min="269" max="269" width="18.5703125" style="382" bestFit="1" customWidth="1"/>
    <col min="270" max="270" width="20" style="382" customWidth="1"/>
    <col min="271" max="271" width="14.42578125" style="382" bestFit="1" customWidth="1"/>
    <col min="272" max="274" width="19" style="382" customWidth="1"/>
    <col min="275" max="275" width="11.28515625" style="382" customWidth="1"/>
    <col min="276" max="276" width="20.7109375" style="382" customWidth="1"/>
    <col min="277" max="277" width="36.140625" style="382" customWidth="1"/>
    <col min="278" max="279" width="24.28515625" style="382" customWidth="1"/>
    <col min="280" max="280" width="9.42578125" style="382" customWidth="1"/>
    <col min="281" max="479" width="9.140625" style="382" customWidth="1"/>
    <col min="480" max="480" width="4.5703125" style="382" customWidth="1"/>
    <col min="481" max="481" width="20.7109375" style="382" customWidth="1"/>
    <col min="482" max="482" width="4.85546875" style="382" customWidth="1"/>
    <col min="483" max="483" width="5.28515625" style="382" customWidth="1"/>
    <col min="484" max="484" width="8" style="382" customWidth="1"/>
    <col min="485" max="485" width="8.42578125" style="382" customWidth="1"/>
    <col min="486" max="486" width="8.5703125" style="382" customWidth="1"/>
    <col min="487" max="488" width="7.5703125" style="382" customWidth="1"/>
    <col min="489" max="489" width="7.140625" style="382" customWidth="1"/>
    <col min="490" max="490" width="9.28515625" style="382" customWidth="1"/>
    <col min="491" max="513" width="8.140625" style="382"/>
    <col min="514" max="514" width="6.7109375" style="382" customWidth="1"/>
    <col min="515" max="515" width="18.28515625" style="382" customWidth="1"/>
    <col min="516" max="516" width="18.85546875" style="382" customWidth="1"/>
    <col min="517" max="517" width="8.85546875" style="382" customWidth="1"/>
    <col min="518" max="518" width="0" style="382" hidden="1" customWidth="1"/>
    <col min="519" max="519" width="25.7109375" style="382" customWidth="1"/>
    <col min="520" max="520" width="19.28515625" style="382" customWidth="1"/>
    <col min="521" max="522" width="17.28515625" style="382" customWidth="1"/>
    <col min="523" max="523" width="23.7109375" style="382" customWidth="1"/>
    <col min="524" max="524" width="22.28515625" style="382" customWidth="1"/>
    <col min="525" max="525" width="18.5703125" style="382" bestFit="1" customWidth="1"/>
    <col min="526" max="526" width="20" style="382" customWidth="1"/>
    <col min="527" max="527" width="14.42578125" style="382" bestFit="1" customWidth="1"/>
    <col min="528" max="530" width="19" style="382" customWidth="1"/>
    <col min="531" max="531" width="11.28515625" style="382" customWidth="1"/>
    <col min="532" max="532" width="20.7109375" style="382" customWidth="1"/>
    <col min="533" max="533" width="36.140625" style="382" customWidth="1"/>
    <col min="534" max="535" width="24.28515625" style="382" customWidth="1"/>
    <col min="536" max="536" width="9.42578125" style="382" customWidth="1"/>
    <col min="537" max="735" width="9.140625" style="382" customWidth="1"/>
    <col min="736" max="736" width="4.5703125" style="382" customWidth="1"/>
    <col min="737" max="737" width="20.7109375" style="382" customWidth="1"/>
    <col min="738" max="738" width="4.85546875" style="382" customWidth="1"/>
    <col min="739" max="739" width="5.28515625" style="382" customWidth="1"/>
    <col min="740" max="740" width="8" style="382" customWidth="1"/>
    <col min="741" max="741" width="8.42578125" style="382" customWidth="1"/>
    <col min="742" max="742" width="8.5703125" style="382" customWidth="1"/>
    <col min="743" max="744" width="7.5703125" style="382" customWidth="1"/>
    <col min="745" max="745" width="7.140625" style="382" customWidth="1"/>
    <col min="746" max="746" width="9.28515625" style="382" customWidth="1"/>
    <col min="747" max="769" width="8.140625" style="382"/>
    <col min="770" max="770" width="6.7109375" style="382" customWidth="1"/>
    <col min="771" max="771" width="18.28515625" style="382" customWidth="1"/>
    <col min="772" max="772" width="18.85546875" style="382" customWidth="1"/>
    <col min="773" max="773" width="8.85546875" style="382" customWidth="1"/>
    <col min="774" max="774" width="0" style="382" hidden="1" customWidth="1"/>
    <col min="775" max="775" width="25.7109375" style="382" customWidth="1"/>
    <col min="776" max="776" width="19.28515625" style="382" customWidth="1"/>
    <col min="777" max="778" width="17.28515625" style="382" customWidth="1"/>
    <col min="779" max="779" width="23.7109375" style="382" customWidth="1"/>
    <col min="780" max="780" width="22.28515625" style="382" customWidth="1"/>
    <col min="781" max="781" width="18.5703125" style="382" bestFit="1" customWidth="1"/>
    <col min="782" max="782" width="20" style="382" customWidth="1"/>
    <col min="783" max="783" width="14.42578125" style="382" bestFit="1" customWidth="1"/>
    <col min="784" max="786" width="19" style="382" customWidth="1"/>
    <col min="787" max="787" width="11.28515625" style="382" customWidth="1"/>
    <col min="788" max="788" width="20.7109375" style="382" customWidth="1"/>
    <col min="789" max="789" width="36.140625" style="382" customWidth="1"/>
    <col min="790" max="791" width="24.28515625" style="382" customWidth="1"/>
    <col min="792" max="792" width="9.42578125" style="382" customWidth="1"/>
    <col min="793" max="991" width="9.140625" style="382" customWidth="1"/>
    <col min="992" max="992" width="4.5703125" style="382" customWidth="1"/>
    <col min="993" max="993" width="20.7109375" style="382" customWidth="1"/>
    <col min="994" max="994" width="4.85546875" style="382" customWidth="1"/>
    <col min="995" max="995" width="5.28515625" style="382" customWidth="1"/>
    <col min="996" max="996" width="8" style="382" customWidth="1"/>
    <col min="997" max="997" width="8.42578125" style="382" customWidth="1"/>
    <col min="998" max="998" width="8.5703125" style="382" customWidth="1"/>
    <col min="999" max="1000" width="7.5703125" style="382" customWidth="1"/>
    <col min="1001" max="1001" width="7.140625" style="382" customWidth="1"/>
    <col min="1002" max="1002" width="9.28515625" style="382" customWidth="1"/>
    <col min="1003" max="1025" width="8.140625" style="382"/>
    <col min="1026" max="1026" width="6.7109375" style="382" customWidth="1"/>
    <col min="1027" max="1027" width="18.28515625" style="382" customWidth="1"/>
    <col min="1028" max="1028" width="18.85546875" style="382" customWidth="1"/>
    <col min="1029" max="1029" width="8.85546875" style="382" customWidth="1"/>
    <col min="1030" max="1030" width="0" style="382" hidden="1" customWidth="1"/>
    <col min="1031" max="1031" width="25.7109375" style="382" customWidth="1"/>
    <col min="1032" max="1032" width="19.28515625" style="382" customWidth="1"/>
    <col min="1033" max="1034" width="17.28515625" style="382" customWidth="1"/>
    <col min="1035" max="1035" width="23.7109375" style="382" customWidth="1"/>
    <col min="1036" max="1036" width="22.28515625" style="382" customWidth="1"/>
    <col min="1037" max="1037" width="18.5703125" style="382" bestFit="1" customWidth="1"/>
    <col min="1038" max="1038" width="20" style="382" customWidth="1"/>
    <col min="1039" max="1039" width="14.42578125" style="382" bestFit="1" customWidth="1"/>
    <col min="1040" max="1042" width="19" style="382" customWidth="1"/>
    <col min="1043" max="1043" width="11.28515625" style="382" customWidth="1"/>
    <col min="1044" max="1044" width="20.7109375" style="382" customWidth="1"/>
    <col min="1045" max="1045" width="36.140625" style="382" customWidth="1"/>
    <col min="1046" max="1047" width="24.28515625" style="382" customWidth="1"/>
    <col min="1048" max="1048" width="9.42578125" style="382" customWidth="1"/>
    <col min="1049" max="1247" width="9.140625" style="382" customWidth="1"/>
    <col min="1248" max="1248" width="4.5703125" style="382" customWidth="1"/>
    <col min="1249" max="1249" width="20.7109375" style="382" customWidth="1"/>
    <col min="1250" max="1250" width="4.85546875" style="382" customWidth="1"/>
    <col min="1251" max="1251" width="5.28515625" style="382" customWidth="1"/>
    <col min="1252" max="1252" width="8" style="382" customWidth="1"/>
    <col min="1253" max="1253" width="8.42578125" style="382" customWidth="1"/>
    <col min="1254" max="1254" width="8.5703125" style="382" customWidth="1"/>
    <col min="1255" max="1256" width="7.5703125" style="382" customWidth="1"/>
    <col min="1257" max="1257" width="7.140625" style="382" customWidth="1"/>
    <col min="1258" max="1258" width="9.28515625" style="382" customWidth="1"/>
    <col min="1259" max="1281" width="8.140625" style="382"/>
    <col min="1282" max="1282" width="6.7109375" style="382" customWidth="1"/>
    <col min="1283" max="1283" width="18.28515625" style="382" customWidth="1"/>
    <col min="1284" max="1284" width="18.85546875" style="382" customWidth="1"/>
    <col min="1285" max="1285" width="8.85546875" style="382" customWidth="1"/>
    <col min="1286" max="1286" width="0" style="382" hidden="1" customWidth="1"/>
    <col min="1287" max="1287" width="25.7109375" style="382" customWidth="1"/>
    <col min="1288" max="1288" width="19.28515625" style="382" customWidth="1"/>
    <col min="1289" max="1290" width="17.28515625" style="382" customWidth="1"/>
    <col min="1291" max="1291" width="23.7109375" style="382" customWidth="1"/>
    <col min="1292" max="1292" width="22.28515625" style="382" customWidth="1"/>
    <col min="1293" max="1293" width="18.5703125" style="382" bestFit="1" customWidth="1"/>
    <col min="1294" max="1294" width="20" style="382" customWidth="1"/>
    <col min="1295" max="1295" width="14.42578125" style="382" bestFit="1" customWidth="1"/>
    <col min="1296" max="1298" width="19" style="382" customWidth="1"/>
    <col min="1299" max="1299" width="11.28515625" style="382" customWidth="1"/>
    <col min="1300" max="1300" width="20.7109375" style="382" customWidth="1"/>
    <col min="1301" max="1301" width="36.140625" style="382" customWidth="1"/>
    <col min="1302" max="1303" width="24.28515625" style="382" customWidth="1"/>
    <col min="1304" max="1304" width="9.42578125" style="382" customWidth="1"/>
    <col min="1305" max="1503" width="9.140625" style="382" customWidth="1"/>
    <col min="1504" max="1504" width="4.5703125" style="382" customWidth="1"/>
    <col min="1505" max="1505" width="20.7109375" style="382" customWidth="1"/>
    <col min="1506" max="1506" width="4.85546875" style="382" customWidth="1"/>
    <col min="1507" max="1507" width="5.28515625" style="382" customWidth="1"/>
    <col min="1508" max="1508" width="8" style="382" customWidth="1"/>
    <col min="1509" max="1509" width="8.42578125" style="382" customWidth="1"/>
    <col min="1510" max="1510" width="8.5703125" style="382" customWidth="1"/>
    <col min="1511" max="1512" width="7.5703125" style="382" customWidth="1"/>
    <col min="1513" max="1513" width="7.140625" style="382" customWidth="1"/>
    <col min="1514" max="1514" width="9.28515625" style="382" customWidth="1"/>
    <col min="1515" max="1537" width="8.140625" style="382"/>
    <col min="1538" max="1538" width="6.7109375" style="382" customWidth="1"/>
    <col min="1539" max="1539" width="18.28515625" style="382" customWidth="1"/>
    <col min="1540" max="1540" width="18.85546875" style="382" customWidth="1"/>
    <col min="1541" max="1541" width="8.85546875" style="382" customWidth="1"/>
    <col min="1542" max="1542" width="0" style="382" hidden="1" customWidth="1"/>
    <col min="1543" max="1543" width="25.7109375" style="382" customWidth="1"/>
    <col min="1544" max="1544" width="19.28515625" style="382" customWidth="1"/>
    <col min="1545" max="1546" width="17.28515625" style="382" customWidth="1"/>
    <col min="1547" max="1547" width="23.7109375" style="382" customWidth="1"/>
    <col min="1548" max="1548" width="22.28515625" style="382" customWidth="1"/>
    <col min="1549" max="1549" width="18.5703125" style="382" bestFit="1" customWidth="1"/>
    <col min="1550" max="1550" width="20" style="382" customWidth="1"/>
    <col min="1551" max="1551" width="14.42578125" style="382" bestFit="1" customWidth="1"/>
    <col min="1552" max="1554" width="19" style="382" customWidth="1"/>
    <col min="1555" max="1555" width="11.28515625" style="382" customWidth="1"/>
    <col min="1556" max="1556" width="20.7109375" style="382" customWidth="1"/>
    <col min="1557" max="1557" width="36.140625" style="382" customWidth="1"/>
    <col min="1558" max="1559" width="24.28515625" style="382" customWidth="1"/>
    <col min="1560" max="1560" width="9.42578125" style="382" customWidth="1"/>
    <col min="1561" max="1759" width="9.140625" style="382" customWidth="1"/>
    <col min="1760" max="1760" width="4.5703125" style="382" customWidth="1"/>
    <col min="1761" max="1761" width="20.7109375" style="382" customWidth="1"/>
    <col min="1762" max="1762" width="4.85546875" style="382" customWidth="1"/>
    <col min="1763" max="1763" width="5.28515625" style="382" customWidth="1"/>
    <col min="1764" max="1764" width="8" style="382" customWidth="1"/>
    <col min="1765" max="1765" width="8.42578125" style="382" customWidth="1"/>
    <col min="1766" max="1766" width="8.5703125" style="382" customWidth="1"/>
    <col min="1767" max="1768" width="7.5703125" style="382" customWidth="1"/>
    <col min="1769" max="1769" width="7.140625" style="382" customWidth="1"/>
    <col min="1770" max="1770" width="9.28515625" style="382" customWidth="1"/>
    <col min="1771" max="1793" width="8.140625" style="382"/>
    <col min="1794" max="1794" width="6.7109375" style="382" customWidth="1"/>
    <col min="1795" max="1795" width="18.28515625" style="382" customWidth="1"/>
    <col min="1796" max="1796" width="18.85546875" style="382" customWidth="1"/>
    <col min="1797" max="1797" width="8.85546875" style="382" customWidth="1"/>
    <col min="1798" max="1798" width="0" style="382" hidden="1" customWidth="1"/>
    <col min="1799" max="1799" width="25.7109375" style="382" customWidth="1"/>
    <col min="1800" max="1800" width="19.28515625" style="382" customWidth="1"/>
    <col min="1801" max="1802" width="17.28515625" style="382" customWidth="1"/>
    <col min="1803" max="1803" width="23.7109375" style="382" customWidth="1"/>
    <col min="1804" max="1804" width="22.28515625" style="382" customWidth="1"/>
    <col min="1805" max="1805" width="18.5703125" style="382" bestFit="1" customWidth="1"/>
    <col min="1806" max="1806" width="20" style="382" customWidth="1"/>
    <col min="1807" max="1807" width="14.42578125" style="382" bestFit="1" customWidth="1"/>
    <col min="1808" max="1810" width="19" style="382" customWidth="1"/>
    <col min="1811" max="1811" width="11.28515625" style="382" customWidth="1"/>
    <col min="1812" max="1812" width="20.7109375" style="382" customWidth="1"/>
    <col min="1813" max="1813" width="36.140625" style="382" customWidth="1"/>
    <col min="1814" max="1815" width="24.28515625" style="382" customWidth="1"/>
    <col min="1816" max="1816" width="9.42578125" style="382" customWidth="1"/>
    <col min="1817" max="2015" width="9.140625" style="382" customWidth="1"/>
    <col min="2016" max="2016" width="4.5703125" style="382" customWidth="1"/>
    <col min="2017" max="2017" width="20.7109375" style="382" customWidth="1"/>
    <col min="2018" max="2018" width="4.85546875" style="382" customWidth="1"/>
    <col min="2019" max="2019" width="5.28515625" style="382" customWidth="1"/>
    <col min="2020" max="2020" width="8" style="382" customWidth="1"/>
    <col min="2021" max="2021" width="8.42578125" style="382" customWidth="1"/>
    <col min="2022" max="2022" width="8.5703125" style="382" customWidth="1"/>
    <col min="2023" max="2024" width="7.5703125" style="382" customWidth="1"/>
    <col min="2025" max="2025" width="7.140625" style="382" customWidth="1"/>
    <col min="2026" max="2026" width="9.28515625" style="382" customWidth="1"/>
    <col min="2027" max="2049" width="8.140625" style="382"/>
    <col min="2050" max="2050" width="6.7109375" style="382" customWidth="1"/>
    <col min="2051" max="2051" width="18.28515625" style="382" customWidth="1"/>
    <col min="2052" max="2052" width="18.85546875" style="382" customWidth="1"/>
    <col min="2053" max="2053" width="8.85546875" style="382" customWidth="1"/>
    <col min="2054" max="2054" width="0" style="382" hidden="1" customWidth="1"/>
    <col min="2055" max="2055" width="25.7109375" style="382" customWidth="1"/>
    <col min="2056" max="2056" width="19.28515625" style="382" customWidth="1"/>
    <col min="2057" max="2058" width="17.28515625" style="382" customWidth="1"/>
    <col min="2059" max="2059" width="23.7109375" style="382" customWidth="1"/>
    <col min="2060" max="2060" width="22.28515625" style="382" customWidth="1"/>
    <col min="2061" max="2061" width="18.5703125" style="382" bestFit="1" customWidth="1"/>
    <col min="2062" max="2062" width="20" style="382" customWidth="1"/>
    <col min="2063" max="2063" width="14.42578125" style="382" bestFit="1" customWidth="1"/>
    <col min="2064" max="2066" width="19" style="382" customWidth="1"/>
    <col min="2067" max="2067" width="11.28515625" style="382" customWidth="1"/>
    <col min="2068" max="2068" width="20.7109375" style="382" customWidth="1"/>
    <col min="2069" max="2069" width="36.140625" style="382" customWidth="1"/>
    <col min="2070" max="2071" width="24.28515625" style="382" customWidth="1"/>
    <col min="2072" max="2072" width="9.42578125" style="382" customWidth="1"/>
    <col min="2073" max="2271" width="9.140625" style="382" customWidth="1"/>
    <col min="2272" max="2272" width="4.5703125" style="382" customWidth="1"/>
    <col min="2273" max="2273" width="20.7109375" style="382" customWidth="1"/>
    <col min="2274" max="2274" width="4.85546875" style="382" customWidth="1"/>
    <col min="2275" max="2275" width="5.28515625" style="382" customWidth="1"/>
    <col min="2276" max="2276" width="8" style="382" customWidth="1"/>
    <col min="2277" max="2277" width="8.42578125" style="382" customWidth="1"/>
    <col min="2278" max="2278" width="8.5703125" style="382" customWidth="1"/>
    <col min="2279" max="2280" width="7.5703125" style="382" customWidth="1"/>
    <col min="2281" max="2281" width="7.140625" style="382" customWidth="1"/>
    <col min="2282" max="2282" width="9.28515625" style="382" customWidth="1"/>
    <col min="2283" max="2305" width="8.140625" style="382"/>
    <col min="2306" max="2306" width="6.7109375" style="382" customWidth="1"/>
    <col min="2307" max="2307" width="18.28515625" style="382" customWidth="1"/>
    <col min="2308" max="2308" width="18.85546875" style="382" customWidth="1"/>
    <col min="2309" max="2309" width="8.85546875" style="382" customWidth="1"/>
    <col min="2310" max="2310" width="0" style="382" hidden="1" customWidth="1"/>
    <col min="2311" max="2311" width="25.7109375" style="382" customWidth="1"/>
    <col min="2312" max="2312" width="19.28515625" style="382" customWidth="1"/>
    <col min="2313" max="2314" width="17.28515625" style="382" customWidth="1"/>
    <col min="2315" max="2315" width="23.7109375" style="382" customWidth="1"/>
    <col min="2316" max="2316" width="22.28515625" style="382" customWidth="1"/>
    <col min="2317" max="2317" width="18.5703125" style="382" bestFit="1" customWidth="1"/>
    <col min="2318" max="2318" width="20" style="382" customWidth="1"/>
    <col min="2319" max="2319" width="14.42578125" style="382" bestFit="1" customWidth="1"/>
    <col min="2320" max="2322" width="19" style="382" customWidth="1"/>
    <col min="2323" max="2323" width="11.28515625" style="382" customWidth="1"/>
    <col min="2324" max="2324" width="20.7109375" style="382" customWidth="1"/>
    <col min="2325" max="2325" width="36.140625" style="382" customWidth="1"/>
    <col min="2326" max="2327" width="24.28515625" style="382" customWidth="1"/>
    <col min="2328" max="2328" width="9.42578125" style="382" customWidth="1"/>
    <col min="2329" max="2527" width="9.140625" style="382" customWidth="1"/>
    <col min="2528" max="2528" width="4.5703125" style="382" customWidth="1"/>
    <col min="2529" max="2529" width="20.7109375" style="382" customWidth="1"/>
    <col min="2530" max="2530" width="4.85546875" style="382" customWidth="1"/>
    <col min="2531" max="2531" width="5.28515625" style="382" customWidth="1"/>
    <col min="2532" max="2532" width="8" style="382" customWidth="1"/>
    <col min="2533" max="2533" width="8.42578125" style="382" customWidth="1"/>
    <col min="2534" max="2534" width="8.5703125" style="382" customWidth="1"/>
    <col min="2535" max="2536" width="7.5703125" style="382" customWidth="1"/>
    <col min="2537" max="2537" width="7.140625" style="382" customWidth="1"/>
    <col min="2538" max="2538" width="9.28515625" style="382" customWidth="1"/>
    <col min="2539" max="2561" width="8.140625" style="382"/>
    <col min="2562" max="2562" width="6.7109375" style="382" customWidth="1"/>
    <col min="2563" max="2563" width="18.28515625" style="382" customWidth="1"/>
    <col min="2564" max="2564" width="18.85546875" style="382" customWidth="1"/>
    <col min="2565" max="2565" width="8.85546875" style="382" customWidth="1"/>
    <col min="2566" max="2566" width="0" style="382" hidden="1" customWidth="1"/>
    <col min="2567" max="2567" width="25.7109375" style="382" customWidth="1"/>
    <col min="2568" max="2568" width="19.28515625" style="382" customWidth="1"/>
    <col min="2569" max="2570" width="17.28515625" style="382" customWidth="1"/>
    <col min="2571" max="2571" width="23.7109375" style="382" customWidth="1"/>
    <col min="2572" max="2572" width="22.28515625" style="382" customWidth="1"/>
    <col min="2573" max="2573" width="18.5703125" style="382" bestFit="1" customWidth="1"/>
    <col min="2574" max="2574" width="20" style="382" customWidth="1"/>
    <col min="2575" max="2575" width="14.42578125" style="382" bestFit="1" customWidth="1"/>
    <col min="2576" max="2578" width="19" style="382" customWidth="1"/>
    <col min="2579" max="2579" width="11.28515625" style="382" customWidth="1"/>
    <col min="2580" max="2580" width="20.7109375" style="382" customWidth="1"/>
    <col min="2581" max="2581" width="36.140625" style="382" customWidth="1"/>
    <col min="2582" max="2583" width="24.28515625" style="382" customWidth="1"/>
    <col min="2584" max="2584" width="9.42578125" style="382" customWidth="1"/>
    <col min="2585" max="2783" width="9.140625" style="382" customWidth="1"/>
    <col min="2784" max="2784" width="4.5703125" style="382" customWidth="1"/>
    <col min="2785" max="2785" width="20.7109375" style="382" customWidth="1"/>
    <col min="2786" max="2786" width="4.85546875" style="382" customWidth="1"/>
    <col min="2787" max="2787" width="5.28515625" style="382" customWidth="1"/>
    <col min="2788" max="2788" width="8" style="382" customWidth="1"/>
    <col min="2789" max="2789" width="8.42578125" style="382" customWidth="1"/>
    <col min="2790" max="2790" width="8.5703125" style="382" customWidth="1"/>
    <col min="2791" max="2792" width="7.5703125" style="382" customWidth="1"/>
    <col min="2793" max="2793" width="7.140625" style="382" customWidth="1"/>
    <col min="2794" max="2794" width="9.28515625" style="382" customWidth="1"/>
    <col min="2795" max="2817" width="8.140625" style="382"/>
    <col min="2818" max="2818" width="6.7109375" style="382" customWidth="1"/>
    <col min="2819" max="2819" width="18.28515625" style="382" customWidth="1"/>
    <col min="2820" max="2820" width="18.85546875" style="382" customWidth="1"/>
    <col min="2821" max="2821" width="8.85546875" style="382" customWidth="1"/>
    <col min="2822" max="2822" width="0" style="382" hidden="1" customWidth="1"/>
    <col min="2823" max="2823" width="25.7109375" style="382" customWidth="1"/>
    <col min="2824" max="2824" width="19.28515625" style="382" customWidth="1"/>
    <col min="2825" max="2826" width="17.28515625" style="382" customWidth="1"/>
    <col min="2827" max="2827" width="23.7109375" style="382" customWidth="1"/>
    <col min="2828" max="2828" width="22.28515625" style="382" customWidth="1"/>
    <col min="2829" max="2829" width="18.5703125" style="382" bestFit="1" customWidth="1"/>
    <col min="2830" max="2830" width="20" style="382" customWidth="1"/>
    <col min="2831" max="2831" width="14.42578125" style="382" bestFit="1" customWidth="1"/>
    <col min="2832" max="2834" width="19" style="382" customWidth="1"/>
    <col min="2835" max="2835" width="11.28515625" style="382" customWidth="1"/>
    <col min="2836" max="2836" width="20.7109375" style="382" customWidth="1"/>
    <col min="2837" max="2837" width="36.140625" style="382" customWidth="1"/>
    <col min="2838" max="2839" width="24.28515625" style="382" customWidth="1"/>
    <col min="2840" max="2840" width="9.42578125" style="382" customWidth="1"/>
    <col min="2841" max="3039" width="9.140625" style="382" customWidth="1"/>
    <col min="3040" max="3040" width="4.5703125" style="382" customWidth="1"/>
    <col min="3041" max="3041" width="20.7109375" style="382" customWidth="1"/>
    <col min="3042" max="3042" width="4.85546875" style="382" customWidth="1"/>
    <col min="3043" max="3043" width="5.28515625" style="382" customWidth="1"/>
    <col min="3044" max="3044" width="8" style="382" customWidth="1"/>
    <col min="3045" max="3045" width="8.42578125" style="382" customWidth="1"/>
    <col min="3046" max="3046" width="8.5703125" style="382" customWidth="1"/>
    <col min="3047" max="3048" width="7.5703125" style="382" customWidth="1"/>
    <col min="3049" max="3049" width="7.140625" style="382" customWidth="1"/>
    <col min="3050" max="3050" width="9.28515625" style="382" customWidth="1"/>
    <col min="3051" max="3073" width="8.140625" style="382"/>
    <col min="3074" max="3074" width="6.7109375" style="382" customWidth="1"/>
    <col min="3075" max="3075" width="18.28515625" style="382" customWidth="1"/>
    <col min="3076" max="3076" width="18.85546875" style="382" customWidth="1"/>
    <col min="3077" max="3077" width="8.85546875" style="382" customWidth="1"/>
    <col min="3078" max="3078" width="0" style="382" hidden="1" customWidth="1"/>
    <col min="3079" max="3079" width="25.7109375" style="382" customWidth="1"/>
    <col min="3080" max="3080" width="19.28515625" style="382" customWidth="1"/>
    <col min="3081" max="3082" width="17.28515625" style="382" customWidth="1"/>
    <col min="3083" max="3083" width="23.7109375" style="382" customWidth="1"/>
    <col min="3084" max="3084" width="22.28515625" style="382" customWidth="1"/>
    <col min="3085" max="3085" width="18.5703125" style="382" bestFit="1" customWidth="1"/>
    <col min="3086" max="3086" width="20" style="382" customWidth="1"/>
    <col min="3087" max="3087" width="14.42578125" style="382" bestFit="1" customWidth="1"/>
    <col min="3088" max="3090" width="19" style="382" customWidth="1"/>
    <col min="3091" max="3091" width="11.28515625" style="382" customWidth="1"/>
    <col min="3092" max="3092" width="20.7109375" style="382" customWidth="1"/>
    <col min="3093" max="3093" width="36.140625" style="382" customWidth="1"/>
    <col min="3094" max="3095" width="24.28515625" style="382" customWidth="1"/>
    <col min="3096" max="3096" width="9.42578125" style="382" customWidth="1"/>
    <col min="3097" max="3295" width="9.140625" style="382" customWidth="1"/>
    <col min="3296" max="3296" width="4.5703125" style="382" customWidth="1"/>
    <col min="3297" max="3297" width="20.7109375" style="382" customWidth="1"/>
    <col min="3298" max="3298" width="4.85546875" style="382" customWidth="1"/>
    <col min="3299" max="3299" width="5.28515625" style="382" customWidth="1"/>
    <col min="3300" max="3300" width="8" style="382" customWidth="1"/>
    <col min="3301" max="3301" width="8.42578125" style="382" customWidth="1"/>
    <col min="3302" max="3302" width="8.5703125" style="382" customWidth="1"/>
    <col min="3303" max="3304" width="7.5703125" style="382" customWidth="1"/>
    <col min="3305" max="3305" width="7.140625" style="382" customWidth="1"/>
    <col min="3306" max="3306" width="9.28515625" style="382" customWidth="1"/>
    <col min="3307" max="3329" width="8.140625" style="382"/>
    <col min="3330" max="3330" width="6.7109375" style="382" customWidth="1"/>
    <col min="3331" max="3331" width="18.28515625" style="382" customWidth="1"/>
    <col min="3332" max="3332" width="18.85546875" style="382" customWidth="1"/>
    <col min="3333" max="3333" width="8.85546875" style="382" customWidth="1"/>
    <col min="3334" max="3334" width="0" style="382" hidden="1" customWidth="1"/>
    <col min="3335" max="3335" width="25.7109375" style="382" customWidth="1"/>
    <col min="3336" max="3336" width="19.28515625" style="382" customWidth="1"/>
    <col min="3337" max="3338" width="17.28515625" style="382" customWidth="1"/>
    <col min="3339" max="3339" width="23.7109375" style="382" customWidth="1"/>
    <col min="3340" max="3340" width="22.28515625" style="382" customWidth="1"/>
    <col min="3341" max="3341" width="18.5703125" style="382" bestFit="1" customWidth="1"/>
    <col min="3342" max="3342" width="20" style="382" customWidth="1"/>
    <col min="3343" max="3343" width="14.42578125" style="382" bestFit="1" customWidth="1"/>
    <col min="3344" max="3346" width="19" style="382" customWidth="1"/>
    <col min="3347" max="3347" width="11.28515625" style="382" customWidth="1"/>
    <col min="3348" max="3348" width="20.7109375" style="382" customWidth="1"/>
    <col min="3349" max="3349" width="36.140625" style="382" customWidth="1"/>
    <col min="3350" max="3351" width="24.28515625" style="382" customWidth="1"/>
    <col min="3352" max="3352" width="9.42578125" style="382" customWidth="1"/>
    <col min="3353" max="3551" width="9.140625" style="382" customWidth="1"/>
    <col min="3552" max="3552" width="4.5703125" style="382" customWidth="1"/>
    <col min="3553" max="3553" width="20.7109375" style="382" customWidth="1"/>
    <col min="3554" max="3554" width="4.85546875" style="382" customWidth="1"/>
    <col min="3555" max="3555" width="5.28515625" style="382" customWidth="1"/>
    <col min="3556" max="3556" width="8" style="382" customWidth="1"/>
    <col min="3557" max="3557" width="8.42578125" style="382" customWidth="1"/>
    <col min="3558" max="3558" width="8.5703125" style="382" customWidth="1"/>
    <col min="3559" max="3560" width="7.5703125" style="382" customWidth="1"/>
    <col min="3561" max="3561" width="7.140625" style="382" customWidth="1"/>
    <col min="3562" max="3562" width="9.28515625" style="382" customWidth="1"/>
    <col min="3563" max="3585" width="8.140625" style="382"/>
    <col min="3586" max="3586" width="6.7109375" style="382" customWidth="1"/>
    <col min="3587" max="3587" width="18.28515625" style="382" customWidth="1"/>
    <col min="3588" max="3588" width="18.85546875" style="382" customWidth="1"/>
    <col min="3589" max="3589" width="8.85546875" style="382" customWidth="1"/>
    <col min="3590" max="3590" width="0" style="382" hidden="1" customWidth="1"/>
    <col min="3591" max="3591" width="25.7109375" style="382" customWidth="1"/>
    <col min="3592" max="3592" width="19.28515625" style="382" customWidth="1"/>
    <col min="3593" max="3594" width="17.28515625" style="382" customWidth="1"/>
    <col min="3595" max="3595" width="23.7109375" style="382" customWidth="1"/>
    <col min="3596" max="3596" width="22.28515625" style="382" customWidth="1"/>
    <col min="3597" max="3597" width="18.5703125" style="382" bestFit="1" customWidth="1"/>
    <col min="3598" max="3598" width="20" style="382" customWidth="1"/>
    <col min="3599" max="3599" width="14.42578125" style="382" bestFit="1" customWidth="1"/>
    <col min="3600" max="3602" width="19" style="382" customWidth="1"/>
    <col min="3603" max="3603" width="11.28515625" style="382" customWidth="1"/>
    <col min="3604" max="3604" width="20.7109375" style="382" customWidth="1"/>
    <col min="3605" max="3605" width="36.140625" style="382" customWidth="1"/>
    <col min="3606" max="3607" width="24.28515625" style="382" customWidth="1"/>
    <col min="3608" max="3608" width="9.42578125" style="382" customWidth="1"/>
    <col min="3609" max="3807" width="9.140625" style="382" customWidth="1"/>
    <col min="3808" max="3808" width="4.5703125" style="382" customWidth="1"/>
    <col min="3809" max="3809" width="20.7109375" style="382" customWidth="1"/>
    <col min="3810" max="3810" width="4.85546875" style="382" customWidth="1"/>
    <col min="3811" max="3811" width="5.28515625" style="382" customWidth="1"/>
    <col min="3812" max="3812" width="8" style="382" customWidth="1"/>
    <col min="3813" max="3813" width="8.42578125" style="382" customWidth="1"/>
    <col min="3814" max="3814" width="8.5703125" style="382" customWidth="1"/>
    <col min="3815" max="3816" width="7.5703125" style="382" customWidth="1"/>
    <col min="3817" max="3817" width="7.140625" style="382" customWidth="1"/>
    <col min="3818" max="3818" width="9.28515625" style="382" customWidth="1"/>
    <col min="3819" max="3841" width="8.140625" style="382"/>
    <col min="3842" max="3842" width="6.7109375" style="382" customWidth="1"/>
    <col min="3843" max="3843" width="18.28515625" style="382" customWidth="1"/>
    <col min="3844" max="3844" width="18.85546875" style="382" customWidth="1"/>
    <col min="3845" max="3845" width="8.85546875" style="382" customWidth="1"/>
    <col min="3846" max="3846" width="0" style="382" hidden="1" customWidth="1"/>
    <col min="3847" max="3847" width="25.7109375" style="382" customWidth="1"/>
    <col min="3848" max="3848" width="19.28515625" style="382" customWidth="1"/>
    <col min="3849" max="3850" width="17.28515625" style="382" customWidth="1"/>
    <col min="3851" max="3851" width="23.7109375" style="382" customWidth="1"/>
    <col min="3852" max="3852" width="22.28515625" style="382" customWidth="1"/>
    <col min="3853" max="3853" width="18.5703125" style="382" bestFit="1" customWidth="1"/>
    <col min="3854" max="3854" width="20" style="382" customWidth="1"/>
    <col min="3855" max="3855" width="14.42578125" style="382" bestFit="1" customWidth="1"/>
    <col min="3856" max="3858" width="19" style="382" customWidth="1"/>
    <col min="3859" max="3859" width="11.28515625" style="382" customWidth="1"/>
    <col min="3860" max="3860" width="20.7109375" style="382" customWidth="1"/>
    <col min="3861" max="3861" width="36.140625" style="382" customWidth="1"/>
    <col min="3862" max="3863" width="24.28515625" style="382" customWidth="1"/>
    <col min="3864" max="3864" width="9.42578125" style="382" customWidth="1"/>
    <col min="3865" max="4063" width="9.140625" style="382" customWidth="1"/>
    <col min="4064" max="4064" width="4.5703125" style="382" customWidth="1"/>
    <col min="4065" max="4065" width="20.7109375" style="382" customWidth="1"/>
    <col min="4066" max="4066" width="4.85546875" style="382" customWidth="1"/>
    <col min="4067" max="4067" width="5.28515625" style="382" customWidth="1"/>
    <col min="4068" max="4068" width="8" style="382" customWidth="1"/>
    <col min="4069" max="4069" width="8.42578125" style="382" customWidth="1"/>
    <col min="4070" max="4070" width="8.5703125" style="382" customWidth="1"/>
    <col min="4071" max="4072" width="7.5703125" style="382" customWidth="1"/>
    <col min="4073" max="4073" width="7.140625" style="382" customWidth="1"/>
    <col min="4074" max="4074" width="9.28515625" style="382" customWidth="1"/>
    <col min="4075" max="4097" width="8.140625" style="382"/>
    <col min="4098" max="4098" width="6.7109375" style="382" customWidth="1"/>
    <col min="4099" max="4099" width="18.28515625" style="382" customWidth="1"/>
    <col min="4100" max="4100" width="18.85546875" style="382" customWidth="1"/>
    <col min="4101" max="4101" width="8.85546875" style="382" customWidth="1"/>
    <col min="4102" max="4102" width="0" style="382" hidden="1" customWidth="1"/>
    <col min="4103" max="4103" width="25.7109375" style="382" customWidth="1"/>
    <col min="4104" max="4104" width="19.28515625" style="382" customWidth="1"/>
    <col min="4105" max="4106" width="17.28515625" style="382" customWidth="1"/>
    <col min="4107" max="4107" width="23.7109375" style="382" customWidth="1"/>
    <col min="4108" max="4108" width="22.28515625" style="382" customWidth="1"/>
    <col min="4109" max="4109" width="18.5703125" style="382" bestFit="1" customWidth="1"/>
    <col min="4110" max="4110" width="20" style="382" customWidth="1"/>
    <col min="4111" max="4111" width="14.42578125" style="382" bestFit="1" customWidth="1"/>
    <col min="4112" max="4114" width="19" style="382" customWidth="1"/>
    <col min="4115" max="4115" width="11.28515625" style="382" customWidth="1"/>
    <col min="4116" max="4116" width="20.7109375" style="382" customWidth="1"/>
    <col min="4117" max="4117" width="36.140625" style="382" customWidth="1"/>
    <col min="4118" max="4119" width="24.28515625" style="382" customWidth="1"/>
    <col min="4120" max="4120" width="9.42578125" style="382" customWidth="1"/>
    <col min="4121" max="4319" width="9.140625" style="382" customWidth="1"/>
    <col min="4320" max="4320" width="4.5703125" style="382" customWidth="1"/>
    <col min="4321" max="4321" width="20.7109375" style="382" customWidth="1"/>
    <col min="4322" max="4322" width="4.85546875" style="382" customWidth="1"/>
    <col min="4323" max="4323" width="5.28515625" style="382" customWidth="1"/>
    <col min="4324" max="4324" width="8" style="382" customWidth="1"/>
    <col min="4325" max="4325" width="8.42578125" style="382" customWidth="1"/>
    <col min="4326" max="4326" width="8.5703125" style="382" customWidth="1"/>
    <col min="4327" max="4328" width="7.5703125" style="382" customWidth="1"/>
    <col min="4329" max="4329" width="7.140625" style="382" customWidth="1"/>
    <col min="4330" max="4330" width="9.28515625" style="382" customWidth="1"/>
    <col min="4331" max="4353" width="8.140625" style="382"/>
    <col min="4354" max="4354" width="6.7109375" style="382" customWidth="1"/>
    <col min="4355" max="4355" width="18.28515625" style="382" customWidth="1"/>
    <col min="4356" max="4356" width="18.85546875" style="382" customWidth="1"/>
    <col min="4357" max="4357" width="8.85546875" style="382" customWidth="1"/>
    <col min="4358" max="4358" width="0" style="382" hidden="1" customWidth="1"/>
    <col min="4359" max="4359" width="25.7109375" style="382" customWidth="1"/>
    <col min="4360" max="4360" width="19.28515625" style="382" customWidth="1"/>
    <col min="4361" max="4362" width="17.28515625" style="382" customWidth="1"/>
    <col min="4363" max="4363" width="23.7109375" style="382" customWidth="1"/>
    <col min="4364" max="4364" width="22.28515625" style="382" customWidth="1"/>
    <col min="4365" max="4365" width="18.5703125" style="382" bestFit="1" customWidth="1"/>
    <col min="4366" max="4366" width="20" style="382" customWidth="1"/>
    <col min="4367" max="4367" width="14.42578125" style="382" bestFit="1" customWidth="1"/>
    <col min="4368" max="4370" width="19" style="382" customWidth="1"/>
    <col min="4371" max="4371" width="11.28515625" style="382" customWidth="1"/>
    <col min="4372" max="4372" width="20.7109375" style="382" customWidth="1"/>
    <col min="4373" max="4373" width="36.140625" style="382" customWidth="1"/>
    <col min="4374" max="4375" width="24.28515625" style="382" customWidth="1"/>
    <col min="4376" max="4376" width="9.42578125" style="382" customWidth="1"/>
    <col min="4377" max="4575" width="9.140625" style="382" customWidth="1"/>
    <col min="4576" max="4576" width="4.5703125" style="382" customWidth="1"/>
    <col min="4577" max="4577" width="20.7109375" style="382" customWidth="1"/>
    <col min="4578" max="4578" width="4.85546875" style="382" customWidth="1"/>
    <col min="4579" max="4579" width="5.28515625" style="382" customWidth="1"/>
    <col min="4580" max="4580" width="8" style="382" customWidth="1"/>
    <col min="4581" max="4581" width="8.42578125" style="382" customWidth="1"/>
    <col min="4582" max="4582" width="8.5703125" style="382" customWidth="1"/>
    <col min="4583" max="4584" width="7.5703125" style="382" customWidth="1"/>
    <col min="4585" max="4585" width="7.140625" style="382" customWidth="1"/>
    <col min="4586" max="4586" width="9.28515625" style="382" customWidth="1"/>
    <col min="4587" max="4609" width="8.140625" style="382"/>
    <col min="4610" max="4610" width="6.7109375" style="382" customWidth="1"/>
    <col min="4611" max="4611" width="18.28515625" style="382" customWidth="1"/>
    <col min="4612" max="4612" width="18.85546875" style="382" customWidth="1"/>
    <col min="4613" max="4613" width="8.85546875" style="382" customWidth="1"/>
    <col min="4614" max="4614" width="0" style="382" hidden="1" customWidth="1"/>
    <col min="4615" max="4615" width="25.7109375" style="382" customWidth="1"/>
    <col min="4616" max="4616" width="19.28515625" style="382" customWidth="1"/>
    <col min="4617" max="4618" width="17.28515625" style="382" customWidth="1"/>
    <col min="4619" max="4619" width="23.7109375" style="382" customWidth="1"/>
    <col min="4620" max="4620" width="22.28515625" style="382" customWidth="1"/>
    <col min="4621" max="4621" width="18.5703125" style="382" bestFit="1" customWidth="1"/>
    <col min="4622" max="4622" width="20" style="382" customWidth="1"/>
    <col min="4623" max="4623" width="14.42578125" style="382" bestFit="1" customWidth="1"/>
    <col min="4624" max="4626" width="19" style="382" customWidth="1"/>
    <col min="4627" max="4627" width="11.28515625" style="382" customWidth="1"/>
    <col min="4628" max="4628" width="20.7109375" style="382" customWidth="1"/>
    <col min="4629" max="4629" width="36.140625" style="382" customWidth="1"/>
    <col min="4630" max="4631" width="24.28515625" style="382" customWidth="1"/>
    <col min="4632" max="4632" width="9.42578125" style="382" customWidth="1"/>
    <col min="4633" max="4831" width="9.140625" style="382" customWidth="1"/>
    <col min="4832" max="4832" width="4.5703125" style="382" customWidth="1"/>
    <col min="4833" max="4833" width="20.7109375" style="382" customWidth="1"/>
    <col min="4834" max="4834" width="4.85546875" style="382" customWidth="1"/>
    <col min="4835" max="4835" width="5.28515625" style="382" customWidth="1"/>
    <col min="4836" max="4836" width="8" style="382" customWidth="1"/>
    <col min="4837" max="4837" width="8.42578125" style="382" customWidth="1"/>
    <col min="4838" max="4838" width="8.5703125" style="382" customWidth="1"/>
    <col min="4839" max="4840" width="7.5703125" style="382" customWidth="1"/>
    <col min="4841" max="4841" width="7.140625" style="382" customWidth="1"/>
    <col min="4842" max="4842" width="9.28515625" style="382" customWidth="1"/>
    <col min="4843" max="4865" width="8.140625" style="382"/>
    <col min="4866" max="4866" width="6.7109375" style="382" customWidth="1"/>
    <col min="4867" max="4867" width="18.28515625" style="382" customWidth="1"/>
    <col min="4868" max="4868" width="18.85546875" style="382" customWidth="1"/>
    <col min="4869" max="4869" width="8.85546875" style="382" customWidth="1"/>
    <col min="4870" max="4870" width="0" style="382" hidden="1" customWidth="1"/>
    <col min="4871" max="4871" width="25.7109375" style="382" customWidth="1"/>
    <col min="4872" max="4872" width="19.28515625" style="382" customWidth="1"/>
    <col min="4873" max="4874" width="17.28515625" style="382" customWidth="1"/>
    <col min="4875" max="4875" width="23.7109375" style="382" customWidth="1"/>
    <col min="4876" max="4876" width="22.28515625" style="382" customWidth="1"/>
    <col min="4877" max="4877" width="18.5703125" style="382" bestFit="1" customWidth="1"/>
    <col min="4878" max="4878" width="20" style="382" customWidth="1"/>
    <col min="4879" max="4879" width="14.42578125" style="382" bestFit="1" customWidth="1"/>
    <col min="4880" max="4882" width="19" style="382" customWidth="1"/>
    <col min="4883" max="4883" width="11.28515625" style="382" customWidth="1"/>
    <col min="4884" max="4884" width="20.7109375" style="382" customWidth="1"/>
    <col min="4885" max="4885" width="36.140625" style="382" customWidth="1"/>
    <col min="4886" max="4887" width="24.28515625" style="382" customWidth="1"/>
    <col min="4888" max="4888" width="9.42578125" style="382" customWidth="1"/>
    <col min="4889" max="5087" width="9.140625" style="382" customWidth="1"/>
    <col min="5088" max="5088" width="4.5703125" style="382" customWidth="1"/>
    <col min="5089" max="5089" width="20.7109375" style="382" customWidth="1"/>
    <col min="5090" max="5090" width="4.85546875" style="382" customWidth="1"/>
    <col min="5091" max="5091" width="5.28515625" style="382" customWidth="1"/>
    <col min="5092" max="5092" width="8" style="382" customWidth="1"/>
    <col min="5093" max="5093" width="8.42578125" style="382" customWidth="1"/>
    <col min="5094" max="5094" width="8.5703125" style="382" customWidth="1"/>
    <col min="5095" max="5096" width="7.5703125" style="382" customWidth="1"/>
    <col min="5097" max="5097" width="7.140625" style="382" customWidth="1"/>
    <col min="5098" max="5098" width="9.28515625" style="382" customWidth="1"/>
    <col min="5099" max="5121" width="8.140625" style="382"/>
    <col min="5122" max="5122" width="6.7109375" style="382" customWidth="1"/>
    <col min="5123" max="5123" width="18.28515625" style="382" customWidth="1"/>
    <col min="5124" max="5124" width="18.85546875" style="382" customWidth="1"/>
    <col min="5125" max="5125" width="8.85546875" style="382" customWidth="1"/>
    <col min="5126" max="5126" width="0" style="382" hidden="1" customWidth="1"/>
    <col min="5127" max="5127" width="25.7109375" style="382" customWidth="1"/>
    <col min="5128" max="5128" width="19.28515625" style="382" customWidth="1"/>
    <col min="5129" max="5130" width="17.28515625" style="382" customWidth="1"/>
    <col min="5131" max="5131" width="23.7109375" style="382" customWidth="1"/>
    <col min="5132" max="5132" width="22.28515625" style="382" customWidth="1"/>
    <col min="5133" max="5133" width="18.5703125" style="382" bestFit="1" customWidth="1"/>
    <col min="5134" max="5134" width="20" style="382" customWidth="1"/>
    <col min="5135" max="5135" width="14.42578125" style="382" bestFit="1" customWidth="1"/>
    <col min="5136" max="5138" width="19" style="382" customWidth="1"/>
    <col min="5139" max="5139" width="11.28515625" style="382" customWidth="1"/>
    <col min="5140" max="5140" width="20.7109375" style="382" customWidth="1"/>
    <col min="5141" max="5141" width="36.140625" style="382" customWidth="1"/>
    <col min="5142" max="5143" width="24.28515625" style="382" customWidth="1"/>
    <col min="5144" max="5144" width="9.42578125" style="382" customWidth="1"/>
    <col min="5145" max="5343" width="9.140625" style="382" customWidth="1"/>
    <col min="5344" max="5344" width="4.5703125" style="382" customWidth="1"/>
    <col min="5345" max="5345" width="20.7109375" style="382" customWidth="1"/>
    <col min="5346" max="5346" width="4.85546875" style="382" customWidth="1"/>
    <col min="5347" max="5347" width="5.28515625" style="382" customWidth="1"/>
    <col min="5348" max="5348" width="8" style="382" customWidth="1"/>
    <col min="5349" max="5349" width="8.42578125" style="382" customWidth="1"/>
    <col min="5350" max="5350" width="8.5703125" style="382" customWidth="1"/>
    <col min="5351" max="5352" width="7.5703125" style="382" customWidth="1"/>
    <col min="5353" max="5353" width="7.140625" style="382" customWidth="1"/>
    <col min="5354" max="5354" width="9.28515625" style="382" customWidth="1"/>
    <col min="5355" max="5377" width="8.140625" style="382"/>
    <col min="5378" max="5378" width="6.7109375" style="382" customWidth="1"/>
    <col min="5379" max="5379" width="18.28515625" style="382" customWidth="1"/>
    <col min="5380" max="5380" width="18.85546875" style="382" customWidth="1"/>
    <col min="5381" max="5381" width="8.85546875" style="382" customWidth="1"/>
    <col min="5382" max="5382" width="0" style="382" hidden="1" customWidth="1"/>
    <col min="5383" max="5383" width="25.7109375" style="382" customWidth="1"/>
    <col min="5384" max="5384" width="19.28515625" style="382" customWidth="1"/>
    <col min="5385" max="5386" width="17.28515625" style="382" customWidth="1"/>
    <col min="5387" max="5387" width="23.7109375" style="382" customWidth="1"/>
    <col min="5388" max="5388" width="22.28515625" style="382" customWidth="1"/>
    <col min="5389" max="5389" width="18.5703125" style="382" bestFit="1" customWidth="1"/>
    <col min="5390" max="5390" width="20" style="382" customWidth="1"/>
    <col min="5391" max="5391" width="14.42578125" style="382" bestFit="1" customWidth="1"/>
    <col min="5392" max="5394" width="19" style="382" customWidth="1"/>
    <col min="5395" max="5395" width="11.28515625" style="382" customWidth="1"/>
    <col min="5396" max="5396" width="20.7109375" style="382" customWidth="1"/>
    <col min="5397" max="5397" width="36.140625" style="382" customWidth="1"/>
    <col min="5398" max="5399" width="24.28515625" style="382" customWidth="1"/>
    <col min="5400" max="5400" width="9.42578125" style="382" customWidth="1"/>
    <col min="5401" max="5599" width="9.140625" style="382" customWidth="1"/>
    <col min="5600" max="5600" width="4.5703125" style="382" customWidth="1"/>
    <col min="5601" max="5601" width="20.7109375" style="382" customWidth="1"/>
    <col min="5602" max="5602" width="4.85546875" style="382" customWidth="1"/>
    <col min="5603" max="5603" width="5.28515625" style="382" customWidth="1"/>
    <col min="5604" max="5604" width="8" style="382" customWidth="1"/>
    <col min="5605" max="5605" width="8.42578125" style="382" customWidth="1"/>
    <col min="5606" max="5606" width="8.5703125" style="382" customWidth="1"/>
    <col min="5607" max="5608" width="7.5703125" style="382" customWidth="1"/>
    <col min="5609" max="5609" width="7.140625" style="382" customWidth="1"/>
    <col min="5610" max="5610" width="9.28515625" style="382" customWidth="1"/>
    <col min="5611" max="5633" width="8.140625" style="382"/>
    <col min="5634" max="5634" width="6.7109375" style="382" customWidth="1"/>
    <col min="5635" max="5635" width="18.28515625" style="382" customWidth="1"/>
    <col min="5636" max="5636" width="18.85546875" style="382" customWidth="1"/>
    <col min="5637" max="5637" width="8.85546875" style="382" customWidth="1"/>
    <col min="5638" max="5638" width="0" style="382" hidden="1" customWidth="1"/>
    <col min="5639" max="5639" width="25.7109375" style="382" customWidth="1"/>
    <col min="5640" max="5640" width="19.28515625" style="382" customWidth="1"/>
    <col min="5641" max="5642" width="17.28515625" style="382" customWidth="1"/>
    <col min="5643" max="5643" width="23.7109375" style="382" customWidth="1"/>
    <col min="5644" max="5644" width="22.28515625" style="382" customWidth="1"/>
    <col min="5645" max="5645" width="18.5703125" style="382" bestFit="1" customWidth="1"/>
    <col min="5646" max="5646" width="20" style="382" customWidth="1"/>
    <col min="5647" max="5647" width="14.42578125" style="382" bestFit="1" customWidth="1"/>
    <col min="5648" max="5650" width="19" style="382" customWidth="1"/>
    <col min="5651" max="5651" width="11.28515625" style="382" customWidth="1"/>
    <col min="5652" max="5652" width="20.7109375" style="382" customWidth="1"/>
    <col min="5653" max="5653" width="36.140625" style="382" customWidth="1"/>
    <col min="5654" max="5655" width="24.28515625" style="382" customWidth="1"/>
    <col min="5656" max="5656" width="9.42578125" style="382" customWidth="1"/>
    <col min="5657" max="5855" width="9.140625" style="382" customWidth="1"/>
    <col min="5856" max="5856" width="4.5703125" style="382" customWidth="1"/>
    <col min="5857" max="5857" width="20.7109375" style="382" customWidth="1"/>
    <col min="5858" max="5858" width="4.85546875" style="382" customWidth="1"/>
    <col min="5859" max="5859" width="5.28515625" style="382" customWidth="1"/>
    <col min="5860" max="5860" width="8" style="382" customWidth="1"/>
    <col min="5861" max="5861" width="8.42578125" style="382" customWidth="1"/>
    <col min="5862" max="5862" width="8.5703125" style="382" customWidth="1"/>
    <col min="5863" max="5864" width="7.5703125" style="382" customWidth="1"/>
    <col min="5865" max="5865" width="7.140625" style="382" customWidth="1"/>
    <col min="5866" max="5866" width="9.28515625" style="382" customWidth="1"/>
    <col min="5867" max="5889" width="8.140625" style="382"/>
    <col min="5890" max="5890" width="6.7109375" style="382" customWidth="1"/>
    <col min="5891" max="5891" width="18.28515625" style="382" customWidth="1"/>
    <col min="5892" max="5892" width="18.85546875" style="382" customWidth="1"/>
    <col min="5893" max="5893" width="8.85546875" style="382" customWidth="1"/>
    <col min="5894" max="5894" width="0" style="382" hidden="1" customWidth="1"/>
    <col min="5895" max="5895" width="25.7109375" style="382" customWidth="1"/>
    <col min="5896" max="5896" width="19.28515625" style="382" customWidth="1"/>
    <col min="5897" max="5898" width="17.28515625" style="382" customWidth="1"/>
    <col min="5899" max="5899" width="23.7109375" style="382" customWidth="1"/>
    <col min="5900" max="5900" width="22.28515625" style="382" customWidth="1"/>
    <col min="5901" max="5901" width="18.5703125" style="382" bestFit="1" customWidth="1"/>
    <col min="5902" max="5902" width="20" style="382" customWidth="1"/>
    <col min="5903" max="5903" width="14.42578125" style="382" bestFit="1" customWidth="1"/>
    <col min="5904" max="5906" width="19" style="382" customWidth="1"/>
    <col min="5907" max="5907" width="11.28515625" style="382" customWidth="1"/>
    <col min="5908" max="5908" width="20.7109375" style="382" customWidth="1"/>
    <col min="5909" max="5909" width="36.140625" style="382" customWidth="1"/>
    <col min="5910" max="5911" width="24.28515625" style="382" customWidth="1"/>
    <col min="5912" max="5912" width="9.42578125" style="382" customWidth="1"/>
    <col min="5913" max="6111" width="9.140625" style="382" customWidth="1"/>
    <col min="6112" max="6112" width="4.5703125" style="382" customWidth="1"/>
    <col min="6113" max="6113" width="20.7109375" style="382" customWidth="1"/>
    <col min="6114" max="6114" width="4.85546875" style="382" customWidth="1"/>
    <col min="6115" max="6115" width="5.28515625" style="382" customWidth="1"/>
    <col min="6116" max="6116" width="8" style="382" customWidth="1"/>
    <col min="6117" max="6117" width="8.42578125" style="382" customWidth="1"/>
    <col min="6118" max="6118" width="8.5703125" style="382" customWidth="1"/>
    <col min="6119" max="6120" width="7.5703125" style="382" customWidth="1"/>
    <col min="6121" max="6121" width="7.140625" style="382" customWidth="1"/>
    <col min="6122" max="6122" width="9.28515625" style="382" customWidth="1"/>
    <col min="6123" max="6145" width="8.140625" style="382"/>
    <col min="6146" max="6146" width="6.7109375" style="382" customWidth="1"/>
    <col min="6147" max="6147" width="18.28515625" style="382" customWidth="1"/>
    <col min="6148" max="6148" width="18.85546875" style="382" customWidth="1"/>
    <col min="6149" max="6149" width="8.85546875" style="382" customWidth="1"/>
    <col min="6150" max="6150" width="0" style="382" hidden="1" customWidth="1"/>
    <col min="6151" max="6151" width="25.7109375" style="382" customWidth="1"/>
    <col min="6152" max="6152" width="19.28515625" style="382" customWidth="1"/>
    <col min="6153" max="6154" width="17.28515625" style="382" customWidth="1"/>
    <col min="6155" max="6155" width="23.7109375" style="382" customWidth="1"/>
    <col min="6156" max="6156" width="22.28515625" style="382" customWidth="1"/>
    <col min="6157" max="6157" width="18.5703125" style="382" bestFit="1" customWidth="1"/>
    <col min="6158" max="6158" width="20" style="382" customWidth="1"/>
    <col min="6159" max="6159" width="14.42578125" style="382" bestFit="1" customWidth="1"/>
    <col min="6160" max="6162" width="19" style="382" customWidth="1"/>
    <col min="6163" max="6163" width="11.28515625" style="382" customWidth="1"/>
    <col min="6164" max="6164" width="20.7109375" style="382" customWidth="1"/>
    <col min="6165" max="6165" width="36.140625" style="382" customWidth="1"/>
    <col min="6166" max="6167" width="24.28515625" style="382" customWidth="1"/>
    <col min="6168" max="6168" width="9.42578125" style="382" customWidth="1"/>
    <col min="6169" max="6367" width="9.140625" style="382" customWidth="1"/>
    <col min="6368" max="6368" width="4.5703125" style="382" customWidth="1"/>
    <col min="6369" max="6369" width="20.7109375" style="382" customWidth="1"/>
    <col min="6370" max="6370" width="4.85546875" style="382" customWidth="1"/>
    <col min="6371" max="6371" width="5.28515625" style="382" customWidth="1"/>
    <col min="6372" max="6372" width="8" style="382" customWidth="1"/>
    <col min="6373" max="6373" width="8.42578125" style="382" customWidth="1"/>
    <col min="6374" max="6374" width="8.5703125" style="382" customWidth="1"/>
    <col min="6375" max="6376" width="7.5703125" style="382" customWidth="1"/>
    <col min="6377" max="6377" width="7.140625" style="382" customWidth="1"/>
    <col min="6378" max="6378" width="9.28515625" style="382" customWidth="1"/>
    <col min="6379" max="6401" width="8.140625" style="382"/>
    <col min="6402" max="6402" width="6.7109375" style="382" customWidth="1"/>
    <col min="6403" max="6403" width="18.28515625" style="382" customWidth="1"/>
    <col min="6404" max="6404" width="18.85546875" style="382" customWidth="1"/>
    <col min="6405" max="6405" width="8.85546875" style="382" customWidth="1"/>
    <col min="6406" max="6406" width="0" style="382" hidden="1" customWidth="1"/>
    <col min="6407" max="6407" width="25.7109375" style="382" customWidth="1"/>
    <col min="6408" max="6408" width="19.28515625" style="382" customWidth="1"/>
    <col min="6409" max="6410" width="17.28515625" style="382" customWidth="1"/>
    <col min="6411" max="6411" width="23.7109375" style="382" customWidth="1"/>
    <col min="6412" max="6412" width="22.28515625" style="382" customWidth="1"/>
    <col min="6413" max="6413" width="18.5703125" style="382" bestFit="1" customWidth="1"/>
    <col min="6414" max="6414" width="20" style="382" customWidth="1"/>
    <col min="6415" max="6415" width="14.42578125" style="382" bestFit="1" customWidth="1"/>
    <col min="6416" max="6418" width="19" style="382" customWidth="1"/>
    <col min="6419" max="6419" width="11.28515625" style="382" customWidth="1"/>
    <col min="6420" max="6420" width="20.7109375" style="382" customWidth="1"/>
    <col min="6421" max="6421" width="36.140625" style="382" customWidth="1"/>
    <col min="6422" max="6423" width="24.28515625" style="382" customWidth="1"/>
    <col min="6424" max="6424" width="9.42578125" style="382" customWidth="1"/>
    <col min="6425" max="6623" width="9.140625" style="382" customWidth="1"/>
    <col min="6624" max="6624" width="4.5703125" style="382" customWidth="1"/>
    <col min="6625" max="6625" width="20.7109375" style="382" customWidth="1"/>
    <col min="6626" max="6626" width="4.85546875" style="382" customWidth="1"/>
    <col min="6627" max="6627" width="5.28515625" style="382" customWidth="1"/>
    <col min="6628" max="6628" width="8" style="382" customWidth="1"/>
    <col min="6629" max="6629" width="8.42578125" style="382" customWidth="1"/>
    <col min="6630" max="6630" width="8.5703125" style="382" customWidth="1"/>
    <col min="6631" max="6632" width="7.5703125" style="382" customWidth="1"/>
    <col min="6633" max="6633" width="7.140625" style="382" customWidth="1"/>
    <col min="6634" max="6634" width="9.28515625" style="382" customWidth="1"/>
    <col min="6635" max="6657" width="8.140625" style="382"/>
    <col min="6658" max="6658" width="6.7109375" style="382" customWidth="1"/>
    <col min="6659" max="6659" width="18.28515625" style="382" customWidth="1"/>
    <col min="6660" max="6660" width="18.85546875" style="382" customWidth="1"/>
    <col min="6661" max="6661" width="8.85546875" style="382" customWidth="1"/>
    <col min="6662" max="6662" width="0" style="382" hidden="1" customWidth="1"/>
    <col min="6663" max="6663" width="25.7109375" style="382" customWidth="1"/>
    <col min="6664" max="6664" width="19.28515625" style="382" customWidth="1"/>
    <col min="6665" max="6666" width="17.28515625" style="382" customWidth="1"/>
    <col min="6667" max="6667" width="23.7109375" style="382" customWidth="1"/>
    <col min="6668" max="6668" width="22.28515625" style="382" customWidth="1"/>
    <col min="6669" max="6669" width="18.5703125" style="382" bestFit="1" customWidth="1"/>
    <col min="6670" max="6670" width="20" style="382" customWidth="1"/>
    <col min="6671" max="6671" width="14.42578125" style="382" bestFit="1" customWidth="1"/>
    <col min="6672" max="6674" width="19" style="382" customWidth="1"/>
    <col min="6675" max="6675" width="11.28515625" style="382" customWidth="1"/>
    <col min="6676" max="6676" width="20.7109375" style="382" customWidth="1"/>
    <col min="6677" max="6677" width="36.140625" style="382" customWidth="1"/>
    <col min="6678" max="6679" width="24.28515625" style="382" customWidth="1"/>
    <col min="6680" max="6680" width="9.42578125" style="382" customWidth="1"/>
    <col min="6681" max="6879" width="9.140625" style="382" customWidth="1"/>
    <col min="6880" max="6880" width="4.5703125" style="382" customWidth="1"/>
    <col min="6881" max="6881" width="20.7109375" style="382" customWidth="1"/>
    <col min="6882" max="6882" width="4.85546875" style="382" customWidth="1"/>
    <col min="6883" max="6883" width="5.28515625" style="382" customWidth="1"/>
    <col min="6884" max="6884" width="8" style="382" customWidth="1"/>
    <col min="6885" max="6885" width="8.42578125" style="382" customWidth="1"/>
    <col min="6886" max="6886" width="8.5703125" style="382" customWidth="1"/>
    <col min="6887" max="6888" width="7.5703125" style="382" customWidth="1"/>
    <col min="6889" max="6889" width="7.140625" style="382" customWidth="1"/>
    <col min="6890" max="6890" width="9.28515625" style="382" customWidth="1"/>
    <col min="6891" max="6913" width="8.140625" style="382"/>
    <col min="6914" max="6914" width="6.7109375" style="382" customWidth="1"/>
    <col min="6915" max="6915" width="18.28515625" style="382" customWidth="1"/>
    <col min="6916" max="6916" width="18.85546875" style="382" customWidth="1"/>
    <col min="6917" max="6917" width="8.85546875" style="382" customWidth="1"/>
    <col min="6918" max="6918" width="0" style="382" hidden="1" customWidth="1"/>
    <col min="6919" max="6919" width="25.7109375" style="382" customWidth="1"/>
    <col min="6920" max="6920" width="19.28515625" style="382" customWidth="1"/>
    <col min="6921" max="6922" width="17.28515625" style="382" customWidth="1"/>
    <col min="6923" max="6923" width="23.7109375" style="382" customWidth="1"/>
    <col min="6924" max="6924" width="22.28515625" style="382" customWidth="1"/>
    <col min="6925" max="6925" width="18.5703125" style="382" bestFit="1" customWidth="1"/>
    <col min="6926" max="6926" width="20" style="382" customWidth="1"/>
    <col min="6927" max="6927" width="14.42578125" style="382" bestFit="1" customWidth="1"/>
    <col min="6928" max="6930" width="19" style="382" customWidth="1"/>
    <col min="6931" max="6931" width="11.28515625" style="382" customWidth="1"/>
    <col min="6932" max="6932" width="20.7109375" style="382" customWidth="1"/>
    <col min="6933" max="6933" width="36.140625" style="382" customWidth="1"/>
    <col min="6934" max="6935" width="24.28515625" style="382" customWidth="1"/>
    <col min="6936" max="6936" width="9.42578125" style="382" customWidth="1"/>
    <col min="6937" max="7135" width="9.140625" style="382" customWidth="1"/>
    <col min="7136" max="7136" width="4.5703125" style="382" customWidth="1"/>
    <col min="7137" max="7137" width="20.7109375" style="382" customWidth="1"/>
    <col min="7138" max="7138" width="4.85546875" style="382" customWidth="1"/>
    <col min="7139" max="7139" width="5.28515625" style="382" customWidth="1"/>
    <col min="7140" max="7140" width="8" style="382" customWidth="1"/>
    <col min="7141" max="7141" width="8.42578125" style="382" customWidth="1"/>
    <col min="7142" max="7142" width="8.5703125" style="382" customWidth="1"/>
    <col min="7143" max="7144" width="7.5703125" style="382" customWidth="1"/>
    <col min="7145" max="7145" width="7.140625" style="382" customWidth="1"/>
    <col min="7146" max="7146" width="9.28515625" style="382" customWidth="1"/>
    <col min="7147" max="7169" width="8.140625" style="382"/>
    <col min="7170" max="7170" width="6.7109375" style="382" customWidth="1"/>
    <col min="7171" max="7171" width="18.28515625" style="382" customWidth="1"/>
    <col min="7172" max="7172" width="18.85546875" style="382" customWidth="1"/>
    <col min="7173" max="7173" width="8.85546875" style="382" customWidth="1"/>
    <col min="7174" max="7174" width="0" style="382" hidden="1" customWidth="1"/>
    <col min="7175" max="7175" width="25.7109375" style="382" customWidth="1"/>
    <col min="7176" max="7176" width="19.28515625" style="382" customWidth="1"/>
    <col min="7177" max="7178" width="17.28515625" style="382" customWidth="1"/>
    <col min="7179" max="7179" width="23.7109375" style="382" customWidth="1"/>
    <col min="7180" max="7180" width="22.28515625" style="382" customWidth="1"/>
    <col min="7181" max="7181" width="18.5703125" style="382" bestFit="1" customWidth="1"/>
    <col min="7182" max="7182" width="20" style="382" customWidth="1"/>
    <col min="7183" max="7183" width="14.42578125" style="382" bestFit="1" customWidth="1"/>
    <col min="7184" max="7186" width="19" style="382" customWidth="1"/>
    <col min="7187" max="7187" width="11.28515625" style="382" customWidth="1"/>
    <col min="7188" max="7188" width="20.7109375" style="382" customWidth="1"/>
    <col min="7189" max="7189" width="36.140625" style="382" customWidth="1"/>
    <col min="7190" max="7191" width="24.28515625" style="382" customWidth="1"/>
    <col min="7192" max="7192" width="9.42578125" style="382" customWidth="1"/>
    <col min="7193" max="7391" width="9.140625" style="382" customWidth="1"/>
    <col min="7392" max="7392" width="4.5703125" style="382" customWidth="1"/>
    <col min="7393" max="7393" width="20.7109375" style="382" customWidth="1"/>
    <col min="7394" max="7394" width="4.85546875" style="382" customWidth="1"/>
    <col min="7395" max="7395" width="5.28515625" style="382" customWidth="1"/>
    <col min="7396" max="7396" width="8" style="382" customWidth="1"/>
    <col min="7397" max="7397" width="8.42578125" style="382" customWidth="1"/>
    <col min="7398" max="7398" width="8.5703125" style="382" customWidth="1"/>
    <col min="7399" max="7400" width="7.5703125" style="382" customWidth="1"/>
    <col min="7401" max="7401" width="7.140625" style="382" customWidth="1"/>
    <col min="7402" max="7402" width="9.28515625" style="382" customWidth="1"/>
    <col min="7403" max="7425" width="8.140625" style="382"/>
    <col min="7426" max="7426" width="6.7109375" style="382" customWidth="1"/>
    <col min="7427" max="7427" width="18.28515625" style="382" customWidth="1"/>
    <col min="7428" max="7428" width="18.85546875" style="382" customWidth="1"/>
    <col min="7429" max="7429" width="8.85546875" style="382" customWidth="1"/>
    <col min="7430" max="7430" width="0" style="382" hidden="1" customWidth="1"/>
    <col min="7431" max="7431" width="25.7109375" style="382" customWidth="1"/>
    <col min="7432" max="7432" width="19.28515625" style="382" customWidth="1"/>
    <col min="7433" max="7434" width="17.28515625" style="382" customWidth="1"/>
    <col min="7435" max="7435" width="23.7109375" style="382" customWidth="1"/>
    <col min="7436" max="7436" width="22.28515625" style="382" customWidth="1"/>
    <col min="7437" max="7437" width="18.5703125" style="382" bestFit="1" customWidth="1"/>
    <col min="7438" max="7438" width="20" style="382" customWidth="1"/>
    <col min="7439" max="7439" width="14.42578125" style="382" bestFit="1" customWidth="1"/>
    <col min="7440" max="7442" width="19" style="382" customWidth="1"/>
    <col min="7443" max="7443" width="11.28515625" style="382" customWidth="1"/>
    <col min="7444" max="7444" width="20.7109375" style="382" customWidth="1"/>
    <col min="7445" max="7445" width="36.140625" style="382" customWidth="1"/>
    <col min="7446" max="7447" width="24.28515625" style="382" customWidth="1"/>
    <col min="7448" max="7448" width="9.42578125" style="382" customWidth="1"/>
    <col min="7449" max="7647" width="9.140625" style="382" customWidth="1"/>
    <col min="7648" max="7648" width="4.5703125" style="382" customWidth="1"/>
    <col min="7649" max="7649" width="20.7109375" style="382" customWidth="1"/>
    <col min="7650" max="7650" width="4.85546875" style="382" customWidth="1"/>
    <col min="7651" max="7651" width="5.28515625" style="382" customWidth="1"/>
    <col min="7652" max="7652" width="8" style="382" customWidth="1"/>
    <col min="7653" max="7653" width="8.42578125" style="382" customWidth="1"/>
    <col min="7654" max="7654" width="8.5703125" style="382" customWidth="1"/>
    <col min="7655" max="7656" width="7.5703125" style="382" customWidth="1"/>
    <col min="7657" max="7657" width="7.140625" style="382" customWidth="1"/>
    <col min="7658" max="7658" width="9.28515625" style="382" customWidth="1"/>
    <col min="7659" max="7681" width="8.140625" style="382"/>
    <col min="7682" max="7682" width="6.7109375" style="382" customWidth="1"/>
    <col min="7683" max="7683" width="18.28515625" style="382" customWidth="1"/>
    <col min="7684" max="7684" width="18.85546875" style="382" customWidth="1"/>
    <col min="7685" max="7685" width="8.85546875" style="382" customWidth="1"/>
    <col min="7686" max="7686" width="0" style="382" hidden="1" customWidth="1"/>
    <col min="7687" max="7687" width="25.7109375" style="382" customWidth="1"/>
    <col min="7688" max="7688" width="19.28515625" style="382" customWidth="1"/>
    <col min="7689" max="7690" width="17.28515625" style="382" customWidth="1"/>
    <col min="7691" max="7691" width="23.7109375" style="382" customWidth="1"/>
    <col min="7692" max="7692" width="22.28515625" style="382" customWidth="1"/>
    <col min="7693" max="7693" width="18.5703125" style="382" bestFit="1" customWidth="1"/>
    <col min="7694" max="7694" width="20" style="382" customWidth="1"/>
    <col min="7695" max="7695" width="14.42578125" style="382" bestFit="1" customWidth="1"/>
    <col min="7696" max="7698" width="19" style="382" customWidth="1"/>
    <col min="7699" max="7699" width="11.28515625" style="382" customWidth="1"/>
    <col min="7700" max="7700" width="20.7109375" style="382" customWidth="1"/>
    <col min="7701" max="7701" width="36.140625" style="382" customWidth="1"/>
    <col min="7702" max="7703" width="24.28515625" style="382" customWidth="1"/>
    <col min="7704" max="7704" width="9.42578125" style="382" customWidth="1"/>
    <col min="7705" max="7903" width="9.140625" style="382" customWidth="1"/>
    <col min="7904" max="7904" width="4.5703125" style="382" customWidth="1"/>
    <col min="7905" max="7905" width="20.7109375" style="382" customWidth="1"/>
    <col min="7906" max="7906" width="4.85546875" style="382" customWidth="1"/>
    <col min="7907" max="7907" width="5.28515625" style="382" customWidth="1"/>
    <col min="7908" max="7908" width="8" style="382" customWidth="1"/>
    <col min="7909" max="7909" width="8.42578125" style="382" customWidth="1"/>
    <col min="7910" max="7910" width="8.5703125" style="382" customWidth="1"/>
    <col min="7911" max="7912" width="7.5703125" style="382" customWidth="1"/>
    <col min="7913" max="7913" width="7.140625" style="382" customWidth="1"/>
    <col min="7914" max="7914" width="9.28515625" style="382" customWidth="1"/>
    <col min="7915" max="7937" width="8.140625" style="382"/>
    <col min="7938" max="7938" width="6.7109375" style="382" customWidth="1"/>
    <col min="7939" max="7939" width="18.28515625" style="382" customWidth="1"/>
    <col min="7940" max="7940" width="18.85546875" style="382" customWidth="1"/>
    <col min="7941" max="7941" width="8.85546875" style="382" customWidth="1"/>
    <col min="7942" max="7942" width="0" style="382" hidden="1" customWidth="1"/>
    <col min="7943" max="7943" width="25.7109375" style="382" customWidth="1"/>
    <col min="7944" max="7944" width="19.28515625" style="382" customWidth="1"/>
    <col min="7945" max="7946" width="17.28515625" style="382" customWidth="1"/>
    <col min="7947" max="7947" width="23.7109375" style="382" customWidth="1"/>
    <col min="7948" max="7948" width="22.28515625" style="382" customWidth="1"/>
    <col min="7949" max="7949" width="18.5703125" style="382" bestFit="1" customWidth="1"/>
    <col min="7950" max="7950" width="20" style="382" customWidth="1"/>
    <col min="7951" max="7951" width="14.42578125" style="382" bestFit="1" customWidth="1"/>
    <col min="7952" max="7954" width="19" style="382" customWidth="1"/>
    <col min="7955" max="7955" width="11.28515625" style="382" customWidth="1"/>
    <col min="7956" max="7956" width="20.7109375" style="382" customWidth="1"/>
    <col min="7957" max="7957" width="36.140625" style="382" customWidth="1"/>
    <col min="7958" max="7959" width="24.28515625" style="382" customWidth="1"/>
    <col min="7960" max="7960" width="9.42578125" style="382" customWidth="1"/>
    <col min="7961" max="8159" width="9.140625" style="382" customWidth="1"/>
    <col min="8160" max="8160" width="4.5703125" style="382" customWidth="1"/>
    <col min="8161" max="8161" width="20.7109375" style="382" customWidth="1"/>
    <col min="8162" max="8162" width="4.85546875" style="382" customWidth="1"/>
    <col min="8163" max="8163" width="5.28515625" style="382" customWidth="1"/>
    <col min="8164" max="8164" width="8" style="382" customWidth="1"/>
    <col min="8165" max="8165" width="8.42578125" style="382" customWidth="1"/>
    <col min="8166" max="8166" width="8.5703125" style="382" customWidth="1"/>
    <col min="8167" max="8168" width="7.5703125" style="382" customWidth="1"/>
    <col min="8169" max="8169" width="7.140625" style="382" customWidth="1"/>
    <col min="8170" max="8170" width="9.28515625" style="382" customWidth="1"/>
    <col min="8171" max="8193" width="8.140625" style="382"/>
    <col min="8194" max="8194" width="6.7109375" style="382" customWidth="1"/>
    <col min="8195" max="8195" width="18.28515625" style="382" customWidth="1"/>
    <col min="8196" max="8196" width="18.85546875" style="382" customWidth="1"/>
    <col min="8197" max="8197" width="8.85546875" style="382" customWidth="1"/>
    <col min="8198" max="8198" width="0" style="382" hidden="1" customWidth="1"/>
    <col min="8199" max="8199" width="25.7109375" style="382" customWidth="1"/>
    <col min="8200" max="8200" width="19.28515625" style="382" customWidth="1"/>
    <col min="8201" max="8202" width="17.28515625" style="382" customWidth="1"/>
    <col min="8203" max="8203" width="23.7109375" style="382" customWidth="1"/>
    <col min="8204" max="8204" width="22.28515625" style="382" customWidth="1"/>
    <col min="8205" max="8205" width="18.5703125" style="382" bestFit="1" customWidth="1"/>
    <col min="8206" max="8206" width="20" style="382" customWidth="1"/>
    <col min="8207" max="8207" width="14.42578125" style="382" bestFit="1" customWidth="1"/>
    <col min="8208" max="8210" width="19" style="382" customWidth="1"/>
    <col min="8211" max="8211" width="11.28515625" style="382" customWidth="1"/>
    <col min="8212" max="8212" width="20.7109375" style="382" customWidth="1"/>
    <col min="8213" max="8213" width="36.140625" style="382" customWidth="1"/>
    <col min="8214" max="8215" width="24.28515625" style="382" customWidth="1"/>
    <col min="8216" max="8216" width="9.42578125" style="382" customWidth="1"/>
    <col min="8217" max="8415" width="9.140625" style="382" customWidth="1"/>
    <col min="8416" max="8416" width="4.5703125" style="382" customWidth="1"/>
    <col min="8417" max="8417" width="20.7109375" style="382" customWidth="1"/>
    <col min="8418" max="8418" width="4.85546875" style="382" customWidth="1"/>
    <col min="8419" max="8419" width="5.28515625" style="382" customWidth="1"/>
    <col min="8420" max="8420" width="8" style="382" customWidth="1"/>
    <col min="8421" max="8421" width="8.42578125" style="382" customWidth="1"/>
    <col min="8422" max="8422" width="8.5703125" style="382" customWidth="1"/>
    <col min="8423" max="8424" width="7.5703125" style="382" customWidth="1"/>
    <col min="8425" max="8425" width="7.140625" style="382" customWidth="1"/>
    <col min="8426" max="8426" width="9.28515625" style="382" customWidth="1"/>
    <col min="8427" max="8449" width="8.140625" style="382"/>
    <col min="8450" max="8450" width="6.7109375" style="382" customWidth="1"/>
    <col min="8451" max="8451" width="18.28515625" style="382" customWidth="1"/>
    <col min="8452" max="8452" width="18.85546875" style="382" customWidth="1"/>
    <col min="8453" max="8453" width="8.85546875" style="382" customWidth="1"/>
    <col min="8454" max="8454" width="0" style="382" hidden="1" customWidth="1"/>
    <col min="8455" max="8455" width="25.7109375" style="382" customWidth="1"/>
    <col min="8456" max="8456" width="19.28515625" style="382" customWidth="1"/>
    <col min="8457" max="8458" width="17.28515625" style="382" customWidth="1"/>
    <col min="8459" max="8459" width="23.7109375" style="382" customWidth="1"/>
    <col min="8460" max="8460" width="22.28515625" style="382" customWidth="1"/>
    <col min="8461" max="8461" width="18.5703125" style="382" bestFit="1" customWidth="1"/>
    <col min="8462" max="8462" width="20" style="382" customWidth="1"/>
    <col min="8463" max="8463" width="14.42578125" style="382" bestFit="1" customWidth="1"/>
    <col min="8464" max="8466" width="19" style="382" customWidth="1"/>
    <col min="8467" max="8467" width="11.28515625" style="382" customWidth="1"/>
    <col min="8468" max="8468" width="20.7109375" style="382" customWidth="1"/>
    <col min="8469" max="8469" width="36.140625" style="382" customWidth="1"/>
    <col min="8470" max="8471" width="24.28515625" style="382" customWidth="1"/>
    <col min="8472" max="8472" width="9.42578125" style="382" customWidth="1"/>
    <col min="8473" max="8671" width="9.140625" style="382" customWidth="1"/>
    <col min="8672" max="8672" width="4.5703125" style="382" customWidth="1"/>
    <col min="8673" max="8673" width="20.7109375" style="382" customWidth="1"/>
    <col min="8674" max="8674" width="4.85546875" style="382" customWidth="1"/>
    <col min="8675" max="8675" width="5.28515625" style="382" customWidth="1"/>
    <col min="8676" max="8676" width="8" style="382" customWidth="1"/>
    <col min="8677" max="8677" width="8.42578125" style="382" customWidth="1"/>
    <col min="8678" max="8678" width="8.5703125" style="382" customWidth="1"/>
    <col min="8679" max="8680" width="7.5703125" style="382" customWidth="1"/>
    <col min="8681" max="8681" width="7.140625" style="382" customWidth="1"/>
    <col min="8682" max="8682" width="9.28515625" style="382" customWidth="1"/>
    <col min="8683" max="8705" width="8.140625" style="382"/>
    <col min="8706" max="8706" width="6.7109375" style="382" customWidth="1"/>
    <col min="8707" max="8707" width="18.28515625" style="382" customWidth="1"/>
    <col min="8708" max="8708" width="18.85546875" style="382" customWidth="1"/>
    <col min="8709" max="8709" width="8.85546875" style="382" customWidth="1"/>
    <col min="8710" max="8710" width="0" style="382" hidden="1" customWidth="1"/>
    <col min="8711" max="8711" width="25.7109375" style="382" customWidth="1"/>
    <col min="8712" max="8712" width="19.28515625" style="382" customWidth="1"/>
    <col min="8713" max="8714" width="17.28515625" style="382" customWidth="1"/>
    <col min="8715" max="8715" width="23.7109375" style="382" customWidth="1"/>
    <col min="8716" max="8716" width="22.28515625" style="382" customWidth="1"/>
    <col min="8717" max="8717" width="18.5703125" style="382" bestFit="1" customWidth="1"/>
    <col min="8718" max="8718" width="20" style="382" customWidth="1"/>
    <col min="8719" max="8719" width="14.42578125" style="382" bestFit="1" customWidth="1"/>
    <col min="8720" max="8722" width="19" style="382" customWidth="1"/>
    <col min="8723" max="8723" width="11.28515625" style="382" customWidth="1"/>
    <col min="8724" max="8724" width="20.7109375" style="382" customWidth="1"/>
    <col min="8725" max="8725" width="36.140625" style="382" customWidth="1"/>
    <col min="8726" max="8727" width="24.28515625" style="382" customWidth="1"/>
    <col min="8728" max="8728" width="9.42578125" style="382" customWidth="1"/>
    <col min="8729" max="8927" width="9.140625" style="382" customWidth="1"/>
    <col min="8928" max="8928" width="4.5703125" style="382" customWidth="1"/>
    <col min="8929" max="8929" width="20.7109375" style="382" customWidth="1"/>
    <col min="8930" max="8930" width="4.85546875" style="382" customWidth="1"/>
    <col min="8931" max="8931" width="5.28515625" style="382" customWidth="1"/>
    <col min="8932" max="8932" width="8" style="382" customWidth="1"/>
    <col min="8933" max="8933" width="8.42578125" style="382" customWidth="1"/>
    <col min="8934" max="8934" width="8.5703125" style="382" customWidth="1"/>
    <col min="8935" max="8936" width="7.5703125" style="382" customWidth="1"/>
    <col min="8937" max="8937" width="7.140625" style="382" customWidth="1"/>
    <col min="8938" max="8938" width="9.28515625" style="382" customWidth="1"/>
    <col min="8939" max="8961" width="8.140625" style="382"/>
    <col min="8962" max="8962" width="6.7109375" style="382" customWidth="1"/>
    <col min="8963" max="8963" width="18.28515625" style="382" customWidth="1"/>
    <col min="8964" max="8964" width="18.85546875" style="382" customWidth="1"/>
    <col min="8965" max="8965" width="8.85546875" style="382" customWidth="1"/>
    <col min="8966" max="8966" width="0" style="382" hidden="1" customWidth="1"/>
    <col min="8967" max="8967" width="25.7109375" style="382" customWidth="1"/>
    <col min="8968" max="8968" width="19.28515625" style="382" customWidth="1"/>
    <col min="8969" max="8970" width="17.28515625" style="382" customWidth="1"/>
    <col min="8971" max="8971" width="23.7109375" style="382" customWidth="1"/>
    <col min="8972" max="8972" width="22.28515625" style="382" customWidth="1"/>
    <col min="8973" max="8973" width="18.5703125" style="382" bestFit="1" customWidth="1"/>
    <col min="8974" max="8974" width="20" style="382" customWidth="1"/>
    <col min="8975" max="8975" width="14.42578125" style="382" bestFit="1" customWidth="1"/>
    <col min="8976" max="8978" width="19" style="382" customWidth="1"/>
    <col min="8979" max="8979" width="11.28515625" style="382" customWidth="1"/>
    <col min="8980" max="8980" width="20.7109375" style="382" customWidth="1"/>
    <col min="8981" max="8981" width="36.140625" style="382" customWidth="1"/>
    <col min="8982" max="8983" width="24.28515625" style="382" customWidth="1"/>
    <col min="8984" max="8984" width="9.42578125" style="382" customWidth="1"/>
    <col min="8985" max="9183" width="9.140625" style="382" customWidth="1"/>
    <col min="9184" max="9184" width="4.5703125" style="382" customWidth="1"/>
    <col min="9185" max="9185" width="20.7109375" style="382" customWidth="1"/>
    <col min="9186" max="9186" width="4.85546875" style="382" customWidth="1"/>
    <col min="9187" max="9187" width="5.28515625" style="382" customWidth="1"/>
    <col min="9188" max="9188" width="8" style="382" customWidth="1"/>
    <col min="9189" max="9189" width="8.42578125" style="382" customWidth="1"/>
    <col min="9190" max="9190" width="8.5703125" style="382" customWidth="1"/>
    <col min="9191" max="9192" width="7.5703125" style="382" customWidth="1"/>
    <col min="9193" max="9193" width="7.140625" style="382" customWidth="1"/>
    <col min="9194" max="9194" width="9.28515625" style="382" customWidth="1"/>
    <col min="9195" max="9217" width="8.140625" style="382"/>
    <col min="9218" max="9218" width="6.7109375" style="382" customWidth="1"/>
    <col min="9219" max="9219" width="18.28515625" style="382" customWidth="1"/>
    <col min="9220" max="9220" width="18.85546875" style="382" customWidth="1"/>
    <col min="9221" max="9221" width="8.85546875" style="382" customWidth="1"/>
    <col min="9222" max="9222" width="0" style="382" hidden="1" customWidth="1"/>
    <col min="9223" max="9223" width="25.7109375" style="382" customWidth="1"/>
    <col min="9224" max="9224" width="19.28515625" style="382" customWidth="1"/>
    <col min="9225" max="9226" width="17.28515625" style="382" customWidth="1"/>
    <col min="9227" max="9227" width="23.7109375" style="382" customWidth="1"/>
    <col min="9228" max="9228" width="22.28515625" style="382" customWidth="1"/>
    <col min="9229" max="9229" width="18.5703125" style="382" bestFit="1" customWidth="1"/>
    <col min="9230" max="9230" width="20" style="382" customWidth="1"/>
    <col min="9231" max="9231" width="14.42578125" style="382" bestFit="1" customWidth="1"/>
    <col min="9232" max="9234" width="19" style="382" customWidth="1"/>
    <col min="9235" max="9235" width="11.28515625" style="382" customWidth="1"/>
    <col min="9236" max="9236" width="20.7109375" style="382" customWidth="1"/>
    <col min="9237" max="9237" width="36.140625" style="382" customWidth="1"/>
    <col min="9238" max="9239" width="24.28515625" style="382" customWidth="1"/>
    <col min="9240" max="9240" width="9.42578125" style="382" customWidth="1"/>
    <col min="9241" max="9439" width="9.140625" style="382" customWidth="1"/>
    <col min="9440" max="9440" width="4.5703125" style="382" customWidth="1"/>
    <col min="9441" max="9441" width="20.7109375" style="382" customWidth="1"/>
    <col min="9442" max="9442" width="4.85546875" style="382" customWidth="1"/>
    <col min="9443" max="9443" width="5.28515625" style="382" customWidth="1"/>
    <col min="9444" max="9444" width="8" style="382" customWidth="1"/>
    <col min="9445" max="9445" width="8.42578125" style="382" customWidth="1"/>
    <col min="9446" max="9446" width="8.5703125" style="382" customWidth="1"/>
    <col min="9447" max="9448" width="7.5703125" style="382" customWidth="1"/>
    <col min="9449" max="9449" width="7.140625" style="382" customWidth="1"/>
    <col min="9450" max="9450" width="9.28515625" style="382" customWidth="1"/>
    <col min="9451" max="9473" width="8.140625" style="382"/>
    <col min="9474" max="9474" width="6.7109375" style="382" customWidth="1"/>
    <col min="9475" max="9475" width="18.28515625" style="382" customWidth="1"/>
    <col min="9476" max="9476" width="18.85546875" style="382" customWidth="1"/>
    <col min="9477" max="9477" width="8.85546875" style="382" customWidth="1"/>
    <col min="9478" max="9478" width="0" style="382" hidden="1" customWidth="1"/>
    <col min="9479" max="9479" width="25.7109375" style="382" customWidth="1"/>
    <col min="9480" max="9480" width="19.28515625" style="382" customWidth="1"/>
    <col min="9481" max="9482" width="17.28515625" style="382" customWidth="1"/>
    <col min="9483" max="9483" width="23.7109375" style="382" customWidth="1"/>
    <col min="9484" max="9484" width="22.28515625" style="382" customWidth="1"/>
    <col min="9485" max="9485" width="18.5703125" style="382" bestFit="1" customWidth="1"/>
    <col min="9486" max="9486" width="20" style="382" customWidth="1"/>
    <col min="9487" max="9487" width="14.42578125" style="382" bestFit="1" customWidth="1"/>
    <col min="9488" max="9490" width="19" style="382" customWidth="1"/>
    <col min="9491" max="9491" width="11.28515625" style="382" customWidth="1"/>
    <col min="9492" max="9492" width="20.7109375" style="382" customWidth="1"/>
    <col min="9493" max="9493" width="36.140625" style="382" customWidth="1"/>
    <col min="9494" max="9495" width="24.28515625" style="382" customWidth="1"/>
    <col min="9496" max="9496" width="9.42578125" style="382" customWidth="1"/>
    <col min="9497" max="9695" width="9.140625" style="382" customWidth="1"/>
    <col min="9696" max="9696" width="4.5703125" style="382" customWidth="1"/>
    <col min="9697" max="9697" width="20.7109375" style="382" customWidth="1"/>
    <col min="9698" max="9698" width="4.85546875" style="382" customWidth="1"/>
    <col min="9699" max="9699" width="5.28515625" style="382" customWidth="1"/>
    <col min="9700" max="9700" width="8" style="382" customWidth="1"/>
    <col min="9701" max="9701" width="8.42578125" style="382" customWidth="1"/>
    <col min="9702" max="9702" width="8.5703125" style="382" customWidth="1"/>
    <col min="9703" max="9704" width="7.5703125" style="382" customWidth="1"/>
    <col min="9705" max="9705" width="7.140625" style="382" customWidth="1"/>
    <col min="9706" max="9706" width="9.28515625" style="382" customWidth="1"/>
    <col min="9707" max="9729" width="8.140625" style="382"/>
    <col min="9730" max="9730" width="6.7109375" style="382" customWidth="1"/>
    <col min="9731" max="9731" width="18.28515625" style="382" customWidth="1"/>
    <col min="9732" max="9732" width="18.85546875" style="382" customWidth="1"/>
    <col min="9733" max="9733" width="8.85546875" style="382" customWidth="1"/>
    <col min="9734" max="9734" width="0" style="382" hidden="1" customWidth="1"/>
    <col min="9735" max="9735" width="25.7109375" style="382" customWidth="1"/>
    <col min="9736" max="9736" width="19.28515625" style="382" customWidth="1"/>
    <col min="9737" max="9738" width="17.28515625" style="382" customWidth="1"/>
    <col min="9739" max="9739" width="23.7109375" style="382" customWidth="1"/>
    <col min="9740" max="9740" width="22.28515625" style="382" customWidth="1"/>
    <col min="9741" max="9741" width="18.5703125" style="382" bestFit="1" customWidth="1"/>
    <col min="9742" max="9742" width="20" style="382" customWidth="1"/>
    <col min="9743" max="9743" width="14.42578125" style="382" bestFit="1" customWidth="1"/>
    <col min="9744" max="9746" width="19" style="382" customWidth="1"/>
    <col min="9747" max="9747" width="11.28515625" style="382" customWidth="1"/>
    <col min="9748" max="9748" width="20.7109375" style="382" customWidth="1"/>
    <col min="9749" max="9749" width="36.140625" style="382" customWidth="1"/>
    <col min="9750" max="9751" width="24.28515625" style="382" customWidth="1"/>
    <col min="9752" max="9752" width="9.42578125" style="382" customWidth="1"/>
    <col min="9753" max="9951" width="9.140625" style="382" customWidth="1"/>
    <col min="9952" max="9952" width="4.5703125" style="382" customWidth="1"/>
    <col min="9953" max="9953" width="20.7109375" style="382" customWidth="1"/>
    <col min="9954" max="9954" width="4.85546875" style="382" customWidth="1"/>
    <col min="9955" max="9955" width="5.28515625" style="382" customWidth="1"/>
    <col min="9956" max="9956" width="8" style="382" customWidth="1"/>
    <col min="9957" max="9957" width="8.42578125" style="382" customWidth="1"/>
    <col min="9958" max="9958" width="8.5703125" style="382" customWidth="1"/>
    <col min="9959" max="9960" width="7.5703125" style="382" customWidth="1"/>
    <col min="9961" max="9961" width="7.140625" style="382" customWidth="1"/>
    <col min="9962" max="9962" width="9.28515625" style="382" customWidth="1"/>
    <col min="9963" max="9985" width="8.140625" style="382"/>
    <col min="9986" max="9986" width="6.7109375" style="382" customWidth="1"/>
    <col min="9987" max="9987" width="18.28515625" style="382" customWidth="1"/>
    <col min="9988" max="9988" width="18.85546875" style="382" customWidth="1"/>
    <col min="9989" max="9989" width="8.85546875" style="382" customWidth="1"/>
    <col min="9990" max="9990" width="0" style="382" hidden="1" customWidth="1"/>
    <col min="9991" max="9991" width="25.7109375" style="382" customWidth="1"/>
    <col min="9992" max="9992" width="19.28515625" style="382" customWidth="1"/>
    <col min="9993" max="9994" width="17.28515625" style="382" customWidth="1"/>
    <col min="9995" max="9995" width="23.7109375" style="382" customWidth="1"/>
    <col min="9996" max="9996" width="22.28515625" style="382" customWidth="1"/>
    <col min="9997" max="9997" width="18.5703125" style="382" bestFit="1" customWidth="1"/>
    <col min="9998" max="9998" width="20" style="382" customWidth="1"/>
    <col min="9999" max="9999" width="14.42578125" style="382" bestFit="1" customWidth="1"/>
    <col min="10000" max="10002" width="19" style="382" customWidth="1"/>
    <col min="10003" max="10003" width="11.28515625" style="382" customWidth="1"/>
    <col min="10004" max="10004" width="20.7109375" style="382" customWidth="1"/>
    <col min="10005" max="10005" width="36.140625" style="382" customWidth="1"/>
    <col min="10006" max="10007" width="24.28515625" style="382" customWidth="1"/>
    <col min="10008" max="10008" width="9.42578125" style="382" customWidth="1"/>
    <col min="10009" max="10207" width="9.140625" style="382" customWidth="1"/>
    <col min="10208" max="10208" width="4.5703125" style="382" customWidth="1"/>
    <col min="10209" max="10209" width="20.7109375" style="382" customWidth="1"/>
    <col min="10210" max="10210" width="4.85546875" style="382" customWidth="1"/>
    <col min="10211" max="10211" width="5.28515625" style="382" customWidth="1"/>
    <col min="10212" max="10212" width="8" style="382" customWidth="1"/>
    <col min="10213" max="10213" width="8.42578125" style="382" customWidth="1"/>
    <col min="10214" max="10214" width="8.5703125" style="382" customWidth="1"/>
    <col min="10215" max="10216" width="7.5703125" style="382" customWidth="1"/>
    <col min="10217" max="10217" width="7.140625" style="382" customWidth="1"/>
    <col min="10218" max="10218" width="9.28515625" style="382" customWidth="1"/>
    <col min="10219" max="10241" width="8.140625" style="382"/>
    <col min="10242" max="10242" width="6.7109375" style="382" customWidth="1"/>
    <col min="10243" max="10243" width="18.28515625" style="382" customWidth="1"/>
    <col min="10244" max="10244" width="18.85546875" style="382" customWidth="1"/>
    <col min="10245" max="10245" width="8.85546875" style="382" customWidth="1"/>
    <col min="10246" max="10246" width="0" style="382" hidden="1" customWidth="1"/>
    <col min="10247" max="10247" width="25.7109375" style="382" customWidth="1"/>
    <col min="10248" max="10248" width="19.28515625" style="382" customWidth="1"/>
    <col min="10249" max="10250" width="17.28515625" style="382" customWidth="1"/>
    <col min="10251" max="10251" width="23.7109375" style="382" customWidth="1"/>
    <col min="10252" max="10252" width="22.28515625" style="382" customWidth="1"/>
    <col min="10253" max="10253" width="18.5703125" style="382" bestFit="1" customWidth="1"/>
    <col min="10254" max="10254" width="20" style="382" customWidth="1"/>
    <col min="10255" max="10255" width="14.42578125" style="382" bestFit="1" customWidth="1"/>
    <col min="10256" max="10258" width="19" style="382" customWidth="1"/>
    <col min="10259" max="10259" width="11.28515625" style="382" customWidth="1"/>
    <col min="10260" max="10260" width="20.7109375" style="382" customWidth="1"/>
    <col min="10261" max="10261" width="36.140625" style="382" customWidth="1"/>
    <col min="10262" max="10263" width="24.28515625" style="382" customWidth="1"/>
    <col min="10264" max="10264" width="9.42578125" style="382" customWidth="1"/>
    <col min="10265" max="10463" width="9.140625" style="382" customWidth="1"/>
    <col min="10464" max="10464" width="4.5703125" style="382" customWidth="1"/>
    <col min="10465" max="10465" width="20.7109375" style="382" customWidth="1"/>
    <col min="10466" max="10466" width="4.85546875" style="382" customWidth="1"/>
    <col min="10467" max="10467" width="5.28515625" style="382" customWidth="1"/>
    <col min="10468" max="10468" width="8" style="382" customWidth="1"/>
    <col min="10469" max="10469" width="8.42578125" style="382" customWidth="1"/>
    <col min="10470" max="10470" width="8.5703125" style="382" customWidth="1"/>
    <col min="10471" max="10472" width="7.5703125" style="382" customWidth="1"/>
    <col min="10473" max="10473" width="7.140625" style="382" customWidth="1"/>
    <col min="10474" max="10474" width="9.28515625" style="382" customWidth="1"/>
    <col min="10475" max="10497" width="8.140625" style="382"/>
    <col min="10498" max="10498" width="6.7109375" style="382" customWidth="1"/>
    <col min="10499" max="10499" width="18.28515625" style="382" customWidth="1"/>
    <col min="10500" max="10500" width="18.85546875" style="382" customWidth="1"/>
    <col min="10501" max="10501" width="8.85546875" style="382" customWidth="1"/>
    <col min="10502" max="10502" width="0" style="382" hidden="1" customWidth="1"/>
    <col min="10503" max="10503" width="25.7109375" style="382" customWidth="1"/>
    <col min="10504" max="10504" width="19.28515625" style="382" customWidth="1"/>
    <col min="10505" max="10506" width="17.28515625" style="382" customWidth="1"/>
    <col min="10507" max="10507" width="23.7109375" style="382" customWidth="1"/>
    <col min="10508" max="10508" width="22.28515625" style="382" customWidth="1"/>
    <col min="10509" max="10509" width="18.5703125" style="382" bestFit="1" customWidth="1"/>
    <col min="10510" max="10510" width="20" style="382" customWidth="1"/>
    <col min="10511" max="10511" width="14.42578125" style="382" bestFit="1" customWidth="1"/>
    <col min="10512" max="10514" width="19" style="382" customWidth="1"/>
    <col min="10515" max="10515" width="11.28515625" style="382" customWidth="1"/>
    <col min="10516" max="10516" width="20.7109375" style="382" customWidth="1"/>
    <col min="10517" max="10517" width="36.140625" style="382" customWidth="1"/>
    <col min="10518" max="10519" width="24.28515625" style="382" customWidth="1"/>
    <col min="10520" max="10520" width="9.42578125" style="382" customWidth="1"/>
    <col min="10521" max="10719" width="9.140625" style="382" customWidth="1"/>
    <col min="10720" max="10720" width="4.5703125" style="382" customWidth="1"/>
    <col min="10721" max="10721" width="20.7109375" style="382" customWidth="1"/>
    <col min="10722" max="10722" width="4.85546875" style="382" customWidth="1"/>
    <col min="10723" max="10723" width="5.28515625" style="382" customWidth="1"/>
    <col min="10724" max="10724" width="8" style="382" customWidth="1"/>
    <col min="10725" max="10725" width="8.42578125" style="382" customWidth="1"/>
    <col min="10726" max="10726" width="8.5703125" style="382" customWidth="1"/>
    <col min="10727" max="10728" width="7.5703125" style="382" customWidth="1"/>
    <col min="10729" max="10729" width="7.140625" style="382" customWidth="1"/>
    <col min="10730" max="10730" width="9.28515625" style="382" customWidth="1"/>
    <col min="10731" max="10753" width="8.140625" style="382"/>
    <col min="10754" max="10754" width="6.7109375" style="382" customWidth="1"/>
    <col min="10755" max="10755" width="18.28515625" style="382" customWidth="1"/>
    <col min="10756" max="10756" width="18.85546875" style="382" customWidth="1"/>
    <col min="10757" max="10757" width="8.85546875" style="382" customWidth="1"/>
    <col min="10758" max="10758" width="0" style="382" hidden="1" customWidth="1"/>
    <col min="10759" max="10759" width="25.7109375" style="382" customWidth="1"/>
    <col min="10760" max="10760" width="19.28515625" style="382" customWidth="1"/>
    <col min="10761" max="10762" width="17.28515625" style="382" customWidth="1"/>
    <col min="10763" max="10763" width="23.7109375" style="382" customWidth="1"/>
    <col min="10764" max="10764" width="22.28515625" style="382" customWidth="1"/>
    <col min="10765" max="10765" width="18.5703125" style="382" bestFit="1" customWidth="1"/>
    <col min="10766" max="10766" width="20" style="382" customWidth="1"/>
    <col min="10767" max="10767" width="14.42578125" style="382" bestFit="1" customWidth="1"/>
    <col min="10768" max="10770" width="19" style="382" customWidth="1"/>
    <col min="10771" max="10771" width="11.28515625" style="382" customWidth="1"/>
    <col min="10772" max="10772" width="20.7109375" style="382" customWidth="1"/>
    <col min="10773" max="10773" width="36.140625" style="382" customWidth="1"/>
    <col min="10774" max="10775" width="24.28515625" style="382" customWidth="1"/>
    <col min="10776" max="10776" width="9.42578125" style="382" customWidth="1"/>
    <col min="10777" max="10975" width="9.140625" style="382" customWidth="1"/>
    <col min="10976" max="10976" width="4.5703125" style="382" customWidth="1"/>
    <col min="10977" max="10977" width="20.7109375" style="382" customWidth="1"/>
    <col min="10978" max="10978" width="4.85546875" style="382" customWidth="1"/>
    <col min="10979" max="10979" width="5.28515625" style="382" customWidth="1"/>
    <col min="10980" max="10980" width="8" style="382" customWidth="1"/>
    <col min="10981" max="10981" width="8.42578125" style="382" customWidth="1"/>
    <col min="10982" max="10982" width="8.5703125" style="382" customWidth="1"/>
    <col min="10983" max="10984" width="7.5703125" style="382" customWidth="1"/>
    <col min="10985" max="10985" width="7.140625" style="382" customWidth="1"/>
    <col min="10986" max="10986" width="9.28515625" style="382" customWidth="1"/>
    <col min="10987" max="11009" width="8.140625" style="382"/>
    <col min="11010" max="11010" width="6.7109375" style="382" customWidth="1"/>
    <col min="11011" max="11011" width="18.28515625" style="382" customWidth="1"/>
    <col min="11012" max="11012" width="18.85546875" style="382" customWidth="1"/>
    <col min="11013" max="11013" width="8.85546875" style="382" customWidth="1"/>
    <col min="11014" max="11014" width="0" style="382" hidden="1" customWidth="1"/>
    <col min="11015" max="11015" width="25.7109375" style="382" customWidth="1"/>
    <col min="11016" max="11016" width="19.28515625" style="382" customWidth="1"/>
    <col min="11017" max="11018" width="17.28515625" style="382" customWidth="1"/>
    <col min="11019" max="11019" width="23.7109375" style="382" customWidth="1"/>
    <col min="11020" max="11020" width="22.28515625" style="382" customWidth="1"/>
    <col min="11021" max="11021" width="18.5703125" style="382" bestFit="1" customWidth="1"/>
    <col min="11022" max="11022" width="20" style="382" customWidth="1"/>
    <col min="11023" max="11023" width="14.42578125" style="382" bestFit="1" customWidth="1"/>
    <col min="11024" max="11026" width="19" style="382" customWidth="1"/>
    <col min="11027" max="11027" width="11.28515625" style="382" customWidth="1"/>
    <col min="11028" max="11028" width="20.7109375" style="382" customWidth="1"/>
    <col min="11029" max="11029" width="36.140625" style="382" customWidth="1"/>
    <col min="11030" max="11031" width="24.28515625" style="382" customWidth="1"/>
    <col min="11032" max="11032" width="9.42578125" style="382" customWidth="1"/>
    <col min="11033" max="11231" width="9.140625" style="382" customWidth="1"/>
    <col min="11232" max="11232" width="4.5703125" style="382" customWidth="1"/>
    <col min="11233" max="11233" width="20.7109375" style="382" customWidth="1"/>
    <col min="11234" max="11234" width="4.85546875" style="382" customWidth="1"/>
    <col min="11235" max="11235" width="5.28515625" style="382" customWidth="1"/>
    <col min="11236" max="11236" width="8" style="382" customWidth="1"/>
    <col min="11237" max="11237" width="8.42578125" style="382" customWidth="1"/>
    <col min="11238" max="11238" width="8.5703125" style="382" customWidth="1"/>
    <col min="11239" max="11240" width="7.5703125" style="382" customWidth="1"/>
    <col min="11241" max="11241" width="7.140625" style="382" customWidth="1"/>
    <col min="11242" max="11242" width="9.28515625" style="382" customWidth="1"/>
    <col min="11243" max="11265" width="8.140625" style="382"/>
    <col min="11266" max="11266" width="6.7109375" style="382" customWidth="1"/>
    <col min="11267" max="11267" width="18.28515625" style="382" customWidth="1"/>
    <col min="11268" max="11268" width="18.85546875" style="382" customWidth="1"/>
    <col min="11269" max="11269" width="8.85546875" style="382" customWidth="1"/>
    <col min="11270" max="11270" width="0" style="382" hidden="1" customWidth="1"/>
    <col min="11271" max="11271" width="25.7109375" style="382" customWidth="1"/>
    <col min="11272" max="11272" width="19.28515625" style="382" customWidth="1"/>
    <col min="11273" max="11274" width="17.28515625" style="382" customWidth="1"/>
    <col min="11275" max="11275" width="23.7109375" style="382" customWidth="1"/>
    <col min="11276" max="11276" width="22.28515625" style="382" customWidth="1"/>
    <col min="11277" max="11277" width="18.5703125" style="382" bestFit="1" customWidth="1"/>
    <col min="11278" max="11278" width="20" style="382" customWidth="1"/>
    <col min="11279" max="11279" width="14.42578125" style="382" bestFit="1" customWidth="1"/>
    <col min="11280" max="11282" width="19" style="382" customWidth="1"/>
    <col min="11283" max="11283" width="11.28515625" style="382" customWidth="1"/>
    <col min="11284" max="11284" width="20.7109375" style="382" customWidth="1"/>
    <col min="11285" max="11285" width="36.140625" style="382" customWidth="1"/>
    <col min="11286" max="11287" width="24.28515625" style="382" customWidth="1"/>
    <col min="11288" max="11288" width="9.42578125" style="382" customWidth="1"/>
    <col min="11289" max="11487" width="9.140625" style="382" customWidth="1"/>
    <col min="11488" max="11488" width="4.5703125" style="382" customWidth="1"/>
    <col min="11489" max="11489" width="20.7109375" style="382" customWidth="1"/>
    <col min="11490" max="11490" width="4.85546875" style="382" customWidth="1"/>
    <col min="11491" max="11491" width="5.28515625" style="382" customWidth="1"/>
    <col min="11492" max="11492" width="8" style="382" customWidth="1"/>
    <col min="11493" max="11493" width="8.42578125" style="382" customWidth="1"/>
    <col min="11494" max="11494" width="8.5703125" style="382" customWidth="1"/>
    <col min="11495" max="11496" width="7.5703125" style="382" customWidth="1"/>
    <col min="11497" max="11497" width="7.140625" style="382" customWidth="1"/>
    <col min="11498" max="11498" width="9.28515625" style="382" customWidth="1"/>
    <col min="11499" max="11521" width="8.140625" style="382"/>
    <col min="11522" max="11522" width="6.7109375" style="382" customWidth="1"/>
    <col min="11523" max="11523" width="18.28515625" style="382" customWidth="1"/>
    <col min="11524" max="11524" width="18.85546875" style="382" customWidth="1"/>
    <col min="11525" max="11525" width="8.85546875" style="382" customWidth="1"/>
    <col min="11526" max="11526" width="0" style="382" hidden="1" customWidth="1"/>
    <col min="11527" max="11527" width="25.7109375" style="382" customWidth="1"/>
    <col min="11528" max="11528" width="19.28515625" style="382" customWidth="1"/>
    <col min="11529" max="11530" width="17.28515625" style="382" customWidth="1"/>
    <col min="11531" max="11531" width="23.7109375" style="382" customWidth="1"/>
    <col min="11532" max="11532" width="22.28515625" style="382" customWidth="1"/>
    <col min="11533" max="11533" width="18.5703125" style="382" bestFit="1" customWidth="1"/>
    <col min="11534" max="11534" width="20" style="382" customWidth="1"/>
    <col min="11535" max="11535" width="14.42578125" style="382" bestFit="1" customWidth="1"/>
    <col min="11536" max="11538" width="19" style="382" customWidth="1"/>
    <col min="11539" max="11539" width="11.28515625" style="382" customWidth="1"/>
    <col min="11540" max="11540" width="20.7109375" style="382" customWidth="1"/>
    <col min="11541" max="11541" width="36.140625" style="382" customWidth="1"/>
    <col min="11542" max="11543" width="24.28515625" style="382" customWidth="1"/>
    <col min="11544" max="11544" width="9.42578125" style="382" customWidth="1"/>
    <col min="11545" max="11743" width="9.140625" style="382" customWidth="1"/>
    <col min="11744" max="11744" width="4.5703125" style="382" customWidth="1"/>
    <col min="11745" max="11745" width="20.7109375" style="382" customWidth="1"/>
    <col min="11746" max="11746" width="4.85546875" style="382" customWidth="1"/>
    <col min="11747" max="11747" width="5.28515625" style="382" customWidth="1"/>
    <col min="11748" max="11748" width="8" style="382" customWidth="1"/>
    <col min="11749" max="11749" width="8.42578125" style="382" customWidth="1"/>
    <col min="11750" max="11750" width="8.5703125" style="382" customWidth="1"/>
    <col min="11751" max="11752" width="7.5703125" style="382" customWidth="1"/>
    <col min="11753" max="11753" width="7.140625" style="382" customWidth="1"/>
    <col min="11754" max="11754" width="9.28515625" style="382" customWidth="1"/>
    <col min="11755" max="11777" width="8.140625" style="382"/>
    <col min="11778" max="11778" width="6.7109375" style="382" customWidth="1"/>
    <col min="11779" max="11779" width="18.28515625" style="382" customWidth="1"/>
    <col min="11780" max="11780" width="18.85546875" style="382" customWidth="1"/>
    <col min="11781" max="11781" width="8.85546875" style="382" customWidth="1"/>
    <col min="11782" max="11782" width="0" style="382" hidden="1" customWidth="1"/>
    <col min="11783" max="11783" width="25.7109375" style="382" customWidth="1"/>
    <col min="11784" max="11784" width="19.28515625" style="382" customWidth="1"/>
    <col min="11785" max="11786" width="17.28515625" style="382" customWidth="1"/>
    <col min="11787" max="11787" width="23.7109375" style="382" customWidth="1"/>
    <col min="11788" max="11788" width="22.28515625" style="382" customWidth="1"/>
    <col min="11789" max="11789" width="18.5703125" style="382" bestFit="1" customWidth="1"/>
    <col min="11790" max="11790" width="20" style="382" customWidth="1"/>
    <col min="11791" max="11791" width="14.42578125" style="382" bestFit="1" customWidth="1"/>
    <col min="11792" max="11794" width="19" style="382" customWidth="1"/>
    <col min="11795" max="11795" width="11.28515625" style="382" customWidth="1"/>
    <col min="11796" max="11796" width="20.7109375" style="382" customWidth="1"/>
    <col min="11797" max="11797" width="36.140625" style="382" customWidth="1"/>
    <col min="11798" max="11799" width="24.28515625" style="382" customWidth="1"/>
    <col min="11800" max="11800" width="9.42578125" style="382" customWidth="1"/>
    <col min="11801" max="11999" width="9.140625" style="382" customWidth="1"/>
    <col min="12000" max="12000" width="4.5703125" style="382" customWidth="1"/>
    <col min="12001" max="12001" width="20.7109375" style="382" customWidth="1"/>
    <col min="12002" max="12002" width="4.85546875" style="382" customWidth="1"/>
    <col min="12003" max="12003" width="5.28515625" style="382" customWidth="1"/>
    <col min="12004" max="12004" width="8" style="382" customWidth="1"/>
    <col min="12005" max="12005" width="8.42578125" style="382" customWidth="1"/>
    <col min="12006" max="12006" width="8.5703125" style="382" customWidth="1"/>
    <col min="12007" max="12008" width="7.5703125" style="382" customWidth="1"/>
    <col min="12009" max="12009" width="7.140625" style="382" customWidth="1"/>
    <col min="12010" max="12010" width="9.28515625" style="382" customWidth="1"/>
    <col min="12011" max="12033" width="8.140625" style="382"/>
    <col min="12034" max="12034" width="6.7109375" style="382" customWidth="1"/>
    <col min="12035" max="12035" width="18.28515625" style="382" customWidth="1"/>
    <col min="12036" max="12036" width="18.85546875" style="382" customWidth="1"/>
    <col min="12037" max="12037" width="8.85546875" style="382" customWidth="1"/>
    <col min="12038" max="12038" width="0" style="382" hidden="1" customWidth="1"/>
    <col min="12039" max="12039" width="25.7109375" style="382" customWidth="1"/>
    <col min="12040" max="12040" width="19.28515625" style="382" customWidth="1"/>
    <col min="12041" max="12042" width="17.28515625" style="382" customWidth="1"/>
    <col min="12043" max="12043" width="23.7109375" style="382" customWidth="1"/>
    <col min="12044" max="12044" width="22.28515625" style="382" customWidth="1"/>
    <col min="12045" max="12045" width="18.5703125" style="382" bestFit="1" customWidth="1"/>
    <col min="12046" max="12046" width="20" style="382" customWidth="1"/>
    <col min="12047" max="12047" width="14.42578125" style="382" bestFit="1" customWidth="1"/>
    <col min="12048" max="12050" width="19" style="382" customWidth="1"/>
    <col min="12051" max="12051" width="11.28515625" style="382" customWidth="1"/>
    <col min="12052" max="12052" width="20.7109375" style="382" customWidth="1"/>
    <col min="12053" max="12053" width="36.140625" style="382" customWidth="1"/>
    <col min="12054" max="12055" width="24.28515625" style="382" customWidth="1"/>
    <col min="12056" max="12056" width="9.42578125" style="382" customWidth="1"/>
    <col min="12057" max="12255" width="9.140625" style="382" customWidth="1"/>
    <col min="12256" max="12256" width="4.5703125" style="382" customWidth="1"/>
    <col min="12257" max="12257" width="20.7109375" style="382" customWidth="1"/>
    <col min="12258" max="12258" width="4.85546875" style="382" customWidth="1"/>
    <col min="12259" max="12259" width="5.28515625" style="382" customWidth="1"/>
    <col min="12260" max="12260" width="8" style="382" customWidth="1"/>
    <col min="12261" max="12261" width="8.42578125" style="382" customWidth="1"/>
    <col min="12262" max="12262" width="8.5703125" style="382" customWidth="1"/>
    <col min="12263" max="12264" width="7.5703125" style="382" customWidth="1"/>
    <col min="12265" max="12265" width="7.140625" style="382" customWidth="1"/>
    <col min="12266" max="12266" width="9.28515625" style="382" customWidth="1"/>
    <col min="12267" max="12289" width="8.140625" style="382"/>
    <col min="12290" max="12290" width="6.7109375" style="382" customWidth="1"/>
    <col min="12291" max="12291" width="18.28515625" style="382" customWidth="1"/>
    <col min="12292" max="12292" width="18.85546875" style="382" customWidth="1"/>
    <col min="12293" max="12293" width="8.85546875" style="382" customWidth="1"/>
    <col min="12294" max="12294" width="0" style="382" hidden="1" customWidth="1"/>
    <col min="12295" max="12295" width="25.7109375" style="382" customWidth="1"/>
    <col min="12296" max="12296" width="19.28515625" style="382" customWidth="1"/>
    <col min="12297" max="12298" width="17.28515625" style="382" customWidth="1"/>
    <col min="12299" max="12299" width="23.7109375" style="382" customWidth="1"/>
    <col min="12300" max="12300" width="22.28515625" style="382" customWidth="1"/>
    <col min="12301" max="12301" width="18.5703125" style="382" bestFit="1" customWidth="1"/>
    <col min="12302" max="12302" width="20" style="382" customWidth="1"/>
    <col min="12303" max="12303" width="14.42578125" style="382" bestFit="1" customWidth="1"/>
    <col min="12304" max="12306" width="19" style="382" customWidth="1"/>
    <col min="12307" max="12307" width="11.28515625" style="382" customWidth="1"/>
    <col min="12308" max="12308" width="20.7109375" style="382" customWidth="1"/>
    <col min="12309" max="12309" width="36.140625" style="382" customWidth="1"/>
    <col min="12310" max="12311" width="24.28515625" style="382" customWidth="1"/>
    <col min="12312" max="12312" width="9.42578125" style="382" customWidth="1"/>
    <col min="12313" max="12511" width="9.140625" style="382" customWidth="1"/>
    <col min="12512" max="12512" width="4.5703125" style="382" customWidth="1"/>
    <col min="12513" max="12513" width="20.7109375" style="382" customWidth="1"/>
    <col min="12514" max="12514" width="4.85546875" style="382" customWidth="1"/>
    <col min="12515" max="12515" width="5.28515625" style="382" customWidth="1"/>
    <col min="12516" max="12516" width="8" style="382" customWidth="1"/>
    <col min="12517" max="12517" width="8.42578125" style="382" customWidth="1"/>
    <col min="12518" max="12518" width="8.5703125" style="382" customWidth="1"/>
    <col min="12519" max="12520" width="7.5703125" style="382" customWidth="1"/>
    <col min="12521" max="12521" width="7.140625" style="382" customWidth="1"/>
    <col min="12522" max="12522" width="9.28515625" style="382" customWidth="1"/>
    <col min="12523" max="12545" width="8.140625" style="382"/>
    <col min="12546" max="12546" width="6.7109375" style="382" customWidth="1"/>
    <col min="12547" max="12547" width="18.28515625" style="382" customWidth="1"/>
    <col min="12548" max="12548" width="18.85546875" style="382" customWidth="1"/>
    <col min="12549" max="12549" width="8.85546875" style="382" customWidth="1"/>
    <col min="12550" max="12550" width="0" style="382" hidden="1" customWidth="1"/>
    <col min="12551" max="12551" width="25.7109375" style="382" customWidth="1"/>
    <col min="12552" max="12552" width="19.28515625" style="382" customWidth="1"/>
    <col min="12553" max="12554" width="17.28515625" style="382" customWidth="1"/>
    <col min="12555" max="12555" width="23.7109375" style="382" customWidth="1"/>
    <col min="12556" max="12556" width="22.28515625" style="382" customWidth="1"/>
    <col min="12557" max="12557" width="18.5703125" style="382" bestFit="1" customWidth="1"/>
    <col min="12558" max="12558" width="20" style="382" customWidth="1"/>
    <col min="12559" max="12559" width="14.42578125" style="382" bestFit="1" customWidth="1"/>
    <col min="12560" max="12562" width="19" style="382" customWidth="1"/>
    <col min="12563" max="12563" width="11.28515625" style="382" customWidth="1"/>
    <col min="12564" max="12564" width="20.7109375" style="382" customWidth="1"/>
    <col min="12565" max="12565" width="36.140625" style="382" customWidth="1"/>
    <col min="12566" max="12567" width="24.28515625" style="382" customWidth="1"/>
    <col min="12568" max="12568" width="9.42578125" style="382" customWidth="1"/>
    <col min="12569" max="12767" width="9.140625" style="382" customWidth="1"/>
    <col min="12768" max="12768" width="4.5703125" style="382" customWidth="1"/>
    <col min="12769" max="12769" width="20.7109375" style="382" customWidth="1"/>
    <col min="12770" max="12770" width="4.85546875" style="382" customWidth="1"/>
    <col min="12771" max="12771" width="5.28515625" style="382" customWidth="1"/>
    <col min="12772" max="12772" width="8" style="382" customWidth="1"/>
    <col min="12773" max="12773" width="8.42578125" style="382" customWidth="1"/>
    <col min="12774" max="12774" width="8.5703125" style="382" customWidth="1"/>
    <col min="12775" max="12776" width="7.5703125" style="382" customWidth="1"/>
    <col min="12777" max="12777" width="7.140625" style="382" customWidth="1"/>
    <col min="12778" max="12778" width="9.28515625" style="382" customWidth="1"/>
    <col min="12779" max="12801" width="8.140625" style="382"/>
    <col min="12802" max="12802" width="6.7109375" style="382" customWidth="1"/>
    <col min="12803" max="12803" width="18.28515625" style="382" customWidth="1"/>
    <col min="12804" max="12804" width="18.85546875" style="382" customWidth="1"/>
    <col min="12805" max="12805" width="8.85546875" style="382" customWidth="1"/>
    <col min="12806" max="12806" width="0" style="382" hidden="1" customWidth="1"/>
    <col min="12807" max="12807" width="25.7109375" style="382" customWidth="1"/>
    <col min="12808" max="12808" width="19.28515625" style="382" customWidth="1"/>
    <col min="12809" max="12810" width="17.28515625" style="382" customWidth="1"/>
    <col min="12811" max="12811" width="23.7109375" style="382" customWidth="1"/>
    <col min="12812" max="12812" width="22.28515625" style="382" customWidth="1"/>
    <col min="12813" max="12813" width="18.5703125" style="382" bestFit="1" customWidth="1"/>
    <col min="12814" max="12814" width="20" style="382" customWidth="1"/>
    <col min="12815" max="12815" width="14.42578125" style="382" bestFit="1" customWidth="1"/>
    <col min="12816" max="12818" width="19" style="382" customWidth="1"/>
    <col min="12819" max="12819" width="11.28515625" style="382" customWidth="1"/>
    <col min="12820" max="12820" width="20.7109375" style="382" customWidth="1"/>
    <col min="12821" max="12821" width="36.140625" style="382" customWidth="1"/>
    <col min="12822" max="12823" width="24.28515625" style="382" customWidth="1"/>
    <col min="12824" max="12824" width="9.42578125" style="382" customWidth="1"/>
    <col min="12825" max="13023" width="9.140625" style="382" customWidth="1"/>
    <col min="13024" max="13024" width="4.5703125" style="382" customWidth="1"/>
    <col min="13025" max="13025" width="20.7109375" style="382" customWidth="1"/>
    <col min="13026" max="13026" width="4.85546875" style="382" customWidth="1"/>
    <col min="13027" max="13027" width="5.28515625" style="382" customWidth="1"/>
    <col min="13028" max="13028" width="8" style="382" customWidth="1"/>
    <col min="13029" max="13029" width="8.42578125" style="382" customWidth="1"/>
    <col min="13030" max="13030" width="8.5703125" style="382" customWidth="1"/>
    <col min="13031" max="13032" width="7.5703125" style="382" customWidth="1"/>
    <col min="13033" max="13033" width="7.140625" style="382" customWidth="1"/>
    <col min="13034" max="13034" width="9.28515625" style="382" customWidth="1"/>
    <col min="13035" max="13057" width="8.140625" style="382"/>
    <col min="13058" max="13058" width="6.7109375" style="382" customWidth="1"/>
    <col min="13059" max="13059" width="18.28515625" style="382" customWidth="1"/>
    <col min="13060" max="13060" width="18.85546875" style="382" customWidth="1"/>
    <col min="13061" max="13061" width="8.85546875" style="382" customWidth="1"/>
    <col min="13062" max="13062" width="0" style="382" hidden="1" customWidth="1"/>
    <col min="13063" max="13063" width="25.7109375" style="382" customWidth="1"/>
    <col min="13064" max="13064" width="19.28515625" style="382" customWidth="1"/>
    <col min="13065" max="13066" width="17.28515625" style="382" customWidth="1"/>
    <col min="13067" max="13067" width="23.7109375" style="382" customWidth="1"/>
    <col min="13068" max="13068" width="22.28515625" style="382" customWidth="1"/>
    <col min="13069" max="13069" width="18.5703125" style="382" bestFit="1" customWidth="1"/>
    <col min="13070" max="13070" width="20" style="382" customWidth="1"/>
    <col min="13071" max="13071" width="14.42578125" style="382" bestFit="1" customWidth="1"/>
    <col min="13072" max="13074" width="19" style="382" customWidth="1"/>
    <col min="13075" max="13075" width="11.28515625" style="382" customWidth="1"/>
    <col min="13076" max="13076" width="20.7109375" style="382" customWidth="1"/>
    <col min="13077" max="13077" width="36.140625" style="382" customWidth="1"/>
    <col min="13078" max="13079" width="24.28515625" style="382" customWidth="1"/>
    <col min="13080" max="13080" width="9.42578125" style="382" customWidth="1"/>
    <col min="13081" max="13279" width="9.140625" style="382" customWidth="1"/>
    <col min="13280" max="13280" width="4.5703125" style="382" customWidth="1"/>
    <col min="13281" max="13281" width="20.7109375" style="382" customWidth="1"/>
    <col min="13282" max="13282" width="4.85546875" style="382" customWidth="1"/>
    <col min="13283" max="13283" width="5.28515625" style="382" customWidth="1"/>
    <col min="13284" max="13284" width="8" style="382" customWidth="1"/>
    <col min="13285" max="13285" width="8.42578125" style="382" customWidth="1"/>
    <col min="13286" max="13286" width="8.5703125" style="382" customWidth="1"/>
    <col min="13287" max="13288" width="7.5703125" style="382" customWidth="1"/>
    <col min="13289" max="13289" width="7.140625" style="382" customWidth="1"/>
    <col min="13290" max="13290" width="9.28515625" style="382" customWidth="1"/>
    <col min="13291" max="13313" width="8.140625" style="382"/>
    <col min="13314" max="13314" width="6.7109375" style="382" customWidth="1"/>
    <col min="13315" max="13315" width="18.28515625" style="382" customWidth="1"/>
    <col min="13316" max="13316" width="18.85546875" style="382" customWidth="1"/>
    <col min="13317" max="13317" width="8.85546875" style="382" customWidth="1"/>
    <col min="13318" max="13318" width="0" style="382" hidden="1" customWidth="1"/>
    <col min="13319" max="13319" width="25.7109375" style="382" customWidth="1"/>
    <col min="13320" max="13320" width="19.28515625" style="382" customWidth="1"/>
    <col min="13321" max="13322" width="17.28515625" style="382" customWidth="1"/>
    <col min="13323" max="13323" width="23.7109375" style="382" customWidth="1"/>
    <col min="13324" max="13324" width="22.28515625" style="382" customWidth="1"/>
    <col min="13325" max="13325" width="18.5703125" style="382" bestFit="1" customWidth="1"/>
    <col min="13326" max="13326" width="20" style="382" customWidth="1"/>
    <col min="13327" max="13327" width="14.42578125" style="382" bestFit="1" customWidth="1"/>
    <col min="13328" max="13330" width="19" style="382" customWidth="1"/>
    <col min="13331" max="13331" width="11.28515625" style="382" customWidth="1"/>
    <col min="13332" max="13332" width="20.7109375" style="382" customWidth="1"/>
    <col min="13333" max="13333" width="36.140625" style="382" customWidth="1"/>
    <col min="13334" max="13335" width="24.28515625" style="382" customWidth="1"/>
    <col min="13336" max="13336" width="9.42578125" style="382" customWidth="1"/>
    <col min="13337" max="13535" width="9.140625" style="382" customWidth="1"/>
    <col min="13536" max="13536" width="4.5703125" style="382" customWidth="1"/>
    <col min="13537" max="13537" width="20.7109375" style="382" customWidth="1"/>
    <col min="13538" max="13538" width="4.85546875" style="382" customWidth="1"/>
    <col min="13539" max="13539" width="5.28515625" style="382" customWidth="1"/>
    <col min="13540" max="13540" width="8" style="382" customWidth="1"/>
    <col min="13541" max="13541" width="8.42578125" style="382" customWidth="1"/>
    <col min="13542" max="13542" width="8.5703125" style="382" customWidth="1"/>
    <col min="13543" max="13544" width="7.5703125" style="382" customWidth="1"/>
    <col min="13545" max="13545" width="7.140625" style="382" customWidth="1"/>
    <col min="13546" max="13546" width="9.28515625" style="382" customWidth="1"/>
    <col min="13547" max="13569" width="8.140625" style="382"/>
    <col min="13570" max="13570" width="6.7109375" style="382" customWidth="1"/>
    <col min="13571" max="13571" width="18.28515625" style="382" customWidth="1"/>
    <col min="13572" max="13572" width="18.85546875" style="382" customWidth="1"/>
    <col min="13573" max="13573" width="8.85546875" style="382" customWidth="1"/>
    <col min="13574" max="13574" width="0" style="382" hidden="1" customWidth="1"/>
    <col min="13575" max="13575" width="25.7109375" style="382" customWidth="1"/>
    <col min="13576" max="13576" width="19.28515625" style="382" customWidth="1"/>
    <col min="13577" max="13578" width="17.28515625" style="382" customWidth="1"/>
    <col min="13579" max="13579" width="23.7109375" style="382" customWidth="1"/>
    <col min="13580" max="13580" width="22.28515625" style="382" customWidth="1"/>
    <col min="13581" max="13581" width="18.5703125" style="382" bestFit="1" customWidth="1"/>
    <col min="13582" max="13582" width="20" style="382" customWidth="1"/>
    <col min="13583" max="13583" width="14.42578125" style="382" bestFit="1" customWidth="1"/>
    <col min="13584" max="13586" width="19" style="382" customWidth="1"/>
    <col min="13587" max="13587" width="11.28515625" style="382" customWidth="1"/>
    <col min="13588" max="13588" width="20.7109375" style="382" customWidth="1"/>
    <col min="13589" max="13589" width="36.140625" style="382" customWidth="1"/>
    <col min="13590" max="13591" width="24.28515625" style="382" customWidth="1"/>
    <col min="13592" max="13592" width="9.42578125" style="382" customWidth="1"/>
    <col min="13593" max="13791" width="9.140625" style="382" customWidth="1"/>
    <col min="13792" max="13792" width="4.5703125" style="382" customWidth="1"/>
    <col min="13793" max="13793" width="20.7109375" style="382" customWidth="1"/>
    <col min="13794" max="13794" width="4.85546875" style="382" customWidth="1"/>
    <col min="13795" max="13795" width="5.28515625" style="382" customWidth="1"/>
    <col min="13796" max="13796" width="8" style="382" customWidth="1"/>
    <col min="13797" max="13797" width="8.42578125" style="382" customWidth="1"/>
    <col min="13798" max="13798" width="8.5703125" style="382" customWidth="1"/>
    <col min="13799" max="13800" width="7.5703125" style="382" customWidth="1"/>
    <col min="13801" max="13801" width="7.140625" style="382" customWidth="1"/>
    <col min="13802" max="13802" width="9.28515625" style="382" customWidth="1"/>
    <col min="13803" max="13825" width="8.140625" style="382"/>
    <col min="13826" max="13826" width="6.7109375" style="382" customWidth="1"/>
    <col min="13827" max="13827" width="18.28515625" style="382" customWidth="1"/>
    <col min="13828" max="13828" width="18.85546875" style="382" customWidth="1"/>
    <col min="13829" max="13829" width="8.85546875" style="382" customWidth="1"/>
    <col min="13830" max="13830" width="0" style="382" hidden="1" customWidth="1"/>
    <col min="13831" max="13831" width="25.7109375" style="382" customWidth="1"/>
    <col min="13832" max="13832" width="19.28515625" style="382" customWidth="1"/>
    <col min="13833" max="13834" width="17.28515625" style="382" customWidth="1"/>
    <col min="13835" max="13835" width="23.7109375" style="382" customWidth="1"/>
    <col min="13836" max="13836" width="22.28515625" style="382" customWidth="1"/>
    <col min="13837" max="13837" width="18.5703125" style="382" bestFit="1" customWidth="1"/>
    <col min="13838" max="13838" width="20" style="382" customWidth="1"/>
    <col min="13839" max="13839" width="14.42578125" style="382" bestFit="1" customWidth="1"/>
    <col min="13840" max="13842" width="19" style="382" customWidth="1"/>
    <col min="13843" max="13843" width="11.28515625" style="382" customWidth="1"/>
    <col min="13844" max="13844" width="20.7109375" style="382" customWidth="1"/>
    <col min="13845" max="13845" width="36.140625" style="382" customWidth="1"/>
    <col min="13846" max="13847" width="24.28515625" style="382" customWidth="1"/>
    <col min="13848" max="13848" width="9.42578125" style="382" customWidth="1"/>
    <col min="13849" max="14047" width="9.140625" style="382" customWidth="1"/>
    <col min="14048" max="14048" width="4.5703125" style="382" customWidth="1"/>
    <col min="14049" max="14049" width="20.7109375" style="382" customWidth="1"/>
    <col min="14050" max="14050" width="4.85546875" style="382" customWidth="1"/>
    <col min="14051" max="14051" width="5.28515625" style="382" customWidth="1"/>
    <col min="14052" max="14052" width="8" style="382" customWidth="1"/>
    <col min="14053" max="14053" width="8.42578125" style="382" customWidth="1"/>
    <col min="14054" max="14054" width="8.5703125" style="382" customWidth="1"/>
    <col min="14055" max="14056" width="7.5703125" style="382" customWidth="1"/>
    <col min="14057" max="14057" width="7.140625" style="382" customWidth="1"/>
    <col min="14058" max="14058" width="9.28515625" style="382" customWidth="1"/>
    <col min="14059" max="14081" width="8.140625" style="382"/>
    <col min="14082" max="14082" width="6.7109375" style="382" customWidth="1"/>
    <col min="14083" max="14083" width="18.28515625" style="382" customWidth="1"/>
    <col min="14084" max="14084" width="18.85546875" style="382" customWidth="1"/>
    <col min="14085" max="14085" width="8.85546875" style="382" customWidth="1"/>
    <col min="14086" max="14086" width="0" style="382" hidden="1" customWidth="1"/>
    <col min="14087" max="14087" width="25.7109375" style="382" customWidth="1"/>
    <col min="14088" max="14088" width="19.28515625" style="382" customWidth="1"/>
    <col min="14089" max="14090" width="17.28515625" style="382" customWidth="1"/>
    <col min="14091" max="14091" width="23.7109375" style="382" customWidth="1"/>
    <col min="14092" max="14092" width="22.28515625" style="382" customWidth="1"/>
    <col min="14093" max="14093" width="18.5703125" style="382" bestFit="1" customWidth="1"/>
    <col min="14094" max="14094" width="20" style="382" customWidth="1"/>
    <col min="14095" max="14095" width="14.42578125" style="382" bestFit="1" customWidth="1"/>
    <col min="14096" max="14098" width="19" style="382" customWidth="1"/>
    <col min="14099" max="14099" width="11.28515625" style="382" customWidth="1"/>
    <col min="14100" max="14100" width="20.7109375" style="382" customWidth="1"/>
    <col min="14101" max="14101" width="36.140625" style="382" customWidth="1"/>
    <col min="14102" max="14103" width="24.28515625" style="382" customWidth="1"/>
    <col min="14104" max="14104" width="9.42578125" style="382" customWidth="1"/>
    <col min="14105" max="14303" width="9.140625" style="382" customWidth="1"/>
    <col min="14304" max="14304" width="4.5703125" style="382" customWidth="1"/>
    <col min="14305" max="14305" width="20.7109375" style="382" customWidth="1"/>
    <col min="14306" max="14306" width="4.85546875" style="382" customWidth="1"/>
    <col min="14307" max="14307" width="5.28515625" style="382" customWidth="1"/>
    <col min="14308" max="14308" width="8" style="382" customWidth="1"/>
    <col min="14309" max="14309" width="8.42578125" style="382" customWidth="1"/>
    <col min="14310" max="14310" width="8.5703125" style="382" customWidth="1"/>
    <col min="14311" max="14312" width="7.5703125" style="382" customWidth="1"/>
    <col min="14313" max="14313" width="7.140625" style="382" customWidth="1"/>
    <col min="14314" max="14314" width="9.28515625" style="382" customWidth="1"/>
    <col min="14315" max="14337" width="8.140625" style="382"/>
    <col min="14338" max="14338" width="6.7109375" style="382" customWidth="1"/>
    <col min="14339" max="14339" width="18.28515625" style="382" customWidth="1"/>
    <col min="14340" max="14340" width="18.85546875" style="382" customWidth="1"/>
    <col min="14341" max="14341" width="8.85546875" style="382" customWidth="1"/>
    <col min="14342" max="14342" width="0" style="382" hidden="1" customWidth="1"/>
    <col min="14343" max="14343" width="25.7109375" style="382" customWidth="1"/>
    <col min="14344" max="14344" width="19.28515625" style="382" customWidth="1"/>
    <col min="14345" max="14346" width="17.28515625" style="382" customWidth="1"/>
    <col min="14347" max="14347" width="23.7109375" style="382" customWidth="1"/>
    <col min="14348" max="14348" width="22.28515625" style="382" customWidth="1"/>
    <col min="14349" max="14349" width="18.5703125" style="382" bestFit="1" customWidth="1"/>
    <col min="14350" max="14350" width="20" style="382" customWidth="1"/>
    <col min="14351" max="14351" width="14.42578125" style="382" bestFit="1" customWidth="1"/>
    <col min="14352" max="14354" width="19" style="382" customWidth="1"/>
    <col min="14355" max="14355" width="11.28515625" style="382" customWidth="1"/>
    <col min="14356" max="14356" width="20.7109375" style="382" customWidth="1"/>
    <col min="14357" max="14357" width="36.140625" style="382" customWidth="1"/>
    <col min="14358" max="14359" width="24.28515625" style="382" customWidth="1"/>
    <col min="14360" max="14360" width="9.42578125" style="382" customWidth="1"/>
    <col min="14361" max="14559" width="9.140625" style="382" customWidth="1"/>
    <col min="14560" max="14560" width="4.5703125" style="382" customWidth="1"/>
    <col min="14561" max="14561" width="20.7109375" style="382" customWidth="1"/>
    <col min="14562" max="14562" width="4.85546875" style="382" customWidth="1"/>
    <col min="14563" max="14563" width="5.28515625" style="382" customWidth="1"/>
    <col min="14564" max="14564" width="8" style="382" customWidth="1"/>
    <col min="14565" max="14565" width="8.42578125" style="382" customWidth="1"/>
    <col min="14566" max="14566" width="8.5703125" style="382" customWidth="1"/>
    <col min="14567" max="14568" width="7.5703125" style="382" customWidth="1"/>
    <col min="14569" max="14569" width="7.140625" style="382" customWidth="1"/>
    <col min="14570" max="14570" width="9.28515625" style="382" customWidth="1"/>
    <col min="14571" max="14593" width="8.140625" style="382"/>
    <col min="14594" max="14594" width="6.7109375" style="382" customWidth="1"/>
    <col min="14595" max="14595" width="18.28515625" style="382" customWidth="1"/>
    <col min="14596" max="14596" width="18.85546875" style="382" customWidth="1"/>
    <col min="14597" max="14597" width="8.85546875" style="382" customWidth="1"/>
    <col min="14598" max="14598" width="0" style="382" hidden="1" customWidth="1"/>
    <col min="14599" max="14599" width="25.7109375" style="382" customWidth="1"/>
    <col min="14600" max="14600" width="19.28515625" style="382" customWidth="1"/>
    <col min="14601" max="14602" width="17.28515625" style="382" customWidth="1"/>
    <col min="14603" max="14603" width="23.7109375" style="382" customWidth="1"/>
    <col min="14604" max="14604" width="22.28515625" style="382" customWidth="1"/>
    <col min="14605" max="14605" width="18.5703125" style="382" bestFit="1" customWidth="1"/>
    <col min="14606" max="14606" width="20" style="382" customWidth="1"/>
    <col min="14607" max="14607" width="14.42578125" style="382" bestFit="1" customWidth="1"/>
    <col min="14608" max="14610" width="19" style="382" customWidth="1"/>
    <col min="14611" max="14611" width="11.28515625" style="382" customWidth="1"/>
    <col min="14612" max="14612" width="20.7109375" style="382" customWidth="1"/>
    <col min="14613" max="14613" width="36.140625" style="382" customWidth="1"/>
    <col min="14614" max="14615" width="24.28515625" style="382" customWidth="1"/>
    <col min="14616" max="14616" width="9.42578125" style="382" customWidth="1"/>
    <col min="14617" max="14815" width="9.140625" style="382" customWidth="1"/>
    <col min="14816" max="14816" width="4.5703125" style="382" customWidth="1"/>
    <col min="14817" max="14817" width="20.7109375" style="382" customWidth="1"/>
    <col min="14818" max="14818" width="4.85546875" style="382" customWidth="1"/>
    <col min="14819" max="14819" width="5.28515625" style="382" customWidth="1"/>
    <col min="14820" max="14820" width="8" style="382" customWidth="1"/>
    <col min="14821" max="14821" width="8.42578125" style="382" customWidth="1"/>
    <col min="14822" max="14822" width="8.5703125" style="382" customWidth="1"/>
    <col min="14823" max="14824" width="7.5703125" style="382" customWidth="1"/>
    <col min="14825" max="14825" width="7.140625" style="382" customWidth="1"/>
    <col min="14826" max="14826" width="9.28515625" style="382" customWidth="1"/>
    <col min="14827" max="14849" width="8.140625" style="382"/>
    <col min="14850" max="14850" width="6.7109375" style="382" customWidth="1"/>
    <col min="14851" max="14851" width="18.28515625" style="382" customWidth="1"/>
    <col min="14852" max="14852" width="18.85546875" style="382" customWidth="1"/>
    <col min="14853" max="14853" width="8.85546875" style="382" customWidth="1"/>
    <col min="14854" max="14854" width="0" style="382" hidden="1" customWidth="1"/>
    <col min="14855" max="14855" width="25.7109375" style="382" customWidth="1"/>
    <col min="14856" max="14856" width="19.28515625" style="382" customWidth="1"/>
    <col min="14857" max="14858" width="17.28515625" style="382" customWidth="1"/>
    <col min="14859" max="14859" width="23.7109375" style="382" customWidth="1"/>
    <col min="14860" max="14860" width="22.28515625" style="382" customWidth="1"/>
    <col min="14861" max="14861" width="18.5703125" style="382" bestFit="1" customWidth="1"/>
    <col min="14862" max="14862" width="20" style="382" customWidth="1"/>
    <col min="14863" max="14863" width="14.42578125" style="382" bestFit="1" customWidth="1"/>
    <col min="14864" max="14866" width="19" style="382" customWidth="1"/>
    <col min="14867" max="14867" width="11.28515625" style="382" customWidth="1"/>
    <col min="14868" max="14868" width="20.7109375" style="382" customWidth="1"/>
    <col min="14869" max="14869" width="36.140625" style="382" customWidth="1"/>
    <col min="14870" max="14871" width="24.28515625" style="382" customWidth="1"/>
    <col min="14872" max="14872" width="9.42578125" style="382" customWidth="1"/>
    <col min="14873" max="15071" width="9.140625" style="382" customWidth="1"/>
    <col min="15072" max="15072" width="4.5703125" style="382" customWidth="1"/>
    <col min="15073" max="15073" width="20.7109375" style="382" customWidth="1"/>
    <col min="15074" max="15074" width="4.85546875" style="382" customWidth="1"/>
    <col min="15075" max="15075" width="5.28515625" style="382" customWidth="1"/>
    <col min="15076" max="15076" width="8" style="382" customWidth="1"/>
    <col min="15077" max="15077" width="8.42578125" style="382" customWidth="1"/>
    <col min="15078" max="15078" width="8.5703125" style="382" customWidth="1"/>
    <col min="15079" max="15080" width="7.5703125" style="382" customWidth="1"/>
    <col min="15081" max="15081" width="7.140625" style="382" customWidth="1"/>
    <col min="15082" max="15082" width="9.28515625" style="382" customWidth="1"/>
    <col min="15083" max="15105" width="8.140625" style="382"/>
    <col min="15106" max="15106" width="6.7109375" style="382" customWidth="1"/>
    <col min="15107" max="15107" width="18.28515625" style="382" customWidth="1"/>
    <col min="15108" max="15108" width="18.85546875" style="382" customWidth="1"/>
    <col min="15109" max="15109" width="8.85546875" style="382" customWidth="1"/>
    <col min="15110" max="15110" width="0" style="382" hidden="1" customWidth="1"/>
    <col min="15111" max="15111" width="25.7109375" style="382" customWidth="1"/>
    <col min="15112" max="15112" width="19.28515625" style="382" customWidth="1"/>
    <col min="15113" max="15114" width="17.28515625" style="382" customWidth="1"/>
    <col min="15115" max="15115" width="23.7109375" style="382" customWidth="1"/>
    <col min="15116" max="15116" width="22.28515625" style="382" customWidth="1"/>
    <col min="15117" max="15117" width="18.5703125" style="382" bestFit="1" customWidth="1"/>
    <col min="15118" max="15118" width="20" style="382" customWidth="1"/>
    <col min="15119" max="15119" width="14.42578125" style="382" bestFit="1" customWidth="1"/>
    <col min="15120" max="15122" width="19" style="382" customWidth="1"/>
    <col min="15123" max="15123" width="11.28515625" style="382" customWidth="1"/>
    <col min="15124" max="15124" width="20.7109375" style="382" customWidth="1"/>
    <col min="15125" max="15125" width="36.140625" style="382" customWidth="1"/>
    <col min="15126" max="15127" width="24.28515625" style="382" customWidth="1"/>
    <col min="15128" max="15128" width="9.42578125" style="382" customWidth="1"/>
    <col min="15129" max="15327" width="9.140625" style="382" customWidth="1"/>
    <col min="15328" max="15328" width="4.5703125" style="382" customWidth="1"/>
    <col min="15329" max="15329" width="20.7109375" style="382" customWidth="1"/>
    <col min="15330" max="15330" width="4.85546875" style="382" customWidth="1"/>
    <col min="15331" max="15331" width="5.28515625" style="382" customWidth="1"/>
    <col min="15332" max="15332" width="8" style="382" customWidth="1"/>
    <col min="15333" max="15333" width="8.42578125" style="382" customWidth="1"/>
    <col min="15334" max="15334" width="8.5703125" style="382" customWidth="1"/>
    <col min="15335" max="15336" width="7.5703125" style="382" customWidth="1"/>
    <col min="15337" max="15337" width="7.140625" style="382" customWidth="1"/>
    <col min="15338" max="15338" width="9.28515625" style="382" customWidth="1"/>
    <col min="15339" max="15361" width="8.140625" style="382"/>
    <col min="15362" max="15362" width="6.7109375" style="382" customWidth="1"/>
    <col min="15363" max="15363" width="18.28515625" style="382" customWidth="1"/>
    <col min="15364" max="15364" width="18.85546875" style="382" customWidth="1"/>
    <col min="15365" max="15365" width="8.85546875" style="382" customWidth="1"/>
    <col min="15366" max="15366" width="0" style="382" hidden="1" customWidth="1"/>
    <col min="15367" max="15367" width="25.7109375" style="382" customWidth="1"/>
    <col min="15368" max="15368" width="19.28515625" style="382" customWidth="1"/>
    <col min="15369" max="15370" width="17.28515625" style="382" customWidth="1"/>
    <col min="15371" max="15371" width="23.7109375" style="382" customWidth="1"/>
    <col min="15372" max="15372" width="22.28515625" style="382" customWidth="1"/>
    <col min="15373" max="15373" width="18.5703125" style="382" bestFit="1" customWidth="1"/>
    <col min="15374" max="15374" width="20" style="382" customWidth="1"/>
    <col min="15375" max="15375" width="14.42578125" style="382" bestFit="1" customWidth="1"/>
    <col min="15376" max="15378" width="19" style="382" customWidth="1"/>
    <col min="15379" max="15379" width="11.28515625" style="382" customWidth="1"/>
    <col min="15380" max="15380" width="20.7109375" style="382" customWidth="1"/>
    <col min="15381" max="15381" width="36.140625" style="382" customWidth="1"/>
    <col min="15382" max="15383" width="24.28515625" style="382" customWidth="1"/>
    <col min="15384" max="15384" width="9.42578125" style="382" customWidth="1"/>
    <col min="15385" max="15583" width="9.140625" style="382" customWidth="1"/>
    <col min="15584" max="15584" width="4.5703125" style="382" customWidth="1"/>
    <col min="15585" max="15585" width="20.7109375" style="382" customWidth="1"/>
    <col min="15586" max="15586" width="4.85546875" style="382" customWidth="1"/>
    <col min="15587" max="15587" width="5.28515625" style="382" customWidth="1"/>
    <col min="15588" max="15588" width="8" style="382" customWidth="1"/>
    <col min="15589" max="15589" width="8.42578125" style="382" customWidth="1"/>
    <col min="15590" max="15590" width="8.5703125" style="382" customWidth="1"/>
    <col min="15591" max="15592" width="7.5703125" style="382" customWidth="1"/>
    <col min="15593" max="15593" width="7.140625" style="382" customWidth="1"/>
    <col min="15594" max="15594" width="9.28515625" style="382" customWidth="1"/>
    <col min="15595" max="15617" width="8.140625" style="382"/>
    <col min="15618" max="15618" width="6.7109375" style="382" customWidth="1"/>
    <col min="15619" max="15619" width="18.28515625" style="382" customWidth="1"/>
    <col min="15620" max="15620" width="18.85546875" style="382" customWidth="1"/>
    <col min="15621" max="15621" width="8.85546875" style="382" customWidth="1"/>
    <col min="15622" max="15622" width="0" style="382" hidden="1" customWidth="1"/>
    <col min="15623" max="15623" width="25.7109375" style="382" customWidth="1"/>
    <col min="15624" max="15624" width="19.28515625" style="382" customWidth="1"/>
    <col min="15625" max="15626" width="17.28515625" style="382" customWidth="1"/>
    <col min="15627" max="15627" width="23.7109375" style="382" customWidth="1"/>
    <col min="15628" max="15628" width="22.28515625" style="382" customWidth="1"/>
    <col min="15629" max="15629" width="18.5703125" style="382" bestFit="1" customWidth="1"/>
    <col min="15630" max="15630" width="20" style="382" customWidth="1"/>
    <col min="15631" max="15631" width="14.42578125" style="382" bestFit="1" customWidth="1"/>
    <col min="15632" max="15634" width="19" style="382" customWidth="1"/>
    <col min="15635" max="15635" width="11.28515625" style="382" customWidth="1"/>
    <col min="15636" max="15636" width="20.7109375" style="382" customWidth="1"/>
    <col min="15637" max="15637" width="36.140625" style="382" customWidth="1"/>
    <col min="15638" max="15639" width="24.28515625" style="382" customWidth="1"/>
    <col min="15640" max="15640" width="9.42578125" style="382" customWidth="1"/>
    <col min="15641" max="15839" width="9.140625" style="382" customWidth="1"/>
    <col min="15840" max="15840" width="4.5703125" style="382" customWidth="1"/>
    <col min="15841" max="15841" width="20.7109375" style="382" customWidth="1"/>
    <col min="15842" max="15842" width="4.85546875" style="382" customWidth="1"/>
    <col min="15843" max="15843" width="5.28515625" style="382" customWidth="1"/>
    <col min="15844" max="15844" width="8" style="382" customWidth="1"/>
    <col min="15845" max="15845" width="8.42578125" style="382" customWidth="1"/>
    <col min="15846" max="15846" width="8.5703125" style="382" customWidth="1"/>
    <col min="15847" max="15848" width="7.5703125" style="382" customWidth="1"/>
    <col min="15849" max="15849" width="7.140625" style="382" customWidth="1"/>
    <col min="15850" max="15850" width="9.28515625" style="382" customWidth="1"/>
    <col min="15851" max="15873" width="8.140625" style="382"/>
    <col min="15874" max="15874" width="6.7109375" style="382" customWidth="1"/>
    <col min="15875" max="15875" width="18.28515625" style="382" customWidth="1"/>
    <col min="15876" max="15876" width="18.85546875" style="382" customWidth="1"/>
    <col min="15877" max="15877" width="8.85546875" style="382" customWidth="1"/>
    <col min="15878" max="15878" width="0" style="382" hidden="1" customWidth="1"/>
    <col min="15879" max="15879" width="25.7109375" style="382" customWidth="1"/>
    <col min="15880" max="15880" width="19.28515625" style="382" customWidth="1"/>
    <col min="15881" max="15882" width="17.28515625" style="382" customWidth="1"/>
    <col min="15883" max="15883" width="23.7109375" style="382" customWidth="1"/>
    <col min="15884" max="15884" width="22.28515625" style="382" customWidth="1"/>
    <col min="15885" max="15885" width="18.5703125" style="382" bestFit="1" customWidth="1"/>
    <col min="15886" max="15886" width="20" style="382" customWidth="1"/>
    <col min="15887" max="15887" width="14.42578125" style="382" bestFit="1" customWidth="1"/>
    <col min="15888" max="15890" width="19" style="382" customWidth="1"/>
    <col min="15891" max="15891" width="11.28515625" style="382" customWidth="1"/>
    <col min="15892" max="15892" width="20.7109375" style="382" customWidth="1"/>
    <col min="15893" max="15893" width="36.140625" style="382" customWidth="1"/>
    <col min="15894" max="15895" width="24.28515625" style="382" customWidth="1"/>
    <col min="15896" max="15896" width="9.42578125" style="382" customWidth="1"/>
    <col min="15897" max="16095" width="9.140625" style="382" customWidth="1"/>
    <col min="16096" max="16096" width="4.5703125" style="382" customWidth="1"/>
    <col min="16097" max="16097" width="20.7109375" style="382" customWidth="1"/>
    <col min="16098" max="16098" width="4.85546875" style="382" customWidth="1"/>
    <col min="16099" max="16099" width="5.28515625" style="382" customWidth="1"/>
    <col min="16100" max="16100" width="8" style="382" customWidth="1"/>
    <col min="16101" max="16101" width="8.42578125" style="382" customWidth="1"/>
    <col min="16102" max="16102" width="8.5703125" style="382" customWidth="1"/>
    <col min="16103" max="16104" width="7.5703125" style="382" customWidth="1"/>
    <col min="16105" max="16105" width="7.140625" style="382" customWidth="1"/>
    <col min="16106" max="16106" width="9.28515625" style="382" customWidth="1"/>
    <col min="16107" max="16129" width="8.140625" style="382"/>
    <col min="16130" max="16130" width="6.7109375" style="382" customWidth="1"/>
    <col min="16131" max="16131" width="18.28515625" style="382" customWidth="1"/>
    <col min="16132" max="16132" width="18.85546875" style="382" customWidth="1"/>
    <col min="16133" max="16133" width="8.85546875" style="382" customWidth="1"/>
    <col min="16134" max="16134" width="0" style="382" hidden="1" customWidth="1"/>
    <col min="16135" max="16135" width="25.7109375" style="382" customWidth="1"/>
    <col min="16136" max="16136" width="19.28515625" style="382" customWidth="1"/>
    <col min="16137" max="16138" width="17.28515625" style="382" customWidth="1"/>
    <col min="16139" max="16139" width="23.7109375" style="382" customWidth="1"/>
    <col min="16140" max="16140" width="22.28515625" style="382" customWidth="1"/>
    <col min="16141" max="16141" width="18.5703125" style="382" bestFit="1" customWidth="1"/>
    <col min="16142" max="16142" width="20" style="382" customWidth="1"/>
    <col min="16143" max="16143" width="14.42578125" style="382" bestFit="1" customWidth="1"/>
    <col min="16144" max="16146" width="19" style="382" customWidth="1"/>
    <col min="16147" max="16147" width="11.28515625" style="382" customWidth="1"/>
    <col min="16148" max="16148" width="20.7109375" style="382" customWidth="1"/>
    <col min="16149" max="16149" width="36.140625" style="382" customWidth="1"/>
    <col min="16150" max="16151" width="24.28515625" style="382" customWidth="1"/>
    <col min="16152" max="16152" width="9.42578125" style="382" customWidth="1"/>
    <col min="16153" max="16351" width="9.140625" style="382" customWidth="1"/>
    <col min="16352" max="16352" width="4.5703125" style="382" customWidth="1"/>
    <col min="16353" max="16353" width="20.7109375" style="382" customWidth="1"/>
    <col min="16354" max="16354" width="4.85546875" style="382" customWidth="1"/>
    <col min="16355" max="16355" width="5.28515625" style="382" customWidth="1"/>
    <col min="16356" max="16356" width="8" style="382" customWidth="1"/>
    <col min="16357" max="16357" width="8.42578125" style="382" customWidth="1"/>
    <col min="16358" max="16358" width="8.5703125" style="382" customWidth="1"/>
    <col min="16359" max="16360" width="7.5703125" style="382" customWidth="1"/>
    <col min="16361" max="16361" width="7.140625" style="382" customWidth="1"/>
    <col min="16362" max="16362" width="9.28515625" style="382" customWidth="1"/>
    <col min="16363" max="16384" width="8.140625" style="382"/>
  </cols>
  <sheetData>
    <row r="1" spans="1:24" ht="20.25" x14ac:dyDescent="0.3">
      <c r="W1" s="1596" t="s">
        <v>10297</v>
      </c>
      <c r="X1" s="1596"/>
    </row>
    <row r="2" spans="1:24" s="448" customFormat="1" ht="29.45" customHeight="1" x14ac:dyDescent="0.3">
      <c r="A2" s="1382" t="s">
        <v>0</v>
      </c>
      <c r="B2" s="1382"/>
      <c r="C2" s="1382"/>
      <c r="D2" s="1382"/>
      <c r="E2" s="1382"/>
      <c r="F2" s="1382"/>
      <c r="G2" s="1382"/>
      <c r="H2" s="1382"/>
      <c r="I2" s="1382"/>
      <c r="J2" s="447"/>
      <c r="K2" s="447"/>
      <c r="L2" s="447"/>
      <c r="M2" s="447"/>
      <c r="N2" s="447"/>
      <c r="O2" s="447"/>
      <c r="P2" s="447"/>
      <c r="Q2" s="447"/>
      <c r="R2" s="447"/>
      <c r="S2" s="1597" t="s">
        <v>1</v>
      </c>
      <c r="T2" s="1597"/>
      <c r="U2" s="1597"/>
      <c r="V2" s="1597"/>
      <c r="W2" s="1597"/>
      <c r="X2" s="1597"/>
    </row>
    <row r="3" spans="1:24" s="448" customFormat="1" ht="26.45" customHeight="1" x14ac:dyDescent="0.3">
      <c r="A3" s="1384" t="s">
        <v>2</v>
      </c>
      <c r="B3" s="1384"/>
      <c r="C3" s="1384"/>
      <c r="D3" s="1384"/>
      <c r="E3" s="1384"/>
      <c r="F3" s="1384"/>
      <c r="G3" s="1384"/>
      <c r="H3" s="1384"/>
      <c r="I3" s="1384"/>
      <c r="J3" s="449"/>
      <c r="K3" s="449"/>
      <c r="L3" s="449"/>
      <c r="M3" s="449"/>
      <c r="N3" s="449"/>
      <c r="O3" s="449"/>
      <c r="P3" s="449"/>
      <c r="Q3" s="449"/>
      <c r="R3" s="449"/>
      <c r="S3" s="1597" t="s">
        <v>3</v>
      </c>
      <c r="T3" s="1597"/>
      <c r="U3" s="1597"/>
      <c r="V3" s="1597"/>
      <c r="W3" s="1597"/>
      <c r="X3" s="1597"/>
    </row>
    <row r="4" spans="1:24" ht="42" customHeight="1" x14ac:dyDescent="0.25">
      <c r="A4" s="1598" t="s">
        <v>10298</v>
      </c>
      <c r="B4" s="1598"/>
      <c r="C4" s="1598"/>
      <c r="D4" s="1598"/>
      <c r="E4" s="1598"/>
      <c r="F4" s="1598"/>
      <c r="G4" s="1598"/>
      <c r="H4" s="1598"/>
      <c r="I4" s="1598"/>
      <c r="J4" s="1598"/>
      <c r="K4" s="1598"/>
      <c r="L4" s="1598"/>
      <c r="M4" s="1598"/>
      <c r="N4" s="1598"/>
      <c r="O4" s="1598"/>
      <c r="P4" s="1598"/>
      <c r="Q4" s="1598"/>
      <c r="R4" s="1598"/>
      <c r="S4" s="1598"/>
      <c r="T4" s="1598"/>
      <c r="U4" s="1598"/>
      <c r="V4" s="1598"/>
      <c r="W4" s="1598"/>
    </row>
    <row r="5" spans="1:24" ht="33" customHeight="1" x14ac:dyDescent="0.25">
      <c r="A5" s="1599" t="s">
        <v>10253</v>
      </c>
      <c r="B5" s="1599"/>
      <c r="C5" s="1599"/>
      <c r="D5" s="1599"/>
      <c r="E5" s="1599"/>
      <c r="F5" s="1599"/>
      <c r="G5" s="1599"/>
      <c r="H5" s="1599"/>
      <c r="I5" s="1599"/>
      <c r="J5" s="1599"/>
      <c r="K5" s="1599"/>
      <c r="L5" s="1599"/>
      <c r="M5" s="1599"/>
      <c r="N5" s="1599"/>
      <c r="O5" s="1599"/>
      <c r="P5" s="1599"/>
      <c r="Q5" s="1599"/>
      <c r="R5" s="1599"/>
      <c r="S5" s="1599"/>
      <c r="T5" s="1599"/>
      <c r="U5" s="1599"/>
      <c r="V5" s="1599"/>
      <c r="W5" s="1599"/>
      <c r="X5" s="1599"/>
    </row>
    <row r="6" spans="1:24" ht="34.5" customHeight="1" x14ac:dyDescent="0.25">
      <c r="A6" s="1600"/>
      <c r="B6" s="1600"/>
      <c r="C6" s="1600"/>
      <c r="D6" s="1600"/>
      <c r="E6" s="1600"/>
      <c r="F6" s="1600"/>
      <c r="G6" s="1600"/>
      <c r="H6" s="1600"/>
      <c r="I6" s="1600"/>
      <c r="J6" s="1600"/>
      <c r="K6" s="1600"/>
      <c r="L6" s="1600"/>
      <c r="M6" s="1600"/>
      <c r="N6" s="1600"/>
      <c r="O6" s="1600"/>
      <c r="P6" s="1600"/>
      <c r="Q6" s="1600"/>
      <c r="R6" s="1600"/>
      <c r="S6" s="1600"/>
      <c r="T6" s="1600"/>
      <c r="U6" s="1600"/>
      <c r="V6" s="1600"/>
      <c r="W6" s="1600"/>
      <c r="X6" s="1600"/>
    </row>
    <row r="7" spans="1:24" ht="39" customHeight="1" x14ac:dyDescent="0.25">
      <c r="A7" s="450"/>
      <c r="B7" s="450"/>
      <c r="C7" s="450"/>
      <c r="D7" s="450"/>
      <c r="E7" s="451"/>
      <c r="F7" s="450"/>
      <c r="G7" s="450"/>
      <c r="H7" s="452"/>
      <c r="I7" s="452"/>
      <c r="J7" s="452"/>
      <c r="K7" s="452"/>
      <c r="L7" s="452"/>
      <c r="M7" s="452"/>
      <c r="N7" s="452"/>
      <c r="O7" s="452"/>
      <c r="P7" s="452"/>
      <c r="Q7" s="452"/>
      <c r="R7" s="452"/>
      <c r="S7" s="453"/>
      <c r="T7" s="387"/>
      <c r="U7" s="454"/>
      <c r="W7" s="1601" t="s">
        <v>10254</v>
      </c>
      <c r="X7" s="1601"/>
    </row>
    <row r="8" spans="1:24" ht="53.25" customHeight="1" x14ac:dyDescent="0.25">
      <c r="A8" s="1623" t="s">
        <v>25</v>
      </c>
      <c r="B8" s="1624" t="s">
        <v>10256</v>
      </c>
      <c r="C8" s="1624" t="s">
        <v>10299</v>
      </c>
      <c r="D8" s="1624" t="s">
        <v>10300</v>
      </c>
      <c r="E8" s="1623" t="s">
        <v>26</v>
      </c>
      <c r="F8" s="1623" t="s">
        <v>27</v>
      </c>
      <c r="G8" s="1627" t="s">
        <v>10301</v>
      </c>
      <c r="H8" s="1620" t="s">
        <v>10302</v>
      </c>
      <c r="I8" s="1621"/>
      <c r="J8" s="1620" t="s">
        <v>10303</v>
      </c>
      <c r="K8" s="1621"/>
      <c r="L8" s="1621"/>
      <c r="M8" s="1621"/>
      <c r="N8" s="1621"/>
      <c r="O8" s="1621"/>
      <c r="P8" s="1621"/>
      <c r="Q8" s="1621"/>
      <c r="R8" s="1622"/>
      <c r="S8" s="1632" t="s">
        <v>30</v>
      </c>
      <c r="T8" s="1629" t="s">
        <v>10304</v>
      </c>
      <c r="U8" s="1630" t="s">
        <v>10305</v>
      </c>
      <c r="V8" s="1623" t="s">
        <v>10306</v>
      </c>
      <c r="W8" s="1623"/>
      <c r="X8" s="1618" t="s">
        <v>10307</v>
      </c>
    </row>
    <row r="9" spans="1:24" ht="63.6" customHeight="1" x14ac:dyDescent="0.25">
      <c r="A9" s="1623"/>
      <c r="B9" s="1625"/>
      <c r="C9" s="1625"/>
      <c r="D9" s="1625"/>
      <c r="E9" s="1623"/>
      <c r="F9" s="1623"/>
      <c r="G9" s="1628"/>
      <c r="H9" s="1619" t="s">
        <v>10308</v>
      </c>
      <c r="I9" s="1619" t="s">
        <v>10309</v>
      </c>
      <c r="J9" s="1620" t="s">
        <v>10310</v>
      </c>
      <c r="K9" s="1621"/>
      <c r="L9" s="1621"/>
      <c r="M9" s="1621"/>
      <c r="N9" s="1621"/>
      <c r="O9" s="1622"/>
      <c r="P9" s="1620" t="s">
        <v>10309</v>
      </c>
      <c r="Q9" s="1621"/>
      <c r="R9" s="1622"/>
      <c r="S9" s="1632"/>
      <c r="T9" s="1629"/>
      <c r="U9" s="1631"/>
      <c r="V9" s="1618" t="s">
        <v>10311</v>
      </c>
      <c r="W9" s="1618" t="s">
        <v>10312</v>
      </c>
      <c r="X9" s="1618"/>
    </row>
    <row r="10" spans="1:24" ht="42" customHeight="1" x14ac:dyDescent="0.25">
      <c r="A10" s="1623"/>
      <c r="B10" s="1625"/>
      <c r="C10" s="1625"/>
      <c r="D10" s="1625"/>
      <c r="E10" s="1623"/>
      <c r="F10" s="1623"/>
      <c r="G10" s="1628"/>
      <c r="H10" s="1619"/>
      <c r="I10" s="1619"/>
      <c r="J10" s="1619" t="s">
        <v>10313</v>
      </c>
      <c r="K10" s="1619" t="s">
        <v>10314</v>
      </c>
      <c r="L10" s="1619"/>
      <c r="M10" s="1619" t="s">
        <v>10315</v>
      </c>
      <c r="N10" s="1619" t="s">
        <v>10316</v>
      </c>
      <c r="O10" s="1619" t="s">
        <v>10317</v>
      </c>
      <c r="P10" s="1619" t="s">
        <v>10318</v>
      </c>
      <c r="Q10" s="1619" t="s">
        <v>10319</v>
      </c>
      <c r="R10" s="1605" t="s">
        <v>10320</v>
      </c>
      <c r="S10" s="1632"/>
      <c r="T10" s="1629"/>
      <c r="U10" s="1631"/>
      <c r="V10" s="1618"/>
      <c r="W10" s="1618"/>
      <c r="X10" s="1618"/>
    </row>
    <row r="11" spans="1:24" ht="160.9" customHeight="1" x14ac:dyDescent="0.25">
      <c r="A11" s="1623"/>
      <c r="B11" s="1626"/>
      <c r="C11" s="1626"/>
      <c r="D11" s="1626"/>
      <c r="E11" s="1623"/>
      <c r="F11" s="1623"/>
      <c r="G11" s="1628"/>
      <c r="H11" s="1619"/>
      <c r="I11" s="1619"/>
      <c r="J11" s="1619"/>
      <c r="K11" s="455" t="s">
        <v>10272</v>
      </c>
      <c r="L11" s="455" t="s">
        <v>10321</v>
      </c>
      <c r="M11" s="1619"/>
      <c r="N11" s="1619"/>
      <c r="O11" s="1619"/>
      <c r="P11" s="1619"/>
      <c r="Q11" s="1619"/>
      <c r="R11" s="1606"/>
      <c r="S11" s="1632"/>
      <c r="T11" s="1629"/>
      <c r="U11" s="1631"/>
      <c r="V11" s="1618"/>
      <c r="W11" s="1618"/>
      <c r="X11" s="1618"/>
    </row>
    <row r="12" spans="1:24" ht="25.5" customHeight="1" x14ac:dyDescent="0.25">
      <c r="A12" s="456" t="s">
        <v>10275</v>
      </c>
      <c r="B12" s="456" t="s">
        <v>10276</v>
      </c>
      <c r="C12" s="456" t="s">
        <v>10277</v>
      </c>
      <c r="D12" s="456" t="s">
        <v>10278</v>
      </c>
      <c r="E12" s="456" t="s">
        <v>10279</v>
      </c>
      <c r="F12" s="456" t="s">
        <v>10280</v>
      </c>
      <c r="G12" s="456" t="s">
        <v>10281</v>
      </c>
      <c r="H12" s="456" t="s">
        <v>10282</v>
      </c>
      <c r="I12" s="456" t="s">
        <v>10283</v>
      </c>
      <c r="J12" s="456" t="s">
        <v>10284</v>
      </c>
      <c r="K12" s="456" t="s">
        <v>10285</v>
      </c>
      <c r="L12" s="456" t="s">
        <v>10286</v>
      </c>
      <c r="M12" s="456" t="s">
        <v>10287</v>
      </c>
      <c r="N12" s="456" t="s">
        <v>10288</v>
      </c>
      <c r="O12" s="456" t="s">
        <v>10289</v>
      </c>
      <c r="P12" s="456" t="s">
        <v>10290</v>
      </c>
      <c r="Q12" s="456" t="s">
        <v>10291</v>
      </c>
      <c r="R12" s="456" t="s">
        <v>10292</v>
      </c>
      <c r="S12" s="456" t="s">
        <v>10322</v>
      </c>
      <c r="T12" s="456" t="s">
        <v>10323</v>
      </c>
      <c r="U12" s="456" t="s">
        <v>10324</v>
      </c>
      <c r="V12" s="456" t="s">
        <v>10325</v>
      </c>
      <c r="W12" s="456" t="s">
        <v>10326</v>
      </c>
      <c r="X12" s="456" t="s">
        <v>10327</v>
      </c>
    </row>
    <row r="13" spans="1:24" s="448" customFormat="1" ht="183.6" hidden="1" customHeight="1" x14ac:dyDescent="0.3">
      <c r="A13" s="457">
        <v>1</v>
      </c>
      <c r="B13" s="457" t="str">
        <f>'[3]1. Nguyễn Thị Việt Trinh'!E8</f>
        <v>Bà Nguyễn Thị Việt Trinh</v>
      </c>
      <c r="C13" s="457" t="str">
        <f>'[3]1. Nguyễn Thị Việt Trinh'!E9</f>
        <v>075194022053</v>
      </c>
      <c r="D13" s="457" t="str">
        <f>'[3]1. Nguyễn Thị Việt Trinh'!E11</f>
        <v>09.44.625.020 (Trinh) - 09.44.282.079 (Toàn)</v>
      </c>
      <c r="E13" s="458">
        <f>'[3]1. Nguyễn Thị Việt Trinh'!B19</f>
        <v>48</v>
      </c>
      <c r="F13" s="458" t="str">
        <f>'[3]1. Nguyễn Thị Việt Trinh'!C19</f>
        <v>180
(69 cũ)</v>
      </c>
      <c r="G13" s="458">
        <f>'[7]8. Ông Đinh Đức Anh'!D20</f>
        <v>0</v>
      </c>
      <c r="H13" s="459">
        <f>'[3]1. Nguyễn Thị Việt Trinh'!H19</f>
        <v>2107.6999999999998</v>
      </c>
      <c r="I13" s="460">
        <f t="shared" ref="I13:I45" si="0">P13</f>
        <v>0</v>
      </c>
      <c r="J13" s="459">
        <f t="shared" ref="J13:J76" si="1">K13+M13+N13+O13</f>
        <v>2107.6999999999998</v>
      </c>
      <c r="K13" s="461">
        <f>'[3]1. Nguyễn Thị Việt Trinh'!H19</f>
        <v>2107.6999999999998</v>
      </c>
      <c r="L13" s="460">
        <v>0</v>
      </c>
      <c r="M13" s="462">
        <v>0</v>
      </c>
      <c r="N13" s="459"/>
      <c r="O13" s="459"/>
      <c r="P13" s="460">
        <f t="shared" ref="P13:P31" si="2">Q13+R13</f>
        <v>0</v>
      </c>
      <c r="Q13" s="460">
        <v>0</v>
      </c>
      <c r="R13" s="460"/>
      <c r="S13" s="463" t="str">
        <f>'[3]1. Nguyễn Thị Việt Trinh'!E12</f>
        <v>Quốc lộ 1 đoạn từ Giáp Trường Mầm non ấp 6 đến Hết chùa Quảng Long (vị trí 2)</v>
      </c>
      <c r="T13" s="464">
        <f>'[3]1. Nguyễn Thị Việt Trinh'!G19</f>
        <v>159000</v>
      </c>
      <c r="U13" s="464">
        <f t="shared" ref="U13:U31" si="3">ROUND(J13*T13+P13*T13,0)</f>
        <v>335124300</v>
      </c>
      <c r="V13" s="1607" t="str">
        <f>'[3]1. Nguyễn Thị Việt Trinh'!E15</f>
        <v>Thửa 48 tờ 180 (tờ bản đồ 69 xã Xuân Tâm cũ) đã được cấp giấy CNQSDĐ cho Bà Nguyễn Thị Việt Trinh số CS 219781 cấp ngày 29/06/2019, mục đích sử dụng HNK. Hiện sử dụng ổn định không tranh chấp. Trong phạm vi thu hồi đất không có công trình vật kiến trúc.</v>
      </c>
      <c r="W13" s="1608"/>
      <c r="X13" s="1609"/>
    </row>
    <row r="14" spans="1:24" s="448" customFormat="1" ht="136.9" hidden="1" customHeight="1" x14ac:dyDescent="0.3">
      <c r="A14" s="1610">
        <v>2</v>
      </c>
      <c r="B14" s="1610" t="str">
        <f>'[3]2. Mạc Thiện Nghĩa'!E8</f>
        <v>Hộ Bà Phạm Thị Phượng và Ông Mạc Thiện Nghĩa</v>
      </c>
      <c r="C14" s="1610" t="str">
        <f>'[3]2. Mạc Thiện Nghĩa'!E9</f>
        <v>082056007250</v>
      </c>
      <c r="D14" s="1610" t="str">
        <f>'[3]2. Mạc Thiện Nghĩa'!E11</f>
        <v>0962125212 (con trai)</v>
      </c>
      <c r="E14" s="458">
        <f>'[3]2. Mạc Thiện Nghĩa'!B19</f>
        <v>221</v>
      </c>
      <c r="F14" s="458" t="str">
        <f>'[3]2. Mạc Thiện Nghĩa'!C19</f>
        <v>180
(69 cũ)</v>
      </c>
      <c r="G14" s="458" t="str">
        <f>'[7]23. Bà Huỳnh Thị Đông Phương'!D16</f>
        <v>ĐVT
(m2)</v>
      </c>
      <c r="H14" s="459">
        <f>'[3]2. Mạc Thiện Nghĩa'!H19</f>
        <v>898.3</v>
      </c>
      <c r="I14" s="460">
        <f t="shared" si="0"/>
        <v>0</v>
      </c>
      <c r="J14" s="459">
        <f t="shared" si="1"/>
        <v>898.3</v>
      </c>
      <c r="K14" s="461">
        <f>L14</f>
        <v>898.3</v>
      </c>
      <c r="L14" s="460">
        <f>H14</f>
        <v>898.3</v>
      </c>
      <c r="M14" s="462">
        <v>0</v>
      </c>
      <c r="N14" s="459"/>
      <c r="O14" s="459"/>
      <c r="P14" s="460">
        <f t="shared" si="2"/>
        <v>0</v>
      </c>
      <c r="Q14" s="460">
        <v>0</v>
      </c>
      <c r="R14" s="460"/>
      <c r="S14" s="463" t="str">
        <f>'[3]2. Mạc Thiện Nghĩa'!K19</f>
        <v>Quốc lộ 1 đoạn từ Giáp Trường Mầm non ấp 6 đến Hết chùa Quảng Long (vị trí 2)</v>
      </c>
      <c r="T14" s="464">
        <f>'[3]2. Mạc Thiện Nghĩa'!G19</f>
        <v>159000</v>
      </c>
      <c r="U14" s="464">
        <f t="shared" si="3"/>
        <v>142829700</v>
      </c>
      <c r="V14" s="1612" t="str">
        <f>'[3]2. Mạc Thiện Nghĩa'!E15</f>
        <v>Thửa 221 tờ 180 (tờ bản đồ 69 xã Xuân Tâm cũ) đã được cấp giấy CNQSDĐ cho Ông Mạc Thiện Nghĩa số DO 740722 cấp ngày 25/11/2024, mục đích sử dụng LUK. Hiện sử dụng ổn định không tranh chấp. Trong phạm vi thu hồi đất có công trình vật kiến trúc xây dựng 2010. 
Thửa 3 tờ 206 (tờ bản đồ 15 xã Xuân Tâm cũ) đã được cấp giấy CNQSDĐ cho Hộ Bà Phạm Thị Phượng và Ông Mạc Thiện Nghĩa số AI 763042 cấp ngày 20/8/2007, mục đích sử dụng LUK. Hiện sử dụng ổn định không tranh chấp. Trong phạm vi thu hồi đất có công trình vật kiến trúc xây dựng 2010.</v>
      </c>
      <c r="W14" s="1613"/>
      <c r="X14" s="1614"/>
    </row>
    <row r="15" spans="1:24" s="448" customFormat="1" ht="172.9" hidden="1" customHeight="1" x14ac:dyDescent="0.3">
      <c r="A15" s="1611"/>
      <c r="B15" s="1611"/>
      <c r="C15" s="1611"/>
      <c r="D15" s="1611"/>
      <c r="E15" s="458">
        <f>'[3]2. Mạc Thiện Nghĩa'!B20</f>
        <v>3</v>
      </c>
      <c r="F15" s="458" t="str">
        <f>'[3]2. Mạc Thiện Nghĩa'!C20</f>
        <v>206
(15 cũ)</v>
      </c>
      <c r="G15" s="458" t="str">
        <f>'[7]23. Bà Huỳnh Thị Đông Phương'!D17</f>
        <v>m²</v>
      </c>
      <c r="H15" s="459">
        <f>'[3]2. Mạc Thiện Nghĩa'!H20</f>
        <v>55.1</v>
      </c>
      <c r="I15" s="460">
        <f t="shared" si="0"/>
        <v>0</v>
      </c>
      <c r="J15" s="459">
        <f t="shared" si="1"/>
        <v>55.1</v>
      </c>
      <c r="K15" s="461">
        <f>L15</f>
        <v>55.1</v>
      </c>
      <c r="L15" s="460">
        <f>H15</f>
        <v>55.1</v>
      </c>
      <c r="M15" s="462">
        <v>0</v>
      </c>
      <c r="N15" s="459"/>
      <c r="O15" s="459"/>
      <c r="P15" s="460">
        <f t="shared" si="2"/>
        <v>0</v>
      </c>
      <c r="Q15" s="460">
        <v>0</v>
      </c>
      <c r="R15" s="460"/>
      <c r="S15" s="463" t="str">
        <f>'[3]2. Mạc Thiện Nghĩa'!K19</f>
        <v>Quốc lộ 1 đoạn từ Giáp Trường Mầm non ấp 6 đến Hết chùa Quảng Long (vị trí 2)</v>
      </c>
      <c r="T15" s="464">
        <f>'[3]2. Mạc Thiện Nghĩa'!G20</f>
        <v>159000</v>
      </c>
      <c r="U15" s="464">
        <f t="shared" si="3"/>
        <v>8760900</v>
      </c>
      <c r="V15" s="1615"/>
      <c r="W15" s="1616"/>
      <c r="X15" s="1617"/>
    </row>
    <row r="16" spans="1:24" s="448" customFormat="1" ht="360" hidden="1" customHeight="1" x14ac:dyDescent="0.3">
      <c r="A16" s="1602">
        <v>3</v>
      </c>
      <c r="B16" s="1602" t="str">
        <f>'[3]3. Hoàng Bảo Lâm'!E8</f>
        <v>Ông Hoàng Bảo Lâm nhận thừa kế quyền sử dụng đất của ông Hoàng Nầy và bà Bùi Thị Cúc</v>
      </c>
      <c r="C16" s="1602" t="str">
        <f>'[3]3. Hoàng Bảo Lâm'!E9</f>
        <v>075083013125</v>
      </c>
      <c r="D16" s="1602" t="str">
        <f>'[3]3. Hoàng Bảo Lâm'!E11</f>
        <v>0908942131</v>
      </c>
      <c r="E16" s="458">
        <f>'[3]3. Hoàng Bảo Lâm'!B19</f>
        <v>50</v>
      </c>
      <c r="F16" s="458">
        <f>'[3]3. Hoàng Bảo Lâm'!C19</f>
        <v>205</v>
      </c>
      <c r="G16" s="458">
        <f>'[7]23. Bà Huỳnh Thị Đông Phương'!D18</f>
        <v>0</v>
      </c>
      <c r="H16" s="459">
        <f>'[3]3. Hoàng Bảo Lâm'!H19</f>
        <v>3192.1</v>
      </c>
      <c r="I16" s="460">
        <f t="shared" si="0"/>
        <v>0</v>
      </c>
      <c r="J16" s="459">
        <f t="shared" si="1"/>
        <v>3192.1</v>
      </c>
      <c r="K16" s="461">
        <f>'[3]3. Hoàng Bảo Lâm'!H19</f>
        <v>3192.1</v>
      </c>
      <c r="L16" s="460">
        <v>0</v>
      </c>
      <c r="M16" s="462">
        <v>0</v>
      </c>
      <c r="N16" s="459"/>
      <c r="O16" s="459"/>
      <c r="P16" s="460">
        <f t="shared" si="2"/>
        <v>0</v>
      </c>
      <c r="Q16" s="460">
        <v>0</v>
      </c>
      <c r="R16" s="460"/>
      <c r="S16" s="1603" t="str">
        <f>'[3]3. Hoàng Bảo Lâm'!K19</f>
        <v>Quốc lộ 1 đoạn từ Giáp Trường Mầm non ấp 6 đến Hết chùa Quảng Long (vị trí 2)</v>
      </c>
      <c r="T16" s="464">
        <f>'[3]3. Hoàng Bảo Lâm'!G19</f>
        <v>159000</v>
      </c>
      <c r="U16" s="464">
        <f t="shared" si="3"/>
        <v>507543900</v>
      </c>
      <c r="V16" s="1604" t="str">
        <f>'[3]3. Hoàng Bảo Lâm'!E15</f>
        <v>Thửa đất số 50, tờ bản đồ số 205, diện tích: 4666,6m2, mục đích sử dụng: Đất trồng cây hằng năm khác (HNK), thuộc thửa đất 744, 773, 742, 774, 741, 778, 775, 782, 776, 777, 893, 892, 891, tờ bản đồ số 15 xã Xuân Tâm cũ. Trong đó thửa đất số 744, tờ số 15 cũ đã được UBND huyện Xuân Lộc cấp giấy CNQSD đất số BĐ 026622, ngày 19/5/2011 cho ông Hoàng Nầy và bà Bùi Thị Cúc. Đến năm 2024 ông Hoàng Bảo Lâm nhận thừa kế lại của ông Hoàng Nầy sử dụng đến nay, thửa đất số 773, 742, 774, 741, 778, 775, 782, 776, 777, 893, 892, 891, tờ bản đồ số 15 chưa cấp giấy CNQSD đất có nguồn gốc do ông Hoàng Nầy khai phá năm 1983 sử dụng đến năm 2012 tặng lại cho ông Hoàng Bảo Lâm sử dụng đến nay. Đất sử dụng ổn định, không tranh chấp. Trong phạm vi thu hồi đất có công trình vật kiến trúc xây dựng 2022.
 Thửa đất số 44, tờ bản đồ số 206, diện tích: 1881,9m2, mục đích sử dụng: Đất trồng cây lâu năm (CLN), thuộc thửa đất số 926, 927, 929, tờ bản đồ 15 xã Xuân Tâm cũ, đã được UBND huyện Xuân Lộc cấp giấy CNQSD đất số BĐ 026630, BĐ 026631, BĐ 026633, ngày 19/5/2011 cho ông Hoàng Nầy và bà Bùi Thị Cúc. Đến năm 2024 ông Hoàng Bảo Lâm nhận thừa kế lại của ông Hoàng Nầy sử dụng đến nay. Đất sử dụng ổn định, không tranh chấp.
 Thửa đất số 6, tờ bản đồ số 206, diện tích: 2545,3m2,  mục đích sử dụng: Đất trồng cây lâu năm (CLN), thuộc thửa đất số 763, 764, 765, 766, 767, 768, tờ bản đồ 15 xã Xuân Tâm cũ, đã được UBND huyện Xuân Lộc cấp giấy CNQSD đất số BĐ 026623, BĐ 026624, BĐ 026625, BĐ 026626, BĐ 026627, BĐ 026628, ngày 19/5/2011 cho ông Hoàng Nầy và bà Bùi Thị Cúc. Đến năm 2024 ông Hoàng Bảo Lâm nhận thừa kế lại của ông Hoàng Nầy sử dụng đến nay. Đất sử dụng ổn định, không tranh chấp.</v>
      </c>
      <c r="W16" s="1604"/>
      <c r="X16" s="1604"/>
    </row>
    <row r="17" spans="1:24" s="448" customFormat="1" ht="211.15" hidden="1" customHeight="1" x14ac:dyDescent="0.3">
      <c r="A17" s="1602"/>
      <c r="B17" s="1602"/>
      <c r="C17" s="1602"/>
      <c r="D17" s="1602"/>
      <c r="E17" s="458">
        <f>'[3]3. Hoàng Bảo Lâm'!B20</f>
        <v>44</v>
      </c>
      <c r="F17" s="458">
        <f>'[3]3. Hoàng Bảo Lâm'!C20</f>
        <v>206</v>
      </c>
      <c r="G17" s="458"/>
      <c r="H17" s="459">
        <f>'[3]3. Hoàng Bảo Lâm'!H20</f>
        <v>62.4</v>
      </c>
      <c r="I17" s="460">
        <f t="shared" si="0"/>
        <v>0</v>
      </c>
      <c r="J17" s="459">
        <f t="shared" si="1"/>
        <v>62.4</v>
      </c>
      <c r="K17" s="461">
        <f>'[3]3. Hoàng Bảo Lâm'!H20</f>
        <v>62.4</v>
      </c>
      <c r="L17" s="460">
        <v>0</v>
      </c>
      <c r="M17" s="462">
        <v>0</v>
      </c>
      <c r="N17" s="459"/>
      <c r="O17" s="459"/>
      <c r="P17" s="460">
        <f t="shared" si="2"/>
        <v>0</v>
      </c>
      <c r="Q17" s="460">
        <v>0</v>
      </c>
      <c r="R17" s="460"/>
      <c r="S17" s="1603"/>
      <c r="T17" s="464">
        <f>'[3]3. Hoàng Bảo Lâm'!G20</f>
        <v>159000</v>
      </c>
      <c r="U17" s="464">
        <f t="shared" si="3"/>
        <v>9921600</v>
      </c>
      <c r="V17" s="1604"/>
      <c r="W17" s="1604"/>
      <c r="X17" s="1604"/>
    </row>
    <row r="18" spans="1:24" s="448" customFormat="1" ht="160.5" hidden="1" customHeight="1" x14ac:dyDescent="0.3">
      <c r="A18" s="1602"/>
      <c r="B18" s="1602"/>
      <c r="C18" s="1602"/>
      <c r="D18" s="1602"/>
      <c r="E18" s="458">
        <f>'[3]3. Hoàng Bảo Lâm'!B21</f>
        <v>6</v>
      </c>
      <c r="F18" s="458">
        <f>'[3]3. Hoàng Bảo Lâm'!C21</f>
        <v>206</v>
      </c>
      <c r="G18" s="458">
        <f>'[7]23. Bà Huỳnh Thị Đông Phương'!D19</f>
        <v>0</v>
      </c>
      <c r="H18" s="459">
        <f>'[3]3. Hoàng Bảo Lâm'!H21</f>
        <v>660.3</v>
      </c>
      <c r="I18" s="460">
        <f t="shared" si="0"/>
        <v>0</v>
      </c>
      <c r="J18" s="459">
        <f t="shared" si="1"/>
        <v>660.3</v>
      </c>
      <c r="K18" s="461">
        <f>L18</f>
        <v>0</v>
      </c>
      <c r="L18" s="460">
        <v>0</v>
      </c>
      <c r="M18" s="462">
        <f>'[3]3. Hoàng Bảo Lâm'!H21</f>
        <v>660.3</v>
      </c>
      <c r="N18" s="459"/>
      <c r="O18" s="459"/>
      <c r="P18" s="460">
        <f t="shared" si="2"/>
        <v>0</v>
      </c>
      <c r="Q18" s="460">
        <v>0</v>
      </c>
      <c r="R18" s="460"/>
      <c r="S18" s="1603"/>
      <c r="T18" s="464">
        <f>'[3]3. Hoàng Bảo Lâm'!G21</f>
        <v>159000</v>
      </c>
      <c r="U18" s="464">
        <f t="shared" si="3"/>
        <v>104987700</v>
      </c>
      <c r="V18" s="1604"/>
      <c r="W18" s="1604"/>
      <c r="X18" s="1604"/>
    </row>
    <row r="19" spans="1:24" s="448" customFormat="1" ht="181.9" hidden="1" customHeight="1" x14ac:dyDescent="0.3">
      <c r="A19" s="457">
        <v>4</v>
      </c>
      <c r="B19" s="457" t="str">
        <f>'[3]4. Hồ Thị Chí'!E8</f>
        <v>Bà Hồ Thị Chí</v>
      </c>
      <c r="C19" s="457" t="str">
        <f>'[3]4. Hồ Thị Chí'!E9</f>
        <v>052141005152</v>
      </c>
      <c r="D19" s="465">
        <f>'[3]4. Hồ Thị Chí'!E11</f>
        <v>0</v>
      </c>
      <c r="E19" s="458">
        <f>'[3]4. Hồ Thị Chí'!B19</f>
        <v>14</v>
      </c>
      <c r="F19" s="458" t="str">
        <f>'[3]4. Hồ Thị Chí'!C19</f>
        <v>205
(94)</v>
      </c>
      <c r="G19" s="458">
        <f>'[7]8. Ông Đinh Đức Anh'!D26</f>
        <v>0</v>
      </c>
      <c r="H19" s="459">
        <f>'[3]4. Hồ Thị Chí'!H19</f>
        <v>143</v>
      </c>
      <c r="I19" s="460">
        <f t="shared" si="0"/>
        <v>0</v>
      </c>
      <c r="J19" s="459">
        <f t="shared" si="1"/>
        <v>143</v>
      </c>
      <c r="K19" s="461">
        <v>0</v>
      </c>
      <c r="L19" s="460">
        <v>0</v>
      </c>
      <c r="M19" s="462">
        <f>'[3]4. Hồ Thị Chí'!H19</f>
        <v>143</v>
      </c>
      <c r="N19" s="459"/>
      <c r="O19" s="459"/>
      <c r="P19" s="460">
        <f t="shared" si="2"/>
        <v>0</v>
      </c>
      <c r="Q19" s="460">
        <v>0</v>
      </c>
      <c r="R19" s="460"/>
      <c r="S19" s="463" t="str">
        <f>'[3]4. Hồ Thị Chí'!K19</f>
        <v>Quốc lộ 1 đoạn từ Giáp Trường Mầm non ấp 6 đến Hết chùa Quảng Long (vị trí 2)</v>
      </c>
      <c r="T19" s="464">
        <f>'[3]4. Hồ Thị Chí'!G19</f>
        <v>159000</v>
      </c>
      <c r="U19" s="464">
        <f t="shared" si="3"/>
        <v>22737000</v>
      </c>
      <c r="V19" s="1607" t="str">
        <f>'[3]4. Hồ Thị Chí'!E15</f>
        <v>Thửa 14 tờ 205 (tờ bản đồ 94 xã Xuân Tâm cũ) đã được cấp giấy CNQSDĐ cho bà Hồ Thị Chí số DI 231978 cấp ngày 15/02/2023, mục đích sử dụng CLN. Hiện sử dụng ổn định không tranh chấp. Trong phạm vi thu hồi đất không có công trình vật kiến trúc.</v>
      </c>
      <c r="W19" s="1608"/>
      <c r="X19" s="1609"/>
    </row>
    <row r="20" spans="1:24" s="448" customFormat="1" ht="205.9" hidden="1" customHeight="1" x14ac:dyDescent="0.3">
      <c r="A20" s="457">
        <v>5</v>
      </c>
      <c r="B20" s="457" t="str">
        <f>'[3]5. Nguyễn Phú Kỉnh'!E8</f>
        <v>Ông Nguyễn Phú Kỉnh và bà Nguyễn Thị Thu Vân</v>
      </c>
      <c r="C20" s="457" t="str">
        <f>'[3]5. Nguyễn Phú Kỉnh'!E9</f>
        <v>086061005843</v>
      </c>
      <c r="D20" s="457" t="str">
        <f>'[3]5. Nguyễn Phú Kỉnh'!E11</f>
        <v>09.72.781.222</v>
      </c>
      <c r="E20" s="458">
        <f>'[3]5. Nguyễn Phú Kỉnh'!B19</f>
        <v>214</v>
      </c>
      <c r="F20" s="458">
        <f>'[3]5. Nguyễn Phú Kỉnh'!C19</f>
        <v>205</v>
      </c>
      <c r="G20" s="458">
        <f>'[7]8. Ông Đinh Đức Anh'!D27</f>
        <v>0</v>
      </c>
      <c r="H20" s="459">
        <f>J20</f>
        <v>34.200000000000003</v>
      </c>
      <c r="I20" s="460">
        <f t="shared" si="0"/>
        <v>0</v>
      </c>
      <c r="J20" s="459">
        <f t="shared" si="1"/>
        <v>34.200000000000003</v>
      </c>
      <c r="K20" s="461">
        <f>'[3]5. Nguyễn Phú Kỉnh'!H19</f>
        <v>34.200000000000003</v>
      </c>
      <c r="L20" s="460">
        <v>0</v>
      </c>
      <c r="M20" s="462">
        <v>0</v>
      </c>
      <c r="N20" s="459"/>
      <c r="O20" s="459"/>
      <c r="P20" s="460">
        <f t="shared" si="2"/>
        <v>0</v>
      </c>
      <c r="Q20" s="460">
        <v>0</v>
      </c>
      <c r="R20" s="460"/>
      <c r="S20" s="463" t="str">
        <f>'[3]5. Nguyễn Phú Kỉnh'!K19</f>
        <v>Quốc lộ 1 đoạn từ Giáp Trường Mầm non ấp 6 đến Hết chùa Quảng Long (vị trí 2)</v>
      </c>
      <c r="T20" s="464">
        <f>'[3]5. Nguyễn Phú Kỉnh'!G19</f>
        <v>159000</v>
      </c>
      <c r="U20" s="464">
        <f t="shared" si="3"/>
        <v>5437800</v>
      </c>
      <c r="V20" s="1607" t="str">
        <f>'[3]5. Nguyễn Phú Kỉnh'!E15</f>
        <v>Thửa đất số 214, tờ bản đồ số 205 (tờ bản đồ số 94 xã Xuân Tâm cũ), mục đích sử dụng đất: đất trồng cây hàng năm khác (HNK) được Văn phòng đăng ký đất đai tỉnh Đồng Nai cấp giấy chứng nhận quyền sử dụng đất số DH 048548 ngày 14/9/2022 cho ông Nguyễn Phú Kỉnh và bà Nguyễn Thị Thu Vân. Đất sử dụng ổn định, không tranh chấp.</v>
      </c>
      <c r="W20" s="1608"/>
      <c r="X20" s="1609"/>
    </row>
    <row r="21" spans="1:24" s="448" customFormat="1" ht="175.15" hidden="1" customHeight="1" x14ac:dyDescent="0.3">
      <c r="A21" s="457">
        <v>6</v>
      </c>
      <c r="B21" s="457" t="str">
        <f>'[3]6. Lê Quang Thanh'!E8</f>
        <v>Ông Lê Quang Thanh</v>
      </c>
      <c r="C21" s="457" t="str">
        <f>'[3]6. Lê Quang Thanh'!E9</f>
        <v>052067001121</v>
      </c>
      <c r="D21" s="457" t="str">
        <f>'[3]6. Lê Quang Thanh'!E11</f>
        <v>09.02.957.760</v>
      </c>
      <c r="E21" s="458">
        <f>'[3]6. Lê Quang Thanh'!B19</f>
        <v>50</v>
      </c>
      <c r="F21" s="458">
        <f>'[3]6. Lê Quang Thanh'!C19</f>
        <v>180</v>
      </c>
      <c r="G21" s="458">
        <f>'[7]8. Ông Đinh Đức Anh'!D28</f>
        <v>0</v>
      </c>
      <c r="H21" s="459">
        <f>'[3]6. Lê Quang Thanh'!H19</f>
        <v>146.80000000000001</v>
      </c>
      <c r="I21" s="460">
        <f t="shared" si="0"/>
        <v>0</v>
      </c>
      <c r="J21" s="459">
        <f t="shared" si="1"/>
        <v>146.80000000000001</v>
      </c>
      <c r="K21" s="461">
        <v>0</v>
      </c>
      <c r="L21" s="460">
        <v>0</v>
      </c>
      <c r="M21" s="462">
        <f>'[3]6. Lê Quang Thanh'!H19</f>
        <v>146.80000000000001</v>
      </c>
      <c r="N21" s="459"/>
      <c r="O21" s="459"/>
      <c r="P21" s="460">
        <f t="shared" si="2"/>
        <v>0</v>
      </c>
      <c r="Q21" s="460">
        <v>0</v>
      </c>
      <c r="R21" s="460"/>
      <c r="S21" s="463" t="str">
        <f>'[3]6. Lê Quang Thanh'!K19</f>
        <v>Quốc lộ 1 đoạn từ Giáp Trường Mầm non ấp 6 đến Hết chùa Quảng Long (vị trí 2)</v>
      </c>
      <c r="T21" s="464">
        <f>'[3]6. Lê Quang Thanh'!G19</f>
        <v>159000</v>
      </c>
      <c r="U21" s="464">
        <f t="shared" si="3"/>
        <v>23341200</v>
      </c>
      <c r="V21" s="1607" t="str">
        <f>'[3]6. Lê Quang Thanh'!E15</f>
        <v>Thửa đất số 50, tờ bản đồ số 180 (tờ bản đồ 69 xã Xuân Tâm cũ),mục đích sử dụng đất: trồng cây lâu năm (CLN) chưa được cấp giấy CNQSD đất. Nguồn gốc đất do ông Lê Quang Thanh khai phá năm 1986 sử dụng đến nay. Đất sử dụng ổn định, không tranh chấp. Trong phạm vi thu hồi đất không có công trình vật kiến trúc.</v>
      </c>
      <c r="W21" s="1608"/>
      <c r="X21" s="1609"/>
    </row>
    <row r="22" spans="1:24" s="448" customFormat="1" ht="180.6" hidden="1" customHeight="1" x14ac:dyDescent="0.3">
      <c r="A22" s="1610">
        <v>7</v>
      </c>
      <c r="B22" s="1610" t="str">
        <f>'[3]7. Cao Duy Lương'!E8</f>
        <v>Ông Cao Duy Lương và bà Nguyễn Thị Thu Cúc</v>
      </c>
      <c r="C22" s="1610" t="str">
        <f>'[3]7. Cao Duy Lương'!E9</f>
        <v>056073010482 - 052172035931</v>
      </c>
      <c r="D22" s="1634">
        <f>'[3]7. Cao Duy Lương'!E11</f>
        <v>0</v>
      </c>
      <c r="E22" s="458">
        <f>'[3]7. Cao Duy Lương'!B19</f>
        <v>352</v>
      </c>
      <c r="F22" s="458">
        <f>'[3]7. Cao Duy Lương'!C19</f>
        <v>206</v>
      </c>
      <c r="G22" s="458" t="str">
        <f>'[3]7. Cao Duy Lương'!D19</f>
        <v>m²</v>
      </c>
      <c r="H22" s="459">
        <f>'[3]7. Cao Duy Lương'!H19</f>
        <v>794.8</v>
      </c>
      <c r="I22" s="460">
        <f t="shared" si="0"/>
        <v>0</v>
      </c>
      <c r="J22" s="459">
        <f t="shared" si="1"/>
        <v>794.8</v>
      </c>
      <c r="K22" s="461">
        <f>L22</f>
        <v>794.8</v>
      </c>
      <c r="L22" s="460">
        <f>'[3]7. Cao Duy Lương'!H19</f>
        <v>794.8</v>
      </c>
      <c r="M22" s="462">
        <v>0</v>
      </c>
      <c r="N22" s="459"/>
      <c r="O22" s="459"/>
      <c r="P22" s="460">
        <f t="shared" si="2"/>
        <v>0</v>
      </c>
      <c r="Q22" s="460">
        <v>0</v>
      </c>
      <c r="R22" s="460"/>
      <c r="S22" s="1637" t="str">
        <f>'[3]7. Cao Duy Lương'!K19</f>
        <v>Quốc lộ 1 đoạn từ Giáp Trường Mầm non ấp 6 đến Hết chùa Quảng Long (vị trí 2)</v>
      </c>
      <c r="T22" s="464">
        <f>'[3]7. Cao Duy Lương'!G19</f>
        <v>159000</v>
      </c>
      <c r="U22" s="464">
        <f t="shared" si="3"/>
        <v>126373200</v>
      </c>
      <c r="V22" s="1612" t="str">
        <f>'[3]7. Cao Duy Lương'!E15</f>
        <v>Thửa đất số 352, tờ bản đồ số 95 (tờ số 206 mới), mục đích sử dụng: Đất trồng lúa nước còn lại (LUK) được Văn phòng đăng ký đất đai tỉnh Đồng Nai cấp giấy CNQSD đất số DC 161569, ngày 12/7/2024, cho ông Cao Duy Lương và bà Nguyễn Thị Thu Cúc.
Thửa đất số 468, tờ bản đồ số 95 (tờ số 206 mới), mục đích sử dụng: Đất trồng cây hằng năm khác (BHK) được Văn phòng đăng ký đất đai tỉnh Đồng Nai cấp giấy chứng nhận quyền sử dụng đất số DO 883137 ngày 27/05/2024 cho ông Cao Duy Lương và bà Nguyễn Thị Thu Cúc. 
Thửa đất số 353, tờ bản đồ số 95 (tờ số 206 mới), thuộc thửa đất số 913, tờ số 15 xã Xuân Tâm (cũ) mục đích sử dụng: Đất trồng cây lâu năm (CLN) và đất trồng cây hằng năm khác (BHK) được UBND huyện Xuân Lộc cấp giấy chứng nhận quyền sử dụng đất số AD 634399 ngày 28/3/2006 cho ông Cao Duy Lương và bà Nguyễn Thị Thu Cúc. Đất sử dụng ổn định, không tranh chấp.
 Trong phạm vi thu hồi đất có công trình vật kiến trúc xây dựng 2010; 2022.</v>
      </c>
      <c r="W22" s="1613"/>
      <c r="X22" s="1614"/>
    </row>
    <row r="23" spans="1:24" s="448" customFormat="1" ht="180.6" hidden="1" customHeight="1" x14ac:dyDescent="0.3">
      <c r="A23" s="1633"/>
      <c r="B23" s="1633"/>
      <c r="C23" s="1633"/>
      <c r="D23" s="1635"/>
      <c r="E23" s="458">
        <f>'[3]7. Cao Duy Lương'!B20</f>
        <v>468</v>
      </c>
      <c r="F23" s="458">
        <f>'[3]7. Cao Duy Lương'!C20</f>
        <v>206</v>
      </c>
      <c r="G23" s="458">
        <f>'[7]8. Ông Đinh Đức Anh'!D30</f>
        <v>0</v>
      </c>
      <c r="H23" s="459">
        <f>'[3]7. Cao Duy Lương'!H20</f>
        <v>1869.2</v>
      </c>
      <c r="I23" s="460">
        <f t="shared" si="0"/>
        <v>0</v>
      </c>
      <c r="J23" s="459">
        <f t="shared" si="1"/>
        <v>1869.2</v>
      </c>
      <c r="K23" s="461">
        <f>'[3]7. Cao Duy Lương'!H20</f>
        <v>1869.2</v>
      </c>
      <c r="L23" s="460">
        <v>0</v>
      </c>
      <c r="M23" s="462">
        <f>'[3]6. Lê Quang Thanh'!H21</f>
        <v>0</v>
      </c>
      <c r="N23" s="459"/>
      <c r="O23" s="459"/>
      <c r="P23" s="460">
        <f t="shared" si="2"/>
        <v>0</v>
      </c>
      <c r="Q23" s="460">
        <v>0</v>
      </c>
      <c r="R23" s="460"/>
      <c r="S23" s="1638"/>
      <c r="T23" s="464">
        <f>'[3]7. Cao Duy Lương'!G20</f>
        <v>159000</v>
      </c>
      <c r="U23" s="464">
        <f t="shared" si="3"/>
        <v>297202800</v>
      </c>
      <c r="V23" s="1640"/>
      <c r="W23" s="1641"/>
      <c r="X23" s="1642"/>
    </row>
    <row r="24" spans="1:24" s="448" customFormat="1" ht="180.6" hidden="1" customHeight="1" x14ac:dyDescent="0.3">
      <c r="A24" s="1611"/>
      <c r="B24" s="1611"/>
      <c r="C24" s="1611"/>
      <c r="D24" s="1636"/>
      <c r="E24" s="458">
        <f>'[3]7. Cao Duy Lương'!B21</f>
        <v>353</v>
      </c>
      <c r="F24" s="458">
        <f>'[3]7. Cao Duy Lương'!C21</f>
        <v>206</v>
      </c>
      <c r="G24" s="458">
        <f>'[7]8. Ông Đinh Đức Anh'!D31</f>
        <v>0</v>
      </c>
      <c r="H24" s="459">
        <f>'[3]7. Cao Duy Lương'!H21</f>
        <v>192.5</v>
      </c>
      <c r="I24" s="460">
        <f t="shared" si="0"/>
        <v>0</v>
      </c>
      <c r="J24" s="459">
        <f t="shared" si="1"/>
        <v>192.5</v>
      </c>
      <c r="K24" s="461">
        <v>0</v>
      </c>
      <c r="L24" s="460">
        <v>0</v>
      </c>
      <c r="M24" s="462">
        <f>'[3]7. Cao Duy Lương'!H21</f>
        <v>192.5</v>
      </c>
      <c r="N24" s="459"/>
      <c r="O24" s="459"/>
      <c r="P24" s="460">
        <f t="shared" si="2"/>
        <v>0</v>
      </c>
      <c r="Q24" s="460">
        <v>0</v>
      </c>
      <c r="R24" s="460"/>
      <c r="S24" s="1639"/>
      <c r="T24" s="464">
        <f>'[3]7. Cao Duy Lương'!G21</f>
        <v>159000</v>
      </c>
      <c r="U24" s="464">
        <f t="shared" si="3"/>
        <v>30607500</v>
      </c>
      <c r="V24" s="1615"/>
      <c r="W24" s="1616"/>
      <c r="X24" s="1617"/>
    </row>
    <row r="25" spans="1:24" s="448" customFormat="1" ht="241.15" hidden="1" customHeight="1" x14ac:dyDescent="0.3">
      <c r="A25" s="1610">
        <v>8</v>
      </c>
      <c r="B25" s="1610" t="str">
        <f>'[3]8. Nguyễn Thị Thuỷ'!E8</f>
        <v>Bà Nguyễn Thị Thuỷ và ông Lê Đình Nông</v>
      </c>
      <c r="C25" s="1634" t="str">
        <f>'[3]8. Nguyễn Thị Thuỷ'!E9</f>
        <v>051166011426 - 051064018759</v>
      </c>
      <c r="D25" s="1610" t="str">
        <f>'[3]8. Nguyễn Thị Thuỷ'!E11</f>
        <v>03.44.303.851</v>
      </c>
      <c r="E25" s="458">
        <f>'[3]8. Nguyễn Thị Thuỷ'!B19</f>
        <v>48</v>
      </c>
      <c r="F25" s="458">
        <f>'[3]8. Nguyễn Thị Thuỷ'!C19</f>
        <v>205</v>
      </c>
      <c r="G25" s="458">
        <f>'[7]8. Ông Đinh Đức Anh'!D32</f>
        <v>0</v>
      </c>
      <c r="H25" s="459">
        <f>'[3]8. Nguyễn Thị Thuỷ'!H19</f>
        <v>4.2</v>
      </c>
      <c r="I25" s="460">
        <f t="shared" si="0"/>
        <v>0</v>
      </c>
      <c r="J25" s="459">
        <f t="shared" si="1"/>
        <v>4.2</v>
      </c>
      <c r="K25" s="461">
        <f>L25</f>
        <v>4.2</v>
      </c>
      <c r="L25" s="460">
        <f>'[3]8. Nguyễn Thị Thuỷ'!H19</f>
        <v>4.2</v>
      </c>
      <c r="M25" s="462">
        <v>0</v>
      </c>
      <c r="N25" s="459"/>
      <c r="O25" s="459"/>
      <c r="P25" s="460">
        <f t="shared" si="2"/>
        <v>0</v>
      </c>
      <c r="Q25" s="460">
        <v>0</v>
      </c>
      <c r="R25" s="460"/>
      <c r="S25" s="1637" t="str">
        <f>'[3]8. Nguyễn Thị Thuỷ'!K19</f>
        <v>Quốc lộ 1 đoạn từ Giáp Trường Mầm non ấp 6 đến Hết chùa Quảng Long (vị trí 2)</v>
      </c>
      <c r="T25" s="464">
        <f>'[3]8. Nguyễn Thị Thuỷ'!G19</f>
        <v>159000</v>
      </c>
      <c r="U25" s="464">
        <f t="shared" si="3"/>
        <v>667800</v>
      </c>
      <c r="V25" s="1612" t="str">
        <f>'[3]8. Nguyễn Thị Thuỷ'!E15</f>
        <v>Thửa đất số 48, tờ bản đồ số 205 (tờ bản đồ 94 xã Xuân Tâm cũ), mục đích sử dụng đất: Đất trồng lúa nước còn lại (LUC) đã được Văn phòng đăng ký đất đai tỉnh Đồng Nai cấp giấy chứng nhận quyền sử dụng đất số DB 040630  ngày 22/3/2021 cho ông Lê Đình Nông. Đất sử dụng ổn định, không tranh chấp.
Thửa đất số 267, tờ bản đồ số 205 (tờ bản đồ 95 xã Xuân Tâm cũ), mục đích sử dụng đất: Đất rừng sản xuất (RSX) được Văn phòng đăng ký đất đai tỉnh Đồng Nai cấp giấy chứng nhận quyền sử dụng đất số CV 651194 ngày  14/06/2020 cho bà Nguyễn Thị Thuỷ. Đất sử dụng ổn định, không tranh chấp.
 Trong phạm vi thu hồi đất không có công trình vật kiến trúc.</v>
      </c>
      <c r="W25" s="1613"/>
      <c r="X25" s="1614"/>
    </row>
    <row r="26" spans="1:24" s="448" customFormat="1" ht="241.15" hidden="1" customHeight="1" x14ac:dyDescent="0.3">
      <c r="A26" s="1611"/>
      <c r="B26" s="1611"/>
      <c r="C26" s="1636"/>
      <c r="D26" s="1611"/>
      <c r="E26" s="458">
        <f>'[3]8. Nguyễn Thị Thuỷ'!B20</f>
        <v>267</v>
      </c>
      <c r="F26" s="458">
        <f>'[3]8. Nguyễn Thị Thuỷ'!C20</f>
        <v>205</v>
      </c>
      <c r="G26" s="458">
        <f>'[7]8. Ông Đinh Đức Anh'!D33</f>
        <v>0</v>
      </c>
      <c r="H26" s="459">
        <f>'[3]8. Nguyễn Thị Thuỷ'!H20</f>
        <v>6226.1</v>
      </c>
      <c r="I26" s="460">
        <f t="shared" si="0"/>
        <v>0</v>
      </c>
      <c r="J26" s="459">
        <f t="shared" si="1"/>
        <v>6226.1</v>
      </c>
      <c r="K26" s="461">
        <v>0</v>
      </c>
      <c r="L26" s="460">
        <v>0</v>
      </c>
      <c r="M26" s="462">
        <v>0</v>
      </c>
      <c r="N26" s="459">
        <f>'[3]8. Nguyễn Thị Thuỷ'!H20</f>
        <v>6226.1</v>
      </c>
      <c r="O26" s="459"/>
      <c r="P26" s="460">
        <f t="shared" si="2"/>
        <v>0</v>
      </c>
      <c r="Q26" s="460">
        <v>0</v>
      </c>
      <c r="R26" s="460"/>
      <c r="S26" s="1639"/>
      <c r="T26" s="464">
        <f>'[3]8. Nguyễn Thị Thuỷ'!G20</f>
        <v>120000</v>
      </c>
      <c r="U26" s="464">
        <f t="shared" si="3"/>
        <v>747132000</v>
      </c>
      <c r="V26" s="1615"/>
      <c r="W26" s="1616"/>
      <c r="X26" s="1617"/>
    </row>
    <row r="27" spans="1:24" s="448" customFormat="1" ht="331.15" hidden="1" customHeight="1" x14ac:dyDescent="0.3">
      <c r="A27" s="457">
        <v>9</v>
      </c>
      <c r="B27" s="457" t="str">
        <f>'[3]9. Trần Thị Dung'!E8</f>
        <v>Bà Trần Thị Dung</v>
      </c>
      <c r="C27" s="457" t="str">
        <f>'[3]9. Trần Thị Dung'!E9</f>
        <v>051154001078</v>
      </c>
      <c r="D27" s="457" t="str">
        <f>'[3]9. Trần Thị Dung'!E11</f>
        <v>03.67.038.665</v>
      </c>
      <c r="E27" s="458" t="str">
        <f>'[3]9. Trần Thị Dung'!B19</f>
        <v>16
(744; 720)</v>
      </c>
      <c r="F27" s="458" t="str">
        <f>'[3]9. Trần Thị Dung'!C19</f>
        <v>205
(15)</v>
      </c>
      <c r="G27" s="458">
        <f>'[7]8. Ông Đinh Đức Anh'!D34</f>
        <v>0</v>
      </c>
      <c r="H27" s="459">
        <f>'[3]9. Trần Thị Dung'!H19</f>
        <v>375</v>
      </c>
      <c r="I27" s="460">
        <f t="shared" si="0"/>
        <v>0</v>
      </c>
      <c r="J27" s="459">
        <f t="shared" si="1"/>
        <v>375</v>
      </c>
      <c r="K27" s="461">
        <v>0</v>
      </c>
      <c r="L27" s="460">
        <v>0</v>
      </c>
      <c r="M27" s="462">
        <f>'[3]9. Trần Thị Dung'!H19</f>
        <v>375</v>
      </c>
      <c r="N27" s="459"/>
      <c r="O27" s="459"/>
      <c r="P27" s="460">
        <f t="shared" si="2"/>
        <v>0</v>
      </c>
      <c r="Q27" s="460">
        <v>0</v>
      </c>
      <c r="R27" s="460"/>
      <c r="S27" s="463" t="str">
        <f>'[3]9. Trần Thị Dung'!K19</f>
        <v>Quốc lộ 1 đoạn từ Giáp Trường Mầm non ấp 6 đến Hết chùa Quảng Long (vị trí 2)</v>
      </c>
      <c r="T27" s="464">
        <f>'[3]9. Trần Thị Dung'!G19</f>
        <v>159000</v>
      </c>
      <c r="U27" s="464">
        <f t="shared" si="3"/>
        <v>59625000</v>
      </c>
      <c r="V27" s="1607" t="str">
        <f>'[3]9. Trần Thị Dung'!E15</f>
        <v>Thửa 16 tờ 205  thuộc thửa đất số 744 và một phần thửa đất số 720, tờ bản đồ số 15 xã Xuân Tâm (cũ). Trong đó một phần thửa đất số 720, tờ bản đồ số 15 xã Xuân Tâm (cũ) do UBND huyện Xuân Lộc cấp giấy CNQSDD đất số BK 036583, ngày 18/3/2013 cho bà Trần Thị Dung. Thửa đất số 744 , tờ bản đồ số 15 xã Xuân Tâm (cũ) chưa được cấp giấy CNQSD đất, có nguồn gốc do bà Trần Thị Dung khai phá năm 1983 sử dụng đến nay. MĐSDĐ: Đất trồng cây lâu năm (CLN). Đất sử dụng ổn định, không tranh chấp. Trong phạm vi thu hồi đất không có công trình vật kiến trúc. Trong phạm vi thu hồi đất không có công trình vật kiến trúc.</v>
      </c>
      <c r="W27" s="1608"/>
      <c r="X27" s="1609"/>
    </row>
    <row r="28" spans="1:24" s="448" customFormat="1" ht="231" hidden="1" customHeight="1" x14ac:dyDescent="0.3">
      <c r="A28" s="1610">
        <v>10</v>
      </c>
      <c r="B28" s="1610" t="str">
        <f>'[3]10. Nguyễn Ngọc Hoà'!E8</f>
        <v>Ông Nguyễn Ngọc Hoà</v>
      </c>
      <c r="C28" s="1610" t="str">
        <f>'[3]10. Nguyễn Ngọc Hoà'!E9</f>
        <v>049080009932</v>
      </c>
      <c r="D28" s="1610" t="str">
        <f>'[3]10. Nguyễn Ngọc Hoà'!E11</f>
        <v>09.18.922.870</v>
      </c>
      <c r="E28" s="458">
        <f>'[3]10. Nguyễn Ngọc Hoà'!B19</f>
        <v>227</v>
      </c>
      <c r="F28" s="458">
        <f>'[3]10. Nguyễn Ngọc Hoà'!C19</f>
        <v>180</v>
      </c>
      <c r="G28" s="458">
        <f>'[7]8. Ông Đinh Đức Anh'!D35</f>
        <v>0</v>
      </c>
      <c r="H28" s="459">
        <f>'[3]10. Nguyễn Ngọc Hoà'!H19</f>
        <v>1994.8</v>
      </c>
      <c r="I28" s="460">
        <f t="shared" si="0"/>
        <v>0</v>
      </c>
      <c r="J28" s="459">
        <f t="shared" si="1"/>
        <v>1994.8</v>
      </c>
      <c r="K28" s="461">
        <v>0</v>
      </c>
      <c r="L28" s="460">
        <v>0</v>
      </c>
      <c r="M28" s="462">
        <f>'[3]10. Nguyễn Ngọc Hoà'!H19</f>
        <v>1994.8</v>
      </c>
      <c r="N28" s="459"/>
      <c r="O28" s="459"/>
      <c r="P28" s="460">
        <f t="shared" si="2"/>
        <v>0</v>
      </c>
      <c r="Q28" s="460">
        <v>0</v>
      </c>
      <c r="R28" s="460"/>
      <c r="S28" s="1637" t="str">
        <f>'[3]10. Nguyễn Ngọc Hoà'!K19</f>
        <v>Quốc lộ 1 đoạn từ Giáp Trường Mầm non ấp 6 đến Hết chùa Quảng Long (vị trí 2)</v>
      </c>
      <c r="T28" s="464">
        <f>'[3]10. Nguyễn Ngọc Hoà'!G19</f>
        <v>159000</v>
      </c>
      <c r="U28" s="464">
        <f t="shared" si="3"/>
        <v>317173200</v>
      </c>
      <c r="V28" s="1612" t="str">
        <f>'[3]10. Nguyễn Ngọc Hoà'!E15</f>
        <v>Thửa đất số 227, tờ bản đồ số 180 (tờ bản đồ 69 xã Xuân Tâm cũ), diện tích 2004,8m2, mục đích sử dụng đất: Đất trồng cây lâu năm (CLN) được Văn phòng đăng ký đất đai tỉnh Đồng Nai cấp giấy chứng nhận quyền sử dụng đất số AA 00846867 ngày 28/02/2025 cho ông Nguyễn Ngọc Hòa. Đất sử dụng ổn định, không tranh chấp.
 - Thửa đất số 44, tờ bản đồ số 180 (tờ bản đồ 69 xã Xuân Tâm cũ), diện tích 1.529,7m2, mục đích sử dụng đất: Đất chuyên trồng lúa nước (LUC) được Văn phòng đăng ký đất đai tỉnh Đồng Nai cấp giấy chứng nhận quyền sử dụng đất số CU 891835 ngày 20/02/2020 cho ông Nguyễn Ngọc Hòa. Đất sử dụng ổn định, không tranh chấp.
 Trong phạm vi thu hồi đất không có công trình vật kiến trúc.</v>
      </c>
      <c r="W28" s="1613"/>
      <c r="X28" s="1614"/>
    </row>
    <row r="29" spans="1:24" s="448" customFormat="1" ht="138.6" hidden="1" customHeight="1" x14ac:dyDescent="0.3">
      <c r="A29" s="1611"/>
      <c r="B29" s="1611"/>
      <c r="C29" s="1611"/>
      <c r="D29" s="1611"/>
      <c r="E29" s="458">
        <f>'[3]10. Nguyễn Ngọc Hoà'!B20</f>
        <v>44</v>
      </c>
      <c r="F29" s="458">
        <f>'[3]10. Nguyễn Ngọc Hoà'!C20</f>
        <v>180</v>
      </c>
      <c r="G29" s="458">
        <f>'[7]8. Ông Đinh Đức Anh'!D36</f>
        <v>0</v>
      </c>
      <c r="H29" s="459">
        <f>'[3]10. Nguyễn Ngọc Hoà'!H20</f>
        <v>4.5</v>
      </c>
      <c r="I29" s="460">
        <f t="shared" si="0"/>
        <v>0</v>
      </c>
      <c r="J29" s="459">
        <f t="shared" si="1"/>
        <v>4.5</v>
      </c>
      <c r="K29" s="461">
        <f>L29</f>
        <v>4.5</v>
      </c>
      <c r="L29" s="460">
        <f>'[3]10. Nguyễn Ngọc Hoà'!H20</f>
        <v>4.5</v>
      </c>
      <c r="M29" s="462">
        <f>'[3]9. Trần Thị Dung'!H21</f>
        <v>0</v>
      </c>
      <c r="N29" s="459"/>
      <c r="O29" s="459"/>
      <c r="P29" s="460">
        <f t="shared" si="2"/>
        <v>0</v>
      </c>
      <c r="Q29" s="460">
        <v>0</v>
      </c>
      <c r="R29" s="460"/>
      <c r="S29" s="1639"/>
      <c r="T29" s="464">
        <f>'[3]10. Nguyễn Ngọc Hoà'!G20</f>
        <v>159000</v>
      </c>
      <c r="U29" s="464">
        <f t="shared" si="3"/>
        <v>715500</v>
      </c>
      <c r="V29" s="1615"/>
      <c r="W29" s="1616"/>
      <c r="X29" s="1617"/>
    </row>
    <row r="30" spans="1:24" s="448" customFormat="1" ht="182.45" hidden="1" customHeight="1" x14ac:dyDescent="0.3">
      <c r="A30" s="457">
        <v>11</v>
      </c>
      <c r="B30" s="457" t="str">
        <f>'[3]11. Nguyễn Văn Anh'!E8</f>
        <v>Ông Nguyễn Văn Anh</v>
      </c>
      <c r="C30" s="457" t="str">
        <f>'[3]11. Nguyễn Văn Anh'!E9</f>
        <v>049063008807</v>
      </c>
      <c r="D30" s="457" t="str">
        <f>'[3]11. Nguyễn Văn Anh'!E11</f>
        <v>09.45.759.967</v>
      </c>
      <c r="E30" s="458">
        <f>'[3]11. Nguyễn Văn Anh'!B19</f>
        <v>51</v>
      </c>
      <c r="F30" s="458">
        <f>'[3]11. Nguyễn Văn Anh'!C19</f>
        <v>205</v>
      </c>
      <c r="G30" s="458">
        <f>'[7]8. Ông Đinh Đức Anh'!D37</f>
        <v>0</v>
      </c>
      <c r="H30" s="459">
        <f>'[3]11. Nguyễn Văn Anh'!H19</f>
        <v>1614.7</v>
      </c>
      <c r="I30" s="460">
        <f t="shared" si="0"/>
        <v>0</v>
      </c>
      <c r="J30" s="459">
        <f t="shared" si="1"/>
        <v>1614.7</v>
      </c>
      <c r="K30" s="461">
        <f>'[3]11. Nguyễn Văn Anh'!H19</f>
        <v>1614.7</v>
      </c>
      <c r="L30" s="460">
        <v>0</v>
      </c>
      <c r="M30" s="462">
        <v>0</v>
      </c>
      <c r="N30" s="459"/>
      <c r="O30" s="459"/>
      <c r="P30" s="460">
        <f t="shared" si="2"/>
        <v>0</v>
      </c>
      <c r="Q30" s="460">
        <v>0</v>
      </c>
      <c r="R30" s="460"/>
      <c r="S30" s="463" t="str">
        <f>'[3]11. Nguyễn Văn Anh'!K19</f>
        <v>Quốc lộ 1 đoạn từ Giáp Trường Mầm non ấp 6 đến Hết chùa Quảng Long (vị trí 2)</v>
      </c>
      <c r="T30" s="464">
        <f>'[3]11. Nguyễn Văn Anh'!G19</f>
        <v>159000</v>
      </c>
      <c r="U30" s="464">
        <f t="shared" si="3"/>
        <v>256737300</v>
      </c>
      <c r="V30" s="1607" t="str">
        <f>'[3]11. Nguyễn Văn Anh'!E15</f>
        <v>Thửa đất số 102, tờ bản đồ số 174, diện tích 1669,6m2, thuộc thửa đất số 787, 783, 782, 1200, tờ bản đồ 15 xã Xuân Tâm cũ), có nguồn gốc đất do ông Trần Văn Anh khai phá năm 1988 sử dụng đến nay. MĐSDĐ: đất trồng cây hằng năm khác (HNK). Đất sử dụng ổn định, không tranh chấp. Trong phạm vi thu hồi đất không có công trình vật kiến trúc.</v>
      </c>
      <c r="W30" s="1608"/>
      <c r="X30" s="1609"/>
    </row>
    <row r="31" spans="1:24" s="448" customFormat="1" ht="318" hidden="1" customHeight="1" x14ac:dyDescent="0.3">
      <c r="A31" s="457">
        <v>12</v>
      </c>
      <c r="B31" s="457" t="str">
        <f>'[3]12. Phạm Khánh Long'!E8</f>
        <v>Ông Phạm Khánh Long và các đồng thừa kế QSDĐ của hộ ông Phạm Văn Quát</v>
      </c>
      <c r="C31" s="457" t="str">
        <f>'[3]12. Phạm Khánh Long'!E9</f>
        <v>075075011067</v>
      </c>
      <c r="D31" s="457" t="s">
        <v>10328</v>
      </c>
      <c r="E31" s="458">
        <f>'[3]12. Phạm Khánh Long'!B19</f>
        <v>102</v>
      </c>
      <c r="F31" s="458" t="str">
        <f>'[3]12. Phạm Khánh Long'!C19</f>
        <v>180
(69)</v>
      </c>
      <c r="G31" s="458">
        <f>'[7]8. Ông Đinh Đức Anh'!D38</f>
        <v>0</v>
      </c>
      <c r="H31" s="459">
        <f>'[3]12. Phạm Khánh Long'!H19</f>
        <v>374.5</v>
      </c>
      <c r="I31" s="460">
        <f t="shared" si="0"/>
        <v>0</v>
      </c>
      <c r="J31" s="459">
        <f t="shared" si="1"/>
        <v>374.5</v>
      </c>
      <c r="K31" s="461">
        <f>L31</f>
        <v>374.5</v>
      </c>
      <c r="L31" s="460">
        <f>'[3]12. Phạm Khánh Long'!H19</f>
        <v>374.5</v>
      </c>
      <c r="M31" s="462">
        <v>0</v>
      </c>
      <c r="N31" s="459"/>
      <c r="O31" s="459"/>
      <c r="P31" s="460">
        <f t="shared" si="2"/>
        <v>0</v>
      </c>
      <c r="Q31" s="460">
        <v>0</v>
      </c>
      <c r="R31" s="460"/>
      <c r="S31" s="463" t="str">
        <f>'[3]12. Phạm Khánh Long'!K19</f>
        <v>Quốc lộ 1 đoạn từ Giáp Trường Mầm non ấp 6 đến Hết chùa Quảng Long (vị trí 2)</v>
      </c>
      <c r="T31" s="464">
        <f>'[3]12. Phạm Khánh Long'!G19</f>
        <v>159000</v>
      </c>
      <c r="U31" s="464">
        <f t="shared" si="3"/>
        <v>59545500</v>
      </c>
      <c r="V31" s="1607" t="str">
        <f>'[3]12. Phạm Khánh Long'!E15</f>
        <v>Thửa đất số 102, tờ bản đồ số 180 (tờ bản đồ 69 xã Xuân Tâm cũ), mục đích sử dụng đất: đất chuyên trồng lúa nước (LUC) được Văn phòng đăng ký đất đai tỉnh Đồng Nai cấp giấy chứng nhận quyền sử dụng đất số DB 040336 ngày 23/03/2021 cho ông Phạm Văn Quát (hiện nay ông Quát đã chết). Ông Phạm Khánh Long là người đại diện (Phạm Thị Bích Thủy, Phạm Thị Ly Ly, Phạm Thị Xuân Tâm; Phạm Thị Thúy Linh) cho các đồng thừa kế QSDĐ của hộ ông Phạm Văn Quát. Đất sử dụng ổn định, không tranh chấp. Trong phạm vi thu hồi đất không có công trình vật kiến trúc.</v>
      </c>
      <c r="W31" s="1608"/>
      <c r="X31" s="1609"/>
    </row>
    <row r="32" spans="1:24" s="448" customFormat="1" ht="318" hidden="1" customHeight="1" x14ac:dyDescent="0.3">
      <c r="A32" s="457">
        <v>13</v>
      </c>
      <c r="B32" s="457" t="str">
        <f>'[3]13 Nguyễn Chí Tâm'!E8</f>
        <v>Ông Nguyễn Chí Tâm - tài sản xây dựng trên thửa 48 tờ 193 (Bà Đỗ Thị Lạ nhận thừa kế QSDĐ hộ ông Nguyễn Văn Vĩnh)</v>
      </c>
      <c r="C32" s="457" t="str">
        <f>'[3]13 Nguyễn Chí Tâm'!E9</f>
        <v>056084006559</v>
      </c>
      <c r="D32" s="457" t="str">
        <f>'[3]13 Nguyễn Chí Tâm'!E11</f>
        <v>0349477043</v>
      </c>
      <c r="E32" s="458"/>
      <c r="F32" s="458"/>
      <c r="G32" s="458"/>
      <c r="H32" s="459"/>
      <c r="I32" s="460"/>
      <c r="J32" s="459"/>
      <c r="K32" s="461"/>
      <c r="L32" s="460"/>
      <c r="M32" s="462"/>
      <c r="N32" s="459"/>
      <c r="O32" s="459"/>
      <c r="P32" s="460"/>
      <c r="Q32" s="460"/>
      <c r="R32" s="460"/>
      <c r="S32" s="466"/>
      <c r="T32" s="464"/>
      <c r="U32" s="464"/>
      <c r="V32" s="1607" t="str">
        <f>'[3]13 Nguyễn Chí Tâm'!E13</f>
        <v>Ông Nguyễn Chí Tâm - tài sản xây dựng trên thửa 48 tờ 193 (Bà Đỗ Thị Lạ nhận thừa kế QSDĐ hộ ông Nguyễn Văn Vĩnh)
Trong phạm vi thu hồi đất có công trình vật kiến trúc xây dựng 2011; 2014</v>
      </c>
      <c r="W32" s="1608"/>
      <c r="X32" s="1609"/>
    </row>
    <row r="33" spans="1:24" s="448" customFormat="1" ht="105.6" hidden="1" customHeight="1" x14ac:dyDescent="0.3">
      <c r="A33" s="1610">
        <v>14</v>
      </c>
      <c r="B33" s="1610" t="str">
        <f>'[3]14. Hoàng Thái Thanh'!E8</f>
        <v>Ông Hoàng Thái Thanh</v>
      </c>
      <c r="C33" s="1610" t="str">
        <f>'[3]14. Hoàng Thái Thanh'!E9</f>
        <v>044069009008</v>
      </c>
      <c r="D33" s="1610" t="str">
        <f>'[3]14. Hoàng Thái Thanh'!E11</f>
        <v>09.09.656.283</v>
      </c>
      <c r="E33" s="458">
        <f>'[3]14. Hoàng Thái Thanh'!B19</f>
        <v>200</v>
      </c>
      <c r="F33" s="458">
        <f>'[3]14. Hoàng Thái Thanh'!C19</f>
        <v>205</v>
      </c>
      <c r="G33" s="458">
        <f>'[3]7. Cao Duy Lương'!D29</f>
        <v>0</v>
      </c>
      <c r="H33" s="459">
        <f>'[3]14. Hoàng Thái Thanh'!H19</f>
        <v>1878</v>
      </c>
      <c r="I33" s="460">
        <f t="shared" si="0"/>
        <v>0</v>
      </c>
      <c r="J33" s="459">
        <f t="shared" si="1"/>
        <v>1878</v>
      </c>
      <c r="K33" s="461">
        <f>L33</f>
        <v>0</v>
      </c>
      <c r="L33" s="460">
        <v>0</v>
      </c>
      <c r="M33" s="462">
        <f>'[3]14. Hoàng Thái Thanh'!H19</f>
        <v>1878</v>
      </c>
      <c r="N33" s="459"/>
      <c r="O33" s="459"/>
      <c r="P33" s="460">
        <f t="shared" ref="P33:P96" si="4">Q33+R33</f>
        <v>0</v>
      </c>
      <c r="Q33" s="460">
        <v>0</v>
      </c>
      <c r="R33" s="460"/>
      <c r="S33" s="466" t="str">
        <f>'[3]14. Hoàng Thái Thanh'!K19</f>
        <v>Quốc lộ 1 đoạn từ Giáp Trường Mầm non ấp 6 đến Hết chùa Quảng Long
(vị trí 2)</v>
      </c>
      <c r="T33" s="464">
        <f>'[3]14. Hoàng Thái Thanh'!G19</f>
        <v>159000</v>
      </c>
      <c r="U33" s="464">
        <f t="shared" ref="U33:U96" si="5">ROUND(J33*T33+P33*T33,0)</f>
        <v>298602000</v>
      </c>
      <c r="V33" s="1612" t="str">
        <f>'[3]14. Hoàng Thái Thanh'!E15</f>
        <v>Thửa đất số 200, 201 và 186, tờ bản đồ số 205 (tờ bản đồ số 94 cũ) mục đích sử dụng đất: trồng cây lâu năm (CLN) và đất rừng sản xuất (RSX) được Văn phòng đăng ký đất đai tỉnh Đồng Nai cấp giấy chứng nhận quyền sử dụng đất thửa 186 số CY 230153 ngày 17/11/2020 cho ông Hoàng Thái Thanh. Đất sử dụng ổn định, không tranh chấp. Trong phạm vi thu hồi đất không có công trình vật kiến trúc.</v>
      </c>
      <c r="W33" s="1613"/>
      <c r="X33" s="1614"/>
    </row>
    <row r="34" spans="1:24" s="448" customFormat="1" ht="280.89999999999998" hidden="1" customHeight="1" x14ac:dyDescent="0.3">
      <c r="A34" s="1633"/>
      <c r="B34" s="1633"/>
      <c r="C34" s="1633"/>
      <c r="D34" s="1633"/>
      <c r="E34" s="458">
        <f>'[3]14. Hoàng Thái Thanh'!B20</f>
        <v>201</v>
      </c>
      <c r="F34" s="458">
        <f>'[3]14. Hoàng Thái Thanh'!C20</f>
        <v>205</v>
      </c>
      <c r="G34" s="458" t="e">
        <f>'[7]8. Ông Đinh Đức Anh'!D40</f>
        <v>#REF!</v>
      </c>
      <c r="H34" s="459">
        <f>'[3]14. Hoàng Thái Thanh'!H20</f>
        <v>2735.8</v>
      </c>
      <c r="I34" s="460">
        <f t="shared" si="0"/>
        <v>0</v>
      </c>
      <c r="J34" s="459">
        <f t="shared" si="1"/>
        <v>2735.8</v>
      </c>
      <c r="K34" s="461"/>
      <c r="L34" s="460">
        <v>0</v>
      </c>
      <c r="M34" s="462">
        <f>'[3]14. Hoàng Thái Thanh'!H20</f>
        <v>2735.8</v>
      </c>
      <c r="N34" s="459"/>
      <c r="O34" s="459"/>
      <c r="P34" s="460">
        <f t="shared" si="4"/>
        <v>0</v>
      </c>
      <c r="Q34" s="460">
        <v>0</v>
      </c>
      <c r="R34" s="460"/>
      <c r="S34" s="467" t="str">
        <f>'[3]14. Hoàng Thái Thanh'!K20</f>
        <v>Các tuyến đường giao thông không đấu nối trực tiếp và thông ra Đường tỉnh 779 (đường Xuân Tâm - Xuân Đông) đoạn từ Hết kho xưởng (Nguyễn Sáng) đến Ranh giới xã Xuân Hòa có hiện trạng là đường nhựa, bê tông xi măng:
- Có bề rộng từ ≥3m đến &lt;5m, cách đường giao thông &gt;1.000m.
- Có bề rộng &lt;3m, cách đường giao thông &gt;200m.
(vị trí 1)</v>
      </c>
      <c r="T34" s="464">
        <f>'[3]14. Hoàng Thái Thanh'!G20</f>
        <v>220000</v>
      </c>
      <c r="U34" s="464">
        <f t="shared" si="5"/>
        <v>601876000</v>
      </c>
      <c r="V34" s="1640"/>
      <c r="W34" s="1641"/>
      <c r="X34" s="1642"/>
    </row>
    <row r="35" spans="1:24" s="448" customFormat="1" ht="287.45" hidden="1" customHeight="1" x14ac:dyDescent="0.3">
      <c r="A35" s="1611"/>
      <c r="B35" s="1611"/>
      <c r="C35" s="1611"/>
      <c r="D35" s="1611"/>
      <c r="E35" s="458">
        <f>'[3]14. Hoàng Thái Thanh'!B21</f>
        <v>186</v>
      </c>
      <c r="F35" s="458">
        <f>'[3]14. Hoàng Thái Thanh'!C21</f>
        <v>205</v>
      </c>
      <c r="G35" s="458" t="e">
        <f>'[7]8. Ông Đinh Đức Anh'!D41</f>
        <v>#REF!</v>
      </c>
      <c r="H35" s="459">
        <f>'[3]14. Hoàng Thái Thanh'!H21</f>
        <v>3311.2</v>
      </c>
      <c r="I35" s="460">
        <f t="shared" si="0"/>
        <v>0</v>
      </c>
      <c r="J35" s="459">
        <f t="shared" si="1"/>
        <v>3311.2</v>
      </c>
      <c r="K35" s="461">
        <v>0</v>
      </c>
      <c r="L35" s="460">
        <v>0</v>
      </c>
      <c r="M35" s="462"/>
      <c r="N35" s="459">
        <f>'[3]14. Hoàng Thái Thanh'!H21</f>
        <v>3311.2</v>
      </c>
      <c r="O35" s="459"/>
      <c r="P35" s="460">
        <f t="shared" si="4"/>
        <v>0</v>
      </c>
      <c r="Q35" s="460">
        <v>0</v>
      </c>
      <c r="R35" s="460"/>
      <c r="S35" s="467" t="str">
        <f>'[3]14. Hoàng Thái Thanh'!K21</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35" s="464">
        <f>'[3]14. Hoàng Thái Thanh'!G21</f>
        <v>140000</v>
      </c>
      <c r="U35" s="464">
        <f t="shared" si="5"/>
        <v>463568000</v>
      </c>
      <c r="V35" s="1615"/>
      <c r="W35" s="1616"/>
      <c r="X35" s="1617"/>
    </row>
    <row r="36" spans="1:24" s="448" customFormat="1" ht="241.15" hidden="1" customHeight="1" x14ac:dyDescent="0.3">
      <c r="A36" s="457">
        <v>15</v>
      </c>
      <c r="B36" s="457" t="str">
        <f>'[3]15. Nguyễn Văn Đức'!E8</f>
        <v>Ông Nguyễn Văn Đức (là người đại diện của những người thừa kế quyền sử dụng đất)</v>
      </c>
      <c r="C36" s="457" t="str">
        <f>'[3]15. Nguyễn Văn Đức'!E9</f>
        <v>056059000285</v>
      </c>
      <c r="D36" s="457" t="str">
        <f>'[3]15. Nguyễn Văn Đức'!E11</f>
        <v>0945844152 (Phượng) - 0901293303 (Đức)</v>
      </c>
      <c r="E36" s="458">
        <f>'[3]15. Nguyễn Văn Đức'!B19</f>
        <v>28</v>
      </c>
      <c r="F36" s="458">
        <f>'[3]15. Nguyễn Văn Đức'!C19</f>
        <v>193</v>
      </c>
      <c r="G36" s="458" t="e">
        <f>'[7]8. Ông Đinh Đức Anh'!D42</f>
        <v>#REF!</v>
      </c>
      <c r="H36" s="459">
        <f>'[3]15. Nguyễn Văn Đức'!H19</f>
        <v>99.8</v>
      </c>
      <c r="I36" s="460">
        <f t="shared" si="0"/>
        <v>0</v>
      </c>
      <c r="J36" s="459">
        <f t="shared" si="1"/>
        <v>99.8</v>
      </c>
      <c r="K36" s="461">
        <f>L36</f>
        <v>0</v>
      </c>
      <c r="L36" s="460">
        <v>0</v>
      </c>
      <c r="M36" s="462">
        <f>'[3]15. Nguyễn Văn Đức'!H19</f>
        <v>99.8</v>
      </c>
      <c r="N36" s="459"/>
      <c r="O36" s="459"/>
      <c r="P36" s="460">
        <f t="shared" si="4"/>
        <v>0</v>
      </c>
      <c r="Q36" s="460">
        <v>0</v>
      </c>
      <c r="R36" s="460"/>
      <c r="S36" s="463" t="str">
        <f>'[3]15. Nguyễn Văn Đức'!K19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36" s="464">
        <f>'[3]15. Nguyễn Văn Đức'!G19</f>
        <v>380000</v>
      </c>
      <c r="U36" s="464">
        <f t="shared" si="5"/>
        <v>37924000</v>
      </c>
      <c r="V36" s="1607" t="str">
        <f>'[3]15. Nguyễn Văn Đức'!E15</f>
        <v>Thửa đất số 28 tờ bản đồ số 193 (tờ bản đồ số 82 xã Xuân Tâm cũ), mục đích sử dụng đất: đất ở tại nông thôn (ONT) và trồng cây lâu năm(CLN) được UBND huyện Xuân Lộc cấp giấy chứng nhận quyền sử dụng đất số BU 237241 ngày 30/06/2014 cho ông Nguyễn Văn Đức. Đất sử dụng ổn định, không tranh chấp.
Trong phạm vi thu hồi đất có công trình vật kiến trúc xây dựng 2/2014</v>
      </c>
      <c r="W36" s="1608"/>
      <c r="X36" s="1609"/>
    </row>
    <row r="37" spans="1:24" s="448" customFormat="1" ht="105.6" hidden="1" customHeight="1" x14ac:dyDescent="0.3">
      <c r="A37" s="1610">
        <v>16</v>
      </c>
      <c r="B37" s="1610" t="str">
        <f>'[3]16. Trần Văn Quang'!E8</f>
        <v>Ông Trần Văn Quang</v>
      </c>
      <c r="C37" s="1610" t="str">
        <f>'[3]16. Trần Văn Quang'!E9</f>
        <v>048061000218</v>
      </c>
      <c r="D37" s="1610" t="str">
        <f>'[3]16. Trần Văn Quang'!E11</f>
        <v>03.67.038.665</v>
      </c>
      <c r="E37" s="458">
        <f>'[3]16. Trần Văn Quang'!B19</f>
        <v>2</v>
      </c>
      <c r="F37" s="458">
        <f>'[3]16. Trần Văn Quang'!C19</f>
        <v>206</v>
      </c>
      <c r="G37" s="458">
        <f>'[3]7. Cao Duy Lương'!D33</f>
        <v>0</v>
      </c>
      <c r="H37" s="459">
        <f>'[3]16. Trần Văn Quang'!H19</f>
        <v>5.2</v>
      </c>
      <c r="I37" s="460">
        <f t="shared" si="0"/>
        <v>0</v>
      </c>
      <c r="J37" s="459">
        <f t="shared" si="1"/>
        <v>5.2</v>
      </c>
      <c r="K37" s="461">
        <f>L37</f>
        <v>5.2</v>
      </c>
      <c r="L37" s="460">
        <f>'[3]16. Trần Văn Quang'!H19</f>
        <v>5.2</v>
      </c>
      <c r="M37" s="462">
        <f>'[3]14. Hoàng Thái Thanh'!H23</f>
        <v>0</v>
      </c>
      <c r="N37" s="459"/>
      <c r="O37" s="459"/>
      <c r="P37" s="460">
        <f t="shared" si="4"/>
        <v>0</v>
      </c>
      <c r="Q37" s="460">
        <v>0</v>
      </c>
      <c r="R37" s="460"/>
      <c r="S37" s="466" t="str">
        <f>'[3]16. Trần Văn Quang'!K19</f>
        <v>Quốc lộ 1 đoạn từ Giáp Trường Mầm non ấp 6 đến Hết chùa Quảng Long
(vị trí 1)</v>
      </c>
      <c r="T37" s="464">
        <f>'[3]16. Trần Văn Quang'!G19</f>
        <v>159000</v>
      </c>
      <c r="U37" s="464">
        <f t="shared" si="5"/>
        <v>826800</v>
      </c>
      <c r="V37" s="1612" t="str">
        <f>'[3]16. Trần Văn Quang'!E15</f>
        <v>Thửa đất số 2, tờ bản đồ số 206 (tờ bản đồ 95 xã Xuân Tâm cũ), mục đích sử dụng đất: đất trồng lúa nước còn lại (LUK) được Văn phòng đăng ký đất đai tỉnh Đồng Nai cấp giấy chứng nhận quyền sử dụng đất số DO 205694 ngày 27/06/2024 cho ông Trần Văn Quang. Đất sử dụng ổn định, không tranh chấp.
	Thửa đất số 460, tờ bản đồ số 206 (thuộc thửa đất số 771, tờ bản đồ số 15 cũ xã Xuân Tâm cũ), mục đích sử dụng đất: đất trồng cây hằng năm khác (HNK) chưa được cấp giấy CNQSD đất, có nguồn gốc do ông Trần Văn Quang khai phá năm 1983 sử dụng đến nay. Đất sử dụng ổn định, không tranh chấp.
	Thửa đất số 50, tờ bản đồ số 193 (tờ bản đồ 82 xã Xuân Tâm cũ), mục đích sử dụng đất: đất ở tại nông thôn (ONT) và đất trồng cây lâu năm (CLN) được Văn phòng đăng ký đất đai tỉnh Đồng Nai cấp giấy chứng nhận quyền sử dụng đất số AA 01018521 ngày 10/03/2025 cho ông Trần Văn Quang. Đất sử dụng ổn định, không tranh chấp. Trong phạm vi thu hồi đất không có công trình vật kiến trúc.</v>
      </c>
      <c r="W37" s="1613"/>
      <c r="X37" s="1614"/>
    </row>
    <row r="38" spans="1:24" s="448" customFormat="1" ht="173.45" hidden="1" customHeight="1" x14ac:dyDescent="0.3">
      <c r="A38" s="1633"/>
      <c r="B38" s="1633"/>
      <c r="C38" s="1633"/>
      <c r="D38" s="1633"/>
      <c r="E38" s="458">
        <f>'[3]16. Trần Văn Quang'!B20</f>
        <v>460</v>
      </c>
      <c r="F38" s="458">
        <f>'[3]16. Trần Văn Quang'!C20</f>
        <v>206</v>
      </c>
      <c r="G38" s="458" t="e">
        <f>'[7]8. Ông Đinh Đức Anh'!D44</f>
        <v>#REF!</v>
      </c>
      <c r="H38" s="459">
        <f>'[3]16. Trần Văn Quang'!H20</f>
        <v>256.7</v>
      </c>
      <c r="I38" s="460">
        <f t="shared" si="0"/>
        <v>0</v>
      </c>
      <c r="J38" s="459">
        <f t="shared" si="1"/>
        <v>256.7</v>
      </c>
      <c r="K38" s="461">
        <f>'[3]16. Trần Văn Quang'!H20</f>
        <v>256.7</v>
      </c>
      <c r="L38" s="460">
        <v>0</v>
      </c>
      <c r="M38" s="462"/>
      <c r="N38" s="459"/>
      <c r="O38" s="459"/>
      <c r="P38" s="460">
        <f t="shared" si="4"/>
        <v>0</v>
      </c>
      <c r="Q38" s="460">
        <v>0</v>
      </c>
      <c r="R38" s="460"/>
      <c r="S38" s="466" t="str">
        <f>'[3]16. Trần Văn Quang'!K20</f>
        <v>Quốc lộ 1 đoạn từ Giáp Trường Mầm non ấp 6 đến Hết chùa Quảng Long
(vị trí 1)</v>
      </c>
      <c r="T38" s="464">
        <f>'[3]16. Trần Văn Quang'!G20</f>
        <v>159000</v>
      </c>
      <c r="U38" s="464">
        <f t="shared" si="5"/>
        <v>40815300</v>
      </c>
      <c r="V38" s="1640"/>
      <c r="W38" s="1641"/>
      <c r="X38" s="1642"/>
    </row>
    <row r="39" spans="1:24" s="448" customFormat="1" ht="228.6" hidden="1" customHeight="1" x14ac:dyDescent="0.3">
      <c r="A39" s="1611"/>
      <c r="B39" s="1611"/>
      <c r="C39" s="1611"/>
      <c r="D39" s="1611"/>
      <c r="E39" s="458">
        <f>'[3]16. Trần Văn Quang'!B21</f>
        <v>50</v>
      </c>
      <c r="F39" s="458">
        <f>'[3]16. Trần Văn Quang'!C21</f>
        <v>193</v>
      </c>
      <c r="G39" s="458">
        <f>'[7]8. Ông Đinh Đức Anh'!D45</f>
        <v>0</v>
      </c>
      <c r="H39" s="459">
        <f>'[3]16. Trần Văn Quang'!H21</f>
        <v>7.4</v>
      </c>
      <c r="I39" s="460">
        <f t="shared" si="0"/>
        <v>0</v>
      </c>
      <c r="J39" s="459">
        <f t="shared" si="1"/>
        <v>7.4</v>
      </c>
      <c r="K39" s="461">
        <v>0</v>
      </c>
      <c r="L39" s="460">
        <v>0</v>
      </c>
      <c r="M39" s="462">
        <f>'[3]16. Trần Văn Quang'!H21</f>
        <v>7.4</v>
      </c>
      <c r="N39" s="459"/>
      <c r="O39" s="459"/>
      <c r="P39" s="460">
        <f t="shared" si="4"/>
        <v>0</v>
      </c>
      <c r="Q39" s="460">
        <v>0</v>
      </c>
      <c r="R39" s="460"/>
      <c r="S39" s="466" t="str">
        <f>'[3]16. Trần Văn Quang'!K21</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39" s="464">
        <f>'[3]16. Trần Văn Quang'!G21</f>
        <v>380000</v>
      </c>
      <c r="U39" s="464">
        <f t="shared" si="5"/>
        <v>2812000</v>
      </c>
      <c r="V39" s="1615"/>
      <c r="W39" s="1616"/>
      <c r="X39" s="1617"/>
    </row>
    <row r="40" spans="1:24" s="448" customFormat="1" ht="241.15" hidden="1" customHeight="1" x14ac:dyDescent="0.3">
      <c r="A40" s="457">
        <v>17</v>
      </c>
      <c r="B40" s="457" t="str">
        <f>'[3]17. Trần Văn Sang'!E8</f>
        <v>Ông Trần Văn Sang và bà Nguyễn Thị Huệ</v>
      </c>
      <c r="C40" s="457" t="str">
        <f>'[3]17. Trần Văn Sang'!E9</f>
        <v>093171001485</v>
      </c>
      <c r="D40" s="457" t="str">
        <f>'[3]17. Trần Văn Sang'!E11</f>
        <v>03.82.214.619</v>
      </c>
      <c r="E40" s="458">
        <f>'[3]17. Trần Văn Sang'!B19</f>
        <v>54</v>
      </c>
      <c r="F40" s="458">
        <f>'[3]17. Trần Văn Sang'!C19</f>
        <v>205</v>
      </c>
      <c r="G40" s="458" t="e">
        <f>'[7]8. Ông Đinh Đức Anh'!D46</f>
        <v>#REF!</v>
      </c>
      <c r="H40" s="459">
        <f>'[3]17. Trần Văn Sang'!H19</f>
        <v>18.5</v>
      </c>
      <c r="I40" s="460">
        <f t="shared" si="0"/>
        <v>0</v>
      </c>
      <c r="J40" s="459">
        <f t="shared" si="1"/>
        <v>18.5</v>
      </c>
      <c r="K40" s="461">
        <f>L40</f>
        <v>18.5</v>
      </c>
      <c r="L40" s="460">
        <f>'[3]17. Trần Văn Sang'!H19</f>
        <v>18.5</v>
      </c>
      <c r="M40" s="462"/>
      <c r="N40" s="459"/>
      <c r="O40" s="459"/>
      <c r="P40" s="460">
        <f t="shared" si="4"/>
        <v>0</v>
      </c>
      <c r="Q40" s="460">
        <v>0</v>
      </c>
      <c r="R40" s="460"/>
      <c r="S40" s="463" t="str">
        <f>'[3]17. Trần Văn Sang'!K19</f>
        <v>Quốc lộ 1 đoạn từ Giáp Trường Mầm non ấp 6 đến Hết chùa Quảng Long
(vị trí 1)</v>
      </c>
      <c r="T40" s="464">
        <f>'[3]17. Trần Văn Sang'!G19</f>
        <v>159000</v>
      </c>
      <c r="U40" s="464">
        <f t="shared" si="5"/>
        <v>2941500</v>
      </c>
      <c r="V40" s="1607" t="str">
        <f>'[3]17. Trần Văn Sang'!E15</f>
        <v xml:space="preserve"> Thửa đất số 54, tờ bản đồ số 205 (thuộc thửa đất số 1254, tờ bản đồ 15 xã Xuân Tâm cũ,mục đích sử dụng đất: đất trồng lúa nước còn lại (LUK) được UBND huyện Xuân Lộc cấp giấy chứng nhận quyền sử dụng đất số BG 537696 ngày 05/06/2012 cho ông Trần Văn Sang và bà Nguyễn Thị Huệ. Đất sử dụng ổn định, không tranh chấp.Trong phạm vi thu hồi đất không có công trình vật kiến trúc.</v>
      </c>
      <c r="W40" s="1608"/>
      <c r="X40" s="1609"/>
    </row>
    <row r="41" spans="1:24" s="448" customFormat="1" ht="231.6" hidden="1" customHeight="1" x14ac:dyDescent="0.3">
      <c r="A41" s="1610">
        <v>18</v>
      </c>
      <c r="B41" s="1610" t="str">
        <f>'[3]18. Trần Thị Tấn'!E8</f>
        <v>Bà Trần Thị Tấn</v>
      </c>
      <c r="C41" s="1610" t="str">
        <f>'[3]18. Trần Thị Tấn'!E9</f>
        <v>049152007168</v>
      </c>
      <c r="D41" s="1610" t="str">
        <f>'[3]18. Trần Thị Tấn'!E11</f>
        <v>0933590387</v>
      </c>
      <c r="E41" s="458">
        <f>'[3]18. Trần Thị Tấn'!B19</f>
        <v>71</v>
      </c>
      <c r="F41" s="458">
        <f>'[3]18. Trần Thị Tấn'!C19</f>
        <v>180</v>
      </c>
      <c r="G41" s="458">
        <f>'[3]7. Cao Duy Lương'!D37</f>
        <v>0</v>
      </c>
      <c r="H41" s="459">
        <f>'[3]18. Trần Thị Tấn'!H19</f>
        <v>446.6</v>
      </c>
      <c r="I41" s="460">
        <f t="shared" si="0"/>
        <v>0</v>
      </c>
      <c r="J41" s="459">
        <f t="shared" si="1"/>
        <v>446.6</v>
      </c>
      <c r="K41" s="461">
        <f>L41</f>
        <v>446.6</v>
      </c>
      <c r="L41" s="460">
        <f>'[3]18. Trần Thị Tấn'!H19</f>
        <v>446.6</v>
      </c>
      <c r="M41" s="462"/>
      <c r="N41" s="459"/>
      <c r="O41" s="459"/>
      <c r="P41" s="460">
        <f t="shared" si="4"/>
        <v>0</v>
      </c>
      <c r="Q41" s="460">
        <v>0</v>
      </c>
      <c r="R41" s="460"/>
      <c r="S41" s="467" t="str">
        <f>'[3]18. Trần Thị Tấn'!K19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từ &gt;500m đến ≤1.000m
(vị trí 1)</v>
      </c>
      <c r="T41" s="464">
        <f>'[3]18. Trần Thị Tấn'!G19</f>
        <v>310000</v>
      </c>
      <c r="U41" s="464">
        <f t="shared" si="5"/>
        <v>138446000</v>
      </c>
      <c r="V41" s="1612" t="str">
        <f>'[3]18. Trần Thị Tấn'!E15</f>
        <v>Thửa 71 tờ 180 (tờ bản đồ 69 xã Xuân Tâm cũ) đã được cấp giấy CNQSDĐ cho Bà Trần Thị Tấn số AA 07687719 cấp ngày 18/4/2026, mục đích sử dụng LUK. Hiện sử dụng ổn định không tranh chấp. 
Thửa 70 tờ 180 (tờ bản đồ 69 xã Xuân Tâm cũ) đã được cấp giấy CNQSDĐ cho Bà Trần Thị Tấn số AA 07687720 cấp ngày 18/4/2026, mục đích sử dụng LUK. Hiện sử dụng ổn định không tranh chấp.
 Thửa 225 tờ 180 (tờ bản đồ 37 xã Xuân Tâm cũ) chưa được cấp giấy CNQSDĐ, Phần diện tích đất nằm trong dự án có nguồn gốc phục hoá năm 2000, mục đích sử dụng CLN. Hiện sử dụng ổn định không tranh chấp. 
Trong phạm vi thu hồi đất có công trình vật kiến trúc xây dựng 2023</v>
      </c>
      <c r="W41" s="1613"/>
      <c r="X41" s="1614"/>
    </row>
    <row r="42" spans="1:24" s="448" customFormat="1" ht="97.15" hidden="1" customHeight="1" x14ac:dyDescent="0.3">
      <c r="A42" s="1633"/>
      <c r="B42" s="1633"/>
      <c r="C42" s="1633"/>
      <c r="D42" s="1633"/>
      <c r="E42" s="458">
        <f>'[3]18. Trần Thị Tấn'!B20</f>
        <v>70</v>
      </c>
      <c r="F42" s="458">
        <f>'[3]18. Trần Thị Tấn'!C20</f>
        <v>180</v>
      </c>
      <c r="G42" s="458" t="e">
        <f>'[7]8. Ông Đinh Đức Anh'!D48</f>
        <v>#REF!</v>
      </c>
      <c r="H42" s="459">
        <f>'[3]18. Trần Thị Tấn'!H20</f>
        <v>416.5</v>
      </c>
      <c r="I42" s="460">
        <f t="shared" si="0"/>
        <v>0</v>
      </c>
      <c r="J42" s="459">
        <f t="shared" si="1"/>
        <v>416.5</v>
      </c>
      <c r="K42" s="461">
        <f>L42</f>
        <v>416.5</v>
      </c>
      <c r="L42" s="460">
        <f>'[3]18. Trần Thị Tấn'!H20</f>
        <v>416.5</v>
      </c>
      <c r="M42" s="462"/>
      <c r="N42" s="459"/>
      <c r="O42" s="459"/>
      <c r="P42" s="460">
        <f t="shared" si="4"/>
        <v>0</v>
      </c>
      <c r="Q42" s="460">
        <v>0</v>
      </c>
      <c r="R42" s="460"/>
      <c r="S42" s="466" t="str">
        <f>'[3]18. Trần Thị Tấn'!K20</f>
        <v>Quốc lộ 1 đoạn từ Giáp Trường Mầm non ấp 6 đến Hết chùa Quảng Long
(vị trí 1)</v>
      </c>
      <c r="T42" s="464">
        <f>'[3]18. Trần Thị Tấn'!G20</f>
        <v>159000</v>
      </c>
      <c r="U42" s="464">
        <f t="shared" si="5"/>
        <v>66223500</v>
      </c>
      <c r="V42" s="1640"/>
      <c r="W42" s="1641"/>
      <c r="X42" s="1642"/>
    </row>
    <row r="43" spans="1:24" s="448" customFormat="1" ht="84" hidden="1" customHeight="1" x14ac:dyDescent="0.3">
      <c r="A43" s="1611"/>
      <c r="B43" s="1611"/>
      <c r="C43" s="1611"/>
      <c r="D43" s="1611"/>
      <c r="E43" s="458">
        <f>'[3]18. Trần Thị Tấn'!B21</f>
        <v>225</v>
      </c>
      <c r="F43" s="458">
        <f>'[3]18. Trần Thị Tấn'!C21</f>
        <v>180</v>
      </c>
      <c r="G43" s="458" t="e">
        <f>'[7]8. Ông Đinh Đức Anh'!D49</f>
        <v>#REF!</v>
      </c>
      <c r="H43" s="459">
        <f>'[3]18. Trần Thị Tấn'!H21</f>
        <v>764.8</v>
      </c>
      <c r="I43" s="460">
        <f t="shared" si="0"/>
        <v>0</v>
      </c>
      <c r="J43" s="459">
        <f t="shared" si="1"/>
        <v>764.8</v>
      </c>
      <c r="K43" s="461">
        <v>0</v>
      </c>
      <c r="L43" s="460">
        <v>0</v>
      </c>
      <c r="M43" s="462">
        <f>'[3]18. Trần Thị Tấn'!H21</f>
        <v>764.8</v>
      </c>
      <c r="N43" s="459"/>
      <c r="O43" s="459"/>
      <c r="P43" s="460">
        <f t="shared" si="4"/>
        <v>0</v>
      </c>
      <c r="Q43" s="460">
        <v>0</v>
      </c>
      <c r="R43" s="460"/>
      <c r="S43" s="466" t="str">
        <f>'[3]18. Trần Thị Tấn'!K21</f>
        <v>Quốc lộ 1 đoạn từ Giáp Trường Mầm non ấp 6 đến Hết chùa Quảng Long 
(vị trí)</v>
      </c>
      <c r="T43" s="464">
        <f>'[3]18. Trần Thị Tấn'!G21</f>
        <v>159000</v>
      </c>
      <c r="U43" s="464">
        <f t="shared" si="5"/>
        <v>121603200</v>
      </c>
      <c r="V43" s="1615"/>
      <c r="W43" s="1616"/>
      <c r="X43" s="1617"/>
    </row>
    <row r="44" spans="1:24" s="448" customFormat="1" ht="210.75" hidden="1" customHeight="1" x14ac:dyDescent="0.3">
      <c r="A44" s="1602">
        <v>19</v>
      </c>
      <c r="B44" s="1602" t="str">
        <f>'[3]19. Nguyễn Xuân Cương'!E8</f>
        <v>Ông Nguyễn Xuân Cương và bà Lê Thị Thủy Tiên</v>
      </c>
      <c r="C44" s="1602" t="str">
        <f>'[3]19. Nguyễn Xuân Cương'!E9</f>
        <v>052164001062</v>
      </c>
      <c r="D44" s="1602" t="str">
        <f>'[3]19. Nguyễn Xuân Cương'!E11</f>
        <v>0396094715</v>
      </c>
      <c r="E44" s="458">
        <f>'[3]19. Nguyễn Xuân Cương'!B19</f>
        <v>6</v>
      </c>
      <c r="F44" s="458">
        <f>'[3]19. Nguyễn Xuân Cương'!C19</f>
        <v>193</v>
      </c>
      <c r="G44" s="458">
        <f>'[3]7. Cao Duy Lương'!D40</f>
        <v>0</v>
      </c>
      <c r="H44" s="459">
        <f>'[3]19. Nguyễn Xuân Cương'!H19</f>
        <v>148.6</v>
      </c>
      <c r="I44" s="460">
        <f t="shared" si="0"/>
        <v>0</v>
      </c>
      <c r="J44" s="459">
        <f t="shared" si="1"/>
        <v>148.6</v>
      </c>
      <c r="K44" s="461">
        <f>L44</f>
        <v>0</v>
      </c>
      <c r="L44" s="460">
        <v>0</v>
      </c>
      <c r="M44" s="462">
        <f>H44</f>
        <v>148.6</v>
      </c>
      <c r="N44" s="459"/>
      <c r="O44" s="459"/>
      <c r="P44" s="460">
        <f t="shared" si="4"/>
        <v>0</v>
      </c>
      <c r="Q44" s="460">
        <v>0</v>
      </c>
      <c r="R44" s="460"/>
      <c r="S44" s="463" t="str">
        <f>'[3]19. Nguyễn Xuân Cương'!K19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v>
      </c>
      <c r="T44" s="464">
        <f>'[3]19. Nguyễn Xuân Cương'!G19</f>
        <v>380000</v>
      </c>
      <c r="U44" s="464">
        <f t="shared" si="5"/>
        <v>56468000</v>
      </c>
      <c r="V44" s="1604" t="str">
        <f>'[3]19. Nguyễn Xuân Cương'!E15</f>
        <v>Thửa đất số 6, tờ bản đồ số 193( tờ bản đồ số 82 xã Xuân Tâm cũ), mục đích sử dụng đất: đất ở nông thôn(ONT) và đất trồng cây lâu năm(CLN) được Sở Tài nguyên và Môi trường tỉnh Đồng Nai cấp giấy chứng nhận quyền sử dụng đất số CH 228202 ngày 04/04/2017 cho ông Nguyễn Xuân Cương và bà Lê Thị Thủy Tiên. Đất sử dụng ổn định, không tranh chấp. 
Thửa đất số 11, tờ bản đồ số 193( tờ bản đồ số 82 xã Xuân Tâm cũ), mục đích sử dụng đất: đất ở nông thôn(ONT) và đất trồng cây lâu năm(CLN) được Sở Tài Nguyên và Môi trường tỉnh Đồng Nai cấp giấy chứng nhận quyền sử dụng đất số DB 375701 ngày 12/04/2021 cho ông Nguyễn Xuân Cương và bà Lê Thị Thủy Tiên. Đất sử dụng ổn định, không tranh chấpTrong phạm vi thu hồi đất có công trình vật kiến trúc xây dựng 1993</v>
      </c>
      <c r="W44" s="1604"/>
      <c r="X44" s="1604"/>
    </row>
    <row r="45" spans="1:24" s="448" customFormat="1" ht="97.15" hidden="1" customHeight="1" x14ac:dyDescent="0.3">
      <c r="A45" s="1602"/>
      <c r="B45" s="1602"/>
      <c r="C45" s="1602"/>
      <c r="D45" s="1602"/>
      <c r="E45" s="458">
        <f>'[3]19. Nguyễn Xuân Cương'!B20</f>
        <v>11</v>
      </c>
      <c r="F45" s="458">
        <f>'[3]19. Nguyễn Xuân Cương'!C20</f>
        <v>193</v>
      </c>
      <c r="G45" s="458" t="e">
        <f>'[7]8. Ông Đinh Đức Anh'!D51</f>
        <v>#REF!</v>
      </c>
      <c r="H45" s="459">
        <f>'[3]19. Nguyễn Xuân Cương'!H20</f>
        <v>236.9</v>
      </c>
      <c r="I45" s="460">
        <f t="shared" si="0"/>
        <v>0</v>
      </c>
      <c r="J45" s="459">
        <f t="shared" si="1"/>
        <v>236.9</v>
      </c>
      <c r="K45" s="461">
        <f>L45</f>
        <v>0</v>
      </c>
      <c r="L45" s="460">
        <f>'[3]18. Trần Thị Tấn'!H23</f>
        <v>0</v>
      </c>
      <c r="M45" s="462">
        <f>H45</f>
        <v>236.9</v>
      </c>
      <c r="N45" s="459"/>
      <c r="O45" s="459"/>
      <c r="P45" s="460">
        <f t="shared" si="4"/>
        <v>0</v>
      </c>
      <c r="Q45" s="460">
        <v>0</v>
      </c>
      <c r="R45" s="460"/>
      <c r="S45" s="1603" t="str">
        <f>'[3]19. Nguyễn Xuân Cương'!K20</f>
        <v>Quốc lộ 1 đoạn từ Giáp Trường Mầm non ấp 6 đến Hết chùa Quảng Long
(vị trí)</v>
      </c>
      <c r="T45" s="464">
        <f>'[3]19. Nguyễn Xuân Cương'!G20</f>
        <v>530000</v>
      </c>
      <c r="U45" s="464">
        <f t="shared" si="5"/>
        <v>125557000</v>
      </c>
      <c r="V45" s="1604"/>
      <c r="W45" s="1604"/>
      <c r="X45" s="1604"/>
    </row>
    <row r="46" spans="1:24" s="448" customFormat="1" ht="84" hidden="1" customHeight="1" x14ac:dyDescent="0.3">
      <c r="A46" s="1602"/>
      <c r="B46" s="1602"/>
      <c r="C46" s="1602"/>
      <c r="D46" s="1602"/>
      <c r="E46" s="458">
        <f>'[3]19. Nguyễn Xuân Cương'!B21</f>
        <v>11</v>
      </c>
      <c r="F46" s="458">
        <f>'[3]19. Nguyễn Xuân Cương'!C21</f>
        <v>193</v>
      </c>
      <c r="G46" s="458" t="e">
        <f>'[7]8. Ông Đinh Đức Anh'!D52</f>
        <v>#REF!</v>
      </c>
      <c r="H46" s="459"/>
      <c r="I46" s="460">
        <f>'[3]19. Nguyễn Xuân Cương'!H21</f>
        <v>35.999999999999972</v>
      </c>
      <c r="J46" s="462">
        <f t="shared" si="1"/>
        <v>0</v>
      </c>
      <c r="K46" s="461">
        <v>0</v>
      </c>
      <c r="L46" s="460">
        <v>0</v>
      </c>
      <c r="M46" s="462"/>
      <c r="N46" s="459"/>
      <c r="O46" s="459"/>
      <c r="P46" s="460">
        <f t="shared" si="4"/>
        <v>35.999999999999972</v>
      </c>
      <c r="Q46" s="460">
        <f>I46</f>
        <v>35.999999999999972</v>
      </c>
      <c r="R46" s="460"/>
      <c r="S46" s="1603"/>
      <c r="T46" s="464">
        <f>'[3]19. Nguyễn Xuân Cương'!G21</f>
        <v>3500000</v>
      </c>
      <c r="U46" s="464">
        <f t="shared" si="5"/>
        <v>126000000</v>
      </c>
      <c r="V46" s="1604"/>
      <c r="W46" s="1604"/>
      <c r="X46" s="1604"/>
    </row>
    <row r="47" spans="1:24" s="448" customFormat="1" ht="209.25" hidden="1" customHeight="1" x14ac:dyDescent="0.3">
      <c r="A47" s="457">
        <v>20</v>
      </c>
      <c r="B47" s="457" t="str">
        <f>'[3]20. Nguyễn Thời Dũng'!E8</f>
        <v>Ông Nguyễn Thời Dũng cùng sử dụng đất với ông Hồ Quý</v>
      </c>
      <c r="C47" s="457" t="str">
        <f>'[3]20. Nguyễn Thời Dũng'!E9</f>
        <v>075075011439 - 046063011099</v>
      </c>
      <c r="D47" s="457" t="str">
        <f>'[3]20. Nguyễn Thời Dũng'!E11</f>
        <v>09.33.220903</v>
      </c>
      <c r="E47" s="458">
        <f>'[3]20. Nguyễn Thời Dũng'!B19</f>
        <v>78</v>
      </c>
      <c r="F47" s="458">
        <f>'[3]20. Nguyễn Thời Dũng'!C19</f>
        <v>193</v>
      </c>
      <c r="G47" s="458" t="e">
        <f>'[7]8. Ông Đinh Đức Anh'!D53</f>
        <v>#REF!</v>
      </c>
      <c r="H47" s="459">
        <f>'[3]20. Nguyễn Thời Dũng'!H19</f>
        <v>572.20000000000005</v>
      </c>
      <c r="I47" s="460">
        <f t="shared" ref="I47:I71" si="6">P47</f>
        <v>0</v>
      </c>
      <c r="J47" s="462">
        <f t="shared" si="1"/>
        <v>572.20000000000005</v>
      </c>
      <c r="K47" s="461"/>
      <c r="L47" s="460">
        <v>0</v>
      </c>
      <c r="M47" s="462">
        <f>H47</f>
        <v>572.20000000000005</v>
      </c>
      <c r="N47" s="459"/>
      <c r="O47" s="459"/>
      <c r="P47" s="460">
        <f t="shared" si="4"/>
        <v>0</v>
      </c>
      <c r="Q47" s="460">
        <v>0</v>
      </c>
      <c r="R47" s="460"/>
      <c r="S47" s="463" t="str">
        <f>'[3]20. Nguyễn Thời Dũng'!K19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47" s="464">
        <f>'[3]20. Nguyễn Thời Dũng'!G19</f>
        <v>380000</v>
      </c>
      <c r="U47" s="464">
        <f t="shared" si="5"/>
        <v>217436000</v>
      </c>
      <c r="V47" s="1607" t="str">
        <f>'[3]20. Nguyễn Thời Dũng'!E15</f>
        <v>Thửa 78 tờ 193 là tờ bản đồ 82 xã Xuân Tâm cũ đã được cấp giấy CNQSDĐ cho Ông Nguyễn Thời Dũng cùng sử dụng đất với ông Hồ Quý số DD 159214; DD 159213 cấp ngày 29/12/2021, mục đích sử dụng ONT+CLN. Hiện sử dụng ổn định không tranh chấp. Trong phạm vi thu hồi đất có công trình vật kiến trúc xây dựng 2024.</v>
      </c>
      <c r="W47" s="1608"/>
      <c r="X47" s="1609"/>
    </row>
    <row r="48" spans="1:24" s="448" customFormat="1" ht="209.25" hidden="1" customHeight="1" x14ac:dyDescent="0.3">
      <c r="A48" s="457">
        <v>21</v>
      </c>
      <c r="B48" s="457" t="str">
        <f>'[3]21. Trinh Quang Tiến'!E8</f>
        <v>Ông Trịnh Quang Tiến và bà Lê Thị Thúy Nga</v>
      </c>
      <c r="C48" s="457" t="str">
        <f>'[3]21. Trinh Quang Tiến'!E9</f>
        <v>049060004243 - 048166006466</v>
      </c>
      <c r="D48" s="457" t="str">
        <f>'[3]21. Trinh Quang Tiến'!E11</f>
        <v>0332352709</v>
      </c>
      <c r="E48" s="458">
        <f>'[3]21. Trinh Quang Tiến'!B19</f>
        <v>13</v>
      </c>
      <c r="F48" s="458">
        <f>'[3]21. Trinh Quang Tiến'!C19</f>
        <v>193</v>
      </c>
      <c r="G48" s="458" t="e">
        <f>'[7]8. Ông Đinh Đức Anh'!D54</f>
        <v>#REF!</v>
      </c>
      <c r="H48" s="459">
        <f>'[3]21. Trinh Quang Tiến'!H19</f>
        <v>42.3</v>
      </c>
      <c r="I48" s="460">
        <f t="shared" si="6"/>
        <v>0</v>
      </c>
      <c r="J48" s="462">
        <f t="shared" si="1"/>
        <v>42.3</v>
      </c>
      <c r="K48" s="461"/>
      <c r="L48" s="460">
        <v>0</v>
      </c>
      <c r="M48" s="462">
        <f>H48</f>
        <v>42.3</v>
      </c>
      <c r="N48" s="459"/>
      <c r="O48" s="459"/>
      <c r="P48" s="460">
        <f t="shared" si="4"/>
        <v>0</v>
      </c>
      <c r="Q48" s="460">
        <v>0</v>
      </c>
      <c r="R48" s="460"/>
      <c r="S48" s="463" t="str">
        <f>'[3]21. Trinh Quang Tiến'!K19</f>
        <v>Quốc lộ 1 đoạn từ Giáp Trường Mầm non ấp 6 đến Hết chùa Quảng Long
(vị trí 1)</v>
      </c>
      <c r="T48" s="464">
        <f>'[3]21. Trinh Quang Tiến'!G19</f>
        <v>530000</v>
      </c>
      <c r="U48" s="464">
        <f t="shared" si="5"/>
        <v>22419000</v>
      </c>
      <c r="V48" s="1607" t="str">
        <f>'[3]21. Trinh Quang Tiến'!E15</f>
        <v>Thửa đất số 13 tờ bản đồ số 193( tờ bản đồ 82 xã Xuân Tâm cũ), mục đích sử dụng đất: đất ở nông thôn(ONT) và trồng cây lâu năm(CLN) được Văn phòng đăng ký đất đai tỉnh Đồng Nai cấp giấy chứng nhận quyền sử dụng đất số DM 967699 ngày 11/12/2023 cho ông Trịnh Quang Tiến và bà Lê Thị Thúy Nga. Đất sử dụng ổn định, không tranh chấp.
Trong phạm vi thu hồi đất có công trình vật kiến trúc xây dựng 2005.</v>
      </c>
      <c r="W48" s="1608"/>
      <c r="X48" s="1609"/>
    </row>
    <row r="49" spans="1:24" s="448" customFormat="1" ht="264" hidden="1" customHeight="1" x14ac:dyDescent="0.3">
      <c r="A49" s="1610">
        <v>22</v>
      </c>
      <c r="B49" s="1610" t="str">
        <f>'[3]22. Bà Đậu Thị Khẩn'!E8</f>
        <v>Bà Đậu Thị Khẩn</v>
      </c>
      <c r="C49" s="1610" t="str">
        <f>'[3]22. Bà Đậu Thị Khẩn'!E9</f>
        <v>075157003090</v>
      </c>
      <c r="D49" s="1610" t="str">
        <f>'[3]22. Bà Đậu Thị Khẩn'!E11</f>
        <v>0901730325</v>
      </c>
      <c r="E49" s="458">
        <f>'[3]22. Bà Đậu Thị Khẩn'!B19</f>
        <v>232</v>
      </c>
      <c r="F49" s="458">
        <f>'[3]22. Bà Đậu Thị Khẩn'!C19</f>
        <v>205</v>
      </c>
      <c r="G49" s="458">
        <f>'[3]7. Cao Duy Lương'!D45</f>
        <v>0</v>
      </c>
      <c r="H49" s="459">
        <f>'[3]22. Bà Đậu Thị Khẩn'!H19</f>
        <v>2918.3</v>
      </c>
      <c r="I49" s="460">
        <f t="shared" si="6"/>
        <v>0</v>
      </c>
      <c r="J49" s="459">
        <f t="shared" si="1"/>
        <v>2918.3</v>
      </c>
      <c r="K49" s="461">
        <f>L49</f>
        <v>0</v>
      </c>
      <c r="L49" s="460">
        <v>0</v>
      </c>
      <c r="M49" s="462"/>
      <c r="N49" s="459">
        <f>H49</f>
        <v>2918.3</v>
      </c>
      <c r="O49" s="459"/>
      <c r="P49" s="460">
        <f t="shared" si="4"/>
        <v>0</v>
      </c>
      <c r="Q49" s="460">
        <v>0</v>
      </c>
      <c r="R49" s="460"/>
      <c r="S49" s="467" t="str">
        <f>'[3]22. Bà Đậu Thị Khẩn'!K19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49" s="464">
        <f>'[3]22. Bà Đậu Thị Khẩn'!G19</f>
        <v>140000</v>
      </c>
      <c r="U49" s="464">
        <f t="shared" si="5"/>
        <v>408562000</v>
      </c>
      <c r="V49" s="1612" t="str">
        <f>'[3]22. Bà Đậu Thị Khẩn'!E15</f>
        <v>Thửa đất số 232, tờ bản đồ số 205 (tờ bản đồ 94 xã Xuân Tâm cũ), mục đích sử dụng đất: đất rừng sản xuất (RSX) được Văn phòng đăng ký đất đai tỉnh Đồng Nai cấp giấy chứng nhận quyền sử dụng đất số DM 488745 ngày 15/11/2023 cho bà Đậu Thị Khẩn. Đất sử dụng ổn định, không tranh chấp.
 Thửa đất số 56, tờ bản đồ số 205 (tờ bản đồ 94 xã Xuân Tâm cũ), mục đích sử dụng đất: đất rừng sản xuất (RSX). Đất có nguồn gốc do bà Đậu Thị Khẩn khai phá năm 1988 sử dụng đến nay. Đất sử dụng ổn định, không tranh chấp.
 Thửa đất số 55, tờ bản đồ số 205 (tờ bản đồ 94 xã Xuân Tâm cũ), mục đích sử dụng đất: đất chuyên trồng lúa (LUC). Đất có nguồn gốc do bà Đậu Thị Khẩn khai phá năm 1988 sử dụng đến nay. Đất sử dụng ổn định, không tranh chấp.
 Thửa đất số 46, tờ bản đồ số 205 (tờ bản đồ 94 xã Xuân Tâm cũ), mục đích sử dụng đất: đất trồng cây lâu năm (CLN). Đất có nguồn gốc do bà Đậu Thị Khẩn khai phá năm 1988 sử dụng đến nay. Đất sử dụng ổn định, không tranh chấp.
Trong phạm vi thu hồi đất có công trình vật kiến trúc xây dựng 2024.</v>
      </c>
      <c r="W49" s="1613"/>
      <c r="X49" s="1614"/>
    </row>
    <row r="50" spans="1:24" s="448" customFormat="1" ht="231.6" hidden="1" customHeight="1" x14ac:dyDescent="0.3">
      <c r="A50" s="1633"/>
      <c r="B50" s="1633"/>
      <c r="C50" s="1633"/>
      <c r="D50" s="1633"/>
      <c r="E50" s="458">
        <f>'[3]22. Bà Đậu Thị Khẩn'!B20</f>
        <v>56</v>
      </c>
      <c r="F50" s="458">
        <f>'[3]22. Bà Đậu Thị Khẩn'!C20</f>
        <v>205</v>
      </c>
      <c r="G50" s="458">
        <f>'[3]7. Cao Duy Lương'!D46</f>
        <v>0</v>
      </c>
      <c r="H50" s="459">
        <f>'[3]22. Bà Đậu Thị Khẩn'!H20</f>
        <v>670.9</v>
      </c>
      <c r="I50" s="460">
        <f t="shared" si="6"/>
        <v>0</v>
      </c>
      <c r="J50" s="459">
        <f t="shared" si="1"/>
        <v>670.9</v>
      </c>
      <c r="K50" s="461">
        <f>L50</f>
        <v>0</v>
      </c>
      <c r="L50" s="460"/>
      <c r="M50" s="462"/>
      <c r="N50" s="459">
        <f>H50</f>
        <v>670.9</v>
      </c>
      <c r="O50" s="459"/>
      <c r="P50" s="460">
        <f t="shared" si="4"/>
        <v>0</v>
      </c>
      <c r="Q50" s="460">
        <v>0</v>
      </c>
      <c r="R50" s="460"/>
      <c r="S50" s="467" t="str">
        <f>'[3]22. Bà Đậu Thị Khẩn'!K20</f>
        <v>Quốc lộ 1 đoạn từ Giáp Trường Mầm non ấp 6 đến Hết chùa Quảng Long
(vị trí)</v>
      </c>
      <c r="T50" s="464">
        <f>'[3]22. Bà Đậu Thị Khẩn'!G20</f>
        <v>120000</v>
      </c>
      <c r="U50" s="464">
        <f t="shared" si="5"/>
        <v>80508000</v>
      </c>
      <c r="V50" s="1640"/>
      <c r="W50" s="1641"/>
      <c r="X50" s="1642"/>
    </row>
    <row r="51" spans="1:24" s="448" customFormat="1" ht="114" hidden="1" customHeight="1" x14ac:dyDescent="0.3">
      <c r="A51" s="1633"/>
      <c r="B51" s="1633"/>
      <c r="C51" s="1633"/>
      <c r="D51" s="1633"/>
      <c r="E51" s="458">
        <f>'[3]22. Bà Đậu Thị Khẩn'!B21</f>
        <v>55</v>
      </c>
      <c r="F51" s="458">
        <f>'[3]22. Bà Đậu Thị Khẩn'!C21</f>
        <v>205</v>
      </c>
      <c r="G51" s="458" t="e">
        <f>'[7]8. Ông Đinh Đức Anh'!D56</f>
        <v>#REF!</v>
      </c>
      <c r="H51" s="459">
        <f>'[3]22. Bà Đậu Thị Khẩn'!H21</f>
        <v>1857.4</v>
      </c>
      <c r="I51" s="460">
        <f t="shared" si="6"/>
        <v>0</v>
      </c>
      <c r="J51" s="459">
        <f t="shared" si="1"/>
        <v>1857.4</v>
      </c>
      <c r="K51" s="461">
        <f>L51</f>
        <v>1857.4</v>
      </c>
      <c r="L51" s="460">
        <f>H51</f>
        <v>1857.4</v>
      </c>
      <c r="M51" s="462"/>
      <c r="N51" s="459"/>
      <c r="O51" s="459"/>
      <c r="P51" s="460">
        <f t="shared" si="4"/>
        <v>0</v>
      </c>
      <c r="Q51" s="460">
        <v>0</v>
      </c>
      <c r="R51" s="460"/>
      <c r="S51" s="467" t="str">
        <f>'[3]22. Bà Đậu Thị Khẩn'!K21</f>
        <v>Quốc lộ 1 đoạn từ Giáp Trường Mầm non ấp 6 đến Hết chùa Quảng Long
(vị trí)</v>
      </c>
      <c r="T51" s="464">
        <f>'[3]22. Bà Đậu Thị Khẩn'!G21</f>
        <v>159000</v>
      </c>
      <c r="U51" s="464">
        <f t="shared" si="5"/>
        <v>295326600</v>
      </c>
      <c r="V51" s="1640"/>
      <c r="W51" s="1641"/>
      <c r="X51" s="1642"/>
    </row>
    <row r="52" spans="1:24" s="448" customFormat="1" ht="107.25" hidden="1" customHeight="1" x14ac:dyDescent="0.3">
      <c r="A52" s="1611"/>
      <c r="B52" s="1611"/>
      <c r="C52" s="1611"/>
      <c r="D52" s="1611"/>
      <c r="E52" s="458">
        <f>'[3]22. Bà Đậu Thị Khẩn'!B22</f>
        <v>46</v>
      </c>
      <c r="F52" s="458">
        <f>'[3]22. Bà Đậu Thị Khẩn'!C22</f>
        <v>205</v>
      </c>
      <c r="G52" s="458" t="e">
        <f>'[7]8. Ông Đinh Đức Anh'!D57</f>
        <v>#REF!</v>
      </c>
      <c r="H52" s="459">
        <f>'[3]22. Bà Đậu Thị Khẩn'!H22</f>
        <v>458.1</v>
      </c>
      <c r="I52" s="460">
        <f t="shared" si="6"/>
        <v>0</v>
      </c>
      <c r="J52" s="459">
        <f t="shared" si="1"/>
        <v>458.1</v>
      </c>
      <c r="K52" s="461">
        <v>0</v>
      </c>
      <c r="L52" s="460">
        <v>0</v>
      </c>
      <c r="M52" s="462">
        <f>H52</f>
        <v>458.1</v>
      </c>
      <c r="N52" s="459"/>
      <c r="O52" s="459"/>
      <c r="P52" s="460">
        <f t="shared" si="4"/>
        <v>0</v>
      </c>
      <c r="Q52" s="460">
        <v>0</v>
      </c>
      <c r="R52" s="460"/>
      <c r="S52" s="467" t="str">
        <f>'[3]22. Bà Đậu Thị Khẩn'!K22</f>
        <v>Quốc lộ 1 đoạn từ Giáp Trường Mầm non ấp 6 đến Hết chùa Quảng Long
(vị trí)</v>
      </c>
      <c r="T52" s="464">
        <f>'[3]22. Bà Đậu Thị Khẩn'!G22</f>
        <v>159000</v>
      </c>
      <c r="U52" s="464">
        <f t="shared" si="5"/>
        <v>72837900</v>
      </c>
      <c r="V52" s="1615"/>
      <c r="W52" s="1616"/>
      <c r="X52" s="1617"/>
    </row>
    <row r="53" spans="1:24" s="448" customFormat="1" ht="242.25" hidden="1" customHeight="1" x14ac:dyDescent="0.3">
      <c r="A53" s="457">
        <v>23</v>
      </c>
      <c r="B53" s="457" t="str">
        <f>'[3]23. Châu Thị Ái Nữ'!E8</f>
        <v>Bà Châu Thị Ái Nữ và các đồng thừa kế QSDĐ của ông Trần Thanh Minh</v>
      </c>
      <c r="C53" s="457" t="str">
        <f>'[3]23. Châu Thị Ái Nữ'!E9</f>
        <v>051171011409</v>
      </c>
      <c r="D53" s="457" t="str">
        <f>'[3]23. Châu Thị Ái Nữ'!E11</f>
        <v>03.58.115.311</v>
      </c>
      <c r="E53" s="457">
        <f>'[3]23. Châu Thị Ái Nữ'!B19</f>
        <v>181</v>
      </c>
      <c r="F53" s="457">
        <f>'[3]23. Châu Thị Ái Nữ'!C19</f>
        <v>205</v>
      </c>
      <c r="G53" s="458" t="e">
        <f>'[7]8. Ông Đinh Đức Anh'!D59</f>
        <v>#REF!</v>
      </c>
      <c r="H53" s="459">
        <f>'[3]23. Châu Thị Ái Nữ'!H19</f>
        <v>1745.7</v>
      </c>
      <c r="I53" s="460">
        <f t="shared" si="6"/>
        <v>0</v>
      </c>
      <c r="J53" s="462">
        <f t="shared" si="1"/>
        <v>1745.7</v>
      </c>
      <c r="K53" s="461"/>
      <c r="L53" s="460">
        <v>0</v>
      </c>
      <c r="M53" s="462">
        <f>H53</f>
        <v>1745.7</v>
      </c>
      <c r="N53" s="459"/>
      <c r="O53" s="459"/>
      <c r="P53" s="460">
        <f t="shared" si="4"/>
        <v>0</v>
      </c>
      <c r="Q53" s="460">
        <v>0</v>
      </c>
      <c r="R53" s="460"/>
      <c r="S53" s="468" t="str">
        <f>'[3]23. Châu Thị Ái Nữ'!K19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53" s="464">
        <f>'[3]23. Châu Thị Ái Nữ'!G19</f>
        <v>220000</v>
      </c>
      <c r="U53" s="464">
        <f t="shared" si="5"/>
        <v>384054000</v>
      </c>
      <c r="V53" s="1607" t="str">
        <f>'[3]23. Châu Thị Ái Nữ'!E15</f>
        <v>Thửa 181 tờ 205 là tờ 94 xã Xuân Tâm cũ đã được cấp giấy CNQSDĐ cho Ông Trần Thanh Minh số CY 230151 cấp ngày 17/11/2020, mục đích sử dụng CLN. Ông Minh chết, bà Châu Thị Ái Nữ và các người liên quan đến hàng thừa kế QSDĐ của ông Trần Thanh Minh. Hiện sử dụng ổn định không tranh chấp. Trong phạm vi thu hồi đất không có công trình vật kiến trúc.</v>
      </c>
      <c r="W53" s="1608"/>
      <c r="X53" s="1609"/>
    </row>
    <row r="54" spans="1:24" s="448" customFormat="1" ht="209.25" hidden="1" customHeight="1" x14ac:dyDescent="0.3">
      <c r="A54" s="457">
        <v>24</v>
      </c>
      <c r="B54" s="457" t="str">
        <f>'[3]24. Nguyễn Xuân Vinh'!E8</f>
        <v>Ông Nguyễn Xuân Vinh cùng sử dụng đất với bà Nguyễn Thị Thiên Nhạn</v>
      </c>
      <c r="C54" s="457" t="str">
        <f>'[3]24. Nguyễn Xuân Vinh'!E9</f>
        <v>046072001553 - 075187012658</v>
      </c>
      <c r="D54" s="457" t="str">
        <f>'[3]24. Nguyễn Xuân Vinh'!E11</f>
        <v>0369306364 (Vinh) - 0983040049 (Nhạn)</v>
      </c>
      <c r="E54" s="457">
        <f>'[3]24. Nguyễn Xuân Vinh'!B19</f>
        <v>14</v>
      </c>
      <c r="F54" s="457">
        <f>'[3]24. Nguyễn Xuân Vinh'!C19</f>
        <v>193</v>
      </c>
      <c r="G54" s="458" t="e">
        <f>'[7]8. Ông Đinh Đức Anh'!D60</f>
        <v>#REF!</v>
      </c>
      <c r="H54" s="459">
        <f>'[3]24. Nguyễn Xuân Vinh'!H19</f>
        <v>43.9</v>
      </c>
      <c r="I54" s="460">
        <f t="shared" si="6"/>
        <v>0</v>
      </c>
      <c r="J54" s="462">
        <f t="shared" si="1"/>
        <v>43.9</v>
      </c>
      <c r="K54" s="461"/>
      <c r="L54" s="460">
        <v>0</v>
      </c>
      <c r="M54" s="462">
        <f>H54</f>
        <v>43.9</v>
      </c>
      <c r="N54" s="459"/>
      <c r="O54" s="459"/>
      <c r="P54" s="460">
        <f t="shared" si="4"/>
        <v>0</v>
      </c>
      <c r="Q54" s="460">
        <v>0</v>
      </c>
      <c r="R54" s="460"/>
      <c r="S54" s="468" t="str">
        <f>'[3]24. Nguyễn Xuân Vinh'!K19</f>
        <v>Quốc lộ 1 đoạn từ Giáp Trường Mầm non ấp 6 đến Hết chùa Quảng Long
(vị trí 1)</v>
      </c>
      <c r="T54" s="464">
        <f>'[3]24. Nguyễn Xuân Vinh'!G19</f>
        <v>530000</v>
      </c>
      <c r="U54" s="464">
        <f t="shared" si="5"/>
        <v>23267000</v>
      </c>
      <c r="V54" s="1607" t="str">
        <f>'[3]24. Nguyễn Xuân Vinh'!E15</f>
        <v>Thửa 14 tờ 193 là tờ 82 xã Xuân Tâm cũ đã được cấp giấy CNQSDĐ cho Ông Nguyễn Xuân Vinh cùng sử dụng đất với bà Nguyễn Thị Thiên Nhạn số CY 544912; CY 544610 cấp ngày 15/10/2020, mục đích sử dụng CLN. Ông Minh chết, bà Châu Thị Ái Nữ và các người liên quan đến hàng thừa kế QSDĐ của ông Trần Thanh Minh. Hiện sử dụng ổn định không tranh chấp. Trong phạm vi thu hồi đất có công trình vật kiến trúc năm 2025; 2010</v>
      </c>
      <c r="W54" s="1608"/>
      <c r="X54" s="1609"/>
    </row>
    <row r="55" spans="1:24" s="448" customFormat="1" ht="156" hidden="1" customHeight="1" x14ac:dyDescent="0.3">
      <c r="A55" s="457">
        <v>25</v>
      </c>
      <c r="B55" s="457" t="str">
        <f>'[3]25. Nguyễn Văn Quỳnh'!E8</f>
        <v>Hộ ông Nguyễn Văn Quỳnh</v>
      </c>
      <c r="C55" s="457" t="str">
        <f>'[3]25. Nguyễn Văn Quỳnh'!E9</f>
        <v>049064023055 - 079163016221</v>
      </c>
      <c r="D55" s="457" t="str">
        <f>'[3]25. Nguyễn Văn Quỳnh'!E11</f>
        <v>0908712392 (Hoàng) - 0933421922 (Quỳnh)</v>
      </c>
      <c r="E55" s="457">
        <f>'[3]25. Nguyễn Văn Quỳnh'!B19</f>
        <v>133</v>
      </c>
      <c r="F55" s="457" t="str">
        <f>'[3]25. Nguyễn Văn Quỳnh'!C19</f>
        <v>71
(182)</v>
      </c>
      <c r="G55" s="457" t="str">
        <f>'[3]25. Nguyễn Văn Quỳnh'!D19</f>
        <v>m²</v>
      </c>
      <c r="H55" s="459">
        <f>'[3]25. Nguyễn Văn Quỳnh'!H19</f>
        <v>21</v>
      </c>
      <c r="I55" s="460">
        <f t="shared" si="6"/>
        <v>0</v>
      </c>
      <c r="J55" s="462">
        <f t="shared" si="1"/>
        <v>21</v>
      </c>
      <c r="K55" s="461"/>
      <c r="L55" s="460">
        <v>0</v>
      </c>
      <c r="M55" s="462">
        <f>H55</f>
        <v>21</v>
      </c>
      <c r="N55" s="459"/>
      <c r="O55" s="459"/>
      <c r="P55" s="460">
        <f t="shared" si="4"/>
        <v>0</v>
      </c>
      <c r="Q55" s="460">
        <v>0</v>
      </c>
      <c r="R55" s="460"/>
      <c r="S55" s="468" t="str">
        <f>'[3]25. Nguyễn Văn Quỳnh'!K19</f>
        <v>Quốc lộ 1 đoạn từ Giáp Trường Mầm non ấp 6 đến Hết chùa Quảng Long
(vị trí 1)</v>
      </c>
      <c r="T55" s="464">
        <f>'[3]25. Nguyễn Văn Quỳnh'!G19</f>
        <v>530000</v>
      </c>
      <c r="U55" s="464">
        <f t="shared" si="5"/>
        <v>11130000</v>
      </c>
      <c r="V55" s="1607" t="str">
        <f>'[3]25. Nguyễn Văn Quỳnh'!E15</f>
        <v>Thửa 133 tờ 182 là tờ 71 xã Xuân Tâm cũ đã được cấp giấy CNQSDĐ cho Hộ ông Nguyễn Văn Quỳnh số DO 206441 cấp ngày 15/04/2024, mục đích sử dụng ONT +CLN. Hiện sử dụng ổn định không tranh chấp. Trong phạm vi thu hồi đất có công trình vật kiến trúc xây dựng 2000.</v>
      </c>
      <c r="W55" s="1608"/>
      <c r="X55" s="1609"/>
    </row>
    <row r="56" spans="1:24" s="448" customFormat="1" ht="209.25" hidden="1" customHeight="1" x14ac:dyDescent="0.3">
      <c r="A56" s="457">
        <v>26</v>
      </c>
      <c r="B56" s="457" t="str">
        <f>'[3]26. Nguyễn Thị Tố Phượng'!E8</f>
        <v>Bà Nguyễn Thị Tố Phượng</v>
      </c>
      <c r="C56" s="457" t="str">
        <f>'[3]26. Nguyễn Thị Tố Phượng'!E9</f>
        <v>049172004931</v>
      </c>
      <c r="D56" s="457" t="str">
        <f>'[3]26. Nguyễn Thị Tố Phượng'!E11</f>
        <v>0906837117</v>
      </c>
      <c r="E56" s="457">
        <f>'[3]26. Nguyễn Thị Tố Phượng'!B19</f>
        <v>7</v>
      </c>
      <c r="F56" s="457">
        <f>'[3]26. Nguyễn Thị Tố Phượng'!C19</f>
        <v>193</v>
      </c>
      <c r="G56" s="457">
        <f>'[3]25. Nguyễn Văn Quỳnh'!D20</f>
        <v>0</v>
      </c>
      <c r="H56" s="459">
        <f>'[3]26. Nguyễn Thị Tố Phượng'!H19</f>
        <v>102.5</v>
      </c>
      <c r="I56" s="460">
        <f t="shared" si="6"/>
        <v>0</v>
      </c>
      <c r="J56" s="462">
        <f t="shared" si="1"/>
        <v>102.5</v>
      </c>
      <c r="K56" s="461"/>
      <c r="L56" s="460">
        <v>0</v>
      </c>
      <c r="M56" s="462">
        <f>H56</f>
        <v>102.5</v>
      </c>
      <c r="N56" s="459"/>
      <c r="O56" s="459"/>
      <c r="P56" s="460">
        <f t="shared" si="4"/>
        <v>0</v>
      </c>
      <c r="Q56" s="460">
        <v>0</v>
      </c>
      <c r="R56" s="460"/>
      <c r="S56" s="468" t="str">
        <f>'[3]26. Nguyễn Thị Tố Phượng'!K19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56" s="464">
        <f>'[3]26. Nguyễn Thị Tố Phượng'!G19</f>
        <v>380000</v>
      </c>
      <c r="U56" s="464">
        <f t="shared" si="5"/>
        <v>38950000</v>
      </c>
      <c r="V56" s="1607" t="str">
        <f>'[3]26. Nguyễn Thị Tố Phượng'!E15</f>
        <v>Thửa 7 tờ 193 là tờ 82 xã Xuân Tâm cũ đã được cấp giấy CNQSDĐ cho Bà Nguyễn Thị Tố Phượng số BU 148704 cấp ngày 30/6/2014, mục đích sử dụng ONT+CLN. Hiện sử dụng ổn định không tranh chấp. Trong phạm vi thu hồi đất có công trình vật kiến trúc xây dựng 2014.</v>
      </c>
      <c r="W56" s="1608"/>
      <c r="X56" s="1609"/>
    </row>
    <row r="57" spans="1:24" s="448" customFormat="1" ht="209.25" hidden="1" customHeight="1" x14ac:dyDescent="0.3">
      <c r="A57" s="457">
        <v>27</v>
      </c>
      <c r="B57" s="457" t="str">
        <f>'[3]27. Lương Văn Cẩn'!E8</f>
        <v>Hộ ông Lương Văn Cẩn</v>
      </c>
      <c r="C57" s="457" t="str">
        <f>'[3]27. Lương Văn Cẩn'!E9</f>
        <v>052041004018</v>
      </c>
      <c r="D57" s="457" t="str">
        <f>'[3]27. Lương Văn Cẩn'!E11</f>
        <v>07.97.954.959</v>
      </c>
      <c r="E57" s="457">
        <f>'[3]27. Lương Văn Cẩn'!B19</f>
        <v>52</v>
      </c>
      <c r="F57" s="457">
        <f>'[3]27. Lương Văn Cẩn'!C19</f>
        <v>193</v>
      </c>
      <c r="G57" s="457">
        <f>'[3]25. Nguyễn Văn Quỳnh'!D21</f>
        <v>0</v>
      </c>
      <c r="H57" s="459">
        <f>J57</f>
        <v>4.0999999999999996</v>
      </c>
      <c r="I57" s="460">
        <f t="shared" si="6"/>
        <v>0</v>
      </c>
      <c r="J57" s="462">
        <f t="shared" si="1"/>
        <v>4.0999999999999996</v>
      </c>
      <c r="K57" s="461"/>
      <c r="L57" s="460">
        <v>0</v>
      </c>
      <c r="M57" s="462">
        <f>'[3]27. Lương Văn Cẩn'!H19</f>
        <v>4.0999999999999996</v>
      </c>
      <c r="N57" s="459"/>
      <c r="O57" s="459"/>
      <c r="P57" s="460">
        <f t="shared" si="4"/>
        <v>0</v>
      </c>
      <c r="Q57" s="460">
        <v>0</v>
      </c>
      <c r="R57" s="460"/>
      <c r="S57" s="468" t="str">
        <f>'[3]27. Lương Văn Cẩn'!K19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57" s="464">
        <f>'[3]27. Lương Văn Cẩn'!G19</f>
        <v>380000</v>
      </c>
      <c r="U57" s="464">
        <f t="shared" si="5"/>
        <v>1558000</v>
      </c>
      <c r="V57" s="1607" t="str">
        <f>'[3]27. Lương Văn Cẩn'!E15</f>
        <v>Thửa đất số 52, tờ bản đồ 193 (tờ bản đồ 82 xã Xuân Tâm cũ), mục đích sử dụng: trồng cây lâu năm(CLN) và đất ở nông thôn (ONT) được Văn phòng đăng ký đất đai tỉnh Đồng Nai cấp giấy chứng nhận quyền sử dụng đất số BU 237562 ngày 04/05/2014 cho ông Lương Văn Cẩn. Đất sử dụng ổn định, không tranh chấp. Trong phạm vi thu hồi đất có công trình vật kiến trúc xây dựng 2003.</v>
      </c>
      <c r="W57" s="1608"/>
      <c r="X57" s="1609"/>
    </row>
    <row r="58" spans="1:24" s="448" customFormat="1" ht="208.9" hidden="1" customHeight="1" x14ac:dyDescent="0.3">
      <c r="A58" s="457">
        <v>28</v>
      </c>
      <c r="B58" s="457" t="str">
        <f>'[3]28. Đào Thị Kim Hoa'!E8</f>
        <v>Bà Đào Thị Kim Hoa</v>
      </c>
      <c r="C58" s="457" t="str">
        <f>'[3]28. Đào Thị Kim Hoa'!E9</f>
        <v>031170013183</v>
      </c>
      <c r="D58" s="457" t="str">
        <f>'[3]28. Đào Thị Kim Hoa'!E11</f>
        <v>0777747916</v>
      </c>
      <c r="E58" s="457">
        <f>'[3]28. Đào Thị Kim Hoa'!B19</f>
        <v>47</v>
      </c>
      <c r="F58" s="457">
        <f>'[3]28. Đào Thị Kim Hoa'!C19</f>
        <v>193</v>
      </c>
      <c r="G58" s="457">
        <f>'[3]25. Nguyễn Văn Quỳnh'!D22</f>
        <v>0</v>
      </c>
      <c r="H58" s="459">
        <f>J58</f>
        <v>502.3</v>
      </c>
      <c r="I58" s="460">
        <f t="shared" si="6"/>
        <v>0</v>
      </c>
      <c r="J58" s="462">
        <f t="shared" si="1"/>
        <v>502.3</v>
      </c>
      <c r="K58" s="461"/>
      <c r="L58" s="460">
        <v>0</v>
      </c>
      <c r="M58" s="462">
        <f>'[3]28. Đào Thị Kim Hoa'!H19</f>
        <v>502.3</v>
      </c>
      <c r="N58" s="459"/>
      <c r="O58" s="459"/>
      <c r="P58" s="460">
        <f t="shared" si="4"/>
        <v>0</v>
      </c>
      <c r="Q58" s="460">
        <v>0</v>
      </c>
      <c r="R58" s="460"/>
      <c r="S58" s="468" t="str">
        <f>'[3]28. Đào Thị Kim Hoa'!K19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58" s="464">
        <f>'[3]28. Đào Thị Kim Hoa'!G19</f>
        <v>380000</v>
      </c>
      <c r="U58" s="464">
        <f t="shared" si="5"/>
        <v>190874000</v>
      </c>
      <c r="V58" s="1607" t="str">
        <f>'[3]28. Đào Thị Kim Hoa'!E15</f>
        <v>Thửa đất số 47 (thửa đất 562 cũ xã Xuân Tâm), tờ bản đồ số 193( tờ bản số 32 cũ xã Xuân Tâm), mục đích sử dụng đất: đất ở nông thôn(ONT) và trồng cây lâu năm(CLN) chưa được cấp giấy chứng nhận quyền sử dụng đất. Thửa đất có nguồn gốc nhận chuyển nhượng của ông Nguyễn Văn Vĩnh và bà Đỗ Thị Lạ ngày 17/8/2004. Bà Đào Thị Kim Hoa sử dụng ổn định từ đó cho đến nay. Đất sử dụng ổn định, không tranh chấp. Trong phạm vi thu hồi đất có công trình vật kiến trúc xây dựng 1999.</v>
      </c>
      <c r="W58" s="1608"/>
      <c r="X58" s="1609"/>
    </row>
    <row r="59" spans="1:24" s="448" customFormat="1" ht="233.45" hidden="1" customHeight="1" x14ac:dyDescent="0.3">
      <c r="A59" s="457">
        <v>29</v>
      </c>
      <c r="B59" s="457" t="str">
        <f>'[3]29. Nguyễn Thị Ngọc Ánh'!E8</f>
        <v>Hộ bà Nguyễn Thị Ngọc Ánh và ông Lưu Minh Sơn</v>
      </c>
      <c r="C59" s="457" t="str">
        <f>'[3]29. Nguyễn Thị Ngọc Ánh'!E9</f>
        <v>082153010114 - 082056008645</v>
      </c>
      <c r="D59" s="457" t="str">
        <f>'[3]29. Nguyễn Thị Ngọc Ánh'!E11</f>
        <v>08.62.723.351</v>
      </c>
      <c r="E59" s="457">
        <f>'[3]29. Nguyễn Thị Ngọc Ánh'!B19</f>
        <v>194</v>
      </c>
      <c r="F59" s="457">
        <f>'[3]29. Nguyễn Thị Ngọc Ánh'!C19</f>
        <v>205</v>
      </c>
      <c r="G59" s="457" t="str">
        <f>'[3]25. Nguyễn Văn Quỳnh'!D23</f>
        <v>ĐVT
(m2)</v>
      </c>
      <c r="H59" s="459">
        <f>J59</f>
        <v>2109.8000000000002</v>
      </c>
      <c r="I59" s="460">
        <f t="shared" si="6"/>
        <v>0</v>
      </c>
      <c r="J59" s="462">
        <f t="shared" si="1"/>
        <v>2109.8000000000002</v>
      </c>
      <c r="K59" s="461"/>
      <c r="L59" s="460">
        <v>0</v>
      </c>
      <c r="M59" s="462">
        <f>'[3]29. Nguyễn Thị Ngọc Ánh'!H19</f>
        <v>2109.8000000000002</v>
      </c>
      <c r="N59" s="459"/>
      <c r="O59" s="459"/>
      <c r="P59" s="460">
        <f t="shared" si="4"/>
        <v>0</v>
      </c>
      <c r="Q59" s="460">
        <v>0</v>
      </c>
      <c r="R59" s="460"/>
      <c r="S59" s="468" t="str">
        <f>'[3]29. Nguyễn Thị Ngọc Ánh'!K19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59" s="464">
        <f>'[3]29. Nguyễn Thị Ngọc Ánh'!G19</f>
        <v>220000</v>
      </c>
      <c r="U59" s="464">
        <f t="shared" si="5"/>
        <v>464156000</v>
      </c>
      <c r="V59" s="1607" t="str">
        <f>'[3]29. Nguyễn Thị Ngọc Ánh'!E15</f>
        <v>Thửa 194 tờ 205 tờ bàn đồ 94 Xuân Tâm cũ đã được cấp giấy CNQSDĐ cho Hộ bà Nguyễn Thị Ngọc Ánh và ông Lưu Minh Sơn số DC 874136 cấp ngày 02/12/2021, mục đích sử dụng CLN+ONT. Hiện sử dụng ổn định không tranh chấp. Trong phạm vi thu hồi đất có công trình vật kiến trúc xây dựng 2015.</v>
      </c>
      <c r="W59" s="1608"/>
      <c r="X59" s="1609"/>
    </row>
    <row r="60" spans="1:24" s="448" customFormat="1" ht="238.5" hidden="1" customHeight="1" x14ac:dyDescent="0.3">
      <c r="A60" s="1610">
        <v>30</v>
      </c>
      <c r="B60" s="1610" t="str">
        <f>'[3]30. Nguyễn Thị Bích Liên'!E8</f>
        <v>Bà Nguyễn Thị Bích Liên</v>
      </c>
      <c r="C60" s="1610" t="str">
        <f>'[3]30. Nguyễn Thị Bích Liên'!E9</f>
        <v>056171008239</v>
      </c>
      <c r="D60" s="1610" t="str">
        <f>'[3]30. Nguyễn Thị Bích Liên'!E11</f>
        <v>09.09.656.283</v>
      </c>
      <c r="E60" s="458">
        <f>'[3]30. Nguyễn Thị Bích Liên'!B19</f>
        <v>93</v>
      </c>
      <c r="F60" s="458">
        <f>'[3]30. Nguyễn Thị Bích Liên'!C19</f>
        <v>205</v>
      </c>
      <c r="G60" s="458" t="str">
        <f>'[3]30. Nguyễn Thị Bích Liên'!D19</f>
        <v>m²</v>
      </c>
      <c r="H60" s="459">
        <f>'[3]30. Nguyễn Thị Bích Liên'!H19</f>
        <v>128.19999999999999</v>
      </c>
      <c r="I60" s="460">
        <f t="shared" si="6"/>
        <v>0</v>
      </c>
      <c r="J60" s="459">
        <f t="shared" si="1"/>
        <v>128.19999999999999</v>
      </c>
      <c r="K60" s="461">
        <f>L60</f>
        <v>128.19999999999999</v>
      </c>
      <c r="L60" s="460">
        <f>H60</f>
        <v>128.19999999999999</v>
      </c>
      <c r="M60" s="462"/>
      <c r="N60" s="459"/>
      <c r="O60" s="459"/>
      <c r="P60" s="460">
        <f t="shared" si="4"/>
        <v>0</v>
      </c>
      <c r="Q60" s="460">
        <v>0</v>
      </c>
      <c r="R60" s="460"/>
      <c r="S60" s="467" t="str">
        <f>'[3]30. Nguyễn Thị Bích Liên'!K19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60" s="464">
        <f>'[3]30. Nguyễn Thị Bích Liên'!G19</f>
        <v>220000</v>
      </c>
      <c r="U60" s="464">
        <f t="shared" si="5"/>
        <v>28204000</v>
      </c>
      <c r="V60" s="1612" t="str">
        <f>'[3]30. Nguyễn Thị Bích Liên'!E15</f>
        <v>Thửa 93 tờ 205 tờ bản đồ 94 xã Xuân Tâm cũ đã được cấp giấy CNQSDĐ cho Bà Nguyễn Thị Bích Liên số DB 592303 ngày 24/5/2021, mục đích sử dụng LUK. Hiện sử dụng ổn định không tranh chấp. Trong phạm vi thu hồi đất không có công trình vật kiến trúc.
Thửa 185 tờ 205 tờ bản đồ 94 xã Xuân Tâm cũ đã được cấp giấy CNQSDĐ cho Bà Nguyễn Thị Bích Liên số DB 592303 ngày 24/5/2021, mục đích sử dụng HNK. Hiện sử dụng ổn định không tranh chấp. Trong phạm vi thu hồi đất không có công trình vật kiến trúc.</v>
      </c>
      <c r="W60" s="1613"/>
      <c r="X60" s="1614"/>
    </row>
    <row r="61" spans="1:24" s="448" customFormat="1" ht="263.45" hidden="1" customHeight="1" x14ac:dyDescent="0.3">
      <c r="A61" s="1611"/>
      <c r="B61" s="1611"/>
      <c r="C61" s="1611"/>
      <c r="D61" s="1611"/>
      <c r="E61" s="458">
        <f>'[3]30. Nguyễn Thị Bích Liên'!B20</f>
        <v>185</v>
      </c>
      <c r="F61" s="458">
        <f>'[3]30. Nguyễn Thị Bích Liên'!C20</f>
        <v>205</v>
      </c>
      <c r="G61" s="458" t="e">
        <f>'[7]8. Ông Đinh Đức Anh'!D68</f>
        <v>#REF!</v>
      </c>
      <c r="H61" s="459">
        <f>'[3]30. Nguyễn Thị Bích Liên'!H20</f>
        <v>3555.4</v>
      </c>
      <c r="I61" s="460">
        <f t="shared" si="6"/>
        <v>0</v>
      </c>
      <c r="J61" s="459">
        <f t="shared" si="1"/>
        <v>3555.4</v>
      </c>
      <c r="K61" s="461">
        <f>H61</f>
        <v>3555.4</v>
      </c>
      <c r="L61" s="460">
        <v>0</v>
      </c>
      <c r="M61" s="462">
        <f>'[3]18. Trần Thị Tấn'!H40</f>
        <v>0</v>
      </c>
      <c r="N61" s="459"/>
      <c r="O61" s="459"/>
      <c r="P61" s="460">
        <f t="shared" si="4"/>
        <v>0</v>
      </c>
      <c r="Q61" s="460">
        <v>0</v>
      </c>
      <c r="R61" s="460"/>
      <c r="S61" s="467" t="str">
        <f>'[3]30. Nguyễn Thị Bích Liên'!K20</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61" s="464">
        <f>'[3]30. Nguyễn Thị Bích Liên'!G20</f>
        <v>220000</v>
      </c>
      <c r="U61" s="464">
        <f t="shared" si="5"/>
        <v>782188000</v>
      </c>
      <c r="V61" s="1615"/>
      <c r="W61" s="1616"/>
      <c r="X61" s="1617"/>
    </row>
    <row r="62" spans="1:24" s="448" customFormat="1" ht="225" hidden="1" customHeight="1" x14ac:dyDescent="0.3">
      <c r="A62" s="469">
        <v>31</v>
      </c>
      <c r="B62" s="458" t="str">
        <f>'[3]31. Bùi Văn Thuận'!E8</f>
        <v>Hộ ông Bùi Văn Thuận và bà Trần Ngọc Hương</v>
      </c>
      <c r="C62" s="458" t="str">
        <f>'[3]31. Bùi Văn Thuận'!E9</f>
        <v>093055002894 - 093156002293</v>
      </c>
      <c r="D62" s="470" t="str">
        <f>'[3]31. Bùi Văn Thuận'!E11</f>
        <v>09.06.691.097</v>
      </c>
      <c r="E62" s="458">
        <f>'[3]31. Bùi Văn Thuận'!B19</f>
        <v>57</v>
      </c>
      <c r="F62" s="458">
        <f>'[3]31. Bùi Văn Thuận'!C19</f>
        <v>205</v>
      </c>
      <c r="G62" s="458" t="e">
        <f>'[7]8. Ông Đinh Đức Anh'!D69</f>
        <v>#REF!</v>
      </c>
      <c r="H62" s="459">
        <f>'[3]31. Bùi Văn Thuận'!H19</f>
        <v>279</v>
      </c>
      <c r="I62" s="460">
        <f t="shared" si="6"/>
        <v>0</v>
      </c>
      <c r="J62" s="459">
        <f t="shared" si="1"/>
        <v>279</v>
      </c>
      <c r="K62" s="461"/>
      <c r="L62" s="460">
        <v>0</v>
      </c>
      <c r="M62" s="462">
        <f>H62</f>
        <v>279</v>
      </c>
      <c r="N62" s="459"/>
      <c r="O62" s="459"/>
      <c r="P62" s="460">
        <f t="shared" si="4"/>
        <v>0</v>
      </c>
      <c r="Q62" s="460">
        <v>0</v>
      </c>
      <c r="R62" s="460"/>
      <c r="S62" s="467" t="str">
        <f>'[3]31. Bùi Văn Thuận'!E12</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v>
      </c>
      <c r="T62" s="464">
        <f>'[3]31. Bùi Văn Thuận'!G19</f>
        <v>220000</v>
      </c>
      <c r="U62" s="464">
        <f t="shared" si="5"/>
        <v>61380000</v>
      </c>
      <c r="V62" s="1607" t="str">
        <f>'[3]31. Bùi Văn Thuận'!E15</f>
        <v>Thửa 57 tờ 205 thuộc thửa đất số 879; 876; 875 tờ số 15 cũ. Trong đó thửa đất số 876 tờ số 15, MĐSDĐ: đất trồng lúa (LUC) đã được cấp giấy CNQSDĐ cho Hộ ông Bùi Văn Thuận và bà Trần Ngọc Hương số AK 623394 cấp ngày 08/10/2007. Thửa đất 879; 875 tờ 15 MĐSDĐ đất trồng cây lâu năm (CLN) chưa được cấp giấy có nguồn gốc do ông Thuận khai phá năm 1993. Hiện sử dụng ổn định không tranh chấp. Trong phạm vi thu hồi đất có công trình vật kiến trúc xây dựng 2008.</v>
      </c>
      <c r="W62" s="1608"/>
      <c r="X62" s="1609"/>
    </row>
    <row r="63" spans="1:24" s="448" customFormat="1" ht="209.45" hidden="1" customHeight="1" x14ac:dyDescent="0.3">
      <c r="A63" s="469">
        <v>32</v>
      </c>
      <c r="B63" s="458" t="str">
        <f>'[3]32. Nguyễn Thị Kim Hương'!E8</f>
        <v>Bà Nguyễn Thị Kim Hương là đại diện của người được thừa kế Quyền sử dụng đất</v>
      </c>
      <c r="C63" s="458" t="str">
        <f>'[3]32. Nguyễn Thị Kim Hương'!E9</f>
        <v>086176011068</v>
      </c>
      <c r="D63" s="470" t="str">
        <f>'[3]32. Nguyễn Thị Kim Hương'!E11</f>
        <v>09.75.533.316</v>
      </c>
      <c r="E63" s="458">
        <f>'[3]32. Nguyễn Thị Kim Hương'!B19</f>
        <v>98</v>
      </c>
      <c r="F63" s="458">
        <f>'[3]32. Nguyễn Thị Kim Hương'!C19</f>
        <v>205</v>
      </c>
      <c r="G63" s="458" t="e">
        <f>'[7]8. Ông Đinh Đức Anh'!D70</f>
        <v>#REF!</v>
      </c>
      <c r="H63" s="459">
        <f>'[3]32. Nguyễn Thị Kim Hương'!H19</f>
        <v>434.1</v>
      </c>
      <c r="I63" s="460">
        <f t="shared" si="6"/>
        <v>0</v>
      </c>
      <c r="J63" s="459">
        <f t="shared" si="1"/>
        <v>434.1</v>
      </c>
      <c r="K63" s="461">
        <f>H63</f>
        <v>434.1</v>
      </c>
      <c r="L63" s="460">
        <v>0</v>
      </c>
      <c r="M63" s="462"/>
      <c r="N63" s="459"/>
      <c r="O63" s="459"/>
      <c r="P63" s="460">
        <f t="shared" si="4"/>
        <v>0</v>
      </c>
      <c r="Q63" s="460">
        <v>0</v>
      </c>
      <c r="R63" s="460"/>
      <c r="S63" s="467" t="str">
        <f>'[3]32. Nguyễn Thị Kim Hương'!E12</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v>
      </c>
      <c r="T63" s="464">
        <f>'[3]32. Nguyễn Thị Kim Hương'!G19</f>
        <v>220000</v>
      </c>
      <c r="U63" s="464">
        <f t="shared" si="5"/>
        <v>95502000</v>
      </c>
      <c r="V63" s="1607" t="str">
        <f>'[3]32. Nguyễn Thị Kim Hương'!E15</f>
        <v>Thửa 98 tờ 205 (tờ bản đồ 15 xã Xuân Tâm cũ) được cấp giấy CNQSDĐ cho Bà Nguyễn Thị Kim Hương là đại diện của người được thừa kế Quyền sử dụng đất số BG 511377 cấp ngày 09/9/2011 mục đích sử dụng BHK. Hiện sử dụng ổn định không tranh chấp. Trong phạm vi thu hồi đất có công trình vật kiến trúc xây dựng 2018.</v>
      </c>
      <c r="W63" s="1608"/>
      <c r="X63" s="1609"/>
    </row>
    <row r="64" spans="1:24" s="448" customFormat="1" ht="231" hidden="1" customHeight="1" x14ac:dyDescent="0.3">
      <c r="A64" s="469">
        <v>33</v>
      </c>
      <c r="B64" s="458" t="str">
        <f>'[3]33. Hoàng Thái Sơn'!E8</f>
        <v>Hộ ông Hoàng Thái Sơn và bà Bùi Lê Thảo</v>
      </c>
      <c r="C64" s="458" t="str">
        <f>'[3]33. Hoàng Thái Sơn'!E9</f>
        <v>044064009207 - 279171000015</v>
      </c>
      <c r="D64" s="470" t="str">
        <f>'[3]33. Hoàng Thái Sơn'!E11</f>
        <v>09.87.303.432</v>
      </c>
      <c r="E64" s="458">
        <f>'[3]33. Hoàng Thái Sơn'!B19</f>
        <v>198</v>
      </c>
      <c r="F64" s="458">
        <f>'[3]33. Hoàng Thái Sơn'!C19</f>
        <v>205</v>
      </c>
      <c r="G64" s="458" t="e">
        <f>'[7]8. Ông Đinh Đức Anh'!D71</f>
        <v>#REF!</v>
      </c>
      <c r="H64" s="459">
        <f>'[3]33. Hoàng Thái Sơn'!H19</f>
        <v>1951.2</v>
      </c>
      <c r="I64" s="460">
        <f t="shared" si="6"/>
        <v>0</v>
      </c>
      <c r="J64" s="459">
        <f t="shared" si="1"/>
        <v>1951.2</v>
      </c>
      <c r="K64" s="461">
        <v>0</v>
      </c>
      <c r="L64" s="460">
        <v>0</v>
      </c>
      <c r="M64" s="462">
        <f>'[3]33. Hoàng Thái Sơn'!H19</f>
        <v>1951.2</v>
      </c>
      <c r="N64" s="459"/>
      <c r="O64" s="459"/>
      <c r="P64" s="460">
        <f t="shared" si="4"/>
        <v>0</v>
      </c>
      <c r="Q64" s="460">
        <v>0</v>
      </c>
      <c r="R64" s="460"/>
      <c r="S64" s="467" t="str">
        <f>'[3]33. Hoàng Thái Sơn'!K19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64" s="464">
        <f>'[3]33. Hoàng Thái Sơn'!G19</f>
        <v>220000</v>
      </c>
      <c r="U64" s="464">
        <f t="shared" si="5"/>
        <v>429264000</v>
      </c>
      <c r="V64" s="1607" t="str">
        <f>'[3]33. Hoàng Thái Sơn'!E15</f>
        <v>Thửa đất số 198, tờ bản đồ số 205 (tờ bản đồ 94 xã Xuân Tâm cũ), diện tích 1951,1m2, mục đích sử dụng đất: trồng cây lâu năm (CLN) được Văn phòng đăng ký đất đai tỉnh Đồng Nai cấp giấy chứng nhận quyền sử dụng đất số DI 231822 ngày 17/03/2023 cho ông Hoàng Thái Sơn và bà Bùi Lê Thảo. Đất sử dụng ổn định, không tranh chấp. Trong phạm vi thu hồi đất có công trình vật kiến trúc xây dựng 1993.</v>
      </c>
      <c r="W64" s="1608"/>
      <c r="X64" s="1609"/>
    </row>
    <row r="65" spans="1:24" s="448" customFormat="1" ht="239.45" hidden="1" customHeight="1" x14ac:dyDescent="0.3">
      <c r="A65" s="469">
        <v>34</v>
      </c>
      <c r="B65" s="458" t="str">
        <f>'[3]34. Trương Thanh Tú'!E8</f>
        <v>Ông Trương Thanh Tú</v>
      </c>
      <c r="C65" s="458" t="str">
        <f>'[3]34. Trương Thanh Tú'!E9</f>
        <v>079091014800</v>
      </c>
      <c r="D65" s="470" t="str">
        <f>'[3]34. Trương Thanh Tú'!E11</f>
        <v>03.49.444.139</v>
      </c>
      <c r="E65" s="458">
        <f>'[3]34. Trương Thanh Tú'!B19</f>
        <v>205</v>
      </c>
      <c r="F65" s="458">
        <f>'[3]34. Trương Thanh Tú'!C19</f>
        <v>205</v>
      </c>
      <c r="G65" s="458" t="e">
        <f>'[7]8. Ông Đinh Đức Anh'!D72</f>
        <v>#REF!</v>
      </c>
      <c r="H65" s="459">
        <f>'[3]34. Trương Thanh Tú'!H19</f>
        <v>1793.1</v>
      </c>
      <c r="I65" s="460">
        <f t="shared" si="6"/>
        <v>0</v>
      </c>
      <c r="J65" s="459">
        <f t="shared" si="1"/>
        <v>1793.1</v>
      </c>
      <c r="K65" s="461">
        <v>0</v>
      </c>
      <c r="L65" s="460">
        <v>0</v>
      </c>
      <c r="M65" s="462">
        <f>H65</f>
        <v>1793.1</v>
      </c>
      <c r="N65" s="459"/>
      <c r="O65" s="459"/>
      <c r="P65" s="460">
        <f t="shared" si="4"/>
        <v>0</v>
      </c>
      <c r="Q65" s="460">
        <v>0</v>
      </c>
      <c r="R65" s="460"/>
      <c r="S65" s="467" t="str">
        <f>'[3]34. Trương Thanh Tú'!K19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65" s="464">
        <f>'[3]34. Trương Thanh Tú'!G19</f>
        <v>220000</v>
      </c>
      <c r="U65" s="464">
        <f t="shared" si="5"/>
        <v>394482000</v>
      </c>
      <c r="V65" s="1607" t="str">
        <f>'[3]34. Trương Thanh Tú'!E15</f>
        <v>Thửa đất số 205, tờ bản đồ số 205, mục đích sử dụng đất: trồng cây lâu năm (CLN) được Văn phòng đăng ký đất đai tỉnh Đồng Nai cấp giấy chứng nhận quyền sử dụng đất số AA 05535072 ngày 26/11/2025 cho ông Trương Thanh Tú. Đất sử dụng ổn định, không tranh chấp. Trong phạm vi thu hồi đất có công trình vật kiến trúc xây dựng 2014.</v>
      </c>
      <c r="W65" s="1608"/>
      <c r="X65" s="1609"/>
    </row>
    <row r="66" spans="1:24" s="448" customFormat="1" ht="288" hidden="1" customHeight="1" x14ac:dyDescent="0.3">
      <c r="A66" s="469">
        <v>35</v>
      </c>
      <c r="B66" s="458" t="str">
        <f>'[3]35. Nguyễn Văn Sinh'!E8</f>
        <v>Ông Nguyễn Văn Sinh</v>
      </c>
      <c r="C66" s="458" t="str">
        <f>'[3]35. Nguyễn Văn Sinh'!E9</f>
        <v>051053006827</v>
      </c>
      <c r="D66" s="470" t="str">
        <f>'[3]35. Nguyễn Văn Sinh'!E11</f>
        <v>09.74.305.327</v>
      </c>
      <c r="E66" s="458">
        <f>'[3]35. Nguyễn Văn Sinh'!B19</f>
        <v>4</v>
      </c>
      <c r="F66" s="458">
        <f>'[3]35. Nguyễn Văn Sinh'!C19</f>
        <v>206</v>
      </c>
      <c r="G66" s="458" t="e">
        <f>'[7]8. Ông Đinh Đức Anh'!D73</f>
        <v>#REF!</v>
      </c>
      <c r="H66" s="459">
        <f>'[3]35. Nguyễn Văn Sinh'!H19</f>
        <v>3747.8</v>
      </c>
      <c r="I66" s="460">
        <f t="shared" si="6"/>
        <v>0</v>
      </c>
      <c r="J66" s="459">
        <f t="shared" si="1"/>
        <v>3747.8</v>
      </c>
      <c r="K66" s="461">
        <f>L66</f>
        <v>3747.8</v>
      </c>
      <c r="L66" s="460">
        <f>'[3]35. Nguyễn Văn Sinh'!H19</f>
        <v>3747.8</v>
      </c>
      <c r="M66" s="462"/>
      <c r="N66" s="459"/>
      <c r="O66" s="459"/>
      <c r="P66" s="460">
        <f t="shared" si="4"/>
        <v>0</v>
      </c>
      <c r="Q66" s="460">
        <v>0</v>
      </c>
      <c r="R66" s="460"/>
      <c r="S66" s="467" t="str">
        <f>'[3]35. Nguyễn Văn Sinh'!K19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66" s="464">
        <f>'[3]35. Nguyễn Văn Sinh'!G19</f>
        <v>220000</v>
      </c>
      <c r="U66" s="464">
        <f t="shared" si="5"/>
        <v>824516000</v>
      </c>
      <c r="V66" s="1607" t="str">
        <f>'[3]35. Nguyễn Văn Sinh'!E15</f>
        <v>Thửa đất số 4, tờ bản đồ số 206 (tờ bản đồ 95 xã Xuân Tâm cũ), mục đích sử dụng đất: đất trồng lúa nước còn lại (LUK) được Văn phòng đăng ký đất đai tỉnh Đồng Nai cấp giấy chứng nhận quyền sử dụng đất số DB 040165 ngày 08/3/2021 cho ông Nguyễn Văn Sinh. Đất sử dụng ổn định, không tranh chấp. Trong phạm vi thu hồi đất có công trình vật kiến trúc xây dựng 2021.</v>
      </c>
      <c r="W66" s="1608"/>
      <c r="X66" s="1609"/>
    </row>
    <row r="67" spans="1:24" s="448" customFormat="1" ht="239.45" hidden="1" customHeight="1" x14ac:dyDescent="0.3">
      <c r="A67" s="469">
        <v>36</v>
      </c>
      <c r="B67" s="458" t="str">
        <f>'[3]36. Nguyễn Văn Tiến'!E8</f>
        <v>Ông Nguyễn Văn Tiến và bà Lê Thị An</v>
      </c>
      <c r="C67" s="458" t="str">
        <f>'[3]36. Nguyễn Văn Tiến'!E9</f>
        <v>049065019115 - 049165014595</v>
      </c>
      <c r="D67" s="470" t="str">
        <f>'[3]36. Nguyễn Văn Tiến'!E11</f>
        <v>09.82.000.297</v>
      </c>
      <c r="E67" s="458">
        <f>'[3]36. Nguyễn Văn Tiến'!B19</f>
        <v>26</v>
      </c>
      <c r="F67" s="458">
        <f>'[3]36. Nguyễn Văn Tiến'!C19</f>
        <v>193</v>
      </c>
      <c r="G67" s="458" t="e">
        <f>'[7]8. Ông Đinh Đức Anh'!D74</f>
        <v>#REF!</v>
      </c>
      <c r="H67" s="459">
        <f>'[3]36. Nguyễn Văn Tiến'!H19</f>
        <v>11.4</v>
      </c>
      <c r="I67" s="460">
        <f t="shared" si="6"/>
        <v>0</v>
      </c>
      <c r="J67" s="459">
        <f t="shared" si="1"/>
        <v>11.4</v>
      </c>
      <c r="K67" s="461">
        <v>0</v>
      </c>
      <c r="L67" s="460"/>
      <c r="M67" s="462">
        <f>'[3]36. Nguyễn Văn Tiến'!H19</f>
        <v>11.4</v>
      </c>
      <c r="N67" s="459"/>
      <c r="O67" s="459"/>
      <c r="P67" s="460">
        <f t="shared" si="4"/>
        <v>0</v>
      </c>
      <c r="Q67" s="460">
        <v>0</v>
      </c>
      <c r="R67" s="460"/>
      <c r="S67" s="467" t="str">
        <f>'[3]36. Nguyễn Văn Tiến'!K19</f>
        <v>Quốc lộ 1 đoạn từ Giáp Trường Mầm non ấp 6 đến Hết chùa Quảng Long
(vị trí 2)</v>
      </c>
      <c r="T67" s="464">
        <f>'[3]36. Nguyễn Văn Tiến'!G19</f>
        <v>159000</v>
      </c>
      <c r="U67" s="464">
        <f t="shared" si="5"/>
        <v>1812600</v>
      </c>
      <c r="V67" s="1607" t="str">
        <f>'[3]36. Nguyễn Văn Tiến'!E15</f>
        <v>Thửa đất số 102, tờ bản đồ số 174 (tờ bản đồ 63 xã Xuân Tâm cũ), mục đích sử dụng đất: trồng cây lâu năm (CLN) được Văn phòng đăng ký đất đai tỉnh Đồng Nai cấp giấy chứng nhận quyền sử dụng đất số DO 227706 ngày 31/7/2024 cho ông Nguyễn Văn Tiến và bà Lê Thị An. Đất sử dụng ổn định, không tranh chấp. Trong phạm vi thu hồi đất có công trình vật kiến trúc xây dựng 2002.</v>
      </c>
      <c r="W67" s="1608"/>
      <c r="X67" s="1609"/>
    </row>
    <row r="68" spans="1:24" s="448" customFormat="1" ht="239.45" hidden="1" customHeight="1" x14ac:dyDescent="0.3">
      <c r="A68" s="1610">
        <v>37</v>
      </c>
      <c r="B68" s="1610" t="str">
        <f>'[3]37. Nguyễn Thị Thanh Thuý'!E8</f>
        <v>Bà Nguyễn Thị Thanh Thuý</v>
      </c>
      <c r="C68" s="1610" t="str">
        <f>'[3]37. Nguyễn Thị Thanh Thuý'!E9</f>
        <v>075185007371</v>
      </c>
      <c r="D68" s="1610" t="str">
        <f>'[3]37. Nguyễn Thị Thanh Thuý'!E11</f>
        <v>0942175376</v>
      </c>
      <c r="E68" s="458">
        <f>'[3]37. Nguyễn Thị Thanh Thuý'!B19</f>
        <v>230</v>
      </c>
      <c r="F68" s="458">
        <f>'[3]36. Nguyễn Văn Tiến'!C20</f>
        <v>0</v>
      </c>
      <c r="G68" s="458" t="e">
        <f>'[7]8. Ông Đinh Đức Anh'!D75</f>
        <v>#REF!</v>
      </c>
      <c r="H68" s="459">
        <f>'[3]37. Nguyễn Thị Thanh Thuý'!H19</f>
        <v>172.9</v>
      </c>
      <c r="I68" s="460">
        <f t="shared" si="6"/>
        <v>0</v>
      </c>
      <c r="J68" s="459">
        <f t="shared" si="1"/>
        <v>172.9</v>
      </c>
      <c r="K68" s="461">
        <v>0</v>
      </c>
      <c r="L68" s="460"/>
      <c r="M68" s="462">
        <f>'[3]37. Nguyễn Thị Thanh Thuý'!H19</f>
        <v>172.9</v>
      </c>
      <c r="N68" s="459"/>
      <c r="O68" s="459"/>
      <c r="P68" s="460">
        <f t="shared" si="4"/>
        <v>0</v>
      </c>
      <c r="Q68" s="460">
        <v>0</v>
      </c>
      <c r="R68" s="460"/>
      <c r="S68" s="467" t="str">
        <f>'[3]37. Nguyễn Thị Thanh Thuý'!K19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
      <c r="T68" s="464">
        <f>'[3]37. Nguyễn Thị Thanh Thuý'!G19</f>
        <v>380000</v>
      </c>
      <c r="U68" s="464">
        <f t="shared" si="5"/>
        <v>65702000</v>
      </c>
      <c r="V68" s="1612" t="str">
        <f>'[3]37. Nguyễn Thị Thanh Thuý'!E15</f>
        <v>Thửa đất số 230, tờ bản đồ số 180 (tờ bản đồ 69 xã Xuân Tâm cũ), mục đích sử dụng đất: trồng cây lâu năm (CLN) được Văn phòng đăng ký đất đai tỉnh Đồng Nai cấp giấy chứng nhận quyền sử dụng đất số AA 06180244 ngày 20/01/2026 cho bà Nguyễn Thị Thanh Thuý. Đất sử dụng ổn định, không tranh chấp. Trong phạm vi thu hồi đất có công trình vật kiến trúc xây dựng 2025.</v>
      </c>
      <c r="W68" s="1613"/>
      <c r="X68" s="1614"/>
    </row>
    <row r="69" spans="1:24" s="448" customFormat="1" ht="239.45" hidden="1" customHeight="1" x14ac:dyDescent="0.3">
      <c r="A69" s="1611"/>
      <c r="B69" s="1611"/>
      <c r="C69" s="1611"/>
      <c r="D69" s="1611"/>
      <c r="E69" s="458">
        <f>'[3]37. Nguyễn Thị Thanh Thuý'!B20</f>
        <v>231</v>
      </c>
      <c r="F69" s="458">
        <f>'[3]36. Nguyễn Văn Tiến'!C21</f>
        <v>0</v>
      </c>
      <c r="G69" s="458" t="e">
        <f>'[7]8. Ông Đinh Đức Anh'!D76</f>
        <v>#REF!</v>
      </c>
      <c r="H69" s="459">
        <f>'[3]37. Nguyễn Thị Thanh Thuý'!H20</f>
        <v>66.2</v>
      </c>
      <c r="I69" s="460">
        <f t="shared" si="6"/>
        <v>0</v>
      </c>
      <c r="J69" s="459">
        <f t="shared" si="1"/>
        <v>66.2</v>
      </c>
      <c r="K69" s="461">
        <v>0</v>
      </c>
      <c r="L69" s="460"/>
      <c r="M69" s="462">
        <f>'[3]37. Nguyễn Thị Thanh Thuý'!H20</f>
        <v>66.2</v>
      </c>
      <c r="N69" s="459"/>
      <c r="O69" s="459"/>
      <c r="P69" s="460">
        <f t="shared" si="4"/>
        <v>0</v>
      </c>
      <c r="Q69" s="460">
        <v>0</v>
      </c>
      <c r="R69" s="460"/>
      <c r="S69" s="467" t="str">
        <f>'[3]37. Nguyễn Thị Thanh Thuý'!K20</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
      <c r="T69" s="464">
        <f>'[3]37. Nguyễn Thị Thanh Thuý'!G20</f>
        <v>380000</v>
      </c>
      <c r="U69" s="464">
        <f t="shared" si="5"/>
        <v>25156000</v>
      </c>
      <c r="V69" s="1615"/>
      <c r="W69" s="1616"/>
      <c r="X69" s="1617"/>
    </row>
    <row r="70" spans="1:24" s="448" customFormat="1" ht="280.5" hidden="1" customHeight="1" x14ac:dyDescent="0.3">
      <c r="A70" s="469">
        <v>38</v>
      </c>
      <c r="B70" s="458" t="str">
        <f>'[3]38. trchap Nguyễn Thị Kim Hương'!E8</f>
        <v>Bà Nguyễn Thị Kim Hương - đất tranh chấp với ông Bùi Quốc Tân</v>
      </c>
      <c r="C70" s="458" t="str">
        <f>'[3]38. trchap Nguyễn Thị Kim Hương'!E9</f>
        <v>086176011068</v>
      </c>
      <c r="D70" s="470" t="str">
        <f>'[3]38. trchap Nguyễn Thị Kim Hương'!E11</f>
        <v>09.75.533.316</v>
      </c>
      <c r="E70" s="458">
        <f>'[3]38. trchap Nguyễn Thị Kim Hương'!B19</f>
        <v>230</v>
      </c>
      <c r="F70" s="458">
        <f>'[3]38. trchap Nguyễn Thị Kim Hương'!C19</f>
        <v>205</v>
      </c>
      <c r="G70" s="458" t="e">
        <f>'[7]8. Ông Đinh Đức Anh'!D77</f>
        <v>#REF!</v>
      </c>
      <c r="H70" s="459">
        <f>'[3]38. trchap Nguyễn Thị Kim Hương'!H19</f>
        <v>686.1</v>
      </c>
      <c r="I70" s="460">
        <f t="shared" si="6"/>
        <v>0</v>
      </c>
      <c r="J70" s="459">
        <f t="shared" si="1"/>
        <v>686.1</v>
      </c>
      <c r="K70" s="461">
        <v>0</v>
      </c>
      <c r="L70" s="460"/>
      <c r="M70" s="462">
        <f>'[3]38. trchap Nguyễn Thị Kim Hương'!H19</f>
        <v>686.1</v>
      </c>
      <c r="N70" s="459"/>
      <c r="O70" s="459"/>
      <c r="P70" s="460">
        <f t="shared" si="4"/>
        <v>0</v>
      </c>
      <c r="Q70" s="460">
        <v>0</v>
      </c>
      <c r="R70" s="460"/>
      <c r="S70" s="467" t="str">
        <f>'[3]38. trchap Nguyễn Thị Kim Hương'!K19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70" s="464">
        <f>'[3]38. trchap Nguyễn Thị Kim Hương'!G19</f>
        <v>220000</v>
      </c>
      <c r="U70" s="464">
        <f t="shared" si="5"/>
        <v>150942000</v>
      </c>
      <c r="V70" s="1607" t="str">
        <f>'[3]38. trchap Nguyễn Thị Kim Hương'!E15</f>
        <v xml:space="preserve">Thửa 230 tờ 205 đã được cấp giấy CNQSDĐ cho Ông Bùi Quốc Tân mục đích sử dụng CLN. Bà Nguyễn Thị Kim Hương đang sử dụng. Đất đang tranh chấp với với Bùi Quốc Tân. </v>
      </c>
      <c r="W70" s="1608"/>
      <c r="X70" s="1609"/>
    </row>
    <row r="71" spans="1:24" s="448" customFormat="1" ht="186.75" hidden="1" customHeight="1" x14ac:dyDescent="0.3">
      <c r="A71" s="469">
        <v>39</v>
      </c>
      <c r="B71" s="458" t="str">
        <f>'[3]39. Nguyễn Bá Hùng'!E8</f>
        <v>Hộ ông Nguyễn Bá Hùng và bà Nguyễn Thị Thuý Vân</v>
      </c>
      <c r="C71" s="458" t="str">
        <f>'[3]39. Nguyễn Bá Hùng'!E9</f>
        <v>054064008588</v>
      </c>
      <c r="D71" s="470" t="str">
        <f>'[3]39. Nguyễn Bá Hùng'!E11</f>
        <v>09.02.006.691</v>
      </c>
      <c r="E71" s="458">
        <f>'[3]39. Nguyễn Bá Hùng'!B19</f>
        <v>15</v>
      </c>
      <c r="F71" s="458">
        <f>'[3]39. Nguyễn Bá Hùng'!C19</f>
        <v>193</v>
      </c>
      <c r="G71" s="458" t="e">
        <f>'[7]8. Ông Đinh Đức Anh'!D78</f>
        <v>#REF!</v>
      </c>
      <c r="H71" s="459">
        <f>'[3]39. Nguyễn Bá Hùng'!H19</f>
        <v>5.6</v>
      </c>
      <c r="I71" s="459">
        <f t="shared" si="6"/>
        <v>0</v>
      </c>
      <c r="J71" s="459">
        <f t="shared" si="1"/>
        <v>5.6</v>
      </c>
      <c r="K71" s="462">
        <v>0</v>
      </c>
      <c r="L71" s="459"/>
      <c r="M71" s="471">
        <f t="shared" ref="M71:M80" si="7">H71</f>
        <v>5.6</v>
      </c>
      <c r="N71" s="459"/>
      <c r="O71" s="459"/>
      <c r="P71" s="460">
        <f t="shared" si="4"/>
        <v>0</v>
      </c>
      <c r="Q71" s="460">
        <v>0</v>
      </c>
      <c r="R71" s="460"/>
      <c r="S71" s="467" t="str">
        <f>'[3]39. Nguyễn Bá Hùng'!K19</f>
        <v>Quốc lộ 1 đoạn từ Giáp Trường Mầm non ấp 6 đến Hết chùa Quảng Long
( Vị trí 1)</v>
      </c>
      <c r="T71" s="464">
        <f>'[3]39. Nguyễn Bá Hùng'!G19</f>
        <v>530000</v>
      </c>
      <c r="U71" s="464">
        <f t="shared" si="5"/>
        <v>2968000</v>
      </c>
      <c r="V71" s="1607" t="str">
        <f>'[3]39. Nguyễn Bá Hùng'!E15</f>
        <v>Thửa đất số 15, tờ bản đồ số 193 (tờ bản đồ 82 xã Xuân Tâm cũ), mục đích sử dụng đất: đất ở tại nông thôn (ONT) và trồng cây lâu năm (CLN) được Văn phòng đăng ký đất đai tỉnh Đồng Nai cấp giấy chứng nhận quyền sử dụng đất số CB 458969 ngày 21/07/2015 cho ông Nguyễn Bá Hùng và bà Nguyễn Thị Thuý Vân. Đất sử dụng ổn định, không tranh chấp. Trong phạm vi thu hồi đất có công trình vật kiến trúc xây dựng 2022.</v>
      </c>
      <c r="W71" s="1608"/>
      <c r="X71" s="1609"/>
    </row>
    <row r="72" spans="1:24" s="448" customFormat="1" ht="103.5" hidden="1" customHeight="1" x14ac:dyDescent="0.3">
      <c r="A72" s="1610">
        <v>40</v>
      </c>
      <c r="B72" s="1610" t="str">
        <f>'[3]40 hồ tấn hòa.'!E8</f>
        <v>Hộ ông Hồ Tấn Hòa</v>
      </c>
      <c r="C72" s="1610" t="str">
        <f>'[3]40 hồ tấn hòa.'!E9</f>
        <v>049060009407</v>
      </c>
      <c r="D72" s="1610" t="str">
        <f>'[3]40 hồ tấn hòa.'!E11</f>
        <v>0909077030</v>
      </c>
      <c r="E72" s="458">
        <f>'[3]40 hồ tấn hòa.'!B19</f>
        <v>10</v>
      </c>
      <c r="F72" s="458">
        <f>'[3]40 hồ tấn hòa.'!C19</f>
        <v>193</v>
      </c>
      <c r="G72" s="458" t="e">
        <f>'[7]8. Ông Đinh Đức Anh'!D79</f>
        <v>#REF!</v>
      </c>
      <c r="H72" s="459"/>
      <c r="I72" s="459">
        <f>'[3]40 hồ tấn hòa.'!H19</f>
        <v>300</v>
      </c>
      <c r="J72" s="462">
        <f t="shared" si="1"/>
        <v>0</v>
      </c>
      <c r="K72" s="462">
        <v>0</v>
      </c>
      <c r="L72" s="459"/>
      <c r="M72" s="462">
        <f t="shared" si="7"/>
        <v>0</v>
      </c>
      <c r="N72" s="459"/>
      <c r="O72" s="459"/>
      <c r="P72" s="460">
        <f t="shared" si="4"/>
        <v>300</v>
      </c>
      <c r="Q72" s="460">
        <f>I72</f>
        <v>300</v>
      </c>
      <c r="R72" s="460"/>
      <c r="S72" s="1643" t="str">
        <f>'[3]40 hồ tấn hòa.'!K19</f>
        <v>Quốc lộ 1 đoạn từ Giáp Trường Mầm non ấp 6 đến Hết chùa Quảng Long
(vị trí 1)</v>
      </c>
      <c r="T72" s="464">
        <f>'[3]40 hồ tấn hòa.'!G19</f>
        <v>3500000</v>
      </c>
      <c r="U72" s="464">
        <f t="shared" si="5"/>
        <v>1050000000</v>
      </c>
      <c r="V72" s="1612" t="str">
        <f>'[3]40 hồ tấn hòa.'!E15</f>
        <v>Thửa đất số 10 (thửa đất số 573 bản đồ cũ xã Xuân Tâm) tờ bản đồ số 193 (tờ bản đồ 14 A (32) cũ  xã Xuân Tâm) đã được UBND huyện Xuân Lộc cấp GCNQSDĐ số vào sổ 0331 QSDĐ/600/QĐ-UBH ngày 27/9/1997 cho hộ ông Hồ Tấn Hòa, mục đích sử dụng đất ONT+CLN. Đất hiện sử dụng ổn định không tranh chấp. Trong phạm vi thu hồi đất có công trình và vật kiến trúc xây dựng năm 2002; 2018; 2019</v>
      </c>
      <c r="W72" s="1613"/>
      <c r="X72" s="1614"/>
    </row>
    <row r="73" spans="1:24" s="448" customFormat="1" ht="108.75" hidden="1" customHeight="1" x14ac:dyDescent="0.3">
      <c r="A73" s="1611"/>
      <c r="B73" s="1611"/>
      <c r="C73" s="1611"/>
      <c r="D73" s="1611"/>
      <c r="E73" s="458">
        <f>'[3]40 hồ tấn hòa.'!B20</f>
        <v>10</v>
      </c>
      <c r="F73" s="458">
        <f>'[3]40 hồ tấn hòa.'!C20</f>
        <v>193</v>
      </c>
      <c r="G73" s="458" t="e">
        <f>'[7]8. Ông Đinh Đức Anh'!D80</f>
        <v>#REF!</v>
      </c>
      <c r="H73" s="459">
        <f>'[3]40 hồ tấn hòa.'!H20</f>
        <v>290.20000000000005</v>
      </c>
      <c r="I73" s="462">
        <f t="shared" ref="I73" si="8">P73</f>
        <v>0</v>
      </c>
      <c r="J73" s="459">
        <f t="shared" si="1"/>
        <v>290.20000000000005</v>
      </c>
      <c r="K73" s="462">
        <v>0</v>
      </c>
      <c r="L73" s="459"/>
      <c r="M73" s="471">
        <f t="shared" si="7"/>
        <v>290.20000000000005</v>
      </c>
      <c r="N73" s="459"/>
      <c r="O73" s="459"/>
      <c r="P73" s="460">
        <f t="shared" si="4"/>
        <v>0</v>
      </c>
      <c r="Q73" s="460">
        <v>0</v>
      </c>
      <c r="R73" s="460"/>
      <c r="S73" s="1644"/>
      <c r="T73" s="464">
        <f>'[3]40 hồ tấn hòa.'!G20</f>
        <v>530000</v>
      </c>
      <c r="U73" s="464">
        <f t="shared" si="5"/>
        <v>153806000</v>
      </c>
      <c r="V73" s="1615"/>
      <c r="W73" s="1616"/>
      <c r="X73" s="1617"/>
    </row>
    <row r="74" spans="1:24" s="448" customFormat="1" ht="103.5" hidden="1" customHeight="1" x14ac:dyDescent="0.3">
      <c r="A74" s="1610">
        <v>41</v>
      </c>
      <c r="B74" s="1610" t="str">
        <f>'[3]41 huynh ngoc linh'!E8</f>
        <v>Ông Huỳnh Ngọc Linh</v>
      </c>
      <c r="C74" s="1610" t="str">
        <f>'[3]41 huynh ngoc linh'!E9</f>
        <v>052660023899</v>
      </c>
      <c r="D74" s="1610" t="str">
        <f>'[3]41 huynh ngoc linh'!E11</f>
        <v>0333155616</v>
      </c>
      <c r="E74" s="458">
        <f>'[3]41 huynh ngoc linh'!B19</f>
        <v>105</v>
      </c>
      <c r="F74" s="458">
        <f>'[3]41 huynh ngoc linh'!C19</f>
        <v>193</v>
      </c>
      <c r="G74" s="458" t="e">
        <f>'[7]8. Ông Đinh Đức Anh'!D81</f>
        <v>#REF!</v>
      </c>
      <c r="H74" s="459"/>
      <c r="I74" s="459">
        <f>'[3]41 huynh ngoc linh'!H19</f>
        <v>58.199999999999989</v>
      </c>
      <c r="J74" s="462">
        <f t="shared" si="1"/>
        <v>0</v>
      </c>
      <c r="K74" s="462">
        <v>0</v>
      </c>
      <c r="L74" s="459"/>
      <c r="M74" s="462">
        <f t="shared" si="7"/>
        <v>0</v>
      </c>
      <c r="N74" s="459"/>
      <c r="O74" s="459"/>
      <c r="P74" s="460">
        <f t="shared" si="4"/>
        <v>58.199999999999989</v>
      </c>
      <c r="Q74" s="460">
        <f>I74</f>
        <v>58.199999999999989</v>
      </c>
      <c r="R74" s="460"/>
      <c r="S74" s="1643" t="str">
        <f>'[3]41 huynh ngoc linh'!K19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74" s="464">
        <f>'[3]41 huynh ngoc linh'!G19</f>
        <v>1280000</v>
      </c>
      <c r="U74" s="464">
        <f t="shared" si="5"/>
        <v>74496000</v>
      </c>
      <c r="V74" s="1612" t="str">
        <f>'[3]41 huynh ngoc linh'!E15</f>
        <v>Thửa đất số 105 tờ bản đồ số 193 (82 cũ) bản đồ địa chính xã Xuân Hòa (xã Xuân Tâm cũ) đã được Văn Phòng đăng ký đất đai tỉnh thừa ủy quyền Sở Tài nguyên và Môi trường tỉnh Đồng Nai cấp GCNQSDĐ số CL 633861 ngày 15/01/2018 cho ông Huỳnh Ngọc Linh, mục đích sử dụng đất ONT+CLN. Đất hiện sử dụng ổn định không tranh chấp. Trong phạm vi thu hồi đất có nhà ở, công trình và vật kiến trúc xây dựng năm 2010</v>
      </c>
      <c r="W74" s="1613"/>
      <c r="X74" s="1614"/>
    </row>
    <row r="75" spans="1:24" s="448" customFormat="1" ht="116.25" hidden="1" customHeight="1" x14ac:dyDescent="0.3">
      <c r="A75" s="1611"/>
      <c r="B75" s="1611"/>
      <c r="C75" s="1611"/>
      <c r="D75" s="1611"/>
      <c r="E75" s="458">
        <f>'[3]41 huynh ngoc linh'!B20</f>
        <v>105</v>
      </c>
      <c r="F75" s="458">
        <f>'[3]41 huynh ngoc linh'!C20</f>
        <v>193</v>
      </c>
      <c r="G75" s="458" t="e">
        <f>'[7]8. Ông Đinh Đức Anh'!D82</f>
        <v>#REF!</v>
      </c>
      <c r="H75" s="459">
        <f>'[3]41 huynh ngoc linh'!H20</f>
        <v>172.4</v>
      </c>
      <c r="I75" s="462">
        <f t="shared" ref="I75" si="9">P75</f>
        <v>0</v>
      </c>
      <c r="J75" s="459">
        <f t="shared" si="1"/>
        <v>172.4</v>
      </c>
      <c r="K75" s="462">
        <v>0</v>
      </c>
      <c r="L75" s="459"/>
      <c r="M75" s="471">
        <f t="shared" si="7"/>
        <v>172.4</v>
      </c>
      <c r="N75" s="459"/>
      <c r="O75" s="459"/>
      <c r="P75" s="460">
        <f t="shared" si="4"/>
        <v>0</v>
      </c>
      <c r="Q75" s="460">
        <v>0</v>
      </c>
      <c r="R75" s="460"/>
      <c r="S75" s="1644"/>
      <c r="T75" s="464">
        <f>'[3]41 huynh ngoc linh'!G20</f>
        <v>380000</v>
      </c>
      <c r="U75" s="464">
        <f t="shared" si="5"/>
        <v>65512000</v>
      </c>
      <c r="V75" s="1615"/>
      <c r="W75" s="1616"/>
      <c r="X75" s="1617"/>
    </row>
    <row r="76" spans="1:24" s="448" customFormat="1" ht="103.5" hidden="1" customHeight="1" x14ac:dyDescent="0.3">
      <c r="A76" s="1610">
        <v>42</v>
      </c>
      <c r="B76" s="1610" t="str">
        <f>'[3]42. Nguyễn Thị Thoã'!E8</f>
        <v>Bà Nguyễn Thị Thõa</v>
      </c>
      <c r="C76" s="1610" t="str">
        <f>'[3]42. Nguyễn Thị Thoã'!E9</f>
        <v>045153000156</v>
      </c>
      <c r="D76" s="1610" t="str">
        <f>'[3]42. Nguyễn Thị Thoã'!E11</f>
        <v>0978795932</v>
      </c>
      <c r="E76" s="458">
        <f>'[3]42. Nguyễn Thị Thoã'!B19</f>
        <v>137</v>
      </c>
      <c r="F76" s="458">
        <f>'[3]42. Nguyễn Thị Thoã'!C19</f>
        <v>182</v>
      </c>
      <c r="G76" s="458" t="e">
        <f>'[7]8. Ông Đinh Đức Anh'!D83</f>
        <v>#REF!</v>
      </c>
      <c r="H76" s="459"/>
      <c r="I76" s="459">
        <f>'[3]42. Nguyễn Thị Thoã'!H19</f>
        <v>150</v>
      </c>
      <c r="J76" s="462">
        <f t="shared" si="1"/>
        <v>0</v>
      </c>
      <c r="K76" s="462">
        <v>0</v>
      </c>
      <c r="L76" s="459"/>
      <c r="M76" s="462">
        <f t="shared" si="7"/>
        <v>0</v>
      </c>
      <c r="N76" s="459"/>
      <c r="O76" s="459"/>
      <c r="P76" s="460">
        <f t="shared" si="4"/>
        <v>150</v>
      </c>
      <c r="Q76" s="460">
        <f>I76</f>
        <v>150</v>
      </c>
      <c r="R76" s="460"/>
      <c r="S76" s="1643" t="str">
        <f>'[3]42. Nguyễn Thị Thoã'!K19</f>
        <v>Quốc lộ 1 đoạn từ Giáp Trường Mầm non ấp 6 đến Hết chùa Quảng Long
(vị trí 1)</v>
      </c>
      <c r="T76" s="464">
        <f>'[3]42. Nguyễn Thị Thoã'!G19</f>
        <v>3500000</v>
      </c>
      <c r="U76" s="464">
        <f t="shared" si="5"/>
        <v>525000000</v>
      </c>
      <c r="V76" s="1612" t="str">
        <f>'[3]42. Nguyễn Thị Thoã'!E15</f>
        <v>Thửa đất số 137 tờ bản đồ số 182 (tờ bản đồ 71 xã Xuân Tâm cũ) đã được Sở Tài nguyên và Môi trường cấp GCNQSDĐ số CA 219128 ngày 26/5/2015 cho bà Nguyễn Thị Thõa, mục đích sử dụng đất ONT+CLN. Đất hiện sử dụng ổn định không tranh chấp. Trong phạm vi thu hồi đất có công trình và vật kiến trúc xây dựng năm 2009</v>
      </c>
      <c r="W76" s="1613"/>
      <c r="X76" s="1614"/>
    </row>
    <row r="77" spans="1:24" s="448" customFormat="1" ht="87.75" hidden="1" customHeight="1" x14ac:dyDescent="0.3">
      <c r="A77" s="1611"/>
      <c r="B77" s="1611"/>
      <c r="C77" s="1611"/>
      <c r="D77" s="1611"/>
      <c r="E77" s="458">
        <f>'[3]42. Nguyễn Thị Thoã'!B20</f>
        <v>137</v>
      </c>
      <c r="F77" s="458">
        <f>'[3]42. Nguyễn Thị Thoã'!C20</f>
        <v>182</v>
      </c>
      <c r="G77" s="458" t="e">
        <f>'[7]8. Ông Đinh Đức Anh'!D84</f>
        <v>#REF!</v>
      </c>
      <c r="H77" s="459">
        <f>'[3]42. Nguyễn Thị Thoã'!H20</f>
        <v>184</v>
      </c>
      <c r="I77" s="462">
        <f t="shared" ref="I77" si="10">P77</f>
        <v>0</v>
      </c>
      <c r="J77" s="459">
        <f t="shared" ref="J77:J97" si="11">K77+M77+N77+O77</f>
        <v>184</v>
      </c>
      <c r="K77" s="462">
        <v>0</v>
      </c>
      <c r="L77" s="459"/>
      <c r="M77" s="471">
        <f t="shared" si="7"/>
        <v>184</v>
      </c>
      <c r="N77" s="459"/>
      <c r="O77" s="459"/>
      <c r="P77" s="460">
        <f t="shared" si="4"/>
        <v>0</v>
      </c>
      <c r="Q77" s="460">
        <v>0</v>
      </c>
      <c r="R77" s="460"/>
      <c r="S77" s="1644"/>
      <c r="T77" s="464">
        <f>'[3]42. Nguyễn Thị Thoã'!G20</f>
        <v>530000</v>
      </c>
      <c r="U77" s="464">
        <f t="shared" si="5"/>
        <v>97520000</v>
      </c>
      <c r="V77" s="1615"/>
      <c r="W77" s="1616"/>
      <c r="X77" s="1617"/>
    </row>
    <row r="78" spans="1:24" s="448" customFormat="1" ht="103.5" hidden="1" customHeight="1" x14ac:dyDescent="0.3">
      <c r="A78" s="1610">
        <v>43</v>
      </c>
      <c r="B78" s="1610" t="str">
        <f>'[3]43 đặng thị phương dung'!E8</f>
        <v>Bà Đặng Thị Phương Dung</v>
      </c>
      <c r="C78" s="1610" t="str">
        <f>'[3]43 đặng thị phương dung'!E9</f>
        <v>046176012390</v>
      </c>
      <c r="D78" s="1610" t="str">
        <f>'[3]43 đặng thị phương dung'!E11</f>
        <v>0903030890</v>
      </c>
      <c r="E78" s="458">
        <f>'[3]43 đặng thị phương dung'!B19</f>
        <v>138</v>
      </c>
      <c r="F78" s="458">
        <f>'[3]43 đặng thị phương dung'!C19</f>
        <v>182</v>
      </c>
      <c r="G78" s="458" t="e">
        <f>'[7]8. Ông Đinh Đức Anh'!D85</f>
        <v>#REF!</v>
      </c>
      <c r="H78" s="459"/>
      <c r="I78" s="459">
        <f>'[3]43 đặng thị phương dung'!H19</f>
        <v>150</v>
      </c>
      <c r="J78" s="462">
        <f t="shared" si="11"/>
        <v>0</v>
      </c>
      <c r="K78" s="462">
        <v>0</v>
      </c>
      <c r="L78" s="459"/>
      <c r="M78" s="462">
        <f t="shared" si="7"/>
        <v>0</v>
      </c>
      <c r="N78" s="459"/>
      <c r="O78" s="459"/>
      <c r="P78" s="460">
        <f t="shared" si="4"/>
        <v>150</v>
      </c>
      <c r="Q78" s="460">
        <f>I78</f>
        <v>150</v>
      </c>
      <c r="R78" s="460"/>
      <c r="S78" s="1643" t="str">
        <f>'[3]43 đặng thị phương dung'!K19</f>
        <v>Quốc lộ 1 đoạn từ Giáp Trường Mầm non ấp 6 đến Hết chùa Quảng Long
(vị trí 1)</v>
      </c>
      <c r="T78" s="464">
        <f>'[3]43 đặng thị phương dung'!G19</f>
        <v>3500000</v>
      </c>
      <c r="U78" s="464">
        <f t="shared" si="5"/>
        <v>525000000</v>
      </c>
      <c r="V78" s="1612" t="str">
        <f>'[3]43 đặng thị phương dung'!E15</f>
        <v>Thửa đất số 138 (thửa đất số 773 bản đồ cũ xã Xuân Tâm) tờ bản đồ số 182 (tờ bản đồ cũ 32 xã Xuân Tâm) đã được UBND huyện Xuân Lộc cấp GCNQSDĐ số BB 898420 ngày 17/9/2010 cho bà Đặng Thị Phương Dung, mục đích sử dụng đất ONT+CLN. Đất hiện sử dụng ổn định không tranh chấp. Trong phạm vi thu hồi đất có công trình và vật kiến trúc xây dựng năm 2010</v>
      </c>
      <c r="W78" s="1613"/>
      <c r="X78" s="1614"/>
    </row>
    <row r="79" spans="1:24" s="448" customFormat="1" ht="87.75" hidden="1" customHeight="1" x14ac:dyDescent="0.3">
      <c r="A79" s="1611"/>
      <c r="B79" s="1611"/>
      <c r="C79" s="1611"/>
      <c r="D79" s="1611"/>
      <c r="E79" s="458">
        <f>'[3]43 đặng thị phương dung'!B20</f>
        <v>138</v>
      </c>
      <c r="F79" s="458">
        <f>'[3]43 đặng thị phương dung'!C20</f>
        <v>182</v>
      </c>
      <c r="G79" s="458" t="e">
        <f>'[7]8. Ông Đinh Đức Anh'!D86</f>
        <v>#REF!</v>
      </c>
      <c r="H79" s="459">
        <f>'[3]43 đặng thị phương dung'!H20</f>
        <v>415.20000000000005</v>
      </c>
      <c r="I79" s="462">
        <f t="shared" ref="I79" si="12">P79</f>
        <v>0</v>
      </c>
      <c r="J79" s="459">
        <f t="shared" si="11"/>
        <v>415.20000000000005</v>
      </c>
      <c r="K79" s="462">
        <v>0</v>
      </c>
      <c r="L79" s="459"/>
      <c r="M79" s="471">
        <f t="shared" si="7"/>
        <v>415.20000000000005</v>
      </c>
      <c r="N79" s="459"/>
      <c r="O79" s="459"/>
      <c r="P79" s="460">
        <f t="shared" si="4"/>
        <v>0</v>
      </c>
      <c r="Q79" s="460">
        <v>0</v>
      </c>
      <c r="R79" s="460"/>
      <c r="S79" s="1644"/>
      <c r="T79" s="464">
        <f>'[3]43 đặng thị phương dung'!G20</f>
        <v>530000</v>
      </c>
      <c r="U79" s="464">
        <f t="shared" si="5"/>
        <v>220056000</v>
      </c>
      <c r="V79" s="1615"/>
      <c r="W79" s="1616"/>
      <c r="X79" s="1617"/>
    </row>
    <row r="80" spans="1:24" s="448" customFormat="1" ht="234.75" hidden="1" customHeight="1" x14ac:dyDescent="0.3">
      <c r="A80" s="457">
        <v>44</v>
      </c>
      <c r="B80" s="457" t="str">
        <f>'[3]44. Trần Kim Thành'!E8</f>
        <v>Hộ Trần Kim Thành</v>
      </c>
      <c r="C80" s="457" t="str">
        <f>'[3]44. Trần Kim Thành'!E9</f>
        <v>068062004256</v>
      </c>
      <c r="D80" s="457" t="str">
        <f>'[3]44. Trần Kim Thành'!E11</f>
        <v>0393700063</v>
      </c>
      <c r="E80" s="458">
        <f>'[3]44. Trần Kim Thành'!B19</f>
        <v>12</v>
      </c>
      <c r="F80" s="458">
        <f>'[3]44. Trần Kim Thành'!C19</f>
        <v>193</v>
      </c>
      <c r="G80" s="458" t="e">
        <f>'[7]8. Ông Đinh Đức Anh'!D87</f>
        <v>#REF!</v>
      </c>
      <c r="H80" s="459">
        <f>'[3]44. Trần Kim Thành'!H19</f>
        <v>223.1</v>
      </c>
      <c r="I80" s="459"/>
      <c r="J80" s="462">
        <f t="shared" si="11"/>
        <v>223.1</v>
      </c>
      <c r="K80" s="462">
        <v>0</v>
      </c>
      <c r="L80" s="459"/>
      <c r="M80" s="462">
        <f t="shared" si="7"/>
        <v>223.1</v>
      </c>
      <c r="N80" s="459"/>
      <c r="O80" s="459"/>
      <c r="P80" s="460">
        <f t="shared" si="4"/>
        <v>0</v>
      </c>
      <c r="Q80" s="460">
        <f t="shared" ref="Q80:Q85" si="13">I80</f>
        <v>0</v>
      </c>
      <c r="R80" s="460"/>
      <c r="S80" s="467" t="str">
        <f>'[3]44. Trần Kim Thành'!K19</f>
        <v>Quốc lộ 1 đoạn từ Giáp Trường Mầm non ấp 6 đến Hết chùa Quảng Long
(Vị trí 1)</v>
      </c>
      <c r="T80" s="464">
        <f>'[3]44. Trần Kim Thành'!G19</f>
        <v>530000</v>
      </c>
      <c r="U80" s="464">
        <f t="shared" si="5"/>
        <v>118243000</v>
      </c>
      <c r="V80" s="1612" t="str">
        <f>'[3]44. Trần Kim Thành'!E15</f>
        <v>Thửa đất số 12, tờ bản đồ số 193 (thuộc thửa đất số 580, tờ bản đồ 14A xã Xuân Tâm cũ), mục đích sử dụng đất: đất trồng cây hàng năm khác (HNK) và trồng cây lâu năm (CLN) được Văn phòng đăng ký đất đai tỉnh Đồng Nai cấp giấy chứng nhận quyền sử dụng đất số O 092167 ngày 10/02/1999 cho ông Trần Kim Thành. Đất sử dụng ổn định, không tranh chấp. Trong phạm vi thu hồi đất có công trình vật kiến trúc xây dựng 2012.</v>
      </c>
      <c r="W80" s="1613"/>
      <c r="X80" s="1614"/>
    </row>
    <row r="81" spans="1:24" s="448" customFormat="1" ht="234.75" hidden="1" customHeight="1" x14ac:dyDescent="0.3">
      <c r="A81" s="1645">
        <v>45</v>
      </c>
      <c r="B81" s="1645" t="str">
        <f>'[3]45. Đỗ Thị Lạ'!E8</f>
        <v>Bà Đỗ Thị Lạ nhận thừa kế QSDĐ hộ ông Nguyễn Văn Vĩnh</v>
      </c>
      <c r="C81" s="1645" t="str">
        <f>'[3]45. Đỗ Thị Lạ'!E9</f>
        <v>056152004583</v>
      </c>
      <c r="D81" s="1645" t="str">
        <f>'[3]45. Đỗ Thị Lạ'!E11</f>
        <v>0909656283 (con rễ)</v>
      </c>
      <c r="E81" s="458">
        <f>'[3]45. Đỗ Thị Lạ'!B19</f>
        <v>134</v>
      </c>
      <c r="F81" s="458">
        <f>'[3]45. Đỗ Thị Lạ'!C19</f>
        <v>182</v>
      </c>
      <c r="G81" s="458" t="e">
        <f>'[7]8. Ông Đinh Đức Anh'!D88</f>
        <v>#REF!</v>
      </c>
      <c r="H81" s="459">
        <f>M81</f>
        <v>800.3</v>
      </c>
      <c r="I81" s="459"/>
      <c r="J81" s="462">
        <f t="shared" si="11"/>
        <v>800.3</v>
      </c>
      <c r="K81" s="462">
        <v>0</v>
      </c>
      <c r="L81" s="459"/>
      <c r="M81" s="462">
        <f>'[3]45. Đỗ Thị Lạ'!H19</f>
        <v>800.3</v>
      </c>
      <c r="N81" s="459"/>
      <c r="O81" s="459"/>
      <c r="P81" s="460">
        <f t="shared" si="4"/>
        <v>0</v>
      </c>
      <c r="Q81" s="460">
        <f t="shared" si="13"/>
        <v>0</v>
      </c>
      <c r="R81" s="460"/>
      <c r="S81" s="467" t="str">
        <f>'[3]45. Đỗ Thị Lạ'!K19</f>
        <v>Quốc lộ 1 đoạn từ Giáp Trường Mầm non ấp 6 đến Hết chùa Quảng Long
(vị trí 1)</v>
      </c>
      <c r="T81" s="464">
        <f>'[3]45. Đỗ Thị Lạ'!G19</f>
        <v>530000</v>
      </c>
      <c r="U81" s="464">
        <f t="shared" si="5"/>
        <v>424159000</v>
      </c>
      <c r="V81" s="1612" t="str">
        <f>'[3]45. Đỗ Thị Lạ'!E15</f>
        <v>Thửa đất số 134, tờ bản đồ số,mục đích sử dụng đất: Đất ở tại nông thôn (ONT) và đất  trồng cây lâu năm (CLN), được Văn phòng đăng ký đất đai tỉnh Đồng Nai cấp giấy chứng nhận quyền sử dụng đất số CB 458927, ngày 21/7/2015 cho hộ ông Nguyễn Văn Vĩnh. Hiện nay ông đã chết và bà Đỗ Thị Lạ nhận thừa kế QSDĐ lại của ông Vĩnh. Đất sử dụng ổn định, không tranh chấp.
Thửa đất số  51, tờ bản đồ số 180, mục đích sử dụng đất: trồng cây lâu năm (CLN) và đất trồng lúa nước còn lại (LUK) được Văn phòng đăng ký đất đai tỉnh Đồng Nai cấp giấy chứng nhận quyền sử dụng đất số DB 375901, ngày 19/4/2020 cho hộ ông Nguyễn Văn Vĩnh. Hiện nay ông Vĩnh đã chết và bà Đỗ Thị Lạ nhận thừa kế QSDĐ lại của ông Vĩnh. Đất sử dụng ổn định, không tranh chấp.
Thửa đất số 52, tờ bản đồ số 180, mục đích sử dụng đất: trồng cây lâu năm (CLN), thuộc thửa đất số 568, 569, 570 , 36, tờ bản đồ số 37 xã Xuân Tâm (cũ) chưa được cấp giấy CNQSD đất có nguồn gốc do ông Nguyễn Văn Vĩnh và bà Đỗ Thị Lạ khai phá năm 1980 sử dụng đến nay. Hiện nay ông Vĩnh đã chết và bà Đỗ Thị Lạ nhận thừa kế lại của ông Vĩnh. Đất sử dụng ổn định, không tranh chấp.
Thửa đất số 48, tờ bản đồ số 193, mục đích sử dụng đất: trồng cây lâu năm (CLN), thuộc thửa đất số 562, tờ bản đồ số 32 xã Xuân Tâm (cũ) chưa được cấp giấy CNQSD đất có nguồn gốc do ông Nguyễn Văn Vĩnh và bà Đỗ Thị Lạ khai phá năm 1980 sử dụng đến nay. Hiện nay ông Vĩnh đã chết và bà Đỗ Thị Lạ nhận thừa kế lại của ông Vĩnh. Đất sử dụng ổn định, không tranh chấp. Ông Nguyễn Chí Tâm hiện có tài sản xây dựng trên đất. (HS 13)
 Trong phạm vi thu hồi đất có công trình vật kiến trúc xây dựng 2004</v>
      </c>
      <c r="W81" s="1613"/>
      <c r="X81" s="1614"/>
    </row>
    <row r="82" spans="1:24" s="448" customFormat="1" ht="156" hidden="1" customHeight="1" x14ac:dyDescent="0.3">
      <c r="A82" s="1646"/>
      <c r="B82" s="1646" t="str">
        <f>'[3]45. Đỗ Thị Lạ'!E9</f>
        <v>056152004583</v>
      </c>
      <c r="C82" s="1646" t="str">
        <f>'[3]45. Đỗ Thị Lạ'!E10</f>
        <v xml:space="preserve"> ấp Xuân Tâm 6, xã Xuân Hoà, Tp. Đồng Nai</v>
      </c>
      <c r="D82" s="1646" t="str">
        <f>'[3]45. Đỗ Thị Lạ'!E12</f>
        <v>Quốc lộ 1 đoạn từ Giáp Trường Mầm non ấp 6 đến Hết chùa Quảng Long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v>
      </c>
      <c r="E82" s="458">
        <f>'[3]45. Đỗ Thị Lạ'!B20</f>
        <v>51</v>
      </c>
      <c r="F82" s="458">
        <f>'[3]45. Đỗ Thị Lạ'!C20</f>
        <v>180</v>
      </c>
      <c r="G82" s="458" t="e">
        <f>'[7]8. Ông Đinh Đức Anh'!D89</f>
        <v>#REF!</v>
      </c>
      <c r="H82" s="459">
        <f>J82</f>
        <v>1627.3</v>
      </c>
      <c r="I82" s="459"/>
      <c r="J82" s="462">
        <f t="shared" si="11"/>
        <v>1627.3</v>
      </c>
      <c r="K82" s="462">
        <f>L82</f>
        <v>1627.3</v>
      </c>
      <c r="L82" s="459">
        <f>'[3]45. Đỗ Thị Lạ'!H20</f>
        <v>1627.3</v>
      </c>
      <c r="M82" s="462"/>
      <c r="N82" s="459"/>
      <c r="O82" s="459"/>
      <c r="P82" s="460">
        <f t="shared" si="4"/>
        <v>0</v>
      </c>
      <c r="Q82" s="460">
        <f t="shared" si="13"/>
        <v>0</v>
      </c>
      <c r="R82" s="460"/>
      <c r="S82" s="467" t="str">
        <f>'[3]45. Đỗ Thị Lạ'!K20</f>
        <v>Quốc lộ 1 đoạn từ Giáp Trường Mầm non ấp 6 đến Hết chùa Quảng Long 
(vị trí 2)</v>
      </c>
      <c r="T82" s="464">
        <f>'[3]45. Đỗ Thị Lạ'!G20</f>
        <v>159000</v>
      </c>
      <c r="U82" s="464">
        <f t="shared" si="5"/>
        <v>258740700</v>
      </c>
      <c r="V82" s="1640"/>
      <c r="W82" s="1641"/>
      <c r="X82" s="1642"/>
    </row>
    <row r="83" spans="1:24" s="448" customFormat="1" ht="156" hidden="1" customHeight="1" x14ac:dyDescent="0.3">
      <c r="A83" s="1646"/>
      <c r="B83" s="1646"/>
      <c r="C83" s="1646"/>
      <c r="D83" s="1646"/>
      <c r="E83" s="458">
        <f>'[3]45. Đỗ Thị Lạ'!B21</f>
        <v>51</v>
      </c>
      <c r="F83" s="458">
        <f>'[3]45. Đỗ Thị Lạ'!C21</f>
        <v>180</v>
      </c>
      <c r="G83" s="458" t="e">
        <f>'[7]8. Ông Đinh Đức Anh'!D90</f>
        <v>#REF!</v>
      </c>
      <c r="H83" s="459">
        <f>M83</f>
        <v>1005.6000000000001</v>
      </c>
      <c r="I83" s="459"/>
      <c r="J83" s="462">
        <f t="shared" si="11"/>
        <v>1005.6000000000001</v>
      </c>
      <c r="K83" s="462">
        <v>0</v>
      </c>
      <c r="L83" s="459"/>
      <c r="M83" s="462">
        <f>'[3]45. Đỗ Thị Lạ'!H21</f>
        <v>1005.6000000000001</v>
      </c>
      <c r="N83" s="459"/>
      <c r="O83" s="459"/>
      <c r="P83" s="460">
        <f t="shared" si="4"/>
        <v>0</v>
      </c>
      <c r="Q83" s="460">
        <f t="shared" si="13"/>
        <v>0</v>
      </c>
      <c r="R83" s="460"/>
      <c r="S83" s="467" t="str">
        <f>'[3]45. Đỗ Thị Lạ'!K21</f>
        <v>Quốc lộ 1 đoạn từ Giáp Trường Mầm non ấp 6 đến Hết chùa Quảng Long 
(vị trí 2)</v>
      </c>
      <c r="T83" s="464"/>
      <c r="U83" s="464"/>
      <c r="V83" s="1640"/>
      <c r="W83" s="1641"/>
      <c r="X83" s="1642"/>
    </row>
    <row r="84" spans="1:24" s="448" customFormat="1" ht="127.5" hidden="1" customHeight="1" x14ac:dyDescent="0.3">
      <c r="A84" s="1646"/>
      <c r="B84" s="1646" t="str">
        <f>'[3]45. Đỗ Thị Lạ'!E10</f>
        <v xml:space="preserve"> ấp Xuân Tâm 6, xã Xuân Hoà, Tp. Đồng Nai</v>
      </c>
      <c r="C84" s="1646" t="str">
        <f>'[3]45. Đỗ Thị Lạ'!E11</f>
        <v>0909656283 (con rễ)</v>
      </c>
      <c r="D84" s="1646">
        <f>'[3]45. Đỗ Thị Lạ'!E13</f>
        <v>7611.5999999999995</v>
      </c>
      <c r="E84" s="458">
        <f>'[3]45. Đỗ Thị Lạ'!B22</f>
        <v>52</v>
      </c>
      <c r="F84" s="458">
        <f>'[3]45. Đỗ Thị Lạ'!C22</f>
        <v>180</v>
      </c>
      <c r="G84" s="458" t="e">
        <f>'[7]8. Ông Đinh Đức Anh'!D90</f>
        <v>#REF!</v>
      </c>
      <c r="H84" s="459">
        <f>J84</f>
        <v>2773.2</v>
      </c>
      <c r="I84" s="459"/>
      <c r="J84" s="462">
        <f t="shared" si="11"/>
        <v>2773.2</v>
      </c>
      <c r="K84" s="462">
        <v>0</v>
      </c>
      <c r="L84" s="459"/>
      <c r="M84" s="462">
        <f>'[3]45. Đỗ Thị Lạ'!H22</f>
        <v>2773.2</v>
      </c>
      <c r="N84" s="459"/>
      <c r="O84" s="459"/>
      <c r="P84" s="460">
        <f t="shared" si="4"/>
        <v>0</v>
      </c>
      <c r="Q84" s="460">
        <f t="shared" si="13"/>
        <v>0</v>
      </c>
      <c r="R84" s="460"/>
      <c r="S84" s="467" t="str">
        <f>'[3]45. Đỗ Thị Lạ'!K22</f>
        <v>Quốc lộ 1 đoạn từ Giáp Trường Mầm non ấp 6 đến Hết chùa Quảng Long
(vị trí 2)</v>
      </c>
      <c r="T84" s="464">
        <f>'[3]45. Đỗ Thị Lạ'!G22</f>
        <v>159000</v>
      </c>
      <c r="U84" s="464">
        <f t="shared" si="5"/>
        <v>440938800</v>
      </c>
      <c r="V84" s="1640"/>
      <c r="W84" s="1641"/>
      <c r="X84" s="1642"/>
    </row>
    <row r="85" spans="1:24" s="448" customFormat="1" ht="221.25" hidden="1" customHeight="1" x14ac:dyDescent="0.3">
      <c r="A85" s="1647"/>
      <c r="B85" s="1647"/>
      <c r="C85" s="1647"/>
      <c r="D85" s="1647"/>
      <c r="E85" s="458">
        <f>'[3]45. Đỗ Thị Lạ'!B23</f>
        <v>48</v>
      </c>
      <c r="F85" s="458">
        <f>'[3]45. Đỗ Thị Lạ'!C23</f>
        <v>193</v>
      </c>
      <c r="G85" s="458" t="e">
        <f>'[7]8. Ông Đinh Đức Anh'!D91</f>
        <v>#REF!</v>
      </c>
      <c r="H85" s="459">
        <f>J85</f>
        <v>1405.2</v>
      </c>
      <c r="I85" s="459"/>
      <c r="J85" s="462">
        <f t="shared" si="11"/>
        <v>1405.2</v>
      </c>
      <c r="K85" s="462">
        <v>0</v>
      </c>
      <c r="L85" s="459"/>
      <c r="M85" s="462">
        <f>'[3]45. Đỗ Thị Lạ'!H23</f>
        <v>1405.2</v>
      </c>
      <c r="N85" s="459"/>
      <c r="O85" s="459"/>
      <c r="P85" s="460">
        <f t="shared" si="4"/>
        <v>0</v>
      </c>
      <c r="Q85" s="460">
        <f t="shared" si="13"/>
        <v>0</v>
      </c>
      <c r="R85" s="460"/>
      <c r="S85" s="467" t="str">
        <f>'[3]45. Đỗ Thị Lạ'!K23</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85" s="464">
        <f>'[3]45. Đỗ Thị Lạ'!G23</f>
        <v>380000</v>
      </c>
      <c r="U85" s="464">
        <f t="shared" si="5"/>
        <v>533976000</v>
      </c>
      <c r="V85" s="1615"/>
      <c r="W85" s="1616"/>
      <c r="X85" s="1617"/>
    </row>
    <row r="86" spans="1:24" s="448" customFormat="1" ht="231" hidden="1" customHeight="1" x14ac:dyDescent="0.3">
      <c r="A86" s="1610">
        <v>46</v>
      </c>
      <c r="B86" s="1610" t="str">
        <f>'[3]46. Phạm Thị Thuý Diễm'!E8</f>
        <v>Bà Phạm Thị Thuý Diễm</v>
      </c>
      <c r="C86" s="1610" t="str">
        <f>'[3]46. Phạm Thị Thuý Diễm'!E9</f>
        <v>075185024612</v>
      </c>
      <c r="D86" s="1610" t="str">
        <f>'[3]46. Phạm Thị Thuý Diễm'!E11</f>
        <v>0918723286 (Mạnh chồng)</v>
      </c>
      <c r="E86" s="458">
        <f>'[3]46. Phạm Thị Thuý Diễm'!B19</f>
        <v>68</v>
      </c>
      <c r="F86" s="458">
        <f>'[3]46. Phạm Thị Thuý Diễm'!C19</f>
        <v>180</v>
      </c>
      <c r="G86" s="458" t="e">
        <f>'[7]8. Ông Đinh Đức Anh'!D92</f>
        <v>#REF!</v>
      </c>
      <c r="H86" s="459">
        <f>'[3]46. Phạm Thị Thuý Diễm'!H19</f>
        <v>7952.5</v>
      </c>
      <c r="I86" s="459"/>
      <c r="J86" s="462">
        <f t="shared" si="11"/>
        <v>7952.5</v>
      </c>
      <c r="K86" s="462">
        <v>0</v>
      </c>
      <c r="L86" s="459"/>
      <c r="M86" s="462">
        <f>H86</f>
        <v>7952.5</v>
      </c>
      <c r="N86" s="459"/>
      <c r="O86" s="459"/>
      <c r="P86" s="460">
        <f t="shared" si="4"/>
        <v>0</v>
      </c>
      <c r="Q86" s="460"/>
      <c r="R86" s="460"/>
      <c r="S86" s="467" t="str">
        <f>'[3]46. Phạm Thị Thuý Diễm'!K19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từ &gt;500m đến ≤1.000m
(vị trí 1)</v>
      </c>
      <c r="T86" s="464">
        <f>'[3]46. Phạm Thị Thuý Diễm'!G19</f>
        <v>310000</v>
      </c>
      <c r="U86" s="464">
        <f t="shared" si="5"/>
        <v>2465275000</v>
      </c>
      <c r="V86" s="1612" t="str">
        <f>'[3]46. Phạm Thị Thuý Diễm'!E15</f>
        <v xml:space="preserve">Thửa 68 tờ 180 (tờ bản đồ 69 xã Xuân Tâm cũ) đã được cấp giấy CNQSDĐ cho Bà Phạm Thị Thuý Diễm số DP 240776 cấp ngày 24/7/2024, mục đích sử dụng CLN. Hiện sử dụng ổn định không tranh chấp. 
Thửa 471 tờ  206 MĐSDĐ là HNK, thuộc thửa 751 tờ 15 xã Xuân Tâm cũ, có nguồn gốc do ông Nguyễn Văn Chương Khai phá năm 1980 sử dụng đến năm 2001 tặng lại cho con ruột là bà Nguyễn Thị Thu Cúc, đến năm 2012 bà Cúc chuyển nhượng lại cho Bà Phạm Thị Thuý Diễm sử dụng đến nay, MĐSĐ là HNK. Hiện sử dụng ổn định không tranh chấp
Thửa 47 tờ 206 (tờ bản đồ 95 xã Xuân Tâm cũ) đã được cấp giấy CNQSDĐ cho Bà Phạm Thị Thuý Diễm số DO 205405 cấp ngày 12/06/2024, mục đích sử dụng HNK. Hiện sử dụng ổn định không tranh chấp
Trong phạm vi thu hồi đất có công trình vật kiến trúc xây dựng 2010. </v>
      </c>
      <c r="W86" s="1613"/>
      <c r="X86" s="1614"/>
    </row>
    <row r="87" spans="1:24" s="448" customFormat="1" ht="103.5" hidden="1" customHeight="1" x14ac:dyDescent="0.3">
      <c r="A87" s="1633"/>
      <c r="B87" s="1633"/>
      <c r="C87" s="1633"/>
      <c r="D87" s="1633"/>
      <c r="E87" s="458">
        <f>'[3]46. Phạm Thị Thuý Diễm'!B20</f>
        <v>471</v>
      </c>
      <c r="F87" s="458">
        <f>'[3]46. Phạm Thị Thuý Diễm'!C20</f>
        <v>206</v>
      </c>
      <c r="G87" s="458" t="e">
        <f>'[7]8. Ông Đinh Đức Anh'!D93</f>
        <v>#REF!</v>
      </c>
      <c r="H87" s="459">
        <f>'[3]46. Phạm Thị Thuý Diễm'!H20</f>
        <v>323.89999999999998</v>
      </c>
      <c r="I87" s="459"/>
      <c r="J87" s="462">
        <f t="shared" si="11"/>
        <v>323.89999999999998</v>
      </c>
      <c r="K87" s="462">
        <v>0</v>
      </c>
      <c r="L87" s="459"/>
      <c r="M87" s="462">
        <f>H87</f>
        <v>323.89999999999998</v>
      </c>
      <c r="N87" s="459"/>
      <c r="O87" s="459"/>
      <c r="P87" s="460">
        <f t="shared" si="4"/>
        <v>0</v>
      </c>
      <c r="Q87" s="460"/>
      <c r="R87" s="460"/>
      <c r="S87" s="467" t="str">
        <f>'[3]46. Phạm Thị Thuý Diễm'!K20</f>
        <v>Quốc lộ 1 đoạn từ Giáp Trường Mầm non ấp 6 đến Hết chùa Quảng Long
(vị trí 2)</v>
      </c>
      <c r="T87" s="464">
        <f>'[3]46. Phạm Thị Thuý Diễm'!G20</f>
        <v>159000</v>
      </c>
      <c r="U87" s="464">
        <f t="shared" si="5"/>
        <v>51500100</v>
      </c>
      <c r="V87" s="1640"/>
      <c r="W87" s="1641"/>
      <c r="X87" s="1642"/>
    </row>
    <row r="88" spans="1:24" s="448" customFormat="1" ht="125.25" hidden="1" customHeight="1" x14ac:dyDescent="0.3">
      <c r="A88" s="1611"/>
      <c r="B88" s="1611"/>
      <c r="C88" s="1611"/>
      <c r="D88" s="1611"/>
      <c r="E88" s="458">
        <f>'[3]46. Phạm Thị Thuý Diễm'!B21</f>
        <v>47</v>
      </c>
      <c r="F88" s="458">
        <f>'[3]46. Phạm Thị Thuý Diễm'!C21</f>
        <v>206</v>
      </c>
      <c r="G88" s="458" t="e">
        <f>'[7]8. Ông Đinh Đức Anh'!D94</f>
        <v>#REF!</v>
      </c>
      <c r="H88" s="459">
        <f>'[3]46. Phạm Thị Thuý Diễm'!H21</f>
        <v>2335.8000000000002</v>
      </c>
      <c r="I88" s="459"/>
      <c r="J88" s="462">
        <f t="shared" si="11"/>
        <v>2335.8000000000002</v>
      </c>
      <c r="K88" s="462">
        <v>0</v>
      </c>
      <c r="L88" s="459"/>
      <c r="M88" s="462">
        <f>H88</f>
        <v>2335.8000000000002</v>
      </c>
      <c r="N88" s="459"/>
      <c r="O88" s="459"/>
      <c r="P88" s="460">
        <f t="shared" si="4"/>
        <v>0</v>
      </c>
      <c r="Q88" s="460"/>
      <c r="R88" s="460"/>
      <c r="S88" s="467" t="str">
        <f>'[3]46. Phạm Thị Thuý Diễm'!K21</f>
        <v>Quốc lộ 1 đoạn từ Giáp Trường Mầm non ấp 6 đến Hết chùa Quảng Long
(vị trí 2)</v>
      </c>
      <c r="T88" s="464">
        <f>'[3]46. Phạm Thị Thuý Diễm'!G21</f>
        <v>159000</v>
      </c>
      <c r="U88" s="464">
        <f t="shared" si="5"/>
        <v>371392200</v>
      </c>
      <c r="V88" s="1615"/>
      <c r="W88" s="1616"/>
      <c r="X88" s="1617"/>
    </row>
    <row r="89" spans="1:24" s="448" customFormat="1" ht="103.5" hidden="1" customHeight="1" x14ac:dyDescent="0.3">
      <c r="A89" s="1610">
        <v>47</v>
      </c>
      <c r="B89" s="1610" t="str">
        <f>'[3]47. Huỳnh Ngọc Đông'!E8</f>
        <v>Ông Huỳnh Ngọc Đông và bà Nguyễn Thị Phượng</v>
      </c>
      <c r="C89" s="1610" t="str">
        <f>'[3]47. Huỳnh Ngọc Đông'!E9</f>
        <v>052058004595  - 056166005438</v>
      </c>
      <c r="D89" s="1610" t="str">
        <f>'[3]47. Huỳnh Ngọc Đông'!E11</f>
        <v>0797536011 - 0945844152 (vợ)</v>
      </c>
      <c r="E89" s="458">
        <f>'[3]47. Huỳnh Ngọc Đông'!B19</f>
        <v>106</v>
      </c>
      <c r="F89" s="458">
        <f>'[3]47. Huỳnh Ngọc Đông'!C19</f>
        <v>193</v>
      </c>
      <c r="G89" s="458" t="e">
        <f>'[7]8. Ông Đinh Đức Anh'!D95</f>
        <v>#REF!</v>
      </c>
      <c r="H89" s="459"/>
      <c r="I89" s="459">
        <f>'[3]47. Huỳnh Ngọc Đông'!H19</f>
        <v>10</v>
      </c>
      <c r="J89" s="462">
        <f t="shared" si="11"/>
        <v>0</v>
      </c>
      <c r="K89" s="462">
        <v>0</v>
      </c>
      <c r="L89" s="459"/>
      <c r="M89" s="462">
        <f>H89</f>
        <v>0</v>
      </c>
      <c r="N89" s="459"/>
      <c r="O89" s="459"/>
      <c r="P89" s="460">
        <f t="shared" si="4"/>
        <v>10</v>
      </c>
      <c r="Q89" s="460">
        <f>I89</f>
        <v>10</v>
      </c>
      <c r="R89" s="460"/>
      <c r="S89" s="1643" t="str">
        <f>'[3]47. Huỳnh Ngọc Đông'!K19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89" s="464">
        <f>'[3]47. Huỳnh Ngọc Đông'!G19</f>
        <v>1600000</v>
      </c>
      <c r="U89" s="464">
        <f t="shared" si="5"/>
        <v>16000000</v>
      </c>
      <c r="V89" s="1612" t="str">
        <f>'[3]47. Huỳnh Ngọc Đông'!E15</f>
        <v>Thửa 106 tờ 193 (tờ 82 xã Xuân Tâm cũ) đã được cấp giấy CNQSDĐ cho Ông Huỳnh Ngọc Đông và bà Nguyễn Thị Phượng số DC 837605 cấp ngày 27/10/2021, mục đích sử dụng ONT. Hiện sử dụng ổn định không tranh chấp. Trong phạm vi thu hồi đất có công trình vật kiến trúc xây dựng 2002.</v>
      </c>
      <c r="W89" s="1613"/>
      <c r="X89" s="1614"/>
    </row>
    <row r="90" spans="1:24" s="448" customFormat="1" ht="116.25" hidden="1" customHeight="1" x14ac:dyDescent="0.3">
      <c r="A90" s="1611"/>
      <c r="B90" s="1611"/>
      <c r="C90" s="1611"/>
      <c r="D90" s="1611"/>
      <c r="E90" s="458">
        <f>'[3]47. Huỳnh Ngọc Đông'!B20</f>
        <v>106</v>
      </c>
      <c r="F90" s="458">
        <f>'[3]47. Huỳnh Ngọc Đông'!C20</f>
        <v>193</v>
      </c>
      <c r="G90" s="458" t="e">
        <f>'[7]8. Ông Đinh Đức Anh'!D96</f>
        <v>#REF!</v>
      </c>
      <c r="H90" s="459">
        <f>'[3]47. Huỳnh Ngọc Đông'!H20</f>
        <v>237.4</v>
      </c>
      <c r="I90" s="462">
        <f t="shared" ref="I90" si="14">P90</f>
        <v>0</v>
      </c>
      <c r="J90" s="459">
        <f t="shared" si="11"/>
        <v>237.4</v>
      </c>
      <c r="K90" s="462">
        <f>H90</f>
        <v>237.4</v>
      </c>
      <c r="L90" s="459"/>
      <c r="M90" s="471"/>
      <c r="N90" s="459"/>
      <c r="O90" s="459"/>
      <c r="P90" s="460">
        <f t="shared" si="4"/>
        <v>0</v>
      </c>
      <c r="Q90" s="460">
        <v>0</v>
      </c>
      <c r="R90" s="460"/>
      <c r="S90" s="1644"/>
      <c r="T90" s="464">
        <f>'[3]47. Huỳnh Ngọc Đông'!G20</f>
        <v>380000</v>
      </c>
      <c r="U90" s="464">
        <f t="shared" si="5"/>
        <v>90212000</v>
      </c>
      <c r="V90" s="1615"/>
      <c r="W90" s="1616"/>
      <c r="X90" s="1617"/>
    </row>
    <row r="91" spans="1:24" s="448" customFormat="1" ht="103.5" hidden="1" customHeight="1" x14ac:dyDescent="0.3">
      <c r="A91" s="1610">
        <v>48</v>
      </c>
      <c r="B91" s="1610" t="str">
        <f>'[3]48. Võ Hoàng Anh'!E8</f>
        <v>Ông Võ Hoàng Anh và bà Đặng Thị Thuỳ Linh</v>
      </c>
      <c r="C91" s="1610" t="str">
        <f>'[3]48. Võ Hoàng Anh'!E9</f>
        <v>072079009414 - 075180014137</v>
      </c>
      <c r="D91" s="1610" t="str">
        <f>'[3]48. Võ Hoàng Anh'!E11</f>
        <v>09.18.633.951 (Anh) - 09.18.406.806 (Linh)</v>
      </c>
      <c r="E91" s="458">
        <f>'[3]48. Võ Hoàng Anh'!B19</f>
        <v>233</v>
      </c>
      <c r="F91" s="458">
        <f>'[3]48. Võ Hoàng Anh'!C19</f>
        <v>205</v>
      </c>
      <c r="G91" s="458" t="str">
        <f>'[3]48. Võ Hoàng Anh'!D19</f>
        <v>m²</v>
      </c>
      <c r="H91" s="459">
        <f>'[3]48. Võ Hoàng Anh'!H19</f>
        <v>162.19999999999999</v>
      </c>
      <c r="I91" s="459"/>
      <c r="J91" s="462">
        <f t="shared" si="11"/>
        <v>162.19999999999999</v>
      </c>
      <c r="K91" s="462">
        <f>H91</f>
        <v>162.19999999999999</v>
      </c>
      <c r="L91" s="459"/>
      <c r="M91" s="462"/>
      <c r="N91" s="459"/>
      <c r="O91" s="459"/>
      <c r="P91" s="460">
        <f t="shared" si="4"/>
        <v>0</v>
      </c>
      <c r="Q91" s="460">
        <f>I91</f>
        <v>0</v>
      </c>
      <c r="R91" s="460"/>
      <c r="S91" s="467" t="str">
        <f>'[3]48. Võ Hoàng Anh'!K19</f>
        <v>Quốc lộ 1 đoạn từ Giáp Trường Mầm non ấp 6 đến Hết chùa Quảng Long
(vị tri 2)</v>
      </c>
      <c r="T91" s="464">
        <f>'[3]48. Võ Hoàng Anh'!G19</f>
        <v>159000</v>
      </c>
      <c r="U91" s="464">
        <f t="shared" si="5"/>
        <v>25789800</v>
      </c>
      <c r="V91" s="1612" t="str">
        <f>'[3]48. Võ Hoàng Anh'!E15</f>
        <v>Thửa đất số 233, tờ bản đồ số 205 (tờ bản đồ 94 xã Xuân Tâm cũ), mục đích sử dụng đất: đất trồng cây hàng năm khác (HNK),  được Văn phòng đăng ký đất đai tỉnh Đồng Nai cấp giấy chứng nhận quyền sử dụng đất số CQ 530726 ngày 6/12/2018 cho ông Võ Hoàng Anh và bà Đặng Thị Thuỳ Linh. Đất sử dụng ổn định, không tranh chấp.
Thửa đất số 234, tờ bản đồ số 205 (tờ bản đồ 94 xã Xuân Tâm cũ),mục đích sử dụng đất: đất trồng cây hàng năm khác (HNK), được Văn phòng đăng ký đất đai tỉnh Đồng Nai cấp giấy chứng nhận quyền sử dụng đất số CQ 530726 ngày 6/12/2018 cho ông Võ Hoàng Anh và bà Đặng Thị Thuỳ Linh. Đất sử dụng ổn định, không tranh chấp.
Thửa đất số 255, tờ bản đồ số 205 (tờ bản đồ 94 xã Xuân Tâm cũ), mục đích sử dụng đất: trồng cây lâu năm (CLN) được Văn phòng đăng ký đất đai tỉnh Đồng Nai cấp giấy chứng nhận quyền sử dụng đất số CQ 530728 ngày 6/12/2022 cho ông Võ Hoàng Anh và bà Đặng Thị Thuỳ Linh. Đất sử dụng ổn định, không tranh chấp.
Thửa đất số 256, tờ bản đồ số 205 (tờ bản đồ 94 xã Xuân Tâm cũ), mục đích sử dụng đất: đất trồng cây lâu năm (CLN) được Văn phòng đăng ký đất đai tỉnh Đồng Nai cấp giấy chứng nhận quyền sử dụng đất số CQ 530728 ngày 6/12/2022 cho ông Võ Hoàng Anh và bà Đặng Thị Thuỳ Linh. Đất sử dụng ổn định, không tranh chấp.
Thửa đất số 89, tờ bản đồ số 205 (tờ bản đồ 94 xã Xuân Tâm cũ), mục đích sử dụng đất: đất trồng lúa nước còn lại (LUK), đất ở nông thôn (ONT), được Văn phòng đăng ký đất đai tỉnh Đồng Nai cấp giấy chứng nhận quyền sử dụng đất số CQ 587695 ngày 6/12/2018 cho ông Võ Hoàng Anh và bà Đặng Thị Thuỳ Linh. Đất sử dụng ổn định, không tranh chấp.
Thửa đất số 250, tờ bản đồ số 205 (tờ bản đồ 94 xã Xuân Tâm cũ), mục đích sử dụng đất: đất ở nông thôn (ONT), trồng cây lâu năm (CLN) được Văn phòng đăng ký đất đai tỉnh Đồng Nai cấp giấy chứng nhận quyền sử dụng đất số CQ 530730 ngày 6/12/2018 cho ông Võ Hoàng Anh và bà Đặng Thị Thuỳ Linh. Đất sử dụng ổn định, không tranh chấp.
 Trong phạm vi thu hồi đất không có công trình vật kiến trúc.</v>
      </c>
      <c r="W91" s="1613"/>
      <c r="X91" s="1614"/>
    </row>
    <row r="92" spans="1:24" s="448" customFormat="1" ht="116.25" hidden="1" customHeight="1" x14ac:dyDescent="0.3">
      <c r="A92" s="1633"/>
      <c r="B92" s="1633"/>
      <c r="C92" s="1633"/>
      <c r="D92" s="1633"/>
      <c r="E92" s="458">
        <f>'[3]48. Võ Hoàng Anh'!B20</f>
        <v>234</v>
      </c>
      <c r="F92" s="458">
        <f>'[3]48. Võ Hoàng Anh'!C20</f>
        <v>205</v>
      </c>
      <c r="G92" s="458" t="e">
        <f>'[7]8. Ông Đinh Đức Anh'!D98</f>
        <v>#REF!</v>
      </c>
      <c r="H92" s="459">
        <f>'[3]48. Võ Hoàng Anh'!H20</f>
        <v>2136.8000000000002</v>
      </c>
      <c r="I92" s="462">
        <f t="shared" ref="I92" si="15">P92</f>
        <v>0</v>
      </c>
      <c r="J92" s="459">
        <f t="shared" si="11"/>
        <v>2136.8000000000002</v>
      </c>
      <c r="K92" s="462">
        <f>'[3]48. Võ Hoàng Anh'!H20</f>
        <v>2136.8000000000002</v>
      </c>
      <c r="L92" s="459"/>
      <c r="M92" s="471"/>
      <c r="N92" s="459"/>
      <c r="O92" s="459"/>
      <c r="P92" s="460">
        <f t="shared" si="4"/>
        <v>0</v>
      </c>
      <c r="Q92" s="460">
        <v>0</v>
      </c>
      <c r="R92" s="460"/>
      <c r="S92" s="467" t="str">
        <f>'[3]48. Võ Hoàng Anh'!K20</f>
        <v>Quốc lộ 1 đoạn từ Giáp Trường Mầm non ấp 6 đến Hết chùa Quảng Long
(vị tri 2)</v>
      </c>
      <c r="T92" s="464">
        <f>'[3]48. Võ Hoàng Anh'!G20</f>
        <v>159000</v>
      </c>
      <c r="U92" s="464">
        <f t="shared" si="5"/>
        <v>339751200</v>
      </c>
      <c r="V92" s="1640"/>
      <c r="W92" s="1641"/>
      <c r="X92" s="1642"/>
    </row>
    <row r="93" spans="1:24" s="448" customFormat="1" ht="306.75" hidden="1" customHeight="1" x14ac:dyDescent="0.3">
      <c r="A93" s="1633"/>
      <c r="B93" s="1633"/>
      <c r="C93" s="1633">
        <f>'[3]47. Huỳnh Ngọc Đông'!E13</f>
        <v>247.4</v>
      </c>
      <c r="D93" s="1633" t="str">
        <f>'[3]47. Huỳnh Ngọc Đông'!E15</f>
        <v>Thửa 106 tờ 193 (tờ 82 xã Xuân Tâm cũ) đã được cấp giấy CNQSDĐ cho Ông Huỳnh Ngọc Đông và bà Nguyễn Thị Phượng số DC 837605 cấp ngày 27/10/2021, mục đích sử dụng ONT. Hiện sử dụng ổn định không tranh chấp. Trong phạm vi thu hồi đất có công trình vật kiến trúc xây dựng 2002.</v>
      </c>
      <c r="E93" s="458">
        <f>'[3]48. Võ Hoàng Anh'!B21</f>
        <v>256</v>
      </c>
      <c r="F93" s="458">
        <f>'[3]48. Võ Hoàng Anh'!C21</f>
        <v>205</v>
      </c>
      <c r="G93" s="458" t="e">
        <f>'[7]8. Ông Đinh Đức Anh'!D99</f>
        <v>#REF!</v>
      </c>
      <c r="H93" s="459">
        <f>'[3]48. Võ Hoàng Anh'!H21</f>
        <v>1982.4</v>
      </c>
      <c r="I93" s="459"/>
      <c r="J93" s="459">
        <f t="shared" si="11"/>
        <v>1982.4</v>
      </c>
      <c r="K93" s="462">
        <v>0</v>
      </c>
      <c r="L93" s="459"/>
      <c r="M93" s="462">
        <f>H93</f>
        <v>1982.4</v>
      </c>
      <c r="N93" s="459"/>
      <c r="O93" s="459"/>
      <c r="P93" s="460">
        <f t="shared" si="4"/>
        <v>0</v>
      </c>
      <c r="Q93" s="460"/>
      <c r="R93" s="460"/>
      <c r="S93" s="467" t="str">
        <f>'[3]48. Võ Hoàng Anh'!K21</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93" s="464">
        <f>'[3]48. Võ Hoàng Anh'!G21</f>
        <v>220000</v>
      </c>
      <c r="U93" s="464">
        <f t="shared" si="5"/>
        <v>436128000</v>
      </c>
      <c r="V93" s="1640"/>
      <c r="W93" s="1641"/>
      <c r="X93" s="1642"/>
    </row>
    <row r="94" spans="1:24" s="448" customFormat="1" ht="306.75" hidden="1" customHeight="1" x14ac:dyDescent="0.3">
      <c r="A94" s="1633"/>
      <c r="B94" s="1633"/>
      <c r="C94" s="1633"/>
      <c r="D94" s="1633"/>
      <c r="E94" s="458">
        <f>'[3]48. Võ Hoàng Anh'!B22</f>
        <v>255</v>
      </c>
      <c r="F94" s="458">
        <f>'[3]48. Võ Hoàng Anh'!C22</f>
        <v>205</v>
      </c>
      <c r="G94" s="458" t="e">
        <f>'[7]8. Ông Đinh Đức Anh'!D100</f>
        <v>#REF!</v>
      </c>
      <c r="H94" s="459">
        <f>'[3]48. Võ Hoàng Anh'!H22</f>
        <v>25.9</v>
      </c>
      <c r="I94" s="462">
        <f t="shared" ref="I94" si="16">P94</f>
        <v>0</v>
      </c>
      <c r="J94" s="459">
        <f t="shared" si="11"/>
        <v>25.9</v>
      </c>
      <c r="K94" s="462">
        <f>L94</f>
        <v>0</v>
      </c>
      <c r="L94" s="459"/>
      <c r="M94" s="462">
        <f>H94</f>
        <v>25.9</v>
      </c>
      <c r="N94" s="459"/>
      <c r="O94" s="459"/>
      <c r="P94" s="460">
        <f t="shared" si="4"/>
        <v>0</v>
      </c>
      <c r="Q94" s="460">
        <v>0</v>
      </c>
      <c r="R94" s="460"/>
      <c r="S94" s="467" t="str">
        <f>'[3]48. Võ Hoàng Anh'!K22</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94" s="464">
        <f>'[3]48. Võ Hoàng Anh'!G22</f>
        <v>220000</v>
      </c>
      <c r="U94" s="464">
        <f t="shared" si="5"/>
        <v>5698000</v>
      </c>
      <c r="V94" s="1640"/>
      <c r="W94" s="1641"/>
      <c r="X94" s="1642"/>
    </row>
    <row r="95" spans="1:24" s="448" customFormat="1" ht="306.75" hidden="1" customHeight="1" x14ac:dyDescent="0.3">
      <c r="A95" s="1633"/>
      <c r="B95" s="1633"/>
      <c r="C95" s="1633" t="str">
        <f>'[3]47. Huỳnh Ngọc Đông'!E15</f>
        <v>Thửa 106 tờ 193 (tờ 82 xã Xuân Tâm cũ) đã được cấp giấy CNQSDĐ cho Ông Huỳnh Ngọc Đông và bà Nguyễn Thị Phượng số DC 837605 cấp ngày 27/10/2021, mục đích sử dụng ONT. Hiện sử dụng ổn định không tranh chấp. Trong phạm vi thu hồi đất có công trình vật kiến trúc xây dựng 2002.</v>
      </c>
      <c r="D95" s="1633">
        <f>'[3]47. Huỳnh Ngọc Đông'!E17</f>
        <v>0</v>
      </c>
      <c r="E95" s="458">
        <f>'[3]48. Võ Hoàng Anh'!B23</f>
        <v>89</v>
      </c>
      <c r="F95" s="458">
        <f>'[3]48. Võ Hoàng Anh'!C23</f>
        <v>205</v>
      </c>
      <c r="G95" s="458" t="e">
        <f>'[7]8. Ông Đinh Đức Anh'!D101</f>
        <v>#REF!</v>
      </c>
      <c r="H95" s="459">
        <f>'[3]48. Võ Hoàng Anh'!H23</f>
        <v>1489.7</v>
      </c>
      <c r="I95" s="459"/>
      <c r="J95" s="462">
        <f t="shared" si="11"/>
        <v>1489.7</v>
      </c>
      <c r="K95" s="462">
        <f>L95</f>
        <v>1489.7</v>
      </c>
      <c r="L95" s="459">
        <f>H95</f>
        <v>1489.7</v>
      </c>
      <c r="M95" s="462"/>
      <c r="N95" s="459"/>
      <c r="O95" s="459"/>
      <c r="P95" s="460">
        <f t="shared" si="4"/>
        <v>0</v>
      </c>
      <c r="Q95" s="460"/>
      <c r="R95" s="460"/>
      <c r="S95" s="467" t="str">
        <f>'[3]48. Võ Hoàng Anh'!K23</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95" s="464">
        <f>'[3]48. Võ Hoàng Anh'!G23</f>
        <v>220000</v>
      </c>
      <c r="U95" s="464">
        <f t="shared" si="5"/>
        <v>327734000</v>
      </c>
      <c r="V95" s="1640"/>
      <c r="W95" s="1641"/>
      <c r="X95" s="1642"/>
    </row>
    <row r="96" spans="1:24" s="448" customFormat="1" ht="280.5" hidden="1" customHeight="1" x14ac:dyDescent="0.3">
      <c r="A96" s="1611"/>
      <c r="B96" s="1611"/>
      <c r="C96" s="1611"/>
      <c r="D96" s="1611"/>
      <c r="E96" s="458">
        <f>'[3]48. Võ Hoàng Anh'!B24</f>
        <v>250</v>
      </c>
      <c r="F96" s="458">
        <f>'[3]48. Võ Hoàng Anh'!C24</f>
        <v>205</v>
      </c>
      <c r="G96" s="458" t="e">
        <f>'[7]8. Ông Đinh Đức Anh'!D102</f>
        <v>#REF!</v>
      </c>
      <c r="H96" s="459">
        <f>'[3]48. Võ Hoàng Anh'!H24</f>
        <v>1486.7</v>
      </c>
      <c r="I96" s="462">
        <f t="shared" ref="I96" si="17">P96</f>
        <v>0</v>
      </c>
      <c r="J96" s="459">
        <f t="shared" si="11"/>
        <v>1486.7</v>
      </c>
      <c r="K96" s="462">
        <v>0</v>
      </c>
      <c r="L96" s="459"/>
      <c r="M96" s="462">
        <f>'[3]48. Võ Hoàng Anh'!H24</f>
        <v>1486.7</v>
      </c>
      <c r="N96" s="459"/>
      <c r="O96" s="459"/>
      <c r="P96" s="460">
        <f t="shared" si="4"/>
        <v>0</v>
      </c>
      <c r="Q96" s="460">
        <v>0</v>
      </c>
      <c r="R96" s="460"/>
      <c r="S96" s="467" t="str">
        <f>'[3]48. Võ Hoàng Anh'!K24</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96" s="464">
        <f>'[3]48. Võ Hoàng Anh'!G24</f>
        <v>220000</v>
      </c>
      <c r="U96" s="464">
        <f t="shared" si="5"/>
        <v>327074000</v>
      </c>
      <c r="V96" s="1615"/>
      <c r="W96" s="1616"/>
      <c r="X96" s="1617"/>
    </row>
    <row r="97" spans="1:24" s="448" customFormat="1" ht="255" hidden="1" customHeight="1" x14ac:dyDescent="0.3">
      <c r="A97" s="457">
        <v>49</v>
      </c>
      <c r="B97" s="457" t="str">
        <f>'[3]49. Nguyễn Phú Quí'!E8</f>
        <v>Ông Nguyễn Phú Qúi</v>
      </c>
      <c r="C97" s="457" t="str">
        <f>'[3]49. Nguyễn Phú Quí'!E9</f>
        <v>086069016325</v>
      </c>
      <c r="D97" s="457" t="str">
        <f>'[3]49. Nguyễn Phú Quí'!E11</f>
        <v>0368430730</v>
      </c>
      <c r="E97" s="458">
        <f>'[3]49. Nguyễn Phú Quí'!B19</f>
        <v>94</v>
      </c>
      <c r="F97" s="458">
        <f>'[3]49. Nguyễn Phú Quí'!C19</f>
        <v>205</v>
      </c>
      <c r="G97" s="458" t="e">
        <f>'[7]8. Ông Đinh Đức Anh'!D103</f>
        <v>#REF!</v>
      </c>
      <c r="H97" s="459">
        <f>'[3]49. Nguyễn Phú Quí'!H19</f>
        <v>4572.2</v>
      </c>
      <c r="I97" s="459"/>
      <c r="J97" s="462">
        <f t="shared" si="11"/>
        <v>4572.2</v>
      </c>
      <c r="K97" s="462">
        <v>0</v>
      </c>
      <c r="L97" s="459"/>
      <c r="M97" s="462">
        <f t="shared" ref="M97" si="18">H97</f>
        <v>4572.2</v>
      </c>
      <c r="N97" s="459"/>
      <c r="O97" s="459"/>
      <c r="P97" s="460">
        <f t="shared" ref="P97" si="19">Q97+R97</f>
        <v>0</v>
      </c>
      <c r="Q97" s="460">
        <f>I97</f>
        <v>0</v>
      </c>
      <c r="R97" s="460"/>
      <c r="S97" s="467" t="str">
        <f>'[3]49. Nguyễn Phú Quí'!K19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97" s="464">
        <f>'[3]49. Nguyễn Phú Quí'!G19</f>
        <v>220000</v>
      </c>
      <c r="U97" s="464">
        <f t="shared" ref="U97" si="20">ROUND(J97*T97+P97*T97,0)</f>
        <v>1005884000</v>
      </c>
      <c r="V97" s="1612" t="str">
        <f>'[3]49. Nguyễn Phú Quí'!E15</f>
        <v>Thửa đất số 94, tờ bản đồ số 205 (tờ bản đồ 94 xã Xuân Tâm cũ), mục đích sử dụng đất: đất ở tại nông thôn (ONT) và trồng cây lâu năm (CLN) được Văn phòng đăng ký đất đai tỉnh Đồng Nai cấp giấy chứng nhận quyền sử dụng đất số CA 756141 ngày 01/7/2015 cho ông Nguyễn Phú Quí. Đất sử dụng ổn định, không tranh chấp. Trong phạm vi thu hồi đất có công trình vật kiến trúc xây dựng 2015.</v>
      </c>
      <c r="W97" s="1613"/>
      <c r="X97" s="1614"/>
    </row>
    <row r="98" spans="1:24" s="448" customFormat="1" ht="311.25" hidden="1" customHeight="1" x14ac:dyDescent="0.3">
      <c r="A98" s="457">
        <v>50</v>
      </c>
      <c r="B98" s="457" t="str">
        <f>'[3]50. Hoàng Thị Chiều'!E8</f>
        <v>Bà Hoàng Thị Chiều - tài sản xây dựng trên đất Huỳnh Ngọc Đông và Nguyễn Thị Phượng (thửa 106 tờ 193)</v>
      </c>
      <c r="C98" s="457" t="str">
        <f>'[3]50. Hoàng Thị Chiều'!E9</f>
        <v>038181031554</v>
      </c>
      <c r="D98" s="457" t="str">
        <f>'[3]50. Hoàng Thị Chiều'!E11</f>
        <v>0347453604</v>
      </c>
      <c r="E98" s="458"/>
      <c r="F98" s="458"/>
      <c r="G98" s="458"/>
      <c r="H98" s="459"/>
      <c r="I98" s="459"/>
      <c r="J98" s="462"/>
      <c r="K98" s="462"/>
      <c r="L98" s="459"/>
      <c r="M98" s="462"/>
      <c r="N98" s="459"/>
      <c r="O98" s="459"/>
      <c r="P98" s="460"/>
      <c r="Q98" s="460"/>
      <c r="R98" s="460"/>
      <c r="S98" s="467"/>
      <c r="T98" s="464"/>
      <c r="U98" s="464"/>
      <c r="V98" s="1612" t="str">
        <f>'[3]50. Hoàng Thị Chiều'!E12</f>
        <v>Thửa đất số 106, tờ bản đồ số 193 (tờ bản đồ 82 xã Xuân Tâm cũ), mục đích sử dụng đất: ONT+CLN được Văn phòng đăng ký đất đai tỉnh Đồng Nai cấp giấy chứng nhận quyền sử dụng đất số DC 837605 ngày 27/10/2021 cho ông Huỳnh Ngọc Đông và bà Nguyễn Thị Phượng. Bà Hoàng Thị Chiều có tài sản xây dựng trên đất của ông Huỳnh Ngọc Đông và bà Nguyễn Thị Phượng. Đất sử dụng ổn định, không tranh chấp. Trong phạm vi thu hồi đất có công trình vật kiến trúc xây dựng 2000. (Giấy xác nhận nguồn gốc đất thu hồi và tài sản gắn liền với đất thu hồi Số 05 ngày 26/4/2026 của UBND xã Xuân Hoà)</v>
      </c>
      <c r="W98" s="1613"/>
      <c r="X98" s="1614"/>
    </row>
    <row r="99" spans="1:24" s="448" customFormat="1" ht="309" hidden="1" customHeight="1" x14ac:dyDescent="0.3">
      <c r="A99" s="1610">
        <v>51</v>
      </c>
      <c r="B99" s="1610" t="str">
        <f>'[3]51. Nguyễn Quốc Thái'!E8</f>
        <v>Ông Nguyễn Quốc Thái</v>
      </c>
      <c r="C99" s="1610" t="str">
        <f>'[3]51. Nguyễn Quốc Thái'!E9</f>
        <v>075088002708</v>
      </c>
      <c r="D99" s="1610" t="str">
        <f>'[3]51. Nguyễn Quốc Thái'!E11</f>
        <v>0389176249</v>
      </c>
      <c r="E99" s="458">
        <f>'[3]51. Nguyễn Quốc Thái'!B19</f>
        <v>232</v>
      </c>
      <c r="F99" s="458">
        <f>'[3]51. Nguyễn Quốc Thái'!C19</f>
        <v>180</v>
      </c>
      <c r="G99" s="458" t="str">
        <f>'[3]51. Nguyễn Quốc Thái'!D19</f>
        <v>m²</v>
      </c>
      <c r="H99" s="459">
        <f>'[3]51. Nguyễn Quốc Thái'!H19</f>
        <v>32.9</v>
      </c>
      <c r="I99" s="459"/>
      <c r="J99" s="462">
        <f t="shared" ref="J99:J113" si="21">K99+M99+N99+O99</f>
        <v>32.9</v>
      </c>
      <c r="K99" s="462">
        <v>0</v>
      </c>
      <c r="L99" s="459"/>
      <c r="M99" s="462">
        <f t="shared" ref="M99:M106" si="22">H99</f>
        <v>32.9</v>
      </c>
      <c r="N99" s="459"/>
      <c r="O99" s="459"/>
      <c r="P99" s="460">
        <f t="shared" ref="P99:P113" si="23">Q99+R99</f>
        <v>0</v>
      </c>
      <c r="Q99" s="460">
        <f>I99</f>
        <v>0</v>
      </c>
      <c r="R99" s="460"/>
      <c r="S99" s="467" t="str">
        <f>'[3]51. Nguyễn Quốc Thái'!K19</f>
        <v>Diện tích trong phạm vi ranh 100m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
      <c r="T99" s="464">
        <f>'[3]51. Nguyễn Quốc Thái'!G19</f>
        <v>380000</v>
      </c>
      <c r="U99" s="464">
        <f t="shared" ref="U99:U113" si="24">ROUND(J99*T99+P99*T99,0)</f>
        <v>12502000</v>
      </c>
      <c r="V99" s="1612" t="str">
        <f>'[3]51. Nguyễn Quốc Thái'!E15</f>
        <v>Thửa đất số 232, tờ bản đồ số 180, mục đích sử dụng đất: trồng cây lâu năm (CLN) được Văn phòng đăng ký đất đai tỉnh Đồng Nai cấp giấy chứng nhận quyền sử dụng đất số AA 03149551ngày 11/07/2025 cho ông Nguyễn Quốc Thái. Đất sử dụng ổn định, không tranh chấp. Trong phạm vi thu hồi đất không có công trình vật kiến trúc.</v>
      </c>
      <c r="W99" s="1613"/>
      <c r="X99" s="1614"/>
    </row>
    <row r="100" spans="1:24" s="448" customFormat="1" ht="331.5" hidden="1" customHeight="1" x14ac:dyDescent="0.3">
      <c r="A100" s="1611"/>
      <c r="B100" s="1611"/>
      <c r="C100" s="1611"/>
      <c r="D100" s="1611"/>
      <c r="E100" s="458">
        <f>'[3]51. Nguyễn Quốc Thái'!B20</f>
        <v>232</v>
      </c>
      <c r="F100" s="458">
        <f>'[3]51. Nguyễn Quốc Thái'!C20</f>
        <v>180</v>
      </c>
      <c r="G100" s="458" t="str">
        <f>'[3]51. Nguyễn Quốc Thái'!D20</f>
        <v>m²</v>
      </c>
      <c r="H100" s="459">
        <f>'[3]51. Nguyễn Quốc Thái'!H20</f>
        <v>438.20000000000005</v>
      </c>
      <c r="I100" s="459"/>
      <c r="J100" s="462">
        <f t="shared" si="21"/>
        <v>438.20000000000005</v>
      </c>
      <c r="K100" s="462">
        <v>0</v>
      </c>
      <c r="L100" s="459"/>
      <c r="M100" s="462">
        <f t="shared" si="22"/>
        <v>438.20000000000005</v>
      </c>
      <c r="N100" s="459"/>
      <c r="O100" s="459"/>
      <c r="P100" s="460">
        <f t="shared" si="23"/>
        <v>0</v>
      </c>
      <c r="Q100" s="460">
        <f>I100</f>
        <v>0</v>
      </c>
      <c r="R100" s="460"/>
      <c r="S100" s="467" t="str">
        <f>'[3]51. Nguyễn Quốc Thái'!K20</f>
        <v>Diện tích từ mét thứ 100 đến mét thứ 200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≤500m.
(vị trí 1)</v>
      </c>
      <c r="T100" s="464">
        <f>'[3]51. Nguyễn Quốc Thái'!G20</f>
        <v>304000</v>
      </c>
      <c r="U100" s="464">
        <f t="shared" si="24"/>
        <v>133212800</v>
      </c>
      <c r="V100" s="1615"/>
      <c r="W100" s="1616"/>
      <c r="X100" s="1617"/>
    </row>
    <row r="101" spans="1:24" s="448" customFormat="1" ht="212.25" customHeight="1" x14ac:dyDescent="0.3">
      <c r="A101" s="457">
        <v>52</v>
      </c>
      <c r="B101" s="457" t="str">
        <f>'[3]52. Nguyễn Thị Quỳnh Nhi'!E8</f>
        <v xml:space="preserve"> Bà Nguyễn Thị Quỳnh Nhi</v>
      </c>
      <c r="C101" s="457" t="str">
        <f>'[3]52. Nguyễn Thị Quỳnh Nhi'!E9</f>
        <v>075196018045</v>
      </c>
      <c r="D101" s="457" t="str">
        <f>'[3]52. Nguyễn Thị Quỳnh Nhi'!E11</f>
        <v>09.37.567.423</v>
      </c>
      <c r="E101" s="458">
        <f>'[3]52. Nguyễn Thị Quỳnh Nhi'!B19</f>
        <v>79</v>
      </c>
      <c r="F101" s="458">
        <f>'[3]52. Nguyễn Thị Quỳnh Nhi'!C19</f>
        <v>193</v>
      </c>
      <c r="G101" s="458">
        <f>'[3]51. Nguyễn Quốc Thái'!D21</f>
        <v>0</v>
      </c>
      <c r="H101" s="459">
        <f>'[3]52. Nguyễn Thị Quỳnh Nhi'!H19</f>
        <v>79.7</v>
      </c>
      <c r="I101" s="459"/>
      <c r="J101" s="462">
        <f t="shared" si="21"/>
        <v>79.7</v>
      </c>
      <c r="K101" s="462">
        <v>0</v>
      </c>
      <c r="L101" s="459"/>
      <c r="M101" s="462">
        <f t="shared" si="22"/>
        <v>79.7</v>
      </c>
      <c r="N101" s="459"/>
      <c r="O101" s="459"/>
      <c r="P101" s="460">
        <f t="shared" si="23"/>
        <v>0</v>
      </c>
      <c r="Q101" s="460">
        <f>I101</f>
        <v>0</v>
      </c>
      <c r="R101" s="460"/>
      <c r="S101" s="467" t="str">
        <f>'[3]52. Nguyễn Thị Quỳnh Nhi'!K19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01" s="464">
        <f>'[3]52. Nguyễn Thị Quỳnh Nhi'!G19</f>
        <v>380000</v>
      </c>
      <c r="U101" s="464">
        <f t="shared" si="24"/>
        <v>30286000</v>
      </c>
      <c r="V101" s="1612" t="str">
        <f>'[3]52. Nguyễn Thị Quỳnh Nhi'!E15</f>
        <v>Thửa đất số 79, tờ bản đồ số 193 (tờ bản đồ 82 xã Xuân Tâm cũ), mục đích sử dụng đất: đất ở tại nông thôn (ONT) và trồng cây lâu năm (CLN) được Văn phòng đăng ký đất đai tỉnh Đồng Nai cấp giấy chứng nhận quyền sử dụng đất số CY 300295 ngày 30/11/2020 cho bà Nguyễn Thị Quỳnh Nhi. Đất sử dụng ổn định, không tranh chấp. Trong phạm vi thu hồi đất không có công trình vật kiến trúc.</v>
      </c>
      <c r="W101" s="1613"/>
      <c r="X101" s="1614"/>
    </row>
    <row r="102" spans="1:24" s="448" customFormat="1" ht="226.5" hidden="1" customHeight="1" x14ac:dyDescent="0.3">
      <c r="A102" s="457">
        <v>53</v>
      </c>
      <c r="B102" s="457" t="str">
        <f>'[3]53. Trần Đức Hiếu'!E8</f>
        <v>Hộ ông Trần Đức Hiếu</v>
      </c>
      <c r="C102" s="457" t="str">
        <f>'[3]53. Trần Đức Hiếu'!E9</f>
        <v>075057000458</v>
      </c>
      <c r="D102" s="457" t="str">
        <f>'[3]53. Trần Đức Hiếu'!E11</f>
        <v>09.06.570.241</v>
      </c>
      <c r="E102" s="458">
        <f>'[3]53. Trần Đức Hiếu'!B19</f>
        <v>46</v>
      </c>
      <c r="F102" s="458">
        <f>'[3]53. Trần Đức Hiếu'!C19</f>
        <v>193</v>
      </c>
      <c r="G102" s="458" t="str">
        <f>'[3]53. Trần Đức Hiếu'!D19</f>
        <v>m²</v>
      </c>
      <c r="H102" s="459">
        <f>'[3]53. Trần Đức Hiếu'!H19</f>
        <v>553.4</v>
      </c>
      <c r="I102" s="459"/>
      <c r="J102" s="462">
        <f t="shared" si="21"/>
        <v>553.4</v>
      </c>
      <c r="K102" s="462">
        <v>0</v>
      </c>
      <c r="L102" s="459"/>
      <c r="M102" s="462">
        <f t="shared" si="22"/>
        <v>553.4</v>
      </c>
      <c r="N102" s="459"/>
      <c r="O102" s="459"/>
      <c r="P102" s="460">
        <f t="shared" si="23"/>
        <v>0</v>
      </c>
      <c r="Q102" s="460">
        <f>I102</f>
        <v>0</v>
      </c>
      <c r="R102" s="460"/>
      <c r="S102" s="467" t="str">
        <f>'[3]53. Trần Đức Hiếu'!K19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02" s="464">
        <f>'[3]53. Trần Đức Hiếu'!G19</f>
        <v>380000</v>
      </c>
      <c r="U102" s="464">
        <f t="shared" si="24"/>
        <v>210292000</v>
      </c>
      <c r="V102" s="1612" t="str">
        <f>'[3]53. Trần Đức Hiếu'!E15</f>
        <v>Thửa đất số 46, tờ bản đồ số 193 (tờ bản đồ 82 xã Xuân Tâm cũ), diện tích 1.629,9m2, mục đích sử dụng đất: trồng cây lâu năm (CLN) và đất ở tại nông thôn (ONT) được UBND huyện Xuân Lộc cấp giấy chứng nhận quyền sử dụng đất số BU 237504 ngày 21/06/2014 cho ông Trần Đức Hiếu. Đất sử dụng ổn định, không tranh chấp. Trong phạm vi thu hồi đất có công trình vật kiến trúc xây dựng 2015.</v>
      </c>
      <c r="W102" s="1613"/>
      <c r="X102" s="1614"/>
    </row>
    <row r="103" spans="1:24" s="448" customFormat="1" ht="78.75" hidden="1" customHeight="1" x14ac:dyDescent="0.3">
      <c r="A103" s="1610">
        <v>54</v>
      </c>
      <c r="B103" s="1610" t="str">
        <f>'[3]54. Phạm Quang Nam'!E8</f>
        <v>Ông Phạm Quang Nam</v>
      </c>
      <c r="C103" s="1610" t="str">
        <f>'[3]54. Phạm Quang Nam'!E9</f>
        <v>075201007616</v>
      </c>
      <c r="D103" s="1634" t="str">
        <f>'[3]54. Phạm Quang Nam'!E11</f>
        <v>0907283329 (Đại - ba)</v>
      </c>
      <c r="E103" s="458">
        <f>'[3]54. Phạm Quang Nam'!B19</f>
        <v>136</v>
      </c>
      <c r="F103" s="458">
        <f>'[3]54. Phạm Quang Nam'!C19</f>
        <v>182</v>
      </c>
      <c r="G103" s="458" t="str">
        <f>'[3]54. Phạm Quang Nam'!D19</f>
        <v>m²</v>
      </c>
      <c r="H103" s="459"/>
      <c r="I103" s="459">
        <f>'[3]54. Phạm Quang Nam'!H19</f>
        <v>100</v>
      </c>
      <c r="J103" s="462">
        <f t="shared" si="21"/>
        <v>0</v>
      </c>
      <c r="K103" s="462">
        <v>0</v>
      </c>
      <c r="L103" s="459"/>
      <c r="M103" s="462">
        <f t="shared" si="22"/>
        <v>0</v>
      </c>
      <c r="N103" s="459"/>
      <c r="O103" s="459"/>
      <c r="P103" s="460">
        <f t="shared" si="23"/>
        <v>100</v>
      </c>
      <c r="Q103" s="460">
        <f>I103</f>
        <v>100</v>
      </c>
      <c r="R103" s="460"/>
      <c r="S103" s="1643" t="str">
        <f>'[3]54. Phạm Quang Nam'!K19</f>
        <v>Quốc lộ 1 đoạn từ Giáp Trường Mầm non ấp 6 đến Hết chùa Quảng Long 
(vị trí 1)</v>
      </c>
      <c r="T103" s="464">
        <f>'[3]54. Phạm Quang Nam'!G19</f>
        <v>3500000</v>
      </c>
      <c r="U103" s="464">
        <f t="shared" si="24"/>
        <v>350000000</v>
      </c>
      <c r="V103" s="1612" t="str">
        <f>'[3]54. Phạm Quang Nam'!E15</f>
        <v>Thửa đất số 136, tờ bản đồ số 182 (tờ bản đồ 71 xã Xuân Tâm cũ), diện tích 344,0 m2, mục đích sử dụng đất: đất ở tại nông thôn (ONT) và trồng cây lâu năm (CLN) được Văn phòng đăng ký đất đai tỉnh Đồng Nai cấp giấy chứng nhận quyền sử dụng đất số CB 536416 ngày 24/08/2015 cho ông Phạm Quang Nam. Đất sử dụng ổn định, không tranh chấp. Trong phạm vi thu hồi đất có công trình vật kiến trúc xây dựng 5/2024</v>
      </c>
      <c r="W103" s="1613"/>
      <c r="X103" s="1614"/>
    </row>
    <row r="104" spans="1:24" s="448" customFormat="1" ht="90.75" hidden="1" customHeight="1" x14ac:dyDescent="0.3">
      <c r="A104" s="1611"/>
      <c r="B104" s="1611"/>
      <c r="C104" s="1611"/>
      <c r="D104" s="1636"/>
      <c r="E104" s="458">
        <f>'[3]54. Phạm Quang Nam'!B20</f>
        <v>136</v>
      </c>
      <c r="F104" s="458">
        <f>'[3]54. Phạm Quang Nam'!C20</f>
        <v>182</v>
      </c>
      <c r="G104" s="458" t="e">
        <f>'[7]8. Ông Đinh Đức Anh'!D109</f>
        <v>#REF!</v>
      </c>
      <c r="H104" s="459">
        <f>'[3]54. Phạm Quang Nam'!H20</f>
        <v>244</v>
      </c>
      <c r="I104" s="462">
        <f t="shared" ref="I104" si="25">P104</f>
        <v>0</v>
      </c>
      <c r="J104" s="459">
        <f t="shared" si="21"/>
        <v>244</v>
      </c>
      <c r="K104" s="462">
        <v>0</v>
      </c>
      <c r="L104" s="459"/>
      <c r="M104" s="471">
        <f t="shared" si="22"/>
        <v>244</v>
      </c>
      <c r="N104" s="459"/>
      <c r="O104" s="459"/>
      <c r="P104" s="460">
        <f t="shared" si="23"/>
        <v>0</v>
      </c>
      <c r="Q104" s="460">
        <v>0</v>
      </c>
      <c r="R104" s="460"/>
      <c r="S104" s="1644"/>
      <c r="T104" s="464">
        <f>'[3]54. Phạm Quang Nam'!G20</f>
        <v>530000</v>
      </c>
      <c r="U104" s="464">
        <f t="shared" si="24"/>
        <v>129320000</v>
      </c>
      <c r="V104" s="1615"/>
      <c r="W104" s="1616"/>
      <c r="X104" s="1617"/>
    </row>
    <row r="105" spans="1:24" s="448" customFormat="1" ht="103.5" hidden="1" customHeight="1" x14ac:dyDescent="0.3">
      <c r="A105" s="1610">
        <v>55</v>
      </c>
      <c r="B105" s="1610" t="str">
        <f>'[3]55. Vũ Thị Kim Loan'!E8</f>
        <v>Hộ bà Vũ Thị Kim Loan</v>
      </c>
      <c r="C105" s="1610" t="str">
        <f>'[3]55. Vũ Thị Kim Loan'!E9</f>
        <v>04817008980</v>
      </c>
      <c r="D105" s="1634" t="str">
        <f>'[3]55. Vũ Thị Kim Loan'!E11</f>
        <v>0907283329 (Đại - chồng)</v>
      </c>
      <c r="E105" s="458">
        <f>'[3]55. Vũ Thị Kim Loan'!B19</f>
        <v>135</v>
      </c>
      <c r="F105" s="458">
        <f>'[3]55. Vũ Thị Kim Loan'!C19</f>
        <v>182</v>
      </c>
      <c r="G105" s="458">
        <f>'[3]54. Phạm Quang Nam'!D21</f>
        <v>0</v>
      </c>
      <c r="H105" s="459"/>
      <c r="I105" s="459">
        <f>'[3]55. Vũ Thị Kim Loan'!H19</f>
        <v>80</v>
      </c>
      <c r="J105" s="462">
        <f t="shared" si="21"/>
        <v>0</v>
      </c>
      <c r="K105" s="462">
        <v>0</v>
      </c>
      <c r="L105" s="459"/>
      <c r="M105" s="462">
        <f t="shared" si="22"/>
        <v>0</v>
      </c>
      <c r="N105" s="459"/>
      <c r="O105" s="459"/>
      <c r="P105" s="460">
        <f t="shared" si="23"/>
        <v>80</v>
      </c>
      <c r="Q105" s="460">
        <f>I105</f>
        <v>80</v>
      </c>
      <c r="R105" s="460"/>
      <c r="S105" s="1643" t="str">
        <f>'[3]55. Vũ Thị Kim Loan'!K19</f>
        <v>Quốc lộ 1 đoạn từ Giáp Trường Mầm non ấp 6 đến Hết chùa Quảng Long
(vị trí 1)</v>
      </c>
      <c r="T105" s="464">
        <f>'[3]55. Vũ Thị Kim Loan'!G19</f>
        <v>3500000</v>
      </c>
      <c r="U105" s="464">
        <f t="shared" si="24"/>
        <v>280000000</v>
      </c>
      <c r="V105" s="1612" t="str">
        <f>'[3]55. Vũ Thị Kim Loan'!E15</f>
        <v>Thửa đất số 135, tờ bản đồ số 182, mục đích sử dụng đất: đất ở tại nông thôn (ONT) và trồng cây lâu năm (CLN) đã được UBND huyện Xuân Lộc cấp giấy chứng nhận quyền sử dụng đất số CA 347638, cấp ngày 24/6/2015 cho hộ bà Vũ Thị Kim Loan. Đất sử dụng ổn định, không tranh chấp. Trong phạm vi thu hồi đất có công trình vật kiến trúc xây dựng 2010.</v>
      </c>
      <c r="W105" s="1613"/>
      <c r="X105" s="1614"/>
    </row>
    <row r="106" spans="1:24" s="448" customFormat="1" ht="129" hidden="1" customHeight="1" x14ac:dyDescent="0.3">
      <c r="A106" s="1611"/>
      <c r="B106" s="1611"/>
      <c r="C106" s="1611"/>
      <c r="D106" s="1636"/>
      <c r="E106" s="458">
        <f>'[3]55. Vũ Thị Kim Loan'!B20</f>
        <v>135</v>
      </c>
      <c r="F106" s="458">
        <f>'[3]55. Vũ Thị Kim Loan'!C20</f>
        <v>193</v>
      </c>
      <c r="G106" s="458" t="e">
        <f>'[7]8. Ông Đinh Đức Anh'!D111</f>
        <v>#REF!</v>
      </c>
      <c r="H106" s="459">
        <f>'[3]55. Vũ Thị Kim Loan'!H20</f>
        <v>200.7</v>
      </c>
      <c r="I106" s="462">
        <f t="shared" ref="I106" si="26">P106</f>
        <v>0</v>
      </c>
      <c r="J106" s="459">
        <f t="shared" si="21"/>
        <v>200.7</v>
      </c>
      <c r="K106" s="462">
        <v>0</v>
      </c>
      <c r="L106" s="459"/>
      <c r="M106" s="471">
        <f t="shared" si="22"/>
        <v>200.7</v>
      </c>
      <c r="N106" s="459"/>
      <c r="O106" s="459"/>
      <c r="P106" s="460">
        <f t="shared" si="23"/>
        <v>0</v>
      </c>
      <c r="Q106" s="460">
        <v>0</v>
      </c>
      <c r="R106" s="460"/>
      <c r="S106" s="1644"/>
      <c r="T106" s="464">
        <f>'[3]55. Vũ Thị Kim Loan'!G20</f>
        <v>530000</v>
      </c>
      <c r="U106" s="464">
        <f t="shared" si="24"/>
        <v>106371000</v>
      </c>
      <c r="V106" s="1615"/>
      <c r="W106" s="1616"/>
      <c r="X106" s="1617"/>
    </row>
    <row r="107" spans="1:24" s="448" customFormat="1" ht="297.75" hidden="1" customHeight="1" x14ac:dyDescent="0.3">
      <c r="A107" s="1610">
        <v>56</v>
      </c>
      <c r="B107" s="1610" t="str">
        <f>'[3]56. Phạm Hải Hồ'!E8</f>
        <v>Ông Phạm Hải Hồ</v>
      </c>
      <c r="C107" s="1610" t="str">
        <f>'[3]56. Phạm Hải Hồ'!E9</f>
        <v>051088003665</v>
      </c>
      <c r="D107" s="1634" t="str">
        <f>'[3]56. Phạm Hải Hồ'!E11</f>
        <v>0833478478</v>
      </c>
      <c r="E107" s="458">
        <f>'[3]56. Phạm Hải Hồ'!B19</f>
        <v>196</v>
      </c>
      <c r="F107" s="458">
        <f>'[3]56. Phạm Hải Hồ'!C19</f>
        <v>205</v>
      </c>
      <c r="G107" s="458">
        <f>'[3]54. Phạm Quang Nam'!D23</f>
        <v>0</v>
      </c>
      <c r="H107" s="459">
        <f>'[3]56. Phạm Hải Hồ'!H19</f>
        <v>1396.6</v>
      </c>
      <c r="I107" s="459"/>
      <c r="J107" s="462">
        <f t="shared" si="21"/>
        <v>1396.6</v>
      </c>
      <c r="K107" s="462">
        <f>H107</f>
        <v>1396.6</v>
      </c>
      <c r="L107" s="459"/>
      <c r="M107" s="462"/>
      <c r="N107" s="459"/>
      <c r="O107" s="459"/>
      <c r="P107" s="460">
        <f t="shared" si="23"/>
        <v>0</v>
      </c>
      <c r="Q107" s="460">
        <f>I107</f>
        <v>0</v>
      </c>
      <c r="R107" s="460"/>
      <c r="S107" s="467" t="str">
        <f>'[3]56. Phạm Hải Hồ'!K19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07" s="464">
        <f>'[3]56. Phạm Hải Hồ'!G19</f>
        <v>220000</v>
      </c>
      <c r="U107" s="464">
        <f t="shared" si="24"/>
        <v>307252000</v>
      </c>
      <c r="V107" s="1612" t="str">
        <f>'[3]56. Phạm Hải Hồ'!E15</f>
        <v>Thửa đất số 196, tờ bản đồ số 205 (tờ bản đồ 94 xã Xuân Tâm cũ), mục đích sử dụng đất: đất trồng cây hằng năm khác (HNK) được Văn phòng đăng ký đất đai tỉnh Đồng Nai cấp giấy chứng nhận quyền sử dụng đất số DQ 734773 ngày 31/12/2024 cho ông Phạm Hải Hồ. Đất sử dụng ổn định, không tranh chấp.
Thửa đất số 197, tờ bản đồ số 205 (tờ bản đồ 94 xã Xuân Tâm cũ), mục đích sử dụng đất: đất trồng cây hằng năm khác (HNK) được Văn phòng đăng ký đất đai tỉnh Đồng Nai cấp giấy chứng nhận quyền sử dụng đất số DQ 734680 ngày 31/12/2024 cho ông Phạm Hải Hồ. Đất sử dụng ổn định, không tranh chấp. Trong phạm vi thu hồi đất có công trình vật kiến trúc xây dựng 2024.</v>
      </c>
      <c r="W107" s="1613"/>
      <c r="X107" s="1614"/>
    </row>
    <row r="108" spans="1:24" s="448" customFormat="1" ht="129" hidden="1" customHeight="1" x14ac:dyDescent="0.3">
      <c r="A108" s="1611"/>
      <c r="B108" s="1611"/>
      <c r="C108" s="1611"/>
      <c r="D108" s="1636"/>
      <c r="E108" s="458">
        <f>'[3]56. Phạm Hải Hồ'!B20</f>
        <v>197</v>
      </c>
      <c r="F108" s="458">
        <f>'[3]56. Phạm Hải Hồ'!C20</f>
        <v>205</v>
      </c>
      <c r="G108" s="458" t="e">
        <f>'[7]8. Ông Đinh Đức Anh'!D113</f>
        <v>#REF!</v>
      </c>
      <c r="H108" s="459">
        <f>'[3]56. Phạm Hải Hồ'!H20</f>
        <v>1106.5999999999999</v>
      </c>
      <c r="I108" s="462">
        <f t="shared" ref="I108" si="27">P108</f>
        <v>0</v>
      </c>
      <c r="J108" s="459">
        <f t="shared" si="21"/>
        <v>1106.5999999999999</v>
      </c>
      <c r="K108" s="462">
        <v>0</v>
      </c>
      <c r="L108" s="459"/>
      <c r="M108" s="471">
        <f t="shared" ref="M108:M109" si="28">H108</f>
        <v>1106.5999999999999</v>
      </c>
      <c r="N108" s="459"/>
      <c r="O108" s="459"/>
      <c r="P108" s="460">
        <f t="shared" si="23"/>
        <v>0</v>
      </c>
      <c r="Q108" s="460">
        <v>0</v>
      </c>
      <c r="R108" s="460"/>
      <c r="S108" s="467" t="str">
        <f>'[3]56. Phạm Hải Hồ'!K20</f>
        <v>Quốc lộ 1 đoạn từ Giáp Trường Mầm non ấp 6 đến Hết chùa Quảng Long
(vị tri 2)</v>
      </c>
      <c r="T108" s="464">
        <f>'[3]56. Phạm Hải Hồ'!G20</f>
        <v>159000</v>
      </c>
      <c r="U108" s="464">
        <f t="shared" si="24"/>
        <v>175949400</v>
      </c>
      <c r="V108" s="1615"/>
      <c r="W108" s="1616"/>
      <c r="X108" s="1617"/>
    </row>
    <row r="109" spans="1:24" s="448" customFormat="1" ht="326.25" hidden="1" customHeight="1" x14ac:dyDescent="0.3">
      <c r="A109" s="457">
        <v>57</v>
      </c>
      <c r="B109" s="457" t="str">
        <f>'[3]57. Đàm Công Thiện'!E8</f>
        <v>Ông Đàm Công Thiện và bà Nguyễn Kiều Dung</v>
      </c>
      <c r="C109" s="457" t="str">
        <f>'[3]57. Đàm Công Thiện'!E9</f>
        <v>075075009842 - 064176006462</v>
      </c>
      <c r="D109" s="457" t="str">
        <f>'[3]57. Đàm Công Thiện'!E11</f>
        <v>09.64.879.186</v>
      </c>
      <c r="E109" s="458">
        <f>'[3]57. Đàm Công Thiện'!B19</f>
        <v>193</v>
      </c>
      <c r="F109" s="458">
        <f>'[3]57. Đàm Công Thiện'!C19</f>
        <v>94</v>
      </c>
      <c r="G109" s="458" t="e">
        <f>'[7]8. Ông Đinh Đức Anh'!D114</f>
        <v>#REF!</v>
      </c>
      <c r="H109" s="459">
        <f>'[3]57. Đàm Công Thiện'!H19</f>
        <v>1163.2</v>
      </c>
      <c r="I109" s="459"/>
      <c r="J109" s="462">
        <f t="shared" si="21"/>
        <v>1163.2</v>
      </c>
      <c r="K109" s="462">
        <v>0</v>
      </c>
      <c r="L109" s="459"/>
      <c r="M109" s="462">
        <f t="shared" si="28"/>
        <v>1163.2</v>
      </c>
      <c r="N109" s="459"/>
      <c r="O109" s="459"/>
      <c r="P109" s="460">
        <f t="shared" si="23"/>
        <v>0</v>
      </c>
      <c r="Q109" s="460">
        <f>I109</f>
        <v>0</v>
      </c>
      <c r="R109" s="460"/>
      <c r="S109" s="467" t="str">
        <f>'[3]57. Đàm Công Thiện'!K19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09" s="464">
        <f>'[3]57. Đàm Công Thiện'!G19</f>
        <v>220000</v>
      </c>
      <c r="U109" s="464">
        <f t="shared" si="24"/>
        <v>255904000</v>
      </c>
      <c r="V109" s="1612" t="str">
        <f>'[3]57. Đàm Công Thiện'!E15</f>
        <v>Thửa đất số 193, tờ bản đồ số 206 (tờ bản đồ 962 xã Xuân Tâm cũ), mục đích sử dụng đất: đất ở tại nông thôn (ONT) và trồng cây lâu năm (CLN) được Văn phòng đăng ký đất đai tỉnh Đồng Nai cấp giấy chứng nhận quyền sử dụng đất số DC 874135 ngày 02/12/2021 cho ông Đàm Công Thiện và bà Nguyễn Kiều Dung. Đất sử dụng ổn định, không tranh chấp. Trong phạm vi thu hồi đất có công trình vật kiến trúc xây dựng 2025.</v>
      </c>
      <c r="W109" s="1613"/>
      <c r="X109" s="1614"/>
    </row>
    <row r="110" spans="1:24" s="448" customFormat="1" ht="326.25" hidden="1" customHeight="1" x14ac:dyDescent="0.3">
      <c r="A110" s="457">
        <v>58</v>
      </c>
      <c r="B110" s="457" t="str">
        <f>'[3]58. Nguyễn Thị Lãnh'!E8</f>
        <v>Bà Nguyễn Thị Lãnh</v>
      </c>
      <c r="C110" s="457" t="str">
        <f>'[3]58. Nguyễn Thị Lãnh'!E9</f>
        <v>051163000994</v>
      </c>
      <c r="D110" s="457" t="str">
        <f>'[3]58. Nguyễn Thị Lãnh'!E11</f>
        <v>09.02.759.679</v>
      </c>
      <c r="E110" s="458">
        <f>'[3]58. Nguyễn Thị Lãnh'!B19</f>
        <v>226</v>
      </c>
      <c r="F110" s="458">
        <f>'[3]58. Nguyễn Thị Lãnh'!C19</f>
        <v>205</v>
      </c>
      <c r="G110" s="458" t="e">
        <f>'[7]8. Ông Đinh Đức Anh'!D115</f>
        <v>#REF!</v>
      </c>
      <c r="H110" s="459">
        <f>'[3]58. Nguyễn Thị Lãnh'!H19</f>
        <v>2761</v>
      </c>
      <c r="I110" s="459"/>
      <c r="J110" s="462">
        <f t="shared" si="21"/>
        <v>2761</v>
      </c>
      <c r="K110" s="462">
        <f>H110</f>
        <v>2761</v>
      </c>
      <c r="L110" s="459"/>
      <c r="M110" s="462"/>
      <c r="N110" s="459"/>
      <c r="O110" s="459"/>
      <c r="P110" s="460">
        <f t="shared" si="23"/>
        <v>0</v>
      </c>
      <c r="Q110" s="460">
        <f>I110</f>
        <v>0</v>
      </c>
      <c r="R110" s="460"/>
      <c r="S110" s="467" t="str">
        <f>'[3]58. Nguyễn Thị Lãnh'!K19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10" s="464">
        <f>'[3]58. Nguyễn Thị Lãnh'!G19</f>
        <v>220000</v>
      </c>
      <c r="U110" s="464">
        <f t="shared" si="24"/>
        <v>607420000</v>
      </c>
      <c r="V110" s="1612" t="str">
        <f>'[3]58. Nguyễn Thị Lãnh'!E15</f>
        <v>Thửa đất số 226, tờ bản đồ số 205 (tờ bản đồ 94 xã Xuân Tâm cũ), diện tích 9.048,1m2, mục đích sử dụng đất: đất trồng cây hàng năm khác (HNK) được Văn phòng đăng ký đất đai tỉnh Đồng Nai cấp giấy chứng nhận quyền sử dụng đất số DI 482638 ngày 12/04/2023 cho bà Nguyễn Thị Lãnh. Đất sử dụng ổn định, không tranh chấp. Trong phạm vi thu hồi đất có công trình vật kiến trúc xây dựng 2012.</v>
      </c>
      <c r="W110" s="1613"/>
      <c r="X110" s="1614"/>
    </row>
    <row r="111" spans="1:24" s="448" customFormat="1" ht="259.5" hidden="1" customHeight="1" x14ac:dyDescent="0.3">
      <c r="A111" s="457">
        <v>59</v>
      </c>
      <c r="B111" s="457" t="str">
        <f>'[3]59. Bùi Quốc Tân'!E8</f>
        <v>Ông Bùi Quốc Tân</v>
      </c>
      <c r="C111" s="457" t="str">
        <f>'[3]59. Bùi Quốc Tân'!E9</f>
        <v>056071010836</v>
      </c>
      <c r="D111" s="457" t="str">
        <f>'[3]59. Bùi Quốc Tân'!E11</f>
        <v>09.75.397.939</v>
      </c>
      <c r="E111" s="458">
        <f>'[3]60. Trần Thị Hồng Oanh'!B19</f>
        <v>107</v>
      </c>
      <c r="F111" s="458">
        <f>'[3]60. Trần Thị Hồng Oanh'!C19</f>
        <v>193</v>
      </c>
      <c r="G111" s="458" t="e">
        <f>'[7]8. Ông Đinh Đức Anh'!D116</f>
        <v>#REF!</v>
      </c>
      <c r="H111" s="459">
        <f>'[3]59. Bùi Quốc Tân'!H19</f>
        <v>4296.3999999999996</v>
      </c>
      <c r="I111" s="459"/>
      <c r="J111" s="462">
        <f t="shared" si="21"/>
        <v>4296.3999999999996</v>
      </c>
      <c r="K111" s="462"/>
      <c r="L111" s="459"/>
      <c r="M111" s="462">
        <f>H111</f>
        <v>4296.3999999999996</v>
      </c>
      <c r="N111" s="459"/>
      <c r="O111" s="459"/>
      <c r="P111" s="460">
        <f t="shared" si="23"/>
        <v>0</v>
      </c>
      <c r="Q111" s="460">
        <f>I111</f>
        <v>0</v>
      </c>
      <c r="R111" s="460"/>
      <c r="S111" s="467" t="str">
        <f>'[3]59. Bùi Quốc Tân'!K19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11" s="464">
        <f>'[3]59. Bùi Quốc Tân'!G19</f>
        <v>220000</v>
      </c>
      <c r="U111" s="464">
        <f t="shared" si="24"/>
        <v>945208000</v>
      </c>
      <c r="V111" s="1612" t="str">
        <f>'[3]59. Bùi Quốc Tân'!E15</f>
        <v>Thửa đất số 242, tờ bản đồ số 205, diện tích: 12880,1m2, mục đích sử dụng đất: trồng cây lâu năm (CLN), thuộc thửa đất số 1230, tờ bản đồ 15 xã Xuân Tâm cũ, được UBND huyện Xuân Lộc cấp giấy chứng nhận quyền sử dụng đất số BC 472408 ngày 13/8/2010 Cho ông Bùi Quốc Tân. Đất sử dụng ổn định, không tranh chấp. Trong phạm vi thu hồi đất không có công trình vật kiến trúc.</v>
      </c>
      <c r="W111" s="1613"/>
      <c r="X111" s="1614"/>
    </row>
    <row r="112" spans="1:24" s="448" customFormat="1" ht="297.75" hidden="1" customHeight="1" x14ac:dyDescent="0.3">
      <c r="A112" s="1610">
        <v>60</v>
      </c>
      <c r="B112" s="1610" t="str">
        <f>'[3]60. Trần Thị Hồng Oanh'!E8</f>
        <v>Bà Trần Thị Hồng Oanh</v>
      </c>
      <c r="C112" s="1610" t="str">
        <f>'[3]60. Trần Thị Hồng Oanh'!E9</f>
        <v>075178009759</v>
      </c>
      <c r="D112" s="1634" t="str">
        <f>'[3]60. Trần Thị Hồng Oanh'!E11</f>
        <v>0933838511 (oanh) - 0933220903 (dũng)</v>
      </c>
      <c r="E112" s="458">
        <f>'[3]60. Trần Thị Hồng Oanh'!B19</f>
        <v>107</v>
      </c>
      <c r="F112" s="458">
        <f>'[3]60. Trần Thị Hồng Oanh'!C19</f>
        <v>193</v>
      </c>
      <c r="G112" s="458" t="str">
        <f>'[3]54. Phạm Quang Nam'!D28</f>
        <v>x</v>
      </c>
      <c r="H112" s="459"/>
      <c r="I112" s="459">
        <f>'[3]60. Trần Thị Hồng Oanh'!H19</f>
        <v>92.1</v>
      </c>
      <c r="J112" s="462">
        <f t="shared" si="21"/>
        <v>0</v>
      </c>
      <c r="K112" s="462">
        <f>H112</f>
        <v>0</v>
      </c>
      <c r="L112" s="459"/>
      <c r="M112" s="462"/>
      <c r="N112" s="459"/>
      <c r="O112" s="459"/>
      <c r="P112" s="460">
        <f t="shared" si="23"/>
        <v>92.1</v>
      </c>
      <c r="Q112" s="460">
        <f>I112</f>
        <v>92.1</v>
      </c>
      <c r="R112" s="460"/>
      <c r="S112" s="1643" t="str">
        <f>'[3]60. Trần Thị Hồng Oanh'!K19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12" s="464">
        <f>'[3]60. Trần Thị Hồng Oanh'!G19</f>
        <v>1600000</v>
      </c>
      <c r="U112" s="464">
        <f t="shared" si="24"/>
        <v>147360000</v>
      </c>
      <c r="V112" s="1612" t="str">
        <f>'[3]60. Trần Thị Hồng Oanh'!E15</f>
        <v>Thửa đất số 107 tờ bản đồ số 193( tờ bản đồ số 82 xã Xuân Tâm cũ), mục đích sử dụng đất: đất ở nông thôn(ONT) và đất trồng cây lâu năm(CLN) được Văn phòng đăng ký đất đai tỉnh Đồng Nai cấp giấy chứng nhận quyền sử dụng đất số CL 633859 ngày 15/01/2018 cho bà Trần Thị Hồng Oanh. Đất sử dụng ổn định, không tranh chấp. Trong phạm vi thu hồi đất có công trình vật kiến trúc xây dựng 2021.</v>
      </c>
      <c r="W112" s="1613"/>
      <c r="X112" s="1614"/>
    </row>
    <row r="113" spans="1:24" s="448" customFormat="1" ht="129" hidden="1" customHeight="1" x14ac:dyDescent="0.3">
      <c r="A113" s="1611"/>
      <c r="B113" s="1611"/>
      <c r="C113" s="1611"/>
      <c r="D113" s="1636"/>
      <c r="E113" s="458">
        <f>'[3]60. Trần Thị Hồng Oanh'!B20</f>
        <v>107</v>
      </c>
      <c r="F113" s="458">
        <f>'[3]60. Trần Thị Hồng Oanh'!C20</f>
        <v>193</v>
      </c>
      <c r="G113" s="458" t="e">
        <f>'[7]8. Ông Đinh Đức Anh'!D118</f>
        <v>#REF!</v>
      </c>
      <c r="H113" s="459">
        <f>'[3]60. Trần Thị Hồng Oanh'!H20</f>
        <v>196.6</v>
      </c>
      <c r="I113" s="462">
        <f t="shared" ref="I113" si="29">P113</f>
        <v>0</v>
      </c>
      <c r="J113" s="459">
        <f t="shared" si="21"/>
        <v>196.6</v>
      </c>
      <c r="K113" s="462">
        <v>0</v>
      </c>
      <c r="L113" s="459"/>
      <c r="M113" s="471">
        <f t="shared" ref="M113" si="30">H113</f>
        <v>196.6</v>
      </c>
      <c r="N113" s="459"/>
      <c r="O113" s="459"/>
      <c r="P113" s="460">
        <f t="shared" si="23"/>
        <v>0</v>
      </c>
      <c r="Q113" s="460">
        <v>0</v>
      </c>
      <c r="R113" s="460"/>
      <c r="S113" s="1644"/>
      <c r="T113" s="464">
        <f>'[3]60. Trần Thị Hồng Oanh'!G20</f>
        <v>380000</v>
      </c>
      <c r="U113" s="464">
        <f t="shared" si="24"/>
        <v>74708000</v>
      </c>
      <c r="V113" s="1615"/>
      <c r="W113" s="1616"/>
      <c r="X113" s="1617"/>
    </row>
    <row r="114" spans="1:24" s="448" customFormat="1" ht="326.25" hidden="1" customHeight="1" x14ac:dyDescent="0.3">
      <c r="A114" s="457">
        <v>61</v>
      </c>
      <c r="B114" s="457" t="str">
        <f>'[3]61 huỳnh ngọc luận'!E8</f>
        <v>Ông Huỳnh Ngọc Luận - Tài sản xây dựng trên đất của ông Huỳnh Ngọc Linh (thửa 105 tờ 193)</v>
      </c>
      <c r="C114" s="457" t="str">
        <f>'[3]61 huỳnh ngọc luận'!E9</f>
        <v>052071014385</v>
      </c>
      <c r="D114" s="457" t="str">
        <f>'[3]61 huỳnh ngọc luận'!E11</f>
        <v>0911921351</v>
      </c>
      <c r="E114" s="458"/>
      <c r="F114" s="458"/>
      <c r="G114" s="458"/>
      <c r="H114" s="459"/>
      <c r="I114" s="459"/>
      <c r="J114" s="462"/>
      <c r="K114" s="462"/>
      <c r="L114" s="459"/>
      <c r="M114" s="462"/>
      <c r="N114" s="459"/>
      <c r="O114" s="459"/>
      <c r="P114" s="460"/>
      <c r="Q114" s="460"/>
      <c r="R114" s="460"/>
      <c r="S114" s="467"/>
      <c r="T114" s="464"/>
      <c r="U114" s="464"/>
      <c r="V114" s="1612" t="str">
        <f>'[3]61 huỳnh ngọc luận'!E12</f>
        <v>Thửa đất số 105, tờ bản đồ số 193 (tờ bản đồ 82 xã Xuân Tâm cũ), mục đích sử dụng đất: ONT+CLN được Văn phòng đăng ký đất đai tỉnh Đồng Nai cấp giấy chứng nhận quyền sử dụng đất số CL 633861ngày 15/01/2018 cho ông Huỳnh Ngọc Linh. Ông Huỳnh Ngọc Luận tài sản xây dựng trên đất của ông Huỳnh Ngọc Linh. Đất sử dụng ổn định, không tranh chấp. Trong phạm vi thu hồi đất có công trình và vật kiến trúc xây dựng năm 2007</v>
      </c>
      <c r="W114" s="1613"/>
      <c r="X114" s="1614"/>
    </row>
    <row r="115" spans="1:24" s="448" customFormat="1" ht="103.5" hidden="1" customHeight="1" x14ac:dyDescent="0.3">
      <c r="A115" s="1610">
        <v>62</v>
      </c>
      <c r="B115" s="1610" t="str">
        <f>'[3]62 Nguyễn Ngọc Quỳnh Giang'!E8</f>
        <v>Bà Nguyễn Ngọc Quỳnh Giang</v>
      </c>
      <c r="C115" s="1610" t="str">
        <f>'[3]62 Nguyễn Ngọc Quỳnh Giang'!E9</f>
        <v>075305011536</v>
      </c>
      <c r="D115" s="1634" t="str">
        <f>'[3]62 Nguyễn Ngọc Quỳnh Giang'!E11</f>
        <v>0917084269</v>
      </c>
      <c r="E115" s="458">
        <f>'[3]62 Nguyễn Ngọc Quỳnh Giang'!B19</f>
        <v>139</v>
      </c>
      <c r="F115" s="458">
        <f>'[3]62 Nguyễn Ngọc Quỳnh Giang'!C19</f>
        <v>182</v>
      </c>
      <c r="G115" s="458">
        <f>'[3]54. Phạm Quang Nam'!D31</f>
        <v>0</v>
      </c>
      <c r="H115" s="459"/>
      <c r="I115" s="459">
        <f>'[3]62 Nguyễn Ngọc Quỳnh Giang'!H19</f>
        <v>300</v>
      </c>
      <c r="J115" s="462">
        <f t="shared" ref="J115:J140" si="31">K115+M115+N115+O115</f>
        <v>0</v>
      </c>
      <c r="K115" s="462">
        <v>0</v>
      </c>
      <c r="L115" s="459"/>
      <c r="M115" s="462">
        <f t="shared" ref="M115:M120" si="32">H115</f>
        <v>0</v>
      </c>
      <c r="N115" s="459"/>
      <c r="O115" s="459"/>
      <c r="P115" s="460">
        <f t="shared" ref="P115:P140" si="33">Q115+R115</f>
        <v>300</v>
      </c>
      <c r="Q115" s="460">
        <f>I115</f>
        <v>300</v>
      </c>
      <c r="R115" s="460"/>
      <c r="S115" s="1643" t="str">
        <f>'[3]62 Nguyễn Ngọc Quỳnh Giang'!K19</f>
        <v>Quốc lộ 1 đoạn từ Giáp Trường Mầm non ấp 6 đến Hết chùa Quảng Long
(Vị trí 1)</v>
      </c>
      <c r="T115" s="464">
        <f>'[3]62 Nguyễn Ngọc Quỳnh Giang'!G19</f>
        <v>3500000</v>
      </c>
      <c r="U115" s="464">
        <f t="shared" ref="U115:U140" si="34">ROUND(J115*T115+P115*T115,0)</f>
        <v>1050000000</v>
      </c>
      <c r="V115" s="1612" t="str">
        <f>'[3]62 Nguyễn Ngọc Quỳnh Giang'!E15</f>
        <v>Thửa đất số 139, tờ bản đồ số 182( tờ bản đồ số 71 xã Xuân Tâm cũ), mục đích sử dụng: đất ở nông thôn(ONT) và đất trồng cây lâu năm(CLN) được Văn phòng đăng ký đất đai tỉnh Đồng Nai cấp giấy chứng nhận quyền sử dụng đất số CS 926378 ngày 17/09/2019 cho bà Nguyễn Ngọc Quỳnh Giang. Đất sử dụng ổn định, không tranh chấp. Trong phạm vi thu hồi đất có công trình và vật kiến trúc xây dựng năm 2021</v>
      </c>
      <c r="W115" s="1613"/>
      <c r="X115" s="1614"/>
    </row>
    <row r="116" spans="1:24" s="448" customFormat="1" ht="129" hidden="1" customHeight="1" x14ac:dyDescent="0.3">
      <c r="A116" s="1611"/>
      <c r="B116" s="1611"/>
      <c r="C116" s="1611"/>
      <c r="D116" s="1636"/>
      <c r="E116" s="458">
        <f>'[3]62 Nguyễn Ngọc Quỳnh Giang'!B20</f>
        <v>139</v>
      </c>
      <c r="F116" s="458">
        <f>'[3]62 Nguyễn Ngọc Quỳnh Giang'!C20</f>
        <v>182</v>
      </c>
      <c r="G116" s="458" t="e">
        <f>'[7]8. Ông Đinh Đức Anh'!D121</f>
        <v>#REF!</v>
      </c>
      <c r="H116" s="459">
        <f>'[3]62 Nguyễn Ngọc Quỳnh Giang'!H20</f>
        <v>334.5</v>
      </c>
      <c r="I116" s="462">
        <f t="shared" ref="I116" si="35">P116</f>
        <v>0</v>
      </c>
      <c r="J116" s="459">
        <f t="shared" si="31"/>
        <v>334.5</v>
      </c>
      <c r="K116" s="462">
        <v>0</v>
      </c>
      <c r="L116" s="459"/>
      <c r="M116" s="471">
        <f t="shared" si="32"/>
        <v>334.5</v>
      </c>
      <c r="N116" s="459"/>
      <c r="O116" s="459"/>
      <c r="P116" s="460">
        <f t="shared" si="33"/>
        <v>0</v>
      </c>
      <c r="Q116" s="460">
        <v>0</v>
      </c>
      <c r="R116" s="460"/>
      <c r="S116" s="1644"/>
      <c r="T116" s="464">
        <f>'[3]62 Nguyễn Ngọc Quỳnh Giang'!G20</f>
        <v>530000</v>
      </c>
      <c r="U116" s="464">
        <f t="shared" si="34"/>
        <v>177285000</v>
      </c>
      <c r="V116" s="1615"/>
      <c r="W116" s="1616"/>
      <c r="X116" s="1617"/>
    </row>
    <row r="117" spans="1:24" s="448" customFormat="1" ht="103.5" hidden="1" customHeight="1" x14ac:dyDescent="0.3">
      <c r="A117" s="1610">
        <v>63</v>
      </c>
      <c r="B117" s="1610" t="str">
        <f>'[3]63 huỳnh thị bích hà'!E8</f>
        <v>Bà Huỳnh Thị Bích Hà</v>
      </c>
      <c r="C117" s="1610" t="str">
        <f>'[3]63 huỳnh thị bích hà'!E9</f>
        <v>75167005056</v>
      </c>
      <c r="D117" s="1634" t="str">
        <f>'[3]63 huỳnh thị bích hà'!E11</f>
        <v>0933243043</v>
      </c>
      <c r="E117" s="458">
        <f>'[3]63 huỳnh thị bích hà'!B19</f>
        <v>135</v>
      </c>
      <c r="F117" s="458">
        <f>'[3]63 huỳnh thị bích hà'!C19</f>
        <v>193</v>
      </c>
      <c r="G117" s="458">
        <f>'[3]54. Phạm Quang Nam'!D33</f>
        <v>0</v>
      </c>
      <c r="H117" s="459"/>
      <c r="I117" s="459">
        <f>'[3]63 huỳnh thị bích hà'!H19</f>
        <v>300</v>
      </c>
      <c r="J117" s="462">
        <f t="shared" si="31"/>
        <v>0</v>
      </c>
      <c r="K117" s="462">
        <v>0</v>
      </c>
      <c r="L117" s="459"/>
      <c r="M117" s="462">
        <f t="shared" si="32"/>
        <v>0</v>
      </c>
      <c r="N117" s="459"/>
      <c r="O117" s="459"/>
      <c r="P117" s="460">
        <f t="shared" si="33"/>
        <v>300</v>
      </c>
      <c r="Q117" s="460">
        <f>I117</f>
        <v>300</v>
      </c>
      <c r="R117" s="460"/>
      <c r="S117" s="1643" t="str">
        <f>'[3]63 huỳnh thị bích hà'!K19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17" s="464">
        <f>'[3]63 huỳnh thị bích hà'!G19</f>
        <v>1600000</v>
      </c>
      <c r="U117" s="464">
        <f t="shared" si="34"/>
        <v>480000000</v>
      </c>
      <c r="V117" s="1612" t="str">
        <f>'[3]63 huỳnh thị bích hà'!E15</f>
        <v>Thửa đất số 135, tờ bản đồ số 193, mục đích sử dụng đất: đất ở tại nông thôn (ONT) và trồng cây lâu năm (CLN) được Văn phòng đăng ký đất đai tỉnh Đồng Nai cấp giấy chứng nhận quyền sử dụng đất số AA 05228633 ngày 24/11/2025 cho bà Huỳnh Thị Bích Hà. Thửa đất số 136, tờ bản đồ 193 mục đích sử dụng đất: đất trồng cây lâu năm (CLN) được Văn phòng đăng ký đất đai tỉnh Đồng Nai cấp giấy chứng nhận quyền sử dụng đất số AA 05228634 ngày 24/11/2025 cho bà Huỳnh Thị Bích Hà. Đất sử dụng ổn định, không tranh chấp.</v>
      </c>
      <c r="W117" s="1613"/>
      <c r="X117" s="1614"/>
    </row>
    <row r="118" spans="1:24" s="448" customFormat="1" ht="148.5" hidden="1" customHeight="1" x14ac:dyDescent="0.3">
      <c r="A118" s="1633"/>
      <c r="B118" s="1633"/>
      <c r="C118" s="1633"/>
      <c r="D118" s="1635"/>
      <c r="E118" s="458">
        <f>'[3]63 huỳnh thị bích hà'!B20</f>
        <v>135</v>
      </c>
      <c r="F118" s="458">
        <f>'[3]63 huỳnh thị bích hà'!C20</f>
        <v>193</v>
      </c>
      <c r="G118" s="458">
        <f>'[3]54. Phạm Quang Nam'!D34</f>
        <v>0</v>
      </c>
      <c r="H118" s="459">
        <f>'[3]63 huỳnh thị bích hà'!H20</f>
        <v>1109.0999999999999</v>
      </c>
      <c r="I118" s="459"/>
      <c r="J118" s="462">
        <f t="shared" si="31"/>
        <v>1109.0999999999999</v>
      </c>
      <c r="K118" s="462">
        <v>0</v>
      </c>
      <c r="L118" s="459"/>
      <c r="M118" s="462">
        <f t="shared" si="32"/>
        <v>1109.0999999999999</v>
      </c>
      <c r="N118" s="459"/>
      <c r="O118" s="459"/>
      <c r="P118" s="460">
        <f t="shared" si="33"/>
        <v>0</v>
      </c>
      <c r="Q118" s="460">
        <f>I118</f>
        <v>0</v>
      </c>
      <c r="R118" s="460"/>
      <c r="S118" s="1644"/>
      <c r="T118" s="464">
        <f>'[3]63 huỳnh thị bích hà'!G20</f>
        <v>380000</v>
      </c>
      <c r="U118" s="464">
        <f t="shared" si="34"/>
        <v>421458000</v>
      </c>
      <c r="V118" s="1640"/>
      <c r="W118" s="1641"/>
      <c r="X118" s="1642"/>
    </row>
    <row r="119" spans="1:24" s="448" customFormat="1" ht="252.75" hidden="1" customHeight="1" x14ac:dyDescent="0.3">
      <c r="A119" s="1611"/>
      <c r="B119" s="1611"/>
      <c r="C119" s="1611"/>
      <c r="D119" s="1636"/>
      <c r="E119" s="458">
        <f>'[3]63 huỳnh thị bích hà'!B21</f>
        <v>136</v>
      </c>
      <c r="F119" s="458">
        <f>'[3]63 huỳnh thị bích hà'!C21</f>
        <v>194</v>
      </c>
      <c r="G119" s="458" t="e">
        <f>'[7]8. Ông Đinh Đức Anh'!D123</f>
        <v>#REF!</v>
      </c>
      <c r="H119" s="459">
        <f>'[3]63 huỳnh thị bích hà'!H21</f>
        <v>1066.0999999999999</v>
      </c>
      <c r="I119" s="462">
        <f t="shared" ref="I119:I120" si="36">P119</f>
        <v>0</v>
      </c>
      <c r="J119" s="459">
        <f t="shared" si="31"/>
        <v>1066.0999999999999</v>
      </c>
      <c r="K119" s="462">
        <v>0</v>
      </c>
      <c r="L119" s="459"/>
      <c r="M119" s="471">
        <f t="shared" si="32"/>
        <v>1066.0999999999999</v>
      </c>
      <c r="N119" s="459"/>
      <c r="O119" s="459"/>
      <c r="P119" s="460">
        <f t="shared" si="33"/>
        <v>0</v>
      </c>
      <c r="Q119" s="460">
        <v>0</v>
      </c>
      <c r="R119" s="460"/>
      <c r="S119" s="468" t="str">
        <f>'[3]63 huỳnh thị bích hà'!K21</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19" s="464">
        <f>'[3]63 huỳnh thị bích hà'!G21</f>
        <v>380000</v>
      </c>
      <c r="U119" s="464">
        <f t="shared" si="34"/>
        <v>405118000</v>
      </c>
      <c r="V119" s="1615"/>
      <c r="W119" s="1616"/>
      <c r="X119" s="1617"/>
    </row>
    <row r="120" spans="1:24" s="448" customFormat="1" ht="319.5" hidden="1" customHeight="1" x14ac:dyDescent="0.3">
      <c r="A120" s="458">
        <v>64</v>
      </c>
      <c r="B120" s="458" t="str">
        <f>'[3]64 Nguyễn Thị Mỹ'!E8</f>
        <v>Bà Nguyễn Thị Mỹ</v>
      </c>
      <c r="C120" s="458" t="str">
        <f>'[3]64 Nguyễn Thị Mỹ'!E9</f>
        <v>079163024717</v>
      </c>
      <c r="D120" s="472" t="str">
        <f>'[3]64 Nguyễn Thị Mỹ'!E11</f>
        <v>0984156662</v>
      </c>
      <c r="E120" s="458">
        <f>'[3]64 Nguyễn Thị Mỹ'!B19</f>
        <v>58</v>
      </c>
      <c r="F120" s="458">
        <f>'[3]64 Nguyễn Thị Mỹ'!C19</f>
        <v>205</v>
      </c>
      <c r="G120" s="458" t="e">
        <f>'[7]8. Ông Đinh Đức Anh'!D125</f>
        <v>#REF!</v>
      </c>
      <c r="H120" s="459">
        <f>'[3]64 Nguyễn Thị Mỹ'!H19</f>
        <v>3068</v>
      </c>
      <c r="I120" s="462">
        <f t="shared" si="36"/>
        <v>0</v>
      </c>
      <c r="J120" s="459">
        <f t="shared" si="31"/>
        <v>3068</v>
      </c>
      <c r="K120" s="462">
        <v>0</v>
      </c>
      <c r="L120" s="459"/>
      <c r="M120" s="471">
        <f t="shared" si="32"/>
        <v>3068</v>
      </c>
      <c r="N120" s="459"/>
      <c r="O120" s="459"/>
      <c r="P120" s="460">
        <f t="shared" si="33"/>
        <v>0</v>
      </c>
      <c r="Q120" s="460">
        <v>0</v>
      </c>
      <c r="R120" s="460"/>
      <c r="S120" s="468" t="str">
        <f>'[3]64 Nguyễn Thị Mỹ'!K19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20" s="464">
        <f>'[3]64 Nguyễn Thị Mỹ'!G19</f>
        <v>220000</v>
      </c>
      <c r="U120" s="464">
        <f t="shared" si="34"/>
        <v>674960000</v>
      </c>
      <c r="V120" s="1607" t="str">
        <f>'[3]64 Nguyễn Thị Mỹ'!E15</f>
        <v>Thửa đất số 58, tờ bản đồ số 205 (tờ bản đồ 94 xã Xuân Tâm cũ), diện tích 9949,6m2, mục đích sử dụng đất: trồng cây lâu năm (CLN) được Văn phòng đăng ký đất đai tỉnh Đồng Nai cấp giấy chứng nhận quyền sử dụng đất số DI 231403 ngày 10/02/2023 cho bàn Nguyễn Thị Mỹ. Đất sử dụng ổn định, không tranh chấp. Trong phạm vi thu hồi đất có công trình và vật kiến trúc xây dựng tháng 01/2004.</v>
      </c>
      <c r="W120" s="1608"/>
      <c r="X120" s="1609"/>
    </row>
    <row r="121" spans="1:24" s="448" customFormat="1" ht="174.75" hidden="1" customHeight="1" x14ac:dyDescent="0.3">
      <c r="A121" s="1610">
        <v>63</v>
      </c>
      <c r="B121" s="1610" t="str">
        <f>'[3]65. Đinh Thị Chuyện'!E8</f>
        <v>Bà Đinh Thị Chuyện</v>
      </c>
      <c r="C121" s="1610" t="str">
        <f>'[3]65. Đinh Thị Chuyện'!E9</f>
        <v>049155008197</v>
      </c>
      <c r="D121" s="1634" t="str">
        <f>'[3]65. Đinh Thị Chuyện'!E11</f>
        <v>0905852530</v>
      </c>
      <c r="E121" s="458">
        <f>'[3]65. Đinh Thị Chuyện'!B19</f>
        <v>49</v>
      </c>
      <c r="F121" s="458">
        <f>'[3]65. Đinh Thị Chuyện'!C19</f>
        <v>205</v>
      </c>
      <c r="G121" s="458" t="str">
        <f>'[3]65. Đinh Thị Chuyện'!D19</f>
        <v>m²</v>
      </c>
      <c r="H121" s="459">
        <f>'[3]65. Đinh Thị Chuyện'!H19</f>
        <v>2169.5</v>
      </c>
      <c r="I121" s="459"/>
      <c r="J121" s="462">
        <f t="shared" si="31"/>
        <v>2169.5</v>
      </c>
      <c r="K121" s="462">
        <f>L121</f>
        <v>2169.5</v>
      </c>
      <c r="L121" s="459">
        <f>'[3]65. Đinh Thị Chuyện'!H19</f>
        <v>2169.5</v>
      </c>
      <c r="M121" s="462"/>
      <c r="N121" s="459"/>
      <c r="O121" s="459"/>
      <c r="P121" s="460">
        <f t="shared" si="33"/>
        <v>0</v>
      </c>
      <c r="Q121" s="460">
        <f>I121</f>
        <v>0</v>
      </c>
      <c r="R121" s="460"/>
      <c r="S121" s="1643" t="str">
        <f>'[3]65. Đinh Thị Chuyện'!K19</f>
        <v>Quốc lộ 1 đoạn từ Giáp Trường Mầm non ấp 6 đến Hết chùa Quảng Long
(vị trí 2)</v>
      </c>
      <c r="T121" s="464">
        <f>'[3]65. Đinh Thị Chuyện'!G19</f>
        <v>159000</v>
      </c>
      <c r="U121" s="464">
        <f t="shared" si="34"/>
        <v>344950500</v>
      </c>
      <c r="V121" s="1612" t="str">
        <f>'[3]65. Đinh Thị Chuyện'!E15</f>
        <v>Thửa đất số 49, tờ bản đồ số 205 mới. Thuộc thửa đất số 779, 736, 780, 781, 784, 785, 786 tờ bản đồ 15 xã Xuân Tâm cũ, diện tích 2.169,5m2, mục đích sử dụng đất: trồng cây lâu năm (CLN). Trong đó thửa đất số 779, 736, 780, 781, 784, 785, tờ bản đồ 15  do UBND huyện Xuân Lộc cấp giấy chứng nhận quyền sử dụng đất số AK 678790 và AK 678791 ngày 28/12/2007 cho hộ bà Đinh Thị Chuyện; thửa đất số 786, tờ bản đồ 15 chưa được cấp giấy CNQSD đất, có nguồn gốc do bà Chuyện khai phá năm 1986. Đất sử dụng ổn định, không tranh chấp.Thửa đất số 188, tờ bản đồ số 205 mới, mục đích sử dụng: đất trồng lúa (LUK). Thuộc thửa đất số 735 tờ bản đồ 15 xã Xuân Tâm (cũ) do UBND huyện Xuân Lộc cấp giấy chứng nhận quyền sử dụng đất số AK 678791 ngày 28/12/2007 cho hộ bà Đinh Thị Chuyện. Đất sử dụng ổn định, không tranh chấp.</v>
      </c>
      <c r="W121" s="1613"/>
      <c r="X121" s="1614"/>
    </row>
    <row r="122" spans="1:24" s="448" customFormat="1" ht="203.25" hidden="1" customHeight="1" x14ac:dyDescent="0.3">
      <c r="A122" s="1611"/>
      <c r="B122" s="1611"/>
      <c r="C122" s="1611"/>
      <c r="D122" s="1636"/>
      <c r="E122" s="458">
        <f>'[3]65. Đinh Thị Chuyện'!B20</f>
        <v>188</v>
      </c>
      <c r="F122" s="458">
        <f>'[3]65. Đinh Thị Chuyện'!C20</f>
        <v>205</v>
      </c>
      <c r="G122" s="458" t="str">
        <f>'[3]65. Đinh Thị Chuyện'!D20</f>
        <v>m²</v>
      </c>
      <c r="H122" s="459">
        <f>'[3]65. Đinh Thị Chuyện'!H20</f>
        <v>35.700000000000003</v>
      </c>
      <c r="I122" s="462">
        <f t="shared" ref="I122" si="37">P122</f>
        <v>0</v>
      </c>
      <c r="J122" s="459">
        <f t="shared" si="31"/>
        <v>35.700000000000003</v>
      </c>
      <c r="K122" s="462">
        <f>L122</f>
        <v>35.700000000000003</v>
      </c>
      <c r="L122" s="459">
        <f>'[3]65. Đinh Thị Chuyện'!H20</f>
        <v>35.700000000000003</v>
      </c>
      <c r="M122" s="471"/>
      <c r="N122" s="459"/>
      <c r="O122" s="459"/>
      <c r="P122" s="460">
        <f t="shared" si="33"/>
        <v>0</v>
      </c>
      <c r="Q122" s="460">
        <v>0</v>
      </c>
      <c r="R122" s="460"/>
      <c r="S122" s="1644"/>
      <c r="T122" s="464">
        <f>'[3]65. Đinh Thị Chuyện'!G20</f>
        <v>159000</v>
      </c>
      <c r="U122" s="464">
        <f t="shared" si="34"/>
        <v>5676300</v>
      </c>
      <c r="V122" s="1615"/>
      <c r="W122" s="1616"/>
      <c r="X122" s="1617"/>
    </row>
    <row r="123" spans="1:24" s="448" customFormat="1" ht="282" hidden="1" customHeight="1" x14ac:dyDescent="0.3">
      <c r="A123" s="1610">
        <v>66</v>
      </c>
      <c r="B123" s="1610" t="str">
        <f>'[3]66.  Võ Văn Lịch'!E8</f>
        <v>Ông Võ Văn Lịch và bà Hồ Thị Lệ Thu</v>
      </c>
      <c r="C123" s="1610" t="str">
        <f>'[3]66.  Võ Văn Lịch'!E9</f>
        <v>051088003665-045164002327</v>
      </c>
      <c r="D123" s="1634" t="str">
        <f>'[3]66.  Võ Văn Lịch'!E11</f>
        <v>0853916416</v>
      </c>
      <c r="E123" s="458">
        <f>'[3]66.  Võ Văn Lịch'!B19</f>
        <v>231</v>
      </c>
      <c r="F123" s="458">
        <f>'[3]66.  Võ Văn Lịch'!C19</f>
        <v>205</v>
      </c>
      <c r="G123" s="458">
        <f>'[3]65. Đinh Thị Chuyện'!D21</f>
        <v>0</v>
      </c>
      <c r="H123" s="459">
        <f>'[3]66.  Võ Văn Lịch'!H19</f>
        <v>380.4</v>
      </c>
      <c r="I123" s="459"/>
      <c r="J123" s="462">
        <f t="shared" si="31"/>
        <v>380.4</v>
      </c>
      <c r="K123" s="462">
        <f>L123</f>
        <v>0</v>
      </c>
      <c r="L123" s="459"/>
      <c r="M123" s="462"/>
      <c r="N123" s="459">
        <f>'[3]66.  Võ Văn Lịch'!H19</f>
        <v>380.4</v>
      </c>
      <c r="O123" s="459"/>
      <c r="P123" s="460">
        <f t="shared" si="33"/>
        <v>0</v>
      </c>
      <c r="Q123" s="460">
        <f>I123</f>
        <v>0</v>
      </c>
      <c r="R123" s="460"/>
      <c r="S123" s="468" t="str">
        <f>'[3]66.  Võ Văn Lịch'!K19</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23" s="464">
        <f>'[3]66.  Võ Văn Lịch'!G19</f>
        <v>140000</v>
      </c>
      <c r="U123" s="464">
        <f t="shared" si="34"/>
        <v>53256000</v>
      </c>
      <c r="V123" s="1612" t="str">
        <f>'[3]66.  Võ Văn Lịch'!E15</f>
        <v>Thửa đất số 231, tờ bản đồ số 205( tờ bản đồ 94 xã Xuân Tâm cũ), mục đích sử dụng: đất rừng sản xuất(RSX), được Văn phòng đăng ký đất đai tỉnh Đồng Nai cấp giấy chứng nhận quyền sử dụng đất số DM 488307 cấp ngày 23/10/2023 cho ông Võ Văn Lịch. Đất sử dụng ổn định, không tranh chấp.Thửa đất số 189, tờ bản đồ số 205 (tờ bản đồ 94 xã Xuân Tâm cũ), mục dịch sử dụng đât: đât trồng cây lâu năm (CLN) được Văn phòng đăng ky đất đai tỉnh Đồng Nai cấp giấy chứng nhận quyền sử dụng đất sô DA 777117 ngay 08/4/2021 cho ông Võ Văn Lịch và bà Hồ Thị Lệ Thu. Đất sử dụng ổn định, không tranh chấp.</v>
      </c>
      <c r="W123" s="1613"/>
      <c r="X123" s="1614"/>
    </row>
    <row r="124" spans="1:24" s="448" customFormat="1" ht="114.75" hidden="1" customHeight="1" x14ac:dyDescent="0.3">
      <c r="A124" s="1611"/>
      <c r="B124" s="1611"/>
      <c r="C124" s="1611"/>
      <c r="D124" s="1636"/>
      <c r="E124" s="458">
        <f>'[3]66.  Võ Văn Lịch'!B20</f>
        <v>189</v>
      </c>
      <c r="F124" s="458">
        <f>'[3]66.  Võ Văn Lịch'!C20</f>
        <v>205</v>
      </c>
      <c r="G124" s="458">
        <f>'[3]65. Đinh Thị Chuyện'!D22</f>
        <v>0</v>
      </c>
      <c r="H124" s="459">
        <f>'[3]66.  Võ Văn Lịch'!H20</f>
        <v>370</v>
      </c>
      <c r="I124" s="462">
        <f t="shared" ref="I124:I126" si="38">P124</f>
        <v>0</v>
      </c>
      <c r="J124" s="459">
        <f t="shared" si="31"/>
        <v>370</v>
      </c>
      <c r="K124" s="462">
        <f>L124</f>
        <v>0</v>
      </c>
      <c r="L124" s="459"/>
      <c r="M124" s="471">
        <f>'[3]66.  Võ Văn Lịch'!H20</f>
        <v>370</v>
      </c>
      <c r="N124" s="459"/>
      <c r="O124" s="459"/>
      <c r="P124" s="460">
        <f t="shared" si="33"/>
        <v>0</v>
      </c>
      <c r="Q124" s="460">
        <v>0</v>
      </c>
      <c r="R124" s="460"/>
      <c r="S124" s="468" t="str">
        <f>'[3]66.  Võ Văn Lịch'!K20</f>
        <v>Quốc lộ 1 đoạn từ Giáp Trường Mầm non ấp 6 đến Hết chùa Quảng Long
(vị trí 2)</v>
      </c>
      <c r="T124" s="464">
        <f>'[3]66.  Võ Văn Lịch'!G20</f>
        <v>159000</v>
      </c>
      <c r="U124" s="464">
        <f t="shared" si="34"/>
        <v>58830000</v>
      </c>
      <c r="V124" s="1615"/>
      <c r="W124" s="1616"/>
      <c r="X124" s="1617"/>
    </row>
    <row r="125" spans="1:24" s="448" customFormat="1" ht="237.75" hidden="1" customHeight="1" x14ac:dyDescent="0.3">
      <c r="A125" s="1610">
        <v>67</v>
      </c>
      <c r="B125" s="1610" t="str">
        <f>'[3]67.  Đàm Doãn Bích'!E8</f>
        <v>Hộ ông Đàm Doãn Bích và bà Trần Thị Phụng</v>
      </c>
      <c r="C125" s="1610" t="str">
        <f>'[3]67.  Đàm Doãn Bích'!E9</f>
        <v>001062022963 - 046161000503</v>
      </c>
      <c r="D125" s="1634" t="str">
        <f>'[3]67.  Đàm Doãn Bích'!E11</f>
        <v>03.76.883.482 (Bích) - 09.89.760.506 (Tuấn)</v>
      </c>
      <c r="E125" s="458">
        <f>'[3]67.  Đàm Doãn Bích'!B19</f>
        <v>49</v>
      </c>
      <c r="F125" s="458">
        <f>'[3]67.  Đàm Doãn Bích'!C19</f>
        <v>180</v>
      </c>
      <c r="G125" s="458" t="e">
        <f>'[7]8. Ông Đinh Đức Anh'!D130</f>
        <v>#REF!</v>
      </c>
      <c r="H125" s="459">
        <f>'[3]67.  Đàm Doãn Bích'!H19</f>
        <v>643.20000000000005</v>
      </c>
      <c r="I125" s="462">
        <f t="shared" si="38"/>
        <v>0</v>
      </c>
      <c r="J125" s="459">
        <f t="shared" si="31"/>
        <v>643.20000000000005</v>
      </c>
      <c r="K125" s="462">
        <v>0</v>
      </c>
      <c r="L125" s="459"/>
      <c r="M125" s="471">
        <f t="shared" ref="M125:M126" si="39">H125</f>
        <v>643.20000000000005</v>
      </c>
      <c r="N125" s="459"/>
      <c r="O125" s="459"/>
      <c r="P125" s="460">
        <f t="shared" si="33"/>
        <v>0</v>
      </c>
      <c r="Q125" s="460">
        <v>0</v>
      </c>
      <c r="R125" s="460"/>
      <c r="S125" s="468" t="str">
        <f>'[3]67.  Đàm Doãn Bích'!K19</f>
        <v>DT trong phạm vi từ ranh mét thứ 100 đến ranh mét thứ 200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25" s="464">
        <f>'[3]67.  Đàm Doãn Bích'!G19</f>
        <v>200000</v>
      </c>
      <c r="U125" s="464">
        <f t="shared" si="34"/>
        <v>128640000</v>
      </c>
      <c r="V125" s="1612" t="str">
        <f>'[3]67.  Đàm Doãn Bích'!E15</f>
        <v>Thửa 49 tờ 180 tờ bản đồ xã Xuân Tâm 14F 37cũ đã được cấp giấy CNQSDĐ cho Hộ ông Đàm Doãn Bích và bà Trần Thị Phụng số V 272933 cấp ngày 01/11/1998, mục đích sử dụng RSX. Hiện sử dụng ổn định không tranh chấp. Trong phạm vi thu hồi đất không có công trình vật kiến trúc.</v>
      </c>
      <c r="W125" s="1613"/>
      <c r="X125" s="1614"/>
    </row>
    <row r="126" spans="1:24" s="448" customFormat="1" ht="237.75" hidden="1" customHeight="1" x14ac:dyDescent="0.3">
      <c r="A126" s="1611"/>
      <c r="B126" s="1611"/>
      <c r="C126" s="1611"/>
      <c r="D126" s="1636"/>
      <c r="E126" s="458">
        <f>'[3]67.  Đàm Doãn Bích'!B20</f>
        <v>49</v>
      </c>
      <c r="F126" s="458">
        <f>'[3]67.  Đàm Doãn Bích'!C20</f>
        <v>180</v>
      </c>
      <c r="G126" s="458" t="e">
        <f>'[7]8. Ông Đinh Đức Anh'!D131</f>
        <v>#REF!</v>
      </c>
      <c r="H126" s="459">
        <f>'[3]67.  Đàm Doãn Bích'!H20</f>
        <v>332.29999999999995</v>
      </c>
      <c r="I126" s="462">
        <f t="shared" si="38"/>
        <v>0</v>
      </c>
      <c r="J126" s="459">
        <f t="shared" si="31"/>
        <v>332.29999999999995</v>
      </c>
      <c r="K126" s="462">
        <v>0</v>
      </c>
      <c r="L126" s="459"/>
      <c r="M126" s="471">
        <f t="shared" si="39"/>
        <v>332.29999999999995</v>
      </c>
      <c r="N126" s="459"/>
      <c r="O126" s="459"/>
      <c r="P126" s="460">
        <f t="shared" si="33"/>
        <v>0</v>
      </c>
      <c r="Q126" s="460">
        <v>0</v>
      </c>
      <c r="R126" s="460"/>
      <c r="S126" s="468" t="str">
        <f>'[3]67.  Đàm Doãn Bích'!K20</f>
        <v>DT trong phạm vi từ trên 200m trên lên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26" s="464">
        <f>'[3]67.  Đàm Doãn Bích'!G20</f>
        <v>150000</v>
      </c>
      <c r="U126" s="464">
        <f t="shared" si="34"/>
        <v>49845000</v>
      </c>
      <c r="V126" s="1615"/>
      <c r="W126" s="1616"/>
      <c r="X126" s="1617"/>
    </row>
    <row r="127" spans="1:24" s="448" customFormat="1" ht="195.75" hidden="1" customHeight="1" x14ac:dyDescent="0.3">
      <c r="A127" s="1610">
        <v>68</v>
      </c>
      <c r="B127" s="1610" t="str">
        <f>'68, Hồ Văn Xuyên'!E8</f>
        <v>Ông Hồ Văn Xuyên</v>
      </c>
      <c r="C127" s="1610" t="str">
        <f>'68, Hồ Văn Xuyên'!E9</f>
        <v>049061005821</v>
      </c>
      <c r="D127" s="1634" t="str">
        <f>'68, Hồ Văn Xuyên'!E11</f>
        <v>0784945969</v>
      </c>
      <c r="E127" s="458">
        <f>'68, Hồ Văn Xuyên'!B19</f>
        <v>49</v>
      </c>
      <c r="F127" s="458">
        <f>'68, Hồ Văn Xuyên'!C19</f>
        <v>193</v>
      </c>
      <c r="G127" s="458" t="str">
        <f>'[3]65. Đinh Thị Chuyện'!D24</f>
        <v>ĐVT
(m2)</v>
      </c>
      <c r="H127" s="459">
        <f>'68, Hồ Văn Xuyên'!H19</f>
        <v>575.5</v>
      </c>
      <c r="I127" s="459"/>
      <c r="J127" s="462">
        <f t="shared" si="31"/>
        <v>575.5</v>
      </c>
      <c r="K127" s="462">
        <f>L127</f>
        <v>0</v>
      </c>
      <c r="L127" s="459"/>
      <c r="M127" s="462">
        <f>H127</f>
        <v>575.5</v>
      </c>
      <c r="N127" s="459"/>
      <c r="O127" s="459"/>
      <c r="P127" s="460">
        <f t="shared" si="33"/>
        <v>0</v>
      </c>
      <c r="Q127" s="460">
        <f t="shared" ref="Q127:Q132" si="40">I127</f>
        <v>0</v>
      </c>
      <c r="R127" s="460"/>
      <c r="S127" s="468" t="str">
        <f>'68, Hồ Văn Xuyên'!K19</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27" s="464">
        <f>'68, Hồ Văn Xuyên'!G19</f>
        <v>380000</v>
      </c>
      <c r="U127" s="464">
        <f t="shared" si="34"/>
        <v>218690000</v>
      </c>
      <c r="V127" s="1612" t="str">
        <f>'68, Hồ Văn Xuyên'!E15</f>
        <v>Thửa đất số 49, tờ bản đồ số 32 cũ (tờ bản đồ số 193 mới) xã Xuân Tâm, diện tích 575,5m², mục đích sử dụng đất: đất trồng cây lâu năm (CLN) thửa đất chưa được cấp giấy chứng nhận quyền sử dụng đất. Hiện ông Hồ Văn Xuyên đang sử dụng có nguồn gốc cha là ông Hồ Dân phục hoá năm 1986, sau khi ông Hồ Dân chết ông Hồ Văn Xuyên sử dụng từ năm 2007 cho đến nay, diện tích nằm trong dự án Nâng cấp, mở rộng tuyến đường ĐT.773 là: 575,5m². Đất sử dụng ổn định, không tranh chấp.
Thửa đất số 51, tờ bản đồ số 82 cũ (tờ bản đồ số 193 mới) xã Xuân Tâm, diện tích 16003,2m², mục đích sử dụng đất: đất ở tại nông thôn (ONT), đất trồng cây lâu năm (CLN) và đất rừng sản xuất (RSX) được Văn phòng đăng ký đất đai tỉnh Đồng Nai cấp giấy chứng nhận quyền sử dụng đất số DC 363365 ngày 06/8/2021 cho ông Hồ Văn Xuyên, diện tích nằm trong dự án Nâng cấp, mở rộng tuyến đường ĐT.773 là: 9172,5m². Đất sử dụng ổn định, không tranh chấp.
Thửa đất số 120, tờ bản đồ số 180 (tờ bản đồ 69 xã Xuân Tâm cũ), diện tích 2631,7m², mục đích sử dụng đất: đất trồng cây hàng năm khác (HNK) được Văn phòng đăng ký đất đai tỉnh Đồng Nai cấp giấy chứng nhận quyền sử dụng đất số DC 161824 ngày 14/7/2021 cho ông Hồ Văn Xuyên, diện tích nằm trong dự án Nâng cấp, mở rộng tuyến đường ĐT.773 là: 796,2m². Đất sử dụng ổn định, không tranh chấp.
Thửa đất số 69, tờ bản đồ số 180 (tờ bản đồ số 69 xã Xuân Tâm cũ), diện tích 7995,6m², mục đích sử dụng đất: đất rừng sản xuất (RSX) được Văn phòng đăng ký đất đai tỉnh Đồng Nai cấp giấy chứng nhận quyền sử dụng đất số DC 363366 ngày 06/8/2021 cho ông Hồ Văn Xuyên, diện tích nằm trong dự án Nâng cấp, mở rộng tuyến đường ĐT.773 là: 5605,1m². Đất sử dụng ổn định, không tranh chấp. Trong phạm vi thu hồi đất có công trình vật kiến trúc xây dựng 2003.</v>
      </c>
      <c r="W127" s="1613"/>
      <c r="X127" s="1614"/>
    </row>
    <row r="128" spans="1:24" s="448" customFormat="1" ht="225.75" hidden="1" customHeight="1" x14ac:dyDescent="0.3">
      <c r="A128" s="1633"/>
      <c r="B128" s="1633"/>
      <c r="C128" s="1633"/>
      <c r="D128" s="1635"/>
      <c r="E128" s="458">
        <f>'68, Hồ Văn Xuyên'!B20</f>
        <v>51</v>
      </c>
      <c r="F128" s="458">
        <f>'68, Hồ Văn Xuyên'!C20</f>
        <v>193</v>
      </c>
      <c r="G128" s="458" t="str">
        <f>'[3]65. Đinh Thị Chuyện'!D25</f>
        <v>m²</v>
      </c>
      <c r="H128" s="459">
        <f>'68, Hồ Văn Xuyên'!H20</f>
        <v>1480.3</v>
      </c>
      <c r="I128" s="459"/>
      <c r="J128" s="462">
        <f t="shared" si="31"/>
        <v>1480.3</v>
      </c>
      <c r="K128" s="462">
        <f>L128</f>
        <v>0</v>
      </c>
      <c r="L128" s="459"/>
      <c r="M128" s="462"/>
      <c r="N128" s="459">
        <f>H128</f>
        <v>1480.3</v>
      </c>
      <c r="O128" s="459"/>
      <c r="P128" s="460">
        <f t="shared" si="33"/>
        <v>0</v>
      </c>
      <c r="Q128" s="460">
        <f t="shared" si="40"/>
        <v>0</v>
      </c>
      <c r="R128" s="460"/>
      <c r="S128" s="468" t="str">
        <f>'68, Hồ Văn Xuyên'!K20</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28" s="464">
        <f>'68, Hồ Văn Xuyên'!G20</f>
        <v>250000</v>
      </c>
      <c r="U128" s="464">
        <f t="shared" si="34"/>
        <v>370075000</v>
      </c>
      <c r="V128" s="1640"/>
      <c r="W128" s="1641"/>
      <c r="X128" s="1642"/>
    </row>
    <row r="129" spans="1:24" s="448" customFormat="1" ht="214.5" hidden="1" customHeight="1" x14ac:dyDescent="0.3">
      <c r="A129" s="1633"/>
      <c r="B129" s="1633"/>
      <c r="C129" s="1633"/>
      <c r="D129" s="1635"/>
      <c r="E129" s="458">
        <f>'68, Hồ Văn Xuyên'!B21</f>
        <v>51</v>
      </c>
      <c r="F129" s="458">
        <f>'68, Hồ Văn Xuyên'!C21</f>
        <v>193</v>
      </c>
      <c r="G129" s="458" t="str">
        <f>'[3]65. Đinh Thị Chuyện'!D26</f>
        <v>m²</v>
      </c>
      <c r="H129" s="459">
        <f>'68, Hồ Văn Xuyên'!H21</f>
        <v>7692.2</v>
      </c>
      <c r="I129" s="459"/>
      <c r="J129" s="462">
        <f t="shared" si="31"/>
        <v>7692.2</v>
      </c>
      <c r="K129" s="462">
        <f>L129</f>
        <v>0</v>
      </c>
      <c r="L129" s="459"/>
      <c r="M129" s="462">
        <f>H129</f>
        <v>7692.2</v>
      </c>
      <c r="N129" s="459"/>
      <c r="O129" s="459"/>
      <c r="P129" s="460">
        <f t="shared" si="33"/>
        <v>0</v>
      </c>
      <c r="Q129" s="460">
        <f t="shared" si="40"/>
        <v>0</v>
      </c>
      <c r="R129" s="460"/>
      <c r="S129" s="468" t="str">
        <f>'68, Hồ Văn Xuyên'!K21</f>
        <v>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29" s="464">
        <f>'68, Hồ Văn Xuyên'!G21</f>
        <v>380000</v>
      </c>
      <c r="U129" s="464">
        <f t="shared" si="34"/>
        <v>2923036000</v>
      </c>
      <c r="V129" s="1640"/>
      <c r="W129" s="1641"/>
      <c r="X129" s="1642"/>
    </row>
    <row r="130" spans="1:24" s="448" customFormat="1" ht="279" hidden="1" customHeight="1" x14ac:dyDescent="0.3">
      <c r="A130" s="1633"/>
      <c r="B130" s="1633"/>
      <c r="C130" s="1633"/>
      <c r="D130" s="1635"/>
      <c r="E130" s="458">
        <f>'68, Hồ Văn Xuyên'!B22</f>
        <v>120</v>
      </c>
      <c r="F130" s="458">
        <f>'68, Hồ Văn Xuyên'!C22</f>
        <v>180</v>
      </c>
      <c r="G130" s="458">
        <f>'[3]65. Đinh Thị Chuyện'!D27</f>
        <v>0</v>
      </c>
      <c r="H130" s="459">
        <f>'68, Hồ Văn Xuyên'!H22</f>
        <v>499.00000000000006</v>
      </c>
      <c r="I130" s="459"/>
      <c r="J130" s="462">
        <f t="shared" si="31"/>
        <v>499.00000000000006</v>
      </c>
      <c r="K130" s="462">
        <f>H130</f>
        <v>499.00000000000006</v>
      </c>
      <c r="L130" s="459"/>
      <c r="M130" s="462"/>
      <c r="N130" s="459"/>
      <c r="O130" s="459"/>
      <c r="P130" s="460">
        <f t="shared" si="33"/>
        <v>0</v>
      </c>
      <c r="Q130" s="460">
        <f t="shared" si="40"/>
        <v>0</v>
      </c>
      <c r="R130" s="460"/>
      <c r="S130" s="468" t="str">
        <f>'68, Hồ Văn Xuyên'!K22</f>
        <v>DT trong phạm vi ranh 100m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30" s="464">
        <f>'68, Hồ Văn Xuyên'!G22</f>
        <v>310000</v>
      </c>
      <c r="U130" s="464">
        <f t="shared" si="34"/>
        <v>154690000</v>
      </c>
      <c r="V130" s="1640"/>
      <c r="W130" s="1641"/>
      <c r="X130" s="1642"/>
    </row>
    <row r="131" spans="1:24" s="448" customFormat="1" ht="249.75" hidden="1" customHeight="1" x14ac:dyDescent="0.3">
      <c r="A131" s="1633"/>
      <c r="B131" s="1633"/>
      <c r="C131" s="1633"/>
      <c r="D131" s="1635"/>
      <c r="E131" s="458">
        <f>'68, Hồ Văn Xuyên'!B23</f>
        <v>120</v>
      </c>
      <c r="F131" s="458">
        <f>'68, Hồ Văn Xuyên'!C23</f>
        <v>180</v>
      </c>
      <c r="G131" s="458">
        <f>'[3]65. Đinh Thị Chuyện'!D28</f>
        <v>0</v>
      </c>
      <c r="H131" s="459">
        <f>'68, Hồ Văn Xuyên'!H23</f>
        <v>270.2</v>
      </c>
      <c r="I131" s="459"/>
      <c r="J131" s="462">
        <f t="shared" si="31"/>
        <v>270.2</v>
      </c>
      <c r="K131" s="462">
        <f>H131</f>
        <v>270.2</v>
      </c>
      <c r="L131" s="459"/>
      <c r="M131" s="462"/>
      <c r="N131" s="459"/>
      <c r="O131" s="459"/>
      <c r="P131" s="460">
        <f t="shared" si="33"/>
        <v>0</v>
      </c>
      <c r="Q131" s="460">
        <f t="shared" si="40"/>
        <v>0</v>
      </c>
      <c r="R131" s="460"/>
      <c r="S131" s="468" t="str">
        <f>'68, Hồ Văn Xuyên'!K23</f>
        <v>DT trong phạm vi từ mét 100 đến mét thứ 200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31" s="464">
        <f>'68, Hồ Văn Xuyên'!G23</f>
        <v>248000</v>
      </c>
      <c r="U131" s="464">
        <f t="shared" si="34"/>
        <v>67009600</v>
      </c>
      <c r="V131" s="1640"/>
      <c r="W131" s="1641"/>
      <c r="X131" s="1642"/>
    </row>
    <row r="132" spans="1:24" s="448" customFormat="1" ht="264.75" hidden="1" customHeight="1" x14ac:dyDescent="0.3">
      <c r="A132" s="1633"/>
      <c r="B132" s="1633"/>
      <c r="C132" s="1633"/>
      <c r="D132" s="1635"/>
      <c r="E132" s="458">
        <f>'68, Hồ Văn Xuyên'!B24</f>
        <v>69</v>
      </c>
      <c r="F132" s="458">
        <f>'68, Hồ Văn Xuyên'!C24</f>
        <v>180</v>
      </c>
      <c r="G132" s="458" t="str">
        <f>'[3]65. Đinh Thị Chuyện'!D29</f>
        <v>Có di chuyển
chổ ở</v>
      </c>
      <c r="H132" s="459">
        <f>'68, Hồ Văn Xuyên'!H24</f>
        <v>5418.3</v>
      </c>
      <c r="I132" s="459"/>
      <c r="J132" s="462">
        <f t="shared" si="31"/>
        <v>5418.3</v>
      </c>
      <c r="K132" s="462">
        <f t="shared" ref="K132:K140" si="41">L132</f>
        <v>0</v>
      </c>
      <c r="L132" s="459"/>
      <c r="M132" s="462"/>
      <c r="N132" s="459">
        <f>H132</f>
        <v>5418.3</v>
      </c>
      <c r="O132" s="459"/>
      <c r="P132" s="460">
        <f t="shared" si="33"/>
        <v>0</v>
      </c>
      <c r="Q132" s="460">
        <f t="shared" si="40"/>
        <v>0</v>
      </c>
      <c r="R132" s="460"/>
      <c r="S132" s="468" t="str">
        <f>'68, Hồ Văn Xuyên'!K24</f>
        <v>DT trong phạm vi ranh 100m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32" s="464">
        <f>'68, Hồ Văn Xuyên'!G24</f>
        <v>250000</v>
      </c>
      <c r="U132" s="464">
        <f t="shared" si="34"/>
        <v>1354575000</v>
      </c>
      <c r="V132" s="1640"/>
      <c r="W132" s="1641"/>
      <c r="X132" s="1642"/>
    </row>
    <row r="133" spans="1:24" s="448" customFormat="1" ht="255" hidden="1" customHeight="1" x14ac:dyDescent="0.3">
      <c r="A133" s="1611"/>
      <c r="B133" s="1611"/>
      <c r="C133" s="1611"/>
      <c r="D133" s="1636"/>
      <c r="E133" s="458">
        <f>'68, Hồ Văn Xuyên'!B25</f>
        <v>69</v>
      </c>
      <c r="F133" s="458">
        <f>'68, Hồ Văn Xuyên'!C25</f>
        <v>180</v>
      </c>
      <c r="G133" s="458" t="str">
        <f>'[3]65. Đinh Thị Chuyện'!D25</f>
        <v>m²</v>
      </c>
      <c r="H133" s="459">
        <f>'68, Hồ Văn Xuyên'!H25</f>
        <v>186.8</v>
      </c>
      <c r="I133" s="462">
        <f t="shared" ref="I133" si="42">P133</f>
        <v>0</v>
      </c>
      <c r="J133" s="459">
        <f t="shared" si="31"/>
        <v>186.8</v>
      </c>
      <c r="K133" s="462">
        <f t="shared" si="41"/>
        <v>0</v>
      </c>
      <c r="L133" s="459"/>
      <c r="M133" s="471"/>
      <c r="N133" s="459">
        <f>H133</f>
        <v>186.8</v>
      </c>
      <c r="O133" s="459"/>
      <c r="P133" s="460">
        <f t="shared" si="33"/>
        <v>0</v>
      </c>
      <c r="Q133" s="460">
        <v>0</v>
      </c>
      <c r="R133" s="460"/>
      <c r="S133" s="468" t="str">
        <f>'68, Hồ Văn Xuyên'!K25</f>
        <v>DT trong phạm vi từ mét 100 đến mét thứ 200
Các tuyến đường giao thông đấu nối trực tiếp ra Quốc lộ 1 đoạn từ Giáp Trường Mầm non ấp 6 đến Hết chùa Quảng Long có hiện trạng là đường nhựa, bê tông xi măng:
- Có bề rộng từ ≥3m đến &lt;5m, cách đường giao thông ≤500m
(vị trí 1)</v>
      </c>
      <c r="T133" s="464">
        <f>'68, Hồ Văn Xuyên'!G25</f>
        <v>200000</v>
      </c>
      <c r="U133" s="464">
        <f t="shared" si="34"/>
        <v>37360000</v>
      </c>
      <c r="V133" s="1615"/>
      <c r="W133" s="1616"/>
      <c r="X133" s="1617"/>
    </row>
    <row r="134" spans="1:24" s="448" customFormat="1" ht="273.75" hidden="1" customHeight="1" x14ac:dyDescent="0.3">
      <c r="A134" s="1602">
        <v>69</v>
      </c>
      <c r="B134" s="1602" t="str">
        <f>'69. Võ Văn Rảnh'!E8</f>
        <v>Hộ ông Võ Văn Rãnh và bà Nguyễn Thị Thắm</v>
      </c>
      <c r="C134" s="1602" t="str">
        <f>'69. Võ Văn Rảnh'!E9</f>
        <v>079076003763 - 083178000164</v>
      </c>
      <c r="D134" s="1648" t="str">
        <f>'69. Võ Văn Rảnh'!E11</f>
        <v>0985515338</v>
      </c>
      <c r="E134" s="458">
        <f>'69. Võ Văn Rảnh'!B19</f>
        <v>67</v>
      </c>
      <c r="F134" s="458">
        <f>'69. Võ Văn Rảnh'!C19</f>
        <v>205</v>
      </c>
      <c r="G134" s="458" t="str">
        <f>'69. Võ Văn Rảnh'!D19</f>
        <v>m²</v>
      </c>
      <c r="H134" s="459">
        <f>'69. Võ Văn Rảnh'!H19</f>
        <v>4743.2999999999993</v>
      </c>
      <c r="I134" s="459"/>
      <c r="J134" s="462">
        <f t="shared" si="31"/>
        <v>4743.2999999999993</v>
      </c>
      <c r="K134" s="462">
        <f t="shared" si="41"/>
        <v>0</v>
      </c>
      <c r="L134" s="459"/>
      <c r="M134" s="462">
        <f>'69. Võ Văn Rảnh'!H19</f>
        <v>4743.2999999999993</v>
      </c>
      <c r="N134" s="459"/>
      <c r="O134" s="459"/>
      <c r="P134" s="460">
        <f t="shared" si="33"/>
        <v>0</v>
      </c>
      <c r="Q134" s="460">
        <f>I134</f>
        <v>0</v>
      </c>
      <c r="R134" s="460"/>
      <c r="S134" s="468" t="str">
        <f>'69. Võ Văn Rảnh'!K19</f>
        <v>DT trong phạm vi ranh 100m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34" s="464">
        <f>'69. Võ Văn Rảnh'!G19</f>
        <v>220000</v>
      </c>
      <c r="U134" s="464">
        <f t="shared" si="34"/>
        <v>1043526000</v>
      </c>
      <c r="V134" s="1604" t="str">
        <f>'69. Võ Văn Rảnh'!E15</f>
        <v>Thửa đất số 67, tờ bản đồ số 205, diện tích: mục đích sử dụng đất: trồng cây lâu năm (CLN), thuộc tờ bản đồ 868, tờ bản đồ số 15 xã Xuân Tâm cũ, đã được UBND huyện Xuân Lộc cấp giấy CNQSD đất số T 206842, cấp ngày 29/11/2001, cho ông Võ Văn Rảnh và bà Nguyễn Thị Thắm. Đất sử dụng ổn định, không tranh chấp.
Thửa đất số 87, tờ bản đồ số 205, diện tích: mục đích sử dụng đất: trồng cây lâu năm (CLN), thuộc thửa đất số 865, 866, tờ bản đồ 15 xã Xuân Tâm cũ, đã được UBND huyện Xuân Lộc cấp giấy CNQSD đất số T 206842; BB 909981 cấp ngày 29/11/2001, ngày 23/8/2010 Cho ông Võ Văn Rảnh và bà Nguyễn Thị Thắm. Đất sử dụng ổn định, không tranh chấp. Trong phạm vi thu hồi đất có công trình vật kiến trúc xây dựng 2020.</v>
      </c>
      <c r="W134" s="1604"/>
      <c r="X134" s="1604"/>
    </row>
    <row r="135" spans="1:24" s="448" customFormat="1" ht="281.25" hidden="1" customHeight="1" x14ac:dyDescent="0.3">
      <c r="A135" s="1602"/>
      <c r="B135" s="1602"/>
      <c r="C135" s="1602"/>
      <c r="D135" s="1648"/>
      <c r="E135" s="458">
        <f>'69. Võ Văn Rảnh'!B20</f>
        <v>67</v>
      </c>
      <c r="F135" s="458">
        <f>'69. Võ Văn Rảnh'!C20</f>
        <v>205</v>
      </c>
      <c r="G135" s="458" t="str">
        <f>'69. Võ Văn Rảnh'!D20</f>
        <v>m²</v>
      </c>
      <c r="H135" s="459">
        <f>'69. Võ Văn Rảnh'!H20</f>
        <v>2802.6</v>
      </c>
      <c r="I135" s="459"/>
      <c r="J135" s="462">
        <f t="shared" si="31"/>
        <v>2802.6</v>
      </c>
      <c r="K135" s="462">
        <f t="shared" si="41"/>
        <v>0</v>
      </c>
      <c r="L135" s="459"/>
      <c r="M135" s="462">
        <f>'69. Võ Văn Rảnh'!H20</f>
        <v>2802.6</v>
      </c>
      <c r="N135" s="459"/>
      <c r="O135" s="459"/>
      <c r="P135" s="460">
        <f t="shared" si="33"/>
        <v>0</v>
      </c>
      <c r="Q135" s="460">
        <f>I135</f>
        <v>0</v>
      </c>
      <c r="R135" s="460"/>
      <c r="S135" s="468" t="str">
        <f>'69. Võ Văn Rảnh'!K20</f>
        <v>DT trong phạm vi từ mét 100 đến mét thứ 200
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35" s="464">
        <f>'69. Võ Văn Rảnh'!G20</f>
        <v>176000</v>
      </c>
      <c r="U135" s="464">
        <f t="shared" si="34"/>
        <v>493257600</v>
      </c>
      <c r="V135" s="1604"/>
      <c r="W135" s="1604"/>
      <c r="X135" s="1604"/>
    </row>
    <row r="136" spans="1:24" s="448" customFormat="1" ht="230.25" hidden="1" customHeight="1" x14ac:dyDescent="0.3">
      <c r="A136" s="1602"/>
      <c r="B136" s="1602"/>
      <c r="C136" s="1602"/>
      <c r="D136" s="1648"/>
      <c r="E136" s="458">
        <f>'69. Võ Văn Rảnh'!B21</f>
        <v>87</v>
      </c>
      <c r="F136" s="458">
        <f>'69. Võ Văn Rảnh'!C21</f>
        <v>205</v>
      </c>
      <c r="G136" s="458" t="str">
        <f>'69. Võ Văn Rảnh'!D21</f>
        <v>m²</v>
      </c>
      <c r="H136" s="459">
        <f>'69. Võ Văn Rảnh'!H21</f>
        <v>4304.1000000000004</v>
      </c>
      <c r="I136" s="462">
        <f t="shared" ref="I136" si="43">P136</f>
        <v>0</v>
      </c>
      <c r="J136" s="459">
        <f t="shared" si="31"/>
        <v>4304.1000000000004</v>
      </c>
      <c r="K136" s="462">
        <f t="shared" si="41"/>
        <v>0</v>
      </c>
      <c r="L136" s="459"/>
      <c r="M136" s="462">
        <f>'69. Võ Văn Rảnh'!H21</f>
        <v>4304.1000000000004</v>
      </c>
      <c r="N136" s="459"/>
      <c r="O136" s="459"/>
      <c r="P136" s="460">
        <f t="shared" si="33"/>
        <v>0</v>
      </c>
      <c r="Q136" s="460">
        <v>0</v>
      </c>
      <c r="R136" s="460"/>
      <c r="S136" s="468" t="str">
        <f>'69. Võ Văn Rảnh'!K21</f>
        <v>Các tuyến đường giao thông không đấu nối trực tiếp và thông ra Quốc lộ 1 đoạn từ Giáp Trường Mầm non ấp 6 đến Hết chùa Quảng Long có hiện trạng là đường nhựa, bê tông xi măng:
- Có bề rộng từ ≥3m đến &lt;5m, cách đường giao thông &gt;1.000m.
- Có bề rộng &lt;3m, cách đường giao thông &gt;200m
(vị trí 1)</v>
      </c>
      <c r="T136" s="464">
        <f>'69. Võ Văn Rảnh'!G21</f>
        <v>220000</v>
      </c>
      <c r="U136" s="464">
        <f t="shared" si="34"/>
        <v>946902000</v>
      </c>
      <c r="V136" s="1604"/>
      <c r="W136" s="1604"/>
      <c r="X136" s="1604"/>
    </row>
    <row r="137" spans="1:24" s="448" customFormat="1" ht="208.5" hidden="1" customHeight="1" x14ac:dyDescent="0.3">
      <c r="A137" s="1602">
        <v>70</v>
      </c>
      <c r="B137" s="1602" t="e">
        <f>#REF!</f>
        <v>#REF!</v>
      </c>
      <c r="C137" s="1602" t="e">
        <f>#REF!</f>
        <v>#REF!</v>
      </c>
      <c r="D137" s="1648" t="e">
        <f>#REF!</f>
        <v>#REF!</v>
      </c>
      <c r="E137" s="458" t="e">
        <f>#REF!</f>
        <v>#REF!</v>
      </c>
      <c r="F137" s="458" t="e">
        <f>#REF!</f>
        <v>#REF!</v>
      </c>
      <c r="G137" s="458" t="e">
        <f>#REF!</f>
        <v>#REF!</v>
      </c>
      <c r="H137" s="459" t="e">
        <f>#REF!</f>
        <v>#REF!</v>
      </c>
      <c r="I137" s="459"/>
      <c r="J137" s="462" t="e">
        <f t="shared" si="31"/>
        <v>#REF!</v>
      </c>
      <c r="K137" s="462">
        <f t="shared" si="41"/>
        <v>0</v>
      </c>
      <c r="L137" s="459"/>
      <c r="M137" s="462"/>
      <c r="N137" s="459" t="e">
        <f>H137</f>
        <v>#REF!</v>
      </c>
      <c r="O137" s="459"/>
      <c r="P137" s="460">
        <f t="shared" si="33"/>
        <v>0</v>
      </c>
      <c r="Q137" s="460">
        <f>I137</f>
        <v>0</v>
      </c>
      <c r="R137" s="460"/>
      <c r="S137" s="468" t="e">
        <f>#REF!</f>
        <v>#REF!</v>
      </c>
      <c r="T137" s="464" t="e">
        <f>#REF!</f>
        <v>#REF!</v>
      </c>
      <c r="U137" s="464" t="e">
        <f t="shared" si="34"/>
        <v>#REF!</v>
      </c>
      <c r="V137" s="1604" t="e">
        <f>#REF!</f>
        <v>#REF!</v>
      </c>
      <c r="W137" s="1604"/>
      <c r="X137" s="1604"/>
    </row>
    <row r="138" spans="1:24" s="448" customFormat="1" ht="226.5" hidden="1" customHeight="1" x14ac:dyDescent="0.3">
      <c r="A138" s="1602"/>
      <c r="B138" s="1602"/>
      <c r="C138" s="1602"/>
      <c r="D138" s="1648"/>
      <c r="E138" s="458" t="e">
        <f>#REF!</f>
        <v>#REF!</v>
      </c>
      <c r="F138" s="458" t="e">
        <f>#REF!</f>
        <v>#REF!</v>
      </c>
      <c r="G138" s="458" t="e">
        <f>#REF!</f>
        <v>#REF!</v>
      </c>
      <c r="H138" s="459" t="e">
        <f>#REF!</f>
        <v>#REF!</v>
      </c>
      <c r="I138" s="459"/>
      <c r="J138" s="462" t="e">
        <f t="shared" si="31"/>
        <v>#REF!</v>
      </c>
      <c r="K138" s="462">
        <f t="shared" si="41"/>
        <v>0</v>
      </c>
      <c r="L138" s="459"/>
      <c r="M138" s="462"/>
      <c r="N138" s="459" t="e">
        <f t="shared" ref="N138:N140" si="44">H138</f>
        <v>#REF!</v>
      </c>
      <c r="O138" s="459"/>
      <c r="P138" s="460">
        <f t="shared" si="33"/>
        <v>0</v>
      </c>
      <c r="Q138" s="460">
        <f t="shared" ref="Q138:Q140" si="45">I138</f>
        <v>0</v>
      </c>
      <c r="R138" s="460"/>
      <c r="S138" s="468" t="e">
        <f>#REF!</f>
        <v>#REF!</v>
      </c>
      <c r="T138" s="464" t="e">
        <f>#REF!</f>
        <v>#REF!</v>
      </c>
      <c r="U138" s="464" t="e">
        <f t="shared" si="34"/>
        <v>#REF!</v>
      </c>
      <c r="V138" s="1604"/>
      <c r="W138" s="1604"/>
      <c r="X138" s="1604"/>
    </row>
    <row r="139" spans="1:24" s="448" customFormat="1" ht="228.75" hidden="1" customHeight="1" x14ac:dyDescent="0.3">
      <c r="A139" s="1602"/>
      <c r="B139" s="1602"/>
      <c r="C139" s="1602"/>
      <c r="D139" s="1648"/>
      <c r="E139" s="458" t="e">
        <f>#REF!</f>
        <v>#REF!</v>
      </c>
      <c r="F139" s="458" t="e">
        <f>#REF!</f>
        <v>#REF!</v>
      </c>
      <c r="G139" s="458" t="e">
        <f>#REF!</f>
        <v>#REF!</v>
      </c>
      <c r="H139" s="459" t="e">
        <f>#REF!</f>
        <v>#REF!</v>
      </c>
      <c r="I139" s="459"/>
      <c r="J139" s="462" t="e">
        <f t="shared" si="31"/>
        <v>#REF!</v>
      </c>
      <c r="K139" s="462">
        <f t="shared" si="41"/>
        <v>0</v>
      </c>
      <c r="L139" s="459"/>
      <c r="M139" s="462"/>
      <c r="N139" s="459" t="e">
        <f t="shared" si="44"/>
        <v>#REF!</v>
      </c>
      <c r="O139" s="459"/>
      <c r="P139" s="460">
        <f t="shared" si="33"/>
        <v>0</v>
      </c>
      <c r="Q139" s="460">
        <f t="shared" si="45"/>
        <v>0</v>
      </c>
      <c r="R139" s="460"/>
      <c r="S139" s="468" t="e">
        <f>#REF!</f>
        <v>#REF!</v>
      </c>
      <c r="T139" s="464" t="e">
        <f>#REF!</f>
        <v>#REF!</v>
      </c>
      <c r="U139" s="464" t="e">
        <f t="shared" si="34"/>
        <v>#REF!</v>
      </c>
      <c r="V139" s="1604"/>
      <c r="W139" s="1604"/>
      <c r="X139" s="1604"/>
    </row>
    <row r="140" spans="1:24" s="448" customFormat="1" ht="224.25" hidden="1" customHeight="1" x14ac:dyDescent="0.3">
      <c r="A140" s="1602"/>
      <c r="B140" s="1602"/>
      <c r="C140" s="1602"/>
      <c r="D140" s="1648"/>
      <c r="E140" s="458" t="e">
        <f>#REF!</f>
        <v>#REF!</v>
      </c>
      <c r="F140" s="458" t="e">
        <f>#REF!</f>
        <v>#REF!</v>
      </c>
      <c r="G140" s="458" t="e">
        <f>#REF!</f>
        <v>#REF!</v>
      </c>
      <c r="H140" s="459" t="e">
        <f>#REF!</f>
        <v>#REF!</v>
      </c>
      <c r="I140" s="459"/>
      <c r="J140" s="462" t="e">
        <f t="shared" si="31"/>
        <v>#REF!</v>
      </c>
      <c r="K140" s="462">
        <f t="shared" si="41"/>
        <v>0</v>
      </c>
      <c r="L140" s="459"/>
      <c r="M140" s="462"/>
      <c r="N140" s="459" t="e">
        <f t="shared" si="44"/>
        <v>#REF!</v>
      </c>
      <c r="O140" s="459"/>
      <c r="P140" s="460">
        <f t="shared" si="33"/>
        <v>0</v>
      </c>
      <c r="Q140" s="460">
        <f t="shared" si="45"/>
        <v>0</v>
      </c>
      <c r="R140" s="460"/>
      <c r="S140" s="468" t="e">
        <f>#REF!</f>
        <v>#REF!</v>
      </c>
      <c r="T140" s="464" t="e">
        <f>#REF!</f>
        <v>#REF!</v>
      </c>
      <c r="U140" s="464" t="e">
        <f t="shared" si="34"/>
        <v>#REF!</v>
      </c>
      <c r="V140" s="1604"/>
      <c r="W140" s="1604"/>
      <c r="X140" s="1604"/>
    </row>
    <row r="141" spans="1:24" s="476" customFormat="1" ht="69.75" hidden="1" customHeight="1" x14ac:dyDescent="0.35">
      <c r="A141" s="1649" t="s">
        <v>10318</v>
      </c>
      <c r="B141" s="1650"/>
      <c r="C141" s="1650"/>
      <c r="D141" s="1650"/>
      <c r="E141" s="1650"/>
      <c r="F141" s="1650"/>
      <c r="G141" s="1651"/>
      <c r="H141" s="473" t="e">
        <f t="shared" ref="H141:R141" si="46">SUM(H13:H140)</f>
        <v>#REF!</v>
      </c>
      <c r="I141" s="473">
        <f t="shared" si="46"/>
        <v>1576.3000000000002</v>
      </c>
      <c r="J141" s="473" t="e">
        <f t="shared" si="46"/>
        <v>#REF!</v>
      </c>
      <c r="K141" s="473">
        <f t="shared" si="46"/>
        <v>34663.5</v>
      </c>
      <c r="L141" s="473">
        <f t="shared" si="46"/>
        <v>14073.8</v>
      </c>
      <c r="M141" s="473">
        <f t="shared" si="46"/>
        <v>81252.3</v>
      </c>
      <c r="N141" s="473" t="e">
        <f t="shared" si="46"/>
        <v>#REF!</v>
      </c>
      <c r="O141" s="474">
        <f t="shared" si="46"/>
        <v>0</v>
      </c>
      <c r="P141" s="473">
        <f t="shared" si="46"/>
        <v>1576.3000000000002</v>
      </c>
      <c r="Q141" s="473">
        <f t="shared" si="46"/>
        <v>1576.3000000000002</v>
      </c>
      <c r="R141" s="474">
        <f t="shared" si="46"/>
        <v>0</v>
      </c>
      <c r="S141" s="473"/>
      <c r="T141" s="473"/>
      <c r="U141" s="475" t="e">
        <f>SUM(U13:U140)</f>
        <v>#REF!</v>
      </c>
      <c r="V141" s="1652"/>
      <c r="W141" s="1653"/>
      <c r="X141" s="1654"/>
    </row>
    <row r="142" spans="1:24" s="436" customFormat="1" ht="26.25" x14ac:dyDescent="0.4">
      <c r="A142" s="477"/>
      <c r="B142" s="477"/>
      <c r="C142" s="477"/>
      <c r="D142" s="477"/>
      <c r="E142" s="477"/>
      <c r="F142" s="477"/>
      <c r="G142" s="478"/>
      <c r="H142" s="479"/>
      <c r="I142" s="480"/>
      <c r="J142" s="480"/>
      <c r="K142" s="480"/>
      <c r="L142" s="480"/>
      <c r="M142" s="480"/>
      <c r="N142" s="480"/>
      <c r="O142" s="480"/>
      <c r="P142" s="480"/>
      <c r="Q142" s="480"/>
      <c r="R142" s="480"/>
      <c r="S142" s="481"/>
      <c r="T142" s="1427"/>
      <c r="U142" s="1427"/>
      <c r="V142" s="1427"/>
      <c r="W142" s="1427"/>
      <c r="X142" s="1427"/>
    </row>
    <row r="143" spans="1:24" s="436" customFormat="1" ht="26.25" x14ac:dyDescent="0.4">
      <c r="A143" s="1430"/>
      <c r="B143" s="1430"/>
      <c r="C143" s="1430"/>
      <c r="D143" s="1430"/>
      <c r="E143" s="1430"/>
      <c r="F143" s="1430"/>
      <c r="G143" s="482"/>
      <c r="H143" s="483"/>
      <c r="I143" s="1655"/>
      <c r="J143" s="1655"/>
      <c r="K143" s="1655"/>
      <c r="L143" s="1655"/>
      <c r="M143" s="1655"/>
      <c r="N143" s="1655"/>
      <c r="O143" s="1655"/>
      <c r="P143" s="1655"/>
      <c r="Q143" s="1655"/>
      <c r="R143" s="1655"/>
      <c r="S143" s="484"/>
      <c r="T143" s="1434"/>
      <c r="U143" s="1434"/>
      <c r="V143" s="1434"/>
      <c r="W143" s="1434"/>
      <c r="X143" s="1434"/>
    </row>
    <row r="144" spans="1:24" s="436" customFormat="1" ht="26.25" x14ac:dyDescent="0.4">
      <c r="A144" s="485"/>
      <c r="B144" s="485"/>
      <c r="C144" s="485"/>
      <c r="D144" s="485"/>
      <c r="G144" s="482"/>
      <c r="H144" s="483"/>
      <c r="I144" s="486"/>
      <c r="J144" s="487"/>
      <c r="K144" s="487"/>
      <c r="L144" s="487"/>
      <c r="M144" s="487"/>
      <c r="N144" s="487"/>
      <c r="O144" s="487"/>
      <c r="P144" s="487"/>
      <c r="Q144" s="487"/>
      <c r="R144" s="487"/>
      <c r="S144" s="484"/>
      <c r="T144" s="1434"/>
      <c r="U144" s="1434"/>
      <c r="V144" s="1434"/>
      <c r="W144" s="1434"/>
      <c r="X144" s="1434"/>
    </row>
    <row r="145" spans="1:24" s="436" customFormat="1" ht="26.25" x14ac:dyDescent="0.4">
      <c r="A145" s="488"/>
      <c r="B145" s="489"/>
      <c r="C145" s="489"/>
      <c r="D145" s="489"/>
      <c r="H145" s="490"/>
      <c r="I145" s="491"/>
      <c r="J145" s="491"/>
      <c r="K145" s="491"/>
      <c r="L145" s="491"/>
      <c r="M145" s="491"/>
      <c r="N145" s="491"/>
      <c r="O145" s="491"/>
      <c r="P145" s="491"/>
      <c r="Q145" s="491"/>
      <c r="R145" s="491"/>
      <c r="S145" s="492"/>
      <c r="T145" s="493"/>
      <c r="U145" s="494"/>
      <c r="V145" s="435"/>
    </row>
    <row r="146" spans="1:24" s="436" customFormat="1" ht="26.25" x14ac:dyDescent="0.4">
      <c r="A146" s="488"/>
      <c r="B146" s="489"/>
      <c r="C146" s="489"/>
      <c r="D146" s="489"/>
      <c r="H146" s="490"/>
      <c r="I146" s="491"/>
      <c r="J146" s="491"/>
      <c r="K146" s="491"/>
      <c r="L146" s="491"/>
      <c r="M146" s="491"/>
      <c r="N146" s="491"/>
      <c r="O146" s="491"/>
      <c r="P146" s="491"/>
      <c r="Q146" s="491"/>
      <c r="R146" s="491"/>
      <c r="S146" s="492"/>
      <c r="T146" s="493"/>
      <c r="U146" s="494"/>
      <c r="V146" s="435"/>
    </row>
    <row r="147" spans="1:24" s="436" customFormat="1" ht="26.25" x14ac:dyDescent="0.4">
      <c r="A147" s="488"/>
      <c r="B147" s="489"/>
      <c r="C147" s="489"/>
      <c r="D147" s="489"/>
      <c r="H147" s="490"/>
      <c r="I147" s="491"/>
      <c r="J147" s="491"/>
      <c r="K147" s="491"/>
      <c r="L147" s="491"/>
      <c r="M147" s="491"/>
      <c r="N147" s="491"/>
      <c r="O147" s="491"/>
      <c r="P147" s="491"/>
      <c r="Q147" s="491"/>
      <c r="R147" s="491"/>
      <c r="S147" s="492"/>
      <c r="T147" s="493"/>
      <c r="U147" s="494"/>
      <c r="V147" s="435"/>
    </row>
    <row r="148" spans="1:24" s="436" customFormat="1" ht="26.25" x14ac:dyDescent="0.4">
      <c r="A148" s="488"/>
      <c r="B148" s="489"/>
      <c r="C148" s="489"/>
      <c r="D148" s="489"/>
      <c r="H148" s="490"/>
      <c r="I148" s="491"/>
      <c r="J148" s="491"/>
      <c r="K148" s="491"/>
      <c r="L148" s="491"/>
      <c r="M148" s="491"/>
      <c r="N148" s="491"/>
      <c r="O148" s="491"/>
      <c r="P148" s="491"/>
      <c r="Q148" s="491"/>
      <c r="R148" s="491"/>
      <c r="S148" s="492"/>
      <c r="T148" s="493"/>
      <c r="U148" s="494"/>
      <c r="V148" s="435"/>
    </row>
    <row r="149" spans="1:24" s="436" customFormat="1" ht="26.25" x14ac:dyDescent="0.4">
      <c r="A149" s="488"/>
      <c r="B149" s="489"/>
      <c r="C149" s="489"/>
      <c r="D149" s="489"/>
      <c r="H149" s="490"/>
      <c r="I149" s="491"/>
      <c r="J149" s="491"/>
      <c r="K149" s="491"/>
      <c r="L149" s="491"/>
      <c r="M149" s="491"/>
      <c r="N149" s="491"/>
      <c r="O149" s="491"/>
      <c r="P149" s="491"/>
      <c r="Q149" s="491"/>
      <c r="R149" s="491"/>
      <c r="S149" s="492"/>
      <c r="T149" s="493"/>
      <c r="U149" s="494"/>
      <c r="V149" s="435"/>
    </row>
    <row r="150" spans="1:24" s="436" customFormat="1" ht="26.25" x14ac:dyDescent="0.4">
      <c r="A150" s="488"/>
      <c r="B150" s="489"/>
      <c r="C150" s="489"/>
      <c r="D150" s="489"/>
      <c r="H150" s="490"/>
      <c r="I150" s="491"/>
      <c r="J150" s="491"/>
      <c r="K150" s="491"/>
      <c r="L150" s="491"/>
      <c r="M150" s="491"/>
      <c r="N150" s="491"/>
      <c r="O150" s="491"/>
      <c r="P150" s="491"/>
      <c r="Q150" s="491"/>
      <c r="R150" s="491"/>
      <c r="S150" s="492"/>
      <c r="T150" s="493"/>
      <c r="U150" s="494"/>
      <c r="V150" s="435"/>
    </row>
    <row r="151" spans="1:24" s="436" customFormat="1" ht="26.25" x14ac:dyDescent="0.4">
      <c r="A151" s="495"/>
      <c r="B151" s="496"/>
      <c r="C151" s="496"/>
      <c r="D151" s="496"/>
      <c r="G151" s="482"/>
      <c r="H151" s="483"/>
      <c r="I151" s="1655"/>
      <c r="J151" s="1655"/>
      <c r="K151" s="1655"/>
      <c r="L151" s="1655"/>
      <c r="M151" s="1655"/>
      <c r="N151" s="1655"/>
      <c r="O151" s="1655"/>
      <c r="P151" s="1655"/>
      <c r="Q151" s="1655"/>
      <c r="R151" s="1655"/>
      <c r="S151" s="484"/>
      <c r="T151" s="1434"/>
      <c r="U151" s="1434"/>
      <c r="V151" s="1434"/>
      <c r="W151" s="1434"/>
      <c r="X151" s="1434"/>
    </row>
    <row r="152" spans="1:24" s="497" customFormat="1" ht="26.25" x14ac:dyDescent="0.25">
      <c r="A152" s="1430"/>
      <c r="B152" s="1430"/>
      <c r="C152" s="1430"/>
      <c r="D152" s="1430"/>
      <c r="E152" s="1430"/>
      <c r="F152" s="1430"/>
      <c r="G152" s="482"/>
      <c r="H152" s="483"/>
      <c r="I152" s="1655"/>
      <c r="J152" s="1655"/>
      <c r="K152" s="1655"/>
      <c r="L152" s="1655"/>
      <c r="M152" s="1655"/>
      <c r="N152" s="1655"/>
      <c r="O152" s="1655"/>
      <c r="P152" s="1655"/>
      <c r="Q152" s="1655"/>
      <c r="R152" s="1655"/>
      <c r="S152" s="484"/>
      <c r="T152" s="1434"/>
      <c r="U152" s="1434"/>
      <c r="V152" s="1434"/>
      <c r="W152" s="1434"/>
      <c r="X152" s="1434"/>
    </row>
    <row r="153" spans="1:24" s="448" customFormat="1" ht="20.25" x14ac:dyDescent="0.3">
      <c r="A153" s="498"/>
      <c r="B153" s="499"/>
      <c r="C153" s="499"/>
      <c r="D153" s="499"/>
      <c r="H153" s="500"/>
      <c r="I153" s="501"/>
      <c r="J153" s="501"/>
      <c r="K153" s="501"/>
      <c r="L153" s="501"/>
      <c r="M153" s="501"/>
      <c r="N153" s="501"/>
      <c r="O153" s="501"/>
      <c r="P153" s="501"/>
      <c r="Q153" s="501"/>
      <c r="R153" s="501"/>
      <c r="S153" s="502"/>
      <c r="T153" s="503"/>
      <c r="U153" s="504"/>
      <c r="V153" s="498"/>
    </row>
    <row r="154" spans="1:24" ht="20.25" x14ac:dyDescent="0.3">
      <c r="A154" s="498"/>
      <c r="B154" s="499"/>
      <c r="C154" s="499"/>
      <c r="D154" s="499"/>
      <c r="E154" s="448"/>
      <c r="F154" s="448"/>
      <c r="G154" s="448"/>
      <c r="H154" s="500"/>
      <c r="I154" s="501"/>
      <c r="J154" s="501"/>
      <c r="K154" s="501"/>
      <c r="L154" s="501"/>
      <c r="M154" s="501"/>
      <c r="N154" s="501"/>
      <c r="O154" s="501"/>
      <c r="P154" s="501"/>
      <c r="Q154" s="501"/>
      <c r="R154" s="501"/>
      <c r="S154" s="502"/>
      <c r="T154" s="503"/>
      <c r="U154" s="504"/>
      <c r="V154" s="498"/>
      <c r="W154" s="448"/>
      <c r="X154" s="448"/>
    </row>
    <row r="155" spans="1:24" ht="20.25" x14ac:dyDescent="0.3">
      <c r="A155" s="498"/>
      <c r="B155" s="499"/>
      <c r="C155" s="499"/>
      <c r="D155" s="499"/>
      <c r="E155" s="448"/>
      <c r="F155" s="448"/>
      <c r="G155" s="448"/>
      <c r="H155" s="500"/>
      <c r="I155" s="501"/>
      <c r="J155" s="501"/>
      <c r="K155" s="501"/>
      <c r="L155" s="501"/>
      <c r="M155" s="501"/>
      <c r="N155" s="501"/>
      <c r="O155" s="501"/>
      <c r="P155" s="501"/>
      <c r="Q155" s="501"/>
      <c r="R155" s="501"/>
      <c r="S155" s="502"/>
      <c r="T155" s="503"/>
      <c r="U155" s="504"/>
      <c r="V155" s="498"/>
      <c r="W155" s="448"/>
      <c r="X155" s="448"/>
    </row>
    <row r="156" spans="1:24" ht="20.25" x14ac:dyDescent="0.3">
      <c r="A156" s="498"/>
      <c r="B156" s="499"/>
      <c r="C156" s="499"/>
      <c r="D156" s="499"/>
      <c r="E156" s="448"/>
      <c r="F156" s="448"/>
      <c r="G156" s="448"/>
      <c r="H156" s="500"/>
      <c r="I156" s="501"/>
      <c r="J156" s="501"/>
      <c r="K156" s="501"/>
      <c r="L156" s="501"/>
      <c r="M156" s="501"/>
      <c r="N156" s="501"/>
      <c r="O156" s="501"/>
      <c r="P156" s="501"/>
      <c r="Q156" s="501"/>
      <c r="R156" s="501"/>
      <c r="S156" s="502"/>
      <c r="T156" s="503"/>
      <c r="U156" s="504"/>
      <c r="V156" s="498"/>
      <c r="W156" s="448"/>
      <c r="X156" s="448"/>
    </row>
    <row r="157" spans="1:24" ht="20.25" x14ac:dyDescent="0.3">
      <c r="A157" s="498"/>
      <c r="B157" s="499"/>
      <c r="C157" s="499"/>
      <c r="D157" s="499"/>
      <c r="E157" s="448"/>
      <c r="F157" s="448"/>
      <c r="G157" s="448"/>
      <c r="H157" s="500"/>
      <c r="I157" s="501"/>
      <c r="J157" s="501"/>
      <c r="K157" s="501"/>
      <c r="L157" s="501"/>
      <c r="M157" s="501"/>
      <c r="N157" s="501"/>
      <c r="O157" s="501"/>
      <c r="P157" s="501"/>
      <c r="Q157" s="501"/>
      <c r="R157" s="501"/>
      <c r="S157" s="502"/>
      <c r="T157" s="503"/>
      <c r="U157" s="504"/>
      <c r="V157" s="498"/>
      <c r="W157" s="448"/>
      <c r="X157" s="448"/>
    </row>
    <row r="158" spans="1:24" ht="20.25" x14ac:dyDescent="0.3">
      <c r="A158" s="498"/>
      <c r="B158" s="499"/>
      <c r="C158" s="499"/>
      <c r="D158" s="499"/>
      <c r="E158" s="448"/>
      <c r="F158" s="448"/>
      <c r="G158" s="448"/>
      <c r="H158" s="500"/>
      <c r="I158" s="501"/>
      <c r="J158" s="501"/>
      <c r="K158" s="501"/>
      <c r="L158" s="501"/>
      <c r="M158" s="501"/>
      <c r="N158" s="501"/>
      <c r="O158" s="501"/>
      <c r="P158" s="501"/>
      <c r="Q158" s="501"/>
      <c r="R158" s="501"/>
      <c r="S158" s="502"/>
      <c r="T158" s="503"/>
      <c r="U158" s="504"/>
      <c r="V158" s="498"/>
      <c r="W158" s="448"/>
      <c r="X158" s="448"/>
    </row>
  </sheetData>
  <autoFilter ref="A12:XEH141">
    <filterColumn colId="4">
      <filters>
        <filter val="79"/>
      </filters>
    </filterColumn>
    <filterColumn colId="5">
      <filters>
        <filter val="193"/>
      </filters>
    </filterColumn>
  </autoFilter>
  <mergeCells count="267">
    <mergeCell ref="A152:F152"/>
    <mergeCell ref="I152:R152"/>
    <mergeCell ref="T152:X152"/>
    <mergeCell ref="T142:X142"/>
    <mergeCell ref="A143:F143"/>
    <mergeCell ref="I143:R143"/>
    <mergeCell ref="T143:X143"/>
    <mergeCell ref="T144:X144"/>
    <mergeCell ref="I151:R151"/>
    <mergeCell ref="T151:X151"/>
    <mergeCell ref="A137:A140"/>
    <mergeCell ref="B137:B140"/>
    <mergeCell ref="C137:C140"/>
    <mergeCell ref="D137:D140"/>
    <mergeCell ref="V137:X140"/>
    <mergeCell ref="A141:G141"/>
    <mergeCell ref="V141:X141"/>
    <mergeCell ref="A127:A133"/>
    <mergeCell ref="B127:B133"/>
    <mergeCell ref="C127:C133"/>
    <mergeCell ref="D127:D133"/>
    <mergeCell ref="V127:X133"/>
    <mergeCell ref="A134:A136"/>
    <mergeCell ref="B134:B136"/>
    <mergeCell ref="C134:C136"/>
    <mergeCell ref="D134:D136"/>
    <mergeCell ref="V134:X136"/>
    <mergeCell ref="A123:A124"/>
    <mergeCell ref="B123:B124"/>
    <mergeCell ref="C123:C124"/>
    <mergeCell ref="D123:D124"/>
    <mergeCell ref="V123:X124"/>
    <mergeCell ref="A125:A126"/>
    <mergeCell ref="B125:B126"/>
    <mergeCell ref="C125:C126"/>
    <mergeCell ref="D125:D126"/>
    <mergeCell ref="V125:X126"/>
    <mergeCell ref="V120:X120"/>
    <mergeCell ref="A121:A122"/>
    <mergeCell ref="B121:B122"/>
    <mergeCell ref="C121:C122"/>
    <mergeCell ref="D121:D122"/>
    <mergeCell ref="S121:S122"/>
    <mergeCell ref="V121:X122"/>
    <mergeCell ref="A117:A119"/>
    <mergeCell ref="B117:B119"/>
    <mergeCell ref="C117:C119"/>
    <mergeCell ref="D117:D119"/>
    <mergeCell ref="S117:S118"/>
    <mergeCell ref="V117:X119"/>
    <mergeCell ref="V114:X114"/>
    <mergeCell ref="A115:A116"/>
    <mergeCell ref="B115:B116"/>
    <mergeCell ref="C115:C116"/>
    <mergeCell ref="D115:D116"/>
    <mergeCell ref="S115:S116"/>
    <mergeCell ref="V115:X116"/>
    <mergeCell ref="V110:X110"/>
    <mergeCell ref="V111:X111"/>
    <mergeCell ref="A112:A113"/>
    <mergeCell ref="B112:B113"/>
    <mergeCell ref="C112:C113"/>
    <mergeCell ref="D112:D113"/>
    <mergeCell ref="S112:S113"/>
    <mergeCell ref="V112:X113"/>
    <mergeCell ref="A107:A108"/>
    <mergeCell ref="B107:B108"/>
    <mergeCell ref="C107:C108"/>
    <mergeCell ref="D107:D108"/>
    <mergeCell ref="V107:X108"/>
    <mergeCell ref="V109:X109"/>
    <mergeCell ref="A105:A106"/>
    <mergeCell ref="B105:B106"/>
    <mergeCell ref="C105:C106"/>
    <mergeCell ref="D105:D106"/>
    <mergeCell ref="S105:S106"/>
    <mergeCell ref="V105:X106"/>
    <mergeCell ref="V101:X101"/>
    <mergeCell ref="V102:X102"/>
    <mergeCell ref="A103:A104"/>
    <mergeCell ref="B103:B104"/>
    <mergeCell ref="C103:C104"/>
    <mergeCell ref="D103:D104"/>
    <mergeCell ref="S103:S104"/>
    <mergeCell ref="V103:X104"/>
    <mergeCell ref="V97:X97"/>
    <mergeCell ref="V98:X98"/>
    <mergeCell ref="A99:A100"/>
    <mergeCell ref="B99:B100"/>
    <mergeCell ref="C99:C100"/>
    <mergeCell ref="D99:D100"/>
    <mergeCell ref="V99:X100"/>
    <mergeCell ref="V89:X90"/>
    <mergeCell ref="A91:A96"/>
    <mergeCell ref="B91:B96"/>
    <mergeCell ref="C91:C96"/>
    <mergeCell ref="D91:D96"/>
    <mergeCell ref="V91:X96"/>
    <mergeCell ref="A86:A88"/>
    <mergeCell ref="B86:B88"/>
    <mergeCell ref="C86:C88"/>
    <mergeCell ref="D86:D88"/>
    <mergeCell ref="V86:X88"/>
    <mergeCell ref="A89:A90"/>
    <mergeCell ref="B89:B90"/>
    <mergeCell ref="C89:C90"/>
    <mergeCell ref="D89:D90"/>
    <mergeCell ref="S89:S90"/>
    <mergeCell ref="V80:X80"/>
    <mergeCell ref="A81:A85"/>
    <mergeCell ref="B81:B85"/>
    <mergeCell ref="C81:C85"/>
    <mergeCell ref="D81:D85"/>
    <mergeCell ref="V81:X85"/>
    <mergeCell ref="A78:A79"/>
    <mergeCell ref="B78:B79"/>
    <mergeCell ref="C78:C79"/>
    <mergeCell ref="D78:D79"/>
    <mergeCell ref="S78:S79"/>
    <mergeCell ref="V78:X79"/>
    <mergeCell ref="A76:A77"/>
    <mergeCell ref="B76:B77"/>
    <mergeCell ref="C76:C77"/>
    <mergeCell ref="D76:D77"/>
    <mergeCell ref="S76:S77"/>
    <mergeCell ref="V76:X77"/>
    <mergeCell ref="A74:A75"/>
    <mergeCell ref="B74:B75"/>
    <mergeCell ref="C74:C75"/>
    <mergeCell ref="D74:D75"/>
    <mergeCell ref="S74:S75"/>
    <mergeCell ref="V74:X75"/>
    <mergeCell ref="V71:X71"/>
    <mergeCell ref="A72:A73"/>
    <mergeCell ref="B72:B73"/>
    <mergeCell ref="C72:C73"/>
    <mergeCell ref="D72:D73"/>
    <mergeCell ref="S72:S73"/>
    <mergeCell ref="V72:X73"/>
    <mergeCell ref="A68:A69"/>
    <mergeCell ref="B68:B69"/>
    <mergeCell ref="C68:C69"/>
    <mergeCell ref="D68:D69"/>
    <mergeCell ref="V68:X69"/>
    <mergeCell ref="V70:X70"/>
    <mergeCell ref="V62:X62"/>
    <mergeCell ref="V63:X63"/>
    <mergeCell ref="V64:X64"/>
    <mergeCell ref="V65:X65"/>
    <mergeCell ref="V66:X66"/>
    <mergeCell ref="V67:X67"/>
    <mergeCell ref="V59:X59"/>
    <mergeCell ref="A60:A61"/>
    <mergeCell ref="B60:B61"/>
    <mergeCell ref="C60:C61"/>
    <mergeCell ref="D60:D61"/>
    <mergeCell ref="V60:X61"/>
    <mergeCell ref="V53:X53"/>
    <mergeCell ref="V54:X54"/>
    <mergeCell ref="V55:X55"/>
    <mergeCell ref="V56:X56"/>
    <mergeCell ref="V57:X57"/>
    <mergeCell ref="V58:X58"/>
    <mergeCell ref="V47:X47"/>
    <mergeCell ref="V48:X48"/>
    <mergeCell ref="A49:A52"/>
    <mergeCell ref="B49:B52"/>
    <mergeCell ref="C49:C52"/>
    <mergeCell ref="D49:D52"/>
    <mergeCell ref="V49:X52"/>
    <mergeCell ref="A44:A46"/>
    <mergeCell ref="B44:B46"/>
    <mergeCell ref="C44:C46"/>
    <mergeCell ref="D44:D46"/>
    <mergeCell ref="V44:X46"/>
    <mergeCell ref="S45:S46"/>
    <mergeCell ref="V40:X40"/>
    <mergeCell ref="A41:A43"/>
    <mergeCell ref="B41:B43"/>
    <mergeCell ref="C41:C43"/>
    <mergeCell ref="D41:D43"/>
    <mergeCell ref="V41:X43"/>
    <mergeCell ref="V36:X36"/>
    <mergeCell ref="A37:A39"/>
    <mergeCell ref="B37:B39"/>
    <mergeCell ref="C37:C39"/>
    <mergeCell ref="D37:D39"/>
    <mergeCell ref="V37:X39"/>
    <mergeCell ref="V30:X30"/>
    <mergeCell ref="V31:X31"/>
    <mergeCell ref="V32:X32"/>
    <mergeCell ref="A33:A35"/>
    <mergeCell ref="B33:B35"/>
    <mergeCell ref="C33:C35"/>
    <mergeCell ref="D33:D35"/>
    <mergeCell ref="V33:X35"/>
    <mergeCell ref="A22:A24"/>
    <mergeCell ref="B22:B24"/>
    <mergeCell ref="C22:C24"/>
    <mergeCell ref="D22:D24"/>
    <mergeCell ref="S22:S24"/>
    <mergeCell ref="V22:X24"/>
    <mergeCell ref="V27:X27"/>
    <mergeCell ref="A28:A29"/>
    <mergeCell ref="B28:B29"/>
    <mergeCell ref="C28:C29"/>
    <mergeCell ref="D28:D29"/>
    <mergeCell ref="S28:S29"/>
    <mergeCell ref="V28:X29"/>
    <mergeCell ref="A25:A26"/>
    <mergeCell ref="B25:B26"/>
    <mergeCell ref="C25:C26"/>
    <mergeCell ref="D25:D26"/>
    <mergeCell ref="S25:S26"/>
    <mergeCell ref="V25:X26"/>
    <mergeCell ref="V9:V11"/>
    <mergeCell ref="W9:W11"/>
    <mergeCell ref="J10:J11"/>
    <mergeCell ref="K10:L10"/>
    <mergeCell ref="M10:M11"/>
    <mergeCell ref="H8:I8"/>
    <mergeCell ref="V19:X19"/>
    <mergeCell ref="V20:X20"/>
    <mergeCell ref="V21:X21"/>
    <mergeCell ref="T8:T11"/>
    <mergeCell ref="U8:U11"/>
    <mergeCell ref="V8:W8"/>
    <mergeCell ref="N10:N11"/>
    <mergeCell ref="O10:O11"/>
    <mergeCell ref="P10:P11"/>
    <mergeCell ref="Q10:Q11"/>
    <mergeCell ref="J8:R8"/>
    <mergeCell ref="S8:S11"/>
    <mergeCell ref="P9:R9"/>
    <mergeCell ref="A16:A18"/>
    <mergeCell ref="B16:B18"/>
    <mergeCell ref="C16:C18"/>
    <mergeCell ref="D16:D18"/>
    <mergeCell ref="S16:S18"/>
    <mergeCell ref="V16:X18"/>
    <mergeCell ref="R10:R11"/>
    <mergeCell ref="V13:X13"/>
    <mergeCell ref="A14:A15"/>
    <mergeCell ref="B14:B15"/>
    <mergeCell ref="C14:C15"/>
    <mergeCell ref="D14:D15"/>
    <mergeCell ref="V14:X15"/>
    <mergeCell ref="X8:X11"/>
    <mergeCell ref="H9:H11"/>
    <mergeCell ref="I9:I11"/>
    <mergeCell ref="J9:O9"/>
    <mergeCell ref="A8:A11"/>
    <mergeCell ref="B8:B11"/>
    <mergeCell ref="C8:C11"/>
    <mergeCell ref="D8:D11"/>
    <mergeCell ref="E8:E11"/>
    <mergeCell ref="F8:F11"/>
    <mergeCell ref="G8:G11"/>
    <mergeCell ref="W1:X1"/>
    <mergeCell ref="A2:I2"/>
    <mergeCell ref="S2:X2"/>
    <mergeCell ref="A3:I3"/>
    <mergeCell ref="S3:X3"/>
    <mergeCell ref="A4:W4"/>
    <mergeCell ref="A5:X5"/>
    <mergeCell ref="A6:X6"/>
    <mergeCell ref="W7:X7"/>
  </mergeCells>
  <pageMargins left="0.5" right="0.196850393700787" top="0.196850393700787" bottom="0.196850393700787" header="0.196850393700787" footer="0.196850393700787"/>
  <pageSetup paperSize="9" scale="30" fitToHeight="0" orientation="landscape" verticalDpi="300" r:id="rId1"/>
  <headerFooter>
    <oddFooter>Page &amp;P</oddFoot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00"/>
    <pageSetUpPr fitToPage="1"/>
  </sheetPr>
  <dimension ref="A1:P704"/>
  <sheetViews>
    <sheetView zoomScale="70" zoomScaleNormal="70" workbookViewId="0">
      <selection activeCell="K30" sqref="K30:K36"/>
    </sheetView>
  </sheetViews>
  <sheetFormatPr defaultColWidth="4.42578125" defaultRowHeight="16.5" x14ac:dyDescent="0.25"/>
  <cols>
    <col min="1" max="1" width="11.5703125" style="431" customWidth="1"/>
    <col min="2" max="2" width="20" style="583" customWidth="1"/>
    <col min="3" max="3" width="29.5703125" style="584" customWidth="1"/>
    <col min="4" max="4" width="9.85546875" style="443" bestFit="1" customWidth="1"/>
    <col min="5" max="5" width="18.28515625" style="444" customWidth="1"/>
    <col min="6" max="6" width="15.85546875" style="446" bestFit="1" customWidth="1"/>
    <col min="7" max="7" width="8.5703125" style="444" customWidth="1"/>
    <col min="8" max="8" width="26.5703125" style="444" customWidth="1"/>
    <col min="9" max="9" width="1.85546875" style="444" hidden="1" customWidth="1"/>
    <col min="10" max="10" width="11.7109375" style="585" customWidth="1"/>
    <col min="11" max="11" width="37" style="443" customWidth="1"/>
    <col min="12" max="254" width="9.140625" style="382" customWidth="1"/>
    <col min="255" max="255" width="4.42578125" style="382"/>
    <col min="256" max="256" width="6" style="382" customWidth="1"/>
    <col min="257" max="257" width="20" style="382" customWidth="1"/>
    <col min="258" max="258" width="29.5703125" style="382" customWidth="1"/>
    <col min="259" max="259" width="9.85546875" style="382" bestFit="1" customWidth="1"/>
    <col min="260" max="260" width="15.42578125" style="382" customWidth="1"/>
    <col min="261" max="262" width="14.28515625" style="382" bestFit="1" customWidth="1"/>
    <col min="263" max="263" width="8.5703125" style="382" customWidth="1"/>
    <col min="264" max="264" width="21.5703125" style="382" bestFit="1" customWidth="1"/>
    <col min="265" max="265" width="9.140625" style="382" customWidth="1"/>
    <col min="266" max="266" width="11.7109375" style="382" customWidth="1"/>
    <col min="267" max="267" width="31.28515625" style="382" customWidth="1"/>
    <col min="268" max="510" width="9.140625" style="382" customWidth="1"/>
    <col min="511" max="511" width="4.42578125" style="382"/>
    <col min="512" max="512" width="6" style="382" customWidth="1"/>
    <col min="513" max="513" width="20" style="382" customWidth="1"/>
    <col min="514" max="514" width="29.5703125" style="382" customWidth="1"/>
    <col min="515" max="515" width="9.85546875" style="382" bestFit="1" customWidth="1"/>
    <col min="516" max="516" width="15.42578125" style="382" customWidth="1"/>
    <col min="517" max="518" width="14.28515625" style="382" bestFit="1" customWidth="1"/>
    <col min="519" max="519" width="8.5703125" style="382" customWidth="1"/>
    <col min="520" max="520" width="21.5703125" style="382" bestFit="1" customWidth="1"/>
    <col min="521" max="521" width="9.140625" style="382" customWidth="1"/>
    <col min="522" max="522" width="11.7109375" style="382" customWidth="1"/>
    <col min="523" max="523" width="31.28515625" style="382" customWidth="1"/>
    <col min="524" max="766" width="9.140625" style="382" customWidth="1"/>
    <col min="767" max="767" width="4.42578125" style="382"/>
    <col min="768" max="768" width="6" style="382" customWidth="1"/>
    <col min="769" max="769" width="20" style="382" customWidth="1"/>
    <col min="770" max="770" width="29.5703125" style="382" customWidth="1"/>
    <col min="771" max="771" width="9.85546875" style="382" bestFit="1" customWidth="1"/>
    <col min="772" max="772" width="15.42578125" style="382" customWidth="1"/>
    <col min="773" max="774" width="14.28515625" style="382" bestFit="1" customWidth="1"/>
    <col min="775" max="775" width="8.5703125" style="382" customWidth="1"/>
    <col min="776" max="776" width="21.5703125" style="382" bestFit="1" customWidth="1"/>
    <col min="777" max="777" width="9.140625" style="382" customWidth="1"/>
    <col min="778" max="778" width="11.7109375" style="382" customWidth="1"/>
    <col min="779" max="779" width="31.28515625" style="382" customWidth="1"/>
    <col min="780" max="1022" width="9.140625" style="382" customWidth="1"/>
    <col min="1023" max="1023" width="4.42578125" style="382"/>
    <col min="1024" max="1024" width="6" style="382" customWidth="1"/>
    <col min="1025" max="1025" width="20" style="382" customWidth="1"/>
    <col min="1026" max="1026" width="29.5703125" style="382" customWidth="1"/>
    <col min="1027" max="1027" width="9.85546875" style="382" bestFit="1" customWidth="1"/>
    <col min="1028" max="1028" width="15.42578125" style="382" customWidth="1"/>
    <col min="1029" max="1030" width="14.28515625" style="382" bestFit="1" customWidth="1"/>
    <col min="1031" max="1031" width="8.5703125" style="382" customWidth="1"/>
    <col min="1032" max="1032" width="21.5703125" style="382" bestFit="1" customWidth="1"/>
    <col min="1033" max="1033" width="9.140625" style="382" customWidth="1"/>
    <col min="1034" max="1034" width="11.7109375" style="382" customWidth="1"/>
    <col min="1035" max="1035" width="31.28515625" style="382" customWidth="1"/>
    <col min="1036" max="1278" width="9.140625" style="382" customWidth="1"/>
    <col min="1279" max="1279" width="4.42578125" style="382"/>
    <col min="1280" max="1280" width="6" style="382" customWidth="1"/>
    <col min="1281" max="1281" width="20" style="382" customWidth="1"/>
    <col min="1282" max="1282" width="29.5703125" style="382" customWidth="1"/>
    <col min="1283" max="1283" width="9.85546875" style="382" bestFit="1" customWidth="1"/>
    <col min="1284" max="1284" width="15.42578125" style="382" customWidth="1"/>
    <col min="1285" max="1286" width="14.28515625" style="382" bestFit="1" customWidth="1"/>
    <col min="1287" max="1287" width="8.5703125" style="382" customWidth="1"/>
    <col min="1288" max="1288" width="21.5703125" style="382" bestFit="1" customWidth="1"/>
    <col min="1289" max="1289" width="9.140625" style="382" customWidth="1"/>
    <col min="1290" max="1290" width="11.7109375" style="382" customWidth="1"/>
    <col min="1291" max="1291" width="31.28515625" style="382" customWidth="1"/>
    <col min="1292" max="1534" width="9.140625" style="382" customWidth="1"/>
    <col min="1535" max="1535" width="4.42578125" style="382"/>
    <col min="1536" max="1536" width="6" style="382" customWidth="1"/>
    <col min="1537" max="1537" width="20" style="382" customWidth="1"/>
    <col min="1538" max="1538" width="29.5703125" style="382" customWidth="1"/>
    <col min="1539" max="1539" width="9.85546875" style="382" bestFit="1" customWidth="1"/>
    <col min="1540" max="1540" width="15.42578125" style="382" customWidth="1"/>
    <col min="1541" max="1542" width="14.28515625" style="382" bestFit="1" customWidth="1"/>
    <col min="1543" max="1543" width="8.5703125" style="382" customWidth="1"/>
    <col min="1544" max="1544" width="21.5703125" style="382" bestFit="1" customWidth="1"/>
    <col min="1545" max="1545" width="9.140625" style="382" customWidth="1"/>
    <col min="1546" max="1546" width="11.7109375" style="382" customWidth="1"/>
    <col min="1547" max="1547" width="31.28515625" style="382" customWidth="1"/>
    <col min="1548" max="1790" width="9.140625" style="382" customWidth="1"/>
    <col min="1791" max="1791" width="4.42578125" style="382"/>
    <col min="1792" max="1792" width="6" style="382" customWidth="1"/>
    <col min="1793" max="1793" width="20" style="382" customWidth="1"/>
    <col min="1794" max="1794" width="29.5703125" style="382" customWidth="1"/>
    <col min="1795" max="1795" width="9.85546875" style="382" bestFit="1" customWidth="1"/>
    <col min="1796" max="1796" width="15.42578125" style="382" customWidth="1"/>
    <col min="1797" max="1798" width="14.28515625" style="382" bestFit="1" customWidth="1"/>
    <col min="1799" max="1799" width="8.5703125" style="382" customWidth="1"/>
    <col min="1800" max="1800" width="21.5703125" style="382" bestFit="1" customWidth="1"/>
    <col min="1801" max="1801" width="9.140625" style="382" customWidth="1"/>
    <col min="1802" max="1802" width="11.7109375" style="382" customWidth="1"/>
    <col min="1803" max="1803" width="31.28515625" style="382" customWidth="1"/>
    <col min="1804" max="2046" width="9.140625" style="382" customWidth="1"/>
    <col min="2047" max="2047" width="4.42578125" style="382"/>
    <col min="2048" max="2048" width="6" style="382" customWidth="1"/>
    <col min="2049" max="2049" width="20" style="382" customWidth="1"/>
    <col min="2050" max="2050" width="29.5703125" style="382" customWidth="1"/>
    <col min="2051" max="2051" width="9.85546875" style="382" bestFit="1" customWidth="1"/>
    <col min="2052" max="2052" width="15.42578125" style="382" customWidth="1"/>
    <col min="2053" max="2054" width="14.28515625" style="382" bestFit="1" customWidth="1"/>
    <col min="2055" max="2055" width="8.5703125" style="382" customWidth="1"/>
    <col min="2056" max="2056" width="21.5703125" style="382" bestFit="1" customWidth="1"/>
    <col min="2057" max="2057" width="9.140625" style="382" customWidth="1"/>
    <col min="2058" max="2058" width="11.7109375" style="382" customWidth="1"/>
    <col min="2059" max="2059" width="31.28515625" style="382" customWidth="1"/>
    <col min="2060" max="2302" width="9.140625" style="382" customWidth="1"/>
    <col min="2303" max="2303" width="4.42578125" style="382"/>
    <col min="2304" max="2304" width="6" style="382" customWidth="1"/>
    <col min="2305" max="2305" width="20" style="382" customWidth="1"/>
    <col min="2306" max="2306" width="29.5703125" style="382" customWidth="1"/>
    <col min="2307" max="2307" width="9.85546875" style="382" bestFit="1" customWidth="1"/>
    <col min="2308" max="2308" width="15.42578125" style="382" customWidth="1"/>
    <col min="2309" max="2310" width="14.28515625" style="382" bestFit="1" customWidth="1"/>
    <col min="2311" max="2311" width="8.5703125" style="382" customWidth="1"/>
    <col min="2312" max="2312" width="21.5703125" style="382" bestFit="1" customWidth="1"/>
    <col min="2313" max="2313" width="9.140625" style="382" customWidth="1"/>
    <col min="2314" max="2314" width="11.7109375" style="382" customWidth="1"/>
    <col min="2315" max="2315" width="31.28515625" style="382" customWidth="1"/>
    <col min="2316" max="2558" width="9.140625" style="382" customWidth="1"/>
    <col min="2559" max="2559" width="4.42578125" style="382"/>
    <col min="2560" max="2560" width="6" style="382" customWidth="1"/>
    <col min="2561" max="2561" width="20" style="382" customWidth="1"/>
    <col min="2562" max="2562" width="29.5703125" style="382" customWidth="1"/>
    <col min="2563" max="2563" width="9.85546875" style="382" bestFit="1" customWidth="1"/>
    <col min="2564" max="2564" width="15.42578125" style="382" customWidth="1"/>
    <col min="2565" max="2566" width="14.28515625" style="382" bestFit="1" customWidth="1"/>
    <col min="2567" max="2567" width="8.5703125" style="382" customWidth="1"/>
    <col min="2568" max="2568" width="21.5703125" style="382" bestFit="1" customWidth="1"/>
    <col min="2569" max="2569" width="9.140625" style="382" customWidth="1"/>
    <col min="2570" max="2570" width="11.7109375" style="382" customWidth="1"/>
    <col min="2571" max="2571" width="31.28515625" style="382" customWidth="1"/>
    <col min="2572" max="2814" width="9.140625" style="382" customWidth="1"/>
    <col min="2815" max="2815" width="4.42578125" style="382"/>
    <col min="2816" max="2816" width="6" style="382" customWidth="1"/>
    <col min="2817" max="2817" width="20" style="382" customWidth="1"/>
    <col min="2818" max="2818" width="29.5703125" style="382" customWidth="1"/>
    <col min="2819" max="2819" width="9.85546875" style="382" bestFit="1" customWidth="1"/>
    <col min="2820" max="2820" width="15.42578125" style="382" customWidth="1"/>
    <col min="2821" max="2822" width="14.28515625" style="382" bestFit="1" customWidth="1"/>
    <col min="2823" max="2823" width="8.5703125" style="382" customWidth="1"/>
    <col min="2824" max="2824" width="21.5703125" style="382" bestFit="1" customWidth="1"/>
    <col min="2825" max="2825" width="9.140625" style="382" customWidth="1"/>
    <col min="2826" max="2826" width="11.7109375" style="382" customWidth="1"/>
    <col min="2827" max="2827" width="31.28515625" style="382" customWidth="1"/>
    <col min="2828" max="3070" width="9.140625" style="382" customWidth="1"/>
    <col min="3071" max="3071" width="4.42578125" style="382"/>
    <col min="3072" max="3072" width="6" style="382" customWidth="1"/>
    <col min="3073" max="3073" width="20" style="382" customWidth="1"/>
    <col min="3074" max="3074" width="29.5703125" style="382" customWidth="1"/>
    <col min="3075" max="3075" width="9.85546875" style="382" bestFit="1" customWidth="1"/>
    <col min="3076" max="3076" width="15.42578125" style="382" customWidth="1"/>
    <col min="3077" max="3078" width="14.28515625" style="382" bestFit="1" customWidth="1"/>
    <col min="3079" max="3079" width="8.5703125" style="382" customWidth="1"/>
    <col min="3080" max="3080" width="21.5703125" style="382" bestFit="1" customWidth="1"/>
    <col min="3081" max="3081" width="9.140625" style="382" customWidth="1"/>
    <col min="3082" max="3082" width="11.7109375" style="382" customWidth="1"/>
    <col min="3083" max="3083" width="31.28515625" style="382" customWidth="1"/>
    <col min="3084" max="3326" width="9.140625" style="382" customWidth="1"/>
    <col min="3327" max="3327" width="4.42578125" style="382"/>
    <col min="3328" max="3328" width="6" style="382" customWidth="1"/>
    <col min="3329" max="3329" width="20" style="382" customWidth="1"/>
    <col min="3330" max="3330" width="29.5703125" style="382" customWidth="1"/>
    <col min="3331" max="3331" width="9.85546875" style="382" bestFit="1" customWidth="1"/>
    <col min="3332" max="3332" width="15.42578125" style="382" customWidth="1"/>
    <col min="3333" max="3334" width="14.28515625" style="382" bestFit="1" customWidth="1"/>
    <col min="3335" max="3335" width="8.5703125" style="382" customWidth="1"/>
    <col min="3336" max="3336" width="21.5703125" style="382" bestFit="1" customWidth="1"/>
    <col min="3337" max="3337" width="9.140625" style="382" customWidth="1"/>
    <col min="3338" max="3338" width="11.7109375" style="382" customWidth="1"/>
    <col min="3339" max="3339" width="31.28515625" style="382" customWidth="1"/>
    <col min="3340" max="3582" width="9.140625" style="382" customWidth="1"/>
    <col min="3583" max="3583" width="4.42578125" style="382"/>
    <col min="3584" max="3584" width="6" style="382" customWidth="1"/>
    <col min="3585" max="3585" width="20" style="382" customWidth="1"/>
    <col min="3586" max="3586" width="29.5703125" style="382" customWidth="1"/>
    <col min="3587" max="3587" width="9.85546875" style="382" bestFit="1" customWidth="1"/>
    <col min="3588" max="3588" width="15.42578125" style="382" customWidth="1"/>
    <col min="3589" max="3590" width="14.28515625" style="382" bestFit="1" customWidth="1"/>
    <col min="3591" max="3591" width="8.5703125" style="382" customWidth="1"/>
    <col min="3592" max="3592" width="21.5703125" style="382" bestFit="1" customWidth="1"/>
    <col min="3593" max="3593" width="9.140625" style="382" customWidth="1"/>
    <col min="3594" max="3594" width="11.7109375" style="382" customWidth="1"/>
    <col min="3595" max="3595" width="31.28515625" style="382" customWidth="1"/>
    <col min="3596" max="3838" width="9.140625" style="382" customWidth="1"/>
    <col min="3839" max="3839" width="4.42578125" style="382"/>
    <col min="3840" max="3840" width="6" style="382" customWidth="1"/>
    <col min="3841" max="3841" width="20" style="382" customWidth="1"/>
    <col min="3842" max="3842" width="29.5703125" style="382" customWidth="1"/>
    <col min="3843" max="3843" width="9.85546875" style="382" bestFit="1" customWidth="1"/>
    <col min="3844" max="3844" width="15.42578125" style="382" customWidth="1"/>
    <col min="3845" max="3846" width="14.28515625" style="382" bestFit="1" customWidth="1"/>
    <col min="3847" max="3847" width="8.5703125" style="382" customWidth="1"/>
    <col min="3848" max="3848" width="21.5703125" style="382" bestFit="1" customWidth="1"/>
    <col min="3849" max="3849" width="9.140625" style="382" customWidth="1"/>
    <col min="3850" max="3850" width="11.7109375" style="382" customWidth="1"/>
    <col min="3851" max="3851" width="31.28515625" style="382" customWidth="1"/>
    <col min="3852" max="4094" width="9.140625" style="382" customWidth="1"/>
    <col min="4095" max="4095" width="4.42578125" style="382"/>
    <col min="4096" max="4096" width="6" style="382" customWidth="1"/>
    <col min="4097" max="4097" width="20" style="382" customWidth="1"/>
    <col min="4098" max="4098" width="29.5703125" style="382" customWidth="1"/>
    <col min="4099" max="4099" width="9.85546875" style="382" bestFit="1" customWidth="1"/>
    <col min="4100" max="4100" width="15.42578125" style="382" customWidth="1"/>
    <col min="4101" max="4102" width="14.28515625" style="382" bestFit="1" customWidth="1"/>
    <col min="4103" max="4103" width="8.5703125" style="382" customWidth="1"/>
    <col min="4104" max="4104" width="21.5703125" style="382" bestFit="1" customWidth="1"/>
    <col min="4105" max="4105" width="9.140625" style="382" customWidth="1"/>
    <col min="4106" max="4106" width="11.7109375" style="382" customWidth="1"/>
    <col min="4107" max="4107" width="31.28515625" style="382" customWidth="1"/>
    <col min="4108" max="4350" width="9.140625" style="382" customWidth="1"/>
    <col min="4351" max="4351" width="4.42578125" style="382"/>
    <col min="4352" max="4352" width="6" style="382" customWidth="1"/>
    <col min="4353" max="4353" width="20" style="382" customWidth="1"/>
    <col min="4354" max="4354" width="29.5703125" style="382" customWidth="1"/>
    <col min="4355" max="4355" width="9.85546875" style="382" bestFit="1" customWidth="1"/>
    <col min="4356" max="4356" width="15.42578125" style="382" customWidth="1"/>
    <col min="4357" max="4358" width="14.28515625" style="382" bestFit="1" customWidth="1"/>
    <col min="4359" max="4359" width="8.5703125" style="382" customWidth="1"/>
    <col min="4360" max="4360" width="21.5703125" style="382" bestFit="1" customWidth="1"/>
    <col min="4361" max="4361" width="9.140625" style="382" customWidth="1"/>
    <col min="4362" max="4362" width="11.7109375" style="382" customWidth="1"/>
    <col min="4363" max="4363" width="31.28515625" style="382" customWidth="1"/>
    <col min="4364" max="4606" width="9.140625" style="382" customWidth="1"/>
    <col min="4607" max="4607" width="4.42578125" style="382"/>
    <col min="4608" max="4608" width="6" style="382" customWidth="1"/>
    <col min="4609" max="4609" width="20" style="382" customWidth="1"/>
    <col min="4610" max="4610" width="29.5703125" style="382" customWidth="1"/>
    <col min="4611" max="4611" width="9.85546875" style="382" bestFit="1" customWidth="1"/>
    <col min="4612" max="4612" width="15.42578125" style="382" customWidth="1"/>
    <col min="4613" max="4614" width="14.28515625" style="382" bestFit="1" customWidth="1"/>
    <col min="4615" max="4615" width="8.5703125" style="382" customWidth="1"/>
    <col min="4616" max="4616" width="21.5703125" style="382" bestFit="1" customWidth="1"/>
    <col min="4617" max="4617" width="9.140625" style="382" customWidth="1"/>
    <col min="4618" max="4618" width="11.7109375" style="382" customWidth="1"/>
    <col min="4619" max="4619" width="31.28515625" style="382" customWidth="1"/>
    <col min="4620" max="4862" width="9.140625" style="382" customWidth="1"/>
    <col min="4863" max="4863" width="4.42578125" style="382"/>
    <col min="4864" max="4864" width="6" style="382" customWidth="1"/>
    <col min="4865" max="4865" width="20" style="382" customWidth="1"/>
    <col min="4866" max="4866" width="29.5703125" style="382" customWidth="1"/>
    <col min="4867" max="4867" width="9.85546875" style="382" bestFit="1" customWidth="1"/>
    <col min="4868" max="4868" width="15.42578125" style="382" customWidth="1"/>
    <col min="4869" max="4870" width="14.28515625" style="382" bestFit="1" customWidth="1"/>
    <col min="4871" max="4871" width="8.5703125" style="382" customWidth="1"/>
    <col min="4872" max="4872" width="21.5703125" style="382" bestFit="1" customWidth="1"/>
    <col min="4873" max="4873" width="9.140625" style="382" customWidth="1"/>
    <col min="4874" max="4874" width="11.7109375" style="382" customWidth="1"/>
    <col min="4875" max="4875" width="31.28515625" style="382" customWidth="1"/>
    <col min="4876" max="5118" width="9.140625" style="382" customWidth="1"/>
    <col min="5119" max="5119" width="4.42578125" style="382"/>
    <col min="5120" max="5120" width="6" style="382" customWidth="1"/>
    <col min="5121" max="5121" width="20" style="382" customWidth="1"/>
    <col min="5122" max="5122" width="29.5703125" style="382" customWidth="1"/>
    <col min="5123" max="5123" width="9.85546875" style="382" bestFit="1" customWidth="1"/>
    <col min="5124" max="5124" width="15.42578125" style="382" customWidth="1"/>
    <col min="5125" max="5126" width="14.28515625" style="382" bestFit="1" customWidth="1"/>
    <col min="5127" max="5127" width="8.5703125" style="382" customWidth="1"/>
    <col min="5128" max="5128" width="21.5703125" style="382" bestFit="1" customWidth="1"/>
    <col min="5129" max="5129" width="9.140625" style="382" customWidth="1"/>
    <col min="5130" max="5130" width="11.7109375" style="382" customWidth="1"/>
    <col min="5131" max="5131" width="31.28515625" style="382" customWidth="1"/>
    <col min="5132" max="5374" width="9.140625" style="382" customWidth="1"/>
    <col min="5375" max="5375" width="4.42578125" style="382"/>
    <col min="5376" max="5376" width="6" style="382" customWidth="1"/>
    <col min="5377" max="5377" width="20" style="382" customWidth="1"/>
    <col min="5378" max="5378" width="29.5703125" style="382" customWidth="1"/>
    <col min="5379" max="5379" width="9.85546875" style="382" bestFit="1" customWidth="1"/>
    <col min="5380" max="5380" width="15.42578125" style="382" customWidth="1"/>
    <col min="5381" max="5382" width="14.28515625" style="382" bestFit="1" customWidth="1"/>
    <col min="5383" max="5383" width="8.5703125" style="382" customWidth="1"/>
    <col min="5384" max="5384" width="21.5703125" style="382" bestFit="1" customWidth="1"/>
    <col min="5385" max="5385" width="9.140625" style="382" customWidth="1"/>
    <col min="5386" max="5386" width="11.7109375" style="382" customWidth="1"/>
    <col min="5387" max="5387" width="31.28515625" style="382" customWidth="1"/>
    <col min="5388" max="5630" width="9.140625" style="382" customWidth="1"/>
    <col min="5631" max="5631" width="4.42578125" style="382"/>
    <col min="5632" max="5632" width="6" style="382" customWidth="1"/>
    <col min="5633" max="5633" width="20" style="382" customWidth="1"/>
    <col min="5634" max="5634" width="29.5703125" style="382" customWidth="1"/>
    <col min="5635" max="5635" width="9.85546875" style="382" bestFit="1" customWidth="1"/>
    <col min="5636" max="5636" width="15.42578125" style="382" customWidth="1"/>
    <col min="5637" max="5638" width="14.28515625" style="382" bestFit="1" customWidth="1"/>
    <col min="5639" max="5639" width="8.5703125" style="382" customWidth="1"/>
    <col min="5640" max="5640" width="21.5703125" style="382" bestFit="1" customWidth="1"/>
    <col min="5641" max="5641" width="9.140625" style="382" customWidth="1"/>
    <col min="5642" max="5642" width="11.7109375" style="382" customWidth="1"/>
    <col min="5643" max="5643" width="31.28515625" style="382" customWidth="1"/>
    <col min="5644" max="5886" width="9.140625" style="382" customWidth="1"/>
    <col min="5887" max="5887" width="4.42578125" style="382"/>
    <col min="5888" max="5888" width="6" style="382" customWidth="1"/>
    <col min="5889" max="5889" width="20" style="382" customWidth="1"/>
    <col min="5890" max="5890" width="29.5703125" style="382" customWidth="1"/>
    <col min="5891" max="5891" width="9.85546875" style="382" bestFit="1" customWidth="1"/>
    <col min="5892" max="5892" width="15.42578125" style="382" customWidth="1"/>
    <col min="5893" max="5894" width="14.28515625" style="382" bestFit="1" customWidth="1"/>
    <col min="5895" max="5895" width="8.5703125" style="382" customWidth="1"/>
    <col min="5896" max="5896" width="21.5703125" style="382" bestFit="1" customWidth="1"/>
    <col min="5897" max="5897" width="9.140625" style="382" customWidth="1"/>
    <col min="5898" max="5898" width="11.7109375" style="382" customWidth="1"/>
    <col min="5899" max="5899" width="31.28515625" style="382" customWidth="1"/>
    <col min="5900" max="6142" width="9.140625" style="382" customWidth="1"/>
    <col min="6143" max="6143" width="4.42578125" style="382"/>
    <col min="6144" max="6144" width="6" style="382" customWidth="1"/>
    <col min="6145" max="6145" width="20" style="382" customWidth="1"/>
    <col min="6146" max="6146" width="29.5703125" style="382" customWidth="1"/>
    <col min="6147" max="6147" width="9.85546875" style="382" bestFit="1" customWidth="1"/>
    <col min="6148" max="6148" width="15.42578125" style="382" customWidth="1"/>
    <col min="6149" max="6150" width="14.28515625" style="382" bestFit="1" customWidth="1"/>
    <col min="6151" max="6151" width="8.5703125" style="382" customWidth="1"/>
    <col min="6152" max="6152" width="21.5703125" style="382" bestFit="1" customWidth="1"/>
    <col min="6153" max="6153" width="9.140625" style="382" customWidth="1"/>
    <col min="6154" max="6154" width="11.7109375" style="382" customWidth="1"/>
    <col min="6155" max="6155" width="31.28515625" style="382" customWidth="1"/>
    <col min="6156" max="6398" width="9.140625" style="382" customWidth="1"/>
    <col min="6399" max="6399" width="4.42578125" style="382"/>
    <col min="6400" max="6400" width="6" style="382" customWidth="1"/>
    <col min="6401" max="6401" width="20" style="382" customWidth="1"/>
    <col min="6402" max="6402" width="29.5703125" style="382" customWidth="1"/>
    <col min="6403" max="6403" width="9.85546875" style="382" bestFit="1" customWidth="1"/>
    <col min="6404" max="6404" width="15.42578125" style="382" customWidth="1"/>
    <col min="6405" max="6406" width="14.28515625" style="382" bestFit="1" customWidth="1"/>
    <col min="6407" max="6407" width="8.5703125" style="382" customWidth="1"/>
    <col min="6408" max="6408" width="21.5703125" style="382" bestFit="1" customWidth="1"/>
    <col min="6409" max="6409" width="9.140625" style="382" customWidth="1"/>
    <col min="6410" max="6410" width="11.7109375" style="382" customWidth="1"/>
    <col min="6411" max="6411" width="31.28515625" style="382" customWidth="1"/>
    <col min="6412" max="6654" width="9.140625" style="382" customWidth="1"/>
    <col min="6655" max="6655" width="4.42578125" style="382"/>
    <col min="6656" max="6656" width="6" style="382" customWidth="1"/>
    <col min="6657" max="6657" width="20" style="382" customWidth="1"/>
    <col min="6658" max="6658" width="29.5703125" style="382" customWidth="1"/>
    <col min="6659" max="6659" width="9.85546875" style="382" bestFit="1" customWidth="1"/>
    <col min="6660" max="6660" width="15.42578125" style="382" customWidth="1"/>
    <col min="6661" max="6662" width="14.28515625" style="382" bestFit="1" customWidth="1"/>
    <col min="6663" max="6663" width="8.5703125" style="382" customWidth="1"/>
    <col min="6664" max="6664" width="21.5703125" style="382" bestFit="1" customWidth="1"/>
    <col min="6665" max="6665" width="9.140625" style="382" customWidth="1"/>
    <col min="6666" max="6666" width="11.7109375" style="382" customWidth="1"/>
    <col min="6667" max="6667" width="31.28515625" style="382" customWidth="1"/>
    <col min="6668" max="6910" width="9.140625" style="382" customWidth="1"/>
    <col min="6911" max="6911" width="4.42578125" style="382"/>
    <col min="6912" max="6912" width="6" style="382" customWidth="1"/>
    <col min="6913" max="6913" width="20" style="382" customWidth="1"/>
    <col min="6914" max="6914" width="29.5703125" style="382" customWidth="1"/>
    <col min="6915" max="6915" width="9.85546875" style="382" bestFit="1" customWidth="1"/>
    <col min="6916" max="6916" width="15.42578125" style="382" customWidth="1"/>
    <col min="6917" max="6918" width="14.28515625" style="382" bestFit="1" customWidth="1"/>
    <col min="6919" max="6919" width="8.5703125" style="382" customWidth="1"/>
    <col min="6920" max="6920" width="21.5703125" style="382" bestFit="1" customWidth="1"/>
    <col min="6921" max="6921" width="9.140625" style="382" customWidth="1"/>
    <col min="6922" max="6922" width="11.7109375" style="382" customWidth="1"/>
    <col min="6923" max="6923" width="31.28515625" style="382" customWidth="1"/>
    <col min="6924" max="7166" width="9.140625" style="382" customWidth="1"/>
    <col min="7167" max="7167" width="4.42578125" style="382"/>
    <col min="7168" max="7168" width="6" style="382" customWidth="1"/>
    <col min="7169" max="7169" width="20" style="382" customWidth="1"/>
    <col min="7170" max="7170" width="29.5703125" style="382" customWidth="1"/>
    <col min="7171" max="7171" width="9.85546875" style="382" bestFit="1" customWidth="1"/>
    <col min="7172" max="7172" width="15.42578125" style="382" customWidth="1"/>
    <col min="7173" max="7174" width="14.28515625" style="382" bestFit="1" customWidth="1"/>
    <col min="7175" max="7175" width="8.5703125" style="382" customWidth="1"/>
    <col min="7176" max="7176" width="21.5703125" style="382" bestFit="1" customWidth="1"/>
    <col min="7177" max="7177" width="9.140625" style="382" customWidth="1"/>
    <col min="7178" max="7178" width="11.7109375" style="382" customWidth="1"/>
    <col min="7179" max="7179" width="31.28515625" style="382" customWidth="1"/>
    <col min="7180" max="7422" width="9.140625" style="382" customWidth="1"/>
    <col min="7423" max="7423" width="4.42578125" style="382"/>
    <col min="7424" max="7424" width="6" style="382" customWidth="1"/>
    <col min="7425" max="7425" width="20" style="382" customWidth="1"/>
    <col min="7426" max="7426" width="29.5703125" style="382" customWidth="1"/>
    <col min="7427" max="7427" width="9.85546875" style="382" bestFit="1" customWidth="1"/>
    <col min="7428" max="7428" width="15.42578125" style="382" customWidth="1"/>
    <col min="7429" max="7430" width="14.28515625" style="382" bestFit="1" customWidth="1"/>
    <col min="7431" max="7431" width="8.5703125" style="382" customWidth="1"/>
    <col min="7432" max="7432" width="21.5703125" style="382" bestFit="1" customWidth="1"/>
    <col min="7433" max="7433" width="9.140625" style="382" customWidth="1"/>
    <col min="7434" max="7434" width="11.7109375" style="382" customWidth="1"/>
    <col min="7435" max="7435" width="31.28515625" style="382" customWidth="1"/>
    <col min="7436" max="7678" width="9.140625" style="382" customWidth="1"/>
    <col min="7679" max="7679" width="4.42578125" style="382"/>
    <col min="7680" max="7680" width="6" style="382" customWidth="1"/>
    <col min="7681" max="7681" width="20" style="382" customWidth="1"/>
    <col min="7682" max="7682" width="29.5703125" style="382" customWidth="1"/>
    <col min="7683" max="7683" width="9.85546875" style="382" bestFit="1" customWidth="1"/>
    <col min="7684" max="7684" width="15.42578125" style="382" customWidth="1"/>
    <col min="7685" max="7686" width="14.28515625" style="382" bestFit="1" customWidth="1"/>
    <col min="7687" max="7687" width="8.5703125" style="382" customWidth="1"/>
    <col min="7688" max="7688" width="21.5703125" style="382" bestFit="1" customWidth="1"/>
    <col min="7689" max="7689" width="9.140625" style="382" customWidth="1"/>
    <col min="7690" max="7690" width="11.7109375" style="382" customWidth="1"/>
    <col min="7691" max="7691" width="31.28515625" style="382" customWidth="1"/>
    <col min="7692" max="7934" width="9.140625" style="382" customWidth="1"/>
    <col min="7935" max="7935" width="4.42578125" style="382"/>
    <col min="7936" max="7936" width="6" style="382" customWidth="1"/>
    <col min="7937" max="7937" width="20" style="382" customWidth="1"/>
    <col min="7938" max="7938" width="29.5703125" style="382" customWidth="1"/>
    <col min="7939" max="7939" width="9.85546875" style="382" bestFit="1" customWidth="1"/>
    <col min="7940" max="7940" width="15.42578125" style="382" customWidth="1"/>
    <col min="7941" max="7942" width="14.28515625" style="382" bestFit="1" customWidth="1"/>
    <col min="7943" max="7943" width="8.5703125" style="382" customWidth="1"/>
    <col min="7944" max="7944" width="21.5703125" style="382" bestFit="1" customWidth="1"/>
    <col min="7945" max="7945" width="9.140625" style="382" customWidth="1"/>
    <col min="7946" max="7946" width="11.7109375" style="382" customWidth="1"/>
    <col min="7947" max="7947" width="31.28515625" style="382" customWidth="1"/>
    <col min="7948" max="8190" width="9.140625" style="382" customWidth="1"/>
    <col min="8191" max="8191" width="4.42578125" style="382"/>
    <col min="8192" max="8192" width="6" style="382" customWidth="1"/>
    <col min="8193" max="8193" width="20" style="382" customWidth="1"/>
    <col min="8194" max="8194" width="29.5703125" style="382" customWidth="1"/>
    <col min="8195" max="8195" width="9.85546875" style="382" bestFit="1" customWidth="1"/>
    <col min="8196" max="8196" width="15.42578125" style="382" customWidth="1"/>
    <col min="8197" max="8198" width="14.28515625" style="382" bestFit="1" customWidth="1"/>
    <col min="8199" max="8199" width="8.5703125" style="382" customWidth="1"/>
    <col min="8200" max="8200" width="21.5703125" style="382" bestFit="1" customWidth="1"/>
    <col min="8201" max="8201" width="9.140625" style="382" customWidth="1"/>
    <col min="8202" max="8202" width="11.7109375" style="382" customWidth="1"/>
    <col min="8203" max="8203" width="31.28515625" style="382" customWidth="1"/>
    <col min="8204" max="8446" width="9.140625" style="382" customWidth="1"/>
    <col min="8447" max="8447" width="4.42578125" style="382"/>
    <col min="8448" max="8448" width="6" style="382" customWidth="1"/>
    <col min="8449" max="8449" width="20" style="382" customWidth="1"/>
    <col min="8450" max="8450" width="29.5703125" style="382" customWidth="1"/>
    <col min="8451" max="8451" width="9.85546875" style="382" bestFit="1" customWidth="1"/>
    <col min="8452" max="8452" width="15.42578125" style="382" customWidth="1"/>
    <col min="8453" max="8454" width="14.28515625" style="382" bestFit="1" customWidth="1"/>
    <col min="8455" max="8455" width="8.5703125" style="382" customWidth="1"/>
    <col min="8456" max="8456" width="21.5703125" style="382" bestFit="1" customWidth="1"/>
    <col min="8457" max="8457" width="9.140625" style="382" customWidth="1"/>
    <col min="8458" max="8458" width="11.7109375" style="382" customWidth="1"/>
    <col min="8459" max="8459" width="31.28515625" style="382" customWidth="1"/>
    <col min="8460" max="8702" width="9.140625" style="382" customWidth="1"/>
    <col min="8703" max="8703" width="4.42578125" style="382"/>
    <col min="8704" max="8704" width="6" style="382" customWidth="1"/>
    <col min="8705" max="8705" width="20" style="382" customWidth="1"/>
    <col min="8706" max="8706" width="29.5703125" style="382" customWidth="1"/>
    <col min="8707" max="8707" width="9.85546875" style="382" bestFit="1" customWidth="1"/>
    <col min="8708" max="8708" width="15.42578125" style="382" customWidth="1"/>
    <col min="8709" max="8710" width="14.28515625" style="382" bestFit="1" customWidth="1"/>
    <col min="8711" max="8711" width="8.5703125" style="382" customWidth="1"/>
    <col min="8712" max="8712" width="21.5703125" style="382" bestFit="1" customWidth="1"/>
    <col min="8713" max="8713" width="9.140625" style="382" customWidth="1"/>
    <col min="8714" max="8714" width="11.7109375" style="382" customWidth="1"/>
    <col min="8715" max="8715" width="31.28515625" style="382" customWidth="1"/>
    <col min="8716" max="8958" width="9.140625" style="382" customWidth="1"/>
    <col min="8959" max="8959" width="4.42578125" style="382"/>
    <col min="8960" max="8960" width="6" style="382" customWidth="1"/>
    <col min="8961" max="8961" width="20" style="382" customWidth="1"/>
    <col min="8962" max="8962" width="29.5703125" style="382" customWidth="1"/>
    <col min="8963" max="8963" width="9.85546875" style="382" bestFit="1" customWidth="1"/>
    <col min="8964" max="8964" width="15.42578125" style="382" customWidth="1"/>
    <col min="8965" max="8966" width="14.28515625" style="382" bestFit="1" customWidth="1"/>
    <col min="8967" max="8967" width="8.5703125" style="382" customWidth="1"/>
    <col min="8968" max="8968" width="21.5703125" style="382" bestFit="1" customWidth="1"/>
    <col min="8969" max="8969" width="9.140625" style="382" customWidth="1"/>
    <col min="8970" max="8970" width="11.7109375" style="382" customWidth="1"/>
    <col min="8971" max="8971" width="31.28515625" style="382" customWidth="1"/>
    <col min="8972" max="9214" width="9.140625" style="382" customWidth="1"/>
    <col min="9215" max="9215" width="4.42578125" style="382"/>
    <col min="9216" max="9216" width="6" style="382" customWidth="1"/>
    <col min="9217" max="9217" width="20" style="382" customWidth="1"/>
    <col min="9218" max="9218" width="29.5703125" style="382" customWidth="1"/>
    <col min="9219" max="9219" width="9.85546875" style="382" bestFit="1" customWidth="1"/>
    <col min="9220" max="9220" width="15.42578125" style="382" customWidth="1"/>
    <col min="9221" max="9222" width="14.28515625" style="382" bestFit="1" customWidth="1"/>
    <col min="9223" max="9223" width="8.5703125" style="382" customWidth="1"/>
    <col min="9224" max="9224" width="21.5703125" style="382" bestFit="1" customWidth="1"/>
    <col min="9225" max="9225" width="9.140625" style="382" customWidth="1"/>
    <col min="9226" max="9226" width="11.7109375" style="382" customWidth="1"/>
    <col min="9227" max="9227" width="31.28515625" style="382" customWidth="1"/>
    <col min="9228" max="9470" width="9.140625" style="382" customWidth="1"/>
    <col min="9471" max="9471" width="4.42578125" style="382"/>
    <col min="9472" max="9472" width="6" style="382" customWidth="1"/>
    <col min="9473" max="9473" width="20" style="382" customWidth="1"/>
    <col min="9474" max="9474" width="29.5703125" style="382" customWidth="1"/>
    <col min="9475" max="9475" width="9.85546875" style="382" bestFit="1" customWidth="1"/>
    <col min="9476" max="9476" width="15.42578125" style="382" customWidth="1"/>
    <col min="9477" max="9478" width="14.28515625" style="382" bestFit="1" customWidth="1"/>
    <col min="9479" max="9479" width="8.5703125" style="382" customWidth="1"/>
    <col min="9480" max="9480" width="21.5703125" style="382" bestFit="1" customWidth="1"/>
    <col min="9481" max="9481" width="9.140625" style="382" customWidth="1"/>
    <col min="9482" max="9482" width="11.7109375" style="382" customWidth="1"/>
    <col min="9483" max="9483" width="31.28515625" style="382" customWidth="1"/>
    <col min="9484" max="9726" width="9.140625" style="382" customWidth="1"/>
    <col min="9727" max="9727" width="4.42578125" style="382"/>
    <col min="9728" max="9728" width="6" style="382" customWidth="1"/>
    <col min="9729" max="9729" width="20" style="382" customWidth="1"/>
    <col min="9730" max="9730" width="29.5703125" style="382" customWidth="1"/>
    <col min="9731" max="9731" width="9.85546875" style="382" bestFit="1" customWidth="1"/>
    <col min="9732" max="9732" width="15.42578125" style="382" customWidth="1"/>
    <col min="9733" max="9734" width="14.28515625" style="382" bestFit="1" customWidth="1"/>
    <col min="9735" max="9735" width="8.5703125" style="382" customWidth="1"/>
    <col min="9736" max="9736" width="21.5703125" style="382" bestFit="1" customWidth="1"/>
    <col min="9737" max="9737" width="9.140625" style="382" customWidth="1"/>
    <col min="9738" max="9738" width="11.7109375" style="382" customWidth="1"/>
    <col min="9739" max="9739" width="31.28515625" style="382" customWidth="1"/>
    <col min="9740" max="9982" width="9.140625" style="382" customWidth="1"/>
    <col min="9983" max="9983" width="4.42578125" style="382"/>
    <col min="9984" max="9984" width="6" style="382" customWidth="1"/>
    <col min="9985" max="9985" width="20" style="382" customWidth="1"/>
    <col min="9986" max="9986" width="29.5703125" style="382" customWidth="1"/>
    <col min="9987" max="9987" width="9.85546875" style="382" bestFit="1" customWidth="1"/>
    <col min="9988" max="9988" width="15.42578125" style="382" customWidth="1"/>
    <col min="9989" max="9990" width="14.28515625" style="382" bestFit="1" customWidth="1"/>
    <col min="9991" max="9991" width="8.5703125" style="382" customWidth="1"/>
    <col min="9992" max="9992" width="21.5703125" style="382" bestFit="1" customWidth="1"/>
    <col min="9993" max="9993" width="9.140625" style="382" customWidth="1"/>
    <col min="9994" max="9994" width="11.7109375" style="382" customWidth="1"/>
    <col min="9995" max="9995" width="31.28515625" style="382" customWidth="1"/>
    <col min="9996" max="10238" width="9.140625" style="382" customWidth="1"/>
    <col min="10239" max="10239" width="4.42578125" style="382"/>
    <col min="10240" max="10240" width="6" style="382" customWidth="1"/>
    <col min="10241" max="10241" width="20" style="382" customWidth="1"/>
    <col min="10242" max="10242" width="29.5703125" style="382" customWidth="1"/>
    <col min="10243" max="10243" width="9.85546875" style="382" bestFit="1" customWidth="1"/>
    <col min="10244" max="10244" width="15.42578125" style="382" customWidth="1"/>
    <col min="10245" max="10246" width="14.28515625" style="382" bestFit="1" customWidth="1"/>
    <col min="10247" max="10247" width="8.5703125" style="382" customWidth="1"/>
    <col min="10248" max="10248" width="21.5703125" style="382" bestFit="1" customWidth="1"/>
    <col min="10249" max="10249" width="9.140625" style="382" customWidth="1"/>
    <col min="10250" max="10250" width="11.7109375" style="382" customWidth="1"/>
    <col min="10251" max="10251" width="31.28515625" style="382" customWidth="1"/>
    <col min="10252" max="10494" width="9.140625" style="382" customWidth="1"/>
    <col min="10495" max="10495" width="4.42578125" style="382"/>
    <col min="10496" max="10496" width="6" style="382" customWidth="1"/>
    <col min="10497" max="10497" width="20" style="382" customWidth="1"/>
    <col min="10498" max="10498" width="29.5703125" style="382" customWidth="1"/>
    <col min="10499" max="10499" width="9.85546875" style="382" bestFit="1" customWidth="1"/>
    <col min="10500" max="10500" width="15.42578125" style="382" customWidth="1"/>
    <col min="10501" max="10502" width="14.28515625" style="382" bestFit="1" customWidth="1"/>
    <col min="10503" max="10503" width="8.5703125" style="382" customWidth="1"/>
    <col min="10504" max="10504" width="21.5703125" style="382" bestFit="1" customWidth="1"/>
    <col min="10505" max="10505" width="9.140625" style="382" customWidth="1"/>
    <col min="10506" max="10506" width="11.7109375" style="382" customWidth="1"/>
    <col min="10507" max="10507" width="31.28515625" style="382" customWidth="1"/>
    <col min="10508" max="10750" width="9.140625" style="382" customWidth="1"/>
    <col min="10751" max="10751" width="4.42578125" style="382"/>
    <col min="10752" max="10752" width="6" style="382" customWidth="1"/>
    <col min="10753" max="10753" width="20" style="382" customWidth="1"/>
    <col min="10754" max="10754" width="29.5703125" style="382" customWidth="1"/>
    <col min="10755" max="10755" width="9.85546875" style="382" bestFit="1" customWidth="1"/>
    <col min="10756" max="10756" width="15.42578125" style="382" customWidth="1"/>
    <col min="10757" max="10758" width="14.28515625" style="382" bestFit="1" customWidth="1"/>
    <col min="10759" max="10759" width="8.5703125" style="382" customWidth="1"/>
    <col min="10760" max="10760" width="21.5703125" style="382" bestFit="1" customWidth="1"/>
    <col min="10761" max="10761" width="9.140625" style="382" customWidth="1"/>
    <col min="10762" max="10762" width="11.7109375" style="382" customWidth="1"/>
    <col min="10763" max="10763" width="31.28515625" style="382" customWidth="1"/>
    <col min="10764" max="11006" width="9.140625" style="382" customWidth="1"/>
    <col min="11007" max="11007" width="4.42578125" style="382"/>
    <col min="11008" max="11008" width="6" style="382" customWidth="1"/>
    <col min="11009" max="11009" width="20" style="382" customWidth="1"/>
    <col min="11010" max="11010" width="29.5703125" style="382" customWidth="1"/>
    <col min="11011" max="11011" width="9.85546875" style="382" bestFit="1" customWidth="1"/>
    <col min="11012" max="11012" width="15.42578125" style="382" customWidth="1"/>
    <col min="11013" max="11014" width="14.28515625" style="382" bestFit="1" customWidth="1"/>
    <col min="11015" max="11015" width="8.5703125" style="382" customWidth="1"/>
    <col min="11016" max="11016" width="21.5703125" style="382" bestFit="1" customWidth="1"/>
    <col min="11017" max="11017" width="9.140625" style="382" customWidth="1"/>
    <col min="11018" max="11018" width="11.7109375" style="382" customWidth="1"/>
    <col min="11019" max="11019" width="31.28515625" style="382" customWidth="1"/>
    <col min="11020" max="11262" width="9.140625" style="382" customWidth="1"/>
    <col min="11263" max="11263" width="4.42578125" style="382"/>
    <col min="11264" max="11264" width="6" style="382" customWidth="1"/>
    <col min="11265" max="11265" width="20" style="382" customWidth="1"/>
    <col min="11266" max="11266" width="29.5703125" style="382" customWidth="1"/>
    <col min="11267" max="11267" width="9.85546875" style="382" bestFit="1" customWidth="1"/>
    <col min="11268" max="11268" width="15.42578125" style="382" customWidth="1"/>
    <col min="11269" max="11270" width="14.28515625" style="382" bestFit="1" customWidth="1"/>
    <col min="11271" max="11271" width="8.5703125" style="382" customWidth="1"/>
    <col min="11272" max="11272" width="21.5703125" style="382" bestFit="1" customWidth="1"/>
    <col min="11273" max="11273" width="9.140625" style="382" customWidth="1"/>
    <col min="11274" max="11274" width="11.7109375" style="382" customWidth="1"/>
    <col min="11275" max="11275" width="31.28515625" style="382" customWidth="1"/>
    <col min="11276" max="11518" width="9.140625" style="382" customWidth="1"/>
    <col min="11519" max="11519" width="4.42578125" style="382"/>
    <col min="11520" max="11520" width="6" style="382" customWidth="1"/>
    <col min="11521" max="11521" width="20" style="382" customWidth="1"/>
    <col min="11522" max="11522" width="29.5703125" style="382" customWidth="1"/>
    <col min="11523" max="11523" width="9.85546875" style="382" bestFit="1" customWidth="1"/>
    <col min="11524" max="11524" width="15.42578125" style="382" customWidth="1"/>
    <col min="11525" max="11526" width="14.28515625" style="382" bestFit="1" customWidth="1"/>
    <col min="11527" max="11527" width="8.5703125" style="382" customWidth="1"/>
    <col min="11528" max="11528" width="21.5703125" style="382" bestFit="1" customWidth="1"/>
    <col min="11529" max="11529" width="9.140625" style="382" customWidth="1"/>
    <col min="11530" max="11530" width="11.7109375" style="382" customWidth="1"/>
    <col min="11531" max="11531" width="31.28515625" style="382" customWidth="1"/>
    <col min="11532" max="11774" width="9.140625" style="382" customWidth="1"/>
    <col min="11775" max="11775" width="4.42578125" style="382"/>
    <col min="11776" max="11776" width="6" style="382" customWidth="1"/>
    <col min="11777" max="11777" width="20" style="382" customWidth="1"/>
    <col min="11778" max="11778" width="29.5703125" style="382" customWidth="1"/>
    <col min="11779" max="11779" width="9.85546875" style="382" bestFit="1" customWidth="1"/>
    <col min="11780" max="11780" width="15.42578125" style="382" customWidth="1"/>
    <col min="11781" max="11782" width="14.28515625" style="382" bestFit="1" customWidth="1"/>
    <col min="11783" max="11783" width="8.5703125" style="382" customWidth="1"/>
    <col min="11784" max="11784" width="21.5703125" style="382" bestFit="1" customWidth="1"/>
    <col min="11785" max="11785" width="9.140625" style="382" customWidth="1"/>
    <col min="11786" max="11786" width="11.7109375" style="382" customWidth="1"/>
    <col min="11787" max="11787" width="31.28515625" style="382" customWidth="1"/>
    <col min="11788" max="12030" width="9.140625" style="382" customWidth="1"/>
    <col min="12031" max="12031" width="4.42578125" style="382"/>
    <col min="12032" max="12032" width="6" style="382" customWidth="1"/>
    <col min="12033" max="12033" width="20" style="382" customWidth="1"/>
    <col min="12034" max="12034" width="29.5703125" style="382" customWidth="1"/>
    <col min="12035" max="12035" width="9.85546875" style="382" bestFit="1" customWidth="1"/>
    <col min="12036" max="12036" width="15.42578125" style="382" customWidth="1"/>
    <col min="12037" max="12038" width="14.28515625" style="382" bestFit="1" customWidth="1"/>
    <col min="12039" max="12039" width="8.5703125" style="382" customWidth="1"/>
    <col min="12040" max="12040" width="21.5703125" style="382" bestFit="1" customWidth="1"/>
    <col min="12041" max="12041" width="9.140625" style="382" customWidth="1"/>
    <col min="12042" max="12042" width="11.7109375" style="382" customWidth="1"/>
    <col min="12043" max="12043" width="31.28515625" style="382" customWidth="1"/>
    <col min="12044" max="12286" width="9.140625" style="382" customWidth="1"/>
    <col min="12287" max="12287" width="4.42578125" style="382"/>
    <col min="12288" max="12288" width="6" style="382" customWidth="1"/>
    <col min="12289" max="12289" width="20" style="382" customWidth="1"/>
    <col min="12290" max="12290" width="29.5703125" style="382" customWidth="1"/>
    <col min="12291" max="12291" width="9.85546875" style="382" bestFit="1" customWidth="1"/>
    <col min="12292" max="12292" width="15.42578125" style="382" customWidth="1"/>
    <col min="12293" max="12294" width="14.28515625" style="382" bestFit="1" customWidth="1"/>
    <col min="12295" max="12295" width="8.5703125" style="382" customWidth="1"/>
    <col min="12296" max="12296" width="21.5703125" style="382" bestFit="1" customWidth="1"/>
    <col min="12297" max="12297" width="9.140625" style="382" customWidth="1"/>
    <col min="12298" max="12298" width="11.7109375" style="382" customWidth="1"/>
    <col min="12299" max="12299" width="31.28515625" style="382" customWidth="1"/>
    <col min="12300" max="12542" width="9.140625" style="382" customWidth="1"/>
    <col min="12543" max="12543" width="4.42578125" style="382"/>
    <col min="12544" max="12544" width="6" style="382" customWidth="1"/>
    <col min="12545" max="12545" width="20" style="382" customWidth="1"/>
    <col min="12546" max="12546" width="29.5703125" style="382" customWidth="1"/>
    <col min="12547" max="12547" width="9.85546875" style="382" bestFit="1" customWidth="1"/>
    <col min="12548" max="12548" width="15.42578125" style="382" customWidth="1"/>
    <col min="12549" max="12550" width="14.28515625" style="382" bestFit="1" customWidth="1"/>
    <col min="12551" max="12551" width="8.5703125" style="382" customWidth="1"/>
    <col min="12552" max="12552" width="21.5703125" style="382" bestFit="1" customWidth="1"/>
    <col min="12553" max="12553" width="9.140625" style="382" customWidth="1"/>
    <col min="12554" max="12554" width="11.7109375" style="382" customWidth="1"/>
    <col min="12555" max="12555" width="31.28515625" style="382" customWidth="1"/>
    <col min="12556" max="12798" width="9.140625" style="382" customWidth="1"/>
    <col min="12799" max="12799" width="4.42578125" style="382"/>
    <col min="12800" max="12800" width="6" style="382" customWidth="1"/>
    <col min="12801" max="12801" width="20" style="382" customWidth="1"/>
    <col min="12802" max="12802" width="29.5703125" style="382" customWidth="1"/>
    <col min="12803" max="12803" width="9.85546875" style="382" bestFit="1" customWidth="1"/>
    <col min="12804" max="12804" width="15.42578125" style="382" customWidth="1"/>
    <col min="12805" max="12806" width="14.28515625" style="382" bestFit="1" customWidth="1"/>
    <col min="12807" max="12807" width="8.5703125" style="382" customWidth="1"/>
    <col min="12808" max="12808" width="21.5703125" style="382" bestFit="1" customWidth="1"/>
    <col min="12809" max="12809" width="9.140625" style="382" customWidth="1"/>
    <col min="12810" max="12810" width="11.7109375" style="382" customWidth="1"/>
    <col min="12811" max="12811" width="31.28515625" style="382" customWidth="1"/>
    <col min="12812" max="13054" width="9.140625" style="382" customWidth="1"/>
    <col min="13055" max="13055" width="4.42578125" style="382"/>
    <col min="13056" max="13056" width="6" style="382" customWidth="1"/>
    <col min="13057" max="13057" width="20" style="382" customWidth="1"/>
    <col min="13058" max="13058" width="29.5703125" style="382" customWidth="1"/>
    <col min="13059" max="13059" width="9.85546875" style="382" bestFit="1" customWidth="1"/>
    <col min="13060" max="13060" width="15.42578125" style="382" customWidth="1"/>
    <col min="13061" max="13062" width="14.28515625" style="382" bestFit="1" customWidth="1"/>
    <col min="13063" max="13063" width="8.5703125" style="382" customWidth="1"/>
    <col min="13064" max="13064" width="21.5703125" style="382" bestFit="1" customWidth="1"/>
    <col min="13065" max="13065" width="9.140625" style="382" customWidth="1"/>
    <col min="13066" max="13066" width="11.7109375" style="382" customWidth="1"/>
    <col min="13067" max="13067" width="31.28515625" style="382" customWidth="1"/>
    <col min="13068" max="13310" width="9.140625" style="382" customWidth="1"/>
    <col min="13311" max="13311" width="4.42578125" style="382"/>
    <col min="13312" max="13312" width="6" style="382" customWidth="1"/>
    <col min="13313" max="13313" width="20" style="382" customWidth="1"/>
    <col min="13314" max="13314" width="29.5703125" style="382" customWidth="1"/>
    <col min="13315" max="13315" width="9.85546875" style="382" bestFit="1" customWidth="1"/>
    <col min="13316" max="13316" width="15.42578125" style="382" customWidth="1"/>
    <col min="13317" max="13318" width="14.28515625" style="382" bestFit="1" customWidth="1"/>
    <col min="13319" max="13319" width="8.5703125" style="382" customWidth="1"/>
    <col min="13320" max="13320" width="21.5703125" style="382" bestFit="1" customWidth="1"/>
    <col min="13321" max="13321" width="9.140625" style="382" customWidth="1"/>
    <col min="13322" max="13322" width="11.7109375" style="382" customWidth="1"/>
    <col min="13323" max="13323" width="31.28515625" style="382" customWidth="1"/>
    <col min="13324" max="13566" width="9.140625" style="382" customWidth="1"/>
    <col min="13567" max="13567" width="4.42578125" style="382"/>
    <col min="13568" max="13568" width="6" style="382" customWidth="1"/>
    <col min="13569" max="13569" width="20" style="382" customWidth="1"/>
    <col min="13570" max="13570" width="29.5703125" style="382" customWidth="1"/>
    <col min="13571" max="13571" width="9.85546875" style="382" bestFit="1" customWidth="1"/>
    <col min="13572" max="13572" width="15.42578125" style="382" customWidth="1"/>
    <col min="13573" max="13574" width="14.28515625" style="382" bestFit="1" customWidth="1"/>
    <col min="13575" max="13575" width="8.5703125" style="382" customWidth="1"/>
    <col min="13576" max="13576" width="21.5703125" style="382" bestFit="1" customWidth="1"/>
    <col min="13577" max="13577" width="9.140625" style="382" customWidth="1"/>
    <col min="13578" max="13578" width="11.7109375" style="382" customWidth="1"/>
    <col min="13579" max="13579" width="31.28515625" style="382" customWidth="1"/>
    <col min="13580" max="13822" width="9.140625" style="382" customWidth="1"/>
    <col min="13823" max="13823" width="4.42578125" style="382"/>
    <col min="13824" max="13824" width="6" style="382" customWidth="1"/>
    <col min="13825" max="13825" width="20" style="382" customWidth="1"/>
    <col min="13826" max="13826" width="29.5703125" style="382" customWidth="1"/>
    <col min="13827" max="13827" width="9.85546875" style="382" bestFit="1" customWidth="1"/>
    <col min="13828" max="13828" width="15.42578125" style="382" customWidth="1"/>
    <col min="13829" max="13830" width="14.28515625" style="382" bestFit="1" customWidth="1"/>
    <col min="13831" max="13831" width="8.5703125" style="382" customWidth="1"/>
    <col min="13832" max="13832" width="21.5703125" style="382" bestFit="1" customWidth="1"/>
    <col min="13833" max="13833" width="9.140625" style="382" customWidth="1"/>
    <col min="13834" max="13834" width="11.7109375" style="382" customWidth="1"/>
    <col min="13835" max="13835" width="31.28515625" style="382" customWidth="1"/>
    <col min="13836" max="14078" width="9.140625" style="382" customWidth="1"/>
    <col min="14079" max="14079" width="4.42578125" style="382"/>
    <col min="14080" max="14080" width="6" style="382" customWidth="1"/>
    <col min="14081" max="14081" width="20" style="382" customWidth="1"/>
    <col min="14082" max="14082" width="29.5703125" style="382" customWidth="1"/>
    <col min="14083" max="14083" width="9.85546875" style="382" bestFit="1" customWidth="1"/>
    <col min="14084" max="14084" width="15.42578125" style="382" customWidth="1"/>
    <col min="14085" max="14086" width="14.28515625" style="382" bestFit="1" customWidth="1"/>
    <col min="14087" max="14087" width="8.5703125" style="382" customWidth="1"/>
    <col min="14088" max="14088" width="21.5703125" style="382" bestFit="1" customWidth="1"/>
    <col min="14089" max="14089" width="9.140625" style="382" customWidth="1"/>
    <col min="14090" max="14090" width="11.7109375" style="382" customWidth="1"/>
    <col min="14091" max="14091" width="31.28515625" style="382" customWidth="1"/>
    <col min="14092" max="14334" width="9.140625" style="382" customWidth="1"/>
    <col min="14335" max="14335" width="4.42578125" style="382"/>
    <col min="14336" max="14336" width="6" style="382" customWidth="1"/>
    <col min="14337" max="14337" width="20" style="382" customWidth="1"/>
    <col min="14338" max="14338" width="29.5703125" style="382" customWidth="1"/>
    <col min="14339" max="14339" width="9.85546875" style="382" bestFit="1" customWidth="1"/>
    <col min="14340" max="14340" width="15.42578125" style="382" customWidth="1"/>
    <col min="14341" max="14342" width="14.28515625" style="382" bestFit="1" customWidth="1"/>
    <col min="14343" max="14343" width="8.5703125" style="382" customWidth="1"/>
    <col min="14344" max="14344" width="21.5703125" style="382" bestFit="1" customWidth="1"/>
    <col min="14345" max="14345" width="9.140625" style="382" customWidth="1"/>
    <col min="14346" max="14346" width="11.7109375" style="382" customWidth="1"/>
    <col min="14347" max="14347" width="31.28515625" style="382" customWidth="1"/>
    <col min="14348" max="14590" width="9.140625" style="382" customWidth="1"/>
    <col min="14591" max="14591" width="4.42578125" style="382"/>
    <col min="14592" max="14592" width="6" style="382" customWidth="1"/>
    <col min="14593" max="14593" width="20" style="382" customWidth="1"/>
    <col min="14594" max="14594" width="29.5703125" style="382" customWidth="1"/>
    <col min="14595" max="14595" width="9.85546875" style="382" bestFit="1" customWidth="1"/>
    <col min="14596" max="14596" width="15.42578125" style="382" customWidth="1"/>
    <col min="14597" max="14598" width="14.28515625" style="382" bestFit="1" customWidth="1"/>
    <col min="14599" max="14599" width="8.5703125" style="382" customWidth="1"/>
    <col min="14600" max="14600" width="21.5703125" style="382" bestFit="1" customWidth="1"/>
    <col min="14601" max="14601" width="9.140625" style="382" customWidth="1"/>
    <col min="14602" max="14602" width="11.7109375" style="382" customWidth="1"/>
    <col min="14603" max="14603" width="31.28515625" style="382" customWidth="1"/>
    <col min="14604" max="14846" width="9.140625" style="382" customWidth="1"/>
    <col min="14847" max="14847" width="4.42578125" style="382"/>
    <col min="14848" max="14848" width="6" style="382" customWidth="1"/>
    <col min="14849" max="14849" width="20" style="382" customWidth="1"/>
    <col min="14850" max="14850" width="29.5703125" style="382" customWidth="1"/>
    <col min="14851" max="14851" width="9.85546875" style="382" bestFit="1" customWidth="1"/>
    <col min="14852" max="14852" width="15.42578125" style="382" customWidth="1"/>
    <col min="14853" max="14854" width="14.28515625" style="382" bestFit="1" customWidth="1"/>
    <col min="14855" max="14855" width="8.5703125" style="382" customWidth="1"/>
    <col min="14856" max="14856" width="21.5703125" style="382" bestFit="1" customWidth="1"/>
    <col min="14857" max="14857" width="9.140625" style="382" customWidth="1"/>
    <col min="14858" max="14858" width="11.7109375" style="382" customWidth="1"/>
    <col min="14859" max="14859" width="31.28515625" style="382" customWidth="1"/>
    <col min="14860" max="15102" width="9.140625" style="382" customWidth="1"/>
    <col min="15103" max="15103" width="4.42578125" style="382"/>
    <col min="15104" max="15104" width="6" style="382" customWidth="1"/>
    <col min="15105" max="15105" width="20" style="382" customWidth="1"/>
    <col min="15106" max="15106" width="29.5703125" style="382" customWidth="1"/>
    <col min="15107" max="15107" width="9.85546875" style="382" bestFit="1" customWidth="1"/>
    <col min="15108" max="15108" width="15.42578125" style="382" customWidth="1"/>
    <col min="15109" max="15110" width="14.28515625" style="382" bestFit="1" customWidth="1"/>
    <col min="15111" max="15111" width="8.5703125" style="382" customWidth="1"/>
    <col min="15112" max="15112" width="21.5703125" style="382" bestFit="1" customWidth="1"/>
    <col min="15113" max="15113" width="9.140625" style="382" customWidth="1"/>
    <col min="15114" max="15114" width="11.7109375" style="382" customWidth="1"/>
    <col min="15115" max="15115" width="31.28515625" style="382" customWidth="1"/>
    <col min="15116" max="15358" width="9.140625" style="382" customWidth="1"/>
    <col min="15359" max="15359" width="4.42578125" style="382"/>
    <col min="15360" max="15360" width="6" style="382" customWidth="1"/>
    <col min="15361" max="15361" width="20" style="382" customWidth="1"/>
    <col min="15362" max="15362" width="29.5703125" style="382" customWidth="1"/>
    <col min="15363" max="15363" width="9.85546875" style="382" bestFit="1" customWidth="1"/>
    <col min="15364" max="15364" width="15.42578125" style="382" customWidth="1"/>
    <col min="15365" max="15366" width="14.28515625" style="382" bestFit="1" customWidth="1"/>
    <col min="15367" max="15367" width="8.5703125" style="382" customWidth="1"/>
    <col min="15368" max="15368" width="21.5703125" style="382" bestFit="1" customWidth="1"/>
    <col min="15369" max="15369" width="9.140625" style="382" customWidth="1"/>
    <col min="15370" max="15370" width="11.7109375" style="382" customWidth="1"/>
    <col min="15371" max="15371" width="31.28515625" style="382" customWidth="1"/>
    <col min="15372" max="15614" width="9.140625" style="382" customWidth="1"/>
    <col min="15615" max="15615" width="4.42578125" style="382"/>
    <col min="15616" max="15616" width="6" style="382" customWidth="1"/>
    <col min="15617" max="15617" width="20" style="382" customWidth="1"/>
    <col min="15618" max="15618" width="29.5703125" style="382" customWidth="1"/>
    <col min="15619" max="15619" width="9.85546875" style="382" bestFit="1" customWidth="1"/>
    <col min="15620" max="15620" width="15.42578125" style="382" customWidth="1"/>
    <col min="15621" max="15622" width="14.28515625" style="382" bestFit="1" customWidth="1"/>
    <col min="15623" max="15623" width="8.5703125" style="382" customWidth="1"/>
    <col min="15624" max="15624" width="21.5703125" style="382" bestFit="1" customWidth="1"/>
    <col min="15625" max="15625" width="9.140625" style="382" customWidth="1"/>
    <col min="15626" max="15626" width="11.7109375" style="382" customWidth="1"/>
    <col min="15627" max="15627" width="31.28515625" style="382" customWidth="1"/>
    <col min="15628" max="15870" width="9.140625" style="382" customWidth="1"/>
    <col min="15871" max="15871" width="4.42578125" style="382"/>
    <col min="15872" max="15872" width="6" style="382" customWidth="1"/>
    <col min="15873" max="15873" width="20" style="382" customWidth="1"/>
    <col min="15874" max="15874" width="29.5703125" style="382" customWidth="1"/>
    <col min="15875" max="15875" width="9.85546875" style="382" bestFit="1" customWidth="1"/>
    <col min="15876" max="15876" width="15.42578125" style="382" customWidth="1"/>
    <col min="15877" max="15878" width="14.28515625" style="382" bestFit="1" customWidth="1"/>
    <col min="15879" max="15879" width="8.5703125" style="382" customWidth="1"/>
    <col min="15880" max="15880" width="21.5703125" style="382" bestFit="1" customWidth="1"/>
    <col min="15881" max="15881" width="9.140625" style="382" customWidth="1"/>
    <col min="15882" max="15882" width="11.7109375" style="382" customWidth="1"/>
    <col min="15883" max="15883" width="31.28515625" style="382" customWidth="1"/>
    <col min="15884" max="16126" width="9.140625" style="382" customWidth="1"/>
    <col min="16127" max="16127" width="4.42578125" style="382"/>
    <col min="16128" max="16128" width="6" style="382" customWidth="1"/>
    <col min="16129" max="16129" width="20" style="382" customWidth="1"/>
    <col min="16130" max="16130" width="29.5703125" style="382" customWidth="1"/>
    <col min="16131" max="16131" width="9.85546875" style="382" bestFit="1" customWidth="1"/>
    <col min="16132" max="16132" width="15.42578125" style="382" customWidth="1"/>
    <col min="16133" max="16134" width="14.28515625" style="382" bestFit="1" customWidth="1"/>
    <col min="16135" max="16135" width="8.5703125" style="382" customWidth="1"/>
    <col min="16136" max="16136" width="21.5703125" style="382" bestFit="1" customWidth="1"/>
    <col min="16137" max="16137" width="9.140625" style="382" customWidth="1"/>
    <col min="16138" max="16138" width="11.7109375" style="382" customWidth="1"/>
    <col min="16139" max="16139" width="31.28515625" style="382" customWidth="1"/>
    <col min="16140" max="16382" width="9.140625" style="382" customWidth="1"/>
    <col min="16383" max="16384" width="4.42578125" style="382"/>
  </cols>
  <sheetData>
    <row r="1" spans="1:11" s="448" customFormat="1" ht="20.25" customHeight="1" x14ac:dyDescent="0.3">
      <c r="A1" s="499"/>
      <c r="B1" s="505"/>
      <c r="C1" s="506"/>
      <c r="D1" s="507"/>
      <c r="E1" s="508"/>
      <c r="F1" s="509"/>
      <c r="G1" s="508"/>
      <c r="H1" s="508"/>
      <c r="I1" s="508"/>
      <c r="J1" s="510"/>
      <c r="K1" s="511" t="s">
        <v>10329</v>
      </c>
    </row>
    <row r="2" spans="1:11" s="448" customFormat="1" ht="18" customHeight="1" x14ac:dyDescent="0.3">
      <c r="A2" s="1382" t="s">
        <v>0</v>
      </c>
      <c r="B2" s="1382"/>
      <c r="C2" s="1382"/>
      <c r="D2" s="1382"/>
      <c r="E2" s="1382"/>
      <c r="F2" s="447"/>
      <c r="G2" s="1656" t="s">
        <v>1</v>
      </c>
      <c r="H2" s="1656"/>
      <c r="I2" s="1656"/>
      <c r="J2" s="1656"/>
      <c r="K2" s="1656"/>
    </row>
    <row r="3" spans="1:11" s="448" customFormat="1" ht="21" customHeight="1" x14ac:dyDescent="0.3">
      <c r="A3" s="1384" t="s">
        <v>2</v>
      </c>
      <c r="B3" s="1384"/>
      <c r="C3" s="1384"/>
      <c r="D3" s="1384"/>
      <c r="E3" s="1384"/>
      <c r="F3" s="380"/>
      <c r="G3" s="1657" t="s">
        <v>3</v>
      </c>
      <c r="H3" s="1657"/>
      <c r="I3" s="1657"/>
      <c r="J3" s="1657"/>
      <c r="K3" s="1657"/>
    </row>
    <row r="4" spans="1:11" ht="7.5" customHeight="1" x14ac:dyDescent="0.25">
      <c r="A4" s="384"/>
      <c r="B4" s="512"/>
      <c r="C4" s="513"/>
      <c r="D4" s="514"/>
      <c r="E4" s="514"/>
      <c r="F4" s="515"/>
      <c r="G4" s="514"/>
      <c r="H4" s="514"/>
      <c r="I4" s="514"/>
      <c r="J4" s="516"/>
      <c r="K4" s="517"/>
    </row>
    <row r="5" spans="1:11" ht="33" customHeight="1" x14ac:dyDescent="0.25">
      <c r="A5" s="1430" t="s">
        <v>10330</v>
      </c>
      <c r="B5" s="1430"/>
      <c r="C5" s="1430"/>
      <c r="D5" s="1430"/>
      <c r="E5" s="1430"/>
      <c r="F5" s="1430"/>
      <c r="G5" s="1430"/>
      <c r="H5" s="1430"/>
      <c r="I5" s="1430"/>
      <c r="J5" s="1430"/>
      <c r="K5" s="1430"/>
    </row>
    <row r="6" spans="1:11" ht="55.15" customHeight="1" x14ac:dyDescent="0.25">
      <c r="A6" s="1658" t="s">
        <v>10253</v>
      </c>
      <c r="B6" s="1658"/>
      <c r="C6" s="1658"/>
      <c r="D6" s="1658"/>
      <c r="E6" s="1658"/>
      <c r="F6" s="1658"/>
      <c r="G6" s="1658"/>
      <c r="H6" s="1658"/>
      <c r="I6" s="1658"/>
      <c r="J6" s="1658"/>
      <c r="K6" s="1658"/>
    </row>
    <row r="7" spans="1:11" ht="31.5" customHeight="1" x14ac:dyDescent="0.25">
      <c r="A7" s="1663"/>
      <c r="B7" s="1663"/>
      <c r="C7" s="1663"/>
      <c r="D7" s="1663"/>
      <c r="E7" s="1663"/>
      <c r="F7" s="1663"/>
      <c r="G7" s="1663"/>
      <c r="H7" s="1663"/>
      <c r="I7" s="1663"/>
      <c r="J7" s="1663"/>
      <c r="K7" s="1663"/>
    </row>
    <row r="8" spans="1:11" ht="22.5" customHeight="1" x14ac:dyDescent="0.25">
      <c r="A8" s="518"/>
      <c r="B8" s="519"/>
      <c r="C8" s="520"/>
      <c r="D8" s="452"/>
      <c r="E8" s="521"/>
      <c r="F8" s="522"/>
      <c r="G8" s="452"/>
      <c r="H8" s="521"/>
      <c r="I8" s="452"/>
      <c r="J8" s="1664" t="s">
        <v>10254</v>
      </c>
      <c r="K8" s="1664"/>
    </row>
    <row r="9" spans="1:11" ht="165" customHeight="1" x14ac:dyDescent="0.25">
      <c r="A9" s="523" t="s">
        <v>25</v>
      </c>
      <c r="B9" s="524" t="s">
        <v>10256</v>
      </c>
      <c r="C9" s="524" t="s">
        <v>10331</v>
      </c>
      <c r="D9" s="524" t="s">
        <v>60</v>
      </c>
      <c r="E9" s="524" t="s">
        <v>10332</v>
      </c>
      <c r="F9" s="525" t="s">
        <v>10333</v>
      </c>
      <c r="G9" s="524" t="s">
        <v>10334</v>
      </c>
      <c r="H9" s="524" t="s">
        <v>35</v>
      </c>
      <c r="I9" s="524" t="s">
        <v>10335</v>
      </c>
      <c r="J9" s="526" t="s">
        <v>10336</v>
      </c>
      <c r="K9" s="524" t="s">
        <v>10337</v>
      </c>
    </row>
    <row r="10" spans="1:11" s="534" customFormat="1" ht="21" customHeight="1" x14ac:dyDescent="0.25">
      <c r="A10" s="527" t="s">
        <v>10275</v>
      </c>
      <c r="B10" s="528" t="s">
        <v>10276</v>
      </c>
      <c r="C10" s="529" t="s">
        <v>10277</v>
      </c>
      <c r="D10" s="530" t="s">
        <v>10278</v>
      </c>
      <c r="E10" s="531" t="s">
        <v>10279</v>
      </c>
      <c r="F10" s="532" t="s">
        <v>10281</v>
      </c>
      <c r="G10" s="530" t="s">
        <v>10282</v>
      </c>
      <c r="H10" s="531" t="s">
        <v>10283</v>
      </c>
      <c r="I10" s="528" t="s">
        <v>10284</v>
      </c>
      <c r="J10" s="533" t="s">
        <v>10285</v>
      </c>
      <c r="K10" s="531" t="s">
        <v>10286</v>
      </c>
    </row>
    <row r="11" spans="1:11" s="534" customFormat="1" ht="50.25" hidden="1" customHeight="1" x14ac:dyDescent="0.25">
      <c r="A11" s="535">
        <v>1</v>
      </c>
      <c r="B11" s="536" t="str">
        <f>'[3]1. Nguyễn Thị Việt Trinh'!E8</f>
        <v>Bà Nguyễn Thị Việt Trinh</v>
      </c>
      <c r="C11" s="537"/>
      <c r="D11" s="538"/>
      <c r="E11" s="539"/>
      <c r="F11" s="540"/>
      <c r="G11" s="541"/>
      <c r="H11" s="542"/>
      <c r="I11" s="543"/>
      <c r="J11" s="533"/>
      <c r="K11" s="544" t="s">
        <v>10338</v>
      </c>
    </row>
    <row r="12" spans="1:11" s="534" customFormat="1" ht="50.25" hidden="1" customHeight="1" x14ac:dyDescent="0.25">
      <c r="A12" s="1659">
        <v>2</v>
      </c>
      <c r="B12" s="1660" t="str">
        <f>'[3]2. Mạc Thiện Nghĩa'!E8</f>
        <v>Hộ Bà Phạm Thị Phượng và Ông Mạc Thiện Nghĩa</v>
      </c>
      <c r="C12" s="537" t="str">
        <f>'[3]2. Mạc Thiện Nghĩa'!B34</f>
        <v>Thửa 221 tờ 180</v>
      </c>
      <c r="D12" s="538"/>
      <c r="E12" s="539"/>
      <c r="F12" s="540"/>
      <c r="G12" s="541"/>
      <c r="H12" s="542"/>
      <c r="I12" s="543"/>
      <c r="J12" s="1661" t="str">
        <f>'[3]2. Mạc Thiện Nghĩa'!A32</f>
        <v>III. NHÀ, VẬT KIẾN TRÚC: xây dựng năm 2010</v>
      </c>
      <c r="K12" s="545">
        <f>'[8]2.Hộ ông Đỗ Văn Thảo'!K22</f>
        <v>0</v>
      </c>
    </row>
    <row r="13" spans="1:11" s="534" customFormat="1" ht="50.25" hidden="1" customHeight="1" x14ac:dyDescent="0.25">
      <c r="A13" s="1659"/>
      <c r="B13" s="1660"/>
      <c r="C13" s="537" t="str">
        <f>'[3]2. Mạc Thiện Nghĩa'!B35</f>
        <v>Ao chứa nước có lát đáy, xây tô</v>
      </c>
      <c r="D13" s="538"/>
      <c r="E13" s="539"/>
      <c r="F13" s="540"/>
      <c r="G13" s="541"/>
      <c r="H13" s="542"/>
      <c r="I13" s="543"/>
      <c r="J13" s="1661"/>
      <c r="K13" s="545"/>
    </row>
    <row r="14" spans="1:11" s="534" customFormat="1" ht="133.9" hidden="1" customHeight="1" x14ac:dyDescent="0.25">
      <c r="A14" s="1659"/>
      <c r="B14" s="1660"/>
      <c r="C14" s="537" t="str">
        <f>'[3]2. Mạc Thiện Nghĩa'!B36</f>
        <v>Công đào (ao nuôi trồng thủy sản hoặc làm hầm chứa nước, ao do cải tạo từ lòng suối, từ đầm phá, từ hố bom để thành ao nuôi trồng thủy sản hoặc làm hầm chứa nước tưới)</v>
      </c>
      <c r="D14" s="538" t="str">
        <f>'[3]2. Mạc Thiện Nghĩa'!F36</f>
        <v>đồng/m3</v>
      </c>
      <c r="E14" s="539">
        <f>'[3]2. Mạc Thiện Nghĩa'!H36</f>
        <v>126</v>
      </c>
      <c r="F14" s="540">
        <f>'[3]2. Mạc Thiện Nghĩa'!G36</f>
        <v>42000</v>
      </c>
      <c r="G14" s="541">
        <f>'[3]2. Mạc Thiện Nghĩa'!I36</f>
        <v>1</v>
      </c>
      <c r="H14" s="542">
        <f>ROUND(G14*F14*E14,)</f>
        <v>5292000</v>
      </c>
      <c r="I14" s="543"/>
      <c r="J14" s="1661"/>
      <c r="K14" s="545">
        <f>'[3]2. Mạc Thiện Nghĩa'!K36</f>
        <v>0</v>
      </c>
    </row>
    <row r="15" spans="1:11" s="534" customFormat="1" ht="50.25" hidden="1" customHeight="1" x14ac:dyDescent="0.25">
      <c r="A15" s="1659"/>
      <c r="B15" s="1660"/>
      <c r="C15" s="537" t="str">
        <f>'[3]2. Mạc Thiện Nghĩa'!B37</f>
        <v>Nền xi măng dày 5cm</v>
      </c>
      <c r="D15" s="538" t="str">
        <f>'[3]2. Mạc Thiện Nghĩa'!F37</f>
        <v>m2</v>
      </c>
      <c r="E15" s="539">
        <f>'[3]2. Mạc Thiện Nghĩa'!H37</f>
        <v>42</v>
      </c>
      <c r="F15" s="540">
        <f>'[3]2. Mạc Thiện Nghĩa'!G37</f>
        <v>80000</v>
      </c>
      <c r="G15" s="541">
        <f>'[3]2. Mạc Thiện Nghĩa'!I37</f>
        <v>1</v>
      </c>
      <c r="H15" s="542">
        <f>ROUND(G15*F15*E15,)</f>
        <v>3360000</v>
      </c>
      <c r="I15" s="543"/>
      <c r="J15" s="1661"/>
      <c r="K15" s="545">
        <f>'[3]2. Mạc Thiện Nghĩa'!K37</f>
        <v>0</v>
      </c>
    </row>
    <row r="16" spans="1:11" s="534" customFormat="1" ht="50.25" hidden="1" customHeight="1" x14ac:dyDescent="0.25">
      <c r="A16" s="1659"/>
      <c r="B16" s="1660"/>
      <c r="C16" s="537" t="str">
        <f>'[3]2. Mạc Thiện Nghĩa'!B38</f>
        <v>Ao chứa nước có lát đáy, xây tô</v>
      </c>
      <c r="D16" s="538"/>
      <c r="E16" s="539"/>
      <c r="F16" s="540"/>
      <c r="G16" s="541"/>
      <c r="H16" s="542"/>
      <c r="I16" s="543"/>
      <c r="J16" s="1661"/>
      <c r="K16" s="545">
        <f>'[3]2. Mạc Thiện Nghĩa'!K38</f>
        <v>0</v>
      </c>
    </row>
    <row r="17" spans="1:11" s="534" customFormat="1" ht="119.45" hidden="1" customHeight="1" x14ac:dyDescent="0.25">
      <c r="A17" s="1659"/>
      <c r="B17" s="1660"/>
      <c r="C17" s="537" t="str">
        <f>'[3]2. Mạc Thiện Nghĩa'!B39</f>
        <v>Công đào (ao nuôi trồng thủy sản hoặc làm hầm chứa nước, ao do cải tạo từ lòng suối, từ đầm phá, từ hố bom để thành ao nuôi trồng thủy sản hoặc làm hầm chứa nước tưới)</v>
      </c>
      <c r="D17" s="538" t="str">
        <f>'[3]2. Mạc Thiện Nghĩa'!F39</f>
        <v>đồng/m3</v>
      </c>
      <c r="E17" s="539">
        <f>'[3]2. Mạc Thiện Nghĩa'!H39</f>
        <v>918.75</v>
      </c>
      <c r="F17" s="540">
        <f>'[3]2. Mạc Thiện Nghĩa'!G39</f>
        <v>42000</v>
      </c>
      <c r="G17" s="541">
        <f>'[3]2. Mạc Thiện Nghĩa'!I39</f>
        <v>1</v>
      </c>
      <c r="H17" s="542">
        <f>ROUND(G17*F17*E17,)</f>
        <v>38587500</v>
      </c>
      <c r="I17" s="543"/>
      <c r="J17" s="1661"/>
      <c r="K17" s="545">
        <f>'[3]2. Mạc Thiện Nghĩa'!K39</f>
        <v>0</v>
      </c>
    </row>
    <row r="18" spans="1:11" s="534" customFormat="1" ht="50.25" hidden="1" customHeight="1" x14ac:dyDescent="0.25">
      <c r="A18" s="1659"/>
      <c r="B18" s="1660"/>
      <c r="C18" s="537" t="str">
        <f>'[3]2. Mạc Thiện Nghĩa'!B40</f>
        <v>Nền xi măng dày 5cm</v>
      </c>
      <c r="D18" s="538" t="str">
        <f>'[3]2. Mạc Thiện Nghĩa'!F40</f>
        <v>m2</v>
      </c>
      <c r="E18" s="539">
        <f>'[3]2. Mạc Thiện Nghĩa'!H40</f>
        <v>183.75</v>
      </c>
      <c r="F18" s="540">
        <f>'[3]2. Mạc Thiện Nghĩa'!G40</f>
        <v>80000</v>
      </c>
      <c r="G18" s="541">
        <f>'[3]2. Mạc Thiện Nghĩa'!I40</f>
        <v>1</v>
      </c>
      <c r="H18" s="542">
        <f>ROUND(G18*F18*E18,)</f>
        <v>14700000</v>
      </c>
      <c r="I18" s="543"/>
      <c r="J18" s="1661"/>
      <c r="K18" s="545">
        <f>'[3]2. Mạc Thiện Nghĩa'!K40</f>
        <v>0</v>
      </c>
    </row>
    <row r="19" spans="1:11" s="534" customFormat="1" ht="50.25" hidden="1" customHeight="1" x14ac:dyDescent="0.25">
      <c r="A19" s="1659">
        <v>3</v>
      </c>
      <c r="B19" s="1660" t="str">
        <f>'[3]3. Hoàng Bảo Lâm'!E8</f>
        <v>Ông Hoàng Bảo Lâm nhận thừa kế quyền sử dụng đất của ông Hoàng Nầy và bà Bùi Thị Cúc</v>
      </c>
      <c r="C19" s="537" t="str">
        <f>'[3]3. Hoàng Bảo Lâm'!B36</f>
        <v>Thửa 50 tờ 205</v>
      </c>
      <c r="D19" s="538"/>
      <c r="E19" s="539"/>
      <c r="F19" s="540"/>
      <c r="G19" s="541"/>
      <c r="H19" s="542"/>
      <c r="I19" s="543"/>
      <c r="J19" s="1661" t="str">
        <f>'[3]3. Hoàng Bảo Lâm'!A34</f>
        <v>III. NHÀ, VẬT KIẾN TRÚC: xây dựng năm 2022</v>
      </c>
      <c r="K19" s="545"/>
    </row>
    <row r="20" spans="1:11" s="534" customFormat="1" ht="50.25" hidden="1" customHeight="1" x14ac:dyDescent="0.25">
      <c r="A20" s="1659"/>
      <c r="B20" s="1660"/>
      <c r="C20" s="537" t="str">
        <f>'[3]3. Hoàng Bảo Lâm'!B37</f>
        <v>Hàng rào lưới B40</v>
      </c>
      <c r="D20" s="538" t="str">
        <f>'[3]3. Hoàng Bảo Lâm'!F37</f>
        <v>m2</v>
      </c>
      <c r="E20" s="539">
        <f>'[3]3. Hoàng Bảo Lâm'!H37</f>
        <v>395.20000000000005</v>
      </c>
      <c r="F20" s="540">
        <f>'[3]3. Hoàng Bảo Lâm'!G37</f>
        <v>101000</v>
      </c>
      <c r="G20" s="541">
        <f>'[3]3. Hoàng Bảo Lâm'!I37</f>
        <v>0.8</v>
      </c>
      <c r="H20" s="542">
        <f t="shared" ref="H20:H25" si="0">ROUND(G20*F20*E20,)</f>
        <v>31932160</v>
      </c>
      <c r="I20" s="543"/>
      <c r="J20" s="1661"/>
      <c r="K20" s="545">
        <f>'[3]3. Hoàng Bảo Lâm'!K37</f>
        <v>0</v>
      </c>
    </row>
    <row r="21" spans="1:11" s="534" customFormat="1" ht="52.9" hidden="1" customHeight="1" x14ac:dyDescent="0.25">
      <c r="A21" s="1659"/>
      <c r="B21" s="1660"/>
      <c r="C21" s="537" t="str">
        <f>'[3]3. Hoàng Bảo Lâm'!B38</f>
        <v>Trụ bê tông cắm ranh hàng rào cao 1,2 đến 2,2m</v>
      </c>
      <c r="D21" s="538" t="str">
        <f>'[3]3. Hoàng Bảo Lâm'!F38</f>
        <v>trụ</v>
      </c>
      <c r="E21" s="539">
        <f>'[3]3. Hoàng Bảo Lâm'!H38</f>
        <v>62</v>
      </c>
      <c r="F21" s="540">
        <f>'[3]3. Hoàng Bảo Lâm'!G38</f>
        <v>58000</v>
      </c>
      <c r="G21" s="541">
        <f>'[3]3. Hoàng Bảo Lâm'!I38</f>
        <v>0.8</v>
      </c>
      <c r="H21" s="542">
        <f t="shared" si="0"/>
        <v>2876800</v>
      </c>
      <c r="I21" s="543"/>
      <c r="J21" s="1661"/>
      <c r="K21" s="545">
        <f>'[3]3. Hoàng Bảo Lâm'!K38</f>
        <v>0</v>
      </c>
    </row>
    <row r="22" spans="1:11" s="534" customFormat="1" ht="109.9" hidden="1" customHeight="1" x14ac:dyDescent="0.25">
      <c r="A22" s="1659"/>
      <c r="B22" s="1660"/>
      <c r="C22" s="537" t="str">
        <f>'[3]3. Hoàng Bảo Lâm'!B39</f>
        <v>Ống nhựa PVC D21</v>
      </c>
      <c r="D22" s="538" t="str">
        <f>'[3]3. Hoàng Bảo Lâm'!F39</f>
        <v>m</v>
      </c>
      <c r="E22" s="539">
        <f>'[3]3. Hoàng Bảo Lâm'!H39</f>
        <v>210</v>
      </c>
      <c r="F22" s="540">
        <f>'[3]3. Hoàng Bảo Lâm'!G39</f>
        <v>7100</v>
      </c>
      <c r="G22" s="541">
        <f>'[3]3. Hoàng Bảo Lâm'!I39</f>
        <v>0.8</v>
      </c>
      <c r="H22" s="542">
        <f t="shared" si="0"/>
        <v>1192800</v>
      </c>
      <c r="I22" s="543"/>
      <c r="J22" s="1661"/>
      <c r="K22" s="545" t="str">
        <f>'[3]3. Hoàng Bảo Lâm'!K39</f>
        <v>áp Ống nhựa uPVC D21x1.6mm
(922) Phụ lục 2- BÁO GIÁ VẬT LIỆU XÂY DỰNG TRÊN ĐỊA BÀN TỈNH ĐỒNG NAI THÁNG 1, THÁNG 2 NĂM 2026</v>
      </c>
    </row>
    <row r="23" spans="1:11" s="534" customFormat="1" ht="50.25" hidden="1" customHeight="1" x14ac:dyDescent="0.25">
      <c r="A23" s="1659"/>
      <c r="B23" s="1660"/>
      <c r="C23" s="537" t="str">
        <f>'[3]3. Hoàng Bảo Lâm'!B40</f>
        <v>Giếng khoan Ф 140, ống chống nhựa</v>
      </c>
      <c r="D23" s="538" t="str">
        <f>'[3]3. Hoàng Bảo Lâm'!F40</f>
        <v>mét</v>
      </c>
      <c r="E23" s="539">
        <f>'[3]3. Hoàng Bảo Lâm'!H40</f>
        <v>99</v>
      </c>
      <c r="F23" s="540">
        <f>'[3]3. Hoàng Bảo Lâm'!G40</f>
        <v>864000</v>
      </c>
      <c r="G23" s="541">
        <f>'[3]3. Hoàng Bảo Lâm'!I40</f>
        <v>0.8</v>
      </c>
      <c r="H23" s="542">
        <f t="shared" si="0"/>
        <v>68428800</v>
      </c>
      <c r="I23" s="543"/>
      <c r="J23" s="1661"/>
      <c r="K23" s="545">
        <f>'[3]3. Hoàng Bảo Lâm'!K40</f>
        <v>0</v>
      </c>
    </row>
    <row r="24" spans="1:11" s="534" customFormat="1" ht="119.45" hidden="1" customHeight="1" x14ac:dyDescent="0.25">
      <c r="A24" s="1659"/>
      <c r="B24" s="1660"/>
      <c r="C24" s="537" t="str">
        <f>'[3]3. Hoàng Bảo Lâm'!B41</f>
        <v xml:space="preserve">Dây điện nhôm 3.5mm2 </v>
      </c>
      <c r="D24" s="538" t="str">
        <f>'[3]3. Hoàng Bảo Lâm'!F41</f>
        <v>m</v>
      </c>
      <c r="E24" s="539">
        <f>'[3]3. Hoàng Bảo Lâm'!H41</f>
        <v>180</v>
      </c>
      <c r="F24" s="540">
        <f>'[3]3. Hoàng Bảo Lâm'!G41</f>
        <v>45610</v>
      </c>
      <c r="G24" s="541">
        <f>'[3]3. Hoàng Bảo Lâm'!I41</f>
        <v>0.8</v>
      </c>
      <c r="H24" s="542">
        <f t="shared" si="0"/>
        <v>6567840</v>
      </c>
      <c r="I24" s="543"/>
      <c r="J24" s="1661"/>
      <c r="K24" s="545" t="str">
        <f>'[3]3. Hoàng Bảo Lâm'!K41</f>
        <v>áp Dây điện LV-ABC - 3x35mm2 (0.6/1kV) 
(445) Phụ lục 2- BÁO GIÁ VẬT LIỆU XÂY DỰNG TRÊN ĐỊA BÀN TỈNH ĐỒNG NAI THÁNG 1, THÁNG 2 NĂM 2026</v>
      </c>
    </row>
    <row r="25" spans="1:11" s="534" customFormat="1" ht="50.25" hidden="1" customHeight="1" x14ac:dyDescent="0.25">
      <c r="A25" s="1659"/>
      <c r="B25" s="1660"/>
      <c r="C25" s="537" t="str">
        <f>'[3]3. Hoàng Bảo Lâm'!B42</f>
        <v>Trụ điện bằng ống sắt tráng kẽm D90</v>
      </c>
      <c r="D25" s="538" t="str">
        <f>'[3]3. Hoàng Bảo Lâm'!F42</f>
        <v>cái</v>
      </c>
      <c r="E25" s="539">
        <f>'[3]3. Hoàng Bảo Lâm'!H42</f>
        <v>13</v>
      </c>
      <c r="F25" s="540">
        <f>'[3]3. Hoàng Bảo Lâm'!G42</f>
        <v>864000</v>
      </c>
      <c r="G25" s="541">
        <f>'[3]3. Hoàng Bảo Lâm'!I42</f>
        <v>0.8</v>
      </c>
      <c r="H25" s="542">
        <f t="shared" si="0"/>
        <v>8985600</v>
      </c>
      <c r="I25" s="543"/>
      <c r="J25" s="1661"/>
      <c r="K25" s="545">
        <f>'[3]3. Hoàng Bảo Lâm'!K42</f>
        <v>0</v>
      </c>
    </row>
    <row r="26" spans="1:11" s="534" customFormat="1" ht="50.25" hidden="1" customHeight="1" x14ac:dyDescent="0.25">
      <c r="A26" s="1659"/>
      <c r="B26" s="1660"/>
      <c r="C26" s="537" t="str">
        <f>'[3]3. Hoàng Bảo Lâm'!B43</f>
        <v>Thửa 6 tờ 206</v>
      </c>
      <c r="D26" s="538"/>
      <c r="E26" s="539"/>
      <c r="F26" s="540"/>
      <c r="G26" s="541"/>
      <c r="H26" s="542"/>
      <c r="I26" s="543"/>
      <c r="J26" s="1661"/>
      <c r="K26" s="545">
        <f>'[3]3. Hoàng Bảo Lâm'!K43</f>
        <v>0</v>
      </c>
    </row>
    <row r="27" spans="1:11" s="534" customFormat="1" ht="50.25" hidden="1" customHeight="1" x14ac:dyDescent="0.25">
      <c r="A27" s="1659"/>
      <c r="B27" s="1660"/>
      <c r="C27" s="537" t="str">
        <f>'[3]3. Hoàng Bảo Lâm'!B44</f>
        <v>Giếng khoan Ф 140, ống chống nhựa</v>
      </c>
      <c r="D27" s="538" t="str">
        <f>'[3]3. Hoàng Bảo Lâm'!F44</f>
        <v>mét</v>
      </c>
      <c r="E27" s="539">
        <f>'[3]3. Hoàng Bảo Lâm'!H44</f>
        <v>120</v>
      </c>
      <c r="F27" s="540">
        <f>'[3]3. Hoàng Bảo Lâm'!G44</f>
        <v>864000</v>
      </c>
      <c r="G27" s="541">
        <f>'[3]3. Hoàng Bảo Lâm'!I44</f>
        <v>0.8</v>
      </c>
      <c r="H27" s="542">
        <f>ROUND(G27*F27*E27,)</f>
        <v>82944000</v>
      </c>
      <c r="I27" s="543"/>
      <c r="J27" s="1661"/>
      <c r="K27" s="545">
        <f>'[3]3. Hoàng Bảo Lâm'!K44</f>
        <v>0</v>
      </c>
    </row>
    <row r="28" spans="1:11" s="534" customFormat="1" ht="50.25" hidden="1" customHeight="1" x14ac:dyDescent="0.25">
      <c r="A28" s="546">
        <v>4</v>
      </c>
      <c r="B28" s="536" t="str">
        <f>'[3]4. Hồ Thị Chí'!E8</f>
        <v>Bà Hồ Thị Chí</v>
      </c>
      <c r="C28" s="537"/>
      <c r="D28" s="538"/>
      <c r="E28" s="539"/>
      <c r="F28" s="540"/>
      <c r="G28" s="541"/>
      <c r="H28" s="542"/>
      <c r="I28" s="543"/>
      <c r="J28" s="533"/>
      <c r="K28" s="544" t="s">
        <v>10338</v>
      </c>
    </row>
    <row r="29" spans="1:11" s="534" customFormat="1" ht="90" hidden="1" customHeight="1" x14ac:dyDescent="0.25">
      <c r="A29" s="546">
        <v>5</v>
      </c>
      <c r="B29" s="536" t="str">
        <f>'[3]5. Nguyễn Phú Kỉnh'!E8</f>
        <v>Ông Nguyễn Phú Kỉnh và bà Nguyễn Thị Thu Vân</v>
      </c>
      <c r="C29" s="537"/>
      <c r="D29" s="538"/>
      <c r="E29" s="539"/>
      <c r="F29" s="540"/>
      <c r="G29" s="541"/>
      <c r="H29" s="542"/>
      <c r="I29" s="543"/>
      <c r="J29" s="533"/>
      <c r="K29" s="544" t="s">
        <v>10338</v>
      </c>
    </row>
    <row r="30" spans="1:11" s="534" customFormat="1" ht="55.9" hidden="1" customHeight="1" x14ac:dyDescent="0.25">
      <c r="A30" s="546">
        <v>6</v>
      </c>
      <c r="B30" s="536" t="str">
        <f>'[3]6. Lê Quang Thanh'!E8</f>
        <v>Ông Lê Quang Thanh</v>
      </c>
      <c r="C30" s="537"/>
      <c r="D30" s="538"/>
      <c r="E30" s="539"/>
      <c r="F30" s="540"/>
      <c r="G30" s="541"/>
      <c r="H30" s="542"/>
      <c r="I30" s="543"/>
      <c r="J30" s="533"/>
      <c r="K30" s="544" t="s">
        <v>10338</v>
      </c>
    </row>
    <row r="31" spans="1:11" s="534" customFormat="1" ht="50.25" hidden="1" customHeight="1" x14ac:dyDescent="0.25">
      <c r="A31" s="1659">
        <v>7</v>
      </c>
      <c r="B31" s="1660" t="str">
        <f>'[3]7. Cao Duy Lương'!E8</f>
        <v>Ông Cao Duy Lương và bà Nguyễn Thị Thu Cúc</v>
      </c>
      <c r="C31" s="537" t="str">
        <f>'[3]7. Cao Duy Lương'!B36</f>
        <v>Trụ sắt tráng kẽm D90 cao 6m</v>
      </c>
      <c r="D31" s="538" t="str">
        <f>'[3]7. Cao Duy Lương'!F36</f>
        <v>trụ</v>
      </c>
      <c r="E31" s="539">
        <f>'[3]7. Cao Duy Lương'!H36</f>
        <v>3</v>
      </c>
      <c r="F31" s="540">
        <f>'[3]7. Cao Duy Lương'!G36</f>
        <v>864000</v>
      </c>
      <c r="G31" s="541">
        <f>'[3]7. Cao Duy Lương'!I36</f>
        <v>0.8</v>
      </c>
      <c r="H31" s="542">
        <f>ROUND(G31*F31*E31,)</f>
        <v>2073600</v>
      </c>
      <c r="I31" s="543"/>
      <c r="J31" s="1661" t="str">
        <f>'[3]7. Cao Duy Lương'!A34</f>
        <v>III. NHÀ, VẬT KIẾN TRÚC: xây dựng năm 2010; 2022</v>
      </c>
      <c r="K31" s="545" t="str">
        <f>'[3]7. Cao Duy Lương'!K36</f>
        <v>áp bằng trụ điện bằng ống sắt tráng kẽm D90</v>
      </c>
    </row>
    <row r="32" spans="1:11" s="534" customFormat="1" ht="50.25" hidden="1" customHeight="1" x14ac:dyDescent="0.25">
      <c r="A32" s="1659"/>
      <c r="B32" s="1660"/>
      <c r="C32" s="537" t="str">
        <f>'[3]7. Cao Duy Lương'!B37</f>
        <v>Giếng khoan Ф 140, ống chống nhựa</v>
      </c>
      <c r="D32" s="538" t="str">
        <f>'[3]7. Cao Duy Lương'!F37</f>
        <v>mét</v>
      </c>
      <c r="E32" s="539">
        <f>'[3]7. Cao Duy Lương'!H37</f>
        <v>97</v>
      </c>
      <c r="F32" s="540">
        <f>'[3]7. Cao Duy Lương'!G37</f>
        <v>864000</v>
      </c>
      <c r="G32" s="541">
        <f>'[3]7. Cao Duy Lương'!I37</f>
        <v>0.8</v>
      </c>
      <c r="H32" s="542">
        <f>ROUND(G32*F32*E32,)</f>
        <v>67046400</v>
      </c>
      <c r="I32" s="543"/>
      <c r="J32" s="1661"/>
      <c r="K32" s="545">
        <f>'[3]7. Cao Duy Lương'!K37</f>
        <v>0</v>
      </c>
    </row>
    <row r="33" spans="1:11" s="534" customFormat="1" ht="143.25" hidden="1" customHeight="1" x14ac:dyDescent="0.25">
      <c r="A33" s="1659"/>
      <c r="B33" s="1660"/>
      <c r="C33" s="537" t="str">
        <f>'[3]7. Cao Duy Lương'!B38</f>
        <v xml:space="preserve">Dây điện nhôm 3.5mm2 </v>
      </c>
      <c r="D33" s="538" t="str">
        <f>'[3]7. Cao Duy Lương'!F38</f>
        <v>m</v>
      </c>
      <c r="E33" s="539">
        <f>'[3]7. Cao Duy Lương'!H38</f>
        <v>70</v>
      </c>
      <c r="F33" s="540">
        <f>'[3]7. Cao Duy Lương'!G38</f>
        <v>45610</v>
      </c>
      <c r="G33" s="541">
        <f>'[3]7. Cao Duy Lương'!I38</f>
        <v>0.8</v>
      </c>
      <c r="H33" s="542">
        <f>ROUND(G33*F33*E33,)</f>
        <v>2554160</v>
      </c>
      <c r="I33" s="543"/>
      <c r="J33" s="1661"/>
      <c r="K33" s="545" t="str">
        <f>'[3]7. Cao Duy Lương'!K38</f>
        <v>áp Dây điện LV-ABC - 3x35mm2 (0.6/1kV) 
(445) Phụ lục 2- BÁO GIÁ VẬT LIỆU XÂY DỰNG TRÊN ĐỊA BÀN TỈNH ĐỒNG NAI THÁNG 1, THÁNG 2 NĂM 2026</v>
      </c>
    </row>
    <row r="34" spans="1:11" s="534" customFormat="1" ht="48" hidden="1" customHeight="1" x14ac:dyDescent="0.25">
      <c r="A34" s="1659"/>
      <c r="B34" s="1660"/>
      <c r="C34" s="537" t="str">
        <f>'[3]7. Cao Duy Lương'!B39</f>
        <v>Giếng khoan Ф 140, ống chống nhựa</v>
      </c>
      <c r="D34" s="538" t="str">
        <f>'[3]7. Cao Duy Lương'!F39</f>
        <v>mét</v>
      </c>
      <c r="E34" s="539">
        <f>'[3]7. Cao Duy Lương'!H39</f>
        <v>99</v>
      </c>
      <c r="F34" s="540">
        <f>'[3]7. Cao Duy Lương'!G39</f>
        <v>864000</v>
      </c>
      <c r="G34" s="541">
        <f>'[3]7. Cao Duy Lương'!I39</f>
        <v>0.8</v>
      </c>
      <c r="H34" s="542">
        <f>ROUND(G34*F34*E34,)</f>
        <v>68428800</v>
      </c>
      <c r="I34" s="543"/>
      <c r="J34" s="1661"/>
      <c r="K34" s="545">
        <f>'[3]7. Cao Duy Lương'!K39</f>
        <v>0</v>
      </c>
    </row>
    <row r="35" spans="1:11" s="534" customFormat="1" ht="65.45" hidden="1" customHeight="1" x14ac:dyDescent="0.25">
      <c r="A35" s="546">
        <v>8</v>
      </c>
      <c r="B35" s="536" t="str">
        <f>'[3]8. Nguyễn Thị Thuỷ'!E8</f>
        <v>Bà Nguyễn Thị Thuỷ và ông Lê Đình Nông</v>
      </c>
      <c r="C35" s="537"/>
      <c r="D35" s="538"/>
      <c r="E35" s="539"/>
      <c r="F35" s="540"/>
      <c r="G35" s="541"/>
      <c r="H35" s="542"/>
      <c r="I35" s="543"/>
      <c r="J35" s="533"/>
      <c r="K35" s="544" t="s">
        <v>10338</v>
      </c>
    </row>
    <row r="36" spans="1:11" s="534" customFormat="1" ht="65.45" hidden="1" customHeight="1" x14ac:dyDescent="0.25">
      <c r="A36" s="546">
        <v>9</v>
      </c>
      <c r="B36" s="536" t="str">
        <f>'[3]9. Trần Thị Dung'!E8</f>
        <v>Bà Trần Thị Dung</v>
      </c>
      <c r="C36" s="537"/>
      <c r="D36" s="538"/>
      <c r="E36" s="539"/>
      <c r="F36" s="540"/>
      <c r="G36" s="541"/>
      <c r="H36" s="542"/>
      <c r="I36" s="543"/>
      <c r="J36" s="533"/>
      <c r="K36" s="544" t="s">
        <v>10338</v>
      </c>
    </row>
    <row r="37" spans="1:11" s="534" customFormat="1" ht="65.45" hidden="1" customHeight="1" x14ac:dyDescent="0.25">
      <c r="A37" s="546">
        <v>10</v>
      </c>
      <c r="B37" s="536" t="str">
        <f>'[3]10. Nguyễn Ngọc Hoà'!E8</f>
        <v>Ông Nguyễn Ngọc Hoà</v>
      </c>
      <c r="C37" s="537"/>
      <c r="D37" s="538"/>
      <c r="E37" s="539"/>
      <c r="F37" s="540"/>
      <c r="G37" s="541"/>
      <c r="H37" s="542"/>
      <c r="I37" s="543"/>
      <c r="J37" s="533"/>
      <c r="K37" s="544" t="s">
        <v>10338</v>
      </c>
    </row>
    <row r="38" spans="1:11" s="534" customFormat="1" ht="65.45" hidden="1" customHeight="1" x14ac:dyDescent="0.25">
      <c r="A38" s="546">
        <v>11</v>
      </c>
      <c r="B38" s="536" t="str">
        <f>'[3]11. Nguyễn Văn Anh'!E8</f>
        <v>Ông Nguyễn Văn Anh</v>
      </c>
      <c r="C38" s="537"/>
      <c r="D38" s="538"/>
      <c r="E38" s="539"/>
      <c r="F38" s="540"/>
      <c r="G38" s="541"/>
      <c r="H38" s="542"/>
      <c r="I38" s="543"/>
      <c r="J38" s="533"/>
      <c r="K38" s="544" t="s">
        <v>10338</v>
      </c>
    </row>
    <row r="39" spans="1:11" s="534" customFormat="1" ht="144.75" hidden="1" customHeight="1" x14ac:dyDescent="0.25">
      <c r="A39" s="546">
        <v>12</v>
      </c>
      <c r="B39" s="536" t="str">
        <f>'[3]12. Phạm Khánh Long'!E8</f>
        <v>Ông Phạm Khánh Long và các đồng thừa kế QSDĐ của hộ ông Phạm Văn Quát</v>
      </c>
      <c r="C39" s="537"/>
      <c r="D39" s="538"/>
      <c r="E39" s="539"/>
      <c r="F39" s="540"/>
      <c r="G39" s="541"/>
      <c r="H39" s="542"/>
      <c r="I39" s="543"/>
      <c r="J39" s="533"/>
      <c r="K39" s="544" t="s">
        <v>10338</v>
      </c>
    </row>
    <row r="40" spans="1:11" s="534" customFormat="1" ht="50.25" hidden="1" customHeight="1" x14ac:dyDescent="0.25">
      <c r="A40" s="1662">
        <v>13</v>
      </c>
      <c r="B40" s="1660" t="str">
        <f>'[3]13 Nguyễn Chí Tâm'!E8</f>
        <v>Ông Nguyễn Chí Tâm - tài sản xây dựng trên thửa 48 tờ 193 (Bà Đỗ Thị Lạ nhận thừa kế QSDĐ hộ ông Nguyễn Văn Vĩnh)</v>
      </c>
      <c r="C40" s="537" t="str">
        <f>'[3]13 Nguyễn Chí Tâm'!B30</f>
        <v>Nhà 01 tầng kết cấu loại 1</v>
      </c>
      <c r="D40" s="547" t="s">
        <v>10172</v>
      </c>
      <c r="E40" s="539">
        <f>'[3]13 Nguyễn Chí Tâm'!H30</f>
        <v>78.224999999999994</v>
      </c>
      <c r="F40" s="540">
        <f>'[3]13 Nguyễn Chí Tâm'!G30</f>
        <v>4363000</v>
      </c>
      <c r="G40" s="541">
        <f>'[3]13 Nguyễn Chí Tâm'!I30</f>
        <v>1</v>
      </c>
      <c r="H40" s="542">
        <f>ROUND(G40*F40*E40,)</f>
        <v>341295675</v>
      </c>
      <c r="I40" s="543"/>
      <c r="J40" s="1661" t="str">
        <f>'[3]13 Nguyễn Chí Tâm'!A28</f>
        <v>I. NHÀ, VẬT KIẾN TRÚC: xây dựng năm 2011; 2014</v>
      </c>
      <c r="K40" s="545">
        <f>'[3]13 Nguyễn Chí Tâm'!K30</f>
        <v>0</v>
      </c>
    </row>
    <row r="41" spans="1:11" s="534" customFormat="1" ht="50.25" hidden="1" customHeight="1" x14ac:dyDescent="0.25">
      <c r="A41" s="1662"/>
      <c r="B41" s="1660"/>
      <c r="C41" s="537" t="str">
        <f>'[3]13 Nguyễn Chí Tâm'!B31</f>
        <v>Nhà kho</v>
      </c>
      <c r="D41" s="547" t="s">
        <v>10172</v>
      </c>
      <c r="E41" s="539">
        <f>'[3]13 Nguyễn Chí Tâm'!H31</f>
        <v>25.29</v>
      </c>
      <c r="F41" s="540">
        <f>'[3]13 Nguyễn Chí Tâm'!G31</f>
        <v>1854000</v>
      </c>
      <c r="G41" s="541">
        <f>'[3]13 Nguyễn Chí Tâm'!I31</f>
        <v>0.8</v>
      </c>
      <c r="H41" s="542">
        <f t="shared" ref="H41:H52" si="1">ROUND(G41*F41*E41,)</f>
        <v>37510128</v>
      </c>
      <c r="I41" s="543"/>
      <c r="J41" s="1661"/>
      <c r="K41" s="545">
        <f>'[3]13 Nguyễn Chí Tâm'!K31</f>
        <v>0</v>
      </c>
    </row>
    <row r="42" spans="1:11" s="534" customFormat="1" ht="51" hidden="1" customHeight="1" x14ac:dyDescent="0.25">
      <c r="A42" s="1662"/>
      <c r="B42" s="1660"/>
      <c r="C42" s="537" t="str">
        <f>'[3]13 Nguyễn Chí Tâm'!B32</f>
        <v>Mái che: mái tôn, khung cột sắt</v>
      </c>
      <c r="D42" s="547" t="s">
        <v>10172</v>
      </c>
      <c r="E42" s="539">
        <f>'[3]13 Nguyễn Chí Tâm'!H32</f>
        <v>147.06</v>
      </c>
      <c r="F42" s="540">
        <f>'[3]13 Nguyễn Chí Tâm'!G32</f>
        <v>720000</v>
      </c>
      <c r="G42" s="541">
        <f>'[3]13 Nguyễn Chí Tâm'!I32</f>
        <v>0.8</v>
      </c>
      <c r="H42" s="542">
        <f t="shared" si="1"/>
        <v>84706560</v>
      </c>
      <c r="I42" s="543"/>
      <c r="J42" s="1661"/>
      <c r="K42" s="545">
        <f>'[3]13 Nguyễn Chí Tâm'!K32</f>
        <v>0</v>
      </c>
    </row>
    <row r="43" spans="1:11" s="534" customFormat="1" ht="39" hidden="1" customHeight="1" x14ac:dyDescent="0.25">
      <c r="A43" s="1662"/>
      <c r="B43" s="1660"/>
      <c r="C43" s="537" t="str">
        <f>'[3]13 Nguyễn Chí Tâm'!B33</f>
        <v>Nền ciment dày 5cm</v>
      </c>
      <c r="D43" s="547" t="s">
        <v>10172</v>
      </c>
      <c r="E43" s="539">
        <f>'[3]13 Nguyễn Chí Tâm'!H33</f>
        <v>25.364999999999998</v>
      </c>
      <c r="F43" s="540">
        <f>'[3]13 Nguyễn Chí Tâm'!G33</f>
        <v>80000</v>
      </c>
      <c r="G43" s="541">
        <f>'[3]13 Nguyễn Chí Tâm'!I33</f>
        <v>0.8</v>
      </c>
      <c r="H43" s="542">
        <f t="shared" si="1"/>
        <v>1623360</v>
      </c>
      <c r="I43" s="543"/>
      <c r="J43" s="1661"/>
      <c r="K43" s="545">
        <f>'[3]13 Nguyễn Chí Tâm'!K33</f>
        <v>0</v>
      </c>
    </row>
    <row r="44" spans="1:11" s="534" customFormat="1" ht="51" hidden="1" customHeight="1" x14ac:dyDescent="0.25">
      <c r="A44" s="1662"/>
      <c r="B44" s="1660"/>
      <c r="C44" s="537" t="str">
        <f>'[3]13 Nguyễn Chí Tâm'!B34</f>
        <v>Trụ điện bằng ống sắt tráng kẽm D90</v>
      </c>
      <c r="D44" s="547" t="s">
        <v>10172</v>
      </c>
      <c r="E44" s="539">
        <f>'[3]13 Nguyễn Chí Tâm'!H34</f>
        <v>2</v>
      </c>
      <c r="F44" s="540">
        <f>'[3]13 Nguyễn Chí Tâm'!G34</f>
        <v>864000</v>
      </c>
      <c r="G44" s="541">
        <f>'[3]13 Nguyễn Chí Tâm'!I34</f>
        <v>0.8</v>
      </c>
      <c r="H44" s="542">
        <f t="shared" si="1"/>
        <v>1382400</v>
      </c>
      <c r="I44" s="543"/>
      <c r="J44" s="1661"/>
      <c r="K44" s="545">
        <f>'[3]13 Nguyễn Chí Tâm'!K34</f>
        <v>0</v>
      </c>
    </row>
    <row r="45" spans="1:11" s="534" customFormat="1" ht="37.9" hidden="1" customHeight="1" x14ac:dyDescent="0.25">
      <c r="A45" s="1662"/>
      <c r="B45" s="1660"/>
      <c r="C45" s="537" t="str">
        <f>'[3]13 Nguyễn Chí Tâm'!B35</f>
        <v>Nền lát gạch con sâu, gạch Terrazzo</v>
      </c>
      <c r="D45" s="547" t="s">
        <v>10172</v>
      </c>
      <c r="E45" s="539">
        <f>'[3]13 Nguyễn Chí Tâm'!H35</f>
        <v>102.85</v>
      </c>
      <c r="F45" s="540">
        <f>'[3]13 Nguyễn Chí Tâm'!G35</f>
        <v>288000</v>
      </c>
      <c r="G45" s="541">
        <f>'[3]13 Nguyễn Chí Tâm'!I35</f>
        <v>0.8</v>
      </c>
      <c r="H45" s="542">
        <f t="shared" si="1"/>
        <v>23696640</v>
      </c>
      <c r="I45" s="543"/>
      <c r="J45" s="1661"/>
      <c r="K45" s="545">
        <f>'[3]13 Nguyễn Chí Tâm'!K35</f>
        <v>0</v>
      </c>
    </row>
    <row r="46" spans="1:11" s="534" customFormat="1" ht="92.45" hidden="1" customHeight="1" x14ac:dyDescent="0.25">
      <c r="A46" s="1662"/>
      <c r="B46" s="1660"/>
      <c r="C46" s="537" t="str">
        <f>'[3]13 Nguyễn Chí Tâm'!B36</f>
        <v>Tường rào có móng đá chẻ, cột gạch, đà bằng BTCT; tường xây gạch dày 10cm không có tô trát</v>
      </c>
      <c r="D46" s="547" t="s">
        <v>10172</v>
      </c>
      <c r="E46" s="539">
        <f>'[3]13 Nguyễn Chí Tâm'!H36</f>
        <v>116.60000000000001</v>
      </c>
      <c r="F46" s="540">
        <f>'[3]13 Nguyễn Chí Tâm'!G36</f>
        <v>581000</v>
      </c>
      <c r="G46" s="541">
        <f>'[3]13 Nguyễn Chí Tâm'!I36</f>
        <v>0.8</v>
      </c>
      <c r="H46" s="542">
        <f t="shared" si="1"/>
        <v>54195680</v>
      </c>
      <c r="I46" s="543"/>
      <c r="J46" s="1661"/>
      <c r="K46" s="545" t="str">
        <f>'[3]13 Nguyễn Chí Tâm'!K36</f>
        <v>áp Tường rào có móng, cột, đà bằng BTCT; tường xây gạch dày 10cm có tô trát</v>
      </c>
    </row>
    <row r="47" spans="1:11" s="534" customFormat="1" ht="71.45" hidden="1" customHeight="1" x14ac:dyDescent="0.25">
      <c r="A47" s="1662"/>
      <c r="B47" s="1660"/>
      <c r="C47" s="537" t="str">
        <f>'[3]13 Nguyễn Chí Tâm'!B37</f>
        <v>Tường rào xây gạch có khung lưới B40 (không có tô, trát)</v>
      </c>
      <c r="D47" s="547" t="s">
        <v>10172</v>
      </c>
      <c r="E47" s="539">
        <f>'[3]13 Nguyễn Chí Tâm'!H37</f>
        <v>82.32</v>
      </c>
      <c r="F47" s="540">
        <f>'[3]13 Nguyễn Chí Tâm'!G37</f>
        <v>382000</v>
      </c>
      <c r="G47" s="541">
        <f>'[3]13 Nguyễn Chí Tâm'!I37</f>
        <v>0.8</v>
      </c>
      <c r="H47" s="542">
        <f t="shared" si="1"/>
        <v>25156992</v>
      </c>
      <c r="I47" s="543"/>
      <c r="J47" s="1661"/>
      <c r="K47" s="545" t="str">
        <f>'[3]13 Nguyễn Chí Tâm'!K37</f>
        <v>áp Tường rào xây gạch hoặc xây gạch có khung lưới B40 (có tô, trát)</v>
      </c>
    </row>
    <row r="48" spans="1:11" s="534" customFormat="1" ht="42" hidden="1" customHeight="1" x14ac:dyDescent="0.25">
      <c r="A48" s="1662"/>
      <c r="B48" s="1660"/>
      <c r="C48" s="537" t="str">
        <f>'[3]13 Nguyễn Chí Tâm'!B38</f>
        <v>Bồn hoa xây gạch</v>
      </c>
      <c r="D48" s="547" t="s">
        <v>10172</v>
      </c>
      <c r="E48" s="539">
        <f>'[3]13 Nguyễn Chí Tâm'!H38</f>
        <v>0.47099999999999997</v>
      </c>
      <c r="F48" s="540">
        <f>'[3]13 Nguyễn Chí Tâm'!G38</f>
        <v>432000</v>
      </c>
      <c r="G48" s="541">
        <f>'[3]13 Nguyễn Chí Tâm'!I38</f>
        <v>0.8</v>
      </c>
      <c r="H48" s="542">
        <f t="shared" si="1"/>
        <v>162778</v>
      </c>
      <c r="I48" s="543"/>
      <c r="J48" s="1661"/>
      <c r="K48" s="545">
        <f>'[3]13 Nguyễn Chí Tâm'!K38</f>
        <v>0</v>
      </c>
    </row>
    <row r="49" spans="1:11" s="534" customFormat="1" ht="83.25" hidden="1" customHeight="1" x14ac:dyDescent="0.25">
      <c r="A49" s="1662"/>
      <c r="B49" s="1660"/>
      <c r="C49" s="537" t="str">
        <f>'[3]13 Nguyễn Chí Tâm'!B39</f>
        <v>Hàng rào khung sắt + lưới b40</v>
      </c>
      <c r="D49" s="547" t="s">
        <v>10172</v>
      </c>
      <c r="E49" s="539">
        <f>'[3]13 Nguyễn Chí Tâm'!H39</f>
        <v>31.5</v>
      </c>
      <c r="F49" s="540">
        <f>'[3]13 Nguyễn Chí Tâm'!G39</f>
        <v>221000</v>
      </c>
      <c r="G49" s="541">
        <f>'[3]13 Nguyễn Chí Tâm'!I39</f>
        <v>0.8</v>
      </c>
      <c r="H49" s="542">
        <f t="shared" si="1"/>
        <v>5569200</v>
      </c>
      <c r="I49" s="543"/>
      <c r="J49" s="1661"/>
      <c r="K49" s="545" t="str">
        <f>'[3]13 Nguyễn Chí Tâm'!K39</f>
        <v>Tường rào xây gạch không tô trát hoặc rào khung lưới B40, trụ các loại có khung</v>
      </c>
    </row>
    <row r="50" spans="1:11" s="534" customFormat="1" ht="48" hidden="1" customHeight="1" x14ac:dyDescent="0.25">
      <c r="A50" s="1662"/>
      <c r="B50" s="1660"/>
      <c r="C50" s="537" t="str">
        <f>'[3]13 Nguyễn Chí Tâm'!B40</f>
        <v>Chuồng gà: mái tôn, khung sắt, nền đất, vách lưới B40</v>
      </c>
      <c r="D50" s="547" t="s">
        <v>10172</v>
      </c>
      <c r="E50" s="539">
        <f>'[3]13 Nguyễn Chí Tâm'!H40</f>
        <v>22.565000000000001</v>
      </c>
      <c r="F50" s="540">
        <f>'[3]13 Nguyễn Chí Tâm'!G40</f>
        <v>598000</v>
      </c>
      <c r="G50" s="541">
        <f>'[3]13 Nguyễn Chí Tâm'!I40</f>
        <v>0.8</v>
      </c>
      <c r="H50" s="542">
        <f t="shared" si="1"/>
        <v>10795096</v>
      </c>
      <c r="I50" s="543"/>
      <c r="J50" s="1661"/>
      <c r="K50" s="545" t="str">
        <f>'[3]13 Nguyễn Chí Tâm'!K40</f>
        <v>áp Chuồng bán kiên cố</v>
      </c>
    </row>
    <row r="51" spans="1:11" s="534" customFormat="1" ht="81" hidden="1" customHeight="1" x14ac:dyDescent="0.25">
      <c r="A51" s="1662"/>
      <c r="B51" s="1660"/>
      <c r="C51" s="537" t="str">
        <f>'[3]13 Nguyễn Chí Tâm'!B41</f>
        <v xml:space="preserve">Bồn Nước inox 700L </v>
      </c>
      <c r="D51" s="547" t="s">
        <v>10172</v>
      </c>
      <c r="E51" s="539">
        <f>'[3]13 Nguyễn Chí Tâm'!H41</f>
        <v>1</v>
      </c>
      <c r="F51" s="540">
        <f>'[3]13 Nguyễn Chí Tâm'!G41</f>
        <v>3430000</v>
      </c>
      <c r="G51" s="541">
        <f>'[3]13 Nguyễn Chí Tâm'!I41</f>
        <v>0.8</v>
      </c>
      <c r="H51" s="542">
        <f t="shared" si="1"/>
        <v>2744000</v>
      </c>
      <c r="I51" s="543"/>
      <c r="J51" s="1661"/>
      <c r="K51" s="545" t="str">
        <f>'[3]13 Nguyễn Chí Tâm'!K41</f>
        <v>tham khảo giá thị trường https://www.tdm.vn/bon-nuoc-inox-dai-thanh-700l-ngang.html</v>
      </c>
    </row>
    <row r="52" spans="1:11" s="534" customFormat="1" ht="70.150000000000006" hidden="1" customHeight="1" x14ac:dyDescent="0.25">
      <c r="A52" s="1662"/>
      <c r="B52" s="1660"/>
      <c r="C52" s="537" t="str">
        <f>'[3]13 Nguyễn Chí Tâm'!B42</f>
        <v>Đồng hồ điện chính</v>
      </c>
      <c r="D52" s="547" t="s">
        <v>10172</v>
      </c>
      <c r="E52" s="539">
        <f>'[3]13 Nguyễn Chí Tâm'!H42</f>
        <v>1</v>
      </c>
      <c r="F52" s="540">
        <f>'[3]13 Nguyễn Chí Tâm'!G42</f>
        <v>1500000</v>
      </c>
      <c r="G52" s="541">
        <f>'[3]13 Nguyễn Chí Tâm'!I42</f>
        <v>0.8</v>
      </c>
      <c r="H52" s="542">
        <f t="shared" si="1"/>
        <v>1200000</v>
      </c>
      <c r="I52" s="543"/>
      <c r="J52" s="1661"/>
      <c r="K52" s="545">
        <f>'[3]13 Nguyễn Chí Tâm'!K42</f>
        <v>0</v>
      </c>
    </row>
    <row r="53" spans="1:11" s="534" customFormat="1" ht="57.6" hidden="1" customHeight="1" x14ac:dyDescent="0.25">
      <c r="A53" s="546">
        <v>14</v>
      </c>
      <c r="B53" s="536" t="str">
        <f>'[3]14. Hoàng Thái Thanh'!E8</f>
        <v>Ông Hoàng Thái Thanh</v>
      </c>
      <c r="C53" s="537"/>
      <c r="D53" s="538"/>
      <c r="E53" s="539"/>
      <c r="F53" s="540"/>
      <c r="G53" s="541"/>
      <c r="H53" s="542"/>
      <c r="I53" s="543"/>
      <c r="J53" s="533"/>
      <c r="K53" s="544" t="s">
        <v>10338</v>
      </c>
    </row>
    <row r="54" spans="1:11" s="534" customFormat="1" ht="50.25" hidden="1" customHeight="1" x14ac:dyDescent="0.25">
      <c r="A54" s="1662">
        <v>15</v>
      </c>
      <c r="B54" s="1660" t="str">
        <f>'[3]15. Nguyễn Văn Đức'!E8</f>
        <v>Ông Nguyễn Văn Đức (là người đại diện của những người thừa kế quyền sử dụng đất)</v>
      </c>
      <c r="C54" s="537" t="str">
        <f>'[3]15. Nguyễn Văn Đức'!B31</f>
        <v>Nhà 01 tầng kết cấu loại 3</v>
      </c>
      <c r="D54" s="547" t="s">
        <v>10172</v>
      </c>
      <c r="E54" s="539">
        <f>'[3]15. Nguyễn Văn Đức'!H31</f>
        <v>47.43</v>
      </c>
      <c r="F54" s="540">
        <f>'[3]15. Nguyễn Văn Đức'!G31</f>
        <v>3489000</v>
      </c>
      <c r="G54" s="541">
        <f>'[3]15. Nguyễn Văn Đức'!I31</f>
        <v>1</v>
      </c>
      <c r="H54" s="542">
        <f>ROUND(G54*F54*E54,)</f>
        <v>165483270</v>
      </c>
      <c r="I54" s="543"/>
      <c r="J54" s="1661" t="str">
        <f>'[3]15. Nguyễn Văn Đức'!A29</f>
        <v>III. NHÀ, VẬT KIẾN TRÚC: xây dựng năm 2005</v>
      </c>
      <c r="K54" s="545">
        <f>'[3]15. Nguyễn Văn Đức'!K31</f>
        <v>0</v>
      </c>
    </row>
    <row r="55" spans="1:11" s="534" customFormat="1" ht="50.25" hidden="1" customHeight="1" x14ac:dyDescent="0.25">
      <c r="A55" s="1662"/>
      <c r="B55" s="1660"/>
      <c r="C55" s="537" t="str">
        <f>'[3]15. Nguyễn Văn Đức'!B32</f>
        <v>Nhà 01 tầng kết cấu loại 3</v>
      </c>
      <c r="D55" s="547" t="s">
        <v>10172</v>
      </c>
      <c r="E55" s="539">
        <f>'[3]15. Nguyễn Văn Đức'!H32</f>
        <v>26.009999999999998</v>
      </c>
      <c r="F55" s="540">
        <f>'[3]15. Nguyễn Văn Đức'!G32</f>
        <v>3489000</v>
      </c>
      <c r="G55" s="541">
        <f>'[3]15. Nguyễn Văn Đức'!I32</f>
        <v>1</v>
      </c>
      <c r="H55" s="542">
        <f>ROUND(G55*F55*E55,)</f>
        <v>90748890</v>
      </c>
      <c r="I55" s="543"/>
      <c r="J55" s="1661"/>
      <c r="K55" s="545">
        <f>'[3]15. Nguyễn Văn Đức'!K32</f>
        <v>0</v>
      </c>
    </row>
    <row r="56" spans="1:11" s="534" customFormat="1" ht="110.45" hidden="1" customHeight="1" x14ac:dyDescent="0.25">
      <c r="A56" s="1662"/>
      <c r="B56" s="1660"/>
      <c r="C56" s="537" t="str">
        <f>'[3]15. Nguyễn Văn Đức'!B33</f>
        <v>Trụ sắt tráng kẽm D90 cao 6m</v>
      </c>
      <c r="D56" s="538" t="str">
        <f>'[3]15. Nguyễn Văn Đức'!F33</f>
        <v>trụ</v>
      </c>
      <c r="E56" s="539">
        <f>'[3]15. Nguyễn Văn Đức'!H33</f>
        <v>2</v>
      </c>
      <c r="F56" s="540">
        <f>'[3]15. Nguyễn Văn Đức'!G33</f>
        <v>864000</v>
      </c>
      <c r="G56" s="541">
        <f>'[3]15. Nguyễn Văn Đức'!I33</f>
        <v>1</v>
      </c>
      <c r="H56" s="542">
        <f>ROUND(G56*F56*E56,)</f>
        <v>1728000</v>
      </c>
      <c r="I56" s="543"/>
      <c r="J56" s="1661"/>
      <c r="K56" s="545" t="str">
        <f>'[3]15. Nguyễn Văn Đức'!K33</f>
        <v>áp bằng trụ điện bằng ống sắt tráng kẽm D90</v>
      </c>
    </row>
    <row r="57" spans="1:11" s="534" customFormat="1" ht="57.6" hidden="1" customHeight="1" x14ac:dyDescent="0.25">
      <c r="A57" s="546">
        <v>16</v>
      </c>
      <c r="B57" s="536" t="str">
        <f>'[3]16. Trần Văn Quang'!E8</f>
        <v>Ông Trần Văn Quang</v>
      </c>
      <c r="C57" s="537"/>
      <c r="D57" s="538"/>
      <c r="E57" s="539"/>
      <c r="F57" s="540"/>
      <c r="G57" s="541"/>
      <c r="H57" s="542"/>
      <c r="I57" s="543"/>
      <c r="J57" s="533"/>
      <c r="K57" s="544" t="s">
        <v>10338</v>
      </c>
    </row>
    <row r="58" spans="1:11" s="534" customFormat="1" ht="57.6" hidden="1" customHeight="1" x14ac:dyDescent="0.25">
      <c r="A58" s="546">
        <v>17</v>
      </c>
      <c r="B58" s="536" t="str">
        <f>'[3]17. Trần Văn Sang'!E8</f>
        <v>Ông Trần Văn Sang và bà Nguyễn Thị Huệ</v>
      </c>
      <c r="C58" s="537"/>
      <c r="D58" s="538"/>
      <c r="E58" s="539"/>
      <c r="F58" s="540"/>
      <c r="G58" s="541"/>
      <c r="H58" s="542"/>
      <c r="I58" s="543"/>
      <c r="J58" s="533"/>
      <c r="K58" s="544" t="s">
        <v>10338</v>
      </c>
    </row>
    <row r="59" spans="1:11" s="534" customFormat="1" ht="142.9" hidden="1" customHeight="1" x14ac:dyDescent="0.25">
      <c r="A59" s="546">
        <v>18</v>
      </c>
      <c r="B59" s="536" t="str">
        <f>'[3]18. Trần Thị Tấn'!E8</f>
        <v>Bà Trần Thị Tấn</v>
      </c>
      <c r="C59" s="537" t="str">
        <f>'[3]18. Trần Thị Tấn'!B36</f>
        <v>Giếng khoan Ф 140, ống chống nhựa</v>
      </c>
      <c r="D59" s="547" t="str">
        <f>'[3]18. Trần Thị Tấn'!F36</f>
        <v>mét</v>
      </c>
      <c r="E59" s="539">
        <f>'[3]18. Trần Thị Tấn'!H36</f>
        <v>83</v>
      </c>
      <c r="F59" s="540">
        <f>'[3]18. Trần Thị Tấn'!G36</f>
        <v>864000</v>
      </c>
      <c r="G59" s="541">
        <f>'[3]18. Trần Thị Tấn'!I36</f>
        <v>0.8</v>
      </c>
      <c r="H59" s="548">
        <f>ROUND(G59*F59*E59,)</f>
        <v>57369600</v>
      </c>
      <c r="I59" s="543"/>
      <c r="J59" s="533" t="str">
        <f>'[3]18. Trần Thị Tấn'!A34</f>
        <v>III. NHÀ, VẬT KIẾN TRÚC: xây dựng năm 2023</v>
      </c>
      <c r="K59" s="545">
        <f>'[3]15. Nguyễn Văn Đức'!K35</f>
        <v>0</v>
      </c>
    </row>
    <row r="60" spans="1:11" s="534" customFormat="1" ht="50.25" hidden="1" customHeight="1" x14ac:dyDescent="0.25">
      <c r="A60" s="1662">
        <v>19</v>
      </c>
      <c r="B60" s="1660" t="str">
        <f>'[3]19. Nguyễn Xuân Cương'!E8</f>
        <v>Ông Nguyễn Xuân Cương và bà Lê Thị Thủy Tiên</v>
      </c>
      <c r="C60" s="536" t="str">
        <f>'[3]19. Nguyễn Xuân Cương'!B35</f>
        <v>Thửa 11 tờ 193</v>
      </c>
      <c r="D60" s="547"/>
      <c r="E60" s="539"/>
      <c r="F60" s="540"/>
      <c r="G60" s="541"/>
      <c r="H60" s="542"/>
      <c r="I60" s="543"/>
      <c r="J60" s="1661" t="str">
        <f>'[3]19. Nguyễn Xuân Cương'!A33</f>
        <v>III. NHÀ, VẬT KIẾN TRÚC: xây dựng năm 1993</v>
      </c>
      <c r="K60" s="545">
        <f>'[3]19. Nguyễn Xuân Cương'!K35</f>
        <v>0</v>
      </c>
    </row>
    <row r="61" spans="1:11" s="534" customFormat="1" ht="50.25" hidden="1" customHeight="1" x14ac:dyDescent="0.25">
      <c r="A61" s="1662"/>
      <c r="B61" s="1660"/>
      <c r="C61" s="537" t="str">
        <f>'[3]19. Nguyễn Xuân Cương'!B36</f>
        <v>Nhà tạm</v>
      </c>
      <c r="D61" s="547" t="str">
        <f>'[3]19. Nguyễn Xuân Cương'!F36</f>
        <v>m2</v>
      </c>
      <c r="E61" s="539">
        <f>'[3]19. Nguyễn Xuân Cương'!H36</f>
        <v>51.12</v>
      </c>
      <c r="F61" s="540">
        <f>'[3]19. Nguyễn Xuân Cương'!G36</f>
        <v>576000</v>
      </c>
      <c r="G61" s="541">
        <f>'[3]19. Nguyễn Xuân Cương'!I36</f>
        <v>1</v>
      </c>
      <c r="H61" s="542">
        <f>ROUND(G61*F61*E61,)</f>
        <v>29445120</v>
      </c>
      <c r="I61" s="543"/>
      <c r="J61" s="1661"/>
      <c r="K61" s="545">
        <f>'[3]19. Nguyễn Xuân Cương'!K36</f>
        <v>0</v>
      </c>
    </row>
    <row r="62" spans="1:11" s="534" customFormat="1" ht="51" hidden="1" customHeight="1" x14ac:dyDescent="0.25">
      <c r="A62" s="1662"/>
      <c r="B62" s="1660"/>
      <c r="C62" s="537" t="str">
        <f>'[3]19. Nguyễn Xuân Cương'!B37</f>
        <v>Nền ciment dày 5cm</v>
      </c>
      <c r="D62" s="547" t="str">
        <f>'[3]19. Nguyễn Xuân Cương'!F37</f>
        <v>m2</v>
      </c>
      <c r="E62" s="539">
        <f>'[3]19. Nguyễn Xuân Cương'!H37</f>
        <v>63.775000000000006</v>
      </c>
      <c r="F62" s="540">
        <f>'[3]19. Nguyễn Xuân Cương'!G37</f>
        <v>80000</v>
      </c>
      <c r="G62" s="541">
        <f>'[3]19. Nguyễn Xuân Cương'!I37</f>
        <v>1</v>
      </c>
      <c r="H62" s="542">
        <f>ROUND(G62*F62*E62,)</f>
        <v>5102000</v>
      </c>
      <c r="I62" s="543"/>
      <c r="J62" s="1661"/>
      <c r="K62" s="545">
        <f>'[3]19. Nguyễn Xuân Cương'!K37</f>
        <v>0</v>
      </c>
    </row>
    <row r="63" spans="1:11" s="534" customFormat="1" ht="39" hidden="1" customHeight="1" x14ac:dyDescent="0.25">
      <c r="A63" s="1662"/>
      <c r="B63" s="1660"/>
      <c r="C63" s="537" t="str">
        <f>'[3]19. Nguyễn Xuân Cương'!B38</f>
        <v>Nhà bán kiên cố</v>
      </c>
      <c r="D63" s="547" t="str">
        <f>'[3]19. Nguyễn Xuân Cương'!F38</f>
        <v>đồng/m2
 sàn</v>
      </c>
      <c r="E63" s="539">
        <f>'[3]19. Nguyễn Xuân Cương'!H38</f>
        <v>9.1499999999999986</v>
      </c>
      <c r="F63" s="540">
        <f>'[3]19. Nguyễn Xuân Cương'!G38</f>
        <v>1854000</v>
      </c>
      <c r="G63" s="541">
        <f>'[3]19. Nguyễn Xuân Cương'!I38</f>
        <v>1</v>
      </c>
      <c r="H63" s="542">
        <f t="shared" ref="H63:H68" si="2">ROUND(G63*F63*E63,)</f>
        <v>16964100</v>
      </c>
      <c r="I63" s="543"/>
      <c r="J63" s="1661"/>
      <c r="K63" s="545">
        <f>'[3]19. Nguyễn Xuân Cương'!K38</f>
        <v>0</v>
      </c>
    </row>
    <row r="64" spans="1:11" s="534" customFormat="1" ht="51" hidden="1" customHeight="1" x14ac:dyDescent="0.25">
      <c r="A64" s="1662"/>
      <c r="B64" s="1660"/>
      <c r="C64" s="537" t="str">
        <f>'[3]19. Nguyễn Xuân Cương'!B39</f>
        <v>Mái che: mái tôn, khung cột sắt</v>
      </c>
      <c r="D64" s="547" t="str">
        <f>'[3]19. Nguyễn Xuân Cương'!F39</f>
        <v>m2</v>
      </c>
      <c r="E64" s="539">
        <f>'[3]19. Nguyễn Xuân Cương'!H39</f>
        <v>9.2249999999999996</v>
      </c>
      <c r="F64" s="540">
        <f>'[3]19. Nguyễn Xuân Cương'!G39</f>
        <v>720000</v>
      </c>
      <c r="G64" s="541">
        <f>'[3]19. Nguyễn Xuân Cương'!I39</f>
        <v>1</v>
      </c>
      <c r="H64" s="542">
        <f t="shared" si="2"/>
        <v>6642000</v>
      </c>
      <c r="I64" s="543"/>
      <c r="J64" s="1661"/>
      <c r="K64" s="545">
        <f>'[3]19. Nguyễn Xuân Cương'!K39</f>
        <v>0</v>
      </c>
    </row>
    <row r="65" spans="1:11" s="534" customFormat="1" ht="72.75" hidden="1" customHeight="1" x14ac:dyDescent="0.25">
      <c r="A65" s="1662"/>
      <c r="B65" s="1660"/>
      <c r="C65" s="537" t="str">
        <f>'[3]19. Nguyễn Xuân Cương'!B40</f>
        <v xml:space="preserve">Tường  xây gạch không tô </v>
      </c>
      <c r="D65" s="547" t="str">
        <f>'[3]19. Nguyễn Xuân Cương'!F40</f>
        <v>đồng/m2</v>
      </c>
      <c r="E65" s="539">
        <f>'[3]19. Nguyễn Xuân Cương'!H40</f>
        <v>5.6</v>
      </c>
      <c r="F65" s="540">
        <f>'[3]19. Nguyễn Xuân Cương'!G40</f>
        <v>221000</v>
      </c>
      <c r="G65" s="541">
        <f>'[3]19. Nguyễn Xuân Cương'!I40</f>
        <v>1</v>
      </c>
      <c r="H65" s="542">
        <f t="shared" si="2"/>
        <v>1237600</v>
      </c>
      <c r="I65" s="543"/>
      <c r="J65" s="1661"/>
      <c r="K65" s="545" t="str">
        <f>'[3]19. Nguyễn Xuân Cương'!K40</f>
        <v>áp Tường rào xây gạch không tô trát hoặc rào khung lưới B40, trụ các loại có khung</v>
      </c>
    </row>
    <row r="66" spans="1:11" s="534" customFormat="1" ht="92.45" hidden="1" customHeight="1" x14ac:dyDescent="0.25">
      <c r="A66" s="1662"/>
      <c r="B66" s="1660"/>
      <c r="C66" s="537" t="str">
        <f>'[3]19. Nguyễn Xuân Cương'!B41</f>
        <v>Nhà Vệ sinh</v>
      </c>
      <c r="D66" s="547" t="str">
        <f>'[3]19. Nguyễn Xuân Cương'!F41</f>
        <v>đồng/m2
 sàn</v>
      </c>
      <c r="E66" s="539">
        <f>'[3]19. Nguyễn Xuân Cương'!H41</f>
        <v>2.8</v>
      </c>
      <c r="F66" s="540">
        <f>'[3]19. Nguyễn Xuân Cương'!G41</f>
        <v>1854000</v>
      </c>
      <c r="G66" s="541">
        <f>'[3]19. Nguyễn Xuân Cương'!I41</f>
        <v>1</v>
      </c>
      <c r="H66" s="542">
        <f t="shared" si="2"/>
        <v>5191200</v>
      </c>
      <c r="I66" s="543"/>
      <c r="J66" s="1661"/>
      <c r="K66" s="545">
        <f>'[3]19. Nguyễn Xuân Cương'!K41</f>
        <v>0</v>
      </c>
    </row>
    <row r="67" spans="1:11" s="534" customFormat="1" ht="71.45" hidden="1" customHeight="1" x14ac:dyDescent="0.25">
      <c r="A67" s="1662"/>
      <c r="B67" s="1660"/>
      <c r="C67" s="537" t="str">
        <f>'[3]19. Nguyễn Xuân Cương'!B42</f>
        <v>Hầm chứa thả bi phi 1m, lát đáy</v>
      </c>
      <c r="D67" s="547" t="str">
        <f>'[3]19. Nguyễn Xuân Cương'!F42</f>
        <v>m3</v>
      </c>
      <c r="E67" s="539">
        <f>'[3]19. Nguyễn Xuân Cương'!H42</f>
        <v>4.71</v>
      </c>
      <c r="F67" s="540">
        <f>'[3]19. Nguyễn Xuân Cương'!G42</f>
        <v>576000</v>
      </c>
      <c r="G67" s="541">
        <f>'[3]19. Nguyễn Xuân Cương'!I42</f>
        <v>1</v>
      </c>
      <c r="H67" s="542">
        <f t="shared" si="2"/>
        <v>2712960</v>
      </c>
      <c r="I67" s="543"/>
      <c r="J67" s="1661"/>
      <c r="K67" s="545" t="str">
        <f>'[3]19. Nguyễn Xuân Cương'!K42</f>
        <v>áp bằng Hồ chứa (hố phân, hầm cầu...) xây gạch, lát đáy</v>
      </c>
    </row>
    <row r="68" spans="1:11" s="534" customFormat="1" ht="105.75" hidden="1" customHeight="1" x14ac:dyDescent="0.25">
      <c r="A68" s="1662">
        <v>20</v>
      </c>
      <c r="B68" s="1660" t="str">
        <f>'[3]20. Nguyễn Thời Dũng'!E8</f>
        <v>Ông Nguyễn Thời Dũng cùng sử dụng đất với ông Hồ Quý</v>
      </c>
      <c r="C68" s="537" t="str">
        <f>'[3]20. Nguyễn Thời Dũng'!B31</f>
        <v xml:space="preserve">Hàng rào lưới nhựa </v>
      </c>
      <c r="D68" s="547" t="str">
        <f>'[3]20. Nguyễn Thời Dũng'!F31</f>
        <v>m</v>
      </c>
      <c r="E68" s="539">
        <f>'[3]20. Nguyễn Thời Dũng'!H31</f>
        <v>55</v>
      </c>
      <c r="F68" s="540">
        <f>'[3]20. Nguyễn Thời Dũng'!G31</f>
        <v>26000</v>
      </c>
      <c r="G68" s="541">
        <f>'[3]20. Nguyễn Thời Dũng'!I31</f>
        <v>0.8</v>
      </c>
      <c r="H68" s="542">
        <f t="shared" si="2"/>
        <v>1144000</v>
      </c>
      <c r="I68" s="543"/>
      <c r="J68" s="1661" t="str">
        <f>'[3]20. Nguyễn Thời Dũng'!A29</f>
        <v>III. NHÀ, VẬT KIẾN TRÚC: xây dựng năm 2024</v>
      </c>
      <c r="K68" s="545" t="str">
        <f>'[3]20. Nguyễn Thời Dũng'!K31</f>
        <v>tham khảo thị trường
https://www.lazada.vn/products/kho-cao-1m-12m15m-x-dai-1m-luoi-nhua-deo-nguyen-sinh-rao-vuon-lam-chuong-trai-chan-nuoi-ga-vit-i2654626400-s12963156476.html?</v>
      </c>
    </row>
    <row r="69" spans="1:11" s="534" customFormat="1" ht="50.25" hidden="1" customHeight="1" x14ac:dyDescent="0.25">
      <c r="A69" s="1662"/>
      <c r="B69" s="1660"/>
      <c r="C69" s="537" t="str">
        <f>'[3]20. Nguyễn Thời Dũng'!B32</f>
        <v>Trụ sắt tráng kẽm D91 cao 6m</v>
      </c>
      <c r="D69" s="547" t="str">
        <f>'[3]20. Nguyễn Thời Dũng'!F32</f>
        <v>trụ</v>
      </c>
      <c r="E69" s="539">
        <f>'[3]20. Nguyễn Thời Dũng'!H32</f>
        <v>1</v>
      </c>
      <c r="F69" s="540">
        <f>'[3]20. Nguyễn Thời Dũng'!G32</f>
        <v>864000</v>
      </c>
      <c r="G69" s="541">
        <f>'[3]20. Nguyễn Thời Dũng'!I32</f>
        <v>0.8</v>
      </c>
      <c r="H69" s="542">
        <f>ROUND(G69*F69*E69,)</f>
        <v>691200</v>
      </c>
      <c r="I69" s="543"/>
      <c r="J69" s="1661"/>
      <c r="K69" s="545" t="str">
        <f>'[3]20. Nguyễn Thời Dũng'!K32</f>
        <v>áp bằng trụ điện bằng ống sắt tráng kẽm D90</v>
      </c>
    </row>
    <row r="70" spans="1:11" s="534" customFormat="1" ht="51" hidden="1" customHeight="1" x14ac:dyDescent="0.25">
      <c r="A70" s="1662"/>
      <c r="B70" s="1660"/>
      <c r="C70" s="537" t="str">
        <f>'[3]20. Nguyễn Thời Dũng'!B33</f>
        <v>Trụ bê tông cắm ranh hàng rào cao 1,2 đến 2,2m</v>
      </c>
      <c r="D70" s="547" t="str">
        <f>'[3]20. Nguyễn Thời Dũng'!F33</f>
        <v>trụ</v>
      </c>
      <c r="E70" s="539">
        <f>'[3]20. Nguyễn Thời Dũng'!H33</f>
        <v>4</v>
      </c>
      <c r="F70" s="540">
        <f>'[3]20. Nguyễn Thời Dũng'!G33</f>
        <v>58000</v>
      </c>
      <c r="G70" s="541">
        <f>'[3]20. Nguyễn Thời Dũng'!I33</f>
        <v>0.8</v>
      </c>
      <c r="H70" s="542">
        <f>ROUND(G70*F70*E70,)</f>
        <v>185600</v>
      </c>
      <c r="I70" s="543"/>
      <c r="J70" s="1661"/>
      <c r="K70" s="545">
        <f>'[3]20. Nguyễn Thời Dũng'!K33</f>
        <v>0</v>
      </c>
    </row>
    <row r="71" spans="1:11" s="534" customFormat="1" ht="50.25" hidden="1" customHeight="1" x14ac:dyDescent="0.25">
      <c r="A71" s="1662">
        <v>21</v>
      </c>
      <c r="B71" s="1660" t="str">
        <f>'[3]21. Trinh Quang Tiến'!E8</f>
        <v>Ông Trịnh Quang Tiến và bà Lê Thị Thúy Nga</v>
      </c>
      <c r="C71" s="537" t="str">
        <f>'[3]21. Trinh Quang Tiến'!B31</f>
        <v>Nhà 01 tầng kết cấu loại 1</v>
      </c>
      <c r="D71" s="547" t="str">
        <f>'[3]21. Trinh Quang Tiến'!F31</f>
        <v>đồng/m2
 sàn</v>
      </c>
      <c r="E71" s="539">
        <f>'[3]21. Trinh Quang Tiến'!H31</f>
        <v>3.6549999999999998</v>
      </c>
      <c r="F71" s="540">
        <f>'[3]21. Trinh Quang Tiến'!G31</f>
        <v>4363000</v>
      </c>
      <c r="G71" s="541">
        <f>'[3]21. Trinh Quang Tiến'!I31</f>
        <v>1</v>
      </c>
      <c r="H71" s="542">
        <f>ROUND(G71*F71*E71,)</f>
        <v>15946765</v>
      </c>
      <c r="I71" s="543"/>
      <c r="J71" s="1661" t="str">
        <f>'[3]21. Trinh Quang Tiến'!A29</f>
        <v>III. NHÀ, VẬT KIẾN TRÚC: xây dựng năm 2005</v>
      </c>
      <c r="K71" s="545">
        <f>'[3]21. Trinh Quang Tiến'!K31</f>
        <v>0</v>
      </c>
    </row>
    <row r="72" spans="1:11" s="534" customFormat="1" ht="50.25" hidden="1" customHeight="1" x14ac:dyDescent="0.25">
      <c r="A72" s="1662"/>
      <c r="B72" s="1660"/>
      <c r="C72" s="537" t="str">
        <f>'[3]21. Trinh Quang Tiến'!B32</f>
        <v>Nhà 01 tầng kết cấu loại 1</v>
      </c>
      <c r="D72" s="547" t="str">
        <f>'[3]21. Trinh Quang Tiến'!F32</f>
        <v>đồng/m2
 sàn</v>
      </c>
      <c r="E72" s="539">
        <f>'[3]21. Trinh Quang Tiến'!H32</f>
        <v>20.209999999999997</v>
      </c>
      <c r="F72" s="540">
        <f>'[3]21. Trinh Quang Tiến'!G32</f>
        <v>4363000</v>
      </c>
      <c r="G72" s="541">
        <f>'[3]21. Trinh Quang Tiến'!I32</f>
        <v>1</v>
      </c>
      <c r="H72" s="542">
        <f>ROUND(G72*F72*E72,)</f>
        <v>88176230</v>
      </c>
      <c r="I72" s="543"/>
      <c r="J72" s="1661"/>
      <c r="K72" s="545">
        <f>'[3]21. Trinh Quang Tiến'!K32</f>
        <v>0</v>
      </c>
    </row>
    <row r="73" spans="1:11" s="534" customFormat="1" ht="51" hidden="1" customHeight="1" x14ac:dyDescent="0.25">
      <c r="A73" s="1662"/>
      <c r="B73" s="1660"/>
      <c r="C73" s="537" t="str">
        <f>'[3]21. Trinh Quang Tiến'!B33</f>
        <v>Hàng rào khung sắt + lưới b40</v>
      </c>
      <c r="D73" s="547" t="str">
        <f>'[3]21. Trinh Quang Tiến'!F33</f>
        <v>m2</v>
      </c>
      <c r="E73" s="539">
        <f>'[3]21. Trinh Quang Tiến'!H33</f>
        <v>7.43</v>
      </c>
      <c r="F73" s="540">
        <f>'[3]21. Trinh Quang Tiến'!G33</f>
        <v>221000</v>
      </c>
      <c r="G73" s="541">
        <f>'[3]21. Trinh Quang Tiến'!I33</f>
        <v>1</v>
      </c>
      <c r="H73" s="542">
        <f>ROUND(G73*F73*E73,)</f>
        <v>1642030</v>
      </c>
      <c r="I73" s="543"/>
      <c r="J73" s="1661"/>
      <c r="K73" s="545" t="str">
        <f>'[3]21. Trinh Quang Tiến'!K33</f>
        <v>Tường rào xây gạch không tô trát hoặc rào khung lưới B40, trụ các loại có khung</v>
      </c>
    </row>
    <row r="74" spans="1:11" s="534" customFormat="1" ht="39" hidden="1" customHeight="1" x14ac:dyDescent="0.25">
      <c r="A74" s="1662"/>
      <c r="B74" s="1660"/>
      <c r="C74" s="537" t="str">
        <f>'[3]21. Trinh Quang Tiến'!B34</f>
        <v>Nền ciment dày 5cm</v>
      </c>
      <c r="D74" s="547" t="str">
        <f>'[3]21. Trinh Quang Tiến'!F34</f>
        <v>m2</v>
      </c>
      <c r="E74" s="539">
        <f>'[3]21. Trinh Quang Tiến'!H34</f>
        <v>33.475000000000001</v>
      </c>
      <c r="F74" s="540">
        <f>'[3]21. Trinh Quang Tiến'!G34</f>
        <v>80000</v>
      </c>
      <c r="G74" s="541">
        <f>'[3]21. Trinh Quang Tiến'!I34</f>
        <v>1</v>
      </c>
      <c r="H74" s="542">
        <f t="shared" ref="H74:H88" si="3">ROUND(G74*F74*E74,)</f>
        <v>2678000</v>
      </c>
      <c r="I74" s="543"/>
      <c r="J74" s="1661"/>
      <c r="K74" s="545">
        <f>'[3]21. Trinh Quang Tiến'!K34</f>
        <v>0</v>
      </c>
    </row>
    <row r="75" spans="1:11" s="534" customFormat="1" ht="51" hidden="1" customHeight="1" x14ac:dyDescent="0.25">
      <c r="A75" s="1662"/>
      <c r="B75" s="1660"/>
      <c r="C75" s="537" t="str">
        <f>'[3]21. Trinh Quang Tiến'!B35</f>
        <v>Mái che: mái bạt, khung cột sắt</v>
      </c>
      <c r="D75" s="547" t="str">
        <f>'[3]21. Trinh Quang Tiến'!F35</f>
        <v>m2</v>
      </c>
      <c r="E75" s="539">
        <f>'[3]21. Trinh Quang Tiến'!H35</f>
        <v>18.025000000000002</v>
      </c>
      <c r="F75" s="540">
        <f>'[3]21. Trinh Quang Tiến'!G35</f>
        <v>259000</v>
      </c>
      <c r="G75" s="541">
        <f>'[3]21. Trinh Quang Tiến'!I35</f>
        <v>1</v>
      </c>
      <c r="H75" s="542">
        <f t="shared" si="3"/>
        <v>4668475</v>
      </c>
      <c r="I75" s="543"/>
      <c r="J75" s="1661"/>
      <c r="K75" s="545">
        <f>'[3]21. Trinh Quang Tiến'!K35</f>
        <v>0</v>
      </c>
    </row>
    <row r="76" spans="1:11" s="534" customFormat="1" ht="72.75" hidden="1" customHeight="1" x14ac:dyDescent="0.25">
      <c r="A76" s="1662"/>
      <c r="B76" s="1660"/>
      <c r="C76" s="537" t="str">
        <f>'[3]21. Trinh Quang Tiến'!B36</f>
        <v>Mái che: mái tôn, khung cột sắt</v>
      </c>
      <c r="D76" s="547" t="str">
        <f>'[3]21. Trinh Quang Tiến'!F36</f>
        <v>m2</v>
      </c>
      <c r="E76" s="539">
        <f>'[3]21. Trinh Quang Tiến'!H36</f>
        <v>20.085000000000001</v>
      </c>
      <c r="F76" s="540">
        <f>'[3]21. Trinh Quang Tiến'!G36</f>
        <v>720000</v>
      </c>
      <c r="G76" s="541">
        <f>'[3]21. Trinh Quang Tiến'!I36</f>
        <v>1</v>
      </c>
      <c r="H76" s="542">
        <f t="shared" si="3"/>
        <v>14461200</v>
      </c>
      <c r="I76" s="543"/>
      <c r="J76" s="1661"/>
      <c r="K76" s="545">
        <f>'[3]21. Trinh Quang Tiến'!K36</f>
        <v>0</v>
      </c>
    </row>
    <row r="77" spans="1:11" s="534" customFormat="1" ht="72.75" hidden="1" customHeight="1" x14ac:dyDescent="0.25">
      <c r="A77" s="1662"/>
      <c r="B77" s="1660"/>
      <c r="C77" s="537" t="str">
        <f>'[3]21. Trinh Quang Tiến'!B37</f>
        <v>Vách tôn + khung sắt</v>
      </c>
      <c r="D77" s="547" t="str">
        <f>'[3]21. Trinh Quang Tiến'!F37</f>
        <v>m2</v>
      </c>
      <c r="E77" s="539">
        <f>'[3]21. Trinh Quang Tiến'!H37</f>
        <v>29.700000000000003</v>
      </c>
      <c r="F77" s="540">
        <f>'[3]21. Trinh Quang Tiến'!G37</f>
        <v>259000</v>
      </c>
      <c r="G77" s="541">
        <f>'[3]21. Trinh Quang Tiến'!I37</f>
        <v>1</v>
      </c>
      <c r="H77" s="542">
        <f t="shared" si="3"/>
        <v>7692300</v>
      </c>
      <c r="I77" s="543"/>
      <c r="J77" s="1661"/>
      <c r="K77" s="545" t="str">
        <f>'[3]21. Trinh Quang Tiến'!K37</f>
        <v>áp bằng mái che</v>
      </c>
    </row>
    <row r="78" spans="1:11" s="534" customFormat="1" ht="72.75" hidden="1" customHeight="1" x14ac:dyDescent="0.25">
      <c r="A78" s="1662"/>
      <c r="B78" s="1660"/>
      <c r="C78" s="537" t="str">
        <f>'[3]21. Trinh Quang Tiến'!B38</f>
        <v>Cổng sắt kiên cố</v>
      </c>
      <c r="D78" s="547" t="str">
        <f>'[3]21. Trinh Quang Tiến'!F38</f>
        <v>m2</v>
      </c>
      <c r="E78" s="539">
        <f>'[3]21. Trinh Quang Tiến'!H38</f>
        <v>11.0725</v>
      </c>
      <c r="F78" s="540">
        <f>'[3]21. Trinh Quang Tiến'!G38</f>
        <v>1008000</v>
      </c>
      <c r="G78" s="541">
        <f>'[3]21. Trinh Quang Tiến'!I38</f>
        <v>1</v>
      </c>
      <c r="H78" s="542">
        <f t="shared" si="3"/>
        <v>11161080</v>
      </c>
      <c r="I78" s="543"/>
      <c r="J78" s="1661"/>
      <c r="K78" s="545">
        <f>'[3]21. Trinh Quang Tiến'!K38</f>
        <v>0</v>
      </c>
    </row>
    <row r="79" spans="1:11" s="534" customFormat="1" ht="72.75" hidden="1" customHeight="1" x14ac:dyDescent="0.25">
      <c r="A79" s="1662"/>
      <c r="B79" s="1660"/>
      <c r="C79" s="537" t="str">
        <f>'[3]21. Trinh Quang Tiến'!B39</f>
        <v>Nền ciment dày 5cm</v>
      </c>
      <c r="D79" s="547" t="str">
        <f>'[3]21. Trinh Quang Tiến'!F39</f>
        <v>m2</v>
      </c>
      <c r="E79" s="539">
        <f>'[3]21. Trinh Quang Tiến'!H39</f>
        <v>7.7700000000000005</v>
      </c>
      <c r="F79" s="540">
        <f>'[3]21. Trinh Quang Tiến'!G39</f>
        <v>80000</v>
      </c>
      <c r="G79" s="541">
        <f>'[3]21. Trinh Quang Tiến'!I39</f>
        <v>1</v>
      </c>
      <c r="H79" s="542">
        <f t="shared" si="3"/>
        <v>621600</v>
      </c>
      <c r="I79" s="543"/>
      <c r="J79" s="1661"/>
      <c r="K79" s="545">
        <f>'[3]21. Trinh Quang Tiến'!K39</f>
        <v>0</v>
      </c>
    </row>
    <row r="80" spans="1:11" s="534" customFormat="1" ht="72.75" hidden="1" customHeight="1" x14ac:dyDescent="0.25">
      <c r="A80" s="1662"/>
      <c r="B80" s="1660"/>
      <c r="C80" s="537" t="str">
        <f>'[3]21. Trinh Quang Tiến'!B40</f>
        <v>Trụ xây gạch</v>
      </c>
      <c r="D80" s="547" t="str">
        <f>'[3]21. Trinh Quang Tiến'!F40</f>
        <v>m3</v>
      </c>
      <c r="E80" s="539">
        <f>'[3]21. Trinh Quang Tiến'!H40</f>
        <v>9.375E-2</v>
      </c>
      <c r="F80" s="540">
        <f>'[3]21. Trinh Quang Tiến'!G40</f>
        <v>1798000</v>
      </c>
      <c r="G80" s="541">
        <f>'[3]21. Trinh Quang Tiến'!I40</f>
        <v>1</v>
      </c>
      <c r="H80" s="542">
        <f t="shared" si="3"/>
        <v>168563</v>
      </c>
      <c r="I80" s="543"/>
      <c r="J80" s="1661"/>
      <c r="K80" s="545">
        <f>'[3]21. Trinh Quang Tiến'!K40</f>
        <v>0</v>
      </c>
    </row>
    <row r="81" spans="1:11" s="534" customFormat="1" ht="110.25" hidden="1" customHeight="1" x14ac:dyDescent="0.25">
      <c r="A81" s="1662"/>
      <c r="B81" s="1660"/>
      <c r="C81" s="537" t="str">
        <f>'[3]21. Trinh Quang Tiến'!B41</f>
        <v>CP điện</v>
      </c>
      <c r="D81" s="547" t="str">
        <f>'[3]21. Trinh Quang Tiến'!F41</f>
        <v>cái</v>
      </c>
      <c r="E81" s="539">
        <f>'[3]21. Trinh Quang Tiến'!H41</f>
        <v>1</v>
      </c>
      <c r="F81" s="540">
        <f>'[3]21. Trinh Quang Tiến'!G41</f>
        <v>818300</v>
      </c>
      <c r="G81" s="541">
        <f>'[3]21. Trinh Quang Tiến'!I41</f>
        <v>1</v>
      </c>
      <c r="H81" s="542">
        <f t="shared" si="3"/>
        <v>818300</v>
      </c>
      <c r="I81" s="543"/>
      <c r="J81" s="1661"/>
      <c r="K81" s="545" t="str">
        <f>'[3]21. Trinh Quang Tiến'!K41</f>
        <v>Tham khảo giá thị trường https://thietbidiennanoco.vn/rccb-panasonic-25a-2p-bbdr22530hv/</v>
      </c>
    </row>
    <row r="82" spans="1:11" s="534" customFormat="1" ht="122.25" hidden="1" customHeight="1" x14ac:dyDescent="0.25">
      <c r="A82" s="1662"/>
      <c r="B82" s="1660"/>
      <c r="C82" s="537" t="str">
        <f>'[3]21. Trinh Quang Tiến'!B42</f>
        <v>Ống nhựa PVC D27</v>
      </c>
      <c r="D82" s="547" t="str">
        <f>'[3]21. Trinh Quang Tiến'!F42</f>
        <v>m</v>
      </c>
      <c r="E82" s="539">
        <f>'[3]21. Trinh Quang Tiến'!H42</f>
        <v>10</v>
      </c>
      <c r="F82" s="540">
        <f>'[3]21. Trinh Quang Tiến'!G42</f>
        <v>10100</v>
      </c>
      <c r="G82" s="541">
        <f>'[3]21. Trinh Quang Tiến'!I42</f>
        <v>1</v>
      </c>
      <c r="H82" s="542">
        <f t="shared" si="3"/>
        <v>101000</v>
      </c>
      <c r="I82" s="543"/>
      <c r="J82" s="1661"/>
      <c r="K82" s="545" t="str">
        <f>'[3]21. Trinh Quang Tiến'!K42</f>
        <v>áp Ống nhựa uPVC D27x1.8mm
(923) Phụ lục 2- BÁO GIÁ VẬT LIỆU XÂY DỰNG TRÊN ĐỊA BÀN TỈNH ĐỒNG NAI THÁNG 1, THÁNG 2 NĂM 2026</v>
      </c>
    </row>
    <row r="83" spans="1:11" s="534" customFormat="1" ht="40.5" hidden="1" customHeight="1" x14ac:dyDescent="0.25">
      <c r="A83" s="1662"/>
      <c r="B83" s="1660"/>
      <c r="C83" s="537" t="str">
        <f>'[3]21. Trinh Quang Tiến'!B43</f>
        <v>Đồng hồ điện chính</v>
      </c>
      <c r="D83" s="547" t="str">
        <f>'[3]21. Trinh Quang Tiến'!F43</f>
        <v>cái</v>
      </c>
      <c r="E83" s="539">
        <f>'[3]21. Trinh Quang Tiến'!H43</f>
        <v>1</v>
      </c>
      <c r="F83" s="540">
        <f>'[3]21. Trinh Quang Tiến'!G43</f>
        <v>1500000</v>
      </c>
      <c r="G83" s="541">
        <f>'[3]21. Trinh Quang Tiến'!I43</f>
        <v>1</v>
      </c>
      <c r="H83" s="542">
        <f t="shared" si="3"/>
        <v>1500000</v>
      </c>
      <c r="I83" s="543"/>
      <c r="J83" s="1661"/>
      <c r="K83" s="545">
        <f>'[3]21. Trinh Quang Tiến'!K43</f>
        <v>0</v>
      </c>
    </row>
    <row r="84" spans="1:11" s="534" customFormat="1" ht="40.5" hidden="1" customHeight="1" x14ac:dyDescent="0.25">
      <c r="A84" s="1662">
        <v>22</v>
      </c>
      <c r="B84" s="1660" t="str">
        <f>'[3]22. Bà Đậu Thị Khẩn'!E8</f>
        <v>Bà Đậu Thị Khẩn</v>
      </c>
      <c r="C84" s="537" t="str">
        <f>'[3]22. Bà Đậu Thị Khẩn'!B38</f>
        <v>Nhà bán kiên cố</v>
      </c>
      <c r="D84" s="547" t="str">
        <f>'[3]22. Bà Đậu Thị Khẩn'!F38</f>
        <v>đồng/m2
 sàn</v>
      </c>
      <c r="E84" s="539">
        <f>'[3]22. Bà Đậu Thị Khẩn'!H38</f>
        <v>76.254999999999995</v>
      </c>
      <c r="F84" s="540">
        <f>'[3]22. Bà Đậu Thị Khẩn'!G38</f>
        <v>1854000</v>
      </c>
      <c r="G84" s="541">
        <f>'[3]22. Bà Đậu Thị Khẩn'!I38</f>
        <v>0.8</v>
      </c>
      <c r="H84" s="542">
        <f t="shared" si="3"/>
        <v>113101416</v>
      </c>
      <c r="I84" s="543"/>
      <c r="J84" s="1661" t="str">
        <f>'[3]22. Bà Đậu Thị Khẩn'!A36</f>
        <v>III. NHÀ, VẬT KIẾN TRÚC: xây dựng năm 2024</v>
      </c>
      <c r="K84" s="545">
        <f>'[3]22. Bà Đậu Thị Khẩn'!K38</f>
        <v>0</v>
      </c>
    </row>
    <row r="85" spans="1:11" s="534" customFormat="1" ht="60.75" hidden="1" customHeight="1" x14ac:dyDescent="0.25">
      <c r="A85" s="1662"/>
      <c r="B85" s="1660"/>
      <c r="C85" s="537" t="str">
        <f>'[3]22. Bà Đậu Thị Khẩn'!B39</f>
        <v>Mái che: mái tôn, khung cột sắt</v>
      </c>
      <c r="D85" s="547" t="str">
        <f>'[3]22. Bà Đậu Thị Khẩn'!F39</f>
        <v>m2</v>
      </c>
      <c r="E85" s="539">
        <f>'[3]22. Bà Đậu Thị Khẩn'!H39</f>
        <v>32</v>
      </c>
      <c r="F85" s="540">
        <f>'[3]22. Bà Đậu Thị Khẩn'!G39</f>
        <v>720000</v>
      </c>
      <c r="G85" s="541">
        <f>'[3]22. Bà Đậu Thị Khẩn'!I39</f>
        <v>0.8</v>
      </c>
      <c r="H85" s="542">
        <f t="shared" si="3"/>
        <v>18432000</v>
      </c>
      <c r="I85" s="543"/>
      <c r="J85" s="1661"/>
      <c r="K85" s="545">
        <f>'[3]22. Bà Đậu Thị Khẩn'!K39</f>
        <v>0</v>
      </c>
    </row>
    <row r="86" spans="1:11" s="534" customFormat="1" ht="39.75" hidden="1" customHeight="1" x14ac:dyDescent="0.25">
      <c r="A86" s="1662"/>
      <c r="B86" s="1660"/>
      <c r="C86" s="537" t="str">
        <f>'[3]22. Bà Đậu Thị Khẩn'!B40</f>
        <v>Nền xi măng dày 5cm</v>
      </c>
      <c r="D86" s="547" t="str">
        <f>'[3]22. Bà Đậu Thị Khẩn'!F40</f>
        <v>m2</v>
      </c>
      <c r="E86" s="539">
        <f>'[3]22. Bà Đậu Thị Khẩn'!H40</f>
        <v>27.599999999999998</v>
      </c>
      <c r="F86" s="540">
        <f>'[3]22. Bà Đậu Thị Khẩn'!G40</f>
        <v>80000</v>
      </c>
      <c r="G86" s="541">
        <f>'[3]22. Bà Đậu Thị Khẩn'!I40</f>
        <v>0.8</v>
      </c>
      <c r="H86" s="542">
        <f t="shared" si="3"/>
        <v>1766400</v>
      </c>
      <c r="I86" s="543"/>
      <c r="J86" s="1661"/>
      <c r="K86" s="545">
        <f>'[3]22. Bà Đậu Thị Khẩn'!K40</f>
        <v>0</v>
      </c>
    </row>
    <row r="87" spans="1:11" s="534" customFormat="1" ht="50.25" hidden="1" customHeight="1" x14ac:dyDescent="0.25">
      <c r="A87" s="1662"/>
      <c r="B87" s="1660"/>
      <c r="C87" s="537" t="str">
        <f>'[3]22. Bà Đậu Thị Khẩn'!B41</f>
        <v>Giếng khoan Ф 140, ống chống nhựa</v>
      </c>
      <c r="D87" s="547" t="str">
        <f>'[3]22. Bà Đậu Thị Khẩn'!F41</f>
        <v>mét</v>
      </c>
      <c r="E87" s="539">
        <f>'[3]22. Bà Đậu Thị Khẩn'!H41</f>
        <v>51</v>
      </c>
      <c r="F87" s="540">
        <f>'[3]22. Bà Đậu Thị Khẩn'!G41</f>
        <v>864000</v>
      </c>
      <c r="G87" s="541">
        <f>'[3]22. Bà Đậu Thị Khẩn'!I41</f>
        <v>0.8</v>
      </c>
      <c r="H87" s="542">
        <f t="shared" si="3"/>
        <v>35251200</v>
      </c>
      <c r="I87" s="543"/>
      <c r="J87" s="1661"/>
      <c r="K87" s="545">
        <f>'[3]22. Bà Đậu Thị Khẩn'!K41</f>
        <v>0</v>
      </c>
    </row>
    <row r="88" spans="1:11" s="534" customFormat="1" ht="51" hidden="1" customHeight="1" x14ac:dyDescent="0.25">
      <c r="A88" s="1662"/>
      <c r="B88" s="1660"/>
      <c r="C88" s="537" t="str">
        <f>'[3]22. Bà Đậu Thị Khẩn'!B42</f>
        <v>Giếng khoan Ф 140, ống chống nhựa</v>
      </c>
      <c r="D88" s="547" t="str">
        <f>'[3]22. Bà Đậu Thị Khẩn'!F42</f>
        <v>mét</v>
      </c>
      <c r="E88" s="539">
        <f>'[3]22. Bà Đậu Thị Khẩn'!H42</f>
        <v>67</v>
      </c>
      <c r="F88" s="540">
        <f>'[3]22. Bà Đậu Thị Khẩn'!G42</f>
        <v>864000</v>
      </c>
      <c r="G88" s="541">
        <f>'[3]22. Bà Đậu Thị Khẩn'!I42</f>
        <v>0.8</v>
      </c>
      <c r="H88" s="542">
        <f t="shared" si="3"/>
        <v>46310400</v>
      </c>
      <c r="I88" s="543"/>
      <c r="J88" s="1661"/>
      <c r="K88" s="545">
        <f>'[3]22. Bà Đậu Thị Khẩn'!K42</f>
        <v>0</v>
      </c>
    </row>
    <row r="89" spans="1:11" s="534" customFormat="1" ht="104.25" hidden="1" customHeight="1" x14ac:dyDescent="0.25">
      <c r="A89" s="546">
        <v>23</v>
      </c>
      <c r="B89" s="536" t="str">
        <f>'[3]23. Châu Thị Ái Nữ'!E8</f>
        <v>Bà Châu Thị Ái Nữ và các đồng thừa kế QSDĐ của ông Trần Thanh Minh</v>
      </c>
      <c r="C89" s="537"/>
      <c r="D89" s="538"/>
      <c r="E89" s="539"/>
      <c r="F89" s="540"/>
      <c r="G89" s="541"/>
      <c r="H89" s="542"/>
      <c r="I89" s="543"/>
      <c r="J89" s="533"/>
      <c r="K89" s="544" t="s">
        <v>10338</v>
      </c>
    </row>
    <row r="90" spans="1:11" s="534" customFormat="1" ht="50.25" hidden="1" customHeight="1" x14ac:dyDescent="0.25">
      <c r="A90" s="1662">
        <v>24</v>
      </c>
      <c r="B90" s="1660" t="str">
        <f>'[3]24. Nguyễn Xuân Vinh'!E8</f>
        <v>Ông Nguyễn Xuân Vinh cùng sử dụng đất với bà Nguyễn Thị Thiên Nhạn</v>
      </c>
      <c r="C90" s="536" t="str">
        <f>'[3]24. Nguyễn Xuân Vinh'!B31</f>
        <v>Tài sản của ông Nguyễn Văn Vinh</v>
      </c>
      <c r="D90" s="547"/>
      <c r="E90" s="539"/>
      <c r="F90" s="540"/>
      <c r="G90" s="541"/>
      <c r="H90" s="542"/>
      <c r="I90" s="543"/>
      <c r="J90" s="1661" t="str">
        <f>'[3]24. Nguyễn Xuân Vinh'!A29</f>
        <v xml:space="preserve">III. NHÀ, VẬT KIẾN TRÚC ; xây dựng 2025; 2010 </v>
      </c>
      <c r="K90" s="545"/>
    </row>
    <row r="91" spans="1:11" s="534" customFormat="1" ht="50.25" hidden="1" customHeight="1" x14ac:dyDescent="0.25">
      <c r="A91" s="1662"/>
      <c r="B91" s="1660"/>
      <c r="C91" s="537" t="str">
        <f>'[3]24. Nguyễn Xuân Vinh'!B32</f>
        <v>Nhà 01 tầng kết cấu loại 4</v>
      </c>
      <c r="D91" s="547" t="str">
        <f>'[3]24. Nguyễn Xuân Vinh'!F32</f>
        <v>đồng/m2
 sàn</v>
      </c>
      <c r="E91" s="539">
        <f>'[3]24. Nguyễn Xuân Vinh'!H32</f>
        <v>3.8249999999999997</v>
      </c>
      <c r="F91" s="540">
        <f>'[3]24. Nguyễn Xuân Vinh'!G32</f>
        <v>3054000</v>
      </c>
      <c r="G91" s="541">
        <f>'[3]24. Nguyễn Xuân Vinh'!I32</f>
        <v>1</v>
      </c>
      <c r="H91" s="542">
        <f>ROUND(G91*F91*E91,)</f>
        <v>11681550</v>
      </c>
      <c r="I91" s="543"/>
      <c r="J91" s="1661"/>
      <c r="K91" s="545">
        <f>'[3]24. Nguyễn Xuân Vinh'!K32</f>
        <v>0</v>
      </c>
    </row>
    <row r="92" spans="1:11" s="534" customFormat="1" ht="51" hidden="1" customHeight="1" x14ac:dyDescent="0.25">
      <c r="A92" s="1662"/>
      <c r="B92" s="1660"/>
      <c r="C92" s="537" t="str">
        <f>'[3]24. Nguyễn Xuân Vinh'!B33</f>
        <v>Nhà 01 tầng kết cấu loại 4</v>
      </c>
      <c r="D92" s="547" t="str">
        <f>'[3]24. Nguyễn Xuân Vinh'!F33</f>
        <v>đồng/m2
 sàn</v>
      </c>
      <c r="E92" s="539">
        <f>'[3]24. Nguyễn Xuân Vinh'!H33</f>
        <v>13.725000000000001</v>
      </c>
      <c r="F92" s="540">
        <f>'[3]24. Nguyễn Xuân Vinh'!G33</f>
        <v>3054000</v>
      </c>
      <c r="G92" s="541">
        <f>'[3]24. Nguyễn Xuân Vinh'!I33</f>
        <v>1</v>
      </c>
      <c r="H92" s="542">
        <f>ROUND(G92*F92*E92,)</f>
        <v>41916150</v>
      </c>
      <c r="I92" s="543"/>
      <c r="J92" s="1661"/>
      <c r="K92" s="545">
        <f>'[3]24. Nguyễn Xuân Vinh'!K33</f>
        <v>0</v>
      </c>
    </row>
    <row r="93" spans="1:11" s="534" customFormat="1" ht="39" hidden="1" customHeight="1" x14ac:dyDescent="0.25">
      <c r="A93" s="1662"/>
      <c r="B93" s="1660"/>
      <c r="C93" s="537" t="str">
        <f>'[3]24. Nguyễn Xuân Vinh'!B34</f>
        <v>Mái che: mái tôn, khung cột sắt</v>
      </c>
      <c r="D93" s="547" t="str">
        <f>'[3]24. Nguyễn Xuân Vinh'!F34</f>
        <v>m2</v>
      </c>
      <c r="E93" s="539">
        <f>'[3]24. Nguyễn Xuân Vinh'!H34</f>
        <v>8.5500000000000007</v>
      </c>
      <c r="F93" s="540">
        <f>'[3]24. Nguyễn Xuân Vinh'!G34</f>
        <v>720000</v>
      </c>
      <c r="G93" s="541">
        <f>'[3]24. Nguyễn Xuân Vinh'!I34</f>
        <v>1</v>
      </c>
      <c r="H93" s="542">
        <f t="shared" ref="H93:H122" si="4">ROUND(G93*F93*E93,)</f>
        <v>6156000</v>
      </c>
      <c r="I93" s="543"/>
      <c r="J93" s="1661"/>
      <c r="K93" s="545">
        <f>'[3]24. Nguyễn Xuân Vinh'!K34</f>
        <v>0</v>
      </c>
    </row>
    <row r="94" spans="1:11" s="534" customFormat="1" ht="51" hidden="1" customHeight="1" x14ac:dyDescent="0.25">
      <c r="A94" s="1662"/>
      <c r="B94" s="1660"/>
      <c r="C94" s="537" t="str">
        <f>'[3]24. Nguyễn Xuân Vinh'!B35</f>
        <v>Nhà bán kiên cố</v>
      </c>
      <c r="D94" s="547" t="str">
        <f>'[3]24. Nguyễn Xuân Vinh'!F35</f>
        <v>đồng/m2
 sàn</v>
      </c>
      <c r="E94" s="539">
        <f>'[3]24. Nguyễn Xuân Vinh'!H35</f>
        <v>20.425000000000001</v>
      </c>
      <c r="F94" s="540">
        <f>'[3]24. Nguyễn Xuân Vinh'!G35</f>
        <v>1854000</v>
      </c>
      <c r="G94" s="541">
        <f>'[3]24. Nguyễn Xuân Vinh'!I35</f>
        <v>1</v>
      </c>
      <c r="H94" s="542">
        <f t="shared" si="4"/>
        <v>37867950</v>
      </c>
      <c r="I94" s="543"/>
      <c r="J94" s="1661"/>
      <c r="K94" s="545">
        <f>'[3]24. Nguyễn Xuân Vinh'!K35</f>
        <v>0</v>
      </c>
    </row>
    <row r="95" spans="1:11" s="534" customFormat="1" ht="72.75" hidden="1" customHeight="1" x14ac:dyDescent="0.25">
      <c r="A95" s="1662"/>
      <c r="B95" s="1660"/>
      <c r="C95" s="537" t="str">
        <f>'[3]24. Nguyễn Xuân Vinh'!B36</f>
        <v>Mái che di động</v>
      </c>
      <c r="D95" s="547" t="str">
        <f>'[3]24. Nguyễn Xuân Vinh'!F36</f>
        <v>m2</v>
      </c>
      <c r="E95" s="539">
        <f>'[3]24. Nguyễn Xuân Vinh'!H36</f>
        <v>14</v>
      </c>
      <c r="F95" s="540">
        <f>'[3]24. Nguyễn Xuân Vinh'!G36</f>
        <v>259000</v>
      </c>
      <c r="G95" s="541">
        <f>'[3]24. Nguyễn Xuân Vinh'!I36</f>
        <v>1</v>
      </c>
      <c r="H95" s="542">
        <f t="shared" si="4"/>
        <v>3626000</v>
      </c>
      <c r="I95" s="543"/>
      <c r="J95" s="1661"/>
      <c r="K95" s="545" t="str">
        <f>'[3]24. Nguyễn Xuân Vinh'!K36</f>
        <v>áp bằng mái che</v>
      </c>
    </row>
    <row r="96" spans="1:11" s="534" customFormat="1" ht="72.75" hidden="1" customHeight="1" x14ac:dyDescent="0.25">
      <c r="A96" s="1662"/>
      <c r="B96" s="1660"/>
      <c r="C96" s="537" t="str">
        <f>'[3]24. Nguyễn Xuân Vinh'!B37</f>
        <v>Di dời bảng hiệu</v>
      </c>
      <c r="D96" s="547" t="str">
        <f>'[3]24. Nguyễn Xuân Vinh'!F37</f>
        <v>cái</v>
      </c>
      <c r="E96" s="539">
        <f>'[3]24. Nguyễn Xuân Vinh'!H37</f>
        <v>4.2699999999999996</v>
      </c>
      <c r="F96" s="540">
        <f>'[3]24. Nguyễn Xuân Vinh'!G37</f>
        <v>173000</v>
      </c>
      <c r="G96" s="541">
        <f>'[3]24. Nguyễn Xuân Vinh'!I37</f>
        <v>1</v>
      </c>
      <c r="H96" s="542">
        <f t="shared" si="4"/>
        <v>738710</v>
      </c>
      <c r="I96" s="543"/>
      <c r="J96" s="1661"/>
      <c r="K96" s="545" t="str">
        <f>'[3]24. Nguyễn Xuân Vinh'!K37</f>
        <v xml:space="preserve"> áp bằng di dời cổng sắt (rộng 2-5 mét, cao trên 2 mét)</v>
      </c>
    </row>
    <row r="97" spans="1:11" s="534" customFormat="1" ht="58.5" hidden="1" customHeight="1" x14ac:dyDescent="0.25">
      <c r="A97" s="1662"/>
      <c r="B97" s="1660"/>
      <c r="C97" s="549" t="str">
        <f>'[3]24. Nguyễn Xuân Vinh'!B38</f>
        <v>Tài sản của bà Nguyễn Thị Thiên Nhạn</v>
      </c>
      <c r="D97" s="547"/>
      <c r="E97" s="539"/>
      <c r="F97" s="540"/>
      <c r="G97" s="541"/>
      <c r="H97" s="542"/>
      <c r="I97" s="543"/>
      <c r="J97" s="1661"/>
      <c r="K97" s="545">
        <f>'[3]24. Nguyễn Xuân Vinh'!K38</f>
        <v>0</v>
      </c>
    </row>
    <row r="98" spans="1:11" s="534" customFormat="1" ht="57" hidden="1" customHeight="1" x14ac:dyDescent="0.25">
      <c r="A98" s="1662"/>
      <c r="B98" s="1660"/>
      <c r="C98" s="537" t="str">
        <f>'[3]24. Nguyễn Xuân Vinh'!B39</f>
        <v>Nền bê tông không cốt thép dày 0,1m</v>
      </c>
      <c r="D98" s="547" t="str">
        <f>'[3]24. Nguyễn Xuân Vinh'!F39</f>
        <v>m3</v>
      </c>
      <c r="E98" s="539">
        <f>'[3]24. Nguyễn Xuân Vinh'!H39</f>
        <v>2.16</v>
      </c>
      <c r="F98" s="540">
        <f>'[3]24. Nguyễn Xuân Vinh'!G39</f>
        <v>2246000</v>
      </c>
      <c r="G98" s="541">
        <f>'[3]24. Nguyễn Xuân Vinh'!I39</f>
        <v>0.8</v>
      </c>
      <c r="H98" s="542">
        <f t="shared" si="4"/>
        <v>3881088</v>
      </c>
      <c r="I98" s="543"/>
      <c r="J98" s="1661"/>
      <c r="K98" s="545">
        <f>'[3]24. Nguyễn Xuân Vinh'!K39</f>
        <v>0</v>
      </c>
    </row>
    <row r="99" spans="1:11" s="534" customFormat="1" ht="50.25" hidden="1" customHeight="1" x14ac:dyDescent="0.25">
      <c r="A99" s="1662"/>
      <c r="B99" s="1660"/>
      <c r="C99" s="537" t="str">
        <f>'[3]24. Nguyễn Xuân Vinh'!B40</f>
        <v>Bờ kè xây gạch</v>
      </c>
      <c r="D99" s="547" t="str">
        <f>'[3]24. Nguyễn Xuân Vinh'!F40</f>
        <v>m3</v>
      </c>
      <c r="E99" s="539">
        <f>'[3]24. Nguyễn Xuân Vinh'!H40</f>
        <v>0.76500000000000001</v>
      </c>
      <c r="F99" s="540">
        <f>'[3]24. Nguyễn Xuân Vinh'!G40</f>
        <v>1798000</v>
      </c>
      <c r="G99" s="541">
        <f>'[3]24. Nguyễn Xuân Vinh'!I40</f>
        <v>0.8</v>
      </c>
      <c r="H99" s="542">
        <f t="shared" si="4"/>
        <v>1100376</v>
      </c>
      <c r="I99" s="543"/>
      <c r="J99" s="1661"/>
      <c r="K99" s="545">
        <f>'[3]24. Nguyễn Xuân Vinh'!K40</f>
        <v>0</v>
      </c>
    </row>
    <row r="100" spans="1:11" s="534" customFormat="1" ht="66" hidden="1" customHeight="1" x14ac:dyDescent="0.25">
      <c r="A100" s="1662">
        <v>25</v>
      </c>
      <c r="B100" s="1660" t="str">
        <f>'[3]25. Nguyễn Văn Quỳnh'!E8</f>
        <v>Hộ ông Nguyễn Văn Quỳnh</v>
      </c>
      <c r="C100" s="537" t="str">
        <f>'[3]25. Nguyễn Văn Quỳnh'!B31</f>
        <v>Tường rào xây gạch, khung cột song sắt</v>
      </c>
      <c r="D100" s="547" t="str">
        <f>'[3]25. Nguyễn Văn Quỳnh'!F31</f>
        <v>đồng/m2</v>
      </c>
      <c r="E100" s="539">
        <f>'[3]25. Nguyễn Văn Quỳnh'!H31</f>
        <v>18.495000000000001</v>
      </c>
      <c r="F100" s="540">
        <f>'[3]25. Nguyễn Văn Quỳnh'!G31</f>
        <v>481000</v>
      </c>
      <c r="G100" s="541">
        <f>'[3]25. Nguyễn Văn Quỳnh'!I31</f>
        <v>1</v>
      </c>
      <c r="H100" s="542">
        <f t="shared" si="4"/>
        <v>8896095</v>
      </c>
      <c r="I100" s="543"/>
      <c r="J100" s="1661" t="str">
        <f>'[3]25. Nguyễn Văn Quỳnh'!A29</f>
        <v>III. NHÀ, VẬT KIẾN TRÚC: xây dựng năm 2000</v>
      </c>
      <c r="K100" s="545" t="str">
        <f>'[3]25. Nguyễn Văn Quỳnh'!K31</f>
        <v>áp Tường rào có móng đá chẻ, cột gạch, khung bao song sắt</v>
      </c>
    </row>
    <row r="101" spans="1:11" s="534" customFormat="1" ht="66" hidden="1" customHeight="1" x14ac:dyDescent="0.25">
      <c r="A101" s="1662"/>
      <c r="B101" s="1660"/>
      <c r="C101" s="537" t="str">
        <f>'[3]25. Nguyễn Văn Quỳnh'!B32</f>
        <v>Mái che: mái tôn, khung cột sắt</v>
      </c>
      <c r="D101" s="547" t="str">
        <f>'[3]25. Nguyễn Văn Quỳnh'!F32</f>
        <v>m2</v>
      </c>
      <c r="E101" s="539">
        <f>'[3]25. Nguyễn Văn Quỳnh'!H32</f>
        <v>12.25</v>
      </c>
      <c r="F101" s="540">
        <f>'[3]25. Nguyễn Văn Quỳnh'!G32</f>
        <v>720000</v>
      </c>
      <c r="G101" s="541">
        <f>'[3]25. Nguyễn Văn Quỳnh'!I32</f>
        <v>1</v>
      </c>
      <c r="H101" s="542">
        <f t="shared" si="4"/>
        <v>8820000</v>
      </c>
      <c r="I101" s="543"/>
      <c r="J101" s="1661"/>
      <c r="K101" s="545">
        <f>'[3]25. Nguyễn Văn Quỳnh'!K32</f>
        <v>0</v>
      </c>
    </row>
    <row r="102" spans="1:11" s="534" customFormat="1" ht="66" hidden="1" customHeight="1" x14ac:dyDescent="0.25">
      <c r="A102" s="1662"/>
      <c r="B102" s="1660"/>
      <c r="C102" s="537" t="str">
        <f>'[3]25. Nguyễn Văn Quỳnh'!B33</f>
        <v>Nền lát gạch con sâu, gạch Terrazzo</v>
      </c>
      <c r="D102" s="547" t="str">
        <f>'[3]25. Nguyễn Văn Quỳnh'!F33</f>
        <v>m2</v>
      </c>
      <c r="E102" s="539">
        <f>'[3]25. Nguyễn Văn Quỳnh'!H33</f>
        <v>28.754999999999999</v>
      </c>
      <c r="F102" s="540">
        <f>'[3]25. Nguyễn Văn Quỳnh'!G33</f>
        <v>288000</v>
      </c>
      <c r="G102" s="541">
        <f>'[3]25. Nguyễn Văn Quỳnh'!I33</f>
        <v>1</v>
      </c>
      <c r="H102" s="542">
        <f t="shared" si="4"/>
        <v>8281440</v>
      </c>
      <c r="I102" s="543"/>
      <c r="J102" s="1661"/>
      <c r="K102" s="545">
        <f>'[3]25. Nguyễn Văn Quỳnh'!K33</f>
        <v>0</v>
      </c>
    </row>
    <row r="103" spans="1:11" s="534" customFormat="1" ht="69" hidden="1" customHeight="1" x14ac:dyDescent="0.25">
      <c r="A103" s="1662"/>
      <c r="B103" s="1660"/>
      <c r="C103" s="537" t="str">
        <f>'[3]25. Nguyễn Văn Quỳnh'!B34</f>
        <v>Di dời cổng sắt (rộng 2-5 mét, cao trên 2 mét)</v>
      </c>
      <c r="D103" s="547" t="str">
        <f>'[3]25. Nguyễn Văn Quỳnh'!F34</f>
        <v>cánh</v>
      </c>
      <c r="E103" s="539">
        <f>'[3]25. Nguyễn Văn Quỳnh'!H34</f>
        <v>2</v>
      </c>
      <c r="F103" s="540">
        <f>'[3]25. Nguyễn Văn Quỳnh'!G34</f>
        <v>173000</v>
      </c>
      <c r="G103" s="541">
        <f>'[3]25. Nguyễn Văn Quỳnh'!I34</f>
        <v>1</v>
      </c>
      <c r="H103" s="542">
        <f t="shared" si="4"/>
        <v>346000</v>
      </c>
      <c r="I103" s="543"/>
      <c r="J103" s="1661"/>
      <c r="K103" s="545">
        <f>'[3]25. Nguyễn Văn Quỳnh'!K34</f>
        <v>0</v>
      </c>
    </row>
    <row r="104" spans="1:11" s="534" customFormat="1" ht="50.25" hidden="1" customHeight="1" x14ac:dyDescent="0.25">
      <c r="A104" s="1662"/>
      <c r="B104" s="1660"/>
      <c r="C104" s="537" t="str">
        <f>'[3]25. Nguyễn Văn Quỳnh'!B35</f>
        <v>Hòn non bộ</v>
      </c>
      <c r="D104" s="547" t="str">
        <f>'[3]25. Nguyễn Văn Quỳnh'!F35</f>
        <v>m3</v>
      </c>
      <c r="E104" s="539">
        <f>'[3]25. Nguyễn Văn Quỳnh'!H35</f>
        <v>0.62400000000000011</v>
      </c>
      <c r="F104" s="540">
        <f>'[3]25. Nguyễn Văn Quỳnh'!G35</f>
        <v>1440000</v>
      </c>
      <c r="G104" s="541">
        <f>'[3]25. Nguyễn Văn Quỳnh'!I35</f>
        <v>1</v>
      </c>
      <c r="H104" s="542">
        <f t="shared" si="4"/>
        <v>898560</v>
      </c>
      <c r="I104" s="543"/>
      <c r="J104" s="1661"/>
      <c r="K104" s="545">
        <f>'[3]25. Nguyễn Văn Quỳnh'!K35</f>
        <v>0</v>
      </c>
    </row>
    <row r="105" spans="1:11" s="534" customFormat="1" ht="50.25" hidden="1" customHeight="1" x14ac:dyDescent="0.25">
      <c r="A105" s="1662"/>
      <c r="B105" s="1660"/>
      <c r="C105" s="537" t="str">
        <f>'[3]25. Nguyễn Văn Quỳnh'!B36</f>
        <v>Bồn hoa xây gạch</v>
      </c>
      <c r="D105" s="547" t="str">
        <f>'[3]25. Nguyễn Văn Quỳnh'!F36</f>
        <v>m3</v>
      </c>
      <c r="E105" s="539">
        <f>'[3]25. Nguyễn Văn Quỳnh'!H36</f>
        <v>0.27999999999999997</v>
      </c>
      <c r="F105" s="540">
        <f>'[3]25. Nguyễn Văn Quỳnh'!G36</f>
        <v>432000</v>
      </c>
      <c r="G105" s="541">
        <f>'[3]25. Nguyễn Văn Quỳnh'!I36</f>
        <v>1</v>
      </c>
      <c r="H105" s="542">
        <f t="shared" si="4"/>
        <v>120960</v>
      </c>
      <c r="I105" s="543"/>
      <c r="J105" s="1661"/>
      <c r="K105" s="545">
        <f>'[3]25. Nguyễn Văn Quỳnh'!K36</f>
        <v>0</v>
      </c>
    </row>
    <row r="106" spans="1:11" s="534" customFormat="1" ht="171" hidden="1" customHeight="1" x14ac:dyDescent="0.25">
      <c r="A106" s="546">
        <v>26</v>
      </c>
      <c r="B106" s="536" t="str">
        <f>'[3]26. Nguyễn Thị Tố Phượng'!E8</f>
        <v>Bà Nguyễn Thị Tố Phượng</v>
      </c>
      <c r="C106" s="537" t="str">
        <f>'[3]26. Nguyễn Thị Tố Phượng'!B31</f>
        <v>Trụ bê tông cắm ranh hàng rào cao 1,2 đến 2,2m</v>
      </c>
      <c r="D106" s="547" t="str">
        <f>'[3]26. Nguyễn Thị Tố Phượng'!F31</f>
        <v>trụ</v>
      </c>
      <c r="E106" s="539">
        <f>'[3]26. Nguyễn Thị Tố Phượng'!H31</f>
        <v>3</v>
      </c>
      <c r="F106" s="540">
        <f>'[3]26. Nguyễn Thị Tố Phượng'!G31</f>
        <v>58000</v>
      </c>
      <c r="G106" s="541">
        <f>'[3]26. Nguyễn Thị Tố Phượng'!I31</f>
        <v>0.8</v>
      </c>
      <c r="H106" s="548">
        <f t="shared" si="4"/>
        <v>139200</v>
      </c>
      <c r="I106" s="543"/>
      <c r="J106" s="533" t="str">
        <f>'[3]26. Nguyễn Thị Tố Phượng'!A29</f>
        <v>III. NHÀ, VẬT KIẾN TRÚC: xây dựng năm 2014</v>
      </c>
      <c r="K106" s="545">
        <f>'[3]26. Nguyễn Thị Tố Phượng'!K31</f>
        <v>0</v>
      </c>
    </row>
    <row r="107" spans="1:11" s="534" customFormat="1" ht="171" hidden="1" customHeight="1" x14ac:dyDescent="0.25">
      <c r="A107" s="546">
        <v>27</v>
      </c>
      <c r="B107" s="536" t="str">
        <f>'[3]27. Lương Văn Cẩn'!E8</f>
        <v>Hộ ông Lương Văn Cẩn</v>
      </c>
      <c r="C107" s="537" t="str">
        <f>'[3]27. Lương Văn Cẩn'!B31</f>
        <v>Tường rào xây gạch hoặc xây gạch có khung lưới B40 (có tô, trát)</v>
      </c>
      <c r="D107" s="547" t="str">
        <f>'[3]27. Lương Văn Cẩn'!F31</f>
        <v>đồng/m2</v>
      </c>
      <c r="E107" s="539">
        <f>'[3]27. Lương Văn Cẩn'!H31</f>
        <v>6.0500000000000007</v>
      </c>
      <c r="F107" s="540">
        <f>'[3]27. Lương Văn Cẩn'!G31</f>
        <v>382000</v>
      </c>
      <c r="G107" s="541">
        <f>'[3]27. Lương Văn Cẩn'!I31</f>
        <v>1</v>
      </c>
      <c r="H107" s="548">
        <f t="shared" si="4"/>
        <v>2311100</v>
      </c>
      <c r="I107" s="543"/>
      <c r="J107" s="533" t="str">
        <f>'[3]27. Lương Văn Cẩn'!A29</f>
        <v>III. NHÀ, VẬT KIẾN TRÚC: xây dựng năm 2003</v>
      </c>
      <c r="K107" s="545">
        <f>'[3]27. Lương Văn Cẩn'!K31</f>
        <v>0</v>
      </c>
    </row>
    <row r="108" spans="1:11" s="534" customFormat="1" ht="66" hidden="1" customHeight="1" x14ac:dyDescent="0.25">
      <c r="A108" s="1662">
        <v>28</v>
      </c>
      <c r="B108" s="1660" t="str">
        <f>'[3]28. Đào Thị Kim Hoa'!E8</f>
        <v>Bà Đào Thị Kim Hoa</v>
      </c>
      <c r="C108" s="537" t="str">
        <f>'[3]28. Đào Thị Kim Hoa'!B32</f>
        <v>Nhà 01 tầng kết cấu loại 3</v>
      </c>
      <c r="D108" s="547" t="str">
        <f>'[3]28. Đào Thị Kim Hoa'!F32</f>
        <v>đồng/m2
 sàn</v>
      </c>
      <c r="E108" s="539">
        <f>'[3]28. Đào Thị Kim Hoa'!H32</f>
        <v>81</v>
      </c>
      <c r="F108" s="540">
        <f>'[3]28. Đào Thị Kim Hoa'!G32</f>
        <v>3489000</v>
      </c>
      <c r="G108" s="541">
        <f>'[3]28. Đào Thị Kim Hoa'!I32</f>
        <v>1</v>
      </c>
      <c r="H108" s="542">
        <f t="shared" si="4"/>
        <v>282609000</v>
      </c>
      <c r="I108" s="543"/>
      <c r="J108" s="1661" t="str">
        <f>'[3]28. Đào Thị Kim Hoa'!A30</f>
        <v>III. NHÀ, VẬT KIẾN TRÚC: xây dựng năm 1999</v>
      </c>
      <c r="K108" s="545">
        <f>'[3]28. Đào Thị Kim Hoa'!K32</f>
        <v>0</v>
      </c>
    </row>
    <row r="109" spans="1:11" s="534" customFormat="1" ht="53.25" hidden="1" customHeight="1" x14ac:dyDescent="0.25">
      <c r="A109" s="1662"/>
      <c r="B109" s="1660"/>
      <c r="C109" s="537" t="str">
        <f>'[3]28. Đào Thị Kim Hoa'!B33</f>
        <v>Đồng hồ điện chính</v>
      </c>
      <c r="D109" s="547" t="str">
        <f>'[3]28. Đào Thị Kim Hoa'!F33</f>
        <v>cái</v>
      </c>
      <c r="E109" s="539">
        <f>'[3]28. Đào Thị Kim Hoa'!H33</f>
        <v>1</v>
      </c>
      <c r="F109" s="540">
        <f>'[3]28. Đào Thị Kim Hoa'!G33</f>
        <v>1500000</v>
      </c>
      <c r="G109" s="541">
        <f>'[3]28. Đào Thị Kim Hoa'!I33</f>
        <v>1</v>
      </c>
      <c r="H109" s="542">
        <f t="shared" si="4"/>
        <v>1500000</v>
      </c>
      <c r="I109" s="543"/>
      <c r="J109" s="1661"/>
      <c r="K109" s="545">
        <f>'[3]28. Đào Thị Kim Hoa'!K33</f>
        <v>0</v>
      </c>
    </row>
    <row r="110" spans="1:11" s="534" customFormat="1" ht="63.75" hidden="1" customHeight="1" x14ac:dyDescent="0.25">
      <c r="A110" s="1662"/>
      <c r="B110" s="1660"/>
      <c r="C110" s="537" t="str">
        <f>'[3]28. Đào Thị Kim Hoa'!B34</f>
        <v xml:space="preserve"> Giếng đào thủ công (đất khó đào, có đá)  Ф1m</v>
      </c>
      <c r="D110" s="547" t="str">
        <f>'[3]28. Đào Thị Kim Hoa'!F34</f>
        <v>mét</v>
      </c>
      <c r="E110" s="539">
        <f>'[3]28. Đào Thị Kim Hoa'!H34</f>
        <v>9</v>
      </c>
      <c r="F110" s="540">
        <f>'[3]28. Đào Thị Kim Hoa'!G34</f>
        <v>382000</v>
      </c>
      <c r="G110" s="541">
        <f>'[3]28. Đào Thị Kim Hoa'!I34</f>
        <v>1</v>
      </c>
      <c r="H110" s="542">
        <f t="shared" si="4"/>
        <v>3438000</v>
      </c>
      <c r="I110" s="543"/>
      <c r="J110" s="1661"/>
      <c r="K110" s="545">
        <f>'[3]28. Đào Thị Kim Hoa'!K34</f>
        <v>0</v>
      </c>
    </row>
    <row r="111" spans="1:11" s="534" customFormat="1" ht="68.25" hidden="1" customHeight="1" x14ac:dyDescent="0.25">
      <c r="A111" s="1662"/>
      <c r="B111" s="1660"/>
      <c r="C111" s="537" t="str">
        <f>'[3]28. Đào Thị Kim Hoa'!B35</f>
        <v>2.Giếng sâu trên 10 mét thì mét thứ 10 trở đi được tính thêm 50% mức giá trên</v>
      </c>
      <c r="D111" s="547" t="str">
        <f>'[3]28. Đào Thị Kim Hoa'!F35</f>
        <v>mét</v>
      </c>
      <c r="E111" s="539">
        <f>'[3]28. Đào Thị Kim Hoa'!H35</f>
        <v>5</v>
      </c>
      <c r="F111" s="540">
        <f>'[3]28. Đào Thị Kim Hoa'!G35</f>
        <v>573000</v>
      </c>
      <c r="G111" s="541">
        <f>'[3]28. Đào Thị Kim Hoa'!I35</f>
        <v>1</v>
      </c>
      <c r="H111" s="542">
        <f t="shared" si="4"/>
        <v>2865000</v>
      </c>
      <c r="I111" s="543"/>
      <c r="J111" s="1661"/>
      <c r="K111" s="545">
        <f>'[3]28. Đào Thị Kim Hoa'!K35</f>
        <v>0</v>
      </c>
    </row>
    <row r="112" spans="1:11" s="534" customFormat="1" ht="60" hidden="1" customHeight="1" x14ac:dyDescent="0.25">
      <c r="A112" s="1662"/>
      <c r="B112" s="1660"/>
      <c r="C112" s="537" t="str">
        <f>'[3]28. Đào Thị Kim Hoa'!B36</f>
        <v>Thả ống ciment 1m Ø1m</v>
      </c>
      <c r="D112" s="547" t="str">
        <f>'[3]28. Đào Thị Kim Hoa'!F36</f>
        <v>cái</v>
      </c>
      <c r="E112" s="539">
        <f>'[3]28. Đào Thị Kim Hoa'!H36</f>
        <v>14</v>
      </c>
      <c r="F112" s="540">
        <f>'[3]28. Đào Thị Kim Hoa'!G36</f>
        <v>432000</v>
      </c>
      <c r="G112" s="541">
        <f>'[3]28. Đào Thị Kim Hoa'!I36</f>
        <v>1</v>
      </c>
      <c r="H112" s="542">
        <f t="shared" si="4"/>
        <v>6048000</v>
      </c>
      <c r="I112" s="543"/>
      <c r="J112" s="1661"/>
      <c r="K112" s="545">
        <f>'[3]28. Đào Thị Kim Hoa'!K36</f>
        <v>0</v>
      </c>
    </row>
    <row r="113" spans="1:11" s="534" customFormat="1" ht="50.25" hidden="1" customHeight="1" x14ac:dyDescent="0.25">
      <c r="A113" s="1662"/>
      <c r="B113" s="1660"/>
      <c r="C113" s="537" t="str">
        <f>'[3]28. Đào Thị Kim Hoa'!B37</f>
        <v>Trụ điện bằng ống sắt tráng kẽm D90</v>
      </c>
      <c r="D113" s="547" t="str">
        <f>'[3]28. Đào Thị Kim Hoa'!F37</f>
        <v>cái</v>
      </c>
      <c r="E113" s="539">
        <f>'[3]28. Đào Thị Kim Hoa'!H37</f>
        <v>1</v>
      </c>
      <c r="F113" s="540">
        <f>'[3]28. Đào Thị Kim Hoa'!G37</f>
        <v>864000</v>
      </c>
      <c r="G113" s="541">
        <f>'[3]28. Đào Thị Kim Hoa'!I37</f>
        <v>1</v>
      </c>
      <c r="H113" s="542">
        <f t="shared" si="4"/>
        <v>864000</v>
      </c>
      <c r="I113" s="543"/>
      <c r="J113" s="1661"/>
      <c r="K113" s="545">
        <f>'[3]28. Đào Thị Kim Hoa'!K37</f>
        <v>0</v>
      </c>
    </row>
    <row r="114" spans="1:11" s="534" customFormat="1" ht="50.25" hidden="1" customHeight="1" x14ac:dyDescent="0.25">
      <c r="A114" s="1662"/>
      <c r="B114" s="1660"/>
      <c r="C114" s="537" t="str">
        <f>'[3]28. Đào Thị Kim Hoa'!B38</f>
        <v>Mái che: mái tôn, khung cột sắt</v>
      </c>
      <c r="D114" s="547" t="str">
        <f>'[3]28. Đào Thị Kim Hoa'!F38</f>
        <v>m2</v>
      </c>
      <c r="E114" s="539">
        <f>'[3]28. Đào Thị Kim Hoa'!H38</f>
        <v>16.399999999999999</v>
      </c>
      <c r="F114" s="540">
        <f>'[3]28. Đào Thị Kim Hoa'!G38</f>
        <v>720000</v>
      </c>
      <c r="G114" s="541">
        <f>'[3]28. Đào Thị Kim Hoa'!I38</f>
        <v>1</v>
      </c>
      <c r="H114" s="542">
        <f t="shared" si="4"/>
        <v>11808000</v>
      </c>
      <c r="I114" s="543"/>
      <c r="J114" s="1661"/>
      <c r="K114" s="545">
        <f>'[3]28. Đào Thị Kim Hoa'!K38</f>
        <v>0</v>
      </c>
    </row>
    <row r="115" spans="1:11" s="534" customFormat="1" ht="50.25" hidden="1" customHeight="1" x14ac:dyDescent="0.25">
      <c r="A115" s="1662"/>
      <c r="B115" s="1660"/>
      <c r="C115" s="537" t="str">
        <f>'[3]28. Đào Thị Kim Hoa'!B39</f>
        <v>Nền bê tông không cốt thép dày 0,05m</v>
      </c>
      <c r="D115" s="547" t="str">
        <f>'[3]28. Đào Thị Kim Hoa'!F39</f>
        <v>m3</v>
      </c>
      <c r="E115" s="539">
        <f>'[3]28. Đào Thị Kim Hoa'!H39</f>
        <v>0.74250000000000005</v>
      </c>
      <c r="F115" s="540">
        <f>'[3]28. Đào Thị Kim Hoa'!G39</f>
        <v>2246000</v>
      </c>
      <c r="G115" s="541">
        <f>'[3]28. Đào Thị Kim Hoa'!I39</f>
        <v>1</v>
      </c>
      <c r="H115" s="542">
        <f t="shared" si="4"/>
        <v>1667655</v>
      </c>
      <c r="I115" s="543"/>
      <c r="J115" s="1661"/>
      <c r="K115" s="545">
        <f>'[3]28. Đào Thị Kim Hoa'!K39</f>
        <v>0</v>
      </c>
    </row>
    <row r="116" spans="1:11" s="534" customFormat="1" ht="50.25" hidden="1" customHeight="1" x14ac:dyDescent="0.25">
      <c r="A116" s="1662"/>
      <c r="B116" s="1660"/>
      <c r="C116" s="537" t="str">
        <f>'[3]28. Đào Thị Kim Hoa'!B40</f>
        <v>Bậc tam cấp xây gạch</v>
      </c>
      <c r="D116" s="547" t="str">
        <f>'[3]28. Đào Thị Kim Hoa'!F40</f>
        <v>m3</v>
      </c>
      <c r="E116" s="539">
        <f>'[3]28. Đào Thị Kim Hoa'!H40</f>
        <v>0.12000000000000002</v>
      </c>
      <c r="F116" s="540">
        <f>'[3]28. Đào Thị Kim Hoa'!G40</f>
        <v>1798000</v>
      </c>
      <c r="G116" s="541">
        <f>'[3]28. Đào Thị Kim Hoa'!I40</f>
        <v>1</v>
      </c>
      <c r="H116" s="542">
        <f t="shared" si="4"/>
        <v>215760</v>
      </c>
      <c r="I116" s="543"/>
      <c r="J116" s="1661"/>
      <c r="K116" s="545">
        <f>'[3]28. Đào Thị Kim Hoa'!K40</f>
        <v>0</v>
      </c>
    </row>
    <row r="117" spans="1:11" s="534" customFormat="1" ht="50.25" hidden="1" customHeight="1" x14ac:dyDescent="0.25">
      <c r="A117" s="1662"/>
      <c r="B117" s="1660"/>
      <c r="C117" s="537" t="str">
        <f>'[3]28. Đào Thị Kim Hoa'!B41</f>
        <v>Chuồng dê: mái tôn, khung cột gỗ, sàn gỗ tạp, vách tre + lưới B40</v>
      </c>
      <c r="D117" s="547" t="str">
        <f>'[3]28. Đào Thị Kim Hoa'!F41</f>
        <v>m2</v>
      </c>
      <c r="E117" s="539">
        <f>'[3]28. Đào Thị Kim Hoa'!H41</f>
        <v>16.8</v>
      </c>
      <c r="F117" s="540">
        <f>'[3]28. Đào Thị Kim Hoa'!G41</f>
        <v>508000</v>
      </c>
      <c r="G117" s="541">
        <f>'[3]28. Đào Thị Kim Hoa'!I41</f>
        <v>1</v>
      </c>
      <c r="H117" s="542">
        <f t="shared" si="4"/>
        <v>8534400</v>
      </c>
      <c r="I117" s="543"/>
      <c r="J117" s="1661"/>
      <c r="K117" s="545">
        <f>'[3]28. Đào Thị Kim Hoa'!K41</f>
        <v>0</v>
      </c>
    </row>
    <row r="118" spans="1:11" s="534" customFormat="1" ht="98.25" hidden="1" customHeight="1" x14ac:dyDescent="0.25">
      <c r="A118" s="1662"/>
      <c r="B118" s="1660"/>
      <c r="C118" s="537" t="str">
        <f>'[3]28. Đào Thị Kim Hoa'!B42</f>
        <v>Hầm chứa nước xây gạch, lát đáy, có nắp đậy</v>
      </c>
      <c r="D118" s="547" t="str">
        <f>'[3]28. Đào Thị Kim Hoa'!F42</f>
        <v>m3</v>
      </c>
      <c r="E118" s="539">
        <f>'[3]28. Đào Thị Kim Hoa'!H42</f>
        <v>6</v>
      </c>
      <c r="F118" s="540">
        <f>'[3]28. Đào Thị Kim Hoa'!G42</f>
        <v>576000</v>
      </c>
      <c r="G118" s="541">
        <f>'[3]28. Đào Thị Kim Hoa'!I42</f>
        <v>1</v>
      </c>
      <c r="H118" s="542">
        <f t="shared" si="4"/>
        <v>3456000</v>
      </c>
      <c r="I118" s="543"/>
      <c r="J118" s="1661"/>
      <c r="K118" s="545" t="str">
        <f>'[3]28. Đào Thị Kim Hoa'!K42</f>
        <v>áp bằng Hồ chứa (hố phân, hầm cầu...) xây gạch, lát đáy</v>
      </c>
    </row>
    <row r="119" spans="1:11" s="534" customFormat="1" ht="98.25" hidden="1" customHeight="1" x14ac:dyDescent="0.25">
      <c r="A119" s="1662"/>
      <c r="B119" s="1660"/>
      <c r="C119" s="537" t="str">
        <f>'[3]28. Đào Thị Kim Hoa'!B43</f>
        <v xml:space="preserve">Bồn Nước inox 700L </v>
      </c>
      <c r="D119" s="547" t="str">
        <f>'[3]28. Đào Thị Kim Hoa'!F43</f>
        <v>bồn</v>
      </c>
      <c r="E119" s="539">
        <f>'[3]28. Đào Thị Kim Hoa'!H43</f>
        <v>1</v>
      </c>
      <c r="F119" s="540">
        <f>'[3]28. Đào Thị Kim Hoa'!G43</f>
        <v>3430000</v>
      </c>
      <c r="G119" s="541">
        <f>'[3]28. Đào Thị Kim Hoa'!I43</f>
        <v>1</v>
      </c>
      <c r="H119" s="542">
        <f t="shared" si="4"/>
        <v>3430000</v>
      </c>
      <c r="I119" s="543"/>
      <c r="J119" s="1661"/>
      <c r="K119" s="545" t="str">
        <f>'[3]28. Đào Thị Kim Hoa'!K43</f>
        <v>tham khảo giá thị trường https://www.tdm.vn/bon-nuoc-inox-dai-thanh-700l-ngang.html</v>
      </c>
    </row>
    <row r="120" spans="1:11" s="534" customFormat="1" ht="50.25" hidden="1" customHeight="1" x14ac:dyDescent="0.25">
      <c r="A120" s="1662"/>
      <c r="B120" s="1660"/>
      <c r="C120" s="537" t="str">
        <f>'[3]28. Đào Thị Kim Hoa'!B44</f>
        <v>Trụ bê tông cắm ranh hàng rào cao 1,2 đến 2,2m</v>
      </c>
      <c r="D120" s="547" t="str">
        <f>'[3]28. Đào Thị Kim Hoa'!F44</f>
        <v>trụ</v>
      </c>
      <c r="E120" s="539">
        <f>'[3]28. Đào Thị Kim Hoa'!H44</f>
        <v>5</v>
      </c>
      <c r="F120" s="540">
        <f>'[3]28. Đào Thị Kim Hoa'!G44</f>
        <v>58000</v>
      </c>
      <c r="G120" s="541">
        <f>'[3]28. Đào Thị Kim Hoa'!I44</f>
        <v>1</v>
      </c>
      <c r="H120" s="542">
        <f t="shared" si="4"/>
        <v>290000</v>
      </c>
      <c r="I120" s="543"/>
      <c r="J120" s="1661"/>
      <c r="K120" s="545">
        <f>'[3]28. Đào Thị Kim Hoa'!K44</f>
        <v>0</v>
      </c>
    </row>
    <row r="121" spans="1:11" s="534" customFormat="1" ht="99.75" hidden="1" customHeight="1" x14ac:dyDescent="0.25">
      <c r="A121" s="1662">
        <v>29</v>
      </c>
      <c r="B121" s="1660" t="str">
        <f>'[3]29. Nguyễn Thị Ngọc Ánh'!E8</f>
        <v>Hộ bà Nguyễn Thị Ngọc Ánh và ông Lưu Minh Sơn</v>
      </c>
      <c r="C121" s="537" t="str">
        <f>'[3]29. Nguyễn Thị Ngọc Ánh'!B31</f>
        <v>Ống nhựa PVC D60</v>
      </c>
      <c r="D121" s="547" t="str">
        <f>'[3]29. Nguyễn Thị Ngọc Ánh'!F31</f>
        <v>m</v>
      </c>
      <c r="E121" s="539">
        <f>'[3]29. Nguyễn Thị Ngọc Ánh'!H31</f>
        <v>60</v>
      </c>
      <c r="F121" s="540">
        <f>'[3]29. Nguyễn Thị Ngọc Ánh'!G31</f>
        <v>25900</v>
      </c>
      <c r="G121" s="541">
        <f>'[3]29. Nguyễn Thị Ngọc Ánh'!I31</f>
        <v>0.8</v>
      </c>
      <c r="H121" s="542">
        <f t="shared" si="4"/>
        <v>1243200</v>
      </c>
      <c r="I121" s="543"/>
      <c r="J121" s="1661" t="str">
        <f>'[3]29. Nguyễn Thị Ngọc Ánh'!A29</f>
        <v>III. NHÀ, VẬT KIẾN TRÚC: xây dựng năm 2015</v>
      </c>
      <c r="K121" s="545" t="str">
        <f>'[3]29. Nguyễn Thị Ngọc Ánh'!K31</f>
        <v>áp Ống nhựa uPVC D60x2.0mm
(929) Phụ lục 2- BÁO GIÁ VẬT LIỆU XÂY DỰNG TRÊN ĐỊA BÀN TỈNH ĐỒNG NAI THÁNG 1, THÁNG 2 NĂM 2026</v>
      </c>
    </row>
    <row r="122" spans="1:11" s="534" customFormat="1" ht="108.75" hidden="1" customHeight="1" x14ac:dyDescent="0.25">
      <c r="A122" s="1662"/>
      <c r="B122" s="1660"/>
      <c r="C122" s="537" t="str">
        <f>'[3]29. Nguyễn Thị Ngọc Ánh'!B32</f>
        <v>Ống nhựa PVC D21</v>
      </c>
      <c r="D122" s="547" t="str">
        <f>'[3]29. Nguyễn Thị Ngọc Ánh'!F32</f>
        <v>m</v>
      </c>
      <c r="E122" s="539">
        <f>'[3]29. Nguyễn Thị Ngọc Ánh'!H32</f>
        <v>480</v>
      </c>
      <c r="F122" s="540">
        <f>'[3]29. Nguyễn Thị Ngọc Ánh'!G32</f>
        <v>7100</v>
      </c>
      <c r="G122" s="541">
        <f>'[3]29. Nguyễn Thị Ngọc Ánh'!I32</f>
        <v>0.8</v>
      </c>
      <c r="H122" s="542">
        <f t="shared" si="4"/>
        <v>2726400</v>
      </c>
      <c r="I122" s="543"/>
      <c r="J122" s="1661"/>
      <c r="K122" s="545" t="str">
        <f>'[3]29. Nguyễn Thị Ngọc Ánh'!K32</f>
        <v>áp Ống nhựa uPVC D21x1.6mm
(922) Phụ lục 2- BÁO GIÁ VẬT LIỆU XÂY DỰNG TRÊN ĐỊA BÀN TỈNH ĐỒNG NAI THÁNG 1, THÁNG 2 NĂM 2026</v>
      </c>
    </row>
    <row r="123" spans="1:11" s="534" customFormat="1" ht="51" hidden="1" customHeight="1" x14ac:dyDescent="0.25">
      <c r="A123" s="546">
        <v>30</v>
      </c>
      <c r="B123" s="536" t="str">
        <f>'[3]30. Nguyễn Thị Bích Liên'!E8</f>
        <v>Bà Nguyễn Thị Bích Liên</v>
      </c>
      <c r="C123" s="537"/>
      <c r="D123" s="538"/>
      <c r="E123" s="539"/>
      <c r="F123" s="540"/>
      <c r="G123" s="541"/>
      <c r="H123" s="542"/>
      <c r="I123" s="543"/>
      <c r="J123" s="533"/>
      <c r="K123" s="544" t="s">
        <v>10338</v>
      </c>
    </row>
    <row r="124" spans="1:11" s="534" customFormat="1" ht="39" customHeight="1" x14ac:dyDescent="0.25">
      <c r="A124" s="1662">
        <v>31</v>
      </c>
      <c r="B124" s="1660" t="str">
        <f>'[3]31. Bùi Văn Thuận'!E8</f>
        <v>Hộ ông Bùi Văn Thuận và bà Trần Ngọc Hương</v>
      </c>
      <c r="C124" s="537" t="str">
        <f>'[3]31. Bùi Văn Thuận'!B31</f>
        <v>Hàng rào khung sắt</v>
      </c>
      <c r="D124" s="547" t="str">
        <f>'[3]31. Bùi Văn Thuận'!F31</f>
        <v>m2</v>
      </c>
      <c r="E124" s="539">
        <f>'[3]31. Bùi Văn Thuận'!H31</f>
        <v>2.4800000000000004</v>
      </c>
      <c r="F124" s="540">
        <f>'[3]31. Bùi Văn Thuận'!G31</f>
        <v>1008000</v>
      </c>
      <c r="G124" s="541">
        <f>'[3]31. Bùi Văn Thuận'!I31</f>
        <v>1</v>
      </c>
      <c r="H124" s="542">
        <f t="shared" ref="H124:H171" si="5">ROUND(G124*F124*E124,)</f>
        <v>2499840</v>
      </c>
      <c r="I124" s="543"/>
      <c r="J124" s="1661" t="str">
        <f>'[3]28. Đào Thị Kim Hoa'!A46</f>
        <v>IV. CÂY TRỒNG</v>
      </c>
      <c r="K124" s="545" t="str">
        <f>'[3]31. Bùi Văn Thuận'!K31</f>
        <v>áp bằng cổng sắt kiên cố</v>
      </c>
    </row>
    <row r="125" spans="1:11" s="534" customFormat="1" ht="53.25" hidden="1" customHeight="1" x14ac:dyDescent="0.25">
      <c r="A125" s="1662"/>
      <c r="B125" s="1660"/>
      <c r="C125" s="537" t="str">
        <f>'[3]31. Bùi Văn Thuận'!B32</f>
        <v>Nền bê tông không cốt thép dày 0,1m</v>
      </c>
      <c r="D125" s="547" t="str">
        <f>'[3]31. Bùi Văn Thuận'!F32</f>
        <v>m3</v>
      </c>
      <c r="E125" s="539">
        <f>'[3]31. Bùi Văn Thuận'!H32</f>
        <v>0.70000000000000007</v>
      </c>
      <c r="F125" s="540">
        <f>'[3]31. Bùi Văn Thuận'!G32</f>
        <v>2246000</v>
      </c>
      <c r="G125" s="541">
        <f>'[3]31. Bùi Văn Thuận'!I32</f>
        <v>1</v>
      </c>
      <c r="H125" s="542">
        <f t="shared" si="5"/>
        <v>1572200</v>
      </c>
      <c r="I125" s="543"/>
      <c r="J125" s="1661"/>
      <c r="K125" s="545">
        <f>'[3]31. Bùi Văn Thuận'!K32</f>
        <v>0</v>
      </c>
    </row>
    <row r="126" spans="1:11" s="534" customFormat="1" ht="63.75" hidden="1" customHeight="1" x14ac:dyDescent="0.25">
      <c r="A126" s="1662"/>
      <c r="B126" s="1660"/>
      <c r="C126" s="537" t="str">
        <f>'[3]31. Bùi Văn Thuận'!B33</f>
        <v>Hàng rào lưới B40</v>
      </c>
      <c r="D126" s="547" t="str">
        <f>'[3]31. Bùi Văn Thuận'!F33</f>
        <v>m2</v>
      </c>
      <c r="E126" s="539">
        <f>'[3]31. Bùi Văn Thuận'!H33</f>
        <v>78</v>
      </c>
      <c r="F126" s="540">
        <f>'[3]31. Bùi Văn Thuận'!G33</f>
        <v>101000</v>
      </c>
      <c r="G126" s="541">
        <f>'[3]31. Bùi Văn Thuận'!I33</f>
        <v>1</v>
      </c>
      <c r="H126" s="542">
        <f t="shared" si="5"/>
        <v>7878000</v>
      </c>
      <c r="I126" s="543"/>
      <c r="J126" s="1661"/>
      <c r="K126" s="545">
        <f>'[3]31. Bùi Văn Thuận'!K33</f>
        <v>0</v>
      </c>
    </row>
    <row r="127" spans="1:11" s="534" customFormat="1" ht="68.25" hidden="1" customHeight="1" x14ac:dyDescent="0.25">
      <c r="A127" s="1662"/>
      <c r="B127" s="1660"/>
      <c r="C127" s="537" t="str">
        <f>'[3]31. Bùi Văn Thuận'!B34</f>
        <v>Trụ sắt tráng kẽm D60 cao 6m</v>
      </c>
      <c r="D127" s="547" t="str">
        <f>'[3]31. Bùi Văn Thuận'!F34</f>
        <v>trụ</v>
      </c>
      <c r="E127" s="539">
        <f>'[3]31. Bùi Văn Thuận'!H34</f>
        <v>3</v>
      </c>
      <c r="F127" s="540">
        <f>'[3]31. Bùi Văn Thuận'!G34</f>
        <v>576000</v>
      </c>
      <c r="G127" s="541">
        <f>'[3]31. Bùi Văn Thuận'!I34</f>
        <v>1</v>
      </c>
      <c r="H127" s="542">
        <f t="shared" si="5"/>
        <v>1728000</v>
      </c>
      <c r="I127" s="543"/>
      <c r="J127" s="1661"/>
      <c r="K127" s="545" t="str">
        <f>'[3]31. Bùi Văn Thuận'!K34</f>
        <v>tính tam suất trụ điện bằng ống sắt tráng kẽm D90</v>
      </c>
    </row>
    <row r="128" spans="1:11" s="534" customFormat="1" ht="60" hidden="1" customHeight="1" x14ac:dyDescent="0.25">
      <c r="A128" s="1662"/>
      <c r="B128" s="1660"/>
      <c r="C128" s="537" t="str">
        <f>'[3]31. Bùi Văn Thuận'!B35</f>
        <v>Mái che: mái tôn, khung cột sắt</v>
      </c>
      <c r="D128" s="547" t="str">
        <f>'[3]31. Bùi Văn Thuận'!F35</f>
        <v>m2</v>
      </c>
      <c r="E128" s="539">
        <f>'[3]31. Bùi Văn Thuận'!H35</f>
        <v>65.400000000000006</v>
      </c>
      <c r="F128" s="540">
        <f>'[3]31. Bùi Văn Thuận'!G35</f>
        <v>720000</v>
      </c>
      <c r="G128" s="541">
        <f>'[3]31. Bùi Văn Thuận'!I35</f>
        <v>1</v>
      </c>
      <c r="H128" s="542">
        <f t="shared" si="5"/>
        <v>47088000</v>
      </c>
      <c r="I128" s="543"/>
      <c r="J128" s="1661"/>
      <c r="K128" s="545">
        <f>'[3]31. Bùi Văn Thuận'!K35</f>
        <v>0</v>
      </c>
    </row>
    <row r="129" spans="1:11" s="534" customFormat="1" ht="50.25" hidden="1" customHeight="1" x14ac:dyDescent="0.25">
      <c r="A129" s="1662"/>
      <c r="B129" s="1660"/>
      <c r="C129" s="537" t="str">
        <f>'[3]31. Bùi Văn Thuận'!B36</f>
        <v>Nền lát gạch con sâu, gạch Terrazzo</v>
      </c>
      <c r="D129" s="547" t="str">
        <f>'[3]31. Bùi Văn Thuận'!F36</f>
        <v>m2</v>
      </c>
      <c r="E129" s="539">
        <f>'[3]31. Bùi Văn Thuận'!H36</f>
        <v>64.432500000000005</v>
      </c>
      <c r="F129" s="540">
        <f>'[3]31. Bùi Văn Thuận'!G36</f>
        <v>288000</v>
      </c>
      <c r="G129" s="541">
        <f>'[3]31. Bùi Văn Thuận'!I36</f>
        <v>1</v>
      </c>
      <c r="H129" s="542">
        <f t="shared" si="5"/>
        <v>18556560</v>
      </c>
      <c r="I129" s="543"/>
      <c r="J129" s="1661"/>
      <c r="K129" s="545">
        <f>'[3]31. Bùi Văn Thuận'!K36</f>
        <v>0</v>
      </c>
    </row>
    <row r="130" spans="1:11" s="534" customFormat="1" ht="50.25" hidden="1" customHeight="1" x14ac:dyDescent="0.25">
      <c r="A130" s="1662"/>
      <c r="B130" s="1660"/>
      <c r="C130" s="537" t="str">
        <f>'[3]31. Bùi Văn Thuận'!B37</f>
        <v>Giếng khoan Ф 140, ống chống nhựa</v>
      </c>
      <c r="D130" s="547" t="str">
        <f>'[3]31. Bùi Văn Thuận'!F37</f>
        <v>mét</v>
      </c>
      <c r="E130" s="539">
        <f>'[3]31. Bùi Văn Thuận'!H37</f>
        <v>55</v>
      </c>
      <c r="F130" s="540">
        <f>'[3]31. Bùi Văn Thuận'!G37</f>
        <v>864000</v>
      </c>
      <c r="G130" s="541">
        <f>'[3]31. Bùi Văn Thuận'!I37</f>
        <v>1</v>
      </c>
      <c r="H130" s="542">
        <f t="shared" si="5"/>
        <v>47520000</v>
      </c>
      <c r="I130" s="543"/>
      <c r="J130" s="1661"/>
      <c r="K130" s="545">
        <f>'[3]31. Bùi Văn Thuận'!K37</f>
        <v>0</v>
      </c>
    </row>
    <row r="131" spans="1:11" s="534" customFormat="1" ht="50.25" hidden="1" customHeight="1" x14ac:dyDescent="0.25">
      <c r="A131" s="1662"/>
      <c r="B131" s="1660"/>
      <c r="C131" s="537" t="str">
        <f>'[3]31. Bùi Văn Thuận'!B38</f>
        <v>Bồn hoa xây gạch</v>
      </c>
      <c r="D131" s="547" t="str">
        <f>'[3]31. Bùi Văn Thuận'!F38</f>
        <v>m3</v>
      </c>
      <c r="E131" s="539">
        <f>'[3]31. Bùi Văn Thuận'!H38</f>
        <v>0.67500000000000004</v>
      </c>
      <c r="F131" s="540">
        <f>'[3]31. Bùi Văn Thuận'!G38</f>
        <v>432000</v>
      </c>
      <c r="G131" s="541">
        <f>'[3]31. Bùi Văn Thuận'!I38</f>
        <v>1</v>
      </c>
      <c r="H131" s="542">
        <f t="shared" si="5"/>
        <v>291600</v>
      </c>
      <c r="I131" s="543"/>
      <c r="J131" s="1661"/>
      <c r="K131" s="545">
        <f>'[3]31. Bùi Văn Thuận'!K38</f>
        <v>0</v>
      </c>
    </row>
    <row r="132" spans="1:11" s="534" customFormat="1" ht="50.25" hidden="1" customHeight="1" x14ac:dyDescent="0.25">
      <c r="A132" s="1662"/>
      <c r="B132" s="1660"/>
      <c r="C132" s="537" t="str">
        <f>'[3]31. Bùi Văn Thuận'!B39</f>
        <v>Mái che: mái tôn, khung cột sắt</v>
      </c>
      <c r="D132" s="547" t="str">
        <f>'[3]31. Bùi Văn Thuận'!F39</f>
        <v>m2</v>
      </c>
      <c r="E132" s="539">
        <f>'[3]31. Bùi Văn Thuận'!H39</f>
        <v>31.5</v>
      </c>
      <c r="F132" s="540">
        <f>'[3]31. Bùi Văn Thuận'!G39</f>
        <v>720000</v>
      </c>
      <c r="G132" s="541">
        <f>'[3]31. Bùi Văn Thuận'!I39</f>
        <v>1</v>
      </c>
      <c r="H132" s="542">
        <f t="shared" si="5"/>
        <v>22680000</v>
      </c>
      <c r="I132" s="543"/>
      <c r="J132" s="1661"/>
      <c r="K132" s="545">
        <f>'[3]31. Bùi Văn Thuận'!K39</f>
        <v>0</v>
      </c>
    </row>
    <row r="133" spans="1:11" s="534" customFormat="1" ht="116.25" hidden="1" customHeight="1" x14ac:dyDescent="0.25">
      <c r="A133" s="1662"/>
      <c r="B133" s="1660"/>
      <c r="C133" s="537" t="str">
        <f>'[3]31. Bùi Văn Thuận'!B40</f>
        <v xml:space="preserve">Dây điện nhôm 3.5mm2 </v>
      </c>
      <c r="D133" s="547" t="str">
        <f>'[3]31. Bùi Văn Thuận'!F40</f>
        <v>m</v>
      </c>
      <c r="E133" s="539">
        <f>'[3]31. Bùi Văn Thuận'!H40</f>
        <v>520</v>
      </c>
      <c r="F133" s="540">
        <f>'[3]31. Bùi Văn Thuận'!G40</f>
        <v>45610</v>
      </c>
      <c r="G133" s="541">
        <f>'[3]31. Bùi Văn Thuận'!I40</f>
        <v>1</v>
      </c>
      <c r="H133" s="542">
        <f t="shared" si="5"/>
        <v>23717200</v>
      </c>
      <c r="I133" s="543"/>
      <c r="J133" s="1661"/>
      <c r="K133" s="545" t="str">
        <f>'[3]31. Bùi Văn Thuận'!K40</f>
        <v>áp Dây điện LV-ABC - 3x35mm2 (0.6/1kV) 
(445) Phụ lục 2- BÁO GIÁ VẬT LIỆU XÂY DỰNG TRÊN ĐỊA BÀN TỈNH ĐỒNG NAI THÁNG 1, THÁNG 2 NĂM 2026</v>
      </c>
    </row>
    <row r="134" spans="1:11" s="534" customFormat="1" ht="50.25" hidden="1" customHeight="1" x14ac:dyDescent="0.25">
      <c r="A134" s="1662"/>
      <c r="B134" s="1660"/>
      <c r="C134" s="537" t="str">
        <f>'[3]31. Bùi Văn Thuận'!B41</f>
        <v>Nền bê tông không cốt thép dày 0,1m</v>
      </c>
      <c r="D134" s="547" t="str">
        <f>'[3]31. Bùi Văn Thuận'!F41</f>
        <v>m3</v>
      </c>
      <c r="E134" s="539">
        <f>'[3]31. Bùi Văn Thuận'!H41</f>
        <v>3.4710000000000005</v>
      </c>
      <c r="F134" s="540">
        <f>'[3]31. Bùi Văn Thuận'!G41</f>
        <v>2246000</v>
      </c>
      <c r="G134" s="541">
        <f>'[3]31. Bùi Văn Thuận'!I41</f>
        <v>1</v>
      </c>
      <c r="H134" s="542">
        <f t="shared" si="5"/>
        <v>7795866</v>
      </c>
      <c r="I134" s="543"/>
      <c r="J134" s="1661"/>
      <c r="K134" s="545">
        <f>'[3]31. Bùi Văn Thuận'!K41</f>
        <v>0</v>
      </c>
    </row>
    <row r="135" spans="1:11" s="534" customFormat="1" ht="50.25" hidden="1" customHeight="1" x14ac:dyDescent="0.25">
      <c r="A135" s="1662"/>
      <c r="B135" s="1660"/>
      <c r="C135" s="537" t="str">
        <f>'[3]31. Bùi Văn Thuận'!B42</f>
        <v>Nền bê tông không cốt thép dày 0,1m</v>
      </c>
      <c r="D135" s="547" t="str">
        <f>'[3]31. Bùi Văn Thuận'!F42</f>
        <v>m3</v>
      </c>
      <c r="E135" s="539">
        <f>'[3]31. Bùi Văn Thuận'!H42</f>
        <v>3.35</v>
      </c>
      <c r="F135" s="540">
        <f>'[3]31. Bùi Văn Thuận'!G42</f>
        <v>2246000</v>
      </c>
      <c r="G135" s="541">
        <f>'[3]31. Bùi Văn Thuận'!I42</f>
        <v>1</v>
      </c>
      <c r="H135" s="542">
        <f t="shared" si="5"/>
        <v>7524100</v>
      </c>
      <c r="I135" s="543"/>
      <c r="J135" s="1661"/>
      <c r="K135" s="545">
        <f>'[3]31. Bùi Văn Thuận'!K42</f>
        <v>0</v>
      </c>
    </row>
    <row r="136" spans="1:11" s="534" customFormat="1" ht="50.25" hidden="1" customHeight="1" x14ac:dyDescent="0.25">
      <c r="A136" s="1662"/>
      <c r="B136" s="1660"/>
      <c r="C136" s="537" t="str">
        <f>'[3]31. Bùi Văn Thuận'!B43</f>
        <v>Nền lát gạch ceramic</v>
      </c>
      <c r="D136" s="547" t="str">
        <f>'[3]31. Bùi Văn Thuận'!F43</f>
        <v>m2</v>
      </c>
      <c r="E136" s="539">
        <f>'[3]31. Bùi Văn Thuận'!H43</f>
        <v>10.557499999999999</v>
      </c>
      <c r="F136" s="540">
        <f>'[3]31. Bùi Văn Thuận'!G43</f>
        <v>202000</v>
      </c>
      <c r="G136" s="541">
        <f>'[3]31. Bùi Văn Thuận'!I43</f>
        <v>1</v>
      </c>
      <c r="H136" s="542">
        <f t="shared" si="5"/>
        <v>2132615</v>
      </c>
      <c r="I136" s="543"/>
      <c r="J136" s="1661"/>
      <c r="K136" s="545">
        <f>'[3]31. Bùi Văn Thuận'!K43</f>
        <v>0</v>
      </c>
    </row>
    <row r="137" spans="1:11" s="534" customFormat="1" ht="50.25" hidden="1" customHeight="1" x14ac:dyDescent="0.25">
      <c r="A137" s="1662"/>
      <c r="B137" s="1660"/>
      <c r="C137" s="537" t="str">
        <f>'[3]31. Bùi Văn Thuận'!B44</f>
        <v>Hồ cá ốp gạch ceramic, không nắp đậy, xây nổi</v>
      </c>
      <c r="D137" s="547" t="str">
        <f>'[3]31. Bùi Văn Thuận'!F44</f>
        <v>m3</v>
      </c>
      <c r="E137" s="539">
        <f>'[3]31. Bùi Văn Thuận'!H44</f>
        <v>1.52</v>
      </c>
      <c r="F137" s="540">
        <f>'[3]31. Bùi Văn Thuận'!G44</f>
        <v>553000</v>
      </c>
      <c r="G137" s="541">
        <f>'[3]31. Bùi Văn Thuận'!I44</f>
        <v>1</v>
      </c>
      <c r="H137" s="542">
        <f t="shared" si="5"/>
        <v>840560</v>
      </c>
      <c r="I137" s="543"/>
      <c r="J137" s="1661"/>
      <c r="K137" s="545" t="str">
        <f>'[3]31. Bùi Văn Thuận'!K44</f>
        <v>áp bằng giá bể nước xây gạch</v>
      </c>
    </row>
    <row r="138" spans="1:11" s="534" customFormat="1" ht="50.25" hidden="1" customHeight="1" x14ac:dyDescent="0.25">
      <c r="A138" s="1662"/>
      <c r="B138" s="1660"/>
      <c r="C138" s="537" t="str">
        <f>'[3]31. Bùi Văn Thuận'!B45</f>
        <v>Trụ sắt tráng kẽm D90 cao 6m</v>
      </c>
      <c r="D138" s="547" t="str">
        <f>'[3]31. Bùi Văn Thuận'!F45</f>
        <v>trụ</v>
      </c>
      <c r="E138" s="539">
        <f>'[3]31. Bùi Văn Thuận'!H45</f>
        <v>5</v>
      </c>
      <c r="F138" s="540">
        <f>'[3]31. Bùi Văn Thuận'!G45</f>
        <v>864000</v>
      </c>
      <c r="G138" s="541">
        <f>'[3]31. Bùi Văn Thuận'!I45</f>
        <v>1</v>
      </c>
      <c r="H138" s="542">
        <f t="shared" si="5"/>
        <v>4320000</v>
      </c>
      <c r="I138" s="543"/>
      <c r="J138" s="1661"/>
      <c r="K138" s="545" t="str">
        <f>'[3]31. Bùi Văn Thuận'!K45</f>
        <v>áp bằng trụ điện bằng ống sắt tráng kẽm D90</v>
      </c>
    </row>
    <row r="139" spans="1:11" s="534" customFormat="1" ht="58.5" hidden="1" customHeight="1" x14ac:dyDescent="0.25">
      <c r="A139" s="1662"/>
      <c r="B139" s="1660"/>
      <c r="C139" s="537" t="str">
        <f>'[3]31. Bùi Văn Thuận'!B46</f>
        <v>Trụ điện bê tông cao 5-7 mét</v>
      </c>
      <c r="D139" s="547" t="str">
        <f>'[3]31. Bùi Văn Thuận'!F46</f>
        <v>cái</v>
      </c>
      <c r="E139" s="539">
        <f>'[3]31. Bùi Văn Thuận'!H46</f>
        <v>3</v>
      </c>
      <c r="F139" s="540">
        <f>'[3]31. Bùi Văn Thuận'!G46</f>
        <v>1296000</v>
      </c>
      <c r="G139" s="541">
        <f>'[3]31. Bùi Văn Thuận'!I46</f>
        <v>1</v>
      </c>
      <c r="H139" s="542">
        <f t="shared" si="5"/>
        <v>3888000</v>
      </c>
      <c r="I139" s="543"/>
      <c r="J139" s="1661"/>
      <c r="K139" s="545">
        <f>'[3]31. Bùi Văn Thuận'!K46</f>
        <v>0</v>
      </c>
    </row>
    <row r="140" spans="1:11" s="534" customFormat="1" ht="58.5" hidden="1" customHeight="1" x14ac:dyDescent="0.25">
      <c r="A140" s="1662"/>
      <c r="B140" s="1660"/>
      <c r="C140" s="537" t="str">
        <f>'[3]31. Bùi Văn Thuận'!B47</f>
        <v>di dời bồn nước nhựa 2.000 lít</v>
      </c>
      <c r="D140" s="547" t="str">
        <f>'[3]31. Bùi Văn Thuận'!F47</f>
        <v>cái</v>
      </c>
      <c r="E140" s="539">
        <f>'[3]31. Bùi Văn Thuận'!H47</f>
        <v>1</v>
      </c>
      <c r="F140" s="540">
        <f>'[3]31. Bùi Văn Thuận'!G47</f>
        <v>346000</v>
      </c>
      <c r="G140" s="541">
        <f>'[3]31. Bùi Văn Thuận'!I47</f>
        <v>1</v>
      </c>
      <c r="H140" s="542">
        <f t="shared" si="5"/>
        <v>346000</v>
      </c>
      <c r="I140" s="543"/>
      <c r="J140" s="1661"/>
      <c r="K140" s="545">
        <f>'[3]31. Bùi Văn Thuận'!K47</f>
        <v>0</v>
      </c>
    </row>
    <row r="141" spans="1:11" s="534" customFormat="1" ht="92.25" hidden="1" customHeight="1" x14ac:dyDescent="0.25">
      <c r="A141" s="1662"/>
      <c r="B141" s="1660"/>
      <c r="C141" s="537" t="str">
        <f>'[3]31. Bùi Văn Thuận'!B48</f>
        <v>Trần nhựa la phông</v>
      </c>
      <c r="D141" s="547" t="str">
        <f>'[3]31. Bùi Văn Thuận'!F48</f>
        <v>đồng/m2</v>
      </c>
      <c r="E141" s="539">
        <f>'[3]31. Bùi Văn Thuận'!H48</f>
        <v>64.432500000000005</v>
      </c>
      <c r="F141" s="540">
        <f>'[3]31. Bùi Văn Thuận'!G48</f>
        <v>154000</v>
      </c>
      <c r="G141" s="541">
        <f>'[3]31. Bùi Văn Thuận'!I48</f>
        <v>1</v>
      </c>
      <c r="H141" s="542">
        <f t="shared" si="5"/>
        <v>9922605</v>
      </c>
      <c r="I141" s="543"/>
      <c r="J141" s="1661"/>
      <c r="K141" s="545" t="str">
        <f>'[3]31. Bùi Văn Thuận'!K48</f>
        <v>PHỤ LỤC IIb
ĐƠN GIÁ CÔNG TRÌNH XÂY DỰNG
(Ban hành kèm theo Quyết định số 18/2026/QĐ-UBND)</v>
      </c>
    </row>
    <row r="142" spans="1:11" s="534" customFormat="1" ht="66" hidden="1" customHeight="1" x14ac:dyDescent="0.25">
      <c r="A142" s="1662">
        <v>32</v>
      </c>
      <c r="B142" s="1660" t="str">
        <f>'[3]32. Nguyễn Thị Kim Hương'!E8</f>
        <v>Bà Nguyễn Thị Kim Hương là đại diện của người được thừa kế Quyền sử dụng đất</v>
      </c>
      <c r="C142" s="536" t="str">
        <f>'[3]32. Nguyễn Thị Kim Hương'!B31</f>
        <v>Tài sản thửa 98 tờ 205</v>
      </c>
      <c r="D142" s="547"/>
      <c r="E142" s="539"/>
      <c r="F142" s="540"/>
      <c r="G142" s="541"/>
      <c r="H142" s="542"/>
      <c r="I142" s="543"/>
      <c r="J142" s="1661" t="str">
        <f>'[3]32. Nguyễn Thị Kim Hương'!A29</f>
        <v>III. NHÀ, VẬT KIẾN TRÚC: xây dựng năm 2018</v>
      </c>
      <c r="K142" s="545"/>
    </row>
    <row r="143" spans="1:11" s="534" customFormat="1" ht="81" hidden="1" customHeight="1" x14ac:dyDescent="0.25">
      <c r="A143" s="1662"/>
      <c r="B143" s="1660"/>
      <c r="C143" s="537" t="str">
        <f>'[3]32. Nguyễn Thị Kim Hương'!B32</f>
        <v>Tường rào xây gạch lưới B40, cột gạch (có tô trát), móng xây gạch dày 10cm</v>
      </c>
      <c r="D143" s="547" t="str">
        <f>'[3]32. Nguyễn Thị Kim Hương'!F32</f>
        <v>đồng/m2</v>
      </c>
      <c r="E143" s="539">
        <f>'[3]32. Nguyễn Thị Kim Hương'!H32</f>
        <v>83.3</v>
      </c>
      <c r="F143" s="540">
        <f>'[3]32. Nguyễn Thị Kim Hương'!G32</f>
        <v>382000</v>
      </c>
      <c r="G143" s="541">
        <f>'[3]32. Nguyễn Thị Kim Hương'!I32</f>
        <v>0.8</v>
      </c>
      <c r="H143" s="542">
        <f t="shared" si="5"/>
        <v>25456480</v>
      </c>
      <c r="I143" s="543"/>
      <c r="J143" s="1661"/>
      <c r="K143" s="545" t="str">
        <f>'[3]32. Nguyễn Thị Kim Hương'!K32</f>
        <v>áp Tường rào xây gạch hoặc xây gạch có khung lưới B40 (có tô, trát)</v>
      </c>
    </row>
    <row r="144" spans="1:11" s="534" customFormat="1" ht="63.75" hidden="1" customHeight="1" x14ac:dyDescent="0.25">
      <c r="A144" s="1662"/>
      <c r="B144" s="1660"/>
      <c r="C144" s="536" t="str">
        <f>'[3]32. Nguyễn Thị Kim Hương'!B33</f>
        <v>Tài sản thửa 230 tờ 205 (đất tranh chấp với ông Bùi Quốc Tân)</v>
      </c>
      <c r="D144" s="547"/>
      <c r="E144" s="539"/>
      <c r="F144" s="540"/>
      <c r="G144" s="541"/>
      <c r="H144" s="542"/>
      <c r="I144" s="543"/>
      <c r="J144" s="1661"/>
      <c r="K144" s="545">
        <f>'[3]32. Nguyễn Thị Kim Hương'!K33</f>
        <v>0</v>
      </c>
    </row>
    <row r="145" spans="1:11" s="534" customFormat="1" ht="68.25" hidden="1" customHeight="1" x14ac:dyDescent="0.25">
      <c r="A145" s="1662"/>
      <c r="B145" s="1660"/>
      <c r="C145" s="537" t="str">
        <f>'[3]32. Nguyễn Thị Kim Hương'!B34</f>
        <v>Bàn thiên</v>
      </c>
      <c r="D145" s="547" t="str">
        <f>'[3]32. Nguyễn Thị Kim Hương'!F34</f>
        <v>đồng/cái</v>
      </c>
      <c r="E145" s="539">
        <f>'[3]32. Nguyễn Thị Kim Hương'!H34</f>
        <v>1</v>
      </c>
      <c r="F145" s="540">
        <f>'[3]32. Nguyễn Thị Kim Hương'!G34</f>
        <v>950000</v>
      </c>
      <c r="G145" s="541">
        <f>'[3]32. Nguyễn Thị Kim Hương'!I34</f>
        <v>0.8</v>
      </c>
      <c r="H145" s="542">
        <f t="shared" si="5"/>
        <v>760000</v>
      </c>
      <c r="I145" s="543"/>
      <c r="J145" s="1661"/>
      <c r="K145" s="545">
        <f>'[3]32. Nguyễn Thị Kim Hương'!K34</f>
        <v>0</v>
      </c>
    </row>
    <row r="146" spans="1:11" s="534" customFormat="1" ht="60" hidden="1" customHeight="1" x14ac:dyDescent="0.25">
      <c r="A146" s="1662"/>
      <c r="B146" s="1660"/>
      <c r="C146" s="537" t="str">
        <f>'[3]32. Nguyễn Thị Kim Hương'!B35</f>
        <v>Nền bê tông không cốt thép dày 0,1m</v>
      </c>
      <c r="D146" s="547" t="str">
        <f>'[3]32. Nguyễn Thị Kim Hương'!F35</f>
        <v>m3</v>
      </c>
      <c r="E146" s="539">
        <f>'[3]32. Nguyễn Thị Kim Hương'!H35</f>
        <v>5.3140000000000001</v>
      </c>
      <c r="F146" s="540">
        <f>'[3]32. Nguyễn Thị Kim Hương'!G35</f>
        <v>2246000</v>
      </c>
      <c r="G146" s="541">
        <f>'[3]32. Nguyễn Thị Kim Hương'!I35</f>
        <v>0.8</v>
      </c>
      <c r="H146" s="542">
        <f t="shared" si="5"/>
        <v>9548195</v>
      </c>
      <c r="I146" s="543"/>
      <c r="J146" s="1661"/>
      <c r="K146" s="545">
        <f>'[3]32. Nguyễn Thị Kim Hương'!K35</f>
        <v>0</v>
      </c>
    </row>
    <row r="147" spans="1:11" s="534" customFormat="1" ht="50.25" hidden="1" customHeight="1" x14ac:dyDescent="0.25">
      <c r="A147" s="1662"/>
      <c r="B147" s="1660"/>
      <c r="C147" s="537" t="str">
        <f>'[3]32. Nguyễn Thị Kim Hương'!B36</f>
        <v>Cổng sắt kiên cố</v>
      </c>
      <c r="D147" s="547" t="str">
        <f>'[3]32. Nguyễn Thị Kim Hương'!F36</f>
        <v>m2</v>
      </c>
      <c r="E147" s="539">
        <f>'[3]32. Nguyễn Thị Kim Hương'!H36</f>
        <v>10.26</v>
      </c>
      <c r="F147" s="540">
        <f>'[3]32. Nguyễn Thị Kim Hương'!G36</f>
        <v>1008000</v>
      </c>
      <c r="G147" s="541">
        <f>'[3]32. Nguyễn Thị Kim Hương'!I36</f>
        <v>0.8</v>
      </c>
      <c r="H147" s="542">
        <f t="shared" si="5"/>
        <v>8273664</v>
      </c>
      <c r="I147" s="543"/>
      <c r="J147" s="1661"/>
      <c r="K147" s="545">
        <f>'[3]32. Nguyễn Thị Kim Hương'!K36</f>
        <v>0</v>
      </c>
    </row>
    <row r="148" spans="1:11" s="534" customFormat="1" ht="50.25" hidden="1" customHeight="1" x14ac:dyDescent="0.25">
      <c r="A148" s="1662"/>
      <c r="B148" s="1660"/>
      <c r="C148" s="537" t="str">
        <f>'[3]32. Nguyễn Thị Kim Hương'!B37</f>
        <v>Nền lát gạch ceramic</v>
      </c>
      <c r="D148" s="547" t="str">
        <f>'[3]32. Nguyễn Thị Kim Hương'!F37</f>
        <v>m2</v>
      </c>
      <c r="E148" s="539">
        <f>'[3]32. Nguyễn Thị Kim Hương'!H37</f>
        <v>9.4400000000000013</v>
      </c>
      <c r="F148" s="540">
        <f>'[3]32. Nguyễn Thị Kim Hương'!G37</f>
        <v>202000</v>
      </c>
      <c r="G148" s="541">
        <f>'[3]32. Nguyễn Thị Kim Hương'!I37</f>
        <v>0.8</v>
      </c>
      <c r="H148" s="542">
        <f t="shared" si="5"/>
        <v>1525504</v>
      </c>
      <c r="I148" s="543"/>
      <c r="J148" s="1661"/>
      <c r="K148" s="545">
        <f>'[3]32. Nguyễn Thị Kim Hương'!K37</f>
        <v>0</v>
      </c>
    </row>
    <row r="149" spans="1:11" s="534" customFormat="1" ht="50.25" hidden="1" customHeight="1" x14ac:dyDescent="0.25">
      <c r="A149" s="1662"/>
      <c r="B149" s="1660"/>
      <c r="C149" s="537" t="str">
        <f>'[3]32. Nguyễn Thị Kim Hương'!B38</f>
        <v>Bờ kè xây gạch</v>
      </c>
      <c r="D149" s="547" t="str">
        <f>'[3]32. Nguyễn Thị Kim Hương'!F38</f>
        <v>m3</v>
      </c>
      <c r="E149" s="539">
        <f>'[3]32. Nguyễn Thị Kim Hương'!H38</f>
        <v>0.3</v>
      </c>
      <c r="F149" s="540">
        <f>'[3]32. Nguyễn Thị Kim Hương'!G38</f>
        <v>1798000</v>
      </c>
      <c r="G149" s="541">
        <f>'[3]32. Nguyễn Thị Kim Hương'!I38</f>
        <v>0.8</v>
      </c>
      <c r="H149" s="542">
        <f t="shared" si="5"/>
        <v>431520</v>
      </c>
      <c r="I149" s="543"/>
      <c r="J149" s="1661"/>
      <c r="K149" s="545">
        <f>'[3]32. Nguyễn Thị Kim Hương'!K38</f>
        <v>0</v>
      </c>
    </row>
    <row r="150" spans="1:11" s="534" customFormat="1" ht="50.25" hidden="1" customHeight="1" x14ac:dyDescent="0.25">
      <c r="A150" s="1662"/>
      <c r="B150" s="1660"/>
      <c r="C150" s="537" t="str">
        <f>'[3]32. Nguyễn Thị Kim Hương'!B39</f>
        <v>Trụ  BTCT</v>
      </c>
      <c r="D150" s="547" t="str">
        <f>'[3]32. Nguyễn Thị Kim Hương'!F39</f>
        <v>m3</v>
      </c>
      <c r="E150" s="539">
        <f>'[3]32. Nguyễn Thị Kim Hương'!H39</f>
        <v>1.0400000000000003</v>
      </c>
      <c r="F150" s="540">
        <f>'[3]32. Nguyễn Thị Kim Hương'!G39</f>
        <v>4493000</v>
      </c>
      <c r="G150" s="541">
        <f>'[3]32. Nguyễn Thị Kim Hương'!I39</f>
        <v>0.8</v>
      </c>
      <c r="H150" s="542">
        <f t="shared" si="5"/>
        <v>3738176</v>
      </c>
      <c r="I150" s="543"/>
      <c r="J150" s="1661"/>
      <c r="K150" s="545">
        <f>'[3]32. Nguyễn Thị Kim Hương'!K39</f>
        <v>0</v>
      </c>
    </row>
    <row r="151" spans="1:11" s="534" customFormat="1" ht="79.5" hidden="1" customHeight="1" x14ac:dyDescent="0.25">
      <c r="A151" s="1662"/>
      <c r="B151" s="1660"/>
      <c r="C151" s="537" t="str">
        <f>'[3]32. Nguyễn Thị Kim Hương'!B40</f>
        <v>Tường rào xây gạch lưới B40, cột gạch (có tô trát), móng xây gạch dày 10cm</v>
      </c>
      <c r="D151" s="547" t="str">
        <f>'[3]32. Nguyễn Thị Kim Hương'!F40</f>
        <v>đồng/m2</v>
      </c>
      <c r="E151" s="539">
        <f>'[3]32. Nguyễn Thị Kim Hương'!H40</f>
        <v>59.125999999999991</v>
      </c>
      <c r="F151" s="540">
        <f>'[3]32. Nguyễn Thị Kim Hương'!G40</f>
        <v>382000</v>
      </c>
      <c r="G151" s="541">
        <f>'[3]32. Nguyễn Thị Kim Hương'!I40</f>
        <v>0.8</v>
      </c>
      <c r="H151" s="542">
        <f t="shared" si="5"/>
        <v>18068906</v>
      </c>
      <c r="I151" s="543"/>
      <c r="J151" s="1661"/>
      <c r="K151" s="545" t="str">
        <f>'[3]32. Nguyễn Thị Kim Hương'!K40</f>
        <v>áp Tường rào xây gạch hoặc xây gạch có khung lưới B40 (có tô, trát)</v>
      </c>
    </row>
    <row r="152" spans="1:11" s="534" customFormat="1" ht="68.25" hidden="1" customHeight="1" x14ac:dyDescent="0.25">
      <c r="A152" s="1662"/>
      <c r="B152" s="1660"/>
      <c r="C152" s="537" t="str">
        <f>'[3]32. Nguyễn Thị Kim Hương'!B41</f>
        <v>Tường rào có móng đá chẻ, cột gạch, khung bao song sắt</v>
      </c>
      <c r="D152" s="547" t="str">
        <f>'[3]32. Nguyễn Thị Kim Hương'!F41</f>
        <v>đồng/m2</v>
      </c>
      <c r="E152" s="539">
        <f>'[3]32. Nguyễn Thị Kim Hương'!H41</f>
        <v>21.76</v>
      </c>
      <c r="F152" s="540">
        <f>'[3]32. Nguyễn Thị Kim Hương'!G41</f>
        <v>481000</v>
      </c>
      <c r="G152" s="541">
        <f>'[3]32. Nguyễn Thị Kim Hương'!I41</f>
        <v>0.8</v>
      </c>
      <c r="H152" s="542">
        <f t="shared" si="5"/>
        <v>8373248</v>
      </c>
      <c r="I152" s="543"/>
      <c r="J152" s="1661"/>
      <c r="K152" s="545">
        <f>'[3]32. Nguyễn Thị Kim Hương'!K41</f>
        <v>0</v>
      </c>
    </row>
    <row r="153" spans="1:11" s="534" customFormat="1" ht="159.75" hidden="1" customHeight="1" x14ac:dyDescent="0.25">
      <c r="A153" s="546">
        <v>33</v>
      </c>
      <c r="B153" s="536" t="str">
        <f>'[3]33. Hoàng Thái Sơn'!E8</f>
        <v>Hộ ông Hoàng Thái Sơn và bà Bùi Lê Thảo</v>
      </c>
      <c r="C153" s="537" t="str">
        <f>'[3]33. Hoàng Thái Sơn'!B31</f>
        <v>Trụ bê tông cắm ranh hàng rào cao 1,2 đến 2,2m</v>
      </c>
      <c r="D153" s="547" t="str">
        <f>'[3]33. Hoàng Thái Sơn'!F31</f>
        <v>trụ</v>
      </c>
      <c r="E153" s="539">
        <f>'[3]33. Hoàng Thái Sơn'!H31</f>
        <v>3</v>
      </c>
      <c r="F153" s="540">
        <f>'[3]33. Hoàng Thái Sơn'!G31</f>
        <v>58000</v>
      </c>
      <c r="G153" s="541">
        <f>'[3]33. Hoàng Thái Sơn'!I31</f>
        <v>1</v>
      </c>
      <c r="H153" s="548">
        <f t="shared" si="5"/>
        <v>174000</v>
      </c>
      <c r="I153" s="543"/>
      <c r="J153" s="533" t="str">
        <f>'[3]33. Hoàng Thái Sơn'!A29</f>
        <v>III. NHÀ, VẬT KIẾN TRÚC: xây dựng năm 1993</v>
      </c>
      <c r="K153" s="545">
        <f>'[3]33. Hoàng Thái Sơn'!K31</f>
        <v>0</v>
      </c>
    </row>
    <row r="154" spans="1:11" s="534" customFormat="1" ht="66" hidden="1" customHeight="1" x14ac:dyDescent="0.25">
      <c r="A154" s="1662">
        <v>34</v>
      </c>
      <c r="B154" s="1660" t="str">
        <f>'[3]34. Trương Thanh Tú'!E8</f>
        <v>Ông Trương Thanh Tú</v>
      </c>
      <c r="C154" s="537" t="str">
        <f>'[3]34. Trương Thanh Tú'!B31</f>
        <v>Trụ bê tông cắm ranh hàng rào cao 1,2 đến 2,2m</v>
      </c>
      <c r="D154" s="547" t="str">
        <f>'[3]34. Trương Thanh Tú'!F31</f>
        <v>trụ</v>
      </c>
      <c r="E154" s="539">
        <f>'[3]34. Trương Thanh Tú'!H31</f>
        <v>36</v>
      </c>
      <c r="F154" s="540">
        <f>'[3]34. Trương Thanh Tú'!G31</f>
        <v>58000</v>
      </c>
      <c r="G154" s="541">
        <f>'[3]34. Trương Thanh Tú'!I31</f>
        <v>0.8</v>
      </c>
      <c r="H154" s="542">
        <f t="shared" si="5"/>
        <v>1670400</v>
      </c>
      <c r="I154" s="543"/>
      <c r="J154" s="1661" t="str">
        <f>'[3]34. Trương Thanh Tú'!A29</f>
        <v>III. NHÀ, VẬT KIẾN TRÚC: xây dựng năm 2014</v>
      </c>
      <c r="K154" s="545">
        <f>'[3]34. Trương Thanh Tú'!K31</f>
        <v>0</v>
      </c>
    </row>
    <row r="155" spans="1:11" s="534" customFormat="1" ht="53.25" hidden="1" customHeight="1" x14ac:dyDescent="0.25">
      <c r="A155" s="1662"/>
      <c r="B155" s="1660"/>
      <c r="C155" s="537" t="str">
        <f>'[3]34. Trương Thanh Tú'!B32</f>
        <v>Trụ điện bê tông cao 5-7 mét</v>
      </c>
      <c r="D155" s="547" t="str">
        <f>'[3]34. Trương Thanh Tú'!F32</f>
        <v>cái</v>
      </c>
      <c r="E155" s="539">
        <f>'[3]34. Trương Thanh Tú'!H32</f>
        <v>1</v>
      </c>
      <c r="F155" s="540">
        <f>'[3]34. Trương Thanh Tú'!G32</f>
        <v>1296000</v>
      </c>
      <c r="G155" s="541">
        <f>'[3]34. Trương Thanh Tú'!I32</f>
        <v>0.8</v>
      </c>
      <c r="H155" s="542">
        <f t="shared" si="5"/>
        <v>1036800</v>
      </c>
      <c r="I155" s="543"/>
      <c r="J155" s="1661"/>
      <c r="K155" s="545">
        <f>'[3]34. Trương Thanh Tú'!K32</f>
        <v>0</v>
      </c>
    </row>
    <row r="156" spans="1:11" s="534" customFormat="1" ht="63.75" hidden="1" customHeight="1" x14ac:dyDescent="0.25">
      <c r="A156" s="1662"/>
      <c r="B156" s="1660"/>
      <c r="C156" s="537" t="str">
        <f>'[3]34. Trương Thanh Tú'!B33</f>
        <v>Trụ điện bằng ống sắt tráng kẽm D90</v>
      </c>
      <c r="D156" s="547" t="str">
        <f>'[3]34. Trương Thanh Tú'!F33</f>
        <v>cái</v>
      </c>
      <c r="E156" s="539">
        <f>'[3]34. Trương Thanh Tú'!H33</f>
        <v>2</v>
      </c>
      <c r="F156" s="540">
        <f>'[3]34. Trương Thanh Tú'!G33</f>
        <v>864000</v>
      </c>
      <c r="G156" s="541">
        <f>'[3]34. Trương Thanh Tú'!I33</f>
        <v>0.8</v>
      </c>
      <c r="H156" s="542">
        <f t="shared" si="5"/>
        <v>1382400</v>
      </c>
      <c r="I156" s="543"/>
      <c r="J156" s="1661"/>
      <c r="K156" s="545">
        <f>'[3]34. Trương Thanh Tú'!K33</f>
        <v>0</v>
      </c>
    </row>
    <row r="157" spans="1:11" s="534" customFormat="1" ht="68.25" hidden="1" customHeight="1" x14ac:dyDescent="0.25">
      <c r="A157" s="1662"/>
      <c r="B157" s="1660"/>
      <c r="C157" s="537" t="str">
        <f>'[3]34. Trương Thanh Tú'!B34</f>
        <v>Béc tưới</v>
      </c>
      <c r="D157" s="547" t="str">
        <f>'[3]34. Trương Thanh Tú'!F34</f>
        <v>cái</v>
      </c>
      <c r="E157" s="539">
        <f>'[3]34. Trương Thanh Tú'!H34</f>
        <v>187</v>
      </c>
      <c r="F157" s="540">
        <f>'[3]34. Trương Thanh Tú'!G34</f>
        <v>5000</v>
      </c>
      <c r="G157" s="541">
        <f>'[3]34. Trương Thanh Tú'!I34</f>
        <v>0.8</v>
      </c>
      <c r="H157" s="542">
        <f t="shared" si="5"/>
        <v>748000</v>
      </c>
      <c r="I157" s="543"/>
      <c r="J157" s="1661"/>
      <c r="K157" s="545" t="str">
        <f>'[3]34. Trương Thanh Tú'!K34</f>
        <v>tham khảo giá thị trường</v>
      </c>
    </row>
    <row r="158" spans="1:11" s="534" customFormat="1" ht="108" hidden="1" customHeight="1" x14ac:dyDescent="0.25">
      <c r="A158" s="1662"/>
      <c r="B158" s="1660"/>
      <c r="C158" s="537" t="str">
        <f>'[3]34. Trương Thanh Tú'!B35</f>
        <v>Ống nhựa PVC D21</v>
      </c>
      <c r="D158" s="547" t="str">
        <f>'[3]34. Trương Thanh Tú'!F35</f>
        <v>m</v>
      </c>
      <c r="E158" s="539">
        <f>'[3]34. Trương Thanh Tú'!H35</f>
        <v>762</v>
      </c>
      <c r="F158" s="540">
        <f>'[3]34. Trương Thanh Tú'!G35</f>
        <v>7100</v>
      </c>
      <c r="G158" s="541">
        <f>'[3]34. Trương Thanh Tú'!I35</f>
        <v>0.8</v>
      </c>
      <c r="H158" s="542">
        <f t="shared" si="5"/>
        <v>4328160</v>
      </c>
      <c r="I158" s="543"/>
      <c r="J158" s="1661"/>
      <c r="K158" s="545" t="str">
        <f>'[3]34. Trương Thanh Tú'!K35</f>
        <v>áp Ống nhựa uPVC D21x1.6mm
(922) Phụ lục 2- BÁO GIÁ VẬT LIỆU XÂY DỰNG TRÊN ĐỊA BÀN TỈNH ĐỒNG NAI THÁNG 1, THÁNG 2 NĂM 2026</v>
      </c>
    </row>
    <row r="159" spans="1:11" s="534" customFormat="1" ht="108" hidden="1" customHeight="1" x14ac:dyDescent="0.25">
      <c r="A159" s="1662"/>
      <c r="B159" s="1660"/>
      <c r="C159" s="537" t="str">
        <f>'[3]34. Trương Thanh Tú'!B36</f>
        <v>Ống nhựa PVC D42</v>
      </c>
      <c r="D159" s="547" t="str">
        <f>'[3]34. Trương Thanh Tú'!F36</f>
        <v>m</v>
      </c>
      <c r="E159" s="539">
        <f>'[3]34. Trương Thanh Tú'!H36</f>
        <v>89</v>
      </c>
      <c r="F159" s="540">
        <f>'[3]34. Trương Thanh Tú'!G36</f>
        <v>18800</v>
      </c>
      <c r="G159" s="541">
        <f>'[3]34. Trương Thanh Tú'!I36</f>
        <v>0.8</v>
      </c>
      <c r="H159" s="542">
        <f t="shared" si="5"/>
        <v>1338560</v>
      </c>
      <c r="I159" s="543"/>
      <c r="J159" s="1661"/>
      <c r="K159" s="545" t="str">
        <f>'[3]34. Trương Thanh Tú'!K36</f>
        <v>áp Ống nhựa uPVC D42x2.1m
(925) Phụ lục 2- BÁO GIÁ VẬT LIỆU XÂY DỰNG TRÊN ĐỊA BÀN TỈNH ĐỒNG NAI THÁNG 1, THÁNG 2 NĂM 2026</v>
      </c>
    </row>
    <row r="160" spans="1:11" s="534" customFormat="1" ht="50.25" hidden="1" customHeight="1" x14ac:dyDescent="0.25">
      <c r="A160" s="1662"/>
      <c r="B160" s="1660"/>
      <c r="C160" s="537" t="str">
        <f>'[3]34. Trương Thanh Tú'!B37</f>
        <v>Hàng rào lưới B40</v>
      </c>
      <c r="D160" s="547" t="str">
        <f>'[3]34. Trương Thanh Tú'!F37</f>
        <v>m2</v>
      </c>
      <c r="E160" s="539">
        <f>'[3]34. Trương Thanh Tú'!H37</f>
        <v>204</v>
      </c>
      <c r="F160" s="540">
        <f>'[3]34. Trương Thanh Tú'!G37</f>
        <v>101000</v>
      </c>
      <c r="G160" s="541">
        <f>'[3]34. Trương Thanh Tú'!I37</f>
        <v>0.8</v>
      </c>
      <c r="H160" s="542">
        <f t="shared" si="5"/>
        <v>16483200</v>
      </c>
      <c r="I160" s="543"/>
      <c r="J160" s="1661"/>
      <c r="K160" s="545">
        <f>'[3]34. Trương Thanh Tú'!K37</f>
        <v>0</v>
      </c>
    </row>
    <row r="161" spans="1:11" s="534" customFormat="1" ht="107.25" hidden="1" customHeight="1" x14ac:dyDescent="0.25">
      <c r="A161" s="1662"/>
      <c r="B161" s="1660"/>
      <c r="C161" s="537" t="str">
        <f>'[3]34. Trương Thanh Tú'!B38</f>
        <v xml:space="preserve">
Van Nước PVC Ø42 Bình Minh</v>
      </c>
      <c r="D161" s="547" t="str">
        <f>'[3]34. Trương Thanh Tú'!F38</f>
        <v>cái</v>
      </c>
      <c r="E161" s="539">
        <f>'[3]34. Trương Thanh Tú'!H38</f>
        <v>52</v>
      </c>
      <c r="F161" s="540">
        <f>'[3]34. Trương Thanh Tú'!G38</f>
        <v>85000</v>
      </c>
      <c r="G161" s="541">
        <f>'[3]34. Trương Thanh Tú'!I38</f>
        <v>0.8</v>
      </c>
      <c r="H161" s="542">
        <f t="shared" si="5"/>
        <v>3536000</v>
      </c>
      <c r="I161" s="543"/>
      <c r="J161" s="1661"/>
      <c r="K161" s="545" t="str">
        <f>'[3]34. Trương Thanh Tú'!K38</f>
        <v>tham khảo giá thị trường
https://phuongnamco.vn/van-nuoc-pvc-42-binh-minh-p38120425.html</v>
      </c>
    </row>
    <row r="162" spans="1:11" s="534" customFormat="1" ht="170.25" hidden="1" customHeight="1" x14ac:dyDescent="0.25">
      <c r="A162" s="546">
        <v>35</v>
      </c>
      <c r="B162" s="536" t="str">
        <f>'[3]35. Nguyễn Văn Sinh'!E8</f>
        <v>Ông Nguyễn Văn Sinh</v>
      </c>
      <c r="C162" s="537" t="str">
        <f>'[3]35. Nguyễn Văn Sinh'!B31</f>
        <v>Giếng khoan Ф 140, ống chống nhựa</v>
      </c>
      <c r="D162" s="547" t="str">
        <f>'[3]35. Nguyễn Văn Sinh'!F31</f>
        <v>mét</v>
      </c>
      <c r="E162" s="539">
        <f>'[3]35. Nguyễn Văn Sinh'!H31</f>
        <v>101</v>
      </c>
      <c r="F162" s="540">
        <f>'[3]35. Nguyễn Văn Sinh'!G31</f>
        <v>864000</v>
      </c>
      <c r="G162" s="541">
        <f>'[3]35. Nguyễn Văn Sinh'!I31</f>
        <v>0.8</v>
      </c>
      <c r="H162" s="548">
        <f t="shared" si="5"/>
        <v>69811200</v>
      </c>
      <c r="I162" s="543"/>
      <c r="J162" s="533" t="str">
        <f>'[3]35. Nguyễn Văn Sinh'!A29</f>
        <v>III. NHÀ, VẬT KIẾN TRÚC: xây dựng năm 2021</v>
      </c>
      <c r="K162" s="545">
        <f>'[3]35. Nguyễn Văn Sinh'!K31</f>
        <v>0</v>
      </c>
    </row>
    <row r="163" spans="1:11" s="534" customFormat="1" ht="103.5" hidden="1" customHeight="1" x14ac:dyDescent="0.25">
      <c r="A163" s="1662">
        <v>36</v>
      </c>
      <c r="B163" s="1660" t="str">
        <f>'[3]36. Nguyễn Văn Tiến'!E8</f>
        <v>Ông Nguyễn Văn Tiến và bà Lê Thị An</v>
      </c>
      <c r="C163" s="537" t="str">
        <f>'[3]36. Nguyễn Văn Tiến'!B31</f>
        <v>Tường rào có móng đá chẻ, cột gạch, đà bằng BTCT; tường xây gạch dày 10cm không có tô trát</v>
      </c>
      <c r="D163" s="547" t="str">
        <f>'[3]36. Nguyễn Văn Tiến'!F31</f>
        <v>đồng/m2</v>
      </c>
      <c r="E163" s="539">
        <f>'[3]36. Nguyễn Văn Tiến'!H31</f>
        <v>37.509</v>
      </c>
      <c r="F163" s="540">
        <f>'[3]36. Nguyễn Văn Tiến'!G31</f>
        <v>581000</v>
      </c>
      <c r="G163" s="541">
        <f>'[3]36. Nguyễn Văn Tiến'!I31</f>
        <v>1</v>
      </c>
      <c r="H163" s="542">
        <f t="shared" si="5"/>
        <v>21792729</v>
      </c>
      <c r="I163" s="543"/>
      <c r="J163" s="1661" t="str">
        <f>'[3]36. Nguyễn Văn Tiến'!A29</f>
        <v>III. NHÀ, VẬT KIẾN TRÚC: xây dựng năm 2002</v>
      </c>
      <c r="K163" s="545" t="str">
        <f>'[3]36. Nguyễn Văn Tiến'!K31</f>
        <v>áp Tường rào có móng, cột, đà bằng BTCT; tường xây gạch dày 10cm có tô trát</v>
      </c>
    </row>
    <row r="164" spans="1:11" s="534" customFormat="1" ht="103.5" hidden="1" customHeight="1" x14ac:dyDescent="0.25">
      <c r="A164" s="1662"/>
      <c r="B164" s="1660"/>
      <c r="C164" s="537" t="str">
        <f>'[3]36. Nguyễn Văn Tiến'!B32</f>
        <v>Tường rào có móng đá chẻ, cột gạch, đà bằng BTCT; tường xây gạch dày 10cm không có tô trát</v>
      </c>
      <c r="D164" s="547" t="str">
        <f>'[3]36. Nguyễn Văn Tiến'!F32</f>
        <v>đồng/m2</v>
      </c>
      <c r="E164" s="539">
        <f>'[3]36. Nguyễn Văn Tiến'!H32</f>
        <v>4.5410000000000004</v>
      </c>
      <c r="F164" s="540">
        <f>'[3]36. Nguyễn Văn Tiến'!G32</f>
        <v>581000</v>
      </c>
      <c r="G164" s="541">
        <f>'[3]36. Nguyễn Văn Tiến'!I32</f>
        <v>1</v>
      </c>
      <c r="H164" s="542">
        <f t="shared" si="5"/>
        <v>2638321</v>
      </c>
      <c r="I164" s="543"/>
      <c r="J164" s="1661"/>
      <c r="K164" s="545" t="str">
        <f>'[3]36. Nguyễn Văn Tiến'!K32</f>
        <v>áp Tường rào có móng, cột, đà bằng BTCT; tường xây gạch dày 10cm có tô trát</v>
      </c>
    </row>
    <row r="165" spans="1:11" s="534" customFormat="1" ht="87" hidden="1" customHeight="1" x14ac:dyDescent="0.25">
      <c r="A165" s="1662"/>
      <c r="B165" s="1660"/>
      <c r="C165" s="537" t="str">
        <f>'[3]36. Nguyễn Văn Tiến'!B33</f>
        <v>Tường rào có móng, cột, đà bằng BTCT; tường xây gạch dày 20cm không tô trát</v>
      </c>
      <c r="D165" s="547" t="str">
        <f>'[3]36. Nguyễn Văn Tiến'!F33</f>
        <v>đồng/m2</v>
      </c>
      <c r="E165" s="539">
        <f>'[3]36. Nguyễn Văn Tiến'!H33</f>
        <v>14.782999999999999</v>
      </c>
      <c r="F165" s="540">
        <f>'[3]36. Nguyễn Văn Tiến'!G33</f>
        <v>673000</v>
      </c>
      <c r="G165" s="541">
        <f>'[3]36. Nguyễn Văn Tiến'!I33</f>
        <v>1</v>
      </c>
      <c r="H165" s="542">
        <f t="shared" si="5"/>
        <v>9948959</v>
      </c>
      <c r="I165" s="543"/>
      <c r="J165" s="1661"/>
      <c r="K165" s="545" t="str">
        <f>'[3]36. Nguyễn Văn Tiến'!K33</f>
        <v>áp Tường rào có móng, cột, đà bằng BTCT; tường xây gạch dày 20cm có tô trát</v>
      </c>
    </row>
    <row r="166" spans="1:11" s="534" customFormat="1" ht="127.5" hidden="1" customHeight="1" x14ac:dyDescent="0.25">
      <c r="A166" s="1662"/>
      <c r="B166" s="1660"/>
      <c r="C166" s="537" t="str">
        <f>'[3]36. Nguyễn Văn Tiến'!B34</f>
        <v>Công đào (ao nuôi trồng thủy sản hoặc làm hầm chứa nước, ao do cải tạo từ lòng suối, từ đầm phá, từ hố bom để thành ao nuôi trồng thủy sản hoặc làm hầm chứa nước tưới)</v>
      </c>
      <c r="D166" s="547" t="str">
        <f>'[3]36. Nguyễn Văn Tiến'!F34</f>
        <v>đồng/m3</v>
      </c>
      <c r="E166" s="539">
        <f>'[3]36. Nguyễn Văn Tiến'!H34</f>
        <v>20.399999999999999</v>
      </c>
      <c r="F166" s="540">
        <f>'[3]36. Nguyễn Văn Tiến'!G34</f>
        <v>42000</v>
      </c>
      <c r="G166" s="541">
        <f>'[3]36. Nguyễn Văn Tiến'!I34</f>
        <v>1</v>
      </c>
      <c r="H166" s="542">
        <f t="shared" si="5"/>
        <v>856800</v>
      </c>
      <c r="I166" s="543"/>
      <c r="J166" s="1661"/>
      <c r="K166" s="545">
        <f>'[3]36. Nguyễn Văn Tiến'!K34</f>
        <v>0</v>
      </c>
    </row>
    <row r="167" spans="1:11" s="534" customFormat="1" ht="130.5" hidden="1" customHeight="1" x14ac:dyDescent="0.25">
      <c r="A167" s="1662"/>
      <c r="B167" s="1660"/>
      <c r="C167" s="537" t="str">
        <f>'[3]36. Nguyễn Văn Tiến'!B35</f>
        <v>Công đào (ao nuôi trồng thủy sản hoặc làm hầm chứa nước, ao do cải tạo từ lòng suối, từ đầm phá, từ hố bom để thành ao nuôi trồng thủy sản hoặc làm hầm chứa nước tưới)</v>
      </c>
      <c r="D167" s="547" t="str">
        <f>'[3]36. Nguyễn Văn Tiến'!F35</f>
        <v>đồng/m3</v>
      </c>
      <c r="E167" s="539">
        <f>'[3]36. Nguyễn Văn Tiến'!H35</f>
        <v>35.699999999999996</v>
      </c>
      <c r="F167" s="540">
        <f>'[3]36. Nguyễn Văn Tiến'!G35</f>
        <v>42000</v>
      </c>
      <c r="G167" s="541">
        <f>'[3]36. Nguyễn Văn Tiến'!I35</f>
        <v>1</v>
      </c>
      <c r="H167" s="542">
        <f t="shared" si="5"/>
        <v>1499400</v>
      </c>
      <c r="I167" s="543"/>
      <c r="J167" s="1661"/>
      <c r="K167" s="545">
        <f>'[3]36. Nguyễn Văn Tiến'!K35</f>
        <v>0</v>
      </c>
    </row>
    <row r="168" spans="1:11" s="534" customFormat="1" ht="36" hidden="1" customHeight="1" x14ac:dyDescent="0.25">
      <c r="A168" s="1662"/>
      <c r="B168" s="1660"/>
      <c r="C168" s="537" t="str">
        <f>'[3]36. Nguyễn Văn Tiến'!B36</f>
        <v>Hố đào đất</v>
      </c>
      <c r="D168" s="547" t="str">
        <f>'[3]36. Nguyễn Văn Tiến'!F36</f>
        <v>đồng/m3</v>
      </c>
      <c r="E168" s="539">
        <f>'[3]36. Nguyễn Văn Tiến'!H36</f>
        <v>16.38</v>
      </c>
      <c r="F168" s="540">
        <f>'[3]36. Nguyễn Văn Tiến'!G36</f>
        <v>42000</v>
      </c>
      <c r="G168" s="541">
        <f>'[3]36. Nguyễn Văn Tiến'!I36</f>
        <v>1</v>
      </c>
      <c r="H168" s="542">
        <f t="shared" si="5"/>
        <v>687960</v>
      </c>
      <c r="I168" s="543"/>
      <c r="J168" s="1661"/>
      <c r="K168" s="545">
        <f>'[3]36. Nguyễn Văn Tiến'!K36</f>
        <v>0</v>
      </c>
    </row>
    <row r="169" spans="1:11" s="534" customFormat="1" ht="43.5" hidden="1" customHeight="1" x14ac:dyDescent="0.25">
      <c r="A169" s="1662"/>
      <c r="B169" s="1660"/>
      <c r="C169" s="537" t="str">
        <f>'[3]36. Nguyễn Văn Tiến'!B37</f>
        <v>Hầm ga</v>
      </c>
      <c r="D169" s="547" t="str">
        <f>'[3]36. Nguyễn Văn Tiến'!F37</f>
        <v>m3</v>
      </c>
      <c r="E169" s="539">
        <f>'[3]36. Nguyễn Văn Tiến'!H37</f>
        <v>4.6158000000000001</v>
      </c>
      <c r="F169" s="540">
        <f>'[3]36. Nguyễn Văn Tiến'!G37</f>
        <v>576000</v>
      </c>
      <c r="G169" s="541">
        <f>'[3]36. Nguyễn Văn Tiến'!I37</f>
        <v>1</v>
      </c>
      <c r="H169" s="542">
        <f t="shared" si="5"/>
        <v>2658701</v>
      </c>
      <c r="I169" s="543"/>
      <c r="J169" s="1661"/>
      <c r="K169" s="545" t="str">
        <f>'[3]36. Nguyễn Văn Tiến'!K37</f>
        <v>áp bằng Hồ chứa (hố phân, hầm cầu...) xây gạch, lát đáy</v>
      </c>
    </row>
    <row r="170" spans="1:11" s="534" customFormat="1" ht="69.75" hidden="1" customHeight="1" x14ac:dyDescent="0.25">
      <c r="A170" s="1662"/>
      <c r="B170" s="1660"/>
      <c r="C170" s="537" t="str">
        <f>'[3]36. Nguyễn Văn Tiến'!B38</f>
        <v xml:space="preserve">Tấm đan bê tông cốt thép </v>
      </c>
      <c r="D170" s="547" t="str">
        <f>'[3]36. Nguyễn Văn Tiến'!F38</f>
        <v>m3</v>
      </c>
      <c r="E170" s="539">
        <f>'[3]36. Nguyễn Văn Tiến'!H38</f>
        <v>0.46157999999999999</v>
      </c>
      <c r="F170" s="540">
        <f>'[3]36. Nguyễn Văn Tiến'!G38</f>
        <v>4493000</v>
      </c>
      <c r="G170" s="541">
        <f>'[3]36. Nguyễn Văn Tiến'!I38</f>
        <v>1</v>
      </c>
      <c r="H170" s="542">
        <f t="shared" si="5"/>
        <v>2073879</v>
      </c>
      <c r="I170" s="543"/>
      <c r="J170" s="1661"/>
      <c r="K170" s="545">
        <f>'[3]36. Nguyễn Văn Tiến'!K38</f>
        <v>0</v>
      </c>
    </row>
    <row r="171" spans="1:11" s="534" customFormat="1" ht="135" hidden="1" customHeight="1" x14ac:dyDescent="0.25">
      <c r="A171" s="546">
        <v>37</v>
      </c>
      <c r="B171" s="536" t="str">
        <f>'[3]37. Nguyễn Thị Thanh Thuý'!E8</f>
        <v>Bà Nguyễn Thị Thanh Thuý</v>
      </c>
      <c r="C171" s="537" t="str">
        <f>'[3]37. Nguyễn Thị Thanh Thuý'!B32</f>
        <v>Trụ bê tông cắm ranh hàng rào cao 1,2 đến 2,2m</v>
      </c>
      <c r="D171" s="547" t="str">
        <f>'[3]37. Nguyễn Thị Thanh Thuý'!F32</f>
        <v>trụ</v>
      </c>
      <c r="E171" s="539">
        <f>'[3]37. Nguyễn Thị Thanh Thuý'!H32</f>
        <v>8</v>
      </c>
      <c r="F171" s="540">
        <f>'[3]37. Nguyễn Thị Thanh Thuý'!G32</f>
        <v>58000</v>
      </c>
      <c r="G171" s="541">
        <f>'[3]37. Nguyễn Thị Thanh Thuý'!I32</f>
        <v>0.8</v>
      </c>
      <c r="H171" s="542">
        <f t="shared" si="5"/>
        <v>371200</v>
      </c>
      <c r="I171" s="543"/>
      <c r="J171" s="533" t="str">
        <f>'[3]37. Nguyễn Thị Thanh Thuý'!A30</f>
        <v>III. NHÀ, VẬT KIẾN TRÚC: xây dựng năm 2025</v>
      </c>
      <c r="K171" s="545">
        <f>'[3]37. Nguyễn Thị Thanh Thuý'!K32</f>
        <v>0</v>
      </c>
    </row>
    <row r="172" spans="1:11" s="534" customFormat="1" ht="134.25" hidden="1" customHeight="1" x14ac:dyDescent="0.25">
      <c r="A172" s="546">
        <v>38</v>
      </c>
      <c r="B172" s="536" t="str">
        <f>'[3]38. trchap Nguyễn Thị Kim Hương'!E8</f>
        <v>Bà Nguyễn Thị Kim Hương - đất tranh chấp với ông Bùi Quốc Tân</v>
      </c>
      <c r="C172" s="537"/>
      <c r="D172" s="538"/>
      <c r="E172" s="539"/>
      <c r="F172" s="540"/>
      <c r="G172" s="541"/>
      <c r="H172" s="542"/>
      <c r="I172" s="543"/>
      <c r="J172" s="533"/>
      <c r="K172" s="544" t="s">
        <v>10338</v>
      </c>
    </row>
    <row r="173" spans="1:11" s="534" customFormat="1" ht="58.5" hidden="1" customHeight="1" x14ac:dyDescent="0.25">
      <c r="A173" s="1660">
        <v>39</v>
      </c>
      <c r="B173" s="1660" t="str">
        <f>'[3]39. Nguyễn Bá Hùng'!E8</f>
        <v>Hộ ông Nguyễn Bá Hùng và bà Nguyễn Thị Thuý Vân</v>
      </c>
      <c r="C173" s="537" t="str">
        <f>'[3]39. Nguyễn Bá Hùng'!B31</f>
        <v>Mái bạt quay</v>
      </c>
      <c r="D173" s="547" t="str">
        <f>'[3]39. Nguyễn Bá Hùng'!F31</f>
        <v>m2</v>
      </c>
      <c r="E173" s="539">
        <f>'[3]39. Nguyễn Bá Hùng'!H31</f>
        <v>21</v>
      </c>
      <c r="F173" s="540">
        <f>'[3]39. Nguyễn Bá Hùng'!G31</f>
        <v>259000</v>
      </c>
      <c r="G173" s="541">
        <f>'[3]39. Nguyễn Bá Hùng'!I31</f>
        <v>0.8</v>
      </c>
      <c r="H173" s="542">
        <f t="shared" ref="H173:H236" si="6">ROUND(G173*F173*E173,)</f>
        <v>4351200</v>
      </c>
      <c r="I173" s="543"/>
      <c r="J173" s="1660" t="str">
        <f>'[3]39. Nguyễn Bá Hùng'!A29</f>
        <v>III. NHÀ, VẬT KIẾN TRÚC: xây dựng năm 2022</v>
      </c>
      <c r="K173" s="545" t="str">
        <f>'[3]39. Nguyễn Bá Hùng'!K31</f>
        <v>áp bằng mái che</v>
      </c>
    </row>
    <row r="174" spans="1:11" s="534" customFormat="1" ht="58.5" hidden="1" customHeight="1" x14ac:dyDescent="0.25">
      <c r="A174" s="1660"/>
      <c r="B174" s="1660"/>
      <c r="C174" s="537" t="str">
        <f>'[3]39. Nguyễn Bá Hùng'!B32</f>
        <v>Mái che: mái tôn, khung cột sắt</v>
      </c>
      <c r="D174" s="547" t="str">
        <f>'[3]39. Nguyễn Bá Hùng'!F32</f>
        <v>m2</v>
      </c>
      <c r="E174" s="539">
        <f>'[3]39. Nguyễn Bá Hùng'!H32</f>
        <v>31.360000000000003</v>
      </c>
      <c r="F174" s="540">
        <f>'[3]39. Nguyễn Bá Hùng'!G32</f>
        <v>720000</v>
      </c>
      <c r="G174" s="541">
        <f>'[3]39. Nguyễn Bá Hùng'!I32</f>
        <v>0.8</v>
      </c>
      <c r="H174" s="542">
        <f t="shared" si="6"/>
        <v>18063360</v>
      </c>
      <c r="I174" s="543"/>
      <c r="J174" s="1660"/>
      <c r="K174" s="545">
        <f>'[3]39. Nguyễn Bá Hùng'!K32</f>
        <v>0</v>
      </c>
    </row>
    <row r="175" spans="1:11" s="534" customFormat="1" ht="50.25" hidden="1" customHeight="1" x14ac:dyDescent="0.25">
      <c r="A175" s="1660"/>
      <c r="B175" s="1660"/>
      <c r="C175" s="537" t="str">
        <f>'[3]39. Nguyễn Bá Hùng'!B33</f>
        <v>Mái che: mái tôn, khung cột sắt</v>
      </c>
      <c r="D175" s="547" t="str">
        <f>'[3]39. Nguyễn Bá Hùng'!F33</f>
        <v>m2</v>
      </c>
      <c r="E175" s="539">
        <f>'[3]39. Nguyễn Bá Hùng'!H33</f>
        <v>39.200000000000003</v>
      </c>
      <c r="F175" s="540">
        <f>'[3]39. Nguyễn Bá Hùng'!G33</f>
        <v>720000</v>
      </c>
      <c r="G175" s="541">
        <f>'[3]39. Nguyễn Bá Hùng'!I33</f>
        <v>0.8</v>
      </c>
      <c r="H175" s="542">
        <f t="shared" si="6"/>
        <v>22579200</v>
      </c>
      <c r="I175" s="543"/>
      <c r="J175" s="1660"/>
      <c r="K175" s="545">
        <f>'[3]39. Nguyễn Bá Hùng'!K33</f>
        <v>0</v>
      </c>
    </row>
    <row r="176" spans="1:11" s="534" customFormat="1" ht="65.25" hidden="1" customHeight="1" x14ac:dyDescent="0.25">
      <c r="A176" s="1660"/>
      <c r="B176" s="1660"/>
      <c r="C176" s="537" t="str">
        <f>'[3]39. Nguyễn Bá Hùng'!B34</f>
        <v>Nền lát gạch ceramic</v>
      </c>
      <c r="D176" s="547" t="str">
        <f>'[3]39. Nguyễn Bá Hùng'!F34</f>
        <v>m2</v>
      </c>
      <c r="E176" s="539">
        <f>'[3]39. Nguyễn Bá Hùng'!H34</f>
        <v>44.1</v>
      </c>
      <c r="F176" s="540">
        <f>'[3]39. Nguyễn Bá Hùng'!G34</f>
        <v>202000</v>
      </c>
      <c r="G176" s="541">
        <f>'[3]39. Nguyễn Bá Hùng'!I34</f>
        <v>0.8</v>
      </c>
      <c r="H176" s="542">
        <f t="shared" si="6"/>
        <v>7126560</v>
      </c>
      <c r="I176" s="543"/>
      <c r="J176" s="1660"/>
      <c r="K176" s="545">
        <f>'[3]39. Nguyễn Bá Hùng'!K34</f>
        <v>0</v>
      </c>
    </row>
    <row r="177" spans="1:11" s="534" customFormat="1" ht="69" hidden="1" customHeight="1" x14ac:dyDescent="0.25">
      <c r="A177" s="1660"/>
      <c r="B177" s="1660"/>
      <c r="C177" s="537" t="str">
        <f>'[3]39. Nguyễn Bá Hùng'!B35</f>
        <v>Tường gạch xây tô, xây đá</v>
      </c>
      <c r="D177" s="547" t="str">
        <f>'[3]39. Nguyễn Bá Hùng'!F35</f>
        <v>m3</v>
      </c>
      <c r="E177" s="539">
        <f>'[3]39. Nguyễn Bá Hùng'!H35</f>
        <v>1.08</v>
      </c>
      <c r="F177" s="540">
        <f>'[3]39. Nguyễn Bá Hùng'!G35</f>
        <v>1798000</v>
      </c>
      <c r="G177" s="541">
        <f>'[3]39. Nguyễn Bá Hùng'!I35</f>
        <v>0.8</v>
      </c>
      <c r="H177" s="542">
        <f t="shared" si="6"/>
        <v>1553472</v>
      </c>
      <c r="I177" s="543"/>
      <c r="J177" s="1660"/>
      <c r="K177" s="545">
        <f>'[3]39. Nguyễn Bá Hùng'!K35</f>
        <v>0</v>
      </c>
    </row>
    <row r="178" spans="1:11" s="534" customFormat="1" ht="63" hidden="1" customHeight="1" x14ac:dyDescent="0.25">
      <c r="A178" s="1660"/>
      <c r="B178" s="1660"/>
      <c r="C178" s="537" t="str">
        <f>'[3]39. Nguyễn Bá Hùng'!B36</f>
        <v>Mái che di động</v>
      </c>
      <c r="D178" s="547" t="str">
        <f>'[3]39. Nguyễn Bá Hùng'!F36</f>
        <v>m2</v>
      </c>
      <c r="E178" s="539">
        <f>'[3]39. Nguyễn Bá Hùng'!H36</f>
        <v>23.52</v>
      </c>
      <c r="F178" s="540">
        <f>'[3]39. Nguyễn Bá Hùng'!G36</f>
        <v>259000</v>
      </c>
      <c r="G178" s="541">
        <f>'[3]39. Nguyễn Bá Hùng'!I36</f>
        <v>0.8</v>
      </c>
      <c r="H178" s="542">
        <f t="shared" si="6"/>
        <v>4873344</v>
      </c>
      <c r="I178" s="543"/>
      <c r="J178" s="1660"/>
      <c r="K178" s="545" t="str">
        <f>'[3]39. Nguyễn Bá Hùng'!K36</f>
        <v>áp bằng mái che</v>
      </c>
    </row>
    <row r="179" spans="1:11" s="534" customFormat="1" ht="50.25" hidden="1" customHeight="1" x14ac:dyDescent="0.25">
      <c r="A179" s="1660"/>
      <c r="B179" s="1660"/>
      <c r="C179" s="537" t="str">
        <f>'[3]39. Nguyễn Bá Hùng'!B37</f>
        <v>Nền lát gạch con sâu, gạch Terrazzo</v>
      </c>
      <c r="D179" s="547" t="str">
        <f>'[3]39. Nguyễn Bá Hùng'!F37</f>
        <v>m2</v>
      </c>
      <c r="E179" s="539">
        <f>'[3]39. Nguyễn Bá Hùng'!H37</f>
        <v>23.52</v>
      </c>
      <c r="F179" s="540">
        <f>'[3]39. Nguyễn Bá Hùng'!G37</f>
        <v>288000</v>
      </c>
      <c r="G179" s="541">
        <f>'[3]39. Nguyễn Bá Hùng'!I37</f>
        <v>0.8</v>
      </c>
      <c r="H179" s="542">
        <f t="shared" si="6"/>
        <v>5419008</v>
      </c>
      <c r="I179" s="543"/>
      <c r="J179" s="1660"/>
      <c r="K179" s="545">
        <f>'[3]39. Nguyễn Bá Hùng'!K37</f>
        <v>0</v>
      </c>
    </row>
    <row r="180" spans="1:11" s="534" customFormat="1" ht="54" hidden="1" customHeight="1" x14ac:dyDescent="0.25">
      <c r="A180" s="1660"/>
      <c r="B180" s="1660"/>
      <c r="C180" s="537" t="str">
        <f>'[3]39. Nguyễn Bá Hùng'!B38</f>
        <v>Nền bê tông không cốt thép dày 0,1m</v>
      </c>
      <c r="D180" s="547" t="str">
        <f>'[3]39. Nguyễn Bá Hùng'!F38</f>
        <v>m3</v>
      </c>
      <c r="E180" s="539">
        <f>'[3]39. Nguyễn Bá Hùng'!H38</f>
        <v>2.3520000000000003</v>
      </c>
      <c r="F180" s="540">
        <f>'[3]39. Nguyễn Bá Hùng'!G38</f>
        <v>2246000</v>
      </c>
      <c r="G180" s="541">
        <f>'[3]39. Nguyễn Bá Hùng'!I38</f>
        <v>0.8</v>
      </c>
      <c r="H180" s="542">
        <f t="shared" si="6"/>
        <v>4226074</v>
      </c>
      <c r="I180" s="543"/>
      <c r="J180" s="1660"/>
      <c r="K180" s="545">
        <f>'[3]39. Nguyễn Bá Hùng'!K38</f>
        <v>0</v>
      </c>
    </row>
    <row r="181" spans="1:11" s="534" customFormat="1" ht="66" hidden="1" customHeight="1" x14ac:dyDescent="0.25">
      <c r="A181" s="1660"/>
      <c r="B181" s="1660"/>
      <c r="C181" s="537" t="str">
        <f>'[3]39. Nguyễn Bá Hùng'!B39</f>
        <v>Bảng hiệu Alu</v>
      </c>
      <c r="D181" s="547" t="str">
        <f>'[3]39. Nguyễn Bá Hùng'!F39</f>
        <v>m2</v>
      </c>
      <c r="E181" s="539">
        <f>'[3]39. Nguyễn Bá Hùng'!H39</f>
        <v>9</v>
      </c>
      <c r="F181" s="540">
        <f>'[3]39. Nguyễn Bá Hùng'!G39</f>
        <v>1008000</v>
      </c>
      <c r="G181" s="541">
        <f>'[3]39. Nguyễn Bá Hùng'!I39</f>
        <v>0.8</v>
      </c>
      <c r="H181" s="542">
        <f t="shared" si="6"/>
        <v>7257600</v>
      </c>
      <c r="I181" s="543"/>
      <c r="J181" s="1660"/>
      <c r="K181" s="545" t="str">
        <f>'[3]39. Nguyễn Bá Hùng'!K39</f>
        <v>áp bằng cổng sắt kiên cố</v>
      </c>
    </row>
    <row r="182" spans="1:11" s="534" customFormat="1" ht="53.25" hidden="1" customHeight="1" x14ac:dyDescent="0.25">
      <c r="A182" s="1660"/>
      <c r="B182" s="1660"/>
      <c r="C182" s="537" t="str">
        <f>'[3]39. Nguyễn Bá Hùng'!B40</f>
        <v>Di dời bảng hiệu</v>
      </c>
      <c r="D182" s="547" t="str">
        <f>'[3]39. Nguyễn Bá Hùng'!F40</f>
        <v>cái</v>
      </c>
      <c r="E182" s="539">
        <f>'[3]39. Nguyễn Bá Hùng'!H40</f>
        <v>1</v>
      </c>
      <c r="F182" s="540">
        <f>'[3]39. Nguyễn Bá Hùng'!G40</f>
        <v>173000</v>
      </c>
      <c r="G182" s="541">
        <f>'[3]39. Nguyễn Bá Hùng'!I40</f>
        <v>0.8</v>
      </c>
      <c r="H182" s="542">
        <f t="shared" si="6"/>
        <v>138400</v>
      </c>
      <c r="I182" s="543"/>
      <c r="J182" s="1660"/>
      <c r="K182" s="545" t="str">
        <f>'[3]39. Nguyễn Bá Hùng'!K40</f>
        <v xml:space="preserve"> áp bằng di dời cổng sắt (rộng 2-5 mét, cao trên 2 mét)</v>
      </c>
    </row>
    <row r="183" spans="1:11" s="534" customFormat="1" ht="41.25" hidden="1" customHeight="1" x14ac:dyDescent="0.25">
      <c r="A183" s="1660">
        <v>40</v>
      </c>
      <c r="B183" s="1660" t="str">
        <f>'[3]40 hồ tấn hòa.'!E8</f>
        <v>Hộ ông Hồ Tấn Hòa</v>
      </c>
      <c r="C183" s="537" t="str">
        <f>'[3]40 hồ tấn hòa.'!B38</f>
        <v>Nhà 01 tầng kết cấu loại 1</v>
      </c>
      <c r="D183" s="547" t="str">
        <f>'[3]40 hồ tấn hòa.'!F38</f>
        <v>đồng/m2
 sàn</v>
      </c>
      <c r="E183" s="539">
        <f>'[3]40 hồ tấn hòa.'!H38</f>
        <v>162.34</v>
      </c>
      <c r="F183" s="540">
        <f>'[3]40 hồ tấn hòa.'!G38</f>
        <v>4363000</v>
      </c>
      <c r="G183" s="541">
        <f>'[3]40 hồ tấn hòa.'!I38</f>
        <v>1</v>
      </c>
      <c r="H183" s="542">
        <f t="shared" si="6"/>
        <v>708289420</v>
      </c>
      <c r="I183" s="543"/>
      <c r="J183" s="1660" t="str">
        <f>'[3]40 hồ tấn hòa.'!A36</f>
        <v>IV NHÀ, VẬT KIẾN TRÚC: xây dựng năm 2002; 2018; 2019 xây trên 300m2 đất ở (nhà 1 tầng 2002; nhà 1 tầng 1 lầu 2019)</v>
      </c>
      <c r="K183" s="1665" t="str">
        <f>'[3]40 hồ tấn hòa.'!K38</f>
        <v>xây dựng năm 2002</v>
      </c>
    </row>
    <row r="184" spans="1:11" s="534" customFormat="1" ht="41.25" hidden="1" customHeight="1" x14ac:dyDescent="0.25">
      <c r="A184" s="1660"/>
      <c r="B184" s="1660"/>
      <c r="C184" s="537" t="str">
        <f>'[3]40 hồ tấn hòa.'!B39</f>
        <v>Nhà 01 tầng kết cấu loại 4</v>
      </c>
      <c r="D184" s="547" t="str">
        <f>'[3]40 hồ tấn hòa.'!F39</f>
        <v>đồng/m2
 sàn</v>
      </c>
      <c r="E184" s="539">
        <f>'[3]40 hồ tấn hòa.'!H39</f>
        <v>33.5</v>
      </c>
      <c r="F184" s="540">
        <f>'[3]40 hồ tấn hòa.'!G39</f>
        <v>3054000</v>
      </c>
      <c r="G184" s="541">
        <f>'[3]40 hồ tấn hòa.'!I39</f>
        <v>1</v>
      </c>
      <c r="H184" s="542">
        <f t="shared" si="6"/>
        <v>102309000</v>
      </c>
      <c r="I184" s="543"/>
      <c r="J184" s="1660"/>
      <c r="K184" s="1665"/>
    </row>
    <row r="185" spans="1:11" s="534" customFormat="1" ht="41.25" hidden="1" customHeight="1" x14ac:dyDescent="0.25">
      <c r="A185" s="1660"/>
      <c r="B185" s="1660"/>
      <c r="C185" s="537" t="str">
        <f>'[3]40 hồ tấn hòa.'!B40</f>
        <v>Nhà bán kiên cố</v>
      </c>
      <c r="D185" s="547" t="str">
        <f>'[3]40 hồ tấn hòa.'!F40</f>
        <v>đồng/m2
 sàn</v>
      </c>
      <c r="E185" s="539">
        <f>'[3]40 hồ tấn hòa.'!H40</f>
        <v>23.213999999999999</v>
      </c>
      <c r="F185" s="540">
        <f>'[3]40 hồ tấn hòa.'!G40</f>
        <v>1854000</v>
      </c>
      <c r="G185" s="541">
        <f>'[3]40 hồ tấn hòa.'!I40</f>
        <v>1</v>
      </c>
      <c r="H185" s="542">
        <f t="shared" si="6"/>
        <v>43038756</v>
      </c>
      <c r="I185" s="543"/>
      <c r="J185" s="1660"/>
      <c r="K185" s="1665" t="str">
        <f>'[3]40 hồ tấn hòa.'!K40</f>
        <v>xây dựng trên 300m2 đất ở năm 2019</v>
      </c>
    </row>
    <row r="186" spans="1:11" s="534" customFormat="1" ht="48" hidden="1" customHeight="1" x14ac:dyDescent="0.25">
      <c r="A186" s="1660"/>
      <c r="B186" s="1660"/>
      <c r="C186" s="537" t="str">
        <f>'[3]40 hồ tấn hòa.'!B41</f>
        <v>Nhà tạm</v>
      </c>
      <c r="D186" s="547" t="str">
        <f>'[3]40 hồ tấn hòa.'!F41</f>
        <v>m2</v>
      </c>
      <c r="E186" s="539">
        <f>'[3]40 hồ tấn hòa.'!H41</f>
        <v>14.399999999999999</v>
      </c>
      <c r="F186" s="540">
        <f>'[3]40 hồ tấn hòa.'!G41</f>
        <v>576000</v>
      </c>
      <c r="G186" s="541">
        <f>'[3]40 hồ tấn hòa.'!I41</f>
        <v>1</v>
      </c>
      <c r="H186" s="542">
        <f t="shared" si="6"/>
        <v>8294400</v>
      </c>
      <c r="I186" s="543"/>
      <c r="J186" s="1660"/>
      <c r="K186" s="1665"/>
    </row>
    <row r="187" spans="1:11" s="534" customFormat="1" ht="56.25" hidden="1" customHeight="1" x14ac:dyDescent="0.25">
      <c r="A187" s="1660"/>
      <c r="B187" s="1660"/>
      <c r="C187" s="537" t="str">
        <f>'[3]40 hồ tấn hòa.'!B42</f>
        <v>Nhà 01 tầng đến 02 tầng kết cấu loại 1</v>
      </c>
      <c r="D187" s="547" t="str">
        <f>'[3]40 hồ tấn hòa.'!F42</f>
        <v>đồng/m2
 sàn</v>
      </c>
      <c r="E187" s="539">
        <f>'[3]40 hồ tấn hòa.'!H42</f>
        <v>136.7294</v>
      </c>
      <c r="F187" s="540">
        <f>'[3]40 hồ tấn hòa.'!G42</f>
        <v>7107000</v>
      </c>
      <c r="G187" s="541">
        <f>'[3]40 hồ tấn hòa.'!I42</f>
        <v>1</v>
      </c>
      <c r="H187" s="542">
        <f t="shared" si="6"/>
        <v>971735846</v>
      </c>
      <c r="I187" s="543"/>
      <c r="J187" s="1660"/>
      <c r="K187" s="1665"/>
    </row>
    <row r="188" spans="1:11" s="534" customFormat="1" ht="47.25" hidden="1" customHeight="1" x14ac:dyDescent="0.25">
      <c r="A188" s="1660"/>
      <c r="B188" s="1660"/>
      <c r="C188" s="537" t="str">
        <f>'[3]40 hồ tấn hòa.'!B43</f>
        <v>Mái che: mái tôn, khung cột sắt</v>
      </c>
      <c r="D188" s="547" t="str">
        <f>'[3]40 hồ tấn hòa.'!F43</f>
        <v>m2</v>
      </c>
      <c r="E188" s="539">
        <f>'[3]40 hồ tấn hòa.'!H43</f>
        <v>100.82</v>
      </c>
      <c r="F188" s="540">
        <f>'[3]40 hồ tấn hòa.'!G43</f>
        <v>720000</v>
      </c>
      <c r="G188" s="541">
        <f>'[3]40 hồ tấn hòa.'!I43</f>
        <v>1</v>
      </c>
      <c r="H188" s="542">
        <f t="shared" si="6"/>
        <v>72590400</v>
      </c>
      <c r="I188" s="543"/>
      <c r="J188" s="1660"/>
      <c r="K188" s="1665"/>
    </row>
    <row r="189" spans="1:11" s="534" customFormat="1" ht="50.25" hidden="1" customHeight="1" x14ac:dyDescent="0.25">
      <c r="A189" s="1660"/>
      <c r="B189" s="1660"/>
      <c r="C189" s="537" t="str">
        <f>'[3]40 hồ tấn hòa.'!B44</f>
        <v>Nền xi măng dày 15cm</v>
      </c>
      <c r="D189" s="547" t="str">
        <f>'[3]40 hồ tấn hòa.'!F44</f>
        <v>m2</v>
      </c>
      <c r="E189" s="539">
        <f>'[3]40 hồ tấn hòa.'!H44</f>
        <v>94.33</v>
      </c>
      <c r="F189" s="540">
        <f>'[3]40 hồ tấn hòa.'!G44</f>
        <v>240000</v>
      </c>
      <c r="G189" s="541">
        <f>'[3]40 hồ tấn hòa.'!I44</f>
        <v>1</v>
      </c>
      <c r="H189" s="542">
        <f t="shared" si="6"/>
        <v>22639200</v>
      </c>
      <c r="I189" s="543"/>
      <c r="J189" s="1660"/>
      <c r="K189" s="1665"/>
    </row>
    <row r="190" spans="1:11" s="534" customFormat="1" ht="50.25" hidden="1" customHeight="1" x14ac:dyDescent="0.25">
      <c r="A190" s="1660"/>
      <c r="B190" s="1660"/>
      <c r="C190" s="537" t="str">
        <f>'[3]40 hồ tấn hòa.'!B45</f>
        <v>Nền bê tông không cốt thép dày 0,15m</v>
      </c>
      <c r="D190" s="547" t="str">
        <f>'[3]40 hồ tấn hòa.'!F45</f>
        <v>m3</v>
      </c>
      <c r="E190" s="539">
        <f>'[3]40 hồ tấn hòa.'!H45</f>
        <v>4.1849999999999996</v>
      </c>
      <c r="F190" s="540">
        <f>'[3]40 hồ tấn hòa.'!G45</f>
        <v>2246000</v>
      </c>
      <c r="G190" s="541">
        <f>'[3]40 hồ tấn hòa.'!I45</f>
        <v>1</v>
      </c>
      <c r="H190" s="542">
        <f t="shared" si="6"/>
        <v>9399510</v>
      </c>
      <c r="I190" s="543"/>
      <c r="J190" s="1660"/>
      <c r="K190" s="1665"/>
    </row>
    <row r="191" spans="1:11" s="534" customFormat="1" ht="50.25" hidden="1" customHeight="1" x14ac:dyDescent="0.25">
      <c r="A191" s="1660"/>
      <c r="B191" s="1660"/>
      <c r="C191" s="537" t="str">
        <f>'[3]40 hồ tấn hòa.'!B46</f>
        <v>Chuồng chó: mái tôn, khung sắt, vách lưới</v>
      </c>
      <c r="D191" s="547" t="str">
        <f>'[3]40 hồ tấn hòa.'!F46</f>
        <v>m2</v>
      </c>
      <c r="E191" s="539">
        <f>'[3]40 hồ tấn hòa.'!H46</f>
        <v>2.3099999999999996</v>
      </c>
      <c r="F191" s="540">
        <f>'[3]40 hồ tấn hòa.'!G46</f>
        <v>598000</v>
      </c>
      <c r="G191" s="541">
        <f>'[3]40 hồ tấn hòa.'!I46</f>
        <v>1</v>
      </c>
      <c r="H191" s="542">
        <f t="shared" si="6"/>
        <v>1381380</v>
      </c>
      <c r="I191" s="543"/>
      <c r="J191" s="1660"/>
      <c r="K191" s="1665"/>
    </row>
    <row r="192" spans="1:11" s="534" customFormat="1" ht="50.25" hidden="1" customHeight="1" x14ac:dyDescent="0.25">
      <c r="A192" s="1660"/>
      <c r="B192" s="1660"/>
      <c r="C192" s="537" t="str">
        <f>'[3]40 hồ tấn hòa.'!B47</f>
        <v>Chuồng gà: mái tôn, vách lưới, nền đất</v>
      </c>
      <c r="D192" s="547" t="str">
        <f>'[3]40 hồ tấn hòa.'!F47</f>
        <v>m2</v>
      </c>
      <c r="E192" s="539">
        <f>'[3]40 hồ tấn hòa.'!H47</f>
        <v>1.1166000000000009</v>
      </c>
      <c r="F192" s="540">
        <f>'[3]40 hồ tấn hòa.'!G47</f>
        <v>508000</v>
      </c>
      <c r="G192" s="541">
        <f>'[3]40 hồ tấn hòa.'!I47</f>
        <v>1</v>
      </c>
      <c r="H192" s="542">
        <f t="shared" si="6"/>
        <v>567233</v>
      </c>
      <c r="I192" s="543"/>
      <c r="J192" s="1660"/>
      <c r="K192" s="1665"/>
    </row>
    <row r="193" spans="1:11" s="534" customFormat="1" ht="50.25" hidden="1" customHeight="1" x14ac:dyDescent="0.25">
      <c r="A193" s="1660"/>
      <c r="B193" s="1660"/>
      <c r="C193" s="537" t="str">
        <f>'[3]40 hồ tấn hòa.'!B48</f>
        <v>Chuồng gà: mái tôn, vách lưới, nền đất</v>
      </c>
      <c r="D193" s="547" t="str">
        <f>'[3]40 hồ tấn hòa.'!F48</f>
        <v>m2</v>
      </c>
      <c r="E193" s="539">
        <f>'[3]40 hồ tấn hòa.'!H48</f>
        <v>1.3325999999999993</v>
      </c>
      <c r="F193" s="540">
        <f>'[3]40 hồ tấn hòa.'!G48</f>
        <v>508000</v>
      </c>
      <c r="G193" s="541">
        <f>'[3]40 hồ tấn hòa.'!I48</f>
        <v>0.8</v>
      </c>
      <c r="H193" s="542">
        <f t="shared" si="6"/>
        <v>541569</v>
      </c>
      <c r="I193" s="543"/>
      <c r="J193" s="1660"/>
      <c r="K193" s="1665"/>
    </row>
    <row r="194" spans="1:11" s="534" customFormat="1" ht="50.25" hidden="1" customHeight="1" x14ac:dyDescent="0.25">
      <c r="A194" s="1660"/>
      <c r="B194" s="1660"/>
      <c r="C194" s="537" t="str">
        <f>'[3]40 hồ tấn hòa.'!B49</f>
        <v>Nền xi măng dày 5cm</v>
      </c>
      <c r="D194" s="547" t="str">
        <f>'[3]40 hồ tấn hòa.'!F49</f>
        <v>m2</v>
      </c>
      <c r="E194" s="539">
        <f>'[3]40 hồ tấn hòa.'!H49</f>
        <v>21.929999999999996</v>
      </c>
      <c r="F194" s="540">
        <f>'[3]40 hồ tấn hòa.'!G49</f>
        <v>80000</v>
      </c>
      <c r="G194" s="541">
        <f>'[3]40 hồ tấn hòa.'!I49</f>
        <v>0.8</v>
      </c>
      <c r="H194" s="542">
        <f t="shared" si="6"/>
        <v>1403520</v>
      </c>
      <c r="I194" s="543"/>
      <c r="J194" s="1660"/>
      <c r="K194" s="1665"/>
    </row>
    <row r="195" spans="1:11" s="534" customFormat="1" ht="50.25" hidden="1" customHeight="1" x14ac:dyDescent="0.25">
      <c r="A195" s="1660"/>
      <c r="B195" s="1660"/>
      <c r="C195" s="537" t="str">
        <f>'[3]40 hồ tấn hòa.'!B50</f>
        <v>Chuồng gà: vách tôn, mái tôn, nền đất</v>
      </c>
      <c r="D195" s="547" t="str">
        <f>'[3]40 hồ tấn hòa.'!F50</f>
        <v>m2</v>
      </c>
      <c r="E195" s="539">
        <f>'[3]40 hồ tấn hòa.'!H50</f>
        <v>9.4600000000000009</v>
      </c>
      <c r="F195" s="540">
        <f>'[3]40 hồ tấn hòa.'!G50</f>
        <v>508000</v>
      </c>
      <c r="G195" s="541">
        <f>'[3]40 hồ tấn hòa.'!I50</f>
        <v>0.8</v>
      </c>
      <c r="H195" s="542">
        <f t="shared" si="6"/>
        <v>3844544</v>
      </c>
      <c r="I195" s="543"/>
      <c r="J195" s="1660"/>
      <c r="K195" s="1665"/>
    </row>
    <row r="196" spans="1:11" s="534" customFormat="1" ht="61.5" hidden="1" customHeight="1" x14ac:dyDescent="0.25">
      <c r="A196" s="1660"/>
      <c r="B196" s="1660"/>
      <c r="C196" s="537" t="str">
        <f>'[3]40 hồ tấn hòa.'!B51</f>
        <v xml:space="preserve"> Giếng đào thủ công (đất khó đào, có đá)  Ф1m</v>
      </c>
      <c r="D196" s="547" t="str">
        <f>'[3]40 hồ tấn hòa.'!F51</f>
        <v>mét</v>
      </c>
      <c r="E196" s="539">
        <f>'[3]40 hồ tấn hòa.'!H51</f>
        <v>9</v>
      </c>
      <c r="F196" s="540">
        <f>'[3]40 hồ tấn hòa.'!G51</f>
        <v>382000</v>
      </c>
      <c r="G196" s="541">
        <f>'[3]40 hồ tấn hòa.'!I51</f>
        <v>0.8</v>
      </c>
      <c r="H196" s="542">
        <f t="shared" si="6"/>
        <v>2750400</v>
      </c>
      <c r="I196" s="543"/>
      <c r="J196" s="1660"/>
      <c r="K196" s="1665"/>
    </row>
    <row r="197" spans="1:11" s="534" customFormat="1" ht="95.25" hidden="1" customHeight="1" x14ac:dyDescent="0.25">
      <c r="A197" s="1660"/>
      <c r="B197" s="1660"/>
      <c r="C197" s="537" t="str">
        <f>'[3]40 hồ tấn hòa.'!B52</f>
        <v>2.Giếng sâu trên 10 mét thì mét thứ 10 trở đi được tính thêm 50% mức giá trên</v>
      </c>
      <c r="D197" s="547" t="str">
        <f>'[3]40 hồ tấn hòa.'!F52</f>
        <v>mét</v>
      </c>
      <c r="E197" s="539">
        <f>'[3]40 hồ tấn hòa.'!H52</f>
        <v>3.5</v>
      </c>
      <c r="F197" s="540">
        <f>'[3]40 hồ tấn hòa.'!G52</f>
        <v>573000</v>
      </c>
      <c r="G197" s="541">
        <f>'[3]40 hồ tấn hòa.'!I52</f>
        <v>0.8</v>
      </c>
      <c r="H197" s="542">
        <f t="shared" si="6"/>
        <v>1604400</v>
      </c>
      <c r="I197" s="543"/>
      <c r="J197" s="1660"/>
      <c r="K197" s="1665"/>
    </row>
    <row r="198" spans="1:11" s="534" customFormat="1" ht="50.25" hidden="1" customHeight="1" x14ac:dyDescent="0.25">
      <c r="A198" s="1660"/>
      <c r="B198" s="1660"/>
      <c r="C198" s="537" t="str">
        <f>'[3]40 hồ tấn hòa.'!B53</f>
        <v>Thả ống ciment 1m Ø1m</v>
      </c>
      <c r="D198" s="547" t="str">
        <f>'[3]40 hồ tấn hòa.'!F53</f>
        <v>cái</v>
      </c>
      <c r="E198" s="539">
        <f>'[3]40 hồ tấn hòa.'!H53</f>
        <v>13</v>
      </c>
      <c r="F198" s="540">
        <f>'[3]40 hồ tấn hòa.'!G53</f>
        <v>432000</v>
      </c>
      <c r="G198" s="541">
        <f>'[3]40 hồ tấn hòa.'!I53</f>
        <v>0.8</v>
      </c>
      <c r="H198" s="542">
        <f t="shared" si="6"/>
        <v>4492800</v>
      </c>
      <c r="I198" s="543"/>
      <c r="J198" s="1660"/>
      <c r="K198" s="1665"/>
    </row>
    <row r="199" spans="1:11" s="534" customFormat="1" ht="50.25" hidden="1" customHeight="1" x14ac:dyDescent="0.25">
      <c r="A199" s="1660"/>
      <c r="B199" s="1660"/>
      <c r="C199" s="537" t="str">
        <f>'[3]40 hồ tấn hòa.'!B54</f>
        <v>Hòn non bộ</v>
      </c>
      <c r="D199" s="547" t="str">
        <f>'[3]40 hồ tấn hòa.'!F54</f>
        <v>m3</v>
      </c>
      <c r="E199" s="539">
        <f>'[3]40 hồ tấn hòa.'!H54</f>
        <v>11.76</v>
      </c>
      <c r="F199" s="540">
        <f>'[3]40 hồ tấn hòa.'!G54</f>
        <v>1440000</v>
      </c>
      <c r="G199" s="541">
        <f>'[3]40 hồ tấn hòa.'!I54</f>
        <v>0.8</v>
      </c>
      <c r="H199" s="542">
        <f t="shared" si="6"/>
        <v>13547520</v>
      </c>
      <c r="I199" s="543"/>
      <c r="J199" s="1660"/>
      <c r="K199" s="1665"/>
    </row>
    <row r="200" spans="1:11" s="534" customFormat="1" ht="50.25" hidden="1" customHeight="1" x14ac:dyDescent="0.25">
      <c r="A200" s="1660"/>
      <c r="B200" s="1660"/>
      <c r="C200" s="537" t="str">
        <f>'[3]40 hồ tấn hòa.'!B55</f>
        <v xml:space="preserve">Bồn Nước inox 1000L </v>
      </c>
      <c r="D200" s="547" t="str">
        <f>'[3]40 hồ tấn hòa.'!F55</f>
        <v>bồn</v>
      </c>
      <c r="E200" s="539">
        <f>'[3]40 hồ tấn hòa.'!H55</f>
        <v>11.76</v>
      </c>
      <c r="F200" s="540">
        <f>'[3]40 hồ tấn hòa.'!G55</f>
        <v>4318000</v>
      </c>
      <c r="G200" s="541">
        <f>'[3]40 hồ tấn hòa.'!I55</f>
        <v>0.8</v>
      </c>
      <c r="H200" s="542">
        <f t="shared" si="6"/>
        <v>40623744</v>
      </c>
      <c r="I200" s="543"/>
      <c r="J200" s="1660"/>
      <c r="K200" s="1665"/>
    </row>
    <row r="201" spans="1:11" s="534" customFormat="1" ht="50.25" hidden="1" customHeight="1" x14ac:dyDescent="0.25">
      <c r="A201" s="1660"/>
      <c r="B201" s="1660"/>
      <c r="C201" s="537" t="str">
        <f>'[3]40 hồ tấn hòa.'!B56</f>
        <v>Khung đỡ bồn nước cao trên 3 mét</v>
      </c>
      <c r="D201" s="547" t="str">
        <f>'[3]40 hồ tấn hòa.'!F56</f>
        <v>Cái</v>
      </c>
      <c r="E201" s="539">
        <f>'[3]40 hồ tấn hòa.'!H56</f>
        <v>2</v>
      </c>
      <c r="F201" s="540">
        <f>'[3]40 hồ tấn hòa.'!G56</f>
        <v>2160000</v>
      </c>
      <c r="G201" s="541">
        <f>'[3]40 hồ tấn hòa.'!I56</f>
        <v>0.8</v>
      </c>
      <c r="H201" s="542">
        <f t="shared" si="6"/>
        <v>3456000</v>
      </c>
      <c r="I201" s="543"/>
      <c r="J201" s="1660"/>
      <c r="K201" s="1665"/>
    </row>
    <row r="202" spans="1:11" s="534" customFormat="1" ht="50.25" hidden="1" customHeight="1" x14ac:dyDescent="0.25">
      <c r="A202" s="1660"/>
      <c r="B202" s="1660"/>
      <c r="C202" s="537" t="str">
        <f>'[3]40 hồ tấn hòa.'!B57</f>
        <v>Tường rào xây gạch cao</v>
      </c>
      <c r="D202" s="547" t="str">
        <f>'[3]40 hồ tấn hòa.'!F57</f>
        <v>đồng/m2</v>
      </c>
      <c r="E202" s="539">
        <f>'[3]40 hồ tấn hòa.'!H57</f>
        <v>45.260000000000005</v>
      </c>
      <c r="F202" s="540">
        <f>'[3]40 hồ tấn hòa.'!G57</f>
        <v>382000</v>
      </c>
      <c r="G202" s="541">
        <f>'[3]40 hồ tấn hòa.'!I57</f>
        <v>0.8</v>
      </c>
      <c r="H202" s="542">
        <f t="shared" si="6"/>
        <v>13831456</v>
      </c>
      <c r="I202" s="543"/>
      <c r="J202" s="1660"/>
      <c r="K202" s="1665"/>
    </row>
    <row r="203" spans="1:11" s="534" customFormat="1" ht="50.25" hidden="1" customHeight="1" x14ac:dyDescent="0.25">
      <c r="A203" s="1660"/>
      <c r="B203" s="1660"/>
      <c r="C203" s="537" t="str">
        <f>'[3]40 hồ tấn hòa.'!B58</f>
        <v>Hàng rào lưới B40</v>
      </c>
      <c r="D203" s="547" t="str">
        <f>'[3]40 hồ tấn hòa.'!F58</f>
        <v>m2</v>
      </c>
      <c r="E203" s="539">
        <f>'[3]40 hồ tấn hòa.'!H58</f>
        <v>12</v>
      </c>
      <c r="F203" s="540">
        <f>'[3]40 hồ tấn hòa.'!G58</f>
        <v>101000</v>
      </c>
      <c r="G203" s="541">
        <f>'[3]40 hồ tấn hòa.'!I58</f>
        <v>0.8</v>
      </c>
      <c r="H203" s="542">
        <f t="shared" si="6"/>
        <v>969600</v>
      </c>
      <c r="I203" s="543"/>
      <c r="J203" s="1660"/>
      <c r="K203" s="1665"/>
    </row>
    <row r="204" spans="1:11" s="534" customFormat="1" ht="50.25" hidden="1" customHeight="1" x14ac:dyDescent="0.25">
      <c r="A204" s="1660"/>
      <c r="B204" s="1660"/>
      <c r="C204" s="537" t="str">
        <f>'[3]40 hồ tấn hòa.'!B59</f>
        <v>Trụ bê tông cắm ranh hàng rào cao 1,2m - 2,2m</v>
      </c>
      <c r="D204" s="547" t="str">
        <f>'[3]40 hồ tấn hòa.'!F59</f>
        <v>trụ</v>
      </c>
      <c r="E204" s="539">
        <f>'[3]40 hồ tấn hòa.'!H59</f>
        <v>4</v>
      </c>
      <c r="F204" s="540">
        <f>'[3]40 hồ tấn hòa.'!G59</f>
        <v>58000</v>
      </c>
      <c r="G204" s="541">
        <f>'[3]40 hồ tấn hòa.'!I59</f>
        <v>0.8</v>
      </c>
      <c r="H204" s="542">
        <f t="shared" si="6"/>
        <v>185600</v>
      </c>
      <c r="I204" s="543"/>
      <c r="J204" s="1660"/>
      <c r="K204" s="1665"/>
    </row>
    <row r="205" spans="1:11" s="534" customFormat="1" ht="50.25" hidden="1" customHeight="1" x14ac:dyDescent="0.25">
      <c r="A205" s="1660"/>
      <c r="B205" s="1660"/>
      <c r="C205" s="537" t="str">
        <f>'[3]40 hồ tấn hòa.'!B60</f>
        <v>Hầm tự hoại xây gạch lát đáy, có nắp đậy</v>
      </c>
      <c r="D205" s="547" t="str">
        <f>'[3]40 hồ tấn hòa.'!F60</f>
        <v>m3</v>
      </c>
      <c r="E205" s="539">
        <f>'[3]40 hồ tấn hòa.'!H60</f>
        <v>3.7994000000000008</v>
      </c>
      <c r="F205" s="540">
        <f>'[3]40 hồ tấn hòa.'!G60</f>
        <v>576000</v>
      </c>
      <c r="G205" s="541">
        <f>'[3]40 hồ tấn hòa.'!I60</f>
        <v>0.8</v>
      </c>
      <c r="H205" s="542">
        <f t="shared" si="6"/>
        <v>1750764</v>
      </c>
      <c r="I205" s="543"/>
      <c r="J205" s="1660"/>
      <c r="K205" s="1665"/>
    </row>
    <row r="206" spans="1:11" s="534" customFormat="1" ht="66" hidden="1" customHeight="1" x14ac:dyDescent="0.25">
      <c r="A206" s="1662">
        <v>41</v>
      </c>
      <c r="B206" s="1660" t="str">
        <f>'[3]41 huynh ngoc linh'!E8</f>
        <v>Ông Huỳnh Ngọc Linh</v>
      </c>
      <c r="C206" s="537" t="str">
        <f>'[3]41 huynh ngoc linh'!B38</f>
        <v>Nhà 01 tầng kết cấu loại 4</v>
      </c>
      <c r="D206" s="547" t="str">
        <f>'[3]41 huynh ngoc linh'!F38</f>
        <v>đồng/m2
 sàn</v>
      </c>
      <c r="E206" s="539">
        <f>'[3]41 huynh ngoc linh'!H38</f>
        <v>34.910999999999994</v>
      </c>
      <c r="F206" s="540">
        <f>'[3]41 huynh ngoc linh'!G38</f>
        <v>3054000</v>
      </c>
      <c r="G206" s="541">
        <f>'[3]41 huynh ngoc linh'!I38</f>
        <v>1</v>
      </c>
      <c r="H206" s="542">
        <f t="shared" si="6"/>
        <v>106618194</v>
      </c>
      <c r="I206" s="543"/>
      <c r="J206" s="1661" t="str">
        <f>'[3]41 huynh ngoc linh'!A36</f>
        <v>IV. NHÀ, VẬT KIẾN TRÚC: xây dựng năm 2010</v>
      </c>
      <c r="K206" s="545">
        <f>'[3]41 huynh ngoc linh'!K38</f>
        <v>0</v>
      </c>
    </row>
    <row r="207" spans="1:11" s="534" customFormat="1" ht="53.25" hidden="1" customHeight="1" x14ac:dyDescent="0.25">
      <c r="A207" s="1662"/>
      <c r="B207" s="1660"/>
      <c r="C207" s="537" t="str">
        <f>'[3]41 huynh ngoc linh'!B39</f>
        <v>Nhà 01 tầng kết cấu loại 4</v>
      </c>
      <c r="D207" s="547" t="str">
        <f>'[3]41 huynh ngoc linh'!F39</f>
        <v>đồng/m2
 sàn</v>
      </c>
      <c r="E207" s="539">
        <f>'[3]41 huynh ngoc linh'!H39</f>
        <v>21.334999999999997</v>
      </c>
      <c r="F207" s="540">
        <f>'[3]41 huynh ngoc linh'!G39</f>
        <v>3054000</v>
      </c>
      <c r="G207" s="541">
        <f>'[3]41 huynh ngoc linh'!I39</f>
        <v>1</v>
      </c>
      <c r="H207" s="542">
        <f t="shared" si="6"/>
        <v>65157090</v>
      </c>
      <c r="I207" s="543"/>
      <c r="J207" s="1661"/>
      <c r="K207" s="545">
        <f>'[3]41 huynh ngoc linh'!K39</f>
        <v>0</v>
      </c>
    </row>
    <row r="208" spans="1:11" s="534" customFormat="1" ht="45" hidden="1" customHeight="1" x14ac:dyDescent="0.25">
      <c r="A208" s="1662"/>
      <c r="B208" s="1660"/>
      <c r="C208" s="537" t="str">
        <f>'[3]41 huynh ngoc linh'!B40</f>
        <v>Đồng hồ điện chính</v>
      </c>
      <c r="D208" s="547" t="str">
        <f>'[3]41 huynh ngoc linh'!F40</f>
        <v>cái</v>
      </c>
      <c r="E208" s="539">
        <f>'[3]41 huynh ngoc linh'!H40</f>
        <v>1</v>
      </c>
      <c r="F208" s="540">
        <f>'[3]41 huynh ngoc linh'!G40</f>
        <v>1500000</v>
      </c>
      <c r="G208" s="541">
        <f>'[3]41 huynh ngoc linh'!I40</f>
        <v>1</v>
      </c>
      <c r="H208" s="542">
        <f t="shared" si="6"/>
        <v>1500000</v>
      </c>
      <c r="I208" s="543"/>
      <c r="J208" s="1661"/>
      <c r="K208" s="545">
        <f>'[3]41 huynh ngoc linh'!K40</f>
        <v>0</v>
      </c>
    </row>
    <row r="209" spans="1:11" s="534" customFormat="1" ht="44.25" hidden="1" customHeight="1" x14ac:dyDescent="0.25">
      <c r="A209" s="1662"/>
      <c r="B209" s="1660"/>
      <c r="C209" s="537" t="str">
        <f>'[3]41 huynh ngoc linh'!B41</f>
        <v>Nền xi măng dày 5cm</v>
      </c>
      <c r="D209" s="547" t="str">
        <f>'[3]41 huynh ngoc linh'!F41</f>
        <v>m2</v>
      </c>
      <c r="E209" s="539">
        <f>'[3]41 huynh ngoc linh'!H41</f>
        <v>7.6</v>
      </c>
      <c r="F209" s="540">
        <f>'[3]41 huynh ngoc linh'!G41</f>
        <v>80000</v>
      </c>
      <c r="G209" s="541">
        <f>'[3]41 huynh ngoc linh'!I41</f>
        <v>1</v>
      </c>
      <c r="H209" s="542">
        <f t="shared" si="6"/>
        <v>608000</v>
      </c>
      <c r="I209" s="543"/>
      <c r="J209" s="1661"/>
      <c r="K209" s="545">
        <f>'[3]41 huynh ngoc linh'!K41</f>
        <v>0</v>
      </c>
    </row>
    <row r="210" spans="1:11" s="534" customFormat="1" ht="66" hidden="1" customHeight="1" x14ac:dyDescent="0.25">
      <c r="A210" s="1662">
        <v>42</v>
      </c>
      <c r="B210" s="1660" t="str">
        <f>'[3]42. Nguyễn Thị Thoã'!E8</f>
        <v>Bà Nguyễn Thị Thõa</v>
      </c>
      <c r="C210" s="537" t="str">
        <f>'[3]42. Nguyễn Thị Thoã'!B38</f>
        <v>Nhà 01 tầng kết cấu loại 1</v>
      </c>
      <c r="D210" s="547" t="str">
        <f>'[3]42. Nguyễn Thị Thoã'!F38</f>
        <v>đồng/m2
 sàn</v>
      </c>
      <c r="E210" s="539">
        <f>'[3]42. Nguyễn Thị Thoã'!H38</f>
        <v>148.75750000000002</v>
      </c>
      <c r="F210" s="540">
        <f>'[3]42. Nguyễn Thị Thoã'!G38</f>
        <v>4363000</v>
      </c>
      <c r="G210" s="541">
        <f>'[3]42. Nguyễn Thị Thoã'!I38</f>
        <v>1</v>
      </c>
      <c r="H210" s="542">
        <f t="shared" si="6"/>
        <v>649028973</v>
      </c>
      <c r="I210" s="543"/>
      <c r="J210" s="1661" t="str">
        <f>'[3]42. Nguyễn Thị Thoã'!A36</f>
        <v>IV. NHÀ, VẬT KIẾN TRÚC: xây dựng năm 2009</v>
      </c>
      <c r="K210" s="545">
        <f>'[3]42. Nguyễn Thị Thoã'!K38</f>
        <v>0</v>
      </c>
    </row>
    <row r="211" spans="1:11" s="534" customFormat="1" ht="53.25" hidden="1" customHeight="1" x14ac:dyDescent="0.25">
      <c r="A211" s="1662"/>
      <c r="B211" s="1660"/>
      <c r="C211" s="537" t="str">
        <f>'[3]42. Nguyễn Thị Thoã'!B39</f>
        <v>Đồng hồ điện chính</v>
      </c>
      <c r="D211" s="547" t="str">
        <f>'[3]42. Nguyễn Thị Thoã'!F39</f>
        <v>cái</v>
      </c>
      <c r="E211" s="539">
        <f>'[3]42. Nguyễn Thị Thoã'!H39</f>
        <v>1</v>
      </c>
      <c r="F211" s="540">
        <f>'[3]42. Nguyễn Thị Thoã'!G39</f>
        <v>1500000</v>
      </c>
      <c r="G211" s="541">
        <f>'[3]42. Nguyễn Thị Thoã'!I39</f>
        <v>1</v>
      </c>
      <c r="H211" s="542">
        <f t="shared" si="6"/>
        <v>1500000</v>
      </c>
      <c r="I211" s="543"/>
      <c r="J211" s="1661"/>
      <c r="K211" s="545">
        <f>'[3]42. Nguyễn Thị Thoã'!K39</f>
        <v>0</v>
      </c>
    </row>
    <row r="212" spans="1:11" s="534" customFormat="1" ht="63.75" hidden="1" customHeight="1" x14ac:dyDescent="0.25">
      <c r="A212" s="1662"/>
      <c r="B212" s="1660"/>
      <c r="C212" s="537" t="str">
        <f>'[3]42. Nguyễn Thị Thoã'!B40</f>
        <v>Nền lát gạch con sâu, gạch Terrazzo</v>
      </c>
      <c r="D212" s="547" t="str">
        <f>'[3]42. Nguyễn Thị Thoã'!F40</f>
        <v>m2</v>
      </c>
      <c r="E212" s="539">
        <f>'[3]42. Nguyễn Thị Thoã'!H40</f>
        <v>104.3</v>
      </c>
      <c r="F212" s="540">
        <f>'[3]42. Nguyễn Thị Thoã'!G40</f>
        <v>288000</v>
      </c>
      <c r="G212" s="541">
        <f>'[3]42. Nguyễn Thị Thoã'!I40</f>
        <v>1</v>
      </c>
      <c r="H212" s="542">
        <f t="shared" si="6"/>
        <v>30038400</v>
      </c>
      <c r="I212" s="543"/>
      <c r="J212" s="1661"/>
      <c r="K212" s="545">
        <f>'[3]42. Nguyễn Thị Thoã'!K40</f>
        <v>0</v>
      </c>
    </row>
    <row r="213" spans="1:11" s="534" customFormat="1" ht="63.75" hidden="1" customHeight="1" x14ac:dyDescent="0.25">
      <c r="A213" s="1662"/>
      <c r="B213" s="1660"/>
      <c r="C213" s="537" t="str">
        <f>'[3]42. Nguyễn Thị Thoã'!B41</f>
        <v>Mái che: mái tôn, khung cột sắt</v>
      </c>
      <c r="D213" s="547" t="str">
        <f>'[3]42. Nguyễn Thị Thoã'!F41</f>
        <v>m2</v>
      </c>
      <c r="E213" s="539">
        <f>'[3]42. Nguyễn Thị Thoã'!H41</f>
        <v>37.800000000000004</v>
      </c>
      <c r="F213" s="540">
        <f>'[3]42. Nguyễn Thị Thoã'!G41</f>
        <v>720000</v>
      </c>
      <c r="G213" s="541">
        <f>'[3]42. Nguyễn Thị Thoã'!I41</f>
        <v>1</v>
      </c>
      <c r="H213" s="542">
        <f t="shared" si="6"/>
        <v>27216000</v>
      </c>
      <c r="I213" s="543"/>
      <c r="J213" s="1661"/>
      <c r="K213" s="545">
        <f>'[3]42. Nguyễn Thị Thoã'!K41</f>
        <v>0</v>
      </c>
    </row>
    <row r="214" spans="1:11" s="534" customFormat="1" ht="63.75" hidden="1" customHeight="1" x14ac:dyDescent="0.25">
      <c r="A214" s="1662"/>
      <c r="B214" s="1660"/>
      <c r="C214" s="537" t="str">
        <f>'[3]42. Nguyễn Thị Thoã'!B42</f>
        <v>Tường rào xây gạch hoặc xây gạch có khung lưới B40 (có tô, trát)</v>
      </c>
      <c r="D214" s="547" t="str">
        <f>'[3]42. Nguyễn Thị Thoã'!F42</f>
        <v>đồng/m2</v>
      </c>
      <c r="E214" s="539">
        <f>'[3]42. Nguyễn Thị Thoã'!H42</f>
        <v>53.199999999999996</v>
      </c>
      <c r="F214" s="540">
        <f>'[3]42. Nguyễn Thị Thoã'!G42</f>
        <v>382000</v>
      </c>
      <c r="G214" s="541">
        <f>'[3]42. Nguyễn Thị Thoã'!I42</f>
        <v>1</v>
      </c>
      <c r="H214" s="542">
        <f t="shared" si="6"/>
        <v>20322400</v>
      </c>
      <c r="I214" s="543"/>
      <c r="J214" s="1661"/>
      <c r="K214" s="545">
        <f>'[3]42. Nguyễn Thị Thoã'!K42</f>
        <v>0</v>
      </c>
    </row>
    <row r="215" spans="1:11" s="534" customFormat="1" ht="63.75" hidden="1" customHeight="1" x14ac:dyDescent="0.25">
      <c r="A215" s="1662"/>
      <c r="B215" s="1660"/>
      <c r="C215" s="537" t="str">
        <f>'[3]42. Nguyễn Thị Thoã'!B43</f>
        <v>Trụ cổng BTCT</v>
      </c>
      <c r="D215" s="547" t="str">
        <f>'[3]42. Nguyễn Thị Thoã'!F43</f>
        <v>m3</v>
      </c>
      <c r="E215" s="539">
        <f>'[3]42. Nguyễn Thị Thoã'!H43</f>
        <v>1.4175</v>
      </c>
      <c r="F215" s="540">
        <f>'[3]42. Nguyễn Thị Thoã'!G43</f>
        <v>4493000</v>
      </c>
      <c r="G215" s="541">
        <f>'[3]42. Nguyễn Thị Thoã'!I43</f>
        <v>1</v>
      </c>
      <c r="H215" s="542">
        <f t="shared" si="6"/>
        <v>6368828</v>
      </c>
      <c r="I215" s="543"/>
      <c r="J215" s="1661"/>
      <c r="K215" s="545">
        <f>'[3]42. Nguyễn Thị Thoã'!K43</f>
        <v>0</v>
      </c>
    </row>
    <row r="216" spans="1:11" s="534" customFormat="1" ht="63.75" hidden="1" customHeight="1" x14ac:dyDescent="0.25">
      <c r="A216" s="1662"/>
      <c r="B216" s="1660"/>
      <c r="C216" s="537" t="str">
        <f>'[3]42. Nguyễn Thị Thoã'!B44</f>
        <v>Bàn thiên</v>
      </c>
      <c r="D216" s="547" t="str">
        <f>'[3]42. Nguyễn Thị Thoã'!F44</f>
        <v>đồng/cái</v>
      </c>
      <c r="E216" s="539">
        <f>'[3]42. Nguyễn Thị Thoã'!H44</f>
        <v>1</v>
      </c>
      <c r="F216" s="540">
        <f>'[3]42. Nguyễn Thị Thoã'!G44</f>
        <v>950000</v>
      </c>
      <c r="G216" s="541">
        <f>'[3]42. Nguyễn Thị Thoã'!I44</f>
        <v>1</v>
      </c>
      <c r="H216" s="542">
        <f t="shared" si="6"/>
        <v>950000</v>
      </c>
      <c r="I216" s="543"/>
      <c r="J216" s="1661"/>
      <c r="K216" s="545">
        <f>'[3]42. Nguyễn Thị Thoã'!K44</f>
        <v>0</v>
      </c>
    </row>
    <row r="217" spans="1:11" s="534" customFormat="1" ht="63.75" hidden="1" customHeight="1" x14ac:dyDescent="0.25">
      <c r="A217" s="1662"/>
      <c r="B217" s="1660"/>
      <c r="C217" s="537" t="str">
        <f>'[3]42. Nguyễn Thị Thoã'!B45</f>
        <v>Cổng sắt kiên cố</v>
      </c>
      <c r="D217" s="547" t="str">
        <f>'[3]42. Nguyễn Thị Thoã'!F45</f>
        <v>m2</v>
      </c>
      <c r="E217" s="539">
        <f>'[3]42. Nguyễn Thị Thoã'!H45</f>
        <v>15</v>
      </c>
      <c r="F217" s="540">
        <f>'[3]42. Nguyễn Thị Thoã'!G45</f>
        <v>1008000</v>
      </c>
      <c r="G217" s="541">
        <f>'[3]42. Nguyễn Thị Thoã'!I45</f>
        <v>1</v>
      </c>
      <c r="H217" s="542">
        <f t="shared" si="6"/>
        <v>15120000</v>
      </c>
      <c r="I217" s="543"/>
      <c r="J217" s="1661"/>
      <c r="K217" s="545">
        <f>'[3]42. Nguyễn Thị Thoã'!K45</f>
        <v>0</v>
      </c>
    </row>
    <row r="218" spans="1:11" s="534" customFormat="1" ht="63.75" hidden="1" customHeight="1" x14ac:dyDescent="0.25">
      <c r="A218" s="1662"/>
      <c r="B218" s="1660"/>
      <c r="C218" s="537" t="str">
        <f>'[3]42. Nguyễn Thị Thoã'!B46</f>
        <v>Hầm tự hoại xây gạch lát đáy, có nắp đậy</v>
      </c>
      <c r="D218" s="547" t="str">
        <f>'[3]42. Nguyễn Thị Thoã'!F46</f>
        <v>m3</v>
      </c>
      <c r="E218" s="539">
        <f>'[3]42. Nguyễn Thị Thoã'!H46</f>
        <v>10.125</v>
      </c>
      <c r="F218" s="540">
        <f>'[3]42. Nguyễn Thị Thoã'!G46</f>
        <v>576000</v>
      </c>
      <c r="G218" s="541">
        <f>'[3]42. Nguyễn Thị Thoã'!I46</f>
        <v>1</v>
      </c>
      <c r="H218" s="542">
        <f t="shared" si="6"/>
        <v>5832000</v>
      </c>
      <c r="I218" s="543"/>
      <c r="J218" s="1661"/>
      <c r="K218" s="545" t="str">
        <f>'[3]42. Nguyễn Thị Thoã'!K46</f>
        <v>áp bằng Hồ chứa (hố phân, hầm cầu...) xây gạch, lát đáy</v>
      </c>
    </row>
    <row r="219" spans="1:11" s="534" customFormat="1" ht="63.75" hidden="1" customHeight="1" x14ac:dyDescent="0.25">
      <c r="A219" s="1662"/>
      <c r="B219" s="1660"/>
      <c r="C219" s="537" t="str">
        <f>'[3]42. Nguyễn Thị Thoã'!B47</f>
        <v>Tam cấp xây gạch</v>
      </c>
      <c r="D219" s="547" t="str">
        <f>'[3]42. Nguyễn Thị Thoã'!F47</f>
        <v>m3</v>
      </c>
      <c r="E219" s="539">
        <f>'[3]42. Nguyễn Thị Thoã'!H47</f>
        <v>1.3944000000000001</v>
      </c>
      <c r="F219" s="540">
        <f>'[3]42. Nguyễn Thị Thoã'!G47</f>
        <v>1798000</v>
      </c>
      <c r="G219" s="541">
        <f>'[3]42. Nguyễn Thị Thoã'!I47</f>
        <v>1</v>
      </c>
      <c r="H219" s="542">
        <f t="shared" si="6"/>
        <v>2507131</v>
      </c>
      <c r="I219" s="543"/>
      <c r="J219" s="1661"/>
      <c r="K219" s="545" t="str">
        <f>'[3]42. Nguyễn Thị Thoã'!K47</f>
        <v>áp bằng các loại TS có kết cấu = gạch xây tô, xây đá</v>
      </c>
    </row>
    <row r="220" spans="1:11" s="534" customFormat="1" ht="63.75" hidden="1" customHeight="1" x14ac:dyDescent="0.25">
      <c r="A220" s="1662"/>
      <c r="B220" s="1660"/>
      <c r="C220" s="537" t="str">
        <f>'[3]42. Nguyễn Thị Thoã'!B48</f>
        <v>Tường rào có móng đá chẻ, cột gạch, không tô trát</v>
      </c>
      <c r="D220" s="547" t="str">
        <f>'[3]42. Nguyễn Thị Thoã'!F48</f>
        <v>đồng/m2</v>
      </c>
      <c r="E220" s="539">
        <f>'[3]42. Nguyễn Thị Thoã'!H48</f>
        <v>59.85</v>
      </c>
      <c r="F220" s="540">
        <f>'[3]42. Nguyễn Thị Thoã'!G48</f>
        <v>382000</v>
      </c>
      <c r="G220" s="541">
        <f>'[3]42. Nguyễn Thị Thoã'!I48</f>
        <v>1</v>
      </c>
      <c r="H220" s="542">
        <f t="shared" si="6"/>
        <v>22862700</v>
      </c>
      <c r="I220" s="543"/>
      <c r="J220" s="1661"/>
      <c r="K220" s="545" t="str">
        <f>'[3]42. Nguyễn Thị Thoã'!K48</f>
        <v>áp Tường rào xây gạch hoặc xây gạch có khung lưới B40 (có tô, trát)</v>
      </c>
    </row>
    <row r="221" spans="1:11" s="534" customFormat="1" ht="63.75" hidden="1" customHeight="1" x14ac:dyDescent="0.25">
      <c r="A221" s="1662"/>
      <c r="B221" s="1660"/>
      <c r="C221" s="537" t="str">
        <f>'[3]42. Nguyễn Thị Thoã'!B49</f>
        <v xml:space="preserve"> Giếng đào thủ công (đất khó đào, có đá)  Ф1m</v>
      </c>
      <c r="D221" s="547" t="str">
        <f>'[3]42. Nguyễn Thị Thoã'!F49</f>
        <v>mét</v>
      </c>
      <c r="E221" s="539">
        <f>'[3]42. Nguyễn Thị Thoã'!H49</f>
        <v>9</v>
      </c>
      <c r="F221" s="540">
        <f>'[3]42. Nguyễn Thị Thoã'!G49</f>
        <v>382000</v>
      </c>
      <c r="G221" s="541">
        <f>'[3]42. Nguyễn Thị Thoã'!I49</f>
        <v>1</v>
      </c>
      <c r="H221" s="542">
        <f t="shared" si="6"/>
        <v>3438000</v>
      </c>
      <c r="I221" s="543"/>
      <c r="J221" s="1661"/>
      <c r="K221" s="545">
        <f>'[3]42. Nguyễn Thị Thoã'!K49</f>
        <v>0</v>
      </c>
    </row>
    <row r="222" spans="1:11" s="534" customFormat="1" ht="105" hidden="1" customHeight="1" x14ac:dyDescent="0.25">
      <c r="A222" s="1662"/>
      <c r="B222" s="1660"/>
      <c r="C222" s="537" t="str">
        <f>'[3]42. Nguyễn Thị Thoã'!B50</f>
        <v>2.Giếng sâu trên 10 mét thì mét thứ 10 trở đi được tính thêm 50% mức giá trên</v>
      </c>
      <c r="D222" s="547" t="str">
        <f>'[3]42. Nguyễn Thị Thoã'!F50</f>
        <v>mét</v>
      </c>
      <c r="E222" s="539">
        <f>'[3]42. Nguyễn Thị Thoã'!H50</f>
        <v>6</v>
      </c>
      <c r="F222" s="540">
        <f>'[3]42. Nguyễn Thị Thoã'!G50</f>
        <v>573000</v>
      </c>
      <c r="G222" s="541">
        <f>'[3]42. Nguyễn Thị Thoã'!I50</f>
        <v>1</v>
      </c>
      <c r="H222" s="542">
        <f t="shared" si="6"/>
        <v>3438000</v>
      </c>
      <c r="I222" s="543"/>
      <c r="J222" s="1661"/>
      <c r="K222" s="545">
        <f>'[3]42. Nguyễn Thị Thoã'!K50</f>
        <v>0</v>
      </c>
    </row>
    <row r="223" spans="1:11" s="534" customFormat="1" ht="49.5" hidden="1" customHeight="1" x14ac:dyDescent="0.25">
      <c r="A223" s="1662"/>
      <c r="B223" s="1660"/>
      <c r="C223" s="537" t="str">
        <f>'[3]42. Nguyễn Thị Thoã'!B51</f>
        <v>Thả ống ciment 1m Ø1m</v>
      </c>
      <c r="D223" s="547" t="str">
        <f>'[3]42. Nguyễn Thị Thoã'!F51</f>
        <v>cái</v>
      </c>
      <c r="E223" s="539">
        <f>'[3]42. Nguyễn Thị Thoã'!H51</f>
        <v>15</v>
      </c>
      <c r="F223" s="540">
        <f>'[3]42. Nguyễn Thị Thoã'!G51</f>
        <v>432000</v>
      </c>
      <c r="G223" s="541">
        <f>'[3]42. Nguyễn Thị Thoã'!I51</f>
        <v>1</v>
      </c>
      <c r="H223" s="542">
        <f t="shared" si="6"/>
        <v>6480000</v>
      </c>
      <c r="I223" s="543"/>
      <c r="J223" s="1661"/>
      <c r="K223" s="545">
        <f>'[3]42. Nguyễn Thị Thoã'!K51</f>
        <v>0</v>
      </c>
    </row>
    <row r="224" spans="1:11" s="534" customFormat="1" ht="49.5" hidden="1" customHeight="1" x14ac:dyDescent="0.25">
      <c r="A224" s="1662"/>
      <c r="B224" s="1660"/>
      <c r="C224" s="537" t="str">
        <f>'[3]42. Nguyễn Thị Thoã'!B52</f>
        <v>Bờ kè xây đá chẻ</v>
      </c>
      <c r="D224" s="547" t="str">
        <f>'[3]42. Nguyễn Thị Thoã'!F52</f>
        <v>m3</v>
      </c>
      <c r="E224" s="539">
        <f>'[3]42. Nguyễn Thị Thoã'!H52</f>
        <v>1.4400000000000004</v>
      </c>
      <c r="F224" s="540">
        <f>'[3]42. Nguyễn Thị Thoã'!G52</f>
        <v>1798000</v>
      </c>
      <c r="G224" s="541">
        <f>'[3]42. Nguyễn Thị Thoã'!I52</f>
        <v>1</v>
      </c>
      <c r="H224" s="542">
        <f t="shared" si="6"/>
        <v>2589120</v>
      </c>
      <c r="I224" s="543"/>
      <c r="J224" s="1661"/>
      <c r="K224" s="545">
        <f>'[3]42. Nguyễn Thị Thoã'!K52</f>
        <v>0</v>
      </c>
    </row>
    <row r="225" spans="1:11" s="534" customFormat="1" ht="49.5" hidden="1" customHeight="1" x14ac:dyDescent="0.25">
      <c r="A225" s="1662"/>
      <c r="B225" s="1660"/>
      <c r="C225" s="537" t="str">
        <f>'[3]42. Nguyễn Thị Thoã'!B53</f>
        <v>Vách tôn + khung sắt</v>
      </c>
      <c r="D225" s="547" t="str">
        <f>'[3]42. Nguyễn Thị Thoã'!F53</f>
        <v>m2</v>
      </c>
      <c r="E225" s="539">
        <f>'[3]42. Nguyễn Thị Thoã'!H53</f>
        <v>30.560000000000002</v>
      </c>
      <c r="F225" s="540">
        <f>'[3]42. Nguyễn Thị Thoã'!G53</f>
        <v>259000</v>
      </c>
      <c r="G225" s="541">
        <f>'[3]42. Nguyễn Thị Thoã'!I53</f>
        <v>1</v>
      </c>
      <c r="H225" s="542">
        <f t="shared" si="6"/>
        <v>7915040</v>
      </c>
      <c r="I225" s="543"/>
      <c r="J225" s="1661"/>
      <c r="K225" s="545" t="str">
        <f>'[3]42. Nguyễn Thị Thoã'!K53</f>
        <v>áp bằng mái che</v>
      </c>
    </row>
    <row r="226" spans="1:11" s="534" customFormat="1" ht="141.75" hidden="1" customHeight="1" x14ac:dyDescent="0.25">
      <c r="A226" s="546">
        <v>43</v>
      </c>
      <c r="B226" s="536" t="str">
        <f>'[3]43 đặng thị phương dung'!E8</f>
        <v>Bà Đặng Thị Phương Dung</v>
      </c>
      <c r="C226" s="537" t="str">
        <f>'[3]43 đặng thị phương dung'!B33</f>
        <v>Trụ bê tông cắm ranh hàng rào cao 1,2 đến 2,2m</v>
      </c>
      <c r="D226" s="547" t="str">
        <f>'[3]43 đặng thị phương dung'!F33</f>
        <v>trụ</v>
      </c>
      <c r="E226" s="539">
        <f>'[3]43 đặng thị phương dung'!H33</f>
        <v>9</v>
      </c>
      <c r="F226" s="540">
        <f>'[3]43 đặng thị phương dung'!G33</f>
        <v>58000</v>
      </c>
      <c r="G226" s="541">
        <f>'[3]43 đặng thị phương dung'!I33</f>
        <v>1</v>
      </c>
      <c r="H226" s="542">
        <f t="shared" si="6"/>
        <v>522000</v>
      </c>
      <c r="I226" s="543"/>
      <c r="J226" s="533" t="str">
        <f>'[3]43 đặng thị phương dung'!A31</f>
        <v>III. NHÀ, VẬT KIẾN TRÚC: xây dựng năm 2010</v>
      </c>
      <c r="K226" s="545">
        <f>'[3]43 đặng thị phương dung'!K33</f>
        <v>0</v>
      </c>
    </row>
    <row r="227" spans="1:11" s="534" customFormat="1" ht="66" hidden="1" customHeight="1" x14ac:dyDescent="0.25">
      <c r="A227" s="1662">
        <v>44</v>
      </c>
      <c r="B227" s="1660" t="str">
        <f>'[3]44. Trần Kim Thành'!E8</f>
        <v>Hộ Trần Kim Thành</v>
      </c>
      <c r="C227" s="537" t="str">
        <f>'[3]44. Trần Kim Thành'!B32</f>
        <v>Nhà 01 tầng kết cấu loại 4</v>
      </c>
      <c r="D227" s="547" t="str">
        <f>'[3]44. Trần Kim Thành'!F32</f>
        <v>đồng/m2
 sàn</v>
      </c>
      <c r="E227" s="539">
        <f>'[3]44. Trần Kim Thành'!H32</f>
        <v>16.64</v>
      </c>
      <c r="F227" s="540">
        <f>'[3]44. Trần Kim Thành'!G32</f>
        <v>3054000</v>
      </c>
      <c r="G227" s="541">
        <f>'[3]44. Trần Kim Thành'!I32</f>
        <v>1</v>
      </c>
      <c r="H227" s="542">
        <f t="shared" si="6"/>
        <v>50818560</v>
      </c>
      <c r="I227" s="543"/>
      <c r="J227" s="1661" t="str">
        <f>'[3]44. Trần Kim Thành'!A30</f>
        <v>III. NHÀ, VẬT KIẾN TRÚC: xây dựng năm 2012</v>
      </c>
      <c r="K227" s="545">
        <f>'[3]44. Trần Kim Thành'!K32</f>
        <v>0</v>
      </c>
    </row>
    <row r="228" spans="1:11" s="534" customFormat="1" ht="53.25" hidden="1" customHeight="1" x14ac:dyDescent="0.25">
      <c r="A228" s="1662"/>
      <c r="B228" s="1660"/>
      <c r="C228" s="537" t="str">
        <f>'[3]44. Trần Kim Thành'!B33</f>
        <v>Nhà 01 tầng đến 02 tầng kết cấu loại 2</v>
      </c>
      <c r="D228" s="547" t="str">
        <f>'[3]44. Trần Kim Thành'!F33</f>
        <v>đồng/m2
 sàn</v>
      </c>
      <c r="E228" s="539">
        <f>'[3]44. Trần Kim Thành'!H33</f>
        <v>141.04500000000002</v>
      </c>
      <c r="F228" s="540">
        <f>'[3]44. Trần Kim Thành'!G33</f>
        <v>6396000</v>
      </c>
      <c r="G228" s="541">
        <f>'[3]44. Trần Kim Thành'!I33</f>
        <v>1</v>
      </c>
      <c r="H228" s="542">
        <f t="shared" si="6"/>
        <v>902123820</v>
      </c>
      <c r="I228" s="543"/>
      <c r="J228" s="1661"/>
      <c r="K228" s="545">
        <f>'[3]44. Trần Kim Thành'!K33</f>
        <v>0</v>
      </c>
    </row>
    <row r="229" spans="1:11" s="534" customFormat="1" ht="63.75" hidden="1" customHeight="1" x14ac:dyDescent="0.25">
      <c r="A229" s="1662"/>
      <c r="B229" s="1660"/>
      <c r="C229" s="537" t="str">
        <f>'[3]44. Trần Kim Thành'!B34</f>
        <v>Đồng hồ điện chính</v>
      </c>
      <c r="D229" s="547" t="str">
        <f>'[3]44. Trần Kim Thành'!F34</f>
        <v>cái</v>
      </c>
      <c r="E229" s="539">
        <f>'[3]44. Trần Kim Thành'!H34</f>
        <v>1</v>
      </c>
      <c r="F229" s="540">
        <f>'[3]44. Trần Kim Thành'!G34</f>
        <v>1500000</v>
      </c>
      <c r="G229" s="541">
        <f>'[3]44. Trần Kim Thành'!I34</f>
        <v>1</v>
      </c>
      <c r="H229" s="542">
        <f t="shared" si="6"/>
        <v>1500000</v>
      </c>
      <c r="I229" s="543"/>
      <c r="J229" s="1661"/>
      <c r="K229" s="545">
        <f>'[3]44. Trần Kim Thành'!K34</f>
        <v>0</v>
      </c>
    </row>
    <row r="230" spans="1:11" s="534" customFormat="1" ht="63.75" hidden="1" customHeight="1" x14ac:dyDescent="0.25">
      <c r="A230" s="1662"/>
      <c r="B230" s="1660"/>
      <c r="C230" s="537" t="str">
        <f>'[3]44. Trần Kim Thành'!B35</f>
        <v>Mái che: mái tôn, khung cột sắt</v>
      </c>
      <c r="D230" s="547" t="str">
        <f>'[3]44. Trần Kim Thành'!F35</f>
        <v>m2</v>
      </c>
      <c r="E230" s="539">
        <f>'[3]44. Trần Kim Thành'!H35</f>
        <v>16.32</v>
      </c>
      <c r="F230" s="540">
        <f>'[3]44. Trần Kim Thành'!G35</f>
        <v>720000</v>
      </c>
      <c r="G230" s="541">
        <f>'[3]44. Trần Kim Thành'!I35</f>
        <v>1</v>
      </c>
      <c r="H230" s="542">
        <f t="shared" si="6"/>
        <v>11750400</v>
      </c>
      <c r="I230" s="543"/>
      <c r="J230" s="1661"/>
      <c r="K230" s="545">
        <f>'[3]44. Trần Kim Thành'!K35</f>
        <v>0</v>
      </c>
    </row>
    <row r="231" spans="1:11" s="534" customFormat="1" ht="63.75" hidden="1" customHeight="1" x14ac:dyDescent="0.25">
      <c r="A231" s="1662"/>
      <c r="B231" s="1660"/>
      <c r="C231" s="537" t="str">
        <f>'[3]44. Trần Kim Thành'!B36</f>
        <v xml:space="preserve"> 1.Giếng đào thủ công (đất khó đào, có đá)  Ф1,1m</v>
      </c>
      <c r="D231" s="547" t="str">
        <f>'[3]44. Trần Kim Thành'!F36</f>
        <v>mét</v>
      </c>
      <c r="E231" s="539">
        <f>'[3]44. Trần Kim Thành'!H36</f>
        <v>9</v>
      </c>
      <c r="F231" s="540">
        <f>'[3]44. Trần Kim Thành'!G36</f>
        <v>420200.00000000006</v>
      </c>
      <c r="G231" s="541">
        <f>'[3]44. Trần Kim Thành'!I36</f>
        <v>1</v>
      </c>
      <c r="H231" s="542">
        <f t="shared" si="6"/>
        <v>3781800</v>
      </c>
      <c r="I231" s="543"/>
      <c r="J231" s="1661"/>
      <c r="K231" s="545" t="str">
        <f>'[3]44. Trần Kim Thành'!K36</f>
        <v>tính tam suất Giếng đào thủ công (đất khó đào, có đá)  Ф1m</v>
      </c>
    </row>
    <row r="232" spans="1:11" s="534" customFormat="1" ht="127.5" hidden="1" customHeight="1" x14ac:dyDescent="0.25">
      <c r="A232" s="1662"/>
      <c r="B232" s="1660"/>
      <c r="C232" s="537" t="str">
        <f>'[3]44. Trần Kim Thành'!B37</f>
        <v>2.Giếng sâu trên 10 mét thì mét thứ 10 trở đi được tính thêm 50% mức giá trên</v>
      </c>
      <c r="D232" s="547" t="str">
        <f>'[3]44. Trần Kim Thành'!F37</f>
        <v>mét</v>
      </c>
      <c r="E232" s="539">
        <f>'[3]44. Trần Kim Thành'!H37</f>
        <v>7</v>
      </c>
      <c r="F232" s="540">
        <f>'[3]44. Trần Kim Thành'!G37</f>
        <v>630300.00000000012</v>
      </c>
      <c r="G232" s="541">
        <f>'[3]44. Trần Kim Thành'!I37</f>
        <v>1</v>
      </c>
      <c r="H232" s="542">
        <f t="shared" si="6"/>
        <v>4412100</v>
      </c>
      <c r="I232" s="543"/>
      <c r="J232" s="1661"/>
      <c r="K232" s="545">
        <f>'[3]44. Trần Kim Thành'!K37</f>
        <v>0</v>
      </c>
    </row>
    <row r="233" spans="1:11" s="534" customFormat="1" ht="63.75" hidden="1" customHeight="1" x14ac:dyDescent="0.25">
      <c r="A233" s="1662"/>
      <c r="B233" s="1660"/>
      <c r="C233" s="537" t="str">
        <f>'[3]44. Trần Kim Thành'!B38</f>
        <v>Di dời bảng hiệu</v>
      </c>
      <c r="D233" s="547" t="str">
        <f>'[3]44. Trần Kim Thành'!F38</f>
        <v>cái</v>
      </c>
      <c r="E233" s="539">
        <f>'[3]44. Trần Kim Thành'!H38</f>
        <v>2</v>
      </c>
      <c r="F233" s="540">
        <f>'[3]44. Trần Kim Thành'!G38</f>
        <v>173000</v>
      </c>
      <c r="G233" s="541">
        <f>'[3]44. Trần Kim Thành'!I38</f>
        <v>1</v>
      </c>
      <c r="H233" s="542">
        <f t="shared" si="6"/>
        <v>346000</v>
      </c>
      <c r="I233" s="543"/>
      <c r="J233" s="1661"/>
      <c r="K233" s="545" t="str">
        <f>'[3]44. Trần Kim Thành'!K38</f>
        <v xml:space="preserve"> áp bằng di dời cổng sắt (rộng 2-5 mét, cao trên 2 mét)</v>
      </c>
    </row>
    <row r="234" spans="1:11" s="534" customFormat="1" ht="63.75" hidden="1" customHeight="1" x14ac:dyDescent="0.25">
      <c r="A234" s="1662"/>
      <c r="B234" s="1660"/>
      <c r="C234" s="537" t="str">
        <f>'[3]44. Trần Kim Thành'!B39</f>
        <v>Mái che: mái tôn, khung cột sắt</v>
      </c>
      <c r="D234" s="547" t="str">
        <f>'[3]44. Trần Kim Thành'!F39</f>
        <v>m2</v>
      </c>
      <c r="E234" s="539">
        <f>'[3]44. Trần Kim Thành'!H39</f>
        <v>5.120000000000001</v>
      </c>
      <c r="F234" s="540">
        <f>'[3]44. Trần Kim Thành'!G39</f>
        <v>720000</v>
      </c>
      <c r="G234" s="541">
        <f>'[3]44. Trần Kim Thành'!I39</f>
        <v>1</v>
      </c>
      <c r="H234" s="542">
        <f t="shared" si="6"/>
        <v>3686400</v>
      </c>
      <c r="I234" s="543"/>
      <c r="J234" s="1661"/>
      <c r="K234" s="545">
        <f>'[3]44. Trần Kim Thành'!K39</f>
        <v>0</v>
      </c>
    </row>
    <row r="235" spans="1:11" s="534" customFormat="1" ht="63.75" hidden="1" customHeight="1" x14ac:dyDescent="0.25">
      <c r="A235" s="1662"/>
      <c r="B235" s="1660"/>
      <c r="C235" s="537" t="str">
        <f>'[3]44. Trần Kim Thành'!B40</f>
        <v>Nền xi măng dày 5cm</v>
      </c>
      <c r="D235" s="547" t="str">
        <f>'[3]44. Trần Kim Thành'!F40</f>
        <v>m2</v>
      </c>
      <c r="E235" s="539">
        <f>'[3]44. Trần Kim Thành'!H40</f>
        <v>3.5200000000000005</v>
      </c>
      <c r="F235" s="540">
        <f>'[3]44. Trần Kim Thành'!G40</f>
        <v>80000</v>
      </c>
      <c r="G235" s="541">
        <f>'[3]44. Trần Kim Thành'!I40</f>
        <v>1</v>
      </c>
      <c r="H235" s="542">
        <f t="shared" si="6"/>
        <v>281600</v>
      </c>
      <c r="I235" s="543"/>
      <c r="J235" s="1661"/>
      <c r="K235" s="545">
        <f>'[3]44. Trần Kim Thành'!K40</f>
        <v>0</v>
      </c>
    </row>
    <row r="236" spans="1:11" s="534" customFormat="1" ht="63.75" hidden="1" customHeight="1" x14ac:dyDescent="0.25">
      <c r="A236" s="1662"/>
      <c r="B236" s="1660"/>
      <c r="C236" s="537" t="str">
        <f>'[3]44. Trần Kim Thành'!B41</f>
        <v>Nền lát gạch ceramic</v>
      </c>
      <c r="D236" s="547" t="str">
        <f>'[3]44. Trần Kim Thành'!F41</f>
        <v>m2</v>
      </c>
      <c r="E236" s="539">
        <f>'[3]44. Trần Kim Thành'!H41</f>
        <v>16.32</v>
      </c>
      <c r="F236" s="540">
        <f>'[3]44. Trần Kim Thành'!G41</f>
        <v>202000</v>
      </c>
      <c r="G236" s="541">
        <f>'[3]44. Trần Kim Thành'!I41</f>
        <v>1</v>
      </c>
      <c r="H236" s="542">
        <f t="shared" si="6"/>
        <v>3296640</v>
      </c>
      <c r="I236" s="543"/>
      <c r="J236" s="1661"/>
      <c r="K236" s="545">
        <f>'[3]44. Trần Kim Thành'!K41</f>
        <v>0</v>
      </c>
    </row>
    <row r="237" spans="1:11" s="534" customFormat="1" ht="66" hidden="1" customHeight="1" x14ac:dyDescent="0.25">
      <c r="A237" s="1662">
        <v>45</v>
      </c>
      <c r="B237" s="1660" t="str">
        <f>'[3]45. Đỗ Thị Lạ'!E8</f>
        <v>Bà Đỗ Thị Lạ nhận thừa kế QSDĐ hộ ông Nguyễn Văn Vĩnh</v>
      </c>
      <c r="C237" s="537" t="str">
        <f>'[3]45. Đỗ Thị Lạ'!B40</f>
        <v>Thửa 134 tờ 182</v>
      </c>
      <c r="D237" s="547"/>
      <c r="E237" s="539"/>
      <c r="F237" s="540"/>
      <c r="G237" s="541"/>
      <c r="H237" s="542"/>
      <c r="I237" s="543"/>
      <c r="J237" s="1661" t="str">
        <f>'[3]45. Đỗ Thị Lạ'!A38</f>
        <v>III. NHÀ, VẬT KIẾN TRÚC: xây dựng năm 2004</v>
      </c>
      <c r="K237" s="545"/>
    </row>
    <row r="238" spans="1:11" s="534" customFormat="1" ht="53.25" hidden="1" customHeight="1" x14ac:dyDescent="0.25">
      <c r="A238" s="1662"/>
      <c r="B238" s="1660"/>
      <c r="C238" s="537" t="str">
        <f>'[3]45. Đỗ Thị Lạ'!B41</f>
        <v>Nhà 01 tầng kết cấu loại 1</v>
      </c>
      <c r="D238" s="547" t="str">
        <f>'[3]45. Đỗ Thị Lạ'!F41</f>
        <v>đồng/m2
 sàn</v>
      </c>
      <c r="E238" s="539">
        <f>'[3]45. Đỗ Thị Lạ'!H41</f>
        <v>76.8</v>
      </c>
      <c r="F238" s="540">
        <f>'[3]45. Đỗ Thị Lạ'!G41</f>
        <v>4363000</v>
      </c>
      <c r="G238" s="541">
        <f>'[3]45. Đỗ Thị Lạ'!I41</f>
        <v>1</v>
      </c>
      <c r="H238" s="542">
        <f t="shared" ref="H238:H260" si="7">ROUND(G238*F238*E238,)</f>
        <v>335078400</v>
      </c>
      <c r="I238" s="543"/>
      <c r="J238" s="1661"/>
      <c r="K238" s="545">
        <f>'[3]45. Đỗ Thị Lạ'!K41</f>
        <v>0</v>
      </c>
    </row>
    <row r="239" spans="1:11" s="534" customFormat="1" ht="63.75" hidden="1" customHeight="1" x14ac:dyDescent="0.25">
      <c r="A239" s="1662"/>
      <c r="B239" s="1660"/>
      <c r="C239" s="537" t="str">
        <f>'[3]45. Đỗ Thị Lạ'!B42</f>
        <v>Nhà 01 tầng kết cấu loại 1</v>
      </c>
      <c r="D239" s="547" t="str">
        <f>'[3]45. Đỗ Thị Lạ'!F42</f>
        <v>đồng/m2
 sàn</v>
      </c>
      <c r="E239" s="539">
        <f>'[3]45. Đỗ Thị Lạ'!H42</f>
        <v>66.612499999999997</v>
      </c>
      <c r="F239" s="540">
        <f>'[3]45. Đỗ Thị Lạ'!G42</f>
        <v>4363000</v>
      </c>
      <c r="G239" s="541">
        <f>'[3]45. Đỗ Thị Lạ'!I42</f>
        <v>1</v>
      </c>
      <c r="H239" s="542">
        <f t="shared" si="7"/>
        <v>290630338</v>
      </c>
      <c r="I239" s="543"/>
      <c r="J239" s="1661"/>
      <c r="K239" s="545">
        <f>'[3]45. Đỗ Thị Lạ'!K42</f>
        <v>0</v>
      </c>
    </row>
    <row r="240" spans="1:11" s="534" customFormat="1" ht="63.75" hidden="1" customHeight="1" x14ac:dyDescent="0.25">
      <c r="A240" s="1662"/>
      <c r="B240" s="1660"/>
      <c r="C240" s="537" t="str">
        <f>'[3]45. Đỗ Thị Lạ'!B43</f>
        <v>Nhà bán kiên cố</v>
      </c>
      <c r="D240" s="547" t="str">
        <f>'[3]45. Đỗ Thị Lạ'!F43</f>
        <v>đồng/m2
 sàn</v>
      </c>
      <c r="E240" s="539">
        <f>'[3]45. Đỗ Thị Lạ'!H43</f>
        <v>54</v>
      </c>
      <c r="F240" s="540">
        <f>'[3]45. Đỗ Thị Lạ'!G43</f>
        <v>1854000</v>
      </c>
      <c r="G240" s="541">
        <f>'[3]45. Đỗ Thị Lạ'!I43</f>
        <v>1</v>
      </c>
      <c r="H240" s="542">
        <f t="shared" si="7"/>
        <v>100116000</v>
      </c>
      <c r="I240" s="543"/>
      <c r="J240" s="1661"/>
      <c r="K240" s="545">
        <f>'[3]45. Đỗ Thị Lạ'!K43</f>
        <v>0</v>
      </c>
    </row>
    <row r="241" spans="1:11" s="534" customFormat="1" ht="63.75" hidden="1" customHeight="1" x14ac:dyDescent="0.25">
      <c r="A241" s="1662"/>
      <c r="B241" s="1660"/>
      <c r="C241" s="549" t="str">
        <f>'[3]45. Đỗ Thị Lạ'!B44</f>
        <v>Phần ảnh hưởng</v>
      </c>
      <c r="D241" s="547"/>
      <c r="E241" s="539"/>
      <c r="F241" s="540"/>
      <c r="G241" s="541"/>
      <c r="H241" s="542"/>
      <c r="I241" s="543"/>
      <c r="J241" s="1661"/>
      <c r="K241" s="545"/>
    </row>
    <row r="242" spans="1:11" s="534" customFormat="1" ht="76.5" hidden="1" customHeight="1" x14ac:dyDescent="0.25">
      <c r="A242" s="1662"/>
      <c r="B242" s="1660"/>
      <c r="C242" s="537" t="str">
        <f>'[3]45. Đỗ Thị Lạ'!B45</f>
        <v xml:space="preserve"> 1.Giếng đào thủ công (đất khó đào, có đá)  Ф1,1m</v>
      </c>
      <c r="D242" s="547" t="str">
        <f>'[3]45. Đỗ Thị Lạ'!F45</f>
        <v>mét</v>
      </c>
      <c r="E242" s="539">
        <f>'[3]45. Đỗ Thị Lạ'!H45</f>
        <v>9</v>
      </c>
      <c r="F242" s="540">
        <f>'[3]45. Đỗ Thị Lạ'!G45</f>
        <v>420200.00000000006</v>
      </c>
      <c r="G242" s="541">
        <f>'[3]45. Đỗ Thị Lạ'!I45</f>
        <v>1</v>
      </c>
      <c r="H242" s="542">
        <f t="shared" si="7"/>
        <v>3781800</v>
      </c>
      <c r="I242" s="543"/>
      <c r="J242" s="1661"/>
      <c r="K242" s="545" t="str">
        <f>'[3]45. Đỗ Thị Lạ'!K45</f>
        <v>tính tam suất Giếng đào thủ công (đất khó đào, có đá)  Ф1m</v>
      </c>
    </row>
    <row r="243" spans="1:11" s="534" customFormat="1" ht="108.75" hidden="1" customHeight="1" x14ac:dyDescent="0.25">
      <c r="A243" s="1662"/>
      <c r="B243" s="1660"/>
      <c r="C243" s="537" t="str">
        <f>'[3]45. Đỗ Thị Lạ'!B46</f>
        <v>2.Giếng sâu trên 10 mét thì mét thứ 10 trở đi được tính thêm 50% mức giá trên</v>
      </c>
      <c r="D243" s="547" t="str">
        <f>'[3]45. Đỗ Thị Lạ'!F46</f>
        <v>mét</v>
      </c>
      <c r="E243" s="539">
        <f>'[3]45. Đỗ Thị Lạ'!H46</f>
        <v>2.4000000000000004</v>
      </c>
      <c r="F243" s="540">
        <f>'[3]45. Đỗ Thị Lạ'!G46</f>
        <v>630300.00000000012</v>
      </c>
      <c r="G243" s="541">
        <f>'[3]45. Đỗ Thị Lạ'!I46</f>
        <v>1</v>
      </c>
      <c r="H243" s="542">
        <f t="shared" si="7"/>
        <v>1512720</v>
      </c>
      <c r="I243" s="543"/>
      <c r="J243" s="1661"/>
      <c r="K243" s="545">
        <f>'[3]45. Đỗ Thị Lạ'!K46</f>
        <v>0</v>
      </c>
    </row>
    <row r="244" spans="1:11" s="534" customFormat="1" ht="63.75" hidden="1" customHeight="1" x14ac:dyDescent="0.25">
      <c r="A244" s="1662"/>
      <c r="B244" s="1660"/>
      <c r="C244" s="537" t="str">
        <f>'[3]45. Đỗ Thị Lạ'!B47</f>
        <v>Giếng thả ống ciment Ống 1m Ф1,2m</v>
      </c>
      <c r="D244" s="547" t="str">
        <f>'[3]45. Đỗ Thị Lạ'!F47</f>
        <v>cái</v>
      </c>
      <c r="E244" s="539">
        <f>'[3]45. Đỗ Thị Lạ'!H47</f>
        <v>6</v>
      </c>
      <c r="F244" s="540">
        <f>'[3]45. Đỗ Thị Lạ'!G47</f>
        <v>485000</v>
      </c>
      <c r="G244" s="541">
        <f>'[3]45. Đỗ Thị Lạ'!I47</f>
        <v>1</v>
      </c>
      <c r="H244" s="542">
        <f t="shared" si="7"/>
        <v>2910000</v>
      </c>
      <c r="I244" s="543"/>
      <c r="J244" s="1661"/>
      <c r="K244" s="545">
        <f>'[3]45. Đỗ Thị Lạ'!K47</f>
        <v>0</v>
      </c>
    </row>
    <row r="245" spans="1:11" s="534" customFormat="1" ht="63.75" hidden="1" customHeight="1" x14ac:dyDescent="0.25">
      <c r="A245" s="1662"/>
      <c r="B245" s="1660"/>
      <c r="C245" s="537" t="str">
        <f>'[3]45. Đỗ Thị Lạ'!B48</f>
        <v>Mái che: mái tôn, khung cột sắt</v>
      </c>
      <c r="D245" s="547" t="str">
        <f>'[3]45. Đỗ Thị Lạ'!F48</f>
        <v>m2</v>
      </c>
      <c r="E245" s="539">
        <f>'[3]45. Đỗ Thị Lạ'!H48</f>
        <v>8.16</v>
      </c>
      <c r="F245" s="540">
        <f>'[3]45. Đỗ Thị Lạ'!G48</f>
        <v>720000</v>
      </c>
      <c r="G245" s="541">
        <f>'[3]45. Đỗ Thị Lạ'!I48</f>
        <v>1</v>
      </c>
      <c r="H245" s="542">
        <f t="shared" si="7"/>
        <v>5875200</v>
      </c>
      <c r="I245" s="543"/>
      <c r="J245" s="1661"/>
      <c r="K245" s="545">
        <f>'[3]45. Đỗ Thị Lạ'!K48</f>
        <v>0</v>
      </c>
    </row>
    <row r="246" spans="1:11" s="534" customFormat="1" ht="63.75" hidden="1" customHeight="1" x14ac:dyDescent="0.25">
      <c r="A246" s="1662"/>
      <c r="B246" s="1660"/>
      <c r="C246" s="537" t="str">
        <f>'[3]45. Đỗ Thị Lạ'!B49</f>
        <v>Hồ nước xây gạch, tô ciment, có tấm đan nắp đậy, xây nổi</v>
      </c>
      <c r="D246" s="547" t="str">
        <f>'[3]45. Đỗ Thị Lạ'!F49</f>
        <v>m3</v>
      </c>
      <c r="E246" s="539">
        <f>'[3]45. Đỗ Thị Lạ'!H49</f>
        <v>4.59</v>
      </c>
      <c r="F246" s="540">
        <f>'[3]45. Đỗ Thị Lạ'!G49</f>
        <v>810000</v>
      </c>
      <c r="G246" s="541">
        <f>'[3]45. Đỗ Thị Lạ'!I49</f>
        <v>1</v>
      </c>
      <c r="H246" s="542">
        <f t="shared" si="7"/>
        <v>3717900</v>
      </c>
      <c r="I246" s="543"/>
      <c r="J246" s="1661"/>
      <c r="K246" s="545">
        <f>'[3]45. Đỗ Thị Lạ'!K49</f>
        <v>0</v>
      </c>
    </row>
    <row r="247" spans="1:11" s="534" customFormat="1" ht="63.75" hidden="1" customHeight="1" x14ac:dyDescent="0.25">
      <c r="A247" s="1662"/>
      <c r="B247" s="1660"/>
      <c r="C247" s="537" t="str">
        <f>'[3]45. Đỗ Thị Lạ'!B50</f>
        <v>Nhà tắm</v>
      </c>
      <c r="D247" s="547" t="str">
        <f>'[3]45. Đỗ Thị Lạ'!F50</f>
        <v>đồng/m2
 sàn</v>
      </c>
      <c r="E247" s="539">
        <f>'[3]45. Đỗ Thị Lạ'!H50</f>
        <v>2.25</v>
      </c>
      <c r="F247" s="540">
        <f>'[3]45. Đỗ Thị Lạ'!G50</f>
        <v>1854000</v>
      </c>
      <c r="G247" s="541">
        <f>'[3]45. Đỗ Thị Lạ'!I50</f>
        <v>1</v>
      </c>
      <c r="H247" s="542">
        <f t="shared" si="7"/>
        <v>4171500</v>
      </c>
      <c r="I247" s="543"/>
      <c r="J247" s="1661"/>
      <c r="K247" s="545">
        <f>'[3]45. Đỗ Thị Lạ'!K50</f>
        <v>0</v>
      </c>
    </row>
    <row r="248" spans="1:11" s="534" customFormat="1" ht="63.75" hidden="1" customHeight="1" x14ac:dyDescent="0.25">
      <c r="A248" s="1662"/>
      <c r="B248" s="1660"/>
      <c r="C248" s="537" t="str">
        <f>'[3]45. Đỗ Thị Lạ'!B51</f>
        <v xml:space="preserve">Bồn Nước inox 500L </v>
      </c>
      <c r="D248" s="547" t="str">
        <f>'[3]45. Đỗ Thị Lạ'!F51</f>
        <v>bồn</v>
      </c>
      <c r="E248" s="539">
        <f>'[3]45. Đỗ Thị Lạ'!H51</f>
        <v>1</v>
      </c>
      <c r="F248" s="540">
        <f>'[3]45. Đỗ Thị Lạ'!G51</f>
        <v>2850000</v>
      </c>
      <c r="G248" s="541">
        <f>'[3]45. Đỗ Thị Lạ'!I51</f>
        <v>1</v>
      </c>
      <c r="H248" s="542">
        <f t="shared" si="7"/>
        <v>2850000</v>
      </c>
      <c r="I248" s="543"/>
      <c r="J248" s="1661"/>
      <c r="K248" s="545" t="str">
        <f>'[3]45. Đỗ Thị Lạ'!K51</f>
        <v>tham khảo giá thị trường https://www.tdm.vn/bon-nuoc-inox-dai-thanh-500l-ngang.html</v>
      </c>
    </row>
    <row r="249" spans="1:11" s="534" customFormat="1" ht="63.75" hidden="1" customHeight="1" x14ac:dyDescent="0.25">
      <c r="A249" s="1662"/>
      <c r="B249" s="1660"/>
      <c r="C249" s="537" t="str">
        <f>'[3]45. Đỗ Thị Lạ'!B52</f>
        <v>Mái che: mái tôn, khung cột sắt</v>
      </c>
      <c r="D249" s="547" t="str">
        <f>'[3]45. Đỗ Thị Lạ'!F52</f>
        <v>m2</v>
      </c>
      <c r="E249" s="539">
        <f>'[3]45. Đỗ Thị Lạ'!H52</f>
        <v>4.5</v>
      </c>
      <c r="F249" s="540">
        <f>'[3]45. Đỗ Thị Lạ'!G52</f>
        <v>720000</v>
      </c>
      <c r="G249" s="541">
        <f>'[3]45. Đỗ Thị Lạ'!I52</f>
        <v>1</v>
      </c>
      <c r="H249" s="542">
        <f t="shared" si="7"/>
        <v>3240000</v>
      </c>
      <c r="I249" s="543"/>
      <c r="J249" s="1661"/>
      <c r="K249" s="545">
        <f>'[3]45. Đỗ Thị Lạ'!K52</f>
        <v>0</v>
      </c>
    </row>
    <row r="250" spans="1:11" s="534" customFormat="1" ht="40.5" hidden="1" customHeight="1" x14ac:dyDescent="0.25">
      <c r="A250" s="1662"/>
      <c r="B250" s="1660"/>
      <c r="C250" s="549" t="str">
        <f>'[3]45. Đỗ Thị Lạ'!B53</f>
        <v>Phần thu hồi</v>
      </c>
      <c r="D250" s="547"/>
      <c r="E250" s="539"/>
      <c r="F250" s="540"/>
      <c r="G250" s="541"/>
      <c r="H250" s="542"/>
      <c r="I250" s="543"/>
      <c r="J250" s="1661"/>
      <c r="K250" s="545">
        <f>'[3]45. Đỗ Thị Lạ'!K53</f>
        <v>0</v>
      </c>
    </row>
    <row r="251" spans="1:11" s="534" customFormat="1" ht="54" hidden="1" customHeight="1" x14ac:dyDescent="0.25">
      <c r="A251" s="1662"/>
      <c r="B251" s="1660"/>
      <c r="C251" s="537" t="str">
        <f>'[3]45. Đỗ Thị Lạ'!B54</f>
        <v>Mái che: mái tôn, khung cột sắt</v>
      </c>
      <c r="D251" s="547" t="str">
        <f>'[3]45. Đỗ Thị Lạ'!F54</f>
        <v>m2</v>
      </c>
      <c r="E251" s="539">
        <f>'[3]45. Đỗ Thị Lạ'!H54</f>
        <v>64.11999999999999</v>
      </c>
      <c r="F251" s="540">
        <f>'[3]45. Đỗ Thị Lạ'!G54</f>
        <v>720000</v>
      </c>
      <c r="G251" s="541">
        <f>'[3]45. Đỗ Thị Lạ'!I54</f>
        <v>1</v>
      </c>
      <c r="H251" s="542">
        <f t="shared" si="7"/>
        <v>46166400</v>
      </c>
      <c r="I251" s="543"/>
      <c r="J251" s="1661"/>
      <c r="K251" s="545">
        <f>'[3]45. Đỗ Thị Lạ'!K54</f>
        <v>0</v>
      </c>
    </row>
    <row r="252" spans="1:11" s="534" customFormat="1" ht="54" hidden="1" customHeight="1" x14ac:dyDescent="0.25">
      <c r="A252" s="1662"/>
      <c r="B252" s="1660"/>
      <c r="C252" s="537" t="str">
        <f>'[3]45. Đỗ Thị Lạ'!B55</f>
        <v>Nền lát gạch con sâu, gạch Terrazzo</v>
      </c>
      <c r="D252" s="547" t="str">
        <f>'[3]45. Đỗ Thị Lạ'!F55</f>
        <v>m2</v>
      </c>
      <c r="E252" s="539">
        <f>'[3]45. Đỗ Thị Lạ'!H55</f>
        <v>80</v>
      </c>
      <c r="F252" s="540">
        <f>'[3]45. Đỗ Thị Lạ'!G55</f>
        <v>288000</v>
      </c>
      <c r="G252" s="541">
        <f>'[3]45. Đỗ Thị Lạ'!I55</f>
        <v>1</v>
      </c>
      <c r="H252" s="542">
        <f t="shared" si="7"/>
        <v>23040000</v>
      </c>
      <c r="I252" s="543"/>
      <c r="J252" s="1661"/>
      <c r="K252" s="545">
        <f>'[3]45. Đỗ Thị Lạ'!K55</f>
        <v>0</v>
      </c>
    </row>
    <row r="253" spans="1:11" s="534" customFormat="1" ht="63.75" hidden="1" customHeight="1" x14ac:dyDescent="0.25">
      <c r="A253" s="1662"/>
      <c r="B253" s="1660"/>
      <c r="C253" s="537" t="str">
        <f>'[3]45. Đỗ Thị Lạ'!B56</f>
        <v>Nền bê tông không cốt thép dày 0,1m</v>
      </c>
      <c r="D253" s="547" t="str">
        <f>'[3]45. Đỗ Thị Lạ'!F56</f>
        <v>m3</v>
      </c>
      <c r="E253" s="539">
        <f>'[3]45. Đỗ Thị Lạ'!H56</f>
        <v>14.490000000000002</v>
      </c>
      <c r="F253" s="540">
        <f>'[3]45. Đỗ Thị Lạ'!G56</f>
        <v>2246000</v>
      </c>
      <c r="G253" s="541">
        <f>'[3]45. Đỗ Thị Lạ'!I56</f>
        <v>1</v>
      </c>
      <c r="H253" s="542">
        <f t="shared" si="7"/>
        <v>32544540</v>
      </c>
      <c r="I253" s="543"/>
      <c r="J253" s="1661"/>
      <c r="K253" s="545">
        <f>'[3]45. Đỗ Thị Lạ'!K56</f>
        <v>0</v>
      </c>
    </row>
    <row r="254" spans="1:11" s="534" customFormat="1" ht="63" hidden="1" customHeight="1" x14ac:dyDescent="0.25">
      <c r="A254" s="1662"/>
      <c r="B254" s="1660"/>
      <c r="C254" s="537" t="str">
        <f>'[3]45. Đỗ Thị Lạ'!B57</f>
        <v>Tường rào xây gạch không tô trát hoặc rào khung lưới B40, trụ các loại có khung</v>
      </c>
      <c r="D254" s="547" t="str">
        <f>'[3]45. Đỗ Thị Lạ'!F57</f>
        <v>đồng/m2</v>
      </c>
      <c r="E254" s="539">
        <f>'[3]45. Đỗ Thị Lạ'!H57</f>
        <v>26.539999999999996</v>
      </c>
      <c r="F254" s="540">
        <f>'[3]45. Đỗ Thị Lạ'!G57</f>
        <v>221000</v>
      </c>
      <c r="G254" s="541">
        <f>'[3]45. Đỗ Thị Lạ'!I57</f>
        <v>1</v>
      </c>
      <c r="H254" s="542">
        <f t="shared" si="7"/>
        <v>5865340</v>
      </c>
      <c r="I254" s="543"/>
      <c r="J254" s="1661"/>
      <c r="K254" s="545">
        <f>'[3]45. Đỗ Thị Lạ'!K57</f>
        <v>0</v>
      </c>
    </row>
    <row r="255" spans="1:11" s="534" customFormat="1" ht="42" hidden="1" customHeight="1" x14ac:dyDescent="0.25">
      <c r="A255" s="1662"/>
      <c r="B255" s="1660"/>
      <c r="C255" s="537" t="str">
        <f>'[3]45. Đỗ Thị Lạ'!B58</f>
        <v>Hàng rào lưới B40</v>
      </c>
      <c r="D255" s="547" t="str">
        <f>'[3]45. Đỗ Thị Lạ'!F58</f>
        <v>m2</v>
      </c>
      <c r="E255" s="539">
        <f>'[3]45. Đỗ Thị Lạ'!H58</f>
        <v>54.75</v>
      </c>
      <c r="F255" s="540">
        <f>'[3]45. Đỗ Thị Lạ'!G58</f>
        <v>101000</v>
      </c>
      <c r="G255" s="541">
        <f>'[3]45. Đỗ Thị Lạ'!I58</f>
        <v>1</v>
      </c>
      <c r="H255" s="542">
        <f t="shared" si="7"/>
        <v>5529750</v>
      </c>
      <c r="I255" s="543"/>
      <c r="J255" s="1661"/>
      <c r="K255" s="545">
        <f>'[3]45. Đỗ Thị Lạ'!K58</f>
        <v>0</v>
      </c>
    </row>
    <row r="256" spans="1:11" s="534" customFormat="1" ht="42" hidden="1" customHeight="1" x14ac:dyDescent="0.25">
      <c r="A256" s="1662"/>
      <c r="B256" s="1660"/>
      <c r="C256" s="537" t="str">
        <f>'[3]45. Đỗ Thị Lạ'!B59</f>
        <v>Tam cấp xây gạch</v>
      </c>
      <c r="D256" s="547" t="str">
        <f>'[3]45. Đỗ Thị Lạ'!F59</f>
        <v>m3</v>
      </c>
      <c r="E256" s="539">
        <f>'[3]45. Đỗ Thị Lạ'!H59</f>
        <v>5.8000000000000007</v>
      </c>
      <c r="F256" s="540">
        <f>'[3]45. Đỗ Thị Lạ'!G59</f>
        <v>1798000</v>
      </c>
      <c r="G256" s="541">
        <f>'[3]45. Đỗ Thị Lạ'!I59</f>
        <v>1</v>
      </c>
      <c r="H256" s="542">
        <f t="shared" si="7"/>
        <v>10428400</v>
      </c>
      <c r="I256" s="543"/>
      <c r="J256" s="1661"/>
      <c r="K256" s="545" t="str">
        <f>'[3]45. Đỗ Thị Lạ'!K59</f>
        <v>áp bằng các loại TS có kết cấu = gạch xây tô, xây đá</v>
      </c>
    </row>
    <row r="257" spans="1:11" s="534" customFormat="1" ht="36" hidden="1" customHeight="1" x14ac:dyDescent="0.25">
      <c r="A257" s="1662"/>
      <c r="B257" s="1660"/>
      <c r="C257" s="537" t="str">
        <f>'[3]45. Đỗ Thị Lạ'!B60</f>
        <v>Móng xây đá chẻ</v>
      </c>
      <c r="D257" s="547" t="str">
        <f>'[3]45. Đỗ Thị Lạ'!F60</f>
        <v>m3</v>
      </c>
      <c r="E257" s="539">
        <f>'[3]45. Đỗ Thị Lạ'!H60</f>
        <v>0.48600000000000004</v>
      </c>
      <c r="F257" s="540">
        <f>'[3]45. Đỗ Thị Lạ'!G60</f>
        <v>1798000</v>
      </c>
      <c r="G257" s="541">
        <f>'[3]45. Đỗ Thị Lạ'!I60</f>
        <v>1</v>
      </c>
      <c r="H257" s="542">
        <f t="shared" si="7"/>
        <v>873828</v>
      </c>
      <c r="I257" s="543"/>
      <c r="J257" s="1661"/>
      <c r="K257" s="545">
        <f>'[3]45. Đỗ Thị Lạ'!K60</f>
        <v>0</v>
      </c>
    </row>
    <row r="258" spans="1:11" s="534" customFormat="1" ht="48.75" hidden="1" customHeight="1" x14ac:dyDescent="0.25">
      <c r="A258" s="1662"/>
      <c r="B258" s="1660"/>
      <c r="C258" s="537" t="str">
        <f>'[3]45. Đỗ Thị Lạ'!B61</f>
        <v>Trụ sắt tráng kẽm D90 cao 6m</v>
      </c>
      <c r="D258" s="547" t="str">
        <f>'[3]45. Đỗ Thị Lạ'!F61</f>
        <v>trụ</v>
      </c>
      <c r="E258" s="539">
        <f>'[3]45. Đỗ Thị Lạ'!H61</f>
        <v>1</v>
      </c>
      <c r="F258" s="540">
        <f>'[3]45. Đỗ Thị Lạ'!G61</f>
        <v>864000</v>
      </c>
      <c r="G258" s="541">
        <f>'[3]45. Đỗ Thị Lạ'!I61</f>
        <v>1</v>
      </c>
      <c r="H258" s="542">
        <f t="shared" si="7"/>
        <v>864000</v>
      </c>
      <c r="I258" s="543"/>
      <c r="J258" s="1661"/>
      <c r="K258" s="545" t="str">
        <f>'[3]45. Đỗ Thị Lạ'!K61</f>
        <v>áp bằng trụ điện bằng ống sắt tráng kẽm D90</v>
      </c>
    </row>
    <row r="259" spans="1:11" s="534" customFormat="1" ht="43.5" customHeight="1" x14ac:dyDescent="0.25">
      <c r="A259" s="1662"/>
      <c r="B259" s="1660"/>
      <c r="C259" s="537" t="str">
        <f>'[3]45. Đỗ Thị Lạ'!B62</f>
        <v>Hàng rào khung sắt kiên cố</v>
      </c>
      <c r="D259" s="547" t="str">
        <f>'[3]45. Đỗ Thị Lạ'!F62</f>
        <v>m2</v>
      </c>
      <c r="E259" s="539">
        <f>'[3]45. Đỗ Thị Lạ'!H62</f>
        <v>10.3</v>
      </c>
      <c r="F259" s="540">
        <f>'[3]45. Đỗ Thị Lạ'!G62</f>
        <v>1008000</v>
      </c>
      <c r="G259" s="541">
        <f>'[3]45. Đỗ Thị Lạ'!I62</f>
        <v>1</v>
      </c>
      <c r="H259" s="542">
        <f t="shared" si="7"/>
        <v>10382400</v>
      </c>
      <c r="I259" s="543"/>
      <c r="J259" s="1661"/>
      <c r="K259" s="545" t="str">
        <f>'[3]45. Đỗ Thị Lạ'!K62</f>
        <v>áp bằng cổng sắt kiên cố</v>
      </c>
    </row>
    <row r="260" spans="1:11" s="534" customFormat="1" ht="43.5" hidden="1" customHeight="1" x14ac:dyDescent="0.25">
      <c r="A260" s="1662"/>
      <c r="B260" s="1660"/>
      <c r="C260" s="537" t="str">
        <f>'[3]45. Đỗ Thị Lạ'!B63</f>
        <v>Hòn non bộ</v>
      </c>
      <c r="D260" s="547" t="str">
        <f>'[3]45. Đỗ Thị Lạ'!F63</f>
        <v>m3</v>
      </c>
      <c r="E260" s="539">
        <f>'[3]45. Đỗ Thị Lạ'!H63</f>
        <v>0.69300000000000017</v>
      </c>
      <c r="F260" s="540">
        <f>'[3]45. Đỗ Thị Lạ'!G63</f>
        <v>1440000</v>
      </c>
      <c r="G260" s="541">
        <f>'[3]45. Đỗ Thị Lạ'!I63</f>
        <v>1</v>
      </c>
      <c r="H260" s="542">
        <f t="shared" si="7"/>
        <v>997920</v>
      </c>
      <c r="I260" s="543"/>
      <c r="J260" s="1661"/>
      <c r="K260" s="545">
        <f>'[3]45. Đỗ Thị Lạ'!K63</f>
        <v>0</v>
      </c>
    </row>
    <row r="261" spans="1:11" s="534" customFormat="1" ht="43.5" hidden="1" customHeight="1" x14ac:dyDescent="0.25">
      <c r="A261" s="1662">
        <v>46</v>
      </c>
      <c r="B261" s="1660" t="str">
        <f>'[3]46. Phạm Thị Thuý Diễm'!E8</f>
        <v>Bà Phạm Thị Thuý Diễm</v>
      </c>
      <c r="C261" s="536" t="str">
        <f>'[3]46. Phạm Thị Thuý Diễm'!B36</f>
        <v>Thửa 68 tờ 180</v>
      </c>
      <c r="D261" s="547"/>
      <c r="E261" s="539"/>
      <c r="F261" s="540"/>
      <c r="G261" s="541"/>
      <c r="H261" s="542"/>
      <c r="I261" s="543"/>
      <c r="J261" s="1661" t="str">
        <f>'[3]46. Phạm Thị Thuý Diễm'!A34</f>
        <v>III. NHÀ, VẬT KIẾN TRÚC: xây dựng năm 2010</v>
      </c>
      <c r="K261" s="545"/>
    </row>
    <row r="262" spans="1:11" s="534" customFormat="1" ht="53.25" hidden="1" customHeight="1" x14ac:dyDescent="0.25">
      <c r="A262" s="1662"/>
      <c r="B262" s="1660"/>
      <c r="C262" s="537" t="str">
        <f>'[3]46. Phạm Thị Thuý Diễm'!B37</f>
        <v>Nhà 01 tầng kết cấu loại 1</v>
      </c>
      <c r="D262" s="547" t="str">
        <f>'[3]46. Phạm Thị Thuý Diễm'!F37</f>
        <v>đồng/m2
 sàn</v>
      </c>
      <c r="E262" s="539">
        <f>'[3]46. Phạm Thị Thuý Diễm'!H37</f>
        <v>127.57000000000001</v>
      </c>
      <c r="F262" s="540">
        <f>'[3]46. Phạm Thị Thuý Diễm'!G37</f>
        <v>4363000</v>
      </c>
      <c r="G262" s="541">
        <f>'[3]46. Phạm Thị Thuý Diễm'!I37</f>
        <v>1</v>
      </c>
      <c r="H262" s="542">
        <f t="shared" ref="H262:H285" si="8">ROUND(G262*F262*E262,)</f>
        <v>556587910</v>
      </c>
      <c r="I262" s="543"/>
      <c r="J262" s="1661"/>
      <c r="K262" s="545">
        <f>'[3]46. Phạm Thị Thuý Diễm'!K37</f>
        <v>0</v>
      </c>
    </row>
    <row r="263" spans="1:11" s="534" customFormat="1" ht="63.75" hidden="1" customHeight="1" x14ac:dyDescent="0.25">
      <c r="A263" s="1662"/>
      <c r="B263" s="1660"/>
      <c r="C263" s="537" t="str">
        <f>'[3]46. Phạm Thị Thuý Diễm'!B38</f>
        <v>Nền bê tông không cốt thép dày 0,1m</v>
      </c>
      <c r="D263" s="547" t="str">
        <f>'[3]46. Phạm Thị Thuý Diễm'!F38</f>
        <v>m3</v>
      </c>
      <c r="E263" s="539">
        <f>'[3]46. Phạm Thị Thuý Diễm'!H38</f>
        <v>8.0920000000000005</v>
      </c>
      <c r="F263" s="540">
        <f>'[3]46. Phạm Thị Thuý Diễm'!G38</f>
        <v>2246000</v>
      </c>
      <c r="G263" s="541">
        <f>'[3]46. Phạm Thị Thuý Diễm'!I38</f>
        <v>1</v>
      </c>
      <c r="H263" s="542">
        <f t="shared" si="8"/>
        <v>18174632</v>
      </c>
      <c r="I263" s="543"/>
      <c r="J263" s="1661"/>
      <c r="K263" s="545">
        <f>'[3]46. Phạm Thị Thuý Diễm'!K38</f>
        <v>0</v>
      </c>
    </row>
    <row r="264" spans="1:11" s="534" customFormat="1" ht="49.5" hidden="1" customHeight="1" x14ac:dyDescent="0.25">
      <c r="A264" s="1662"/>
      <c r="B264" s="1660"/>
      <c r="C264" s="537" t="str">
        <f>'[3]46. Phạm Thị Thuý Diễm'!B39</f>
        <v>Bàn thiên</v>
      </c>
      <c r="D264" s="547" t="str">
        <f>'[3]46. Phạm Thị Thuý Diễm'!F39</f>
        <v>đồng/cái</v>
      </c>
      <c r="E264" s="539">
        <f>'[3]46. Phạm Thị Thuý Diễm'!H39</f>
        <v>1</v>
      </c>
      <c r="F264" s="540">
        <f>'[3]46. Phạm Thị Thuý Diễm'!G39</f>
        <v>950000</v>
      </c>
      <c r="G264" s="541">
        <f>'[3]46. Phạm Thị Thuý Diễm'!I39</f>
        <v>1</v>
      </c>
      <c r="H264" s="542">
        <f t="shared" si="8"/>
        <v>950000</v>
      </c>
      <c r="I264" s="543"/>
      <c r="J264" s="1661"/>
      <c r="K264" s="545">
        <f>'[3]46. Phạm Thị Thuý Diễm'!K39</f>
        <v>0</v>
      </c>
    </row>
    <row r="265" spans="1:11" s="534" customFormat="1" ht="63.75" hidden="1" customHeight="1" x14ac:dyDescent="0.25">
      <c r="A265" s="1662"/>
      <c r="B265" s="1660"/>
      <c r="C265" s="537" t="str">
        <f>'[3]46. Phạm Thị Thuý Diễm'!B40</f>
        <v>Giếng khoan Ф 140, ống chống nhựa</v>
      </c>
      <c r="D265" s="547" t="str">
        <f>'[3]46. Phạm Thị Thuý Diễm'!F40</f>
        <v>mét</v>
      </c>
      <c r="E265" s="539">
        <f>'[3]46. Phạm Thị Thuý Diễm'!H40</f>
        <v>61</v>
      </c>
      <c r="F265" s="540">
        <f>'[3]46. Phạm Thị Thuý Diễm'!G40</f>
        <v>864000</v>
      </c>
      <c r="G265" s="541">
        <f>'[3]46. Phạm Thị Thuý Diễm'!I40</f>
        <v>1</v>
      </c>
      <c r="H265" s="542">
        <f t="shared" si="8"/>
        <v>52704000</v>
      </c>
      <c r="I265" s="543"/>
      <c r="J265" s="1661"/>
      <c r="K265" s="545">
        <f>'[3]46. Phạm Thị Thuý Diễm'!K40</f>
        <v>0</v>
      </c>
    </row>
    <row r="266" spans="1:11" s="534" customFormat="1" ht="76.5" hidden="1" customHeight="1" x14ac:dyDescent="0.25">
      <c r="A266" s="1662"/>
      <c r="B266" s="1660"/>
      <c r="C266" s="537" t="str">
        <f>'[3]46. Phạm Thị Thuý Diễm'!B41</f>
        <v>Giếng khoan Ф 140, ống chống nhựa</v>
      </c>
      <c r="D266" s="547" t="str">
        <f>'[3]46. Phạm Thị Thuý Diễm'!F41</f>
        <v>mét</v>
      </c>
      <c r="E266" s="539">
        <f>'[3]46. Phạm Thị Thuý Diễm'!H41</f>
        <v>60</v>
      </c>
      <c r="F266" s="540">
        <f>'[3]46. Phạm Thị Thuý Diễm'!G41</f>
        <v>864000</v>
      </c>
      <c r="G266" s="541">
        <f>'[3]46. Phạm Thị Thuý Diễm'!I41</f>
        <v>1</v>
      </c>
      <c r="H266" s="542">
        <f t="shared" si="8"/>
        <v>51840000</v>
      </c>
      <c r="I266" s="543"/>
      <c r="J266" s="1661"/>
      <c r="K266" s="545">
        <f>'[3]46. Phạm Thị Thuý Diễm'!K41</f>
        <v>0</v>
      </c>
    </row>
    <row r="267" spans="1:11" s="534" customFormat="1" ht="63.75" hidden="1" customHeight="1" x14ac:dyDescent="0.25">
      <c r="A267" s="1662"/>
      <c r="B267" s="1660"/>
      <c r="C267" s="537" t="str">
        <f>'[3]46. Phạm Thị Thuý Diễm'!B42</f>
        <v>Hàng rào lưới B40</v>
      </c>
      <c r="D267" s="547" t="str">
        <f>'[3]46. Phạm Thị Thuý Diễm'!F42</f>
        <v>m2</v>
      </c>
      <c r="E267" s="539">
        <f>'[3]46. Phạm Thị Thuý Diễm'!H42</f>
        <v>99</v>
      </c>
      <c r="F267" s="540">
        <f>'[3]46. Phạm Thị Thuý Diễm'!G42</f>
        <v>101000</v>
      </c>
      <c r="G267" s="541">
        <f>'[3]46. Phạm Thị Thuý Diễm'!I42</f>
        <v>1</v>
      </c>
      <c r="H267" s="542">
        <f t="shared" si="8"/>
        <v>9999000</v>
      </c>
      <c r="I267" s="543"/>
      <c r="J267" s="1661"/>
      <c r="K267" s="545">
        <f>'[3]46. Phạm Thị Thuý Diễm'!K42</f>
        <v>0</v>
      </c>
    </row>
    <row r="268" spans="1:11" s="534" customFormat="1" ht="49.5" hidden="1" customHeight="1" x14ac:dyDescent="0.25">
      <c r="A268" s="1662"/>
      <c r="B268" s="1660"/>
      <c r="C268" s="537" t="str">
        <f>'[3]46. Phạm Thị Thuý Diễm'!B43</f>
        <v>Nhà</v>
      </c>
      <c r="D268" s="547" t="str">
        <f>'[3]46. Phạm Thị Thuý Diễm'!F43</f>
        <v>đồng/m2
 sàn</v>
      </c>
      <c r="E268" s="539">
        <f>'[3]46. Phạm Thị Thuý Diễm'!H43</f>
        <v>70</v>
      </c>
      <c r="F268" s="540">
        <f>'[3]46. Phạm Thị Thuý Diễm'!G43</f>
        <v>1854000</v>
      </c>
      <c r="G268" s="541">
        <f>'[3]46. Phạm Thị Thuý Diễm'!I43</f>
        <v>1</v>
      </c>
      <c r="H268" s="542">
        <f t="shared" si="8"/>
        <v>129780000</v>
      </c>
      <c r="I268" s="543"/>
      <c r="J268" s="1661"/>
      <c r="K268" s="545">
        <f>'[3]46. Phạm Thị Thuý Diễm'!K43</f>
        <v>0</v>
      </c>
    </row>
    <row r="269" spans="1:11" s="534" customFormat="1" ht="63.75" hidden="1" customHeight="1" x14ac:dyDescent="0.25">
      <c r="A269" s="1662"/>
      <c r="B269" s="1660"/>
      <c r="C269" s="537" t="str">
        <f>'[3]46. Phạm Thị Thuý Diễm'!B44</f>
        <v>Nhà 01 tầng kết cấu loại 4 (nhà vệ sinh)</v>
      </c>
      <c r="D269" s="547" t="str">
        <f>'[3]46. Phạm Thị Thuý Diễm'!F44</f>
        <v>đồng/m2
 sàn</v>
      </c>
      <c r="E269" s="539">
        <f>'[3]46. Phạm Thị Thuý Diễm'!H44</f>
        <v>4.34</v>
      </c>
      <c r="F269" s="540">
        <f>'[3]46. Phạm Thị Thuý Diễm'!G44</f>
        <v>3054000</v>
      </c>
      <c r="G269" s="541">
        <f>'[3]46. Phạm Thị Thuý Diễm'!I44</f>
        <v>1</v>
      </c>
      <c r="H269" s="542">
        <f t="shared" si="8"/>
        <v>13254360</v>
      </c>
      <c r="I269" s="543"/>
      <c r="J269" s="1661"/>
      <c r="K269" s="545">
        <f>'[3]46. Phạm Thị Thuý Diễm'!K44</f>
        <v>0</v>
      </c>
    </row>
    <row r="270" spans="1:11" s="534" customFormat="1" ht="63.75" hidden="1" customHeight="1" x14ac:dyDescent="0.25">
      <c r="A270" s="1662"/>
      <c r="B270" s="1660"/>
      <c r="C270" s="537" t="str">
        <f>'[3]46. Phạm Thị Thuý Diễm'!B45</f>
        <v>Hầm tự hoại xây gạch lát đáy, có nắp đậy</v>
      </c>
      <c r="D270" s="547" t="str">
        <f>'[3]46. Phạm Thị Thuý Diễm'!F45</f>
        <v>m3</v>
      </c>
      <c r="E270" s="539">
        <f>'[3]46. Phạm Thị Thuý Diễm'!H45</f>
        <v>6.28</v>
      </c>
      <c r="F270" s="540">
        <f>'[3]46. Phạm Thị Thuý Diễm'!G45</f>
        <v>576000</v>
      </c>
      <c r="G270" s="541">
        <f>'[3]46. Phạm Thị Thuý Diễm'!I45</f>
        <v>1</v>
      </c>
      <c r="H270" s="542">
        <f t="shared" si="8"/>
        <v>3617280</v>
      </c>
      <c r="I270" s="543"/>
      <c r="J270" s="1661"/>
      <c r="K270" s="545" t="str">
        <f>'[3]46. Phạm Thị Thuý Diễm'!K45</f>
        <v>áp bằng Hồ chứa (hố phân, hầm cầu...) xây gạch, lát đáy</v>
      </c>
    </row>
    <row r="271" spans="1:11" s="534" customFormat="1" ht="63.75" hidden="1" customHeight="1" x14ac:dyDescent="0.25">
      <c r="A271" s="1662"/>
      <c r="B271" s="1660"/>
      <c r="C271" s="537" t="str">
        <f>'[3]46. Phạm Thị Thuý Diễm'!B46</f>
        <v>Ao nuôi cá có lát đáy, xây tô</v>
      </c>
      <c r="D271" s="547"/>
      <c r="E271" s="539"/>
      <c r="F271" s="540"/>
      <c r="G271" s="541"/>
      <c r="H271" s="542"/>
      <c r="I271" s="543"/>
      <c r="J271" s="1661"/>
      <c r="K271" s="545"/>
    </row>
    <row r="272" spans="1:11" s="534" customFormat="1" ht="152.25" hidden="1" customHeight="1" x14ac:dyDescent="0.25">
      <c r="A272" s="1662"/>
      <c r="B272" s="1660"/>
      <c r="C272" s="537" t="str">
        <f>'[3]46. Phạm Thị Thuý Diễm'!B47</f>
        <v>Công đào (ao nuôi trồng thủy sản hoặc làm hầm chứa nước, ao do cải tạo từ lòng suối, từ đầm phá, từ hố bom để thành ao nuôi trồng thủy sản hoặc làm hầm chứa nước tưới)</v>
      </c>
      <c r="D272" s="547" t="str">
        <f>'[3]46. Phạm Thị Thuý Diễm'!F47</f>
        <v>đồng/m3</v>
      </c>
      <c r="E272" s="539">
        <f>'[3]46. Phạm Thị Thuý Diễm'!H47</f>
        <v>126</v>
      </c>
      <c r="F272" s="540">
        <f>'[3]46. Phạm Thị Thuý Diễm'!G47</f>
        <v>42000</v>
      </c>
      <c r="G272" s="541">
        <f>'[3]46. Phạm Thị Thuý Diễm'!I47</f>
        <v>1</v>
      </c>
      <c r="H272" s="542">
        <f t="shared" si="8"/>
        <v>5292000</v>
      </c>
      <c r="I272" s="543"/>
      <c r="J272" s="1661"/>
      <c r="K272" s="545">
        <f>'[3]46. Phạm Thị Thuý Diễm'!K47</f>
        <v>0</v>
      </c>
    </row>
    <row r="273" spans="1:11" s="534" customFormat="1" ht="63.75" hidden="1" customHeight="1" x14ac:dyDescent="0.25">
      <c r="A273" s="1662"/>
      <c r="B273" s="1660"/>
      <c r="C273" s="537" t="str">
        <f>'[3]46. Phạm Thị Thuý Diễm'!B48</f>
        <v>Nền xi măng dày 5cm</v>
      </c>
      <c r="D273" s="547" t="str">
        <f>'[3]46. Phạm Thị Thuý Diễm'!F48</f>
        <v>m2</v>
      </c>
      <c r="E273" s="539">
        <f>'[3]46. Phạm Thị Thuý Diễm'!H48</f>
        <v>42</v>
      </c>
      <c r="F273" s="540">
        <f>'[3]46. Phạm Thị Thuý Diễm'!G48</f>
        <v>80000</v>
      </c>
      <c r="G273" s="541">
        <f>'[3]46. Phạm Thị Thuý Diễm'!I48</f>
        <v>1</v>
      </c>
      <c r="H273" s="542">
        <f t="shared" si="8"/>
        <v>3360000</v>
      </c>
      <c r="I273" s="543"/>
      <c r="J273" s="1661"/>
      <c r="K273" s="545">
        <f>'[3]46. Phạm Thị Thuý Diễm'!K48</f>
        <v>0</v>
      </c>
    </row>
    <row r="274" spans="1:11" s="534" customFormat="1" ht="63.75" hidden="1" customHeight="1" x14ac:dyDescent="0.25">
      <c r="A274" s="1662"/>
      <c r="B274" s="1660"/>
      <c r="C274" s="537" t="str">
        <f>'[3]46. Phạm Thị Thuý Diễm'!B49</f>
        <v>Ao nuôi cá có lát đáy, xây tô</v>
      </c>
      <c r="D274" s="547"/>
      <c r="E274" s="539"/>
      <c r="F274" s="540"/>
      <c r="G274" s="541"/>
      <c r="H274" s="542"/>
      <c r="I274" s="543"/>
      <c r="J274" s="1661"/>
      <c r="K274" s="545">
        <f>'[3]46. Phạm Thị Thuý Diễm'!K49</f>
        <v>0</v>
      </c>
    </row>
    <row r="275" spans="1:11" s="534" customFormat="1" ht="135" hidden="1" customHeight="1" x14ac:dyDescent="0.25">
      <c r="A275" s="1662"/>
      <c r="B275" s="1660"/>
      <c r="C275" s="537" t="str">
        <f>'[3]46. Phạm Thị Thuý Diễm'!B50</f>
        <v>Công đào (ao nuôi trồng thủy sản hoặc làm hầm chứa nước, ao do cải tạo từ lòng suối, từ đầm phá, từ hố bom để thành ao nuôi trồng thủy sản hoặc làm hầm chứa nước tưới)</v>
      </c>
      <c r="D275" s="547" t="str">
        <f>'[3]46. Phạm Thị Thuý Diễm'!F50</f>
        <v>đồng/m3</v>
      </c>
      <c r="E275" s="539">
        <f>'[3]46. Phạm Thị Thuý Diễm'!H50</f>
        <v>918.75</v>
      </c>
      <c r="F275" s="540">
        <f>'[3]46. Phạm Thị Thuý Diễm'!G50</f>
        <v>42000</v>
      </c>
      <c r="G275" s="541">
        <f>'[3]46. Phạm Thị Thuý Diễm'!I50</f>
        <v>1</v>
      </c>
      <c r="H275" s="542">
        <f t="shared" si="8"/>
        <v>38587500</v>
      </c>
      <c r="I275" s="543"/>
      <c r="J275" s="1661"/>
      <c r="K275" s="545">
        <f>'[3]46. Phạm Thị Thuý Diễm'!K50</f>
        <v>0</v>
      </c>
    </row>
    <row r="276" spans="1:11" s="534" customFormat="1" ht="63.75" hidden="1" customHeight="1" x14ac:dyDescent="0.25">
      <c r="A276" s="1662"/>
      <c r="B276" s="1660"/>
      <c r="C276" s="537" t="str">
        <f>'[3]46. Phạm Thị Thuý Diễm'!B51</f>
        <v>Nền xi măng dày 5cm</v>
      </c>
      <c r="D276" s="547" t="str">
        <f>'[3]46. Phạm Thị Thuý Diễm'!F51</f>
        <v>m2</v>
      </c>
      <c r="E276" s="539">
        <f>'[3]46. Phạm Thị Thuý Diễm'!H51</f>
        <v>183.75</v>
      </c>
      <c r="F276" s="540">
        <f>'[3]46. Phạm Thị Thuý Diễm'!G51</f>
        <v>80000</v>
      </c>
      <c r="G276" s="541">
        <f>'[3]46. Phạm Thị Thuý Diễm'!I51</f>
        <v>1</v>
      </c>
      <c r="H276" s="542">
        <f t="shared" si="8"/>
        <v>14700000</v>
      </c>
      <c r="I276" s="543"/>
      <c r="J276" s="1661"/>
      <c r="K276" s="545">
        <f>'[3]46. Phạm Thị Thuý Diễm'!K51</f>
        <v>0</v>
      </c>
    </row>
    <row r="277" spans="1:11" s="534" customFormat="1" ht="63.75" hidden="1" customHeight="1" x14ac:dyDescent="0.25">
      <c r="A277" s="1662"/>
      <c r="B277" s="1660"/>
      <c r="C277" s="537" t="str">
        <f>'[3]46. Phạm Thị Thuý Diễm'!B52</f>
        <v>Bi đựng nước bằng bê tông Ф1,0m</v>
      </c>
      <c r="D277" s="547" t="str">
        <f>'[3]46. Phạm Thị Thuý Diễm'!F52</f>
        <v>mét</v>
      </c>
      <c r="E277" s="539">
        <f>'[3]46. Phạm Thị Thuý Diễm'!H52</f>
        <v>1</v>
      </c>
      <c r="F277" s="540">
        <f>'[3]46. Phạm Thị Thuý Diễm'!G52</f>
        <v>432000</v>
      </c>
      <c r="G277" s="541">
        <f>'[3]46. Phạm Thị Thuý Diễm'!I52</f>
        <v>1</v>
      </c>
      <c r="H277" s="542">
        <f t="shared" si="8"/>
        <v>432000</v>
      </c>
      <c r="I277" s="543"/>
      <c r="J277" s="1661"/>
      <c r="K277" s="545">
        <f>'[3]46. Phạm Thị Thuý Diễm'!K52</f>
        <v>0</v>
      </c>
    </row>
    <row r="278" spans="1:11" s="534" customFormat="1" ht="60" hidden="1" customHeight="1" x14ac:dyDescent="0.25">
      <c r="A278" s="1662"/>
      <c r="B278" s="1660"/>
      <c r="C278" s="537" t="str">
        <f>'[3]46. Phạm Thị Thuý Diễm'!B53</f>
        <v>Thửa 47 tờ 206</v>
      </c>
      <c r="D278" s="547"/>
      <c r="E278" s="539"/>
      <c r="F278" s="540"/>
      <c r="G278" s="541"/>
      <c r="H278" s="542"/>
      <c r="I278" s="543"/>
      <c r="J278" s="1661"/>
      <c r="K278" s="545">
        <f>'[3]46. Phạm Thị Thuý Diễm'!K53</f>
        <v>0</v>
      </c>
    </row>
    <row r="279" spans="1:11" s="534" customFormat="1" ht="63.75" hidden="1" customHeight="1" x14ac:dyDescent="0.25">
      <c r="A279" s="1662"/>
      <c r="B279" s="1660"/>
      <c r="C279" s="537" t="str">
        <f>'[3]46. Phạm Thị Thuý Diễm'!B54</f>
        <v>Giếng khoan Ф 140, ống chống nhựa</v>
      </c>
      <c r="D279" s="547" t="str">
        <f>'[3]46. Phạm Thị Thuý Diễm'!F54</f>
        <v>mét</v>
      </c>
      <c r="E279" s="539">
        <f>'[3]46. Phạm Thị Thuý Diễm'!H54</f>
        <v>48</v>
      </c>
      <c r="F279" s="540">
        <f>'[3]46. Phạm Thị Thuý Diễm'!G54</f>
        <v>864000</v>
      </c>
      <c r="G279" s="541">
        <f>'[3]46. Phạm Thị Thuý Diễm'!I54</f>
        <v>1</v>
      </c>
      <c r="H279" s="542">
        <f t="shared" si="8"/>
        <v>41472000</v>
      </c>
      <c r="I279" s="543"/>
      <c r="J279" s="1661"/>
      <c r="K279" s="545">
        <f>'[3]46. Phạm Thị Thuý Diễm'!K54</f>
        <v>0</v>
      </c>
    </row>
    <row r="280" spans="1:11" s="534" customFormat="1" ht="53.25" hidden="1" customHeight="1" x14ac:dyDescent="0.25">
      <c r="A280" s="1662">
        <v>47</v>
      </c>
      <c r="B280" s="1660" t="str">
        <f>'[3]47. Huỳnh Ngọc Đông'!E8</f>
        <v>Ông Huỳnh Ngọc Đông và bà Nguyễn Thị Phượng</v>
      </c>
      <c r="C280" s="537" t="str">
        <f>'[3]47. Huỳnh Ngọc Đông'!B32</f>
        <v>Nhà 01 tầng kết cấu loại 3</v>
      </c>
      <c r="D280" s="547" t="str">
        <f>'[3]47. Huỳnh Ngọc Đông'!F32</f>
        <v>đồng/m2
 sàn</v>
      </c>
      <c r="E280" s="539">
        <f>'[3]47. Huỳnh Ngọc Đông'!H32</f>
        <v>51.849999999999994</v>
      </c>
      <c r="F280" s="540">
        <f>'[3]47. Huỳnh Ngọc Đông'!G32</f>
        <v>3489000</v>
      </c>
      <c r="G280" s="541">
        <f>'[3]47. Huỳnh Ngọc Đông'!I32</f>
        <v>1</v>
      </c>
      <c r="H280" s="542">
        <f t="shared" si="8"/>
        <v>180904650</v>
      </c>
      <c r="I280" s="543"/>
      <c r="J280" s="1661" t="str">
        <f>'[3]47. Huỳnh Ngọc Đông'!A30</f>
        <v>III. NHÀ, VẬT KIẾN TRÚC: xây dựng năm 2002</v>
      </c>
      <c r="K280" s="545">
        <f>'[3]47. Huỳnh Ngọc Đông'!K32</f>
        <v>0</v>
      </c>
    </row>
    <row r="281" spans="1:11" s="534" customFormat="1" ht="51.75" hidden="1" customHeight="1" x14ac:dyDescent="0.25">
      <c r="A281" s="1662"/>
      <c r="B281" s="1660"/>
      <c r="C281" s="537" t="str">
        <f>'[3]47. Huỳnh Ngọc Đông'!B33</f>
        <v>Nhà 01 tầng kết cấu loại 3</v>
      </c>
      <c r="D281" s="547" t="str">
        <f>'[3]47. Huỳnh Ngọc Đông'!F33</f>
        <v>đồng/m2
 sàn</v>
      </c>
      <c r="E281" s="539">
        <f>'[3]47. Huỳnh Ngọc Đông'!H33</f>
        <v>19.8</v>
      </c>
      <c r="F281" s="540">
        <f>'[3]47. Huỳnh Ngọc Đông'!G33</f>
        <v>3489000</v>
      </c>
      <c r="G281" s="541">
        <f>'[3]47. Huỳnh Ngọc Đông'!I33</f>
        <v>1</v>
      </c>
      <c r="H281" s="542">
        <f t="shared" si="8"/>
        <v>69082200</v>
      </c>
      <c r="I281" s="543"/>
      <c r="J281" s="1661"/>
      <c r="K281" s="545">
        <f>'[3]47. Huỳnh Ngọc Đông'!K33</f>
        <v>0</v>
      </c>
    </row>
    <row r="282" spans="1:11" s="534" customFormat="1" ht="63.75" hidden="1" customHeight="1" x14ac:dyDescent="0.25">
      <c r="A282" s="1662"/>
      <c r="B282" s="1660"/>
      <c r="C282" s="537" t="str">
        <f>'[3]47. Huỳnh Ngọc Đông'!B34</f>
        <v>Mái che: mái tôn, khung cột sắt</v>
      </c>
      <c r="D282" s="547" t="str">
        <f>'[3]47. Huỳnh Ngọc Đông'!F34</f>
        <v>m2</v>
      </c>
      <c r="E282" s="539">
        <f>'[3]47. Huỳnh Ngọc Đông'!H34</f>
        <v>35.99</v>
      </c>
      <c r="F282" s="540">
        <f>'[3]47. Huỳnh Ngọc Đông'!G34</f>
        <v>720000</v>
      </c>
      <c r="G282" s="541">
        <f>'[3]47. Huỳnh Ngọc Đông'!I34</f>
        <v>1</v>
      </c>
      <c r="H282" s="542">
        <f t="shared" si="8"/>
        <v>25912800</v>
      </c>
      <c r="I282" s="543"/>
      <c r="J282" s="1661"/>
      <c r="K282" s="545">
        <f>'[3]47. Huỳnh Ngọc Đông'!K34</f>
        <v>0</v>
      </c>
    </row>
    <row r="283" spans="1:11" s="534" customFormat="1" ht="63.75" hidden="1" customHeight="1" x14ac:dyDescent="0.25">
      <c r="A283" s="1662"/>
      <c r="B283" s="1660"/>
      <c r="C283" s="537" t="str">
        <f>'[3]47. Huỳnh Ngọc Đông'!B35</f>
        <v>Nền xi măng dày 5cm</v>
      </c>
      <c r="D283" s="547" t="str">
        <f>'[3]47. Huỳnh Ngọc Đông'!F35</f>
        <v>m2</v>
      </c>
      <c r="E283" s="539">
        <f>'[3]47. Huỳnh Ngọc Đông'!H35</f>
        <v>16.059999999999999</v>
      </c>
      <c r="F283" s="540">
        <f>'[3]47. Huỳnh Ngọc Đông'!G35</f>
        <v>80000</v>
      </c>
      <c r="G283" s="541">
        <f>'[3]47. Huỳnh Ngọc Đông'!I35</f>
        <v>1</v>
      </c>
      <c r="H283" s="542">
        <f t="shared" si="8"/>
        <v>1284800</v>
      </c>
      <c r="I283" s="543"/>
      <c r="J283" s="1661"/>
      <c r="K283" s="545">
        <f>'[3]47. Huỳnh Ngọc Đông'!K35</f>
        <v>0</v>
      </c>
    </row>
    <row r="284" spans="1:11" s="534" customFormat="1" ht="76.5" hidden="1" customHeight="1" x14ac:dyDescent="0.25">
      <c r="A284" s="1662"/>
      <c r="B284" s="1660"/>
      <c r="C284" s="537" t="str">
        <f>'[3]47. Huỳnh Ngọc Đông'!B36</f>
        <v>Chuồng heo bán kiên cố, nền bê tông, xây gạch cao 1m, không mái</v>
      </c>
      <c r="D284" s="547" t="str">
        <f>'[3]47. Huỳnh Ngọc Đông'!F36</f>
        <v>m2</v>
      </c>
      <c r="E284" s="539">
        <f>'[3]47. Huỳnh Ngọc Đông'!H36</f>
        <v>8.6999999999999993</v>
      </c>
      <c r="F284" s="540">
        <f>'[3]47. Huỳnh Ngọc Đông'!G36</f>
        <v>598000</v>
      </c>
      <c r="G284" s="541">
        <f>'[3]47. Huỳnh Ngọc Đông'!I36</f>
        <v>1</v>
      </c>
      <c r="H284" s="542">
        <f t="shared" si="8"/>
        <v>5202600</v>
      </c>
      <c r="I284" s="543"/>
      <c r="J284" s="1661"/>
      <c r="K284" s="545" t="str">
        <f>'[3]47. Huỳnh Ngọc Đông'!K36</f>
        <v>áp Xây cao 1m, bán kiên cố, lợp ngói hoặc tole fibro ciment</v>
      </c>
    </row>
    <row r="285" spans="1:11" s="534" customFormat="1" ht="44.25" hidden="1" customHeight="1" x14ac:dyDescent="0.25">
      <c r="A285" s="1662"/>
      <c r="B285" s="1660"/>
      <c r="C285" s="537" t="str">
        <f>'[3]47. Huỳnh Ngọc Đông'!B37</f>
        <v>Đồng hồ điện chính</v>
      </c>
      <c r="D285" s="547" t="str">
        <f>'[3]47. Huỳnh Ngọc Đông'!F37</f>
        <v>cái</v>
      </c>
      <c r="E285" s="539">
        <f>'[3]47. Huỳnh Ngọc Đông'!H37</f>
        <v>1</v>
      </c>
      <c r="F285" s="540">
        <f>'[3]47. Huỳnh Ngọc Đông'!G37</f>
        <v>1500000</v>
      </c>
      <c r="G285" s="541">
        <f>'[3]47. Huỳnh Ngọc Đông'!I37</f>
        <v>1</v>
      </c>
      <c r="H285" s="542">
        <f t="shared" si="8"/>
        <v>1500000</v>
      </c>
      <c r="I285" s="543"/>
      <c r="J285" s="1661"/>
      <c r="K285" s="545">
        <f>'[3]47. Huỳnh Ngọc Đông'!K37</f>
        <v>0</v>
      </c>
    </row>
    <row r="286" spans="1:11" s="534" customFormat="1" ht="67.5" hidden="1" customHeight="1" x14ac:dyDescent="0.25">
      <c r="A286" s="546">
        <v>48</v>
      </c>
      <c r="B286" s="536" t="str">
        <f>'[3]48. Võ Hoàng Anh'!E8</f>
        <v>Ông Võ Hoàng Anh và bà Đặng Thị Thuỳ Linh</v>
      </c>
      <c r="C286" s="537"/>
      <c r="D286" s="538"/>
      <c r="E286" s="539"/>
      <c r="F286" s="540"/>
      <c r="G286" s="541"/>
      <c r="H286" s="542"/>
      <c r="I286" s="543"/>
      <c r="J286" s="533"/>
      <c r="K286" s="544" t="s">
        <v>10338</v>
      </c>
    </row>
    <row r="287" spans="1:11" s="534" customFormat="1" ht="108.75" hidden="1" customHeight="1" x14ac:dyDescent="0.25">
      <c r="A287" s="1662">
        <v>49</v>
      </c>
      <c r="B287" s="1660" t="str">
        <f>'[3]49. Nguyễn Phú Quí'!E8</f>
        <v>Ông Nguyễn Phú Qúi</v>
      </c>
      <c r="C287" s="537" t="str">
        <f>'[3]49. Nguyễn Phú Quí'!B31</f>
        <v>Ống nhựa PVC D27</v>
      </c>
      <c r="D287" s="547" t="str">
        <f>'[3]49. Nguyễn Phú Quí'!F31</f>
        <v>m</v>
      </c>
      <c r="E287" s="539">
        <f>'[3]49. Nguyễn Phú Quí'!H31</f>
        <v>1071</v>
      </c>
      <c r="F287" s="540">
        <f>'[3]49. Nguyễn Phú Quí'!G31</f>
        <v>10100</v>
      </c>
      <c r="G287" s="541">
        <f>'[3]49. Nguyễn Phú Quí'!I31</f>
        <v>0.8</v>
      </c>
      <c r="H287" s="542">
        <f t="shared" ref="H287:H303" si="9">ROUND(G287*F287*E287,)</f>
        <v>8653680</v>
      </c>
      <c r="I287" s="543"/>
      <c r="J287" s="1661" t="str">
        <f>'[3]49. Nguyễn Phú Quí'!A29</f>
        <v>III. NHÀ, VẬT KIẾN TRÚC: xây dựng năm 2015</v>
      </c>
      <c r="K287" s="545" t="str">
        <f>'[3]49. Nguyễn Phú Quí'!K31</f>
        <v>áp Ống nhựa uPVC D27x1.8mm
(923) Phụ lục 2- BÁO GIÁ VẬT LIỆU XÂY DỰNG TRÊN ĐỊA BÀN TỈNH ĐỒNG NAI THÁNG 1, THÁNG 2 NĂM 2026</v>
      </c>
    </row>
    <row r="288" spans="1:11" s="534" customFormat="1" ht="51.75" hidden="1" customHeight="1" x14ac:dyDescent="0.25">
      <c r="A288" s="1662"/>
      <c r="B288" s="1660"/>
      <c r="C288" s="537" t="str">
        <f>'[3]49. Nguyễn Phú Quí'!B32</f>
        <v>Mái che: mái tôn, khung cột sắt</v>
      </c>
      <c r="D288" s="547" t="str">
        <f>'[3]49. Nguyễn Phú Quí'!F32</f>
        <v>m2</v>
      </c>
      <c r="E288" s="539">
        <f>'[3]49. Nguyễn Phú Quí'!H32</f>
        <v>87.399999999999991</v>
      </c>
      <c r="F288" s="540">
        <f>'[3]49. Nguyễn Phú Quí'!G32</f>
        <v>720000</v>
      </c>
      <c r="G288" s="541">
        <f>'[3]49. Nguyễn Phú Quí'!I32</f>
        <v>0.8</v>
      </c>
      <c r="H288" s="542">
        <f t="shared" si="9"/>
        <v>50342400</v>
      </c>
      <c r="I288" s="543"/>
      <c r="J288" s="1661"/>
      <c r="K288" s="545">
        <f>'[3]49. Nguyễn Phú Quí'!K32</f>
        <v>0</v>
      </c>
    </row>
    <row r="289" spans="1:11" s="534" customFormat="1" ht="63.75" hidden="1" customHeight="1" x14ac:dyDescent="0.25">
      <c r="A289" s="1662"/>
      <c r="B289" s="1660"/>
      <c r="C289" s="537" t="str">
        <f>'[3]49. Nguyễn Phú Quí'!B33</f>
        <v>Nhà kho</v>
      </c>
      <c r="D289" s="547" t="str">
        <f>'[3]49. Nguyễn Phú Quí'!F33</f>
        <v>đồng/m2
 sàn</v>
      </c>
      <c r="E289" s="539">
        <f>'[3]49. Nguyễn Phú Quí'!H33</f>
        <v>50.5</v>
      </c>
      <c r="F289" s="540">
        <f>'[3]49. Nguyễn Phú Quí'!G33</f>
        <v>1854000</v>
      </c>
      <c r="G289" s="541">
        <f>'[3]49. Nguyễn Phú Quí'!I33</f>
        <v>0.8</v>
      </c>
      <c r="H289" s="542">
        <f t="shared" si="9"/>
        <v>74901600</v>
      </c>
      <c r="I289" s="543"/>
      <c r="J289" s="1661"/>
      <c r="K289" s="545" t="str">
        <f>'[3]49. Nguyễn Phú Quí'!K33</f>
        <v>bán kiên cố</v>
      </c>
    </row>
    <row r="290" spans="1:11" s="534" customFormat="1" ht="63.75" hidden="1" customHeight="1" x14ac:dyDescent="0.25">
      <c r="A290" s="1662"/>
      <c r="B290" s="1660"/>
      <c r="C290" s="537" t="str">
        <f>'[3]49. Nguyễn Phú Quí'!B34</f>
        <v>Nền bê tông không cốt thép dày 0,1m</v>
      </c>
      <c r="D290" s="547" t="str">
        <f>'[3]49. Nguyễn Phú Quí'!F34</f>
        <v>m3</v>
      </c>
      <c r="E290" s="539">
        <f>'[3]49. Nguyễn Phú Quí'!H34</f>
        <v>0.93500000000000005</v>
      </c>
      <c r="F290" s="540">
        <f>'[3]49. Nguyễn Phú Quí'!G34</f>
        <v>2246000</v>
      </c>
      <c r="G290" s="541">
        <f>'[3]49. Nguyễn Phú Quí'!I34</f>
        <v>0.8</v>
      </c>
      <c r="H290" s="542">
        <f t="shared" si="9"/>
        <v>1680008</v>
      </c>
      <c r="I290" s="543"/>
      <c r="J290" s="1661"/>
      <c r="K290" s="545">
        <f>'[3]49. Nguyễn Phú Quí'!K34</f>
        <v>0</v>
      </c>
    </row>
    <row r="291" spans="1:11" s="534" customFormat="1" ht="76.5" hidden="1" customHeight="1" x14ac:dyDescent="0.25">
      <c r="A291" s="1662"/>
      <c r="B291" s="1660"/>
      <c r="C291" s="537" t="str">
        <f>'[3]49. Nguyễn Phú Quí'!B35</f>
        <v>Trụ sắt tráng kẽm D90 cao 6m</v>
      </c>
      <c r="D291" s="547" t="str">
        <f>'[3]49. Nguyễn Phú Quí'!F35</f>
        <v>trụ</v>
      </c>
      <c r="E291" s="539">
        <f>'[3]49. Nguyễn Phú Quí'!H35</f>
        <v>2</v>
      </c>
      <c r="F291" s="540">
        <f>'[3]49. Nguyễn Phú Quí'!G35</f>
        <v>864000</v>
      </c>
      <c r="G291" s="541">
        <f>'[3]49. Nguyễn Phú Quí'!I35</f>
        <v>0.8</v>
      </c>
      <c r="H291" s="542">
        <f t="shared" si="9"/>
        <v>1382400</v>
      </c>
      <c r="I291" s="543"/>
      <c r="J291" s="1661"/>
      <c r="K291" s="545" t="str">
        <f>'[3]49. Nguyễn Phú Quí'!K35</f>
        <v>áp bằng trụ điện bằng ống sắt tráng kẽm D90</v>
      </c>
    </row>
    <row r="292" spans="1:11" s="534" customFormat="1" ht="144.75" hidden="1" customHeight="1" x14ac:dyDescent="0.25">
      <c r="A292" s="1662"/>
      <c r="B292" s="1660"/>
      <c r="C292" s="537" t="str">
        <f>'[3]49. Nguyễn Phú Quí'!B36</f>
        <v>Dây điện D 2.5 lõi thép</v>
      </c>
      <c r="D292" s="547" t="str">
        <f>'[3]49. Nguyễn Phú Quí'!F36</f>
        <v>m</v>
      </c>
      <c r="E292" s="539">
        <f>'[3]49. Nguyễn Phú Quí'!H36</f>
        <v>142</v>
      </c>
      <c r="F292" s="540">
        <f>'[3]49. Nguyễn Phú Quí'!G36</f>
        <v>29150</v>
      </c>
      <c r="G292" s="541">
        <f>'[3]49. Nguyễn Phú Quí'!I36</f>
        <v>0.8</v>
      </c>
      <c r="H292" s="542">
        <f t="shared" si="9"/>
        <v>3311440</v>
      </c>
      <c r="I292" s="543"/>
      <c r="J292" s="1661"/>
      <c r="K292" s="545" t="str">
        <f>'[3]49. Nguyễn Phú Quí'!K36</f>
        <v>áp Dây điện VCmt 3x2.5mm2 300/500V
(492) Phụ lục 2- BÁO GIÁ VẬT LIỆU XÂY DỰNG TRÊN ĐỊA BÀN TỈNH ĐỒNG NAI THÁNG 1, THÁNG 2 NĂM 2026</v>
      </c>
    </row>
    <row r="293" spans="1:11" s="534" customFormat="1" ht="56.25" hidden="1" customHeight="1" x14ac:dyDescent="0.25">
      <c r="A293" s="1662"/>
      <c r="B293" s="1660"/>
      <c r="C293" s="537" t="str">
        <f>'[3]49. Nguyễn Phú Quí'!B37</f>
        <v>Cống Bê tông Ф0,6m</v>
      </c>
      <c r="D293" s="547" t="str">
        <f>'[3]49. Nguyễn Phú Quí'!F37</f>
        <v>mét</v>
      </c>
      <c r="E293" s="539">
        <f>'[3]49. Nguyễn Phú Quí'!H37</f>
        <v>5</v>
      </c>
      <c r="F293" s="540">
        <f>'[3]49. Nguyễn Phú Quí'!G37</f>
        <v>259000</v>
      </c>
      <c r="G293" s="541">
        <f>'[3]49. Nguyễn Phú Quí'!I37</f>
        <v>0.8</v>
      </c>
      <c r="H293" s="542">
        <f t="shared" si="9"/>
        <v>1036000</v>
      </c>
      <c r="I293" s="543"/>
      <c r="J293" s="1661"/>
      <c r="K293" s="545">
        <f>'[3]49. Nguyễn Phú Quí'!K37</f>
        <v>0</v>
      </c>
    </row>
    <row r="294" spans="1:11" s="534" customFormat="1" ht="56.25" hidden="1" customHeight="1" x14ac:dyDescent="0.25">
      <c r="A294" s="1662"/>
      <c r="B294" s="1660"/>
      <c r="C294" s="537" t="str">
        <f>'[3]49. Nguyễn Phú Quí'!B38</f>
        <v>Hòn non bộ</v>
      </c>
      <c r="D294" s="547" t="str">
        <f>'[3]49. Nguyễn Phú Quí'!F38</f>
        <v>m3</v>
      </c>
      <c r="E294" s="539">
        <f>'[3]49. Nguyễn Phú Quí'!H38</f>
        <v>3.24</v>
      </c>
      <c r="F294" s="540">
        <f>'[3]49. Nguyễn Phú Quí'!G38</f>
        <v>1440000</v>
      </c>
      <c r="G294" s="541">
        <f>'[3]49. Nguyễn Phú Quí'!I38</f>
        <v>0.8</v>
      </c>
      <c r="H294" s="542">
        <f t="shared" si="9"/>
        <v>3732480</v>
      </c>
      <c r="I294" s="543"/>
      <c r="J294" s="1661"/>
      <c r="K294" s="545">
        <f>'[3]49. Nguyễn Phú Quí'!K38</f>
        <v>0</v>
      </c>
    </row>
    <row r="295" spans="1:11" s="534" customFormat="1" ht="56.25" hidden="1" customHeight="1" x14ac:dyDescent="0.25">
      <c r="A295" s="1662"/>
      <c r="B295" s="1660"/>
      <c r="C295" s="537" t="str">
        <f>'[3]49. Nguyễn Phú Quí'!B39</f>
        <v>Giếng khoan Ф 140, ống chống nhựa</v>
      </c>
      <c r="D295" s="547" t="str">
        <f>'[3]49. Nguyễn Phú Quí'!F39</f>
        <v>mét</v>
      </c>
      <c r="E295" s="539">
        <f>'[3]49. Nguyễn Phú Quí'!H39</f>
        <v>50</v>
      </c>
      <c r="F295" s="540">
        <f>'[3]49. Nguyễn Phú Quí'!G39</f>
        <v>864000</v>
      </c>
      <c r="G295" s="541">
        <f>'[3]49. Nguyễn Phú Quí'!I39</f>
        <v>0.8</v>
      </c>
      <c r="H295" s="542">
        <f t="shared" si="9"/>
        <v>34560000</v>
      </c>
      <c r="I295" s="543"/>
      <c r="J295" s="1661"/>
      <c r="K295" s="545">
        <f>'[3]49. Nguyễn Phú Quí'!K39</f>
        <v>0</v>
      </c>
    </row>
    <row r="296" spans="1:11" s="534" customFormat="1" ht="141" hidden="1" customHeight="1" x14ac:dyDescent="0.25">
      <c r="A296" s="1662"/>
      <c r="B296" s="1660"/>
      <c r="C296" s="537" t="str">
        <f>'[3]49. Nguyễn Phú Quí'!B40</f>
        <v>Ống nhựa PVC D49</v>
      </c>
      <c r="D296" s="547" t="str">
        <f>'[3]49. Nguyễn Phú Quí'!F40</f>
        <v>m</v>
      </c>
      <c r="E296" s="539">
        <f>'[3]49. Nguyễn Phú Quí'!H40</f>
        <v>70</v>
      </c>
      <c r="F296" s="540">
        <f>'[3]49. Nguyễn Phú Quí'!G40</f>
        <v>24500</v>
      </c>
      <c r="G296" s="541">
        <f>'[3]49. Nguyễn Phú Quí'!I40</f>
        <v>0.8</v>
      </c>
      <c r="H296" s="542">
        <f t="shared" si="9"/>
        <v>1372000</v>
      </c>
      <c r="I296" s="543"/>
      <c r="J296" s="1661"/>
      <c r="K296" s="545" t="str">
        <f>'[3]49. Nguyễn Phú Quí'!K40</f>
        <v>áp Ống nhựa uPVC D49x2.4m
(927) Phụ lục 2- BÁO GIÁ VẬT LIỆU XÂY DỰNG TRÊN ĐỊA BÀN TỈNH ĐỒNG NAI THÁNG 1, THÁNG 2 NĂM 2026</v>
      </c>
    </row>
    <row r="297" spans="1:11" s="534" customFormat="1" ht="141" hidden="1" customHeight="1" x14ac:dyDescent="0.25">
      <c r="A297" s="1662"/>
      <c r="B297" s="1660"/>
      <c r="C297" s="537" t="str">
        <f>'[3]49. Nguyễn Phú Quí'!B41</f>
        <v>Ống nhựa PVC D60</v>
      </c>
      <c r="D297" s="547" t="str">
        <f>'[3]49. Nguyễn Phú Quí'!F41</f>
        <v>m</v>
      </c>
      <c r="E297" s="539">
        <f>'[3]49. Nguyễn Phú Quí'!H41</f>
        <v>75</v>
      </c>
      <c r="F297" s="540">
        <f>'[3]49. Nguyễn Phú Quí'!G41</f>
        <v>25900</v>
      </c>
      <c r="G297" s="541">
        <f>'[3]49. Nguyễn Phú Quí'!I41</f>
        <v>0.8</v>
      </c>
      <c r="H297" s="542">
        <f t="shared" si="9"/>
        <v>1554000</v>
      </c>
      <c r="I297" s="543"/>
      <c r="J297" s="1661"/>
      <c r="K297" s="545" t="str">
        <f>'[3]49. Nguyễn Phú Quí'!K41</f>
        <v>áp Ống nhựa uPVC D60x2.0mm
(929) Phụ lục 2- BÁO GIÁ VẬT LIỆU XÂY DỰNG TRÊN ĐỊA BÀN TỈNH ĐỒNG NAI THÁNG 1, THÁNG 2 NĂM 2026</v>
      </c>
    </row>
    <row r="298" spans="1:11" s="534" customFormat="1" ht="141" hidden="1" customHeight="1" x14ac:dyDescent="0.25">
      <c r="A298" s="1662"/>
      <c r="B298" s="1660"/>
      <c r="C298" s="537" t="str">
        <f>'[3]49. Nguyễn Phú Quí'!B42</f>
        <v>Ống nhựa PVC D34</v>
      </c>
      <c r="D298" s="547" t="str">
        <f>'[3]49. Nguyễn Phú Quí'!F42</f>
        <v>m</v>
      </c>
      <c r="E298" s="539">
        <f>'[3]49. Nguyễn Phú Quí'!H42</f>
        <v>105</v>
      </c>
      <c r="F298" s="540">
        <f>'[3]49. Nguyễn Phú Quí'!G42</f>
        <v>14200</v>
      </c>
      <c r="G298" s="541">
        <f>'[3]49. Nguyễn Phú Quí'!I42</f>
        <v>0.8</v>
      </c>
      <c r="H298" s="542">
        <f t="shared" si="9"/>
        <v>1192800</v>
      </c>
      <c r="I298" s="543"/>
      <c r="J298" s="1661"/>
      <c r="K298" s="545" t="str">
        <f>'[3]49. Nguyễn Phú Quí'!K42</f>
        <v>áp Ống nhựa uPVC D34x2.0mm
(924) Phụ lục 2- BÁO GIÁ VẬT LIỆU XÂY DỰNG TRÊN ĐỊA BÀN TỈNH ĐỒNG NAI THÁNG 1, THÁNG 2 NĂM 2026</v>
      </c>
    </row>
    <row r="299" spans="1:11" s="534" customFormat="1" ht="63.75" hidden="1" customHeight="1" x14ac:dyDescent="0.25">
      <c r="A299" s="1662"/>
      <c r="B299" s="1660"/>
      <c r="C299" s="537" t="str">
        <f>'[3]49. Nguyễn Phú Quí'!B43</f>
        <v>Nền lát gạch con sâu, gạch Terrazzo</v>
      </c>
      <c r="D299" s="547" t="str">
        <f>'[3]49. Nguyễn Phú Quí'!F43</f>
        <v>m2</v>
      </c>
      <c r="E299" s="539">
        <f>'[3]49. Nguyễn Phú Quí'!H43</f>
        <v>55</v>
      </c>
      <c r="F299" s="540">
        <f>'[3]49. Nguyễn Phú Quí'!G43</f>
        <v>288000</v>
      </c>
      <c r="G299" s="541">
        <f>'[3]49. Nguyễn Phú Quí'!I43</f>
        <v>0.8</v>
      </c>
      <c r="H299" s="542">
        <f t="shared" si="9"/>
        <v>12672000</v>
      </c>
      <c r="I299" s="543"/>
      <c r="J299" s="1661"/>
      <c r="K299" s="545">
        <f>'[3]49. Nguyễn Phú Quí'!K43</f>
        <v>0</v>
      </c>
    </row>
    <row r="300" spans="1:11" s="534" customFormat="1" ht="65.25" hidden="1" customHeight="1" x14ac:dyDescent="0.25">
      <c r="A300" s="1662">
        <v>50</v>
      </c>
      <c r="B300" s="1660" t="str">
        <f>'[3]50. Hoàng Thị Chiều'!E8</f>
        <v>Bà Hoàng Thị Chiều - tài sản xây dựng trên đất Huỳnh Ngọc Đông và Nguyễn Thị Phượng (thửa 106 tờ 193)</v>
      </c>
      <c r="C300" s="537" t="str">
        <f>'[3]50. Hoàng Thị Chiều'!B29</f>
        <v>Nhà 01 tầng kết cấu loại 4</v>
      </c>
      <c r="D300" s="547" t="str">
        <f>'[3]50. Hoàng Thị Chiều'!F29</f>
        <v>đồng/m2
 sàn</v>
      </c>
      <c r="E300" s="539">
        <f>'[3]50. Hoàng Thị Chiều'!H29</f>
        <v>51.599999999999994</v>
      </c>
      <c r="F300" s="540">
        <f>'[3]50. Hoàng Thị Chiều'!G29</f>
        <v>3054000</v>
      </c>
      <c r="G300" s="541">
        <f>'[3]50. Hoàng Thị Chiều'!I29</f>
        <v>1</v>
      </c>
      <c r="H300" s="542">
        <f t="shared" si="9"/>
        <v>157586400</v>
      </c>
      <c r="I300" s="543"/>
      <c r="J300" s="1661" t="str">
        <f>'[3]50. Hoàng Thị Chiều'!A27</f>
        <v>I. NHÀ, VẬT KIẾN TRÚC: xây dựng năm 2000</v>
      </c>
      <c r="K300" s="545">
        <f>'[3]50. Hoàng Thị Chiều'!K29</f>
        <v>0</v>
      </c>
    </row>
    <row r="301" spans="1:11" s="534" customFormat="1" ht="51.75" hidden="1" customHeight="1" x14ac:dyDescent="0.25">
      <c r="A301" s="1662"/>
      <c r="B301" s="1660"/>
      <c r="C301" s="537" t="str">
        <f>'[3]50. Hoàng Thị Chiều'!B30</f>
        <v>Nhà 01 tầng kết cấu loại 4</v>
      </c>
      <c r="D301" s="547" t="str">
        <f>'[3]50. Hoàng Thị Chiều'!F30</f>
        <v>đồng/m2
 sàn</v>
      </c>
      <c r="E301" s="539">
        <f>'[3]50. Hoàng Thị Chiều'!H30</f>
        <v>13.33</v>
      </c>
      <c r="F301" s="540">
        <f>'[3]50. Hoàng Thị Chiều'!G30</f>
        <v>3054000</v>
      </c>
      <c r="G301" s="541">
        <f>'[3]50. Hoàng Thị Chiều'!I30</f>
        <v>1</v>
      </c>
      <c r="H301" s="542">
        <f t="shared" si="9"/>
        <v>40709820</v>
      </c>
      <c r="I301" s="543"/>
      <c r="J301" s="1661"/>
      <c r="K301" s="545">
        <f>'[3]50. Hoàng Thị Chiều'!K30</f>
        <v>0</v>
      </c>
    </row>
    <row r="302" spans="1:11" s="534" customFormat="1" ht="63.75" hidden="1" customHeight="1" x14ac:dyDescent="0.25">
      <c r="A302" s="1662"/>
      <c r="B302" s="1660"/>
      <c r="C302" s="537" t="str">
        <f>'[3]50. Hoàng Thị Chiều'!B31</f>
        <v>Nền xi măng dày 5cm</v>
      </c>
      <c r="D302" s="547" t="str">
        <f>'[3]50. Hoàng Thị Chiều'!F31</f>
        <v>m2</v>
      </c>
      <c r="E302" s="539">
        <f>'[3]50. Hoàng Thị Chiều'!H31</f>
        <v>48.5</v>
      </c>
      <c r="F302" s="540">
        <f>'[3]50. Hoàng Thị Chiều'!G31</f>
        <v>80000</v>
      </c>
      <c r="G302" s="541">
        <f>'[3]50. Hoàng Thị Chiều'!I31</f>
        <v>1</v>
      </c>
      <c r="H302" s="542">
        <f t="shared" si="9"/>
        <v>3880000</v>
      </c>
      <c r="I302" s="543"/>
      <c r="J302" s="1661"/>
      <c r="K302" s="545">
        <f>'[3]50. Hoàng Thị Chiều'!K31</f>
        <v>0</v>
      </c>
    </row>
    <row r="303" spans="1:11" s="534" customFormat="1" ht="63.75" hidden="1" customHeight="1" x14ac:dyDescent="0.25">
      <c r="A303" s="1662"/>
      <c r="B303" s="1660"/>
      <c r="C303" s="537" t="str">
        <f>'[3]50. Hoàng Thị Chiều'!B32</f>
        <v>Đồng hồ điện chính</v>
      </c>
      <c r="D303" s="547" t="str">
        <f>'[3]50. Hoàng Thị Chiều'!F32</f>
        <v>cái</v>
      </c>
      <c r="E303" s="539">
        <f>'[3]50. Hoàng Thị Chiều'!H32</f>
        <v>1</v>
      </c>
      <c r="F303" s="540">
        <f>'[3]50. Hoàng Thị Chiều'!G32</f>
        <v>1500000</v>
      </c>
      <c r="G303" s="541">
        <f>'[3]50. Hoàng Thị Chiều'!I32</f>
        <v>1</v>
      </c>
      <c r="H303" s="542">
        <f t="shared" si="9"/>
        <v>1500000</v>
      </c>
      <c r="I303" s="543"/>
      <c r="J303" s="1661"/>
      <c r="K303" s="545">
        <f>'[3]50. Hoàng Thị Chiều'!K32</f>
        <v>0</v>
      </c>
    </row>
    <row r="304" spans="1:11" s="534" customFormat="1" ht="73.5" hidden="1" customHeight="1" x14ac:dyDescent="0.25">
      <c r="A304" s="546">
        <v>51</v>
      </c>
      <c r="B304" s="536" t="str">
        <f>'[3]51. Nguyễn Quốc Thái'!E8</f>
        <v>Ông Nguyễn Quốc Thái</v>
      </c>
      <c r="C304" s="537"/>
      <c r="D304" s="538"/>
      <c r="E304" s="539"/>
      <c r="F304" s="540"/>
      <c r="G304" s="541"/>
      <c r="H304" s="542"/>
      <c r="I304" s="543"/>
      <c r="J304" s="533"/>
      <c r="K304" s="544" t="s">
        <v>10338</v>
      </c>
    </row>
    <row r="305" spans="1:11" s="534" customFormat="1" ht="73.5" hidden="1" customHeight="1" x14ac:dyDescent="0.25">
      <c r="A305" s="546">
        <v>52</v>
      </c>
      <c r="B305" s="536" t="str">
        <f>'[3]52. Nguyễn Thị Quỳnh Nhi'!E8</f>
        <v xml:space="preserve"> Bà Nguyễn Thị Quỳnh Nhi</v>
      </c>
      <c r="C305" s="537"/>
      <c r="D305" s="538"/>
      <c r="E305" s="539"/>
      <c r="F305" s="540"/>
      <c r="G305" s="541"/>
      <c r="H305" s="542"/>
      <c r="I305" s="543"/>
      <c r="J305" s="533"/>
      <c r="K305" s="544" t="s">
        <v>10338</v>
      </c>
    </row>
    <row r="306" spans="1:11" s="534" customFormat="1" ht="85.5" hidden="1" customHeight="1" x14ac:dyDescent="0.25">
      <c r="A306" s="1662">
        <v>53</v>
      </c>
      <c r="B306" s="1660" t="str">
        <f>'[3]53. Trần Đức Hiếu'!E8</f>
        <v>Hộ ông Trần Đức Hiếu</v>
      </c>
      <c r="C306" s="537" t="str">
        <f>'[3]53. Trần Đức Hiếu'!B31</f>
        <v>Tường rào xây gạch có khung lưới B40 (không có tô, trát)</v>
      </c>
      <c r="D306" s="547" t="str">
        <f>'[3]53. Trần Đức Hiếu'!F31</f>
        <v>đồng/m2</v>
      </c>
      <c r="E306" s="539">
        <f>'[3]53. Trần Đức Hiếu'!H31</f>
        <v>56.694999999999993</v>
      </c>
      <c r="F306" s="540">
        <f>'[3]53. Trần Đức Hiếu'!G31</f>
        <v>382000</v>
      </c>
      <c r="G306" s="541">
        <f>'[3]53. Trần Đức Hiếu'!I31</f>
        <v>0.8</v>
      </c>
      <c r="H306" s="542">
        <f t="shared" ref="H306:H335" si="10">ROUND(G306*F306*E306,)</f>
        <v>17325992</v>
      </c>
      <c r="I306" s="543"/>
      <c r="J306" s="1661" t="str">
        <f>'[3]53. Trần Đức Hiếu'!A29</f>
        <v>III. NHÀ, VẬT KIẾN TRÚC: xây dựng năm 2015</v>
      </c>
      <c r="K306" s="545" t="str">
        <f>'[3]53. Trần Đức Hiếu'!K31</f>
        <v>áp Tường rào xây gạch hoặc xây gạch có khung lưới B40 (có tô, trát)</v>
      </c>
    </row>
    <row r="307" spans="1:11" s="534" customFormat="1" ht="51.75" hidden="1" customHeight="1" x14ac:dyDescent="0.25">
      <c r="A307" s="1662"/>
      <c r="B307" s="1660"/>
      <c r="C307" s="537" t="str">
        <f>'[3]53. Trần Đức Hiếu'!B32</f>
        <v>Hàng rào lưới B40</v>
      </c>
      <c r="D307" s="547" t="str">
        <f>'[3]53. Trần Đức Hiếu'!F32</f>
        <v>m2</v>
      </c>
      <c r="E307" s="539">
        <f>'[3]53. Trần Đức Hiếu'!H32</f>
        <v>82.8</v>
      </c>
      <c r="F307" s="540">
        <f>'[3]53. Trần Đức Hiếu'!G32</f>
        <v>101000</v>
      </c>
      <c r="G307" s="541">
        <f>'[3]53. Trần Đức Hiếu'!I32</f>
        <v>0.8</v>
      </c>
      <c r="H307" s="542">
        <f t="shared" si="10"/>
        <v>6690240</v>
      </c>
      <c r="I307" s="543"/>
      <c r="J307" s="1661"/>
      <c r="K307" s="545">
        <f>'[3]53. Trần Đức Hiếu'!K32</f>
        <v>0</v>
      </c>
    </row>
    <row r="308" spans="1:11" s="534" customFormat="1" ht="63.75" hidden="1" customHeight="1" x14ac:dyDescent="0.25">
      <c r="A308" s="1662"/>
      <c r="B308" s="1660"/>
      <c r="C308" s="537" t="str">
        <f>'[3]53. Trần Đức Hiếu'!B33</f>
        <v>Trụ  BTCT</v>
      </c>
      <c r="D308" s="547" t="str">
        <f>'[3]53. Trần Đức Hiếu'!F33</f>
        <v>m3</v>
      </c>
      <c r="E308" s="539">
        <f>'[3]53. Trần Đức Hiếu'!H33</f>
        <v>0.44352000000000003</v>
      </c>
      <c r="F308" s="540">
        <f>'[3]53. Trần Đức Hiếu'!G33</f>
        <v>4493000</v>
      </c>
      <c r="G308" s="541">
        <f>'[3]53. Trần Đức Hiếu'!I33</f>
        <v>0.8</v>
      </c>
      <c r="H308" s="542">
        <f t="shared" si="10"/>
        <v>1594188</v>
      </c>
      <c r="I308" s="543"/>
      <c r="J308" s="1661"/>
      <c r="K308" s="545">
        <f>'[3]53. Trần Đức Hiếu'!K33</f>
        <v>0</v>
      </c>
    </row>
    <row r="309" spans="1:11" s="534" customFormat="1" ht="55.5" hidden="1" customHeight="1" x14ac:dyDescent="0.25">
      <c r="A309" s="1662">
        <v>54</v>
      </c>
      <c r="B309" s="1660" t="str">
        <f>'[3]54. Phạm Quang Nam'!E8</f>
        <v>Ông Phạm Quang Nam</v>
      </c>
      <c r="C309" s="537" t="str">
        <f>'[3]54. Phạm Quang Nam'!B37</f>
        <v>Nhà 01 tầng kết cấu loại 3</v>
      </c>
      <c r="D309" s="547" t="str">
        <f>'[3]54. Phạm Quang Nam'!F37</f>
        <v>đồng/m2
 sàn</v>
      </c>
      <c r="E309" s="539">
        <f>'[3]54. Phạm Quang Nam'!H37</f>
        <v>53.04</v>
      </c>
      <c r="F309" s="540">
        <f>'[3]54. Phạm Quang Nam'!G37</f>
        <v>3489000</v>
      </c>
      <c r="G309" s="541">
        <f>'[3]54. Phạm Quang Nam'!I37</f>
        <v>1</v>
      </c>
      <c r="H309" s="542">
        <f t="shared" si="10"/>
        <v>185056560</v>
      </c>
      <c r="I309" s="543"/>
      <c r="J309" s="1661" t="str">
        <f>'[3]54. Phạm Quang Nam'!A35</f>
        <v>IV. NHÀ, VẬT KIẾN TRÚC: xây dựng năm 2021 trên 100m đất ở</v>
      </c>
      <c r="K309" s="545">
        <f>'[3]54. Phạm Quang Nam'!K37</f>
        <v>0</v>
      </c>
    </row>
    <row r="310" spans="1:11" s="534" customFormat="1" ht="55.5" hidden="1" customHeight="1" x14ac:dyDescent="0.25">
      <c r="A310" s="1662"/>
      <c r="B310" s="1660"/>
      <c r="C310" s="537" t="str">
        <f>'[3]54. Phạm Quang Nam'!B38</f>
        <v>Mái che: mái tôn, khung cột sắt</v>
      </c>
      <c r="D310" s="547" t="str">
        <f>'[3]54. Phạm Quang Nam'!F38</f>
        <v>m2</v>
      </c>
      <c r="E310" s="539">
        <f>'[3]54. Phạm Quang Nam'!H38</f>
        <v>11.554</v>
      </c>
      <c r="F310" s="540">
        <f>'[3]54. Phạm Quang Nam'!G38</f>
        <v>720000</v>
      </c>
      <c r="G310" s="541">
        <f>'[3]54. Phạm Quang Nam'!I38</f>
        <v>1</v>
      </c>
      <c r="H310" s="542">
        <f t="shared" si="10"/>
        <v>8318880</v>
      </c>
      <c r="I310" s="543"/>
      <c r="J310" s="1661"/>
      <c r="K310" s="545">
        <f>'[3]54. Phạm Quang Nam'!K38</f>
        <v>0</v>
      </c>
    </row>
    <row r="311" spans="1:11" s="534" customFormat="1" ht="55.5" hidden="1" customHeight="1" x14ac:dyDescent="0.25">
      <c r="A311" s="1662"/>
      <c r="B311" s="1660"/>
      <c r="C311" s="537" t="str">
        <f>'[3]54. Phạm Quang Nam'!B39</f>
        <v>Nền lát gạch ceramic</v>
      </c>
      <c r="D311" s="547" t="str">
        <f>'[3]54. Phạm Quang Nam'!F39</f>
        <v>m2</v>
      </c>
      <c r="E311" s="539">
        <f>'[3]54. Phạm Quang Nam'!H39</f>
        <v>9.5399999999999991</v>
      </c>
      <c r="F311" s="540">
        <f>'[3]54. Phạm Quang Nam'!G39</f>
        <v>202000</v>
      </c>
      <c r="G311" s="541">
        <f>'[3]54. Phạm Quang Nam'!I39</f>
        <v>1</v>
      </c>
      <c r="H311" s="542">
        <f t="shared" si="10"/>
        <v>1927080</v>
      </c>
      <c r="I311" s="543"/>
      <c r="J311" s="1661"/>
      <c r="K311" s="545">
        <f>'[3]54. Phạm Quang Nam'!K39</f>
        <v>0</v>
      </c>
    </row>
    <row r="312" spans="1:11" s="534" customFormat="1" ht="162" hidden="1" customHeight="1" x14ac:dyDescent="0.25">
      <c r="A312" s="1662"/>
      <c r="B312" s="1660"/>
      <c r="C312" s="537" t="str">
        <f>'[3]54. Phạm Quang Nam'!B40</f>
        <v>Nền bê tông không cốt thép dày 0,1m</v>
      </c>
      <c r="D312" s="547" t="str">
        <f>'[3]54. Phạm Quang Nam'!F40</f>
        <v>m3</v>
      </c>
      <c r="E312" s="539">
        <f>'[3]54. Phạm Quang Nam'!H40</f>
        <v>3.7420000000000004</v>
      </c>
      <c r="F312" s="540">
        <f>'[3]54. Phạm Quang Nam'!G40</f>
        <v>2246000</v>
      </c>
      <c r="G312" s="541">
        <f>'[3]54. Phạm Quang Nam'!I40</f>
        <v>1</v>
      </c>
      <c r="H312" s="542">
        <f t="shared" si="10"/>
        <v>8404532</v>
      </c>
      <c r="I312" s="543"/>
      <c r="J312" s="1661"/>
      <c r="K312" s="545" t="str">
        <f>'[3]54. Phạm Quang Nam'!K40</f>
        <v xml:space="preserve">DTTH dất ở 100m2
DT nền BT = (18,35125m2 x/0,1) = 183,5125 m2
DT nhà cửa nền ceramic = 62,580 m2.
--&gt; DT còn lại xây dựng trên đất ở =100 m2 - 62,580 m2 = 37,42m2 --&gt; 3,742m3
--&gt;  xây dựng trên đất ở </v>
      </c>
    </row>
    <row r="313" spans="1:11" s="534" customFormat="1" ht="85.5" hidden="1" customHeight="1" x14ac:dyDescent="0.25">
      <c r="A313" s="1662"/>
      <c r="B313" s="1660"/>
      <c r="C313" s="537" t="str">
        <f>'[3]54. Phạm Quang Nam'!B41</f>
        <v>Nền bê tông không cốt thép dày 0,1m</v>
      </c>
      <c r="D313" s="547" t="str">
        <f>'[3]54. Phạm Quang Nam'!F41</f>
        <v>m3</v>
      </c>
      <c r="E313" s="539">
        <f>'[3]54. Phạm Quang Nam'!H41</f>
        <v>14.609249999999999</v>
      </c>
      <c r="F313" s="540">
        <f>'[3]54. Phạm Quang Nam'!G41</f>
        <v>2246000</v>
      </c>
      <c r="G313" s="541">
        <f>'[3]54. Phạm Quang Nam'!I41</f>
        <v>0.8</v>
      </c>
      <c r="H313" s="542">
        <f t="shared" si="10"/>
        <v>26249900</v>
      </c>
      <c r="I313" s="543"/>
      <c r="J313" s="1661"/>
      <c r="K313" s="545">
        <f>'[3]54. Phạm Quang Nam'!K41</f>
        <v>0</v>
      </c>
    </row>
    <row r="314" spans="1:11" s="534" customFormat="1" ht="85.5" hidden="1" customHeight="1" x14ac:dyDescent="0.25">
      <c r="A314" s="1662"/>
      <c r="B314" s="1660"/>
      <c r="C314" s="537" t="str">
        <f>'[3]54. Phạm Quang Nam'!B42</f>
        <v xml:space="preserve">Hàng rào xây gạch không tô </v>
      </c>
      <c r="D314" s="547" t="str">
        <f>'[3]54. Phạm Quang Nam'!F42</f>
        <v>đồng/m2</v>
      </c>
      <c r="E314" s="539">
        <f>'[3]54. Phạm Quang Nam'!H42</f>
        <v>4.4400000000000004</v>
      </c>
      <c r="F314" s="540">
        <f>'[3]54. Phạm Quang Nam'!G42</f>
        <v>221000</v>
      </c>
      <c r="G314" s="541">
        <f>'[3]54. Phạm Quang Nam'!I42</f>
        <v>0.8</v>
      </c>
      <c r="H314" s="542">
        <f t="shared" si="10"/>
        <v>784992</v>
      </c>
      <c r="I314" s="543"/>
      <c r="J314" s="1661"/>
      <c r="K314" s="545" t="str">
        <f>'[3]54. Phạm Quang Nam'!K42</f>
        <v>áp Tường rào xây gạch không tô trát hoặc rào khung lưới B40, trụ các loại có khung</v>
      </c>
    </row>
    <row r="315" spans="1:11" s="534" customFormat="1" ht="50.25" hidden="1" customHeight="1" x14ac:dyDescent="0.25">
      <c r="A315" s="1662"/>
      <c r="B315" s="1660"/>
      <c r="C315" s="537" t="str">
        <f>'[3]54. Phạm Quang Nam'!B43</f>
        <v>Bờ kè xây đá chẻ</v>
      </c>
      <c r="D315" s="547" t="str">
        <f>'[3]54. Phạm Quang Nam'!F43</f>
        <v>m3</v>
      </c>
      <c r="E315" s="539">
        <f>'[3]54. Phạm Quang Nam'!H43</f>
        <v>4.4400000000000013</v>
      </c>
      <c r="F315" s="540">
        <f>'[3]54. Phạm Quang Nam'!G43</f>
        <v>1798000</v>
      </c>
      <c r="G315" s="541">
        <f>'[3]54. Phạm Quang Nam'!I43</f>
        <v>0.8</v>
      </c>
      <c r="H315" s="542">
        <f t="shared" si="10"/>
        <v>6386496</v>
      </c>
      <c r="I315" s="543"/>
      <c r="J315" s="1661"/>
      <c r="K315" s="545">
        <f>'[3]54. Phạm Quang Nam'!K43</f>
        <v>0</v>
      </c>
    </row>
    <row r="316" spans="1:11" s="534" customFormat="1" ht="50.25" hidden="1" customHeight="1" x14ac:dyDescent="0.25">
      <c r="A316" s="1662"/>
      <c r="B316" s="1660"/>
      <c r="C316" s="537" t="str">
        <f>'[3]54. Phạm Quang Nam'!B44</f>
        <v>Hàng rào lưới B40</v>
      </c>
      <c r="D316" s="547" t="str">
        <f>'[3]54. Phạm Quang Nam'!F44</f>
        <v>m2</v>
      </c>
      <c r="E316" s="539">
        <f>'[3]54. Phạm Quang Nam'!H44</f>
        <v>22.650000000000002</v>
      </c>
      <c r="F316" s="540">
        <f>'[3]54. Phạm Quang Nam'!G44</f>
        <v>101000</v>
      </c>
      <c r="G316" s="541">
        <f>'[3]54. Phạm Quang Nam'!I44</f>
        <v>0.8</v>
      </c>
      <c r="H316" s="542">
        <f t="shared" si="10"/>
        <v>1830120</v>
      </c>
      <c r="I316" s="543"/>
      <c r="J316" s="1661"/>
      <c r="K316" s="545">
        <f>'[3]54. Phạm Quang Nam'!K44</f>
        <v>0</v>
      </c>
    </row>
    <row r="317" spans="1:11" s="534" customFormat="1" ht="110.25" hidden="1" customHeight="1" x14ac:dyDescent="0.25">
      <c r="A317" s="1662"/>
      <c r="B317" s="1660"/>
      <c r="C317" s="537" t="str">
        <f>'[3]54. Phạm Quang Nam'!B45</f>
        <v>Tường xây gạch dày 10cm không tô, có móng đá chẻ, có bờ kè đá chẻ, cột gạch</v>
      </c>
      <c r="D317" s="547" t="str">
        <f>'[3]54. Phạm Quang Nam'!F45</f>
        <v>đồng/m2</v>
      </c>
      <c r="E317" s="539">
        <f>'[3]54. Phạm Quang Nam'!H45</f>
        <v>45.68</v>
      </c>
      <c r="F317" s="540">
        <f>'[3]54. Phạm Quang Nam'!G45</f>
        <v>532000</v>
      </c>
      <c r="G317" s="541">
        <f>'[3]54. Phạm Quang Nam'!I45</f>
        <v>0.8</v>
      </c>
      <c r="H317" s="542">
        <f t="shared" si="10"/>
        <v>19441408</v>
      </c>
      <c r="I317" s="543"/>
      <c r="J317" s="1661"/>
      <c r="K317" s="545" t="str">
        <f>'[3]54. Phạm Quang Nam'!K45</f>
        <v>áp Tường rào có móng đá chẻ (hoặc móng gạch), cột gạch (hoặc BTCT), giằng bằng BTCT, tường xây gạch dày 10cm có tô trát</v>
      </c>
    </row>
    <row r="318" spans="1:11" s="534" customFormat="1" ht="51.75" hidden="1" customHeight="1" x14ac:dyDescent="0.25">
      <c r="A318" s="1662"/>
      <c r="B318" s="1660"/>
      <c r="C318" s="537" t="str">
        <f>'[3]54. Phạm Quang Nam'!B46</f>
        <v>Hòn non bộ</v>
      </c>
      <c r="D318" s="547" t="str">
        <f>'[3]54. Phạm Quang Nam'!F46</f>
        <v>m3</v>
      </c>
      <c r="E318" s="539">
        <f>'[3]54. Phạm Quang Nam'!H46</f>
        <v>1.7639999999999998</v>
      </c>
      <c r="F318" s="540">
        <f>'[3]54. Phạm Quang Nam'!G46</f>
        <v>1440000</v>
      </c>
      <c r="G318" s="541">
        <f>'[3]54. Phạm Quang Nam'!I46</f>
        <v>0.8</v>
      </c>
      <c r="H318" s="542">
        <f t="shared" si="10"/>
        <v>2032128</v>
      </c>
      <c r="I318" s="543"/>
      <c r="J318" s="1661"/>
      <c r="K318" s="545">
        <f>'[3]54. Phạm Quang Nam'!K46</f>
        <v>0</v>
      </c>
    </row>
    <row r="319" spans="1:11" s="534" customFormat="1" ht="77.25" hidden="1" customHeight="1" x14ac:dyDescent="0.25">
      <c r="A319" s="1662"/>
      <c r="B319" s="1660"/>
      <c r="C319" s="537" t="str">
        <f>'[3]54. Phạm Quang Nam'!B47</f>
        <v>Trụ bê tông cắm ranh hàng rào cao 1,2 đến 2,2m</v>
      </c>
      <c r="D319" s="547" t="str">
        <f>'[3]54. Phạm Quang Nam'!F47</f>
        <v>trụ</v>
      </c>
      <c r="E319" s="539">
        <f>'[3]54. Phạm Quang Nam'!H47</f>
        <v>3</v>
      </c>
      <c r="F319" s="540">
        <f>'[3]54. Phạm Quang Nam'!G47</f>
        <v>58000</v>
      </c>
      <c r="G319" s="541">
        <f>'[3]54. Phạm Quang Nam'!I47</f>
        <v>0.8</v>
      </c>
      <c r="H319" s="542">
        <f t="shared" si="10"/>
        <v>139200</v>
      </c>
      <c r="I319" s="543"/>
      <c r="J319" s="1661"/>
      <c r="K319" s="545">
        <f>'[3]54. Phạm Quang Nam'!K47</f>
        <v>0</v>
      </c>
    </row>
    <row r="320" spans="1:11" s="534" customFormat="1" ht="77.25" hidden="1" customHeight="1" x14ac:dyDescent="0.25">
      <c r="A320" s="1662"/>
      <c r="B320" s="1660"/>
      <c r="C320" s="537" t="str">
        <f>'[3]54. Phạm Quang Nam'!B48</f>
        <v>Hầm ga xây gạch, lát đáy, có nắp đậy</v>
      </c>
      <c r="D320" s="547" t="str">
        <f>'[3]54. Phạm Quang Nam'!F48</f>
        <v>m3</v>
      </c>
      <c r="E320" s="539">
        <f>'[3]54. Phạm Quang Nam'!H48</f>
        <v>2.355</v>
      </c>
      <c r="F320" s="540">
        <f>'[3]54. Phạm Quang Nam'!G48</f>
        <v>576000</v>
      </c>
      <c r="G320" s="541">
        <f>'[3]54. Phạm Quang Nam'!I48</f>
        <v>0.8</v>
      </c>
      <c r="H320" s="542">
        <f t="shared" si="10"/>
        <v>1085184</v>
      </c>
      <c r="I320" s="543"/>
      <c r="J320" s="1661"/>
      <c r="K320" s="545" t="str">
        <f>'[3]54. Phạm Quang Nam'!K48</f>
        <v>áp bằng Hồ chứa (hố phân, hầm cầu...) xây gạch, lát đáy</v>
      </c>
    </row>
    <row r="321" spans="1:11" s="534" customFormat="1" ht="55.5" hidden="1" customHeight="1" x14ac:dyDescent="0.25">
      <c r="A321" s="1662">
        <v>55</v>
      </c>
      <c r="B321" s="1660" t="str">
        <f>'[3]55. Vũ Thị Kim Loan'!E8</f>
        <v>Hộ bà Vũ Thị Kim Loan</v>
      </c>
      <c r="C321" s="537" t="str">
        <f>'[3]55. Vũ Thị Kim Loan'!B40</f>
        <v>Nhà 01 tầng kết cấu loại 1</v>
      </c>
      <c r="D321" s="547" t="str">
        <f>'[3]55. Vũ Thị Kim Loan'!F40</f>
        <v>đồng/m2
 sàn</v>
      </c>
      <c r="E321" s="539">
        <f>'[3]55. Vũ Thị Kim Loan'!H40</f>
        <v>192</v>
      </c>
      <c r="F321" s="540">
        <f>'[3]55. Vũ Thị Kim Loan'!G40</f>
        <v>4363000</v>
      </c>
      <c r="G321" s="541">
        <f>'[3]55. Vũ Thị Kim Loan'!I40</f>
        <v>1</v>
      </c>
      <c r="H321" s="542">
        <f t="shared" si="10"/>
        <v>837696000</v>
      </c>
      <c r="I321" s="543"/>
      <c r="J321" s="1661" t="str">
        <f>'[3]55. Vũ Thị Kim Loan'!A38</f>
        <v>IV. NHÀ, VẬT KIẾN TRÚC: xây dựng năm 2010</v>
      </c>
      <c r="K321" s="545">
        <f>'[3]55. Vũ Thị Kim Loan'!K40</f>
        <v>0</v>
      </c>
    </row>
    <row r="322" spans="1:11" s="534" customFormat="1" ht="55.5" hidden="1" customHeight="1" x14ac:dyDescent="0.25">
      <c r="A322" s="1662"/>
      <c r="B322" s="1660"/>
      <c r="C322" s="537" t="str">
        <f>'[3]55. Vũ Thị Kim Loan'!B41</f>
        <v>Nền bê tông không cốt thép dày 0,1m</v>
      </c>
      <c r="D322" s="547" t="str">
        <f>'[3]55. Vũ Thị Kim Loan'!F41</f>
        <v>m3</v>
      </c>
      <c r="E322" s="539">
        <f>'[3]55. Vũ Thị Kim Loan'!H41</f>
        <v>10.44</v>
      </c>
      <c r="F322" s="540">
        <f>'[3]55. Vũ Thị Kim Loan'!G41</f>
        <v>2246000</v>
      </c>
      <c r="G322" s="541">
        <f>'[3]55. Vũ Thị Kim Loan'!I41</f>
        <v>1</v>
      </c>
      <c r="H322" s="542">
        <f t="shared" si="10"/>
        <v>23448240</v>
      </c>
      <c r="I322" s="543"/>
      <c r="J322" s="1661"/>
      <c r="K322" s="545">
        <f>'[3]55. Vũ Thị Kim Loan'!K41</f>
        <v>0</v>
      </c>
    </row>
    <row r="323" spans="1:11" s="534" customFormat="1" ht="55.5" hidden="1" customHeight="1" x14ac:dyDescent="0.25">
      <c r="A323" s="1662"/>
      <c r="B323" s="1660"/>
      <c r="C323" s="537" t="str">
        <f>'[3]55. Vũ Thị Kim Loan'!B42</f>
        <v>Bờ kè xây đá chẻ</v>
      </c>
      <c r="D323" s="547" t="str">
        <f>'[3]55. Vũ Thị Kim Loan'!F42</f>
        <v>m3</v>
      </c>
      <c r="E323" s="539">
        <f>'[3]55. Vũ Thị Kim Loan'!H42</f>
        <v>7.6560000000000006</v>
      </c>
      <c r="F323" s="540">
        <f>'[3]55. Vũ Thị Kim Loan'!G42</f>
        <v>1798000</v>
      </c>
      <c r="G323" s="541">
        <f>'[3]55. Vũ Thị Kim Loan'!I42</f>
        <v>1</v>
      </c>
      <c r="H323" s="542">
        <f t="shared" si="10"/>
        <v>13765488</v>
      </c>
      <c r="I323" s="543"/>
      <c r="J323" s="1661"/>
      <c r="K323" s="545">
        <f>'[3]55. Vũ Thị Kim Loan'!K42</f>
        <v>0</v>
      </c>
    </row>
    <row r="324" spans="1:11" s="534" customFormat="1" ht="60" hidden="1" customHeight="1" x14ac:dyDescent="0.25">
      <c r="A324" s="1662"/>
      <c r="B324" s="1660"/>
      <c r="C324" s="537" t="str">
        <f>'[3]55. Vũ Thị Kim Loan'!B43</f>
        <v>Mái che: mái tôn, khung cột sắt</v>
      </c>
      <c r="D324" s="547" t="str">
        <f>'[3]55. Vũ Thị Kim Loan'!F43</f>
        <v>m2</v>
      </c>
      <c r="E324" s="539">
        <f>'[3]55. Vũ Thị Kim Loan'!H43</f>
        <v>24.599999999999998</v>
      </c>
      <c r="F324" s="540">
        <f>'[3]55. Vũ Thị Kim Loan'!G43</f>
        <v>720000</v>
      </c>
      <c r="G324" s="541">
        <f>'[3]55. Vũ Thị Kim Loan'!I43</f>
        <v>1</v>
      </c>
      <c r="H324" s="542">
        <f t="shared" si="10"/>
        <v>17712000</v>
      </c>
      <c r="I324" s="543"/>
      <c r="J324" s="1661"/>
      <c r="K324" s="545">
        <f>'[3]55. Vũ Thị Kim Loan'!K43</f>
        <v>0</v>
      </c>
    </row>
    <row r="325" spans="1:11" s="534" customFormat="1" ht="85.5" hidden="1" customHeight="1" x14ac:dyDescent="0.25">
      <c r="A325" s="1662"/>
      <c r="B325" s="1660"/>
      <c r="C325" s="537" t="str">
        <f>'[3]55. Vũ Thị Kim Loan'!B44</f>
        <v xml:space="preserve"> Giếng đào thủ công (đất khó đào, có đá)  Ф1m</v>
      </c>
      <c r="D325" s="547" t="str">
        <f>'[3]55. Vũ Thị Kim Loan'!F44</f>
        <v>mét</v>
      </c>
      <c r="E325" s="539">
        <f>'[3]55. Vũ Thị Kim Loan'!H44</f>
        <v>9</v>
      </c>
      <c r="F325" s="540">
        <f>'[3]55. Vũ Thị Kim Loan'!G44</f>
        <v>382000</v>
      </c>
      <c r="G325" s="541">
        <f>'[3]55. Vũ Thị Kim Loan'!I44</f>
        <v>1</v>
      </c>
      <c r="H325" s="542">
        <f t="shared" si="10"/>
        <v>3438000</v>
      </c>
      <c r="I325" s="543"/>
      <c r="J325" s="1661"/>
      <c r="K325" s="545">
        <f>'[3]55. Vũ Thị Kim Loan'!K44</f>
        <v>0</v>
      </c>
    </row>
    <row r="326" spans="1:11" s="534" customFormat="1" ht="85.5" hidden="1" customHeight="1" x14ac:dyDescent="0.25">
      <c r="A326" s="1662"/>
      <c r="B326" s="1660"/>
      <c r="C326" s="537" t="str">
        <f>'[3]55. Vũ Thị Kim Loan'!B45</f>
        <v>2.Giếng sâu trên 10 mét thì mét thứ 10 trở đi được tính thêm 50% mức giá trên</v>
      </c>
      <c r="D326" s="547" t="str">
        <f>'[3]55. Vũ Thị Kim Loan'!F45</f>
        <v>mét</v>
      </c>
      <c r="E326" s="539">
        <f>'[3]55. Vũ Thị Kim Loan'!H45</f>
        <v>6</v>
      </c>
      <c r="F326" s="540">
        <f>'[3]55. Vũ Thị Kim Loan'!G45</f>
        <v>573000</v>
      </c>
      <c r="G326" s="541">
        <f>'[3]55. Vũ Thị Kim Loan'!I45</f>
        <v>1</v>
      </c>
      <c r="H326" s="542">
        <f t="shared" si="10"/>
        <v>3438000</v>
      </c>
      <c r="I326" s="543"/>
      <c r="J326" s="1661"/>
      <c r="K326" s="545">
        <f>'[3]55. Vũ Thị Kim Loan'!K45</f>
        <v>0</v>
      </c>
    </row>
    <row r="327" spans="1:11" s="534" customFormat="1" ht="50.25" hidden="1" customHeight="1" x14ac:dyDescent="0.25">
      <c r="A327" s="1662"/>
      <c r="B327" s="1660"/>
      <c r="C327" s="537" t="str">
        <f>'[3]55. Vũ Thị Kim Loan'!B46</f>
        <v>Thả ống ciment 1m Ø1m</v>
      </c>
      <c r="D327" s="547" t="str">
        <f>'[3]55. Vũ Thị Kim Loan'!F46</f>
        <v>cái</v>
      </c>
      <c r="E327" s="539">
        <f>'[3]55. Vũ Thị Kim Loan'!H46</f>
        <v>15</v>
      </c>
      <c r="F327" s="540">
        <f>'[3]55. Vũ Thị Kim Loan'!G46</f>
        <v>432000</v>
      </c>
      <c r="G327" s="541">
        <f>'[3]55. Vũ Thị Kim Loan'!I46</f>
        <v>1</v>
      </c>
      <c r="H327" s="542">
        <f t="shared" si="10"/>
        <v>6480000</v>
      </c>
      <c r="I327" s="543"/>
      <c r="J327" s="1661"/>
      <c r="K327" s="545">
        <f>'[3]55. Vũ Thị Kim Loan'!K46</f>
        <v>0</v>
      </c>
    </row>
    <row r="328" spans="1:11" s="534" customFormat="1" ht="76.5" hidden="1" customHeight="1" x14ac:dyDescent="0.25">
      <c r="A328" s="1662"/>
      <c r="B328" s="1660"/>
      <c r="C328" s="537" t="str">
        <f>'[3]55. Vũ Thị Kim Loan'!B47</f>
        <v>Trụ bê tông cắm ranh hàng rào cao 1,2 đến 2,2m</v>
      </c>
      <c r="D328" s="547" t="str">
        <f>'[3]55. Vũ Thị Kim Loan'!F47</f>
        <v>trụ</v>
      </c>
      <c r="E328" s="539">
        <f>'[3]55. Vũ Thị Kim Loan'!H47</f>
        <v>6</v>
      </c>
      <c r="F328" s="540">
        <f>'[3]55. Vũ Thị Kim Loan'!G47</f>
        <v>58000</v>
      </c>
      <c r="G328" s="541">
        <f>'[3]55. Vũ Thị Kim Loan'!I47</f>
        <v>1</v>
      </c>
      <c r="H328" s="542">
        <f t="shared" si="10"/>
        <v>348000</v>
      </c>
      <c r="I328" s="543"/>
      <c r="J328" s="1661"/>
      <c r="K328" s="545">
        <f>'[3]55. Vũ Thị Kim Loan'!K47</f>
        <v>0</v>
      </c>
    </row>
    <row r="329" spans="1:11" s="534" customFormat="1" ht="50.25" hidden="1" customHeight="1" x14ac:dyDescent="0.25">
      <c r="A329" s="1662"/>
      <c r="B329" s="1660"/>
      <c r="C329" s="537" t="str">
        <f>'[3]55. Vũ Thị Kim Loan'!B48</f>
        <v>Hàng rào lưới B40</v>
      </c>
      <c r="D329" s="547" t="str">
        <f>'[3]55. Vũ Thị Kim Loan'!F48</f>
        <v>m2</v>
      </c>
      <c r="E329" s="539">
        <f>'[3]55. Vũ Thị Kim Loan'!H48</f>
        <v>40.5</v>
      </c>
      <c r="F329" s="540">
        <f>'[3]55. Vũ Thị Kim Loan'!G48</f>
        <v>101000</v>
      </c>
      <c r="G329" s="541">
        <f>'[3]55. Vũ Thị Kim Loan'!I48</f>
        <v>1</v>
      </c>
      <c r="H329" s="542">
        <f t="shared" si="10"/>
        <v>4090500</v>
      </c>
      <c r="I329" s="543"/>
      <c r="J329" s="1661"/>
      <c r="K329" s="545">
        <f>'[3]55. Vũ Thị Kim Loan'!K48</f>
        <v>0</v>
      </c>
    </row>
    <row r="330" spans="1:11" s="534" customFormat="1" ht="51.75" hidden="1" customHeight="1" x14ac:dyDescent="0.25">
      <c r="A330" s="1662"/>
      <c r="B330" s="1660"/>
      <c r="C330" s="537" t="str">
        <f>'[3]55. Vũ Thị Kim Loan'!B49</f>
        <v>Tường rào xây gạch cao</v>
      </c>
      <c r="D330" s="547" t="str">
        <f>'[3]55. Vũ Thị Kim Loan'!F49</f>
        <v>đồng/m2</v>
      </c>
      <c r="E330" s="539">
        <f>'[3]55. Vũ Thị Kim Loan'!H49</f>
        <v>5.4</v>
      </c>
      <c r="F330" s="540">
        <f>'[3]55. Vũ Thị Kim Loan'!G49</f>
        <v>382000</v>
      </c>
      <c r="G330" s="541">
        <f>'[3]55. Vũ Thị Kim Loan'!I49</f>
        <v>1</v>
      </c>
      <c r="H330" s="542">
        <f t="shared" si="10"/>
        <v>2062800</v>
      </c>
      <c r="I330" s="543"/>
      <c r="J330" s="1661"/>
      <c r="K330" s="545" t="str">
        <f>'[3]55. Vũ Thị Kim Loan'!K49</f>
        <v>áp Tường rào xây gạch hoặc xây gạch có khung lưới B40 (có tô, trát)</v>
      </c>
    </row>
    <row r="331" spans="1:11" s="534" customFormat="1" ht="54" hidden="1" customHeight="1" x14ac:dyDescent="0.25">
      <c r="A331" s="1662"/>
      <c r="B331" s="1660"/>
      <c r="C331" s="537" t="str">
        <f>'[3]55. Vũ Thị Kim Loan'!B50</f>
        <v>Bậc tam cấp xây gạch</v>
      </c>
      <c r="D331" s="547" t="str">
        <f>'[3]55. Vũ Thị Kim Loan'!F50</f>
        <v>m3</v>
      </c>
      <c r="E331" s="539">
        <f>'[3]55. Vũ Thị Kim Loan'!H50</f>
        <v>1.1199999999999999</v>
      </c>
      <c r="F331" s="540">
        <f>'[3]55. Vũ Thị Kim Loan'!G50</f>
        <v>1798000</v>
      </c>
      <c r="G331" s="541">
        <f>'[3]55. Vũ Thị Kim Loan'!I50</f>
        <v>1</v>
      </c>
      <c r="H331" s="542">
        <f t="shared" si="10"/>
        <v>2013760</v>
      </c>
      <c r="I331" s="543"/>
      <c r="J331" s="1661"/>
      <c r="K331" s="545">
        <f>'[3]55. Vũ Thị Kim Loan'!K50</f>
        <v>0</v>
      </c>
    </row>
    <row r="332" spans="1:11" s="534" customFormat="1" ht="52.5" hidden="1" customHeight="1" x14ac:dyDescent="0.25">
      <c r="A332" s="1662"/>
      <c r="B332" s="1660"/>
      <c r="C332" s="537" t="str">
        <f>'[3]55. Vũ Thị Kim Loan'!B51</f>
        <v>Bảng hiệu kiên cố</v>
      </c>
      <c r="D332" s="547" t="str">
        <f>'[3]55. Vũ Thị Kim Loan'!F51</f>
        <v>m2</v>
      </c>
      <c r="E332" s="539">
        <f>'[3]55. Vũ Thị Kim Loan'!H51</f>
        <v>29.799999999999997</v>
      </c>
      <c r="F332" s="540">
        <f>'[3]55. Vũ Thị Kim Loan'!G51</f>
        <v>720000</v>
      </c>
      <c r="G332" s="541">
        <f>'[3]55. Vũ Thị Kim Loan'!I51</f>
        <v>1</v>
      </c>
      <c r="H332" s="542">
        <f t="shared" si="10"/>
        <v>21456000</v>
      </c>
      <c r="I332" s="543"/>
      <c r="J332" s="1661"/>
      <c r="K332" s="545" t="str">
        <f>'[3]55. Vũ Thị Kim Loan'!K51</f>
        <v>áp bằng mái che</v>
      </c>
    </row>
    <row r="333" spans="1:11" s="534" customFormat="1" ht="47.25" hidden="1" customHeight="1" x14ac:dyDescent="0.25">
      <c r="A333" s="1662"/>
      <c r="B333" s="1660"/>
      <c r="C333" s="537" t="str">
        <f>'[3]55. Vũ Thị Kim Loan'!B52</f>
        <v>Bảng hiệu kiên cố</v>
      </c>
      <c r="D333" s="547" t="str">
        <f>'[3]55. Vũ Thị Kim Loan'!F52</f>
        <v>m2</v>
      </c>
      <c r="E333" s="539">
        <f>'[3]55. Vũ Thị Kim Loan'!H52</f>
        <v>43.2</v>
      </c>
      <c r="F333" s="540">
        <f>'[3]55. Vũ Thị Kim Loan'!G52</f>
        <v>720000</v>
      </c>
      <c r="G333" s="541">
        <f>'[3]55. Vũ Thị Kim Loan'!I52</f>
        <v>1</v>
      </c>
      <c r="H333" s="542">
        <f t="shared" si="10"/>
        <v>31104000</v>
      </c>
      <c r="I333" s="543"/>
      <c r="J333" s="1661"/>
      <c r="K333" s="545" t="str">
        <f>'[3]55. Vũ Thị Kim Loan'!K52</f>
        <v>áp bằng mái che</v>
      </c>
    </row>
    <row r="334" spans="1:11" s="534" customFormat="1" ht="47.25" hidden="1" customHeight="1" x14ac:dyDescent="0.25">
      <c r="A334" s="1662"/>
      <c r="B334" s="1660"/>
      <c r="C334" s="537" t="str">
        <f>'[3]55. Vũ Thị Kim Loan'!B53</f>
        <v>Tấm bê tông cốt thép</v>
      </c>
      <c r="D334" s="547" t="str">
        <f>'[3]55. Vũ Thị Kim Loan'!F53</f>
        <v>m3</v>
      </c>
      <c r="E334" s="539">
        <f>'[3]55. Vũ Thị Kim Loan'!H53</f>
        <v>3.9250000000000007E-2</v>
      </c>
      <c r="F334" s="540">
        <f>'[3]55. Vũ Thị Kim Loan'!G53</f>
        <v>4493000</v>
      </c>
      <c r="G334" s="541">
        <f>'[3]55. Vũ Thị Kim Loan'!I53</f>
        <v>1</v>
      </c>
      <c r="H334" s="542">
        <f t="shared" si="10"/>
        <v>176350</v>
      </c>
      <c r="I334" s="543"/>
      <c r="J334" s="1661"/>
      <c r="K334" s="545">
        <f>'[3]55. Vũ Thị Kim Loan'!K53</f>
        <v>0</v>
      </c>
    </row>
    <row r="335" spans="1:11" s="534" customFormat="1" ht="47.25" hidden="1" customHeight="1" x14ac:dyDescent="0.25">
      <c r="A335" s="1662"/>
      <c r="B335" s="1660"/>
      <c r="C335" s="537" t="str">
        <f>'[3]55. Vũ Thị Kim Loan'!B54</f>
        <v>Đồng hồ điện chính</v>
      </c>
      <c r="D335" s="547" t="str">
        <f>'[3]55. Vũ Thị Kim Loan'!F54</f>
        <v>cái</v>
      </c>
      <c r="E335" s="539">
        <f>'[3]55. Vũ Thị Kim Loan'!H54</f>
        <v>1</v>
      </c>
      <c r="F335" s="540">
        <f>'[3]55. Vũ Thị Kim Loan'!G54</f>
        <v>1500000</v>
      </c>
      <c r="G335" s="541">
        <f>'[3]55. Vũ Thị Kim Loan'!I54</f>
        <v>1</v>
      </c>
      <c r="H335" s="542">
        <f t="shared" si="10"/>
        <v>1500000</v>
      </c>
      <c r="I335" s="543"/>
      <c r="J335" s="1661"/>
      <c r="K335" s="545">
        <f>'[3]55. Vũ Thị Kim Loan'!K54</f>
        <v>0</v>
      </c>
    </row>
    <row r="336" spans="1:11" s="534" customFormat="1" ht="44.25" hidden="1" customHeight="1" x14ac:dyDescent="0.25">
      <c r="A336" s="1662"/>
      <c r="B336" s="1660"/>
      <c r="C336" s="537"/>
      <c r="D336" s="547"/>
      <c r="E336" s="539"/>
      <c r="F336" s="540"/>
      <c r="G336" s="541"/>
      <c r="H336" s="542"/>
      <c r="I336" s="543"/>
      <c r="J336" s="1661"/>
      <c r="K336" s="545"/>
    </row>
    <row r="337" spans="1:11" s="534" customFormat="1" ht="42" hidden="1" customHeight="1" x14ac:dyDescent="0.25">
      <c r="A337" s="1662">
        <v>56</v>
      </c>
      <c r="B337" s="1660" t="str">
        <f>'[3]56. Phạm Hải Hồ'!E8</f>
        <v>Ông Phạm Hải Hồ</v>
      </c>
      <c r="C337" s="549" t="str">
        <f>'[3]56. Phạm Hải Hồ'!B32</f>
        <v>Thửa 196 tờ 205</v>
      </c>
      <c r="D337" s="547"/>
      <c r="E337" s="539"/>
      <c r="F337" s="540"/>
      <c r="G337" s="541"/>
      <c r="H337" s="542"/>
      <c r="I337" s="543"/>
      <c r="J337" s="1661" t="str">
        <f>'[3]56. Phạm Hải Hồ'!A30</f>
        <v>III. NHÀ, VẬT KIẾN TRÚC: xây dựng năm 2024</v>
      </c>
      <c r="K337" s="545"/>
    </row>
    <row r="338" spans="1:11" s="534" customFormat="1" ht="51.75" hidden="1" customHeight="1" x14ac:dyDescent="0.25">
      <c r="A338" s="1662"/>
      <c r="B338" s="1660"/>
      <c r="C338" s="537" t="str">
        <f>'[3]56. Phạm Hải Hồ'!B33</f>
        <v>Giếng khoan Ф 140, ống chống nhựa</v>
      </c>
      <c r="D338" s="547" t="str">
        <f>'[3]56. Phạm Hải Hồ'!F33</f>
        <v>mét</v>
      </c>
      <c r="E338" s="539">
        <f>'[3]56. Phạm Hải Hồ'!H33</f>
        <v>13</v>
      </c>
      <c r="F338" s="540">
        <f>'[3]56. Phạm Hải Hồ'!G33</f>
        <v>864000</v>
      </c>
      <c r="G338" s="541">
        <f>'[3]56. Phạm Hải Hồ'!I33</f>
        <v>0.8</v>
      </c>
      <c r="H338" s="542">
        <f t="shared" ref="H338" si="11">ROUND(G338*F338*E338,)</f>
        <v>8985600</v>
      </c>
      <c r="I338" s="543"/>
      <c r="J338" s="1661"/>
      <c r="K338" s="545">
        <f>'[3]56. Phạm Hải Hồ'!K33</f>
        <v>0</v>
      </c>
    </row>
    <row r="339" spans="1:11" s="534" customFormat="1" ht="51.75" hidden="1" customHeight="1" x14ac:dyDescent="0.25">
      <c r="A339" s="1662"/>
      <c r="B339" s="1660"/>
      <c r="C339" s="549" t="str">
        <f>'[3]56. Phạm Hải Hồ'!B34</f>
        <v>Thửa 197 tờ 205</v>
      </c>
      <c r="D339" s="547"/>
      <c r="E339" s="539"/>
      <c r="F339" s="540"/>
      <c r="G339" s="541"/>
      <c r="H339" s="542"/>
      <c r="I339" s="543"/>
      <c r="J339" s="1661"/>
      <c r="K339" s="545"/>
    </row>
    <row r="340" spans="1:11" s="534" customFormat="1" ht="51.75" hidden="1" customHeight="1" x14ac:dyDescent="0.25">
      <c r="A340" s="1662"/>
      <c r="B340" s="1660"/>
      <c r="C340" s="537" t="str">
        <f>'[3]56. Phạm Hải Hồ'!B35</f>
        <v>Giếng khoan Ф 140, ống chống nhựa</v>
      </c>
      <c r="D340" s="547" t="str">
        <f>'[3]56. Phạm Hải Hồ'!F35</f>
        <v>mét</v>
      </c>
      <c r="E340" s="539">
        <f>'[3]56. Phạm Hải Hồ'!H35</f>
        <v>120</v>
      </c>
      <c r="F340" s="540">
        <f>'[3]56. Phạm Hải Hồ'!G35</f>
        <v>864000</v>
      </c>
      <c r="G340" s="541">
        <f>'[3]56. Phạm Hải Hồ'!I35</f>
        <v>0.8</v>
      </c>
      <c r="H340" s="542">
        <f t="shared" ref="H340:H346" si="12">ROUND(G340*F340*E340,)</f>
        <v>82944000</v>
      </c>
      <c r="I340" s="543"/>
      <c r="J340" s="1661"/>
      <c r="K340" s="545">
        <f>'[3]56. Phạm Hải Hồ'!K35</f>
        <v>0</v>
      </c>
    </row>
    <row r="341" spans="1:11" s="534" customFormat="1" ht="51.75" hidden="1" customHeight="1" x14ac:dyDescent="0.25">
      <c r="A341" s="1662"/>
      <c r="B341" s="1660"/>
      <c r="C341" s="537" t="str">
        <f>'[3]56. Phạm Hải Hồ'!B36</f>
        <v>Trụ sắt tráng kẽm D90 cao 6m</v>
      </c>
      <c r="D341" s="547" t="str">
        <f>'[3]56. Phạm Hải Hồ'!F36</f>
        <v>trụ</v>
      </c>
      <c r="E341" s="539">
        <f>'[3]56. Phạm Hải Hồ'!H36</f>
        <v>6</v>
      </c>
      <c r="F341" s="540">
        <f>'[3]56. Phạm Hải Hồ'!G36</f>
        <v>864000</v>
      </c>
      <c r="G341" s="541">
        <f>'[3]56. Phạm Hải Hồ'!I36</f>
        <v>0.8</v>
      </c>
      <c r="H341" s="542">
        <f t="shared" si="12"/>
        <v>4147200</v>
      </c>
      <c r="I341" s="543"/>
      <c r="J341" s="1661"/>
      <c r="K341" s="545" t="str">
        <f>'[3]56. Phạm Hải Hồ'!K36</f>
        <v>áp bằng trụ điện bằng ống sắt tráng kẽm D90</v>
      </c>
    </row>
    <row r="342" spans="1:11" s="534" customFormat="1" ht="195" hidden="1" customHeight="1" x14ac:dyDescent="0.25">
      <c r="A342" s="546">
        <v>57</v>
      </c>
      <c r="B342" s="536" t="str">
        <f>'[3]57. Đàm Công Thiện'!E8</f>
        <v>Ông Đàm Công Thiện và bà Nguyễn Kiều Dung</v>
      </c>
      <c r="C342" s="537" t="str">
        <f>'[3]57. Đàm Công Thiện'!B31</f>
        <v>Ống nhựa PVC D21</v>
      </c>
      <c r="D342" s="547" t="str">
        <f>'[3]57. Đàm Công Thiện'!F31</f>
        <v>m</v>
      </c>
      <c r="E342" s="539">
        <f>'[3]57. Đàm Công Thiện'!H31</f>
        <v>360</v>
      </c>
      <c r="F342" s="540">
        <f>'[3]57. Đàm Công Thiện'!G31</f>
        <v>7100</v>
      </c>
      <c r="G342" s="541">
        <f>'[3]57. Đàm Công Thiện'!I31</f>
        <v>0.8</v>
      </c>
      <c r="H342" s="542">
        <f t="shared" si="12"/>
        <v>2044800</v>
      </c>
      <c r="I342" s="543"/>
      <c r="J342" s="533" t="str">
        <f>'[3]57. Đàm Công Thiện'!A29</f>
        <v>III. NHÀ, VẬT KIẾN TRÚC: xây dựng năm 2025</v>
      </c>
      <c r="K342" s="545" t="str">
        <f>'[3]57. Đàm Công Thiện'!K31</f>
        <v>áp Ống nhựa uPVC D21x1.6mm
(922) Phụ lục 2- BÁO GIÁ VẬT LIỆU XÂY DỰNG TRÊN ĐỊA BÀN TỈNH ĐỒNG NAI THÁNG 1, THÁNG 2 NĂM 2026</v>
      </c>
    </row>
    <row r="343" spans="1:11" s="534" customFormat="1" ht="85.5" hidden="1" customHeight="1" x14ac:dyDescent="0.25">
      <c r="A343" s="1666">
        <v>58</v>
      </c>
      <c r="B343" s="1669" t="str">
        <f>'[3]58. Nguyễn Thị Lãnh'!E8</f>
        <v>Bà Nguyễn Thị Lãnh</v>
      </c>
      <c r="C343" s="537" t="str">
        <f>'[3]58. Nguyễn Thị Lãnh'!B31</f>
        <v>Ống nhựa PVC D21</v>
      </c>
      <c r="D343" s="547" t="str">
        <f>'[3]58. Nguyễn Thị Lãnh'!F31</f>
        <v>m</v>
      </c>
      <c r="E343" s="539">
        <f>'[3]58. Nguyễn Thị Lãnh'!H31</f>
        <v>595</v>
      </c>
      <c r="F343" s="540">
        <f>'[3]58. Nguyễn Thị Lãnh'!G31</f>
        <v>7100</v>
      </c>
      <c r="G343" s="541">
        <f>'[3]58. Nguyễn Thị Lãnh'!I31</f>
        <v>1</v>
      </c>
      <c r="H343" s="542">
        <f t="shared" si="12"/>
        <v>4224500</v>
      </c>
      <c r="I343" s="543"/>
      <c r="J343" s="1672" t="str">
        <f>'[3]58. Nguyễn Thị Lãnh'!A29</f>
        <v>III. NHÀ, VẬT KIẾN TRÚC: xây dựng năm 2012</v>
      </c>
      <c r="K343" s="545" t="str">
        <f>'[3]58. Nguyễn Thị Lãnh'!K31</f>
        <v>áp Ống nhựa uPVC D21x1.6mm
(922) Phụ lục 2- BÁO GIÁ VẬT LIỆU XÂY DỰNG TRÊN ĐỊA BÀN TỈNH ĐỒNG NAI THÁNG 1, THÁNG 2 NĂM 2026</v>
      </c>
    </row>
    <row r="344" spans="1:11" s="534" customFormat="1" ht="57" hidden="1" customHeight="1" x14ac:dyDescent="0.25">
      <c r="A344" s="1667"/>
      <c r="B344" s="1670"/>
      <c r="C344" s="537" t="str">
        <f>'[3]58. Nguyễn Thị Lãnh'!B32</f>
        <v>Trụ sắt tráng kẽm D42 cao 6m</v>
      </c>
      <c r="D344" s="547" t="str">
        <f>'[3]58. Nguyễn Thị Lãnh'!F32</f>
        <v>trụ</v>
      </c>
      <c r="E344" s="539">
        <f>'[3]58. Nguyễn Thị Lãnh'!H32</f>
        <v>4</v>
      </c>
      <c r="F344" s="540">
        <f>'[3]58. Nguyễn Thị Lãnh'!G32</f>
        <v>403200</v>
      </c>
      <c r="G344" s="541">
        <f>'[3]58. Nguyễn Thị Lãnh'!I32</f>
        <v>1</v>
      </c>
      <c r="H344" s="542">
        <f t="shared" si="12"/>
        <v>1612800</v>
      </c>
      <c r="I344" s="543"/>
      <c r="J344" s="1673"/>
      <c r="K344" s="545" t="str">
        <f>'[3]58. Nguyễn Thị Lãnh'!K32</f>
        <v>tính tam suất trụ điện bằng ống sắt tráng kẽm D90</v>
      </c>
    </row>
    <row r="345" spans="1:11" s="534" customFormat="1" ht="89.25" hidden="1" customHeight="1" x14ac:dyDescent="0.25">
      <c r="A345" s="1667"/>
      <c r="B345" s="1670"/>
      <c r="C345" s="537" t="str">
        <f>'[3]58. Nguyễn Thị Lãnh'!B33</f>
        <v>Giếng khoan Ф 140, ống chống nhựa</v>
      </c>
      <c r="D345" s="547" t="str">
        <f>'[3]58. Nguyễn Thị Lãnh'!F33</f>
        <v>mét</v>
      </c>
      <c r="E345" s="539">
        <f>'[3]58. Nguyễn Thị Lãnh'!H33</f>
        <v>70</v>
      </c>
      <c r="F345" s="540">
        <f>'[3]58. Nguyễn Thị Lãnh'!G33</f>
        <v>864000</v>
      </c>
      <c r="G345" s="541">
        <f>'[3]58. Nguyễn Thị Lãnh'!I33</f>
        <v>1</v>
      </c>
      <c r="H345" s="542">
        <f t="shared" si="12"/>
        <v>60480000</v>
      </c>
      <c r="I345" s="543"/>
      <c r="J345" s="1673"/>
      <c r="K345" s="545">
        <f>'[3]58. Nguyễn Thị Lãnh'!K33</f>
        <v>0</v>
      </c>
    </row>
    <row r="346" spans="1:11" s="534" customFormat="1" ht="132.75" hidden="1" customHeight="1" x14ac:dyDescent="0.25">
      <c r="A346" s="1668"/>
      <c r="B346" s="1671"/>
      <c r="C346" s="537" t="str">
        <f>'[3]58. Nguyễn Thị Lãnh'!B34</f>
        <v>Dây điện D 2.5 lõi thép</v>
      </c>
      <c r="D346" s="547" t="str">
        <f>'[3]58. Nguyễn Thị Lãnh'!F34</f>
        <v>m</v>
      </c>
      <c r="E346" s="539">
        <f>'[3]58. Nguyễn Thị Lãnh'!H34</f>
        <v>172</v>
      </c>
      <c r="F346" s="540">
        <f>'[3]58. Nguyễn Thị Lãnh'!G34</f>
        <v>29150</v>
      </c>
      <c r="G346" s="541">
        <f>'[3]58. Nguyễn Thị Lãnh'!I34</f>
        <v>1</v>
      </c>
      <c r="H346" s="542">
        <f t="shared" si="12"/>
        <v>5013800</v>
      </c>
      <c r="I346" s="543"/>
      <c r="J346" s="1674"/>
      <c r="K346" s="545" t="str">
        <f>'[3]58. Nguyễn Thị Lãnh'!K34</f>
        <v>áp Dây điện VCmt 3x2.5mm2 300/500V
(492) Phụ lục 2- BÁO GIÁ VẬT LIỆU XÂY DỰNG TRÊN ĐỊA BÀN TỈNH ĐỒNG NAI THÁNG 1, THÁNG 2 NĂM 2026</v>
      </c>
    </row>
    <row r="347" spans="1:11" s="534" customFormat="1" ht="73.5" hidden="1" customHeight="1" x14ac:dyDescent="0.25">
      <c r="A347" s="546">
        <v>59</v>
      </c>
      <c r="B347" s="536" t="str">
        <f>'[3]59. Bùi Quốc Tân'!E8</f>
        <v>Ông Bùi Quốc Tân</v>
      </c>
      <c r="C347" s="537"/>
      <c r="D347" s="538"/>
      <c r="E347" s="539"/>
      <c r="F347" s="540"/>
      <c r="G347" s="541"/>
      <c r="H347" s="542"/>
      <c r="I347" s="543"/>
      <c r="J347" s="533"/>
      <c r="K347" s="544" t="s">
        <v>10338</v>
      </c>
    </row>
    <row r="348" spans="1:11" s="534" customFormat="1" ht="55.5" hidden="1" customHeight="1" x14ac:dyDescent="0.25">
      <c r="A348" s="1662">
        <v>60</v>
      </c>
      <c r="B348" s="1660" t="str">
        <f>'[3]60. Trần Thị Hồng Oanh'!E8</f>
        <v>Bà Trần Thị Hồng Oanh</v>
      </c>
      <c r="C348" s="537" t="str">
        <f>'[3]60. Trần Thị Hồng Oanh'!B37</f>
        <v>Nhà 01 tầng kết cấu loại 3</v>
      </c>
      <c r="D348" s="547" t="str">
        <f>'[3]60. Trần Thị Hồng Oanh'!F37</f>
        <v>đồng/m2
 sàn</v>
      </c>
      <c r="E348" s="539">
        <f>'[3]60. Trần Thị Hồng Oanh'!H37</f>
        <v>75.450599999999994</v>
      </c>
      <c r="F348" s="540">
        <f>'[3]60. Trần Thị Hồng Oanh'!G37</f>
        <v>3489000</v>
      </c>
      <c r="G348" s="541">
        <f>'[3]60. Trần Thị Hồng Oanh'!I37</f>
        <v>1</v>
      </c>
      <c r="H348" s="542">
        <f t="shared" ref="H348:H377" si="13">ROUND(G348*F348*E348,)</f>
        <v>263247143</v>
      </c>
      <c r="I348" s="543"/>
      <c r="J348" s="1661" t="str">
        <f>'[3]60. Trần Thị Hồng Oanh'!A35</f>
        <v>IV. NHÀ, VẬT KIẾN TRÚC: xây dựng năm 2021</v>
      </c>
      <c r="K348" s="545">
        <f>'[3]60. Trần Thị Hồng Oanh'!K37</f>
        <v>0</v>
      </c>
    </row>
    <row r="349" spans="1:11" s="534" customFormat="1" ht="55.5" hidden="1" customHeight="1" x14ac:dyDescent="0.25">
      <c r="A349" s="1662"/>
      <c r="B349" s="1660"/>
      <c r="C349" s="537" t="str">
        <f>'[3]60. Trần Thị Hồng Oanh'!B38</f>
        <v>Mái che: mái tôn, khung cột sắt</v>
      </c>
      <c r="D349" s="547" t="str">
        <f>'[3]60. Trần Thị Hồng Oanh'!F38</f>
        <v>m2</v>
      </c>
      <c r="E349" s="539">
        <f>'[3]60. Trần Thị Hồng Oanh'!H38</f>
        <v>16.6494</v>
      </c>
      <c r="F349" s="540">
        <f>'[3]60. Trần Thị Hồng Oanh'!G38</f>
        <v>720000</v>
      </c>
      <c r="G349" s="541">
        <f>'[3]60. Trần Thị Hồng Oanh'!I38</f>
        <v>1</v>
      </c>
      <c r="H349" s="542">
        <f t="shared" si="13"/>
        <v>11987568</v>
      </c>
      <c r="I349" s="543"/>
      <c r="J349" s="1661"/>
      <c r="K349" s="545">
        <f>'[3]60. Trần Thị Hồng Oanh'!K38</f>
        <v>0</v>
      </c>
    </row>
    <row r="350" spans="1:11" s="534" customFormat="1" ht="55.5" hidden="1" customHeight="1" x14ac:dyDescent="0.25">
      <c r="A350" s="1662"/>
      <c r="B350" s="1660"/>
      <c r="C350" s="537" t="str">
        <f>'[3]60. Trần Thị Hồng Oanh'!B40</f>
        <v>Nền lát gạch ceramic</v>
      </c>
      <c r="D350" s="547" t="str">
        <f>'[3]60. Trần Thị Hồng Oanh'!F40</f>
        <v>m2</v>
      </c>
      <c r="E350" s="539">
        <f>'[3]60. Trần Thị Hồng Oanh'!H40</f>
        <v>16.6494</v>
      </c>
      <c r="F350" s="540">
        <f>'[3]60. Trần Thị Hồng Oanh'!G40</f>
        <v>202000</v>
      </c>
      <c r="G350" s="541">
        <f>'[3]60. Trần Thị Hồng Oanh'!I40</f>
        <v>1</v>
      </c>
      <c r="H350" s="542">
        <f t="shared" si="13"/>
        <v>3363179</v>
      </c>
      <c r="I350" s="543"/>
      <c r="J350" s="1661"/>
      <c r="K350" s="545">
        <f>'[3]60. Trần Thị Hồng Oanh'!K40</f>
        <v>0</v>
      </c>
    </row>
    <row r="351" spans="1:11" s="534" customFormat="1" ht="60" hidden="1" customHeight="1" x14ac:dyDescent="0.25">
      <c r="A351" s="1662"/>
      <c r="B351" s="1660"/>
      <c r="C351" s="537" t="str">
        <f>'[3]60. Trần Thị Hồng Oanh'!B42</f>
        <v>Tam cấp xây gạch</v>
      </c>
      <c r="D351" s="547" t="str">
        <f>'[3]60. Trần Thị Hồng Oanh'!F42</f>
        <v>m3</v>
      </c>
      <c r="E351" s="539">
        <f>'[3]60. Trần Thị Hồng Oanh'!H42</f>
        <v>0.33599999999999997</v>
      </c>
      <c r="F351" s="540">
        <f>'[3]60. Trần Thị Hồng Oanh'!G42</f>
        <v>1798000</v>
      </c>
      <c r="G351" s="541">
        <f>'[3]60. Trần Thị Hồng Oanh'!I42</f>
        <v>0.8</v>
      </c>
      <c r="H351" s="542">
        <f t="shared" si="13"/>
        <v>483302</v>
      </c>
      <c r="I351" s="543"/>
      <c r="J351" s="1661"/>
      <c r="K351" s="545" t="str">
        <f>'[3]60. Trần Thị Hồng Oanh'!K42</f>
        <v>áp bằng các loại TS có kết cấu = gạch xây tô, xây đá</v>
      </c>
    </row>
    <row r="352" spans="1:11" s="534" customFormat="1" ht="58.5" hidden="1" customHeight="1" x14ac:dyDescent="0.25">
      <c r="A352" s="1662"/>
      <c r="B352" s="1660"/>
      <c r="C352" s="537" t="str">
        <f>'[3]60. Trần Thị Hồng Oanh'!B43</f>
        <v>Nền xi măng dày 10cm</v>
      </c>
      <c r="D352" s="547" t="str">
        <f>'[3]60. Trần Thị Hồng Oanh'!F43</f>
        <v>m2</v>
      </c>
      <c r="E352" s="539">
        <f>'[3]60. Trần Thị Hồng Oanh'!H43</f>
        <v>7.2</v>
      </c>
      <c r="F352" s="540">
        <f>'[3]60. Trần Thị Hồng Oanh'!G43</f>
        <v>160000</v>
      </c>
      <c r="G352" s="541">
        <f>'[3]60. Trần Thị Hồng Oanh'!I43</f>
        <v>0.8</v>
      </c>
      <c r="H352" s="542">
        <f t="shared" si="13"/>
        <v>921600</v>
      </c>
      <c r="I352" s="543"/>
      <c r="J352" s="1661"/>
      <c r="K352" s="545" t="str">
        <f>'[3]60. Trần Thị Hồng Oanh'!K43</f>
        <v>tính tam suất Nền ciment dày 5cm</v>
      </c>
    </row>
    <row r="353" spans="1:11" s="534" customFormat="1" ht="135.75" hidden="1" customHeight="1" x14ac:dyDescent="0.25">
      <c r="A353" s="1662"/>
      <c r="B353" s="1660"/>
      <c r="C353" s="537" t="str">
        <f>'[3]60. Trần Thị Hồng Oanh'!B44</f>
        <v>Ống nhựa PVC D34</v>
      </c>
      <c r="D353" s="547" t="str">
        <f>'[3]60. Trần Thị Hồng Oanh'!F44</f>
        <v>m</v>
      </c>
      <c r="E353" s="539">
        <f>'[3]60. Trần Thị Hồng Oanh'!H44</f>
        <v>30</v>
      </c>
      <c r="F353" s="540">
        <f>'[3]60. Trần Thị Hồng Oanh'!G44</f>
        <v>14200</v>
      </c>
      <c r="G353" s="541">
        <f>'[3]60. Trần Thị Hồng Oanh'!I44</f>
        <v>0.8</v>
      </c>
      <c r="H353" s="542">
        <f t="shared" si="13"/>
        <v>340800</v>
      </c>
      <c r="I353" s="543"/>
      <c r="J353" s="1661"/>
      <c r="K353" s="545" t="str">
        <f>'[3]60. Trần Thị Hồng Oanh'!K44</f>
        <v>áp Ống nhựa uPVC D34x2.0mm
(924) Phụ lục 2- BÁO GIÁ VẬT LIỆU XÂY DỰNG TRÊN ĐỊA BÀN TỈNH ĐỒNG NAI THÁNG 1, THÁNG 2 NĂM 2026</v>
      </c>
    </row>
    <row r="354" spans="1:11" s="534" customFormat="1" ht="96.75" hidden="1" customHeight="1" x14ac:dyDescent="0.25">
      <c r="A354" s="1662"/>
      <c r="B354" s="1660"/>
      <c r="C354" s="537" t="str">
        <f>'[3]60. Trần Thị Hồng Oanh'!B45</f>
        <v xml:space="preserve">Bồn Nước inox 700L </v>
      </c>
      <c r="D354" s="547" t="str">
        <f>'[3]60. Trần Thị Hồng Oanh'!F45</f>
        <v>bồn</v>
      </c>
      <c r="E354" s="539">
        <f>'[3]60. Trần Thị Hồng Oanh'!H45</f>
        <v>1</v>
      </c>
      <c r="F354" s="540">
        <f>'[3]60. Trần Thị Hồng Oanh'!G45</f>
        <v>3430000</v>
      </c>
      <c r="G354" s="541">
        <f>'[3]60. Trần Thị Hồng Oanh'!I45</f>
        <v>0.8</v>
      </c>
      <c r="H354" s="542">
        <f t="shared" si="13"/>
        <v>2744000</v>
      </c>
      <c r="I354" s="543"/>
      <c r="J354" s="1661"/>
      <c r="K354" s="545" t="str">
        <f>'[3]60. Trần Thị Hồng Oanh'!K45</f>
        <v>tham khảo giá thị trường https://www.tdm.vn/bon-nuoc-inox-dai-thanh-700l-ngang.html</v>
      </c>
    </row>
    <row r="355" spans="1:11" s="534" customFormat="1" ht="78.75" hidden="1" customHeight="1" x14ac:dyDescent="0.25">
      <c r="A355" s="1662"/>
      <c r="B355" s="1660"/>
      <c r="C355" s="537" t="str">
        <f>'[3]60. Trần Thị Hồng Oanh'!B46</f>
        <v>Nền bê tông không cốt thép dày 0,1m</v>
      </c>
      <c r="D355" s="547" t="str">
        <f>'[3]60. Trần Thị Hồng Oanh'!F46</f>
        <v>m3</v>
      </c>
      <c r="E355" s="539">
        <f>'[3]60. Trần Thị Hồng Oanh'!H46</f>
        <v>1.03</v>
      </c>
      <c r="F355" s="540">
        <f>'[3]60. Trần Thị Hồng Oanh'!G46</f>
        <v>2246000</v>
      </c>
      <c r="G355" s="541">
        <f>'[3]60. Trần Thị Hồng Oanh'!I46</f>
        <v>0.8</v>
      </c>
      <c r="H355" s="542">
        <f t="shared" si="13"/>
        <v>1850704</v>
      </c>
      <c r="I355" s="543"/>
      <c r="J355" s="1661"/>
      <c r="K355" s="545">
        <f>'[3]60. Trần Thị Hồng Oanh'!K46</f>
        <v>0</v>
      </c>
    </row>
    <row r="356" spans="1:11" s="534" customFormat="1" ht="78.75" hidden="1" customHeight="1" x14ac:dyDescent="0.25">
      <c r="A356" s="1662"/>
      <c r="B356" s="1660"/>
      <c r="C356" s="537" t="str">
        <f>'[3]60. Trần Thị Hồng Oanh'!B47</f>
        <v>Hầm chứa nước xây gạch, lát đáy, có nắp đậy</v>
      </c>
      <c r="D356" s="547" t="str">
        <f>'[3]60. Trần Thị Hồng Oanh'!F47</f>
        <v>m3</v>
      </c>
      <c r="E356" s="539">
        <f>'[3]60. Trần Thị Hồng Oanh'!H47</f>
        <v>20</v>
      </c>
      <c r="F356" s="540">
        <f>'[3]60. Trần Thị Hồng Oanh'!G47</f>
        <v>576000</v>
      </c>
      <c r="G356" s="541">
        <f>'[3]60. Trần Thị Hồng Oanh'!I47</f>
        <v>0.8</v>
      </c>
      <c r="H356" s="542">
        <f t="shared" si="13"/>
        <v>9216000</v>
      </c>
      <c r="I356" s="543"/>
      <c r="J356" s="1661"/>
      <c r="K356" s="545" t="str">
        <f>'[3]60. Trần Thị Hồng Oanh'!K47</f>
        <v>áp bằng Hồ chứa (hố phân, hầm cầu...) xây gạch, lát đáy</v>
      </c>
    </row>
    <row r="357" spans="1:11" s="534" customFormat="1" ht="51.75" hidden="1" customHeight="1" x14ac:dyDescent="0.25">
      <c r="A357" s="1662"/>
      <c r="B357" s="1660"/>
      <c r="C357" s="537" t="str">
        <f>'[3]60. Trần Thị Hồng Oanh'!B48</f>
        <v>Bờ kè xây gạch</v>
      </c>
      <c r="D357" s="547" t="str">
        <f>'[3]60. Trần Thị Hồng Oanh'!F48</f>
        <v>m3</v>
      </c>
      <c r="E357" s="539">
        <f>'[3]60. Trần Thị Hồng Oanh'!H48</f>
        <v>0.97600000000000009</v>
      </c>
      <c r="F357" s="540">
        <f>'[3]60. Trần Thị Hồng Oanh'!G48</f>
        <v>1798000</v>
      </c>
      <c r="G357" s="541">
        <f>'[3]60. Trần Thị Hồng Oanh'!I48</f>
        <v>0.8</v>
      </c>
      <c r="H357" s="542">
        <f t="shared" si="13"/>
        <v>1403878</v>
      </c>
      <c r="I357" s="543"/>
      <c r="J357" s="1661"/>
      <c r="K357" s="545">
        <f>'[3]60. Trần Thị Hồng Oanh'!K48</f>
        <v>0</v>
      </c>
    </row>
    <row r="358" spans="1:11" s="534" customFormat="1" ht="54" hidden="1" customHeight="1" x14ac:dyDescent="0.25">
      <c r="A358" s="1662"/>
      <c r="B358" s="1660"/>
      <c r="C358" s="537" t="str">
        <f>'[3]60. Trần Thị Hồng Oanh'!B49</f>
        <v>Đồng hồ điện chính</v>
      </c>
      <c r="D358" s="547" t="str">
        <f>'[3]60. Trần Thị Hồng Oanh'!F49</f>
        <v>cái</v>
      </c>
      <c r="E358" s="539">
        <f>'[3]60. Trần Thị Hồng Oanh'!H49</f>
        <v>1</v>
      </c>
      <c r="F358" s="540">
        <f>'[3]60. Trần Thị Hồng Oanh'!G49</f>
        <v>1500000</v>
      </c>
      <c r="G358" s="541">
        <f>'[3]60. Trần Thị Hồng Oanh'!I49</f>
        <v>0.8</v>
      </c>
      <c r="H358" s="542">
        <f t="shared" si="13"/>
        <v>1200000</v>
      </c>
      <c r="I358" s="543"/>
      <c r="J358" s="1661"/>
      <c r="K358" s="545">
        <f>'[3]60. Trần Thị Hồng Oanh'!K49</f>
        <v>0</v>
      </c>
    </row>
    <row r="359" spans="1:11" s="534" customFormat="1" ht="55.5" hidden="1" customHeight="1" x14ac:dyDescent="0.25">
      <c r="A359" s="1662">
        <v>61</v>
      </c>
      <c r="B359" s="1660" t="str">
        <f>'[3]61 huỳnh ngọc luận'!E8</f>
        <v>Ông Huỳnh Ngọc Luận - Tài sản xây dựng trên đất của ông Huỳnh Ngọc Linh (thửa 105 tờ 193)</v>
      </c>
      <c r="C359" s="537" t="str">
        <f>'[3]61 huỳnh ngọc luận'!B35</f>
        <v>Nhà 01 tầng kết cấu loại 3</v>
      </c>
      <c r="D359" s="547" t="str">
        <f>'[3]61 huỳnh ngọc luận'!F35</f>
        <v>đồng/m2
 sàn</v>
      </c>
      <c r="E359" s="539">
        <f>'[3]61 huỳnh ngọc luận'!H35</f>
        <v>75.389999999999986</v>
      </c>
      <c r="F359" s="540">
        <f>'[3]61 huỳnh ngọc luận'!G35</f>
        <v>3489000</v>
      </c>
      <c r="G359" s="541">
        <f>'[3]61 huỳnh ngọc luận'!I35</f>
        <v>1</v>
      </c>
      <c r="H359" s="542">
        <f t="shared" si="13"/>
        <v>263035710</v>
      </c>
      <c r="I359" s="543"/>
      <c r="J359" s="1661" t="str">
        <f>'[3]61 huỳnh ngọc luận'!A33</f>
        <v>I. NHÀ, VẬT KIẾN TRÚC: xây dựng năm 2007</v>
      </c>
      <c r="K359" s="545">
        <f>'[3]61 huỳnh ngọc luận'!K35</f>
        <v>0</v>
      </c>
    </row>
    <row r="360" spans="1:11" s="534" customFormat="1" ht="55.5" hidden="1" customHeight="1" x14ac:dyDescent="0.25">
      <c r="A360" s="1662"/>
      <c r="B360" s="1660"/>
      <c r="C360" s="537" t="str">
        <f>'[3]61 huỳnh ngọc luận'!B36</f>
        <v>Nhà bán kiên cố</v>
      </c>
      <c r="D360" s="547" t="str">
        <f>'[3]61 huỳnh ngọc luận'!F36</f>
        <v>đồng/m2
 sàn</v>
      </c>
      <c r="E360" s="539">
        <f>'[3]61 huỳnh ngọc luận'!H36</f>
        <v>20.5</v>
      </c>
      <c r="F360" s="540">
        <f>'[3]61 huỳnh ngọc luận'!G36</f>
        <v>1854000</v>
      </c>
      <c r="G360" s="541">
        <f>'[3]61 huỳnh ngọc luận'!I36</f>
        <v>1</v>
      </c>
      <c r="H360" s="542">
        <f t="shared" si="13"/>
        <v>38007000</v>
      </c>
      <c r="I360" s="543"/>
      <c r="J360" s="1661"/>
      <c r="K360" s="545">
        <f>'[3]61 huỳnh ngọc luận'!K36</f>
        <v>0</v>
      </c>
    </row>
    <row r="361" spans="1:11" s="534" customFormat="1" ht="55.5" hidden="1" customHeight="1" x14ac:dyDescent="0.25">
      <c r="A361" s="1662"/>
      <c r="B361" s="1660"/>
      <c r="C361" s="537" t="str">
        <f>'[3]61 huỳnh ngọc luận'!B37</f>
        <v>Đồng hồ điện chính</v>
      </c>
      <c r="D361" s="547" t="str">
        <f>'[3]61 huỳnh ngọc luận'!F37</f>
        <v>cái</v>
      </c>
      <c r="E361" s="539">
        <f>'[3]61 huỳnh ngọc luận'!H37</f>
        <v>1</v>
      </c>
      <c r="F361" s="540">
        <f>'[3]61 huỳnh ngọc luận'!G37</f>
        <v>1500000</v>
      </c>
      <c r="G361" s="541">
        <f>'[3]61 huỳnh ngọc luận'!I37</f>
        <v>1</v>
      </c>
      <c r="H361" s="542">
        <f t="shared" si="13"/>
        <v>1500000</v>
      </c>
      <c r="I361" s="543"/>
      <c r="J361" s="1661"/>
      <c r="K361" s="545">
        <f>'[3]61 huỳnh ngọc luận'!K37</f>
        <v>0</v>
      </c>
    </row>
    <row r="362" spans="1:11" s="534" customFormat="1" ht="60" hidden="1" customHeight="1" x14ac:dyDescent="0.25">
      <c r="A362" s="1662"/>
      <c r="B362" s="1660"/>
      <c r="C362" s="537" t="str">
        <f>'[3]61 huỳnh ngọc luận'!B38</f>
        <v>Mái che: mái tôn, khung cột sắt</v>
      </c>
      <c r="D362" s="547" t="str">
        <f>'[3]61 huỳnh ngọc luận'!F38</f>
        <v>m2</v>
      </c>
      <c r="E362" s="539">
        <f>'[3]61 huỳnh ngọc luận'!H38</f>
        <v>34.51</v>
      </c>
      <c r="F362" s="540">
        <f>'[3]61 huỳnh ngọc luận'!G38</f>
        <v>720000</v>
      </c>
      <c r="G362" s="541">
        <f>'[3]61 huỳnh ngọc luận'!I38</f>
        <v>1</v>
      </c>
      <c r="H362" s="542">
        <f t="shared" si="13"/>
        <v>24847200</v>
      </c>
      <c r="I362" s="543"/>
      <c r="J362" s="1661"/>
      <c r="K362" s="545">
        <f>'[3]61 huỳnh ngọc luận'!K38</f>
        <v>0</v>
      </c>
    </row>
    <row r="363" spans="1:11" s="534" customFormat="1" ht="58.5" hidden="1" customHeight="1" x14ac:dyDescent="0.25">
      <c r="A363" s="1662"/>
      <c r="B363" s="1660"/>
      <c r="C363" s="537" t="str">
        <f>'[3]61 huỳnh ngọc luận'!B39</f>
        <v>Bậc tam cấp xây gạch</v>
      </c>
      <c r="D363" s="547" t="str">
        <f>'[3]61 huỳnh ngọc luận'!F39</f>
        <v>m3</v>
      </c>
      <c r="E363" s="539">
        <f>'[3]61 huỳnh ngọc luận'!H39</f>
        <v>2.3389999999999995</v>
      </c>
      <c r="F363" s="540">
        <f>'[3]61 huỳnh ngọc luận'!G39</f>
        <v>1798000</v>
      </c>
      <c r="G363" s="541">
        <f>'[3]61 huỳnh ngọc luận'!I39</f>
        <v>1</v>
      </c>
      <c r="H363" s="542">
        <f t="shared" si="13"/>
        <v>4205522</v>
      </c>
      <c r="I363" s="543"/>
      <c r="J363" s="1661"/>
      <c r="K363" s="545">
        <f>'[3]61 huỳnh ngọc luận'!K39</f>
        <v>0</v>
      </c>
    </row>
    <row r="364" spans="1:11" s="534" customFormat="1" ht="74.25" hidden="1" customHeight="1" x14ac:dyDescent="0.25">
      <c r="A364" s="1662"/>
      <c r="B364" s="1660"/>
      <c r="C364" s="537" t="str">
        <f>'[3]61 huỳnh ngọc luận'!B40</f>
        <v xml:space="preserve"> Giếng đào thủ công (đất khó đào, có đá)  Ф1m</v>
      </c>
      <c r="D364" s="547" t="str">
        <f>'[3]61 huỳnh ngọc luận'!F40</f>
        <v>mét</v>
      </c>
      <c r="E364" s="539">
        <f>'[3]61 huỳnh ngọc luận'!H40</f>
        <v>9</v>
      </c>
      <c r="F364" s="540">
        <f>'[3]61 huỳnh ngọc luận'!G40</f>
        <v>382000</v>
      </c>
      <c r="G364" s="541">
        <f>'[3]61 huỳnh ngọc luận'!I40</f>
        <v>1</v>
      </c>
      <c r="H364" s="542">
        <f t="shared" si="13"/>
        <v>3438000</v>
      </c>
      <c r="I364" s="543"/>
      <c r="J364" s="1661"/>
      <c r="K364" s="545">
        <f>'[3]61 huỳnh ngọc luận'!K40</f>
        <v>0</v>
      </c>
    </row>
    <row r="365" spans="1:11" s="534" customFormat="1" ht="81.75" hidden="1" customHeight="1" x14ac:dyDescent="0.25">
      <c r="A365" s="1662"/>
      <c r="B365" s="1660"/>
      <c r="C365" s="537" t="str">
        <f>'[3]61 huỳnh ngọc luận'!B41</f>
        <v>2.Giếng sâu trên 10 mét thì mét thứ 10 trở đi được tính thêm 50% mức giá trên</v>
      </c>
      <c r="D365" s="547" t="str">
        <f>'[3]61 huỳnh ngọc luận'!F41</f>
        <v>mét</v>
      </c>
      <c r="E365" s="539">
        <f>'[3]61 huỳnh ngọc luận'!H41</f>
        <v>4</v>
      </c>
      <c r="F365" s="540">
        <f>'[3]61 huỳnh ngọc luận'!G41</f>
        <v>573000</v>
      </c>
      <c r="G365" s="541">
        <f>'[3]61 huỳnh ngọc luận'!I41</f>
        <v>1</v>
      </c>
      <c r="H365" s="542">
        <f t="shared" si="13"/>
        <v>2292000</v>
      </c>
      <c r="I365" s="543"/>
      <c r="J365" s="1661"/>
      <c r="K365" s="545">
        <f>'[3]61 huỳnh ngọc luận'!K41</f>
        <v>0</v>
      </c>
    </row>
    <row r="366" spans="1:11" s="534" customFormat="1" ht="78.75" hidden="1" customHeight="1" x14ac:dyDescent="0.25">
      <c r="A366" s="1662"/>
      <c r="B366" s="1660"/>
      <c r="C366" s="537" t="str">
        <f>'[3]61 huỳnh ngọc luận'!B42</f>
        <v>Thả ống ciment 1m Ø1m</v>
      </c>
      <c r="D366" s="547" t="str">
        <f>'[3]61 huỳnh ngọc luận'!F42</f>
        <v>cái</v>
      </c>
      <c r="E366" s="539">
        <f>'[3]61 huỳnh ngọc luận'!H42</f>
        <v>13</v>
      </c>
      <c r="F366" s="540">
        <f>'[3]61 huỳnh ngọc luận'!G42</f>
        <v>432000</v>
      </c>
      <c r="G366" s="541">
        <f>'[3]61 huỳnh ngọc luận'!I42</f>
        <v>1</v>
      </c>
      <c r="H366" s="542">
        <f t="shared" si="13"/>
        <v>5616000</v>
      </c>
      <c r="I366" s="543"/>
      <c r="J366" s="1661"/>
      <c r="K366" s="545">
        <f>'[3]61 huỳnh ngọc luận'!K42</f>
        <v>0</v>
      </c>
    </row>
    <row r="367" spans="1:11" s="534" customFormat="1" ht="78.75" hidden="1" customHeight="1" x14ac:dyDescent="0.25">
      <c r="A367" s="1662"/>
      <c r="B367" s="1660"/>
      <c r="C367" s="537" t="str">
        <f>'[3]61 huỳnh ngọc luận'!B43</f>
        <v>Nền xi măng dày 5cm</v>
      </c>
      <c r="D367" s="547" t="str">
        <f>'[3]61 huỳnh ngọc luận'!F43</f>
        <v>m2</v>
      </c>
      <c r="E367" s="539">
        <f>'[3]61 huỳnh ngọc luận'!H43</f>
        <v>12.65</v>
      </c>
      <c r="F367" s="540">
        <f>'[3]61 huỳnh ngọc luận'!G43</f>
        <v>80000</v>
      </c>
      <c r="G367" s="541">
        <f>'[3]61 huỳnh ngọc luận'!I43</f>
        <v>1</v>
      </c>
      <c r="H367" s="542">
        <f t="shared" si="13"/>
        <v>1012000</v>
      </c>
      <c r="I367" s="543"/>
      <c r="J367" s="1661"/>
      <c r="K367" s="545">
        <f>'[3]61 huỳnh ngọc luận'!K43</f>
        <v>0</v>
      </c>
    </row>
    <row r="368" spans="1:11" s="534" customFormat="1" ht="115.5" hidden="1" customHeight="1" x14ac:dyDescent="0.25">
      <c r="A368" s="1662"/>
      <c r="B368" s="1660"/>
      <c r="C368" s="537" t="str">
        <f>'[3]61 huỳnh ngọc luận'!B44</f>
        <v xml:space="preserve">Bồn Nước inox 700L </v>
      </c>
      <c r="D368" s="547" t="str">
        <f>'[3]61 huỳnh ngọc luận'!F44</f>
        <v>bồn</v>
      </c>
      <c r="E368" s="539">
        <f>'[3]61 huỳnh ngọc luận'!H44</f>
        <v>1</v>
      </c>
      <c r="F368" s="540">
        <f>'[3]61 huỳnh ngọc luận'!G44</f>
        <v>3430000</v>
      </c>
      <c r="G368" s="541">
        <f>'[3]61 huỳnh ngọc luận'!I44</f>
        <v>1</v>
      </c>
      <c r="H368" s="542">
        <f t="shared" si="13"/>
        <v>3430000</v>
      </c>
      <c r="I368" s="543"/>
      <c r="J368" s="1661"/>
      <c r="K368" s="545" t="str">
        <f>'[3]61 huỳnh ngọc luận'!K44</f>
        <v>tham khảo giá thị trường https://www.tdm.vn/bon-nuoc-inox-dai-thanh-700l-ngang.html</v>
      </c>
    </row>
    <row r="369" spans="1:11" s="534" customFormat="1" ht="55.5" hidden="1" customHeight="1" x14ac:dyDescent="0.25">
      <c r="A369" s="1662">
        <v>62</v>
      </c>
      <c r="B369" s="1660" t="str">
        <f>'[3]62 Nguyễn Ngọc Quỳnh Giang'!E8</f>
        <v>Bà Nguyễn Ngọc Quỳnh Giang</v>
      </c>
      <c r="C369" s="537" t="str">
        <f>'[3]62 Nguyễn Ngọc Quỳnh Giang'!B38</f>
        <v>Nhà 01 tầng kết cấu loại 1</v>
      </c>
      <c r="D369" s="547" t="str">
        <f>'[3]62 Nguyễn Ngọc Quỳnh Giang'!F38</f>
        <v>đồng/m2
 sàn</v>
      </c>
      <c r="E369" s="539">
        <f>'[3]62 Nguyễn Ngọc Quỳnh Giang'!H38</f>
        <v>109.44</v>
      </c>
      <c r="F369" s="540">
        <f>'[3]62 Nguyễn Ngọc Quỳnh Giang'!G38</f>
        <v>4363000</v>
      </c>
      <c r="G369" s="541">
        <f>'[3]62 Nguyễn Ngọc Quỳnh Giang'!I38</f>
        <v>1</v>
      </c>
      <c r="H369" s="542">
        <f t="shared" si="13"/>
        <v>477486720</v>
      </c>
      <c r="I369" s="543"/>
      <c r="J369" s="1661" t="str">
        <f>'[3]62 Nguyễn Ngọc Quỳnh Giang'!A36</f>
        <v>IV. NHÀ, VẬT KIẾN TRÚC: xây dựng năm 2021 trên 300m2 đất ở</v>
      </c>
      <c r="K369" s="545">
        <f>'[3]62 Nguyễn Ngọc Quỳnh Giang'!K38</f>
        <v>0</v>
      </c>
    </row>
    <row r="370" spans="1:11" s="534" customFormat="1" ht="55.5" hidden="1" customHeight="1" x14ac:dyDescent="0.25">
      <c r="A370" s="1662"/>
      <c r="B370" s="1660"/>
      <c r="C370" s="537" t="str">
        <f>'[3]62 Nguyễn Ngọc Quỳnh Giang'!B39</f>
        <v>Nhà vệ sinh</v>
      </c>
      <c r="D370" s="547" t="str">
        <f>'[3]62 Nguyễn Ngọc Quỳnh Giang'!F39</f>
        <v>đồng/m2
 sàn</v>
      </c>
      <c r="E370" s="539">
        <f>'[3]62 Nguyễn Ngọc Quỳnh Giang'!H39</f>
        <v>3.1774999999999998</v>
      </c>
      <c r="F370" s="540">
        <f>'[3]62 Nguyễn Ngọc Quỳnh Giang'!G39</f>
        <v>1854000</v>
      </c>
      <c r="G370" s="541">
        <f>'[3]62 Nguyễn Ngọc Quỳnh Giang'!I39</f>
        <v>1</v>
      </c>
      <c r="H370" s="542">
        <f t="shared" si="13"/>
        <v>5891085</v>
      </c>
      <c r="I370" s="543"/>
      <c r="J370" s="1661"/>
      <c r="K370" s="545">
        <f>'[3]62 Nguyễn Ngọc Quỳnh Giang'!K39</f>
        <v>0</v>
      </c>
    </row>
    <row r="371" spans="1:11" s="534" customFormat="1" ht="55.5" hidden="1" customHeight="1" x14ac:dyDescent="0.25">
      <c r="A371" s="1662"/>
      <c r="B371" s="1660"/>
      <c r="C371" s="537" t="str">
        <f>'[3]62 Nguyễn Ngọc Quỳnh Giang'!B40</f>
        <v>Đồng hồ điện chính</v>
      </c>
      <c r="D371" s="547" t="str">
        <f>'[3]62 Nguyễn Ngọc Quỳnh Giang'!F40</f>
        <v>cái</v>
      </c>
      <c r="E371" s="539">
        <f>'[3]62 Nguyễn Ngọc Quỳnh Giang'!H40</f>
        <v>1</v>
      </c>
      <c r="F371" s="540">
        <f>'[3]62 Nguyễn Ngọc Quỳnh Giang'!G40</f>
        <v>1500000</v>
      </c>
      <c r="G371" s="541">
        <f>'[3]62 Nguyễn Ngọc Quỳnh Giang'!I40</f>
        <v>1</v>
      </c>
      <c r="H371" s="542">
        <f t="shared" si="13"/>
        <v>1500000</v>
      </c>
      <c r="I371" s="543"/>
      <c r="J371" s="1661"/>
      <c r="K371" s="545">
        <f>'[3]62 Nguyễn Ngọc Quỳnh Giang'!K40</f>
        <v>0</v>
      </c>
    </row>
    <row r="372" spans="1:11" s="534" customFormat="1" ht="58.5" hidden="1" customHeight="1" x14ac:dyDescent="0.25">
      <c r="A372" s="1662"/>
      <c r="B372" s="1660"/>
      <c r="C372" s="537" t="str">
        <f>'[3]62 Nguyễn Ngọc Quỳnh Giang'!B41</f>
        <v>Nền xi măng dày 5cm</v>
      </c>
      <c r="D372" s="547" t="str">
        <f>'[3]62 Nguyễn Ngọc Quỳnh Giang'!F41</f>
        <v>m2</v>
      </c>
      <c r="E372" s="539">
        <f>'[3]62 Nguyễn Ngọc Quỳnh Giang'!H41</f>
        <v>2.3100000000000005</v>
      </c>
      <c r="F372" s="540">
        <f>'[3]62 Nguyễn Ngọc Quỳnh Giang'!G41</f>
        <v>80000</v>
      </c>
      <c r="G372" s="541">
        <f>'[3]62 Nguyễn Ngọc Quỳnh Giang'!I41</f>
        <v>1</v>
      </c>
      <c r="H372" s="542">
        <f t="shared" si="13"/>
        <v>184800</v>
      </c>
      <c r="I372" s="543"/>
      <c r="J372" s="1661"/>
      <c r="K372" s="545">
        <f>'[3]62 Nguyễn Ngọc Quỳnh Giang'!K41</f>
        <v>0</v>
      </c>
    </row>
    <row r="373" spans="1:11" s="534" customFormat="1" ht="74.25" hidden="1" customHeight="1" x14ac:dyDescent="0.25">
      <c r="A373" s="1662"/>
      <c r="B373" s="1660"/>
      <c r="C373" s="537" t="str">
        <f>'[3]62 Nguyễn Ngọc Quỳnh Giang'!B42</f>
        <v>Bậc tam cấp xây gạch</v>
      </c>
      <c r="D373" s="547" t="str">
        <f>'[3]62 Nguyễn Ngọc Quỳnh Giang'!F42</f>
        <v>m3</v>
      </c>
      <c r="E373" s="539">
        <f>'[3]62 Nguyễn Ngọc Quỳnh Giang'!H42</f>
        <v>0.57600000000000007</v>
      </c>
      <c r="F373" s="540">
        <f>'[3]62 Nguyễn Ngọc Quỳnh Giang'!G42</f>
        <v>1798000</v>
      </c>
      <c r="G373" s="541">
        <f>'[3]62 Nguyễn Ngọc Quỳnh Giang'!I42</f>
        <v>1</v>
      </c>
      <c r="H373" s="542">
        <f t="shared" si="13"/>
        <v>1035648</v>
      </c>
      <c r="I373" s="543"/>
      <c r="J373" s="1661"/>
      <c r="K373" s="545">
        <f>'[3]62 Nguyễn Ngọc Quỳnh Giang'!K42</f>
        <v>0</v>
      </c>
    </row>
    <row r="374" spans="1:11" s="534" customFormat="1" ht="81.75" hidden="1" customHeight="1" x14ac:dyDescent="0.25">
      <c r="A374" s="1662"/>
      <c r="B374" s="1660"/>
      <c r="C374" s="537" t="str">
        <f>'[3]62 Nguyễn Ngọc Quỳnh Giang'!B43</f>
        <v>Giếng đào đất Ø1.8 m</v>
      </c>
      <c r="D374" s="547" t="str">
        <f>'[3]62 Nguyễn Ngọc Quỳnh Giang'!F43</f>
        <v>mét</v>
      </c>
      <c r="E374" s="539">
        <f>'[3]62 Nguyễn Ngọc Quỳnh Giang'!H43</f>
        <v>1.5</v>
      </c>
      <c r="F374" s="540">
        <f>'[3]62 Nguyễn Ngọc Quỳnh Giang'!G43</f>
        <v>509400</v>
      </c>
      <c r="G374" s="541">
        <f>'[3]62 Nguyễn Ngọc Quỳnh Giang'!I43</f>
        <v>1</v>
      </c>
      <c r="H374" s="542">
        <f t="shared" si="13"/>
        <v>764100</v>
      </c>
      <c r="I374" s="543"/>
      <c r="J374" s="1661"/>
      <c r="K374" s="545" t="str">
        <f>'[3]62 Nguyễn Ngọc Quỳnh Giang'!K43</f>
        <v>tính tam suất Giếng nước Ф0,8 : 1m, sâu &lt;10m</v>
      </c>
    </row>
    <row r="375" spans="1:11" s="534" customFormat="1" ht="78.75" hidden="1" customHeight="1" x14ac:dyDescent="0.25">
      <c r="A375" s="1662"/>
      <c r="B375" s="1660"/>
      <c r="C375" s="537" t="str">
        <f>'[3]62 Nguyễn Ngọc Quỳnh Giang'!B44</f>
        <v>Trụ bê tông cắm ranh hàng rào cao 1,2 đến 2,2m</v>
      </c>
      <c r="D375" s="547" t="str">
        <f>'[3]62 Nguyễn Ngọc Quỳnh Giang'!F44</f>
        <v>trụ</v>
      </c>
      <c r="E375" s="539">
        <f>'[3]62 Nguyễn Ngọc Quỳnh Giang'!H44</f>
        <v>12</v>
      </c>
      <c r="F375" s="540">
        <f>'[3]62 Nguyễn Ngọc Quỳnh Giang'!G44</f>
        <v>58000</v>
      </c>
      <c r="G375" s="541">
        <f>'[3]62 Nguyễn Ngọc Quỳnh Giang'!I44</f>
        <v>1</v>
      </c>
      <c r="H375" s="542">
        <f t="shared" si="13"/>
        <v>696000</v>
      </c>
      <c r="I375" s="543"/>
      <c r="J375" s="1661"/>
      <c r="K375" s="545">
        <f>'[3]62 Nguyễn Ngọc Quỳnh Giang'!K44</f>
        <v>0</v>
      </c>
    </row>
    <row r="376" spans="1:11" s="534" customFormat="1" ht="78.75" hidden="1" customHeight="1" x14ac:dyDescent="0.25">
      <c r="A376" s="1662"/>
      <c r="B376" s="1660"/>
      <c r="C376" s="537" t="str">
        <f>'[3]62 Nguyễn Ngọc Quỳnh Giang'!B45</f>
        <v>Hầm chứa nước xây gạch, lát đáy, có nắp đậy</v>
      </c>
      <c r="D376" s="547" t="str">
        <f>'[3]62 Nguyễn Ngọc Quỳnh Giang'!F45</f>
        <v>m3</v>
      </c>
      <c r="E376" s="539">
        <f>'[3]62 Nguyễn Ngọc Quỳnh Giang'!H45</f>
        <v>3.14</v>
      </c>
      <c r="F376" s="540">
        <f>'[3]62 Nguyễn Ngọc Quỳnh Giang'!G45</f>
        <v>576000</v>
      </c>
      <c r="G376" s="541">
        <f>'[3]62 Nguyễn Ngọc Quỳnh Giang'!I45</f>
        <v>1</v>
      </c>
      <c r="H376" s="542">
        <f t="shared" si="13"/>
        <v>1808640</v>
      </c>
      <c r="I376" s="543"/>
      <c r="J376" s="1661"/>
      <c r="K376" s="545" t="str">
        <f>'[3]62 Nguyễn Ngọc Quỳnh Giang'!K45</f>
        <v>áp bằng Hồ chứa (hố phân, hầm cầu...) xây gạch, lát đáy</v>
      </c>
    </row>
    <row r="377" spans="1:11" s="534" customFormat="1" ht="50.25" hidden="1" customHeight="1" x14ac:dyDescent="0.25">
      <c r="A377" s="1662"/>
      <c r="B377" s="1660"/>
      <c r="C377" s="537" t="str">
        <f>'[3]62 Nguyễn Ngọc Quỳnh Giang'!B46</f>
        <v>Bồn hoa xây gạch</v>
      </c>
      <c r="D377" s="547" t="str">
        <f>'[3]62 Nguyễn Ngọc Quỳnh Giang'!F46</f>
        <v>m3</v>
      </c>
      <c r="E377" s="539">
        <f>'[3]62 Nguyễn Ngọc Quỳnh Giang'!H46</f>
        <v>4.5</v>
      </c>
      <c r="F377" s="540">
        <f>'[3]62 Nguyễn Ngọc Quỳnh Giang'!G46</f>
        <v>432000</v>
      </c>
      <c r="G377" s="541">
        <f>'[3]62 Nguyễn Ngọc Quỳnh Giang'!I46</f>
        <v>1</v>
      </c>
      <c r="H377" s="542">
        <f t="shared" si="13"/>
        <v>1944000</v>
      </c>
      <c r="I377" s="543"/>
      <c r="J377" s="1661"/>
      <c r="K377" s="545">
        <f>'[3]62 Nguyễn Ngọc Quỳnh Giang'!K46</f>
        <v>0</v>
      </c>
    </row>
    <row r="378" spans="1:11" s="534" customFormat="1" ht="73.5" hidden="1" customHeight="1" x14ac:dyDescent="0.25">
      <c r="A378" s="546">
        <v>63</v>
      </c>
      <c r="B378" s="536" t="str">
        <f>'[3]63 huỳnh thị bích hà'!E8</f>
        <v>Bà Huỳnh Thị Bích Hà</v>
      </c>
      <c r="C378" s="537"/>
      <c r="D378" s="538"/>
      <c r="E378" s="539"/>
      <c r="F378" s="540"/>
      <c r="G378" s="541"/>
      <c r="H378" s="542"/>
      <c r="I378" s="543"/>
      <c r="J378" s="533"/>
      <c r="K378" s="544" t="s">
        <v>10338</v>
      </c>
    </row>
    <row r="379" spans="1:11" s="534" customFormat="1" ht="55.5" hidden="1" customHeight="1" x14ac:dyDescent="0.25">
      <c r="A379" s="1662">
        <v>64</v>
      </c>
      <c r="B379" s="1660" t="str">
        <f>'[3]64 Nguyễn Thị Mỹ'!E8</f>
        <v>Bà Nguyễn Thị Mỹ</v>
      </c>
      <c r="C379" s="537" t="str">
        <f>'[3]64 Nguyễn Thị Mỹ'!B32</f>
        <v>Nhà 01 tầng kết cấu loại 1</v>
      </c>
      <c r="D379" s="547" t="str">
        <f>'[3]64 Nguyễn Thị Mỹ'!F32</f>
        <v>đồng/m2
 sàn</v>
      </c>
      <c r="E379" s="539">
        <f>'[3]64 Nguyễn Thị Mỹ'!H32</f>
        <v>62.665000000000006</v>
      </c>
      <c r="F379" s="540">
        <f>'[3]64 Nguyễn Thị Mỹ'!G32</f>
        <v>4363000</v>
      </c>
      <c r="G379" s="541">
        <f>'[3]64 Nguyễn Thị Mỹ'!I32</f>
        <v>1</v>
      </c>
      <c r="H379" s="542">
        <f t="shared" ref="H379:H402" si="14">ROUND(G379*F379*E379,)</f>
        <v>273407395</v>
      </c>
      <c r="I379" s="543"/>
      <c r="J379" s="1661" t="str">
        <f>'[3]64 Nguyễn Thị Mỹ'!A30</f>
        <v xml:space="preserve">III. NHÀ, VẬT KIẾN TRÚC: (Công trình và vật kiến trúc xây dựng tháng 01/2004) </v>
      </c>
      <c r="K379" s="545">
        <f>'[3]64 Nguyễn Thị Mỹ'!K32</f>
        <v>0</v>
      </c>
    </row>
    <row r="380" spans="1:11" s="534" customFormat="1" ht="55.5" hidden="1" customHeight="1" x14ac:dyDescent="0.25">
      <c r="A380" s="1662"/>
      <c r="B380" s="1660"/>
      <c r="C380" s="537" t="str">
        <f>'[3]64 Nguyễn Thị Mỹ'!B33</f>
        <v>Nhà 01 tầng kết cấu loại 1</v>
      </c>
      <c r="D380" s="547" t="str">
        <f>'[3]64 Nguyễn Thị Mỹ'!F33</f>
        <v>đồng/m2
 sàn</v>
      </c>
      <c r="E380" s="539">
        <f>'[3]64 Nguyễn Thị Mỹ'!H33</f>
        <v>109.47239999999999</v>
      </c>
      <c r="F380" s="540">
        <f>'[3]64 Nguyễn Thị Mỹ'!G33</f>
        <v>4363000</v>
      </c>
      <c r="G380" s="541">
        <f>'[3]64 Nguyễn Thị Mỹ'!I33</f>
        <v>1</v>
      </c>
      <c r="H380" s="542">
        <f t="shared" si="14"/>
        <v>477628081</v>
      </c>
      <c r="I380" s="543"/>
      <c r="J380" s="1661"/>
      <c r="K380" s="545">
        <f>'[3]64 Nguyễn Thị Mỹ'!K33</f>
        <v>0</v>
      </c>
    </row>
    <row r="381" spans="1:11" s="534" customFormat="1" ht="60" hidden="1" customHeight="1" x14ac:dyDescent="0.25">
      <c r="A381" s="1662"/>
      <c r="B381" s="1660"/>
      <c r="C381" s="537" t="str">
        <f>'[3]64 Nguyễn Thị Mỹ'!B34</f>
        <v>Mái che: mái tôn, khung cột sắt</v>
      </c>
      <c r="D381" s="547" t="str">
        <f>'[3]64 Nguyễn Thị Mỹ'!F34</f>
        <v>m2</v>
      </c>
      <c r="E381" s="539">
        <f>'[3]64 Nguyễn Thị Mỹ'!H34</f>
        <v>116.99600000000001</v>
      </c>
      <c r="F381" s="540">
        <f>'[3]64 Nguyễn Thị Mỹ'!G34</f>
        <v>720000</v>
      </c>
      <c r="G381" s="541">
        <f>'[3]64 Nguyễn Thị Mỹ'!I34</f>
        <v>1</v>
      </c>
      <c r="H381" s="542">
        <f t="shared" si="14"/>
        <v>84237120</v>
      </c>
      <c r="I381" s="543"/>
      <c r="J381" s="1661"/>
      <c r="K381" s="545">
        <f>'[3]64 Nguyễn Thị Mỹ'!K34</f>
        <v>0</v>
      </c>
    </row>
    <row r="382" spans="1:11" s="534" customFormat="1" ht="58.5" hidden="1" customHeight="1" x14ac:dyDescent="0.25">
      <c r="A382" s="1662"/>
      <c r="B382" s="1660"/>
      <c r="C382" s="537" t="str">
        <f>'[3]64 Nguyễn Thị Mỹ'!B35</f>
        <v>Nền bê tông không cốt thép dày 0,1m</v>
      </c>
      <c r="D382" s="547" t="str">
        <f>'[3]64 Nguyễn Thị Mỹ'!F35</f>
        <v>m3</v>
      </c>
      <c r="E382" s="539">
        <f>'[3]64 Nguyễn Thị Mỹ'!H35</f>
        <v>11.804000000000002</v>
      </c>
      <c r="F382" s="540">
        <f>'[3]64 Nguyễn Thị Mỹ'!G35</f>
        <v>2246000</v>
      </c>
      <c r="G382" s="541">
        <f>'[3]64 Nguyễn Thị Mỹ'!I35</f>
        <v>1</v>
      </c>
      <c r="H382" s="542">
        <f t="shared" si="14"/>
        <v>26511784</v>
      </c>
      <c r="I382" s="543"/>
      <c r="J382" s="1661"/>
      <c r="K382" s="545">
        <f>'[3]64 Nguyễn Thị Mỹ'!K35</f>
        <v>0</v>
      </c>
    </row>
    <row r="383" spans="1:11" s="534" customFormat="1" ht="65.25" customHeight="1" x14ac:dyDescent="0.25">
      <c r="A383" s="1662"/>
      <c r="B383" s="1660"/>
      <c r="C383" s="537" t="str">
        <f>'[3]64 Nguyễn Thị Mỹ'!B36</f>
        <v>Hàng rào khung sắt kiên cố</v>
      </c>
      <c r="D383" s="547" t="str">
        <f>'[3]64 Nguyễn Thị Mỹ'!F36</f>
        <v>m2</v>
      </c>
      <c r="E383" s="539">
        <f>'[3]64 Nguyễn Thị Mỹ'!H36</f>
        <v>15.68</v>
      </c>
      <c r="F383" s="540">
        <f>'[3]64 Nguyễn Thị Mỹ'!G36</f>
        <v>1008000</v>
      </c>
      <c r="G383" s="541">
        <f>'[3]64 Nguyễn Thị Mỹ'!I36</f>
        <v>1</v>
      </c>
      <c r="H383" s="542">
        <f t="shared" si="14"/>
        <v>15805440</v>
      </c>
      <c r="I383" s="543"/>
      <c r="J383" s="1661"/>
      <c r="K383" s="545" t="str">
        <f>'[3]64 Nguyễn Thị Mỹ'!K36</f>
        <v>áp bằng cổng sắt kiên cố</v>
      </c>
    </row>
    <row r="384" spans="1:11" s="534" customFormat="1" ht="65.25" hidden="1" customHeight="1" x14ac:dyDescent="0.25">
      <c r="A384" s="1662"/>
      <c r="B384" s="1660"/>
      <c r="C384" s="537" t="str">
        <f>'[3]64 Nguyễn Thị Mỹ'!B37</f>
        <v>Hàng rào lưới B40</v>
      </c>
      <c r="D384" s="547" t="str">
        <f>'[3]64 Nguyễn Thị Mỹ'!F37</f>
        <v>m2</v>
      </c>
      <c r="E384" s="539">
        <f>'[3]64 Nguyễn Thị Mỹ'!H37</f>
        <v>20.299999999999997</v>
      </c>
      <c r="F384" s="540">
        <f>'[3]64 Nguyễn Thị Mỹ'!G37</f>
        <v>101000</v>
      </c>
      <c r="G384" s="541">
        <f>'[3]64 Nguyễn Thị Mỹ'!I37</f>
        <v>1</v>
      </c>
      <c r="H384" s="542">
        <f t="shared" si="14"/>
        <v>2050300</v>
      </c>
      <c r="I384" s="543"/>
      <c r="J384" s="1661"/>
      <c r="K384" s="545">
        <f>'[3]64 Nguyễn Thị Mỹ'!K37</f>
        <v>0</v>
      </c>
    </row>
    <row r="385" spans="1:11" s="534" customFormat="1" ht="65.25" hidden="1" customHeight="1" x14ac:dyDescent="0.25">
      <c r="A385" s="1662"/>
      <c r="B385" s="1660"/>
      <c r="C385" s="537" t="str">
        <f>'[3]64 Nguyễn Thị Mỹ'!B38</f>
        <v>Nhà 01 tầng kết cấu loại 4</v>
      </c>
      <c r="D385" s="547" t="str">
        <f>'[3]64 Nguyễn Thị Mỹ'!F38</f>
        <v>đồng/m2
 sàn</v>
      </c>
      <c r="E385" s="539">
        <f>'[3]64 Nguyễn Thị Mỹ'!H38</f>
        <v>13.6455</v>
      </c>
      <c r="F385" s="540">
        <f>'[3]64 Nguyễn Thị Mỹ'!G38</f>
        <v>3054000</v>
      </c>
      <c r="G385" s="541">
        <f>'[3]64 Nguyễn Thị Mỹ'!I38</f>
        <v>1</v>
      </c>
      <c r="H385" s="542">
        <f t="shared" si="14"/>
        <v>41673357</v>
      </c>
      <c r="I385" s="543"/>
      <c r="J385" s="1661"/>
      <c r="K385" s="545">
        <f>'[3]64 Nguyễn Thị Mỹ'!K38</f>
        <v>0</v>
      </c>
    </row>
    <row r="386" spans="1:11" s="534" customFormat="1" ht="65.25" hidden="1" customHeight="1" x14ac:dyDescent="0.25">
      <c r="A386" s="1662"/>
      <c r="B386" s="1660"/>
      <c r="C386" s="537" t="str">
        <f>'[3]64 Nguyễn Thị Mỹ'!B39</f>
        <v>Nhà bán kiên cố</v>
      </c>
      <c r="D386" s="547" t="str">
        <f>'[3]64 Nguyễn Thị Mỹ'!F39</f>
        <v>đồng/m2
 sàn</v>
      </c>
      <c r="E386" s="539">
        <f>'[3]64 Nguyễn Thị Mỹ'!H39</f>
        <v>15.5558</v>
      </c>
      <c r="F386" s="540">
        <f>'[3]64 Nguyễn Thị Mỹ'!G39</f>
        <v>1854000</v>
      </c>
      <c r="G386" s="541">
        <f>'[3]64 Nguyễn Thị Mỹ'!I39</f>
        <v>1</v>
      </c>
      <c r="H386" s="542">
        <f t="shared" si="14"/>
        <v>28840453</v>
      </c>
      <c r="I386" s="543"/>
      <c r="J386" s="1661"/>
      <c r="K386" s="545">
        <f>'[3]64 Nguyễn Thị Mỹ'!K39</f>
        <v>0</v>
      </c>
    </row>
    <row r="387" spans="1:11" s="534" customFormat="1" ht="47.25" hidden="1" customHeight="1" x14ac:dyDescent="0.25">
      <c r="A387" s="1662"/>
      <c r="B387" s="1660"/>
      <c r="C387" s="537" t="str">
        <f>'[3]64 Nguyễn Thị Mỹ'!B40</f>
        <v>Mái che: mái tôn firo ciment, khung cột gỗ</v>
      </c>
      <c r="D387" s="547" t="str">
        <f>'[3]64 Nguyễn Thị Mỹ'!F40</f>
        <v>m2</v>
      </c>
      <c r="E387" s="539">
        <f>'[3]64 Nguyễn Thị Mỹ'!H40</f>
        <v>14.26</v>
      </c>
      <c r="F387" s="540">
        <f>'[3]64 Nguyễn Thị Mỹ'!G40</f>
        <v>259000</v>
      </c>
      <c r="G387" s="541">
        <f>'[3]64 Nguyễn Thị Mỹ'!I40</f>
        <v>1</v>
      </c>
      <c r="H387" s="542">
        <f t="shared" si="14"/>
        <v>3693340</v>
      </c>
      <c r="I387" s="543"/>
      <c r="J387" s="1661"/>
      <c r="K387" s="545">
        <f>'[3]64 Nguyễn Thị Mỹ'!K40</f>
        <v>0</v>
      </c>
    </row>
    <row r="388" spans="1:11" s="534" customFormat="1" ht="47.25" hidden="1" customHeight="1" x14ac:dyDescent="0.25">
      <c r="A388" s="1662"/>
      <c r="B388" s="1660"/>
      <c r="C388" s="537" t="str">
        <f>'[3]64 Nguyễn Thị Mỹ'!B41</f>
        <v>Hầm tự hoại xây gạch lát đáy, có nắp đậy</v>
      </c>
      <c r="D388" s="547" t="str">
        <f>'[3]64 Nguyễn Thị Mỹ'!F41</f>
        <v>m3</v>
      </c>
      <c r="E388" s="539">
        <f>'[3]64 Nguyễn Thị Mỹ'!H41</f>
        <v>9.42</v>
      </c>
      <c r="F388" s="540">
        <f>'[3]64 Nguyễn Thị Mỹ'!G41</f>
        <v>576000</v>
      </c>
      <c r="G388" s="541">
        <f>'[3]64 Nguyễn Thị Mỹ'!I41</f>
        <v>1</v>
      </c>
      <c r="H388" s="542">
        <f t="shared" si="14"/>
        <v>5425920</v>
      </c>
      <c r="I388" s="543"/>
      <c r="J388" s="1661"/>
      <c r="K388" s="545" t="str">
        <f>'[3]64 Nguyễn Thị Mỹ'!K41</f>
        <v>áp bằng Hồ chứa (hố phân, hầm cầu...) xây gạch, lát đáy</v>
      </c>
    </row>
    <row r="389" spans="1:11" s="534" customFormat="1" ht="50.25" hidden="1" customHeight="1" x14ac:dyDescent="0.25">
      <c r="A389" s="1662"/>
      <c r="B389" s="1660"/>
      <c r="C389" s="537" t="str">
        <f>'[3]64 Nguyễn Thị Mỹ'!B42</f>
        <v>Mái che: mái tôn, khung cột sắt</v>
      </c>
      <c r="D389" s="547" t="str">
        <f>'[3]64 Nguyễn Thị Mỹ'!F42</f>
        <v>m2</v>
      </c>
      <c r="E389" s="539">
        <f>'[3]64 Nguyễn Thị Mỹ'!H42</f>
        <v>26.679999999999996</v>
      </c>
      <c r="F389" s="540">
        <f>'[3]64 Nguyễn Thị Mỹ'!G42</f>
        <v>720000</v>
      </c>
      <c r="G389" s="541">
        <f>'[3]64 Nguyễn Thị Mỹ'!I42</f>
        <v>1</v>
      </c>
      <c r="H389" s="542">
        <f t="shared" si="14"/>
        <v>19209600</v>
      </c>
      <c r="I389" s="543"/>
      <c r="J389" s="1661"/>
      <c r="K389" s="545">
        <f>'[3]64 Nguyễn Thị Mỹ'!K42</f>
        <v>0</v>
      </c>
    </row>
    <row r="390" spans="1:11" s="534" customFormat="1" ht="55.5" hidden="1" customHeight="1" x14ac:dyDescent="0.25">
      <c r="A390" s="1662"/>
      <c r="B390" s="1660"/>
      <c r="C390" s="537" t="str">
        <f>'[3]64 Nguyễn Thị Mỹ'!B43</f>
        <v>Nền bê tông không cốt thép dày 0,1m</v>
      </c>
      <c r="D390" s="547" t="str">
        <f>'[3]64 Nguyễn Thị Mỹ'!F43</f>
        <v>m3</v>
      </c>
      <c r="E390" s="539">
        <f>'[3]64 Nguyễn Thị Mỹ'!H43</f>
        <v>0.78120000000000012</v>
      </c>
      <c r="F390" s="540">
        <f>'[3]64 Nguyễn Thị Mỹ'!G43</f>
        <v>2246000</v>
      </c>
      <c r="G390" s="541">
        <f>'[3]64 Nguyễn Thị Mỹ'!I43</f>
        <v>1</v>
      </c>
      <c r="H390" s="542">
        <f t="shared" si="14"/>
        <v>1754575</v>
      </c>
      <c r="I390" s="543"/>
      <c r="J390" s="1661"/>
      <c r="K390" s="545">
        <f>'[3]64 Nguyễn Thị Mỹ'!K43</f>
        <v>0</v>
      </c>
    </row>
    <row r="391" spans="1:11" s="534" customFormat="1" ht="55.5" hidden="1" customHeight="1" x14ac:dyDescent="0.25">
      <c r="A391" s="1662"/>
      <c r="B391" s="1660"/>
      <c r="C391" s="537" t="str">
        <f>'[3]64 Nguyễn Thị Mỹ'!B44</f>
        <v>Nền bê tông không cốt thép dày 0,1m</v>
      </c>
      <c r="D391" s="547" t="str">
        <f>'[3]64 Nguyễn Thị Mỹ'!F44</f>
        <v>m3</v>
      </c>
      <c r="E391" s="539">
        <f>'[3]64 Nguyễn Thị Mỹ'!H44</f>
        <v>1.3356000000000001</v>
      </c>
      <c r="F391" s="540">
        <f>'[3]64 Nguyễn Thị Mỹ'!G44</f>
        <v>2246000</v>
      </c>
      <c r="G391" s="541">
        <f>'[3]64 Nguyễn Thị Mỹ'!I44</f>
        <v>1</v>
      </c>
      <c r="H391" s="542">
        <f t="shared" si="14"/>
        <v>2999758</v>
      </c>
      <c r="I391" s="543"/>
      <c r="J391" s="1661"/>
      <c r="K391" s="545">
        <f>'[3]64 Nguyễn Thị Mỹ'!K44</f>
        <v>0</v>
      </c>
    </row>
    <row r="392" spans="1:11" s="534" customFormat="1" ht="35.25" hidden="1" customHeight="1" x14ac:dyDescent="0.25">
      <c r="A392" s="1662"/>
      <c r="B392" s="1660"/>
      <c r="C392" s="537" t="str">
        <f>'[3]64 Nguyễn Thị Mỹ'!B45</f>
        <v>Bàn thiên</v>
      </c>
      <c r="D392" s="547" t="str">
        <f>'[3]64 Nguyễn Thị Mỹ'!F45</f>
        <v>đồng/cái</v>
      </c>
      <c r="E392" s="539">
        <f>'[3]64 Nguyễn Thị Mỹ'!H45</f>
        <v>2</v>
      </c>
      <c r="F392" s="540">
        <f>'[3]64 Nguyễn Thị Mỹ'!G45</f>
        <v>950000</v>
      </c>
      <c r="G392" s="541">
        <f>'[3]64 Nguyễn Thị Mỹ'!I45</f>
        <v>1</v>
      </c>
      <c r="H392" s="542">
        <f t="shared" si="14"/>
        <v>1900000</v>
      </c>
      <c r="I392" s="543"/>
      <c r="J392" s="1661"/>
      <c r="K392" s="545">
        <f>'[3]64 Nguyễn Thị Mỹ'!K45</f>
        <v>0</v>
      </c>
    </row>
    <row r="393" spans="1:11" s="534" customFormat="1" ht="78.75" hidden="1" customHeight="1" x14ac:dyDescent="0.25">
      <c r="A393" s="1662"/>
      <c r="B393" s="1660"/>
      <c r="C393" s="537" t="str">
        <f>'[3]64 Nguyễn Thị Mỹ'!B46</f>
        <v>Trụ điện bằng ống sắt tráng kẽm D90</v>
      </c>
      <c r="D393" s="547" t="str">
        <f>'[3]64 Nguyễn Thị Mỹ'!F46</f>
        <v>cái</v>
      </c>
      <c r="E393" s="539">
        <f>'[3]64 Nguyễn Thị Mỹ'!H46</f>
        <v>7</v>
      </c>
      <c r="F393" s="540">
        <f>'[3]64 Nguyễn Thị Mỹ'!G46</f>
        <v>864000</v>
      </c>
      <c r="G393" s="541">
        <f>'[3]64 Nguyễn Thị Mỹ'!I46</f>
        <v>1</v>
      </c>
      <c r="H393" s="542">
        <f t="shared" si="14"/>
        <v>6048000</v>
      </c>
      <c r="I393" s="543"/>
      <c r="J393" s="1661"/>
      <c r="K393" s="545">
        <f>'[3]64 Nguyễn Thị Mỹ'!K46</f>
        <v>0</v>
      </c>
    </row>
    <row r="394" spans="1:11" s="534" customFormat="1" ht="78.75" hidden="1" customHeight="1" x14ac:dyDescent="0.25">
      <c r="A394" s="1662"/>
      <c r="B394" s="1660"/>
      <c r="C394" s="537" t="str">
        <f>'[3]64 Nguyễn Thị Mỹ'!B47</f>
        <v xml:space="preserve">Dây điện nhôm 3.5mm2 </v>
      </c>
      <c r="D394" s="547" t="str">
        <f>'[3]64 Nguyễn Thị Mỹ'!F47</f>
        <v>m</v>
      </c>
      <c r="E394" s="539">
        <f>'[3]64 Nguyễn Thị Mỹ'!H47</f>
        <v>150</v>
      </c>
      <c r="F394" s="540">
        <f>'[3]64 Nguyễn Thị Mỹ'!G47</f>
        <v>45610</v>
      </c>
      <c r="G394" s="541">
        <f>'[3]64 Nguyễn Thị Mỹ'!I47</f>
        <v>1</v>
      </c>
      <c r="H394" s="542">
        <f t="shared" si="14"/>
        <v>6841500</v>
      </c>
      <c r="I394" s="543"/>
      <c r="J394" s="1661"/>
      <c r="K394" s="545">
        <f>'[3]64 Nguyễn Thị Mỹ'!K47</f>
        <v>0</v>
      </c>
    </row>
    <row r="395" spans="1:11" s="534" customFormat="1" ht="78.75" hidden="1" customHeight="1" x14ac:dyDescent="0.25">
      <c r="A395" s="1662"/>
      <c r="B395" s="1660"/>
      <c r="C395" s="537" t="str">
        <f>'[3]64 Nguyễn Thị Mỹ'!B48</f>
        <v>Trụ bê tông cắm ranh hàng rào cao 1,2 đến 2,2m</v>
      </c>
      <c r="D395" s="547" t="str">
        <f>'[3]64 Nguyễn Thị Mỹ'!F48</f>
        <v>trụ</v>
      </c>
      <c r="E395" s="539">
        <f>'[3]64 Nguyễn Thị Mỹ'!H48</f>
        <v>50</v>
      </c>
      <c r="F395" s="540">
        <f>'[3]64 Nguyễn Thị Mỹ'!G48</f>
        <v>58000</v>
      </c>
      <c r="G395" s="541">
        <f>'[3]64 Nguyễn Thị Mỹ'!I48</f>
        <v>1</v>
      </c>
      <c r="H395" s="542">
        <f t="shared" si="14"/>
        <v>2900000</v>
      </c>
      <c r="I395" s="543"/>
      <c r="J395" s="1661"/>
      <c r="K395" s="545">
        <f>'[3]64 Nguyễn Thị Mỹ'!K48</f>
        <v>0</v>
      </c>
    </row>
    <row r="396" spans="1:11" s="534" customFormat="1" ht="47.25" hidden="1" customHeight="1" x14ac:dyDescent="0.25">
      <c r="A396" s="1662"/>
      <c r="B396" s="1660"/>
      <c r="C396" s="537" t="str">
        <f>'[3]64 Nguyễn Thị Mỹ'!B49</f>
        <v>Hàng rào lưới B40</v>
      </c>
      <c r="D396" s="547" t="str">
        <f>'[3]64 Nguyễn Thị Mỹ'!F49</f>
        <v>m2</v>
      </c>
      <c r="E396" s="539">
        <f>'[3]64 Nguyễn Thị Mỹ'!H49</f>
        <v>225.39999999999998</v>
      </c>
      <c r="F396" s="540">
        <f>'[3]64 Nguyễn Thị Mỹ'!G49</f>
        <v>101000</v>
      </c>
      <c r="G396" s="541">
        <f>'[3]64 Nguyễn Thị Mỹ'!I49</f>
        <v>1</v>
      </c>
      <c r="H396" s="542">
        <f t="shared" si="14"/>
        <v>22765400</v>
      </c>
      <c r="I396" s="543"/>
      <c r="J396" s="1661"/>
      <c r="K396" s="545">
        <f>'[3]64 Nguyễn Thị Mỹ'!K49</f>
        <v>0</v>
      </c>
    </row>
    <row r="397" spans="1:11" s="534" customFormat="1" ht="47.25" hidden="1" customHeight="1" x14ac:dyDescent="0.25">
      <c r="A397" s="1662"/>
      <c r="B397" s="1660"/>
      <c r="C397" s="537" t="str">
        <f>'[3]64 Nguyễn Thị Mỹ'!B50</f>
        <v>Trụ cổng xây gạch</v>
      </c>
      <c r="D397" s="547" t="str">
        <f>'[3]64 Nguyễn Thị Mỹ'!F50</f>
        <v>m3</v>
      </c>
      <c r="E397" s="539">
        <f>'[3]64 Nguyễn Thị Mỹ'!H50</f>
        <v>1.4</v>
      </c>
      <c r="F397" s="540">
        <f>'[3]64 Nguyễn Thị Mỹ'!G50</f>
        <v>1798000</v>
      </c>
      <c r="G397" s="541">
        <f>'[3]64 Nguyễn Thị Mỹ'!I50</f>
        <v>1</v>
      </c>
      <c r="H397" s="542">
        <f t="shared" si="14"/>
        <v>2517200</v>
      </c>
      <c r="I397" s="543"/>
      <c r="J397" s="1661"/>
      <c r="K397" s="545">
        <f>'[3]64 Nguyễn Thị Mỹ'!K50</f>
        <v>0</v>
      </c>
    </row>
    <row r="398" spans="1:11" s="534" customFormat="1" ht="47.25" hidden="1" customHeight="1" x14ac:dyDescent="0.25">
      <c r="A398" s="1662"/>
      <c r="B398" s="1660"/>
      <c r="C398" s="537" t="str">
        <f>'[3]64 Nguyễn Thị Mỹ'!B51</f>
        <v>Cổng sắt kiên cố</v>
      </c>
      <c r="D398" s="547" t="str">
        <f>'[3]64 Nguyễn Thị Mỹ'!F51</f>
        <v>m2</v>
      </c>
      <c r="E398" s="539">
        <f>'[3]64 Nguyễn Thị Mỹ'!H51</f>
        <v>5.04</v>
      </c>
      <c r="F398" s="540">
        <f>'[3]64 Nguyễn Thị Mỹ'!G51</f>
        <v>1008000</v>
      </c>
      <c r="G398" s="541">
        <f>'[3]64 Nguyễn Thị Mỹ'!I51</f>
        <v>1</v>
      </c>
      <c r="H398" s="542">
        <f t="shared" si="14"/>
        <v>5080320</v>
      </c>
      <c r="I398" s="543"/>
      <c r="J398" s="1661"/>
      <c r="K398" s="545">
        <f>'[3]64 Nguyễn Thị Mỹ'!K51</f>
        <v>0</v>
      </c>
    </row>
    <row r="399" spans="1:11" s="534" customFormat="1" ht="78.75" hidden="1" customHeight="1" x14ac:dyDescent="0.25">
      <c r="A399" s="1662"/>
      <c r="B399" s="1660"/>
      <c r="C399" s="537" t="str">
        <f>'[3]64 Nguyễn Thị Mỹ'!B52</f>
        <v>Giếng khoan Ф 140, ống chống nhựa</v>
      </c>
      <c r="D399" s="547" t="str">
        <f>'[3]64 Nguyễn Thị Mỹ'!F52</f>
        <v>mét</v>
      </c>
      <c r="E399" s="539">
        <f>'[3]64 Nguyễn Thị Mỹ'!H52</f>
        <v>95</v>
      </c>
      <c r="F399" s="540">
        <f>'[3]64 Nguyễn Thị Mỹ'!G52</f>
        <v>864000</v>
      </c>
      <c r="G399" s="541">
        <f>'[3]64 Nguyễn Thị Mỹ'!I52</f>
        <v>1</v>
      </c>
      <c r="H399" s="542">
        <f t="shared" si="14"/>
        <v>82080000</v>
      </c>
      <c r="I399" s="543"/>
      <c r="J399" s="1661"/>
      <c r="K399" s="545">
        <f>'[3]64 Nguyễn Thị Mỹ'!K52</f>
        <v>0</v>
      </c>
    </row>
    <row r="400" spans="1:11" s="534" customFormat="1" ht="143.25" hidden="1" customHeight="1" x14ac:dyDescent="0.25">
      <c r="A400" s="1662"/>
      <c r="B400" s="1660"/>
      <c r="C400" s="537" t="str">
        <f>'[3]64 Nguyễn Thị Mỹ'!B53</f>
        <v>Ống nhựa PVC D21</v>
      </c>
      <c r="D400" s="547" t="str">
        <f>'[3]64 Nguyễn Thị Mỹ'!F53</f>
        <v>m</v>
      </c>
      <c r="E400" s="539">
        <f>'[3]64 Nguyễn Thị Mỹ'!H53</f>
        <v>1200</v>
      </c>
      <c r="F400" s="540">
        <f>'[3]64 Nguyễn Thị Mỹ'!G53</f>
        <v>7100</v>
      </c>
      <c r="G400" s="541">
        <f>'[3]64 Nguyễn Thị Mỹ'!I53</f>
        <v>1</v>
      </c>
      <c r="H400" s="542">
        <f t="shared" si="14"/>
        <v>8520000</v>
      </c>
      <c r="I400" s="543"/>
      <c r="J400" s="1661"/>
      <c r="K400" s="545" t="str">
        <f>'[3]64 Nguyễn Thị Mỹ'!K53</f>
        <v>áp Ống nhựa uPVC D21x1.6mm
(922) Phụ lục 2- BÁO GIÁ VẬT LIỆU XÂY DỰNG TRÊN ĐỊA BÀN TỈNH ĐỒNG NAI THÁNG 1, THÁNG 2 NĂM 2026</v>
      </c>
    </row>
    <row r="401" spans="1:11" s="534" customFormat="1" ht="143.25" hidden="1" customHeight="1" x14ac:dyDescent="0.25">
      <c r="A401" s="1662"/>
      <c r="B401" s="1660"/>
      <c r="C401" s="537" t="str">
        <f>'[3]64 Nguyễn Thị Mỹ'!B54</f>
        <v>Ống nhựa PVC D42</v>
      </c>
      <c r="D401" s="547" t="str">
        <f>'[3]64 Nguyễn Thị Mỹ'!F54</f>
        <v>m</v>
      </c>
      <c r="E401" s="539">
        <f>'[3]64 Nguyễn Thị Mỹ'!H54</f>
        <v>40</v>
      </c>
      <c r="F401" s="540">
        <f>'[3]64 Nguyễn Thị Mỹ'!G54</f>
        <v>18800</v>
      </c>
      <c r="G401" s="541">
        <f>'[3]64 Nguyễn Thị Mỹ'!I54</f>
        <v>1</v>
      </c>
      <c r="H401" s="542">
        <f t="shared" si="14"/>
        <v>752000</v>
      </c>
      <c r="I401" s="543"/>
      <c r="J401" s="1661"/>
      <c r="K401" s="545" t="str">
        <f>'[3]64 Nguyễn Thị Mỹ'!K54</f>
        <v>áp Ống nhựa uPVC D42x2.1m
(925) Phụ lục 2- BÁO GIÁ VẬT LIỆU XÂY DỰNG TRÊN ĐỊA BÀN TỈNH ĐỒNG NAI THÁNG 1, THÁNG 2 NĂM 2026</v>
      </c>
    </row>
    <row r="402" spans="1:11" s="534" customFormat="1" ht="78.75" hidden="1" customHeight="1" x14ac:dyDescent="0.25">
      <c r="A402" s="1662"/>
      <c r="B402" s="1660"/>
      <c r="C402" s="537" t="str">
        <f>'[3]64 Nguyễn Thị Mỹ'!B55</f>
        <v xml:space="preserve">
Van Nước PVC Ø21 Bình Minh</v>
      </c>
      <c r="D402" s="547" t="str">
        <f>'[3]64 Nguyễn Thị Mỹ'!F55</f>
        <v>cái</v>
      </c>
      <c r="E402" s="539">
        <f>'[3]64 Nguyễn Thị Mỹ'!H55</f>
        <v>24</v>
      </c>
      <c r="F402" s="540">
        <f>'[3]64 Nguyễn Thị Mỹ'!G55</f>
        <v>21000</v>
      </c>
      <c r="G402" s="541">
        <f>'[3]64 Nguyễn Thị Mỹ'!I55</f>
        <v>1</v>
      </c>
      <c r="H402" s="542">
        <f t="shared" si="14"/>
        <v>504000</v>
      </c>
      <c r="I402" s="543"/>
      <c r="J402" s="1661"/>
      <c r="K402" s="545" t="str">
        <f>'[3]64 Nguyễn Thị Mỹ'!K55</f>
        <v>tham khảo giá thị trường
https://ongnuocbinhminh.net/van-21-binh-minh</v>
      </c>
    </row>
    <row r="403" spans="1:11" s="534" customFormat="1" ht="78.75" hidden="1" customHeight="1" x14ac:dyDescent="0.25">
      <c r="A403" s="1662"/>
      <c r="B403" s="1660"/>
      <c r="C403" s="536" t="str">
        <f>'[3]64 Nguyễn Thị Mỹ'!B56</f>
        <v>Tài sản Phần ảnh hưởng</v>
      </c>
      <c r="D403" s="547"/>
      <c r="E403" s="539"/>
      <c r="F403" s="540"/>
      <c r="G403" s="541"/>
      <c r="H403" s="542"/>
      <c r="I403" s="543"/>
      <c r="J403" s="1661"/>
      <c r="K403" s="545"/>
    </row>
    <row r="404" spans="1:11" s="534" customFormat="1" ht="67.5" hidden="1" customHeight="1" x14ac:dyDescent="0.25">
      <c r="A404" s="1662"/>
      <c r="B404" s="1660"/>
      <c r="C404" s="537" t="str">
        <f>'[3]64 Nguyễn Thị Mỹ'!B57</f>
        <v>Mái che: mái tôn, khung cột sắt</v>
      </c>
      <c r="D404" s="547" t="str">
        <f>'[3]64 Nguyễn Thị Mỹ'!F57</f>
        <v>m2</v>
      </c>
      <c r="E404" s="539">
        <f>'[3]64 Nguyễn Thị Mỹ'!H57</f>
        <v>30.45</v>
      </c>
      <c r="F404" s="540">
        <f>'[3]64 Nguyễn Thị Mỹ'!G57</f>
        <v>720000</v>
      </c>
      <c r="G404" s="541">
        <f>'[3]64 Nguyễn Thị Mỹ'!I57</f>
        <v>1</v>
      </c>
      <c r="H404" s="542">
        <f t="shared" ref="H404:H407" si="15">ROUND(G404*F404*E404,)</f>
        <v>21924000</v>
      </c>
      <c r="I404" s="543"/>
      <c r="J404" s="1661"/>
      <c r="K404" s="545">
        <f>'[3]64 Nguyễn Thị Mỹ'!K57</f>
        <v>0</v>
      </c>
    </row>
    <row r="405" spans="1:11" s="534" customFormat="1" ht="67.5" hidden="1" customHeight="1" x14ac:dyDescent="0.25">
      <c r="A405" s="1662"/>
      <c r="B405" s="1660"/>
      <c r="C405" s="537" t="str">
        <f>'[3]64 Nguyễn Thị Mỹ'!B58</f>
        <v>Nền bê tông không cốt thép dày 0,1m</v>
      </c>
      <c r="D405" s="547" t="str">
        <f>'[3]64 Nguyễn Thị Mỹ'!F58</f>
        <v>m3</v>
      </c>
      <c r="E405" s="539">
        <f>'[3]64 Nguyễn Thị Mỹ'!H58</f>
        <v>1.4750000000000001</v>
      </c>
      <c r="F405" s="540">
        <f>'[3]64 Nguyễn Thị Mỹ'!G58</f>
        <v>2246000</v>
      </c>
      <c r="G405" s="541">
        <f>'[3]64 Nguyễn Thị Mỹ'!I58</f>
        <v>1</v>
      </c>
      <c r="H405" s="542">
        <f t="shared" si="15"/>
        <v>3312850</v>
      </c>
      <c r="I405" s="543"/>
      <c r="J405" s="1661"/>
      <c r="K405" s="545">
        <f>'[3]64 Nguyễn Thị Mỹ'!K58</f>
        <v>0</v>
      </c>
    </row>
    <row r="406" spans="1:11" s="534" customFormat="1" ht="51.75" hidden="1" customHeight="1" x14ac:dyDescent="0.25">
      <c r="A406" s="1662"/>
      <c r="B406" s="1660"/>
      <c r="C406" s="537" t="str">
        <f>'[3]64 Nguyễn Thị Mỹ'!B59</f>
        <v>Nền lát gạch ceramic</v>
      </c>
      <c r="D406" s="547" t="str">
        <f>'[3]64 Nguyễn Thị Mỹ'!F59</f>
        <v>m2</v>
      </c>
      <c r="E406" s="539">
        <f>'[3]64 Nguyễn Thị Mỹ'!H59</f>
        <v>11.25</v>
      </c>
      <c r="F406" s="540">
        <f>'[3]64 Nguyễn Thị Mỹ'!G59</f>
        <v>202000</v>
      </c>
      <c r="G406" s="541">
        <f>'[3]64 Nguyễn Thị Mỹ'!I59</f>
        <v>1</v>
      </c>
      <c r="H406" s="542">
        <f t="shared" si="15"/>
        <v>2272500</v>
      </c>
      <c r="I406" s="543"/>
      <c r="J406" s="1661"/>
      <c r="K406" s="545">
        <f>'[3]64 Nguyễn Thị Mỹ'!K59</f>
        <v>0</v>
      </c>
    </row>
    <row r="407" spans="1:11" s="534" customFormat="1" ht="51.75" hidden="1" customHeight="1" x14ac:dyDescent="0.25">
      <c r="A407" s="1662"/>
      <c r="B407" s="1660"/>
      <c r="C407" s="537" t="str">
        <f>'[3]64 Nguyễn Thị Mỹ'!B60</f>
        <v>Vách tôn</v>
      </c>
      <c r="D407" s="547" t="str">
        <f>'[3]64 Nguyễn Thị Mỹ'!F60</f>
        <v>m2</v>
      </c>
      <c r="E407" s="539">
        <f>'[3]64 Nguyễn Thị Mỹ'!H60</f>
        <v>40.300000000000004</v>
      </c>
      <c r="F407" s="540">
        <f>'[3]64 Nguyễn Thị Mỹ'!G60</f>
        <v>259000</v>
      </c>
      <c r="G407" s="541">
        <f>'[3]64 Nguyễn Thị Mỹ'!I60</f>
        <v>1</v>
      </c>
      <c r="H407" s="542">
        <f t="shared" si="15"/>
        <v>10437700</v>
      </c>
      <c r="I407" s="543"/>
      <c r="J407" s="1661"/>
      <c r="K407" s="545" t="str">
        <f>'[3]64 Nguyễn Thị Mỹ'!K60</f>
        <v>áp bằng mái che</v>
      </c>
    </row>
    <row r="408" spans="1:11" s="534" customFormat="1" ht="73.5" hidden="1" customHeight="1" x14ac:dyDescent="0.25">
      <c r="A408" s="546">
        <v>65</v>
      </c>
      <c r="B408" s="536" t="str">
        <f>'[3]65. Đinh Thị Chuyện'!E8</f>
        <v>Bà Đinh Thị Chuyện</v>
      </c>
      <c r="C408" s="537"/>
      <c r="D408" s="538"/>
      <c r="E408" s="539"/>
      <c r="F408" s="540"/>
      <c r="G408" s="541"/>
      <c r="H408" s="542"/>
      <c r="I408" s="543"/>
      <c r="J408" s="533"/>
      <c r="K408" s="544" t="s">
        <v>10338</v>
      </c>
    </row>
    <row r="409" spans="1:11" s="534" customFormat="1" ht="73.5" hidden="1" customHeight="1" x14ac:dyDescent="0.25">
      <c r="A409" s="546">
        <v>66</v>
      </c>
      <c r="B409" s="536" t="str">
        <f>'[3]66.  Võ Văn Lịch'!E8</f>
        <v>Ông Võ Văn Lịch và bà Hồ Thị Lệ Thu</v>
      </c>
      <c r="C409" s="537"/>
      <c r="D409" s="538"/>
      <c r="E409" s="539"/>
      <c r="F409" s="540"/>
      <c r="G409" s="541"/>
      <c r="H409" s="542"/>
      <c r="I409" s="543"/>
      <c r="J409" s="533"/>
      <c r="K409" s="544" t="s">
        <v>10338</v>
      </c>
    </row>
    <row r="410" spans="1:11" s="534" customFormat="1" ht="73.5" hidden="1" customHeight="1" x14ac:dyDescent="0.25">
      <c r="A410" s="546">
        <v>67</v>
      </c>
      <c r="B410" s="536" t="str">
        <f>'[3]67.  Đàm Doãn Bích'!E8</f>
        <v>Hộ ông Đàm Doãn Bích và bà Trần Thị Phụng</v>
      </c>
      <c r="C410" s="537"/>
      <c r="D410" s="538"/>
      <c r="E410" s="539"/>
      <c r="F410" s="540"/>
      <c r="G410" s="541"/>
      <c r="H410" s="542"/>
      <c r="I410" s="543"/>
      <c r="J410" s="533"/>
      <c r="K410" s="544" t="s">
        <v>10338</v>
      </c>
    </row>
    <row r="411" spans="1:11" s="534" customFormat="1" ht="55.5" hidden="1" customHeight="1" x14ac:dyDescent="0.25">
      <c r="A411" s="1662">
        <v>68</v>
      </c>
      <c r="B411" s="1660" t="str">
        <f>'68, Hồ Văn Xuyên'!E8</f>
        <v>Ông Hồ Văn Xuyên</v>
      </c>
      <c r="C411" s="536" t="str">
        <f>'68, Hồ Văn Xuyên'!B44</f>
        <v>Thửa 51 tờ 193</v>
      </c>
      <c r="D411" s="547"/>
      <c r="E411" s="539"/>
      <c r="F411" s="540"/>
      <c r="G411" s="541"/>
      <c r="H411" s="542"/>
      <c r="I411" s="543"/>
      <c r="J411" s="1661" t="str">
        <f>'68, Hồ Văn Xuyên'!A42</f>
        <v>III. NHÀ, VẬT KIẾN TRÚC: xây dựng năm 2003</v>
      </c>
      <c r="K411" s="545"/>
    </row>
    <row r="412" spans="1:11" s="534" customFormat="1" ht="55.5" hidden="1" customHeight="1" x14ac:dyDescent="0.25">
      <c r="A412" s="1662"/>
      <c r="B412" s="1660"/>
      <c r="C412" s="537" t="str">
        <f>'68, Hồ Văn Xuyên'!B45</f>
        <v>Nhà 01 tầng kết cấu loại 2</v>
      </c>
      <c r="D412" s="547" t="str">
        <f>'68, Hồ Văn Xuyên'!F45</f>
        <v>đồng/m2
 sàn</v>
      </c>
      <c r="E412" s="539">
        <f>'68, Hồ Văn Xuyên'!H45</f>
        <v>79.300000000000011</v>
      </c>
      <c r="F412" s="540">
        <f>'68, Hồ Văn Xuyên'!G45</f>
        <v>3925000</v>
      </c>
      <c r="G412" s="541">
        <f>'68, Hồ Văn Xuyên'!I45</f>
        <v>1</v>
      </c>
      <c r="H412" s="542">
        <f t="shared" ref="H412:H445" si="16">ROUND(G412*F412*E412,)</f>
        <v>311252500</v>
      </c>
      <c r="I412" s="543"/>
      <c r="J412" s="1661"/>
      <c r="K412" s="545">
        <f>'68, Hồ Văn Xuyên'!K45</f>
        <v>0</v>
      </c>
    </row>
    <row r="413" spans="1:11" s="534" customFormat="1" ht="55.5" hidden="1" customHeight="1" x14ac:dyDescent="0.25">
      <c r="A413" s="1662"/>
      <c r="B413" s="1660"/>
      <c r="C413" s="537" t="str">
        <f>'68, Hồ Văn Xuyên'!B46</f>
        <v>Nhà 01 tầng kết cấu loại 4 (bếp)</v>
      </c>
      <c r="D413" s="547" t="str">
        <f>'68, Hồ Văn Xuyên'!F46</f>
        <v>đồng/m2
 sàn</v>
      </c>
      <c r="E413" s="539">
        <f>'68, Hồ Văn Xuyên'!H46</f>
        <v>37.765000000000001</v>
      </c>
      <c r="F413" s="540">
        <f>'68, Hồ Văn Xuyên'!G46</f>
        <v>3054000</v>
      </c>
      <c r="G413" s="541">
        <f>'68, Hồ Văn Xuyên'!I46</f>
        <v>1</v>
      </c>
      <c r="H413" s="542">
        <f t="shared" si="16"/>
        <v>115334310</v>
      </c>
      <c r="I413" s="543"/>
      <c r="J413" s="1661"/>
      <c r="K413" s="545">
        <f>'68, Hồ Văn Xuyên'!K46</f>
        <v>0</v>
      </c>
    </row>
    <row r="414" spans="1:11" s="534" customFormat="1" ht="96.75" hidden="1" customHeight="1" x14ac:dyDescent="0.25">
      <c r="A414" s="1662"/>
      <c r="B414" s="1660"/>
      <c r="C414" s="537" t="str">
        <f>'68, Hồ Văn Xuyên'!B47</f>
        <v>Ống nhựa PVC D90</v>
      </c>
      <c r="D414" s="547" t="str">
        <f>'68, Hồ Văn Xuyên'!F47</f>
        <v>m</v>
      </c>
      <c r="E414" s="539">
        <f>'68, Hồ Văn Xuyên'!H47</f>
        <v>152</v>
      </c>
      <c r="F414" s="540">
        <f>'68, Hồ Văn Xuyên'!G47</f>
        <v>55900</v>
      </c>
      <c r="G414" s="541">
        <f>'68, Hồ Văn Xuyên'!I47</f>
        <v>1</v>
      </c>
      <c r="H414" s="542">
        <f t="shared" si="16"/>
        <v>8496800</v>
      </c>
      <c r="I414" s="543"/>
      <c r="J414" s="1661"/>
      <c r="K414" s="545" t="str">
        <f>'68, Hồ Văn Xuyên'!K47</f>
        <v>áp Ống nhựa uPVC D90x2.9mm
(934) Phụ lục 2- BÁO GIÁ VẬT LIỆU XÂY DỰNG TRÊN ĐỊA BÀN TỈNH ĐỒNG NAI THÁNG 1, THÁNG 2 NĂM 2026</v>
      </c>
    </row>
    <row r="415" spans="1:11" s="534" customFormat="1" ht="58.5" hidden="1" customHeight="1" x14ac:dyDescent="0.25">
      <c r="A415" s="1662"/>
      <c r="B415" s="1660"/>
      <c r="C415" s="537" t="str">
        <f>'68, Hồ Văn Xuyên'!B48</f>
        <v>Nhà (kho)</v>
      </c>
      <c r="D415" s="547" t="str">
        <f>'68, Hồ Văn Xuyên'!F48</f>
        <v>m2</v>
      </c>
      <c r="E415" s="539">
        <f>'68, Hồ Văn Xuyên'!H48</f>
        <v>9.625</v>
      </c>
      <c r="F415" s="540">
        <f>'68, Hồ Văn Xuyên'!G48</f>
        <v>576000</v>
      </c>
      <c r="G415" s="541">
        <f>'68, Hồ Văn Xuyên'!I48</f>
        <v>1</v>
      </c>
      <c r="H415" s="542">
        <f t="shared" si="16"/>
        <v>5544000</v>
      </c>
      <c r="I415" s="543"/>
      <c r="J415" s="1661"/>
      <c r="K415" s="545" t="str">
        <f>'68, Hồ Văn Xuyên'!K48</f>
        <v>nhà tạm</v>
      </c>
    </row>
    <row r="416" spans="1:11" s="534" customFormat="1" ht="65.25" hidden="1" customHeight="1" x14ac:dyDescent="0.25">
      <c r="A416" s="1662"/>
      <c r="B416" s="1660"/>
      <c r="C416" s="537" t="str">
        <f>'68, Hồ Văn Xuyên'!B49</f>
        <v>Mái che: mái tôn, khung cột sắt</v>
      </c>
      <c r="D416" s="547" t="str">
        <f>'68, Hồ Văn Xuyên'!F49</f>
        <v>m2</v>
      </c>
      <c r="E416" s="539">
        <f>'68, Hồ Văn Xuyên'!H49</f>
        <v>34.200000000000003</v>
      </c>
      <c r="F416" s="540">
        <f>'68, Hồ Văn Xuyên'!G49</f>
        <v>720000</v>
      </c>
      <c r="G416" s="541">
        <f>'68, Hồ Văn Xuyên'!I49</f>
        <v>1</v>
      </c>
      <c r="H416" s="542">
        <f t="shared" si="16"/>
        <v>24624000</v>
      </c>
      <c r="I416" s="543"/>
      <c r="J416" s="1661"/>
      <c r="K416" s="545">
        <f>'68, Hồ Văn Xuyên'!K49</f>
        <v>0</v>
      </c>
    </row>
    <row r="417" spans="1:11" s="534" customFormat="1" ht="65.25" hidden="1" customHeight="1" x14ac:dyDescent="0.25">
      <c r="A417" s="1662"/>
      <c r="B417" s="1660"/>
      <c r="C417" s="537" t="str">
        <f>'68, Hồ Văn Xuyên'!B50</f>
        <v>Nền lát gạch ceramic</v>
      </c>
      <c r="D417" s="547" t="str">
        <f>'68, Hồ Văn Xuyên'!F50</f>
        <v>m2</v>
      </c>
      <c r="E417" s="539">
        <f>'68, Hồ Văn Xuyên'!H50</f>
        <v>20.2</v>
      </c>
      <c r="F417" s="540">
        <f>'68, Hồ Văn Xuyên'!G50</f>
        <v>202000</v>
      </c>
      <c r="G417" s="541">
        <f>'68, Hồ Văn Xuyên'!I50</f>
        <v>1</v>
      </c>
      <c r="H417" s="542">
        <f t="shared" si="16"/>
        <v>4080400</v>
      </c>
      <c r="I417" s="543"/>
      <c r="J417" s="1661"/>
      <c r="K417" s="545">
        <f>'68, Hồ Văn Xuyên'!K50</f>
        <v>0</v>
      </c>
    </row>
    <row r="418" spans="1:11" s="534" customFormat="1" ht="65.25" hidden="1" customHeight="1" x14ac:dyDescent="0.25">
      <c r="A418" s="1662"/>
      <c r="B418" s="1660"/>
      <c r="C418" s="537" t="str">
        <f>'68, Hồ Văn Xuyên'!B51</f>
        <v>Bể nước xây gạch, xây nổi, lát đáy, không nắp đậy</v>
      </c>
      <c r="D418" s="547" t="str">
        <f>'68, Hồ Văn Xuyên'!F51</f>
        <v>m3</v>
      </c>
      <c r="E418" s="539">
        <f>'68, Hồ Văn Xuyên'!H51</f>
        <v>9.4534999999999982</v>
      </c>
      <c r="F418" s="540">
        <f>'68, Hồ Văn Xuyên'!G51</f>
        <v>553000</v>
      </c>
      <c r="G418" s="541">
        <f>'68, Hồ Văn Xuyên'!I51</f>
        <v>1</v>
      </c>
      <c r="H418" s="542">
        <f t="shared" si="16"/>
        <v>5227786</v>
      </c>
      <c r="I418" s="543"/>
      <c r="J418" s="1661"/>
      <c r="K418" s="545">
        <f>'68, Hồ Văn Xuyên'!K51</f>
        <v>0</v>
      </c>
    </row>
    <row r="419" spans="1:11" s="534" customFormat="1" ht="65.25" hidden="1" customHeight="1" x14ac:dyDescent="0.25">
      <c r="A419" s="1662"/>
      <c r="B419" s="1660"/>
      <c r="C419" s="537" t="str">
        <f>'68, Hồ Văn Xuyên'!B52</f>
        <v>Chuồng heo Xây cao 1m, nền bê tông kiên cố, lợp ngói hoặc tole fibro ciment</v>
      </c>
      <c r="D419" s="547" t="str">
        <f>'68, Hồ Văn Xuyên'!F52</f>
        <v>m2</v>
      </c>
      <c r="E419" s="539">
        <f>'68, Hồ Văn Xuyên'!H52</f>
        <v>21.037500000000001</v>
      </c>
      <c r="F419" s="540">
        <f>'68, Hồ Văn Xuyên'!G52</f>
        <v>961000</v>
      </c>
      <c r="G419" s="541">
        <f>'68, Hồ Văn Xuyên'!I52</f>
        <v>1</v>
      </c>
      <c r="H419" s="542">
        <f t="shared" si="16"/>
        <v>20217038</v>
      </c>
      <c r="I419" s="543"/>
      <c r="J419" s="1661"/>
      <c r="K419" s="545">
        <f>'68, Hồ Văn Xuyên'!K52</f>
        <v>0</v>
      </c>
    </row>
    <row r="420" spans="1:11" s="534" customFormat="1" ht="47.25" hidden="1" customHeight="1" x14ac:dyDescent="0.25">
      <c r="A420" s="1662"/>
      <c r="B420" s="1660"/>
      <c r="C420" s="537" t="str">
        <f>'68, Hồ Văn Xuyên'!B53</f>
        <v>Mái che: mái tôn, khung cột gỗ</v>
      </c>
      <c r="D420" s="547" t="str">
        <f>'68, Hồ Văn Xuyên'!F53</f>
        <v>m2</v>
      </c>
      <c r="E420" s="539">
        <f>'68, Hồ Văn Xuyên'!H53</f>
        <v>21.42</v>
      </c>
      <c r="F420" s="540">
        <f>'68, Hồ Văn Xuyên'!G53</f>
        <v>259000</v>
      </c>
      <c r="G420" s="541">
        <f>'68, Hồ Văn Xuyên'!I53</f>
        <v>1</v>
      </c>
      <c r="H420" s="542">
        <f t="shared" si="16"/>
        <v>5547780</v>
      </c>
      <c r="I420" s="543"/>
      <c r="J420" s="1661"/>
      <c r="K420" s="545">
        <f>'68, Hồ Văn Xuyên'!K53</f>
        <v>0</v>
      </c>
    </row>
    <row r="421" spans="1:11" s="534" customFormat="1" ht="47.25" hidden="1" customHeight="1" x14ac:dyDescent="0.25">
      <c r="A421" s="1662"/>
      <c r="B421" s="1660"/>
      <c r="C421" s="537" t="str">
        <f>'68, Hồ Văn Xuyên'!B54</f>
        <v>Nền xi măng dày 5cm</v>
      </c>
      <c r="D421" s="547" t="str">
        <f>'68, Hồ Văn Xuyên'!F54</f>
        <v>m2</v>
      </c>
      <c r="E421" s="539">
        <f>'68, Hồ Văn Xuyên'!H54</f>
        <v>713.22499999999991</v>
      </c>
      <c r="F421" s="540">
        <f>'68, Hồ Văn Xuyên'!G54</f>
        <v>80000</v>
      </c>
      <c r="G421" s="541">
        <f>'68, Hồ Văn Xuyên'!I54</f>
        <v>1</v>
      </c>
      <c r="H421" s="542">
        <f t="shared" si="16"/>
        <v>57058000</v>
      </c>
      <c r="I421" s="543"/>
      <c r="J421" s="1661"/>
      <c r="K421" s="545">
        <f>'68, Hồ Văn Xuyên'!K54</f>
        <v>0</v>
      </c>
    </row>
    <row r="422" spans="1:11" s="534" customFormat="1" ht="50.25" hidden="1" customHeight="1" x14ac:dyDescent="0.25">
      <c r="A422" s="1662"/>
      <c r="B422" s="1660"/>
      <c r="C422" s="537" t="str">
        <f>'68, Hồ Văn Xuyên'!B55</f>
        <v>Tường rào xây gạch hoặc xây gạch có khung lưới B40 (có tô, trát)</v>
      </c>
      <c r="D422" s="547" t="str">
        <f>'68, Hồ Văn Xuyên'!F55</f>
        <v>đồng/m2</v>
      </c>
      <c r="E422" s="539">
        <f>'68, Hồ Văn Xuyên'!H55</f>
        <v>12.879999999999999</v>
      </c>
      <c r="F422" s="540">
        <f>'68, Hồ Văn Xuyên'!G55</f>
        <v>382000</v>
      </c>
      <c r="G422" s="541">
        <f>'68, Hồ Văn Xuyên'!I55</f>
        <v>1</v>
      </c>
      <c r="H422" s="542">
        <f t="shared" si="16"/>
        <v>4920160</v>
      </c>
      <c r="I422" s="543"/>
      <c r="J422" s="1661"/>
      <c r="K422" s="545">
        <f>'68, Hồ Văn Xuyên'!K55</f>
        <v>0</v>
      </c>
    </row>
    <row r="423" spans="1:11" s="534" customFormat="1" ht="55.5" hidden="1" customHeight="1" x14ac:dyDescent="0.25">
      <c r="A423" s="1662"/>
      <c r="B423" s="1660"/>
      <c r="C423" s="537" t="str">
        <f>'68, Hồ Văn Xuyên'!B56</f>
        <v>Hầm chứa xây gạch, không lát đáy</v>
      </c>
      <c r="D423" s="547" t="str">
        <f>'68, Hồ Văn Xuyên'!F56</f>
        <v>m3</v>
      </c>
      <c r="E423" s="539">
        <f>'68, Hồ Văn Xuyên'!H56</f>
        <v>15.382156499999997</v>
      </c>
      <c r="F423" s="540">
        <f>'68, Hồ Văn Xuyên'!G56</f>
        <v>576000</v>
      </c>
      <c r="G423" s="541">
        <f>'68, Hồ Văn Xuyên'!I56</f>
        <v>1</v>
      </c>
      <c r="H423" s="542">
        <f t="shared" si="16"/>
        <v>8860122</v>
      </c>
      <c r="I423" s="543"/>
      <c r="J423" s="1661"/>
      <c r="K423" s="545" t="str">
        <f>'68, Hồ Văn Xuyên'!K56</f>
        <v>áp bằng Hồ chứa (hố phân, hầm cầu...) xây gạch, lát đáy</v>
      </c>
    </row>
    <row r="424" spans="1:11" s="534" customFormat="1" ht="55.5" hidden="1" customHeight="1" x14ac:dyDescent="0.25">
      <c r="A424" s="1662"/>
      <c r="B424" s="1660"/>
      <c r="C424" s="537" t="str">
        <f>'68, Hồ Văn Xuyên'!B57</f>
        <v>Chuồng dê: mái tôn, khung gỗ, vách lưới B40, sàn gỗ, nền xi măng</v>
      </c>
      <c r="D424" s="547" t="str">
        <f>'68, Hồ Văn Xuyên'!F57</f>
        <v>m2</v>
      </c>
      <c r="E424" s="539">
        <f>'68, Hồ Văn Xuyên'!H57</f>
        <v>14.16</v>
      </c>
      <c r="F424" s="540">
        <f>'68, Hồ Văn Xuyên'!G57</f>
        <v>598000</v>
      </c>
      <c r="G424" s="541">
        <f>'68, Hồ Văn Xuyên'!I57</f>
        <v>1</v>
      </c>
      <c r="H424" s="542">
        <f t="shared" si="16"/>
        <v>8467680</v>
      </c>
      <c r="I424" s="543"/>
      <c r="J424" s="1661"/>
      <c r="K424" s="545" t="str">
        <f>'68, Hồ Văn Xuyên'!K57</f>
        <v>áp bằng chuồng heo, chuồng bò, gà, vịt ... bán kiên cố</v>
      </c>
    </row>
    <row r="425" spans="1:11" s="534" customFormat="1" ht="35.25" hidden="1" customHeight="1" x14ac:dyDescent="0.25">
      <c r="A425" s="1662"/>
      <c r="B425" s="1660"/>
      <c r="C425" s="537" t="str">
        <f>'68, Hồ Văn Xuyên'!B58</f>
        <v>Mái che: mái tôn, khung cột gỗ</v>
      </c>
      <c r="D425" s="547" t="str">
        <f>'68, Hồ Văn Xuyên'!F58</f>
        <v>m2</v>
      </c>
      <c r="E425" s="539">
        <f>'68, Hồ Văn Xuyên'!H58</f>
        <v>10.030000000000001</v>
      </c>
      <c r="F425" s="540">
        <f>'68, Hồ Văn Xuyên'!G58</f>
        <v>259000</v>
      </c>
      <c r="G425" s="541">
        <f>'68, Hồ Văn Xuyên'!I58</f>
        <v>1</v>
      </c>
      <c r="H425" s="542">
        <f t="shared" si="16"/>
        <v>2597770</v>
      </c>
      <c r="I425" s="543"/>
      <c r="J425" s="1661"/>
      <c r="K425" s="545">
        <f>'68, Hồ Văn Xuyên'!K58</f>
        <v>0</v>
      </c>
    </row>
    <row r="426" spans="1:11" s="534" customFormat="1" ht="78.75" hidden="1" customHeight="1" x14ac:dyDescent="0.25">
      <c r="A426" s="1662"/>
      <c r="B426" s="1660"/>
      <c r="C426" s="537" t="str">
        <f>'68, Hồ Văn Xuyên'!B59</f>
        <v>Nhà bán kiên cố</v>
      </c>
      <c r="D426" s="547" t="str">
        <f>'68, Hồ Văn Xuyên'!F59</f>
        <v>đồng/m2
 sàn</v>
      </c>
      <c r="E426" s="539">
        <f>'68, Hồ Văn Xuyên'!H59</f>
        <v>5.625</v>
      </c>
      <c r="F426" s="540">
        <f>'68, Hồ Văn Xuyên'!G59</f>
        <v>1854000</v>
      </c>
      <c r="G426" s="541">
        <f>'68, Hồ Văn Xuyên'!I59</f>
        <v>1</v>
      </c>
      <c r="H426" s="542">
        <f t="shared" si="16"/>
        <v>10428750</v>
      </c>
      <c r="I426" s="543"/>
      <c r="J426" s="1661"/>
      <c r="K426" s="545">
        <f>'68, Hồ Văn Xuyên'!K59</f>
        <v>0</v>
      </c>
    </row>
    <row r="427" spans="1:11" s="534" customFormat="1" ht="78.75" hidden="1" customHeight="1" x14ac:dyDescent="0.25">
      <c r="A427" s="1662"/>
      <c r="B427" s="1660"/>
      <c r="C427" s="537" t="str">
        <f>'68, Hồ Văn Xuyên'!B60</f>
        <v>Bàn thiên</v>
      </c>
      <c r="D427" s="547" t="str">
        <f>'68, Hồ Văn Xuyên'!F60</f>
        <v>đồng/cái</v>
      </c>
      <c r="E427" s="539">
        <f>'68, Hồ Văn Xuyên'!H60</f>
        <v>1</v>
      </c>
      <c r="F427" s="540">
        <f>'68, Hồ Văn Xuyên'!G60</f>
        <v>950000</v>
      </c>
      <c r="G427" s="541">
        <f>'68, Hồ Văn Xuyên'!I60</f>
        <v>1</v>
      </c>
      <c r="H427" s="542">
        <f t="shared" si="16"/>
        <v>950000</v>
      </c>
      <c r="I427" s="543"/>
      <c r="J427" s="1661"/>
      <c r="K427" s="545">
        <f>'68, Hồ Văn Xuyên'!K60</f>
        <v>0</v>
      </c>
    </row>
    <row r="428" spans="1:11" s="534" customFormat="1" ht="185.25" hidden="1" customHeight="1" x14ac:dyDescent="0.25">
      <c r="A428" s="1662"/>
      <c r="B428" s="1660"/>
      <c r="C428" s="537" t="str">
        <f>'68, Hồ Văn Xuyên'!B61</f>
        <v>Mức bồi thường, hỗ trợ chi phí di dời, xây dựng mới mồ mả trong trường hợp tự thu xếp việc di chuyển mồ mả ngoài khu vực được bố trí trong nghĩa trang theo quy hoạch Mộ đá ong hoặc mộ xây đơn giản</v>
      </c>
      <c r="D428" s="547" t="str">
        <f>'68, Hồ Văn Xuyên'!F61</f>
        <v>đồng/mộ</v>
      </c>
      <c r="E428" s="539">
        <f>'68, Hồ Văn Xuyên'!H61</f>
        <v>1</v>
      </c>
      <c r="F428" s="540">
        <f>'68, Hồ Văn Xuyên'!G61</f>
        <v>15850000</v>
      </c>
      <c r="G428" s="541">
        <f>'68, Hồ Văn Xuyên'!I61</f>
        <v>1</v>
      </c>
      <c r="H428" s="542">
        <f t="shared" si="16"/>
        <v>15850000</v>
      </c>
      <c r="I428" s="543"/>
      <c r="J428" s="1661"/>
      <c r="K428" s="545">
        <f>'68, Hồ Văn Xuyên'!K61</f>
        <v>0</v>
      </c>
    </row>
    <row r="429" spans="1:11" s="534" customFormat="1" ht="145.5" hidden="1" customHeight="1" x14ac:dyDescent="0.25">
      <c r="A429" s="1662"/>
      <c r="B429" s="1660"/>
      <c r="C429" s="537" t="str">
        <f>'68, Hồ Văn Xuyên'!B62</f>
        <v xml:space="preserve">1. Mức bồi thường, hỗ trợ chi phí đào, bốc, di dời mồ mả và các chi phí khác có liên quan trực tiếp để di dời mồ mả đến vị trí mới </v>
      </c>
      <c r="D429" s="547" t="str">
        <f>'68, Hồ Văn Xuyên'!F62</f>
        <v>đồng/mộ</v>
      </c>
      <c r="E429" s="539">
        <f>'68, Hồ Văn Xuyên'!H62</f>
        <v>1</v>
      </c>
      <c r="F429" s="540">
        <f>'68, Hồ Văn Xuyên'!G62</f>
        <v>10000000</v>
      </c>
      <c r="G429" s="541">
        <f>'68, Hồ Văn Xuyên'!I62</f>
        <v>1</v>
      </c>
      <c r="H429" s="542">
        <f t="shared" si="16"/>
        <v>10000000</v>
      </c>
      <c r="I429" s="543"/>
      <c r="J429" s="1661"/>
      <c r="K429" s="545" t="str">
        <f>'68, Hồ Văn Xuyên'!K62</f>
        <v>Khoản 1, Điều 9 QĐ số 42/2025/QĐ-UBND ngày 02/10/2025</v>
      </c>
    </row>
    <row r="430" spans="1:11" s="534" customFormat="1" ht="47.25" hidden="1" customHeight="1" x14ac:dyDescent="0.25">
      <c r="A430" s="1662"/>
      <c r="B430" s="1660"/>
      <c r="C430" s="537" t="str">
        <f>'68, Hồ Văn Xuyên'!B63</f>
        <v>Nhà kho</v>
      </c>
      <c r="D430" s="547" t="str">
        <f>'68, Hồ Văn Xuyên'!F63</f>
        <v>đồng/m2
 sàn</v>
      </c>
      <c r="E430" s="539">
        <f>'68, Hồ Văn Xuyên'!H63</f>
        <v>5.6349999999999998</v>
      </c>
      <c r="F430" s="540">
        <f>'68, Hồ Văn Xuyên'!G63</f>
        <v>1854000</v>
      </c>
      <c r="G430" s="541">
        <f>'68, Hồ Văn Xuyên'!I63</f>
        <v>1</v>
      </c>
      <c r="H430" s="542">
        <f t="shared" si="16"/>
        <v>10447290</v>
      </c>
      <c r="I430" s="543"/>
      <c r="J430" s="1661"/>
      <c r="K430" s="545" t="str">
        <f>'68, Hồ Văn Xuyên'!K63</f>
        <v>bán kiên cố</v>
      </c>
    </row>
    <row r="431" spans="1:11" s="534" customFormat="1" ht="47.25" hidden="1" customHeight="1" x14ac:dyDescent="0.25">
      <c r="A431" s="1662"/>
      <c r="B431" s="1660"/>
      <c r="C431" s="537" t="str">
        <f>'68, Hồ Văn Xuyên'!B64</f>
        <v>Hòn non bộ</v>
      </c>
      <c r="D431" s="547" t="str">
        <f>'68, Hồ Văn Xuyên'!F64</f>
        <v>m3</v>
      </c>
      <c r="E431" s="539">
        <f>'68, Hồ Văn Xuyên'!H64</f>
        <v>4.6340000000000003</v>
      </c>
      <c r="F431" s="540">
        <f>'68, Hồ Văn Xuyên'!G64</f>
        <v>1440000</v>
      </c>
      <c r="G431" s="541">
        <f>'68, Hồ Văn Xuyên'!I64</f>
        <v>1</v>
      </c>
      <c r="H431" s="542">
        <f t="shared" si="16"/>
        <v>6672960</v>
      </c>
      <c r="I431" s="543"/>
      <c r="J431" s="1661"/>
      <c r="K431" s="545">
        <f>'68, Hồ Văn Xuyên'!K64</f>
        <v>0</v>
      </c>
    </row>
    <row r="432" spans="1:11" s="534" customFormat="1" ht="57" hidden="1" customHeight="1" x14ac:dyDescent="0.25">
      <c r="A432" s="1662"/>
      <c r="B432" s="1660"/>
      <c r="C432" s="537" t="str">
        <f>'68, Hồ Văn Xuyên'!B65</f>
        <v>Hàng rào lưới B40</v>
      </c>
      <c r="D432" s="547" t="str">
        <f>'68, Hồ Văn Xuyên'!F65</f>
        <v>m2</v>
      </c>
      <c r="E432" s="539">
        <f>'68, Hồ Văn Xuyên'!H65</f>
        <v>105</v>
      </c>
      <c r="F432" s="540">
        <f>'68, Hồ Văn Xuyên'!G65</f>
        <v>101000</v>
      </c>
      <c r="G432" s="541">
        <f>'68, Hồ Văn Xuyên'!I65</f>
        <v>1</v>
      </c>
      <c r="H432" s="542">
        <f t="shared" si="16"/>
        <v>10605000</v>
      </c>
      <c r="I432" s="543"/>
      <c r="J432" s="1661"/>
      <c r="K432" s="545">
        <f>'68, Hồ Văn Xuyên'!K65</f>
        <v>0</v>
      </c>
    </row>
    <row r="433" spans="1:16" s="534" customFormat="1" ht="68.25" hidden="1" customHeight="1" x14ac:dyDescent="0.25">
      <c r="A433" s="1662"/>
      <c r="B433" s="1660"/>
      <c r="C433" s="537" t="str">
        <f>'68, Hồ Văn Xuyên'!B66</f>
        <v>Trụ bê tông cắm ranh hàng rào cao 1,2 đến 2,2m</v>
      </c>
      <c r="D433" s="547" t="str">
        <f>'68, Hồ Văn Xuyên'!F66</f>
        <v>trụ</v>
      </c>
      <c r="E433" s="539">
        <f>'68, Hồ Văn Xuyên'!H66</f>
        <v>12</v>
      </c>
      <c r="F433" s="540">
        <f>'68, Hồ Văn Xuyên'!G66</f>
        <v>58000</v>
      </c>
      <c r="G433" s="541">
        <f>'68, Hồ Văn Xuyên'!I66</f>
        <v>1</v>
      </c>
      <c r="H433" s="542">
        <f t="shared" si="16"/>
        <v>696000</v>
      </c>
      <c r="I433" s="543"/>
      <c r="J433" s="1661"/>
      <c r="K433" s="545">
        <f>'68, Hồ Văn Xuyên'!K66</f>
        <v>0</v>
      </c>
    </row>
    <row r="434" spans="1:16" s="534" customFormat="1" ht="80.25" hidden="1" customHeight="1" x14ac:dyDescent="0.25">
      <c r="A434" s="1662"/>
      <c r="B434" s="1660"/>
      <c r="C434" s="537" t="str">
        <f>'68, Hồ Văn Xuyên'!B67</f>
        <v xml:space="preserve"> 1.Giếng đào thủ công (đất khó đào, có đá)  Ф1,2m</v>
      </c>
      <c r="D434" s="547" t="str">
        <f>'68, Hồ Văn Xuyên'!F67</f>
        <v>mét</v>
      </c>
      <c r="E434" s="539">
        <f>'68, Hồ Văn Xuyên'!H67</f>
        <v>9</v>
      </c>
      <c r="F434" s="540">
        <f>'68, Hồ Văn Xuyên'!G67</f>
        <v>458400</v>
      </c>
      <c r="G434" s="541">
        <f>'68, Hồ Văn Xuyên'!I67</f>
        <v>1</v>
      </c>
      <c r="H434" s="542">
        <f t="shared" si="16"/>
        <v>4125600</v>
      </c>
      <c r="I434" s="543"/>
      <c r="J434" s="1661"/>
      <c r="K434" s="545" t="str">
        <f>'68, Hồ Văn Xuyên'!K67</f>
        <v>tính tam suất Giếng đào thủ công (đất khó đào, có đá)  Ф1m</v>
      </c>
    </row>
    <row r="435" spans="1:16" s="534" customFormat="1" ht="78.75" hidden="1" customHeight="1" x14ac:dyDescent="0.25">
      <c r="A435" s="1662"/>
      <c r="B435" s="1660"/>
      <c r="C435" s="537" t="str">
        <f>'68, Hồ Văn Xuyên'!B68</f>
        <v>2.Giếng sâu trên 10 mét thì mét thứ 10 trở đi được tính thêm 50% mức giá trên</v>
      </c>
      <c r="D435" s="547" t="str">
        <f>'68, Hồ Văn Xuyên'!F68</f>
        <v>mét</v>
      </c>
      <c r="E435" s="539">
        <f>'68, Hồ Văn Xuyên'!H68</f>
        <v>6</v>
      </c>
      <c r="F435" s="540">
        <f>'68, Hồ Văn Xuyên'!G68</f>
        <v>687600</v>
      </c>
      <c r="G435" s="541">
        <f>'68, Hồ Văn Xuyên'!I68</f>
        <v>1</v>
      </c>
      <c r="H435" s="542">
        <f t="shared" si="16"/>
        <v>4125600</v>
      </c>
      <c r="I435" s="543"/>
      <c r="J435" s="1661"/>
      <c r="K435" s="545">
        <f>'68, Hồ Văn Xuyên'!K68</f>
        <v>0</v>
      </c>
    </row>
    <row r="436" spans="1:16" s="534" customFormat="1" ht="78.75" hidden="1" customHeight="1" x14ac:dyDescent="0.25">
      <c r="A436" s="1662"/>
      <c r="B436" s="1660"/>
      <c r="C436" s="537" t="str">
        <f>'68, Hồ Văn Xuyên'!B69</f>
        <v>Giếng thả ống ciment Ống 1m Ф1,2m</v>
      </c>
      <c r="D436" s="547" t="str">
        <f>'68, Hồ Văn Xuyên'!F69</f>
        <v>cái</v>
      </c>
      <c r="E436" s="539">
        <f>'68, Hồ Văn Xuyên'!H69</f>
        <v>15</v>
      </c>
      <c r="F436" s="540">
        <f>'68, Hồ Văn Xuyên'!G69</f>
        <v>485000</v>
      </c>
      <c r="G436" s="541">
        <f>'68, Hồ Văn Xuyên'!I69</f>
        <v>1</v>
      </c>
      <c r="H436" s="542">
        <f t="shared" si="16"/>
        <v>7275000</v>
      </c>
      <c r="I436" s="543"/>
      <c r="J436" s="1661"/>
      <c r="K436" s="545">
        <f>'68, Hồ Văn Xuyên'!K69</f>
        <v>0</v>
      </c>
    </row>
    <row r="437" spans="1:16" s="534" customFormat="1" ht="55.5" hidden="1" customHeight="1" x14ac:dyDescent="0.25">
      <c r="A437" s="1666">
        <v>69</v>
      </c>
      <c r="B437" s="1660" t="str">
        <f>'69. Võ Văn Rảnh'!E8</f>
        <v>Hộ ông Võ Văn Rãnh và bà Nguyễn Thị Thắm</v>
      </c>
      <c r="C437" s="549" t="str">
        <f>'69. Võ Văn Rảnh'!B33</f>
        <v>Thửa 67 tờ 205</v>
      </c>
      <c r="D437" s="547"/>
      <c r="E437" s="539"/>
      <c r="F437" s="540"/>
      <c r="G437" s="541"/>
      <c r="H437" s="542"/>
      <c r="I437" s="543"/>
      <c r="J437" s="1661" t="str">
        <f>'69. Võ Văn Rảnh'!A31</f>
        <v>III. NHÀ, VẬT KIẾN TRÚC: xây dựng năm 2020</v>
      </c>
      <c r="K437" s="545"/>
    </row>
    <row r="438" spans="1:16" s="534" customFormat="1" ht="145.5" hidden="1" customHeight="1" x14ac:dyDescent="0.25">
      <c r="A438" s="1667"/>
      <c r="B438" s="1660"/>
      <c r="C438" s="537" t="str">
        <f>'69. Võ Văn Rảnh'!B34</f>
        <v>Ống nhựa PVC D60</v>
      </c>
      <c r="D438" s="547" t="str">
        <f>'69. Võ Văn Rảnh'!F34</f>
        <v>m</v>
      </c>
      <c r="E438" s="539">
        <f>'69. Võ Văn Rảnh'!H34</f>
        <v>960</v>
      </c>
      <c r="F438" s="540">
        <f>'69. Võ Văn Rảnh'!G34</f>
        <v>25900</v>
      </c>
      <c r="G438" s="541">
        <f>'69. Võ Văn Rảnh'!I34</f>
        <v>0.8</v>
      </c>
      <c r="H438" s="542">
        <f t="shared" si="16"/>
        <v>19891200</v>
      </c>
      <c r="I438" s="543"/>
      <c r="J438" s="1661"/>
      <c r="K438" s="545" t="str">
        <f>'69. Võ Văn Rảnh'!K34</f>
        <v>áp Ống nhựa uPVC D60x2.0mm
(929) Phụ lục 2- BÁO GIÁ VẬT LIỆU XÂY DỰNG TRÊN ĐỊA BÀN TỈNH ĐỒNG NAI THÁNG 1, THÁNG 2 NĂM 2026</v>
      </c>
    </row>
    <row r="439" spans="1:16" s="534" customFormat="1" ht="145.5" hidden="1" customHeight="1" x14ac:dyDescent="0.25">
      <c r="A439" s="1667"/>
      <c r="B439" s="1660"/>
      <c r="C439" s="537" t="str">
        <f>'69. Võ Văn Rảnh'!B35</f>
        <v>Ống nhựa PVC D21</v>
      </c>
      <c r="D439" s="547" t="str">
        <f>'69. Võ Văn Rảnh'!F35</f>
        <v>m</v>
      </c>
      <c r="E439" s="539">
        <f>'69. Võ Văn Rảnh'!H35</f>
        <v>960</v>
      </c>
      <c r="F439" s="540">
        <f>'69. Võ Văn Rảnh'!G35</f>
        <v>7100</v>
      </c>
      <c r="G439" s="541">
        <f>'69. Võ Văn Rảnh'!I35</f>
        <v>0.8</v>
      </c>
      <c r="H439" s="542">
        <f t="shared" si="16"/>
        <v>5452800</v>
      </c>
      <c r="I439" s="543"/>
      <c r="J439" s="1661"/>
      <c r="K439" s="545" t="str">
        <f>'69. Võ Văn Rảnh'!K35</f>
        <v>áp Ống nhựa uPVC D21x1.6mm
(922) Phụ lục 2- BÁO GIÁ VẬT LIỆU XÂY DỰNG TRÊN ĐỊA BÀN TỈNH ĐỒNG NAI THÁNG 1, THÁNG 2 NĂM 2026</v>
      </c>
    </row>
    <row r="440" spans="1:16" s="534" customFormat="1" ht="60" hidden="1" customHeight="1" x14ac:dyDescent="0.25">
      <c r="A440" s="1667"/>
      <c r="B440" s="1660"/>
      <c r="C440" s="537" t="str">
        <f>'69. Võ Văn Rảnh'!B36</f>
        <v>Trụ sắt tráng kẽm D60 cao 6m</v>
      </c>
      <c r="D440" s="547" t="str">
        <f>'69. Võ Văn Rảnh'!F36</f>
        <v>trụ</v>
      </c>
      <c r="E440" s="539">
        <f>'69. Võ Văn Rảnh'!H36</f>
        <v>8</v>
      </c>
      <c r="F440" s="540">
        <f>'69. Võ Văn Rảnh'!G36</f>
        <v>576000</v>
      </c>
      <c r="G440" s="541">
        <f>'69. Võ Văn Rảnh'!I36</f>
        <v>0.8</v>
      </c>
      <c r="H440" s="542">
        <f t="shared" si="16"/>
        <v>3686400</v>
      </c>
      <c r="I440" s="543"/>
      <c r="J440" s="1661"/>
      <c r="K440" s="545" t="str">
        <f>'69. Võ Văn Rảnh'!K36</f>
        <v>tính tam suất trụ điện bằng ống sắt tráng kẽm D90</v>
      </c>
    </row>
    <row r="441" spans="1:16" s="534" customFormat="1" ht="58.5" hidden="1" customHeight="1" x14ac:dyDescent="0.25">
      <c r="A441" s="1667"/>
      <c r="B441" s="1660"/>
      <c r="C441" s="537" t="str">
        <f>'69. Võ Văn Rảnh'!B37</f>
        <v>Thửa 87 tờ 205</v>
      </c>
      <c r="D441" s="547">
        <f>'69. Võ Văn Rảnh'!F37</f>
        <v>0</v>
      </c>
      <c r="E441" s="539">
        <f>'69. Võ Văn Rảnh'!H37</f>
        <v>0</v>
      </c>
      <c r="F441" s="540">
        <f>'69. Võ Văn Rảnh'!G37</f>
        <v>0</v>
      </c>
      <c r="G441" s="541">
        <f>'69. Võ Văn Rảnh'!I37</f>
        <v>0</v>
      </c>
      <c r="H441" s="542">
        <f t="shared" si="16"/>
        <v>0</v>
      </c>
      <c r="I441" s="543"/>
      <c r="J441" s="1661"/>
      <c r="K441" s="545">
        <f>'69. Võ Văn Rảnh'!K37</f>
        <v>0</v>
      </c>
    </row>
    <row r="442" spans="1:16" s="534" customFormat="1" ht="74.25" hidden="1" customHeight="1" x14ac:dyDescent="0.25">
      <c r="A442" s="1667"/>
      <c r="B442" s="1660"/>
      <c r="C442" s="537" t="str">
        <f>'69. Võ Văn Rảnh'!B38</f>
        <v>Trụ sắt tráng kẽm D60 cao 6m</v>
      </c>
      <c r="D442" s="547" t="str">
        <f>'69. Võ Văn Rảnh'!F38</f>
        <v>trụ</v>
      </c>
      <c r="E442" s="539">
        <f>'69. Võ Văn Rảnh'!H38</f>
        <v>2</v>
      </c>
      <c r="F442" s="540">
        <f>'69. Võ Văn Rảnh'!G38</f>
        <v>576000</v>
      </c>
      <c r="G442" s="541">
        <f>'69. Võ Văn Rảnh'!I38</f>
        <v>0.8</v>
      </c>
      <c r="H442" s="542">
        <f t="shared" si="16"/>
        <v>921600</v>
      </c>
      <c r="I442" s="543"/>
      <c r="J442" s="1661"/>
      <c r="K442" s="545" t="str">
        <f>'69. Võ Văn Rảnh'!K38</f>
        <v>tính tam suất trụ điện bằng ống sắt tráng kẽm D90</v>
      </c>
    </row>
    <row r="443" spans="1:16" s="534" customFormat="1" ht="81.75" hidden="1" customHeight="1" x14ac:dyDescent="0.25">
      <c r="A443" s="1668"/>
      <c r="B443" s="1660"/>
      <c r="C443" s="537" t="str">
        <f>'69. Võ Văn Rảnh'!B39</f>
        <v>Trụ bê tông cắm ranh hàng rào cao 1,2 đến 2,2m</v>
      </c>
      <c r="D443" s="547" t="str">
        <f>'69. Võ Văn Rảnh'!F39</f>
        <v>trụ</v>
      </c>
      <c r="E443" s="539">
        <f>'69. Võ Văn Rảnh'!H39</f>
        <v>7</v>
      </c>
      <c r="F443" s="540">
        <f>'69. Võ Văn Rảnh'!G39</f>
        <v>58000</v>
      </c>
      <c r="G443" s="541">
        <f>'69. Võ Văn Rảnh'!I39</f>
        <v>0.8</v>
      </c>
      <c r="H443" s="542">
        <f t="shared" si="16"/>
        <v>324800</v>
      </c>
      <c r="I443" s="543"/>
      <c r="J443" s="1661"/>
      <c r="K443" s="545">
        <f>'69. Võ Văn Rảnh'!K39</f>
        <v>0</v>
      </c>
    </row>
    <row r="444" spans="1:16" s="534" customFormat="1" ht="81.75" hidden="1" customHeight="1" x14ac:dyDescent="0.25">
      <c r="A444" s="1662">
        <v>70</v>
      </c>
      <c r="B444" s="1660" t="e">
        <f>#REF!</f>
        <v>#REF!</v>
      </c>
      <c r="C444" s="537" t="e">
        <f>#REF!</f>
        <v>#REF!</v>
      </c>
      <c r="D444" s="547" t="e">
        <f>#REF!</f>
        <v>#REF!</v>
      </c>
      <c r="E444" s="539" t="e">
        <f>#REF!</f>
        <v>#REF!</v>
      </c>
      <c r="F444" s="540" t="e">
        <f>#REF!</f>
        <v>#REF!</v>
      </c>
      <c r="G444" s="541" t="e">
        <f>#REF!</f>
        <v>#REF!</v>
      </c>
      <c r="H444" s="542" t="e">
        <f t="shared" si="16"/>
        <v>#REF!</v>
      </c>
      <c r="I444" s="543"/>
      <c r="J444" s="1661" t="e">
        <f>#REF!</f>
        <v>#REF!</v>
      </c>
      <c r="K444" s="545" t="e">
        <f>#REF!</f>
        <v>#REF!</v>
      </c>
    </row>
    <row r="445" spans="1:16" s="534" customFormat="1" ht="81.75" hidden="1" customHeight="1" x14ac:dyDescent="0.25">
      <c r="A445" s="1662"/>
      <c r="B445" s="1660"/>
      <c r="C445" s="537" t="e">
        <f>#REF!</f>
        <v>#REF!</v>
      </c>
      <c r="D445" s="547" t="e">
        <f>#REF!</f>
        <v>#REF!</v>
      </c>
      <c r="E445" s="539" t="e">
        <f>#REF!</f>
        <v>#REF!</v>
      </c>
      <c r="F445" s="540" t="e">
        <f>#REF!</f>
        <v>#REF!</v>
      </c>
      <c r="G445" s="541" t="e">
        <f>#REF!</f>
        <v>#REF!</v>
      </c>
      <c r="H445" s="542" t="e">
        <f t="shared" si="16"/>
        <v>#REF!</v>
      </c>
      <c r="I445" s="543"/>
      <c r="J445" s="1661"/>
      <c r="K445" s="545" t="e">
        <f>#REF!</f>
        <v>#REF!</v>
      </c>
    </row>
    <row r="446" spans="1:16" ht="37.5" hidden="1" customHeight="1" x14ac:dyDescent="0.25">
      <c r="A446" s="1662" t="s">
        <v>10293</v>
      </c>
      <c r="B446" s="1662"/>
      <c r="C446" s="1662"/>
      <c r="D446" s="1662"/>
      <c r="E446" s="1662"/>
      <c r="F446" s="1662"/>
      <c r="G446" s="1662"/>
      <c r="H446" s="550" t="e">
        <f>SUM(H11:H445)</f>
        <v>#REF!</v>
      </c>
      <c r="I446" s="1677"/>
      <c r="J446" s="1677"/>
      <c r="K446" s="1677"/>
    </row>
    <row r="447" spans="1:16" ht="20.25" hidden="1" customHeight="1" x14ac:dyDescent="0.25">
      <c r="A447" s="551"/>
      <c r="B447" s="552"/>
      <c r="C447" s="553"/>
      <c r="D447" s="552"/>
      <c r="E447" s="552"/>
      <c r="F447" s="554"/>
      <c r="G447" s="552"/>
      <c r="H447" s="555" t="e">
        <f>H446-#REF!</f>
        <v>#REF!</v>
      </c>
      <c r="I447" s="512"/>
      <c r="J447" s="516"/>
      <c r="K447" s="512"/>
    </row>
    <row r="448" spans="1:16" s="372" customFormat="1" ht="5.25" customHeight="1" x14ac:dyDescent="0.3">
      <c r="B448" s="556"/>
      <c r="C448" s="557"/>
      <c r="D448" s="556"/>
      <c r="E448" s="558"/>
      <c r="F448" s="559"/>
      <c r="G448" s="558"/>
      <c r="H448" s="560"/>
      <c r="I448" s="560"/>
      <c r="J448" s="561"/>
      <c r="K448" s="560"/>
      <c r="L448" s="562"/>
      <c r="M448" s="562"/>
      <c r="N448" s="562"/>
      <c r="O448" s="562"/>
      <c r="P448" s="562"/>
    </row>
    <row r="449" spans="1:16" s="372" customFormat="1" ht="18" customHeight="1" x14ac:dyDescent="0.3">
      <c r="A449" s="1675"/>
      <c r="B449" s="1675"/>
      <c r="C449" s="1676"/>
      <c r="D449" s="1676"/>
      <c r="E449" s="1676"/>
      <c r="F449" s="1676"/>
      <c r="G449" s="1676"/>
      <c r="H449" s="1676"/>
      <c r="I449" s="1676"/>
      <c r="J449" s="1676"/>
      <c r="K449" s="1676"/>
      <c r="L449" s="563"/>
      <c r="M449" s="563"/>
      <c r="N449" s="563"/>
      <c r="O449" s="563"/>
      <c r="P449" s="563"/>
    </row>
    <row r="450" spans="1:16" s="372" customFormat="1" ht="18" customHeight="1" x14ac:dyDescent="0.3">
      <c r="A450" s="1675"/>
      <c r="B450" s="1675"/>
      <c r="C450" s="1676"/>
      <c r="D450" s="1676"/>
      <c r="E450" s="1676"/>
      <c r="F450" s="1676"/>
      <c r="G450" s="1676"/>
      <c r="H450" s="1676"/>
      <c r="I450" s="1676"/>
      <c r="J450" s="1676"/>
      <c r="K450" s="1676"/>
      <c r="L450" s="563"/>
      <c r="M450" s="563"/>
      <c r="N450" s="563"/>
      <c r="O450" s="563"/>
      <c r="P450" s="563"/>
    </row>
    <row r="451" spans="1:16" s="372" customFormat="1" ht="18" customHeight="1" x14ac:dyDescent="0.3">
      <c r="B451" s="556"/>
      <c r="C451" s="557"/>
      <c r="D451" s="556"/>
      <c r="E451" s="558"/>
      <c r="F451" s="559"/>
      <c r="G451" s="558"/>
      <c r="H451" s="564"/>
      <c r="I451" s="565"/>
      <c r="J451" s="566"/>
      <c r="K451" s="565"/>
      <c r="L451" s="567"/>
      <c r="M451" s="568"/>
      <c r="N451" s="568"/>
      <c r="O451" s="377"/>
      <c r="P451" s="377"/>
    </row>
    <row r="452" spans="1:16" s="372" customFormat="1" ht="18" customHeight="1" x14ac:dyDescent="0.3">
      <c r="A452" s="569"/>
      <c r="B452" s="570"/>
      <c r="C452" s="571"/>
      <c r="D452" s="560"/>
      <c r="E452" s="572"/>
      <c r="F452" s="573"/>
      <c r="G452" s="558"/>
      <c r="H452" s="564"/>
      <c r="I452" s="565"/>
      <c r="J452" s="566"/>
      <c r="K452" s="565"/>
      <c r="L452" s="567"/>
      <c r="M452" s="568"/>
      <c r="N452" s="568"/>
      <c r="O452" s="377"/>
      <c r="P452" s="377"/>
    </row>
    <row r="453" spans="1:16" s="372" customFormat="1" ht="18" customHeight="1" x14ac:dyDescent="0.3">
      <c r="A453" s="569"/>
      <c r="B453" s="570"/>
      <c r="C453" s="571"/>
      <c r="D453" s="560"/>
      <c r="E453" s="572"/>
      <c r="F453" s="573"/>
      <c r="G453" s="558"/>
      <c r="H453" s="564"/>
      <c r="I453" s="565"/>
      <c r="J453" s="566"/>
      <c r="K453" s="565"/>
      <c r="L453" s="567"/>
      <c r="M453" s="568"/>
      <c r="N453" s="568"/>
      <c r="O453" s="377"/>
      <c r="P453" s="377"/>
    </row>
    <row r="454" spans="1:16" s="372" customFormat="1" ht="6" customHeight="1" x14ac:dyDescent="0.3">
      <c r="A454" s="569"/>
      <c r="B454" s="570"/>
      <c r="C454" s="571"/>
      <c r="D454" s="560"/>
      <c r="E454" s="572"/>
      <c r="F454" s="573"/>
      <c r="G454" s="558"/>
      <c r="H454" s="564"/>
      <c r="I454" s="565"/>
      <c r="J454" s="566"/>
      <c r="K454" s="565"/>
      <c r="L454" s="567"/>
      <c r="M454" s="568"/>
      <c r="N454" s="568"/>
      <c r="O454" s="377"/>
      <c r="P454" s="377"/>
    </row>
    <row r="455" spans="1:16" s="372" customFormat="1" ht="93" customHeight="1" x14ac:dyDescent="0.3">
      <c r="A455" s="569"/>
      <c r="B455" s="570"/>
      <c r="C455" s="571"/>
      <c r="D455" s="560"/>
      <c r="E455" s="572"/>
      <c r="F455" s="573"/>
      <c r="G455" s="558"/>
      <c r="H455" s="564"/>
      <c r="I455" s="565"/>
      <c r="J455" s="566"/>
      <c r="K455" s="565"/>
      <c r="L455" s="567"/>
      <c r="M455" s="568"/>
      <c r="N455" s="568"/>
      <c r="O455" s="377"/>
      <c r="P455" s="377"/>
    </row>
    <row r="456" spans="1:16" s="372" customFormat="1" ht="18" customHeight="1" x14ac:dyDescent="0.3">
      <c r="A456" s="569"/>
      <c r="B456" s="570"/>
      <c r="C456" s="571"/>
      <c r="D456" s="565"/>
      <c r="E456" s="572"/>
      <c r="F456" s="573"/>
      <c r="G456" s="558"/>
      <c r="H456" s="564"/>
      <c r="I456" s="565"/>
      <c r="J456" s="566"/>
      <c r="K456" s="565"/>
      <c r="L456" s="567"/>
      <c r="M456" s="568"/>
      <c r="N456" s="568"/>
      <c r="O456" s="377"/>
      <c r="P456" s="377"/>
    </row>
    <row r="457" spans="1:16" s="372" customFormat="1" ht="18" customHeight="1" x14ac:dyDescent="0.3">
      <c r="A457" s="1675"/>
      <c r="B457" s="1675"/>
      <c r="C457" s="1676"/>
      <c r="D457" s="1676"/>
      <c r="E457" s="1676"/>
      <c r="F457" s="1676"/>
      <c r="G457" s="1676"/>
      <c r="H457" s="1676"/>
      <c r="I457" s="1676"/>
      <c r="J457" s="1676"/>
      <c r="K457" s="1676"/>
      <c r="L457" s="1676"/>
      <c r="M457" s="563"/>
      <c r="N457" s="563"/>
      <c r="O457" s="563"/>
      <c r="P457" s="563"/>
    </row>
    <row r="458" spans="1:16" s="372" customFormat="1" ht="18" customHeight="1" x14ac:dyDescent="0.3">
      <c r="A458" s="1675"/>
      <c r="B458" s="1675"/>
      <c r="C458" s="1676"/>
      <c r="D458" s="1676"/>
      <c r="E458" s="1676"/>
      <c r="F458" s="1676"/>
      <c r="G458" s="565"/>
      <c r="H458" s="1676"/>
      <c r="I458" s="1676"/>
      <c r="J458" s="1676"/>
      <c r="K458" s="1676"/>
      <c r="L458" s="565"/>
      <c r="M458" s="563"/>
      <c r="N458" s="563"/>
      <c r="O458" s="563"/>
      <c r="P458" s="563"/>
    </row>
    <row r="459" spans="1:16" x14ac:dyDescent="0.25">
      <c r="A459" s="574"/>
      <c r="B459" s="575"/>
      <c r="C459" s="520"/>
      <c r="D459" s="576"/>
      <c r="E459" s="577"/>
      <c r="F459" s="578"/>
      <c r="G459" s="576"/>
      <c r="H459" s="577"/>
      <c r="J459" s="579"/>
      <c r="K459" s="444"/>
    </row>
    <row r="460" spans="1:16" x14ac:dyDescent="0.25">
      <c r="A460" s="574"/>
      <c r="B460" s="575"/>
      <c r="C460" s="520"/>
      <c r="G460" s="576"/>
      <c r="H460" s="577"/>
      <c r="J460" s="579"/>
      <c r="K460" s="444"/>
    </row>
    <row r="461" spans="1:16" s="581" customFormat="1" x14ac:dyDescent="0.25">
      <c r="A461" s="574"/>
      <c r="B461" s="575"/>
      <c r="C461" s="520"/>
      <c r="D461" s="443"/>
      <c r="E461" s="444"/>
      <c r="F461" s="446"/>
      <c r="G461" s="576"/>
      <c r="H461" s="577"/>
      <c r="I461" s="576"/>
      <c r="J461" s="580"/>
      <c r="K461" s="443"/>
      <c r="L461" s="382"/>
      <c r="M461" s="382"/>
      <c r="N461" s="382"/>
      <c r="O461" s="382"/>
      <c r="P461" s="382"/>
    </row>
    <row r="462" spans="1:16" s="581" customFormat="1" x14ac:dyDescent="0.25">
      <c r="A462" s="384"/>
      <c r="B462" s="519"/>
      <c r="C462" s="520"/>
      <c r="D462" s="452"/>
      <c r="E462" s="521"/>
      <c r="F462" s="522"/>
      <c r="G462" s="452"/>
      <c r="H462" s="521"/>
      <c r="I462" s="452"/>
      <c r="J462" s="582"/>
      <c r="K462" s="443"/>
      <c r="L462" s="382"/>
      <c r="M462" s="382"/>
      <c r="N462" s="382"/>
      <c r="O462" s="382"/>
      <c r="P462" s="382"/>
    </row>
    <row r="463" spans="1:16" s="581" customFormat="1" x14ac:dyDescent="0.25">
      <c r="A463" s="384"/>
      <c r="B463" s="519"/>
      <c r="C463" s="520"/>
      <c r="D463" s="452"/>
      <c r="E463" s="521"/>
      <c r="F463" s="522"/>
      <c r="G463" s="452"/>
      <c r="H463" s="521"/>
      <c r="I463" s="452"/>
      <c r="J463" s="582"/>
      <c r="K463" s="443"/>
      <c r="L463" s="382"/>
      <c r="M463" s="382"/>
      <c r="N463" s="382"/>
      <c r="O463" s="382"/>
      <c r="P463" s="382"/>
    </row>
    <row r="464" spans="1:16" s="581" customFormat="1" x14ac:dyDescent="0.25">
      <c r="A464" s="384"/>
      <c r="B464" s="519"/>
      <c r="C464" s="520"/>
      <c r="D464" s="452"/>
      <c r="E464" s="521"/>
      <c r="F464" s="522"/>
      <c r="G464" s="452"/>
      <c r="H464" s="521"/>
      <c r="I464" s="452"/>
      <c r="J464" s="582"/>
      <c r="K464" s="443"/>
    </row>
    <row r="465" spans="1:11" s="581" customFormat="1" x14ac:dyDescent="0.25">
      <c r="A465" s="384"/>
      <c r="B465" s="519"/>
      <c r="C465" s="520"/>
      <c r="D465" s="452"/>
      <c r="E465" s="521"/>
      <c r="F465" s="522"/>
      <c r="G465" s="452"/>
      <c r="H465" s="521"/>
      <c r="I465" s="452"/>
      <c r="J465" s="582"/>
      <c r="K465" s="443"/>
    </row>
    <row r="466" spans="1:11" s="581" customFormat="1" x14ac:dyDescent="0.25">
      <c r="A466" s="384"/>
      <c r="B466" s="519"/>
      <c r="C466" s="520"/>
      <c r="D466" s="452"/>
      <c r="E466" s="521"/>
      <c r="F466" s="522"/>
      <c r="G466" s="452"/>
      <c r="H466" s="521"/>
      <c r="I466" s="452"/>
      <c r="J466" s="582"/>
      <c r="K466" s="443"/>
    </row>
    <row r="467" spans="1:11" s="581" customFormat="1" x14ac:dyDescent="0.25">
      <c r="A467" s="384"/>
      <c r="B467" s="519"/>
      <c r="C467" s="520"/>
      <c r="D467" s="452"/>
      <c r="E467" s="521"/>
      <c r="F467" s="522"/>
      <c r="G467" s="452"/>
      <c r="H467" s="521"/>
      <c r="I467" s="452"/>
      <c r="J467" s="582"/>
      <c r="K467" s="443"/>
    </row>
    <row r="468" spans="1:11" s="581" customFormat="1" x14ac:dyDescent="0.25">
      <c r="A468" s="384"/>
      <c r="B468" s="519"/>
      <c r="C468" s="520"/>
      <c r="D468" s="452"/>
      <c r="E468" s="521"/>
      <c r="F468" s="522"/>
      <c r="G468" s="452"/>
      <c r="H468" s="521"/>
      <c r="I468" s="452"/>
      <c r="J468" s="582"/>
      <c r="K468" s="443"/>
    </row>
    <row r="469" spans="1:11" s="581" customFormat="1" x14ac:dyDescent="0.25">
      <c r="A469" s="384"/>
      <c r="B469" s="519"/>
      <c r="C469" s="520"/>
      <c r="D469" s="452"/>
      <c r="E469" s="521"/>
      <c r="F469" s="522"/>
      <c r="G469" s="452"/>
      <c r="H469" s="521"/>
      <c r="I469" s="452"/>
      <c r="J469" s="582"/>
      <c r="K469" s="443"/>
    </row>
    <row r="470" spans="1:11" s="581" customFormat="1" x14ac:dyDescent="0.25">
      <c r="A470" s="384"/>
      <c r="B470" s="519"/>
      <c r="C470" s="520"/>
      <c r="D470" s="452"/>
      <c r="E470" s="521"/>
      <c r="F470" s="522"/>
      <c r="G470" s="452"/>
      <c r="H470" s="521"/>
      <c r="I470" s="452"/>
      <c r="J470" s="582"/>
      <c r="K470" s="443"/>
    </row>
    <row r="471" spans="1:11" s="581" customFormat="1" x14ac:dyDescent="0.25">
      <c r="A471" s="384"/>
      <c r="B471" s="519"/>
      <c r="C471" s="520"/>
      <c r="D471" s="452"/>
      <c r="E471" s="521"/>
      <c r="F471" s="522"/>
      <c r="G471" s="452"/>
      <c r="H471" s="521"/>
      <c r="I471" s="452"/>
      <c r="J471" s="582"/>
      <c r="K471" s="443"/>
    </row>
    <row r="472" spans="1:11" s="581" customFormat="1" x14ac:dyDescent="0.25">
      <c r="A472" s="384"/>
      <c r="B472" s="519"/>
      <c r="C472" s="520"/>
      <c r="D472" s="452"/>
      <c r="E472" s="521"/>
      <c r="F472" s="522"/>
      <c r="G472" s="452"/>
      <c r="H472" s="521"/>
      <c r="I472" s="452"/>
      <c r="J472" s="582"/>
      <c r="K472" s="443"/>
    </row>
    <row r="473" spans="1:11" s="581" customFormat="1" x14ac:dyDescent="0.25">
      <c r="A473" s="384"/>
      <c r="B473" s="519"/>
      <c r="C473" s="520"/>
      <c r="D473" s="452"/>
      <c r="E473" s="521"/>
      <c r="F473" s="522"/>
      <c r="G473" s="452"/>
      <c r="H473" s="521"/>
      <c r="I473" s="452"/>
      <c r="J473" s="582"/>
      <c r="K473" s="443"/>
    </row>
    <row r="474" spans="1:11" s="581" customFormat="1" x14ac:dyDescent="0.25">
      <c r="A474" s="384"/>
      <c r="B474" s="519"/>
      <c r="C474" s="520"/>
      <c r="D474" s="452"/>
      <c r="E474" s="521"/>
      <c r="F474" s="522"/>
      <c r="G474" s="452"/>
      <c r="H474" s="521"/>
      <c r="I474" s="452"/>
      <c r="J474" s="582"/>
      <c r="K474" s="443"/>
    </row>
    <row r="475" spans="1:11" s="581" customFormat="1" x14ac:dyDescent="0.25">
      <c r="A475" s="384"/>
      <c r="B475" s="519"/>
      <c r="C475" s="520"/>
      <c r="D475" s="452"/>
      <c r="E475" s="521"/>
      <c r="F475" s="522"/>
      <c r="G475" s="452"/>
      <c r="H475" s="521"/>
      <c r="I475" s="452"/>
      <c r="J475" s="582"/>
      <c r="K475" s="443"/>
    </row>
    <row r="476" spans="1:11" s="581" customFormat="1" x14ac:dyDescent="0.25">
      <c r="A476" s="384"/>
      <c r="B476" s="519"/>
      <c r="C476" s="520"/>
      <c r="D476" s="452"/>
      <c r="E476" s="521"/>
      <c r="F476" s="522"/>
      <c r="G476" s="452"/>
      <c r="H476" s="521"/>
      <c r="I476" s="452"/>
      <c r="J476" s="582"/>
      <c r="K476" s="443"/>
    </row>
    <row r="477" spans="1:11" s="581" customFormat="1" x14ac:dyDescent="0.25">
      <c r="A477" s="384"/>
      <c r="B477" s="519"/>
      <c r="C477" s="520"/>
      <c r="D477" s="452"/>
      <c r="E477" s="521"/>
      <c r="F477" s="522"/>
      <c r="G477" s="452"/>
      <c r="H477" s="521"/>
      <c r="I477" s="452"/>
      <c r="J477" s="582"/>
      <c r="K477" s="443"/>
    </row>
    <row r="478" spans="1:11" s="581" customFormat="1" x14ac:dyDescent="0.25">
      <c r="A478" s="384"/>
      <c r="B478" s="519"/>
      <c r="C478" s="520"/>
      <c r="D478" s="452"/>
      <c r="E478" s="521"/>
      <c r="F478" s="522"/>
      <c r="G478" s="452"/>
      <c r="H478" s="521"/>
      <c r="I478" s="452"/>
      <c r="J478" s="582"/>
      <c r="K478" s="443"/>
    </row>
    <row r="479" spans="1:11" s="581" customFormat="1" x14ac:dyDescent="0.25">
      <c r="A479" s="384"/>
      <c r="B479" s="519"/>
      <c r="C479" s="520"/>
      <c r="D479" s="452"/>
      <c r="E479" s="521"/>
      <c r="F479" s="522"/>
      <c r="G479" s="452"/>
      <c r="H479" s="521"/>
      <c r="I479" s="452"/>
      <c r="J479" s="582"/>
      <c r="K479" s="443"/>
    </row>
    <row r="480" spans="1:11" s="581" customFormat="1" x14ac:dyDescent="0.25">
      <c r="A480" s="384"/>
      <c r="B480" s="519"/>
      <c r="C480" s="520"/>
      <c r="D480" s="452"/>
      <c r="E480" s="521"/>
      <c r="F480" s="522"/>
      <c r="G480" s="452"/>
      <c r="H480" s="521"/>
      <c r="I480" s="452"/>
      <c r="J480" s="582"/>
      <c r="K480" s="443"/>
    </row>
    <row r="481" spans="1:11" s="581" customFormat="1" x14ac:dyDescent="0.25">
      <c r="A481" s="384"/>
      <c r="B481" s="519"/>
      <c r="C481" s="520"/>
      <c r="D481" s="452"/>
      <c r="E481" s="521"/>
      <c r="F481" s="522"/>
      <c r="G481" s="452"/>
      <c r="H481" s="521"/>
      <c r="I481" s="452"/>
      <c r="J481" s="582"/>
      <c r="K481" s="443"/>
    </row>
    <row r="482" spans="1:11" s="581" customFormat="1" x14ac:dyDescent="0.25">
      <c r="A482" s="384"/>
      <c r="B482" s="519"/>
      <c r="C482" s="520"/>
      <c r="D482" s="452"/>
      <c r="E482" s="521"/>
      <c r="F482" s="522"/>
      <c r="G482" s="452"/>
      <c r="H482" s="521"/>
      <c r="I482" s="452"/>
      <c r="J482" s="582"/>
      <c r="K482" s="443"/>
    </row>
    <row r="483" spans="1:11" s="581" customFormat="1" x14ac:dyDescent="0.25">
      <c r="A483" s="384"/>
      <c r="B483" s="519"/>
      <c r="C483" s="520"/>
      <c r="D483" s="452"/>
      <c r="E483" s="521"/>
      <c r="F483" s="522"/>
      <c r="G483" s="452"/>
      <c r="H483" s="521"/>
      <c r="I483" s="452"/>
      <c r="J483" s="582"/>
      <c r="K483" s="443"/>
    </row>
    <row r="484" spans="1:11" s="581" customFormat="1" x14ac:dyDescent="0.25">
      <c r="A484" s="384"/>
      <c r="B484" s="519"/>
      <c r="C484" s="520"/>
      <c r="D484" s="452"/>
      <c r="E484" s="521"/>
      <c r="F484" s="522"/>
      <c r="G484" s="452"/>
      <c r="H484" s="521"/>
      <c r="I484" s="452"/>
      <c r="J484" s="582"/>
      <c r="K484" s="443"/>
    </row>
    <row r="485" spans="1:11" s="581" customFormat="1" x14ac:dyDescent="0.25">
      <c r="A485" s="384"/>
      <c r="B485" s="519"/>
      <c r="C485" s="520"/>
      <c r="D485" s="452"/>
      <c r="E485" s="521"/>
      <c r="F485" s="522"/>
      <c r="G485" s="452"/>
      <c r="H485" s="521"/>
      <c r="I485" s="452"/>
      <c r="J485" s="582"/>
      <c r="K485" s="443"/>
    </row>
    <row r="486" spans="1:11" s="581" customFormat="1" x14ac:dyDescent="0.25">
      <c r="A486" s="384"/>
      <c r="B486" s="519"/>
      <c r="C486" s="520"/>
      <c r="D486" s="452"/>
      <c r="E486" s="521"/>
      <c r="F486" s="522"/>
      <c r="G486" s="452"/>
      <c r="H486" s="521"/>
      <c r="I486" s="452"/>
      <c r="J486" s="582"/>
      <c r="K486" s="443"/>
    </row>
    <row r="487" spans="1:11" s="581" customFormat="1" x14ac:dyDescent="0.25">
      <c r="A487" s="384"/>
      <c r="B487" s="519"/>
      <c r="C487" s="520"/>
      <c r="D487" s="452"/>
      <c r="E487" s="521"/>
      <c r="F487" s="522"/>
      <c r="G487" s="452"/>
      <c r="H487" s="521"/>
      <c r="I487" s="452"/>
      <c r="J487" s="582"/>
      <c r="K487" s="443"/>
    </row>
    <row r="488" spans="1:11" s="581" customFormat="1" x14ac:dyDescent="0.25">
      <c r="A488" s="384"/>
      <c r="B488" s="519"/>
      <c r="C488" s="520"/>
      <c r="D488" s="452"/>
      <c r="E488" s="521"/>
      <c r="F488" s="522"/>
      <c r="G488" s="452"/>
      <c r="H488" s="521"/>
      <c r="I488" s="452"/>
      <c r="J488" s="582"/>
      <c r="K488" s="443"/>
    </row>
    <row r="489" spans="1:11" s="581" customFormat="1" x14ac:dyDescent="0.25">
      <c r="A489" s="384"/>
      <c r="B489" s="519"/>
      <c r="C489" s="520"/>
      <c r="D489" s="452"/>
      <c r="E489" s="521"/>
      <c r="F489" s="522"/>
      <c r="G489" s="452"/>
      <c r="H489" s="521"/>
      <c r="I489" s="452"/>
      <c r="J489" s="582"/>
      <c r="K489" s="443"/>
    </row>
    <row r="490" spans="1:11" s="581" customFormat="1" x14ac:dyDescent="0.25">
      <c r="A490" s="384"/>
      <c r="B490" s="519"/>
      <c r="C490" s="520"/>
      <c r="D490" s="452"/>
      <c r="E490" s="521"/>
      <c r="F490" s="522"/>
      <c r="G490" s="452"/>
      <c r="H490" s="521"/>
      <c r="I490" s="452"/>
      <c r="J490" s="582"/>
      <c r="K490" s="443"/>
    </row>
    <row r="491" spans="1:11" s="581" customFormat="1" x14ac:dyDescent="0.25">
      <c r="A491" s="384"/>
      <c r="B491" s="519"/>
      <c r="C491" s="520"/>
      <c r="D491" s="452"/>
      <c r="E491" s="521"/>
      <c r="F491" s="522"/>
      <c r="G491" s="452"/>
      <c r="H491" s="521"/>
      <c r="I491" s="452"/>
      <c r="J491" s="582"/>
      <c r="K491" s="443"/>
    </row>
    <row r="492" spans="1:11" s="581" customFormat="1" x14ac:dyDescent="0.25">
      <c r="A492" s="384"/>
      <c r="B492" s="519"/>
      <c r="C492" s="520"/>
      <c r="D492" s="452"/>
      <c r="E492" s="521"/>
      <c r="F492" s="522"/>
      <c r="G492" s="452"/>
      <c r="H492" s="521"/>
      <c r="I492" s="452"/>
      <c r="J492" s="582"/>
      <c r="K492" s="443"/>
    </row>
    <row r="493" spans="1:11" s="581" customFormat="1" x14ac:dyDescent="0.25">
      <c r="A493" s="384"/>
      <c r="B493" s="519"/>
      <c r="C493" s="520"/>
      <c r="D493" s="452"/>
      <c r="E493" s="521"/>
      <c r="F493" s="522"/>
      <c r="G493" s="452"/>
      <c r="H493" s="521"/>
      <c r="I493" s="452"/>
      <c r="J493" s="582"/>
      <c r="K493" s="443"/>
    </row>
    <row r="494" spans="1:11" s="581" customFormat="1" x14ac:dyDescent="0.25">
      <c r="A494" s="384"/>
      <c r="B494" s="519"/>
      <c r="C494" s="520"/>
      <c r="D494" s="452"/>
      <c r="E494" s="521"/>
      <c r="F494" s="522"/>
      <c r="G494" s="452"/>
      <c r="H494" s="521"/>
      <c r="I494" s="452"/>
      <c r="J494" s="582"/>
      <c r="K494" s="443"/>
    </row>
    <row r="495" spans="1:11" s="581" customFormat="1" x14ac:dyDescent="0.25">
      <c r="A495" s="384"/>
      <c r="B495" s="519"/>
      <c r="C495" s="520"/>
      <c r="D495" s="452"/>
      <c r="E495" s="521"/>
      <c r="F495" s="522"/>
      <c r="G495" s="452"/>
      <c r="H495" s="521"/>
      <c r="I495" s="452"/>
      <c r="J495" s="582"/>
      <c r="K495" s="443"/>
    </row>
    <row r="496" spans="1:11" s="581" customFormat="1" x14ac:dyDescent="0.25">
      <c r="A496" s="384"/>
      <c r="B496" s="519"/>
      <c r="C496" s="520"/>
      <c r="D496" s="452"/>
      <c r="E496" s="521"/>
      <c r="F496" s="522"/>
      <c r="G496" s="452"/>
      <c r="H496" s="521"/>
      <c r="I496" s="452"/>
      <c r="J496" s="582"/>
      <c r="K496" s="443"/>
    </row>
    <row r="497" spans="1:11" s="581" customFormat="1" x14ac:dyDescent="0.25">
      <c r="A497" s="384"/>
      <c r="B497" s="519"/>
      <c r="C497" s="520"/>
      <c r="D497" s="452"/>
      <c r="E497" s="521"/>
      <c r="F497" s="522"/>
      <c r="G497" s="452"/>
      <c r="H497" s="521"/>
      <c r="I497" s="452"/>
      <c r="J497" s="582"/>
      <c r="K497" s="443"/>
    </row>
    <row r="498" spans="1:11" s="581" customFormat="1" x14ac:dyDescent="0.25">
      <c r="A498" s="384"/>
      <c r="B498" s="519"/>
      <c r="C498" s="520"/>
      <c r="D498" s="452"/>
      <c r="E498" s="521"/>
      <c r="F498" s="522"/>
      <c r="G498" s="452"/>
      <c r="H498" s="521"/>
      <c r="I498" s="452"/>
      <c r="J498" s="582"/>
      <c r="K498" s="443"/>
    </row>
    <row r="499" spans="1:11" s="581" customFormat="1" x14ac:dyDescent="0.25">
      <c r="A499" s="384"/>
      <c r="B499" s="519"/>
      <c r="C499" s="520"/>
      <c r="D499" s="452"/>
      <c r="E499" s="521"/>
      <c r="F499" s="522"/>
      <c r="G499" s="452"/>
      <c r="H499" s="521"/>
      <c r="I499" s="452"/>
      <c r="J499" s="582"/>
      <c r="K499" s="443"/>
    </row>
    <row r="500" spans="1:11" s="581" customFormat="1" x14ac:dyDescent="0.25">
      <c r="A500" s="384"/>
      <c r="B500" s="519"/>
      <c r="C500" s="520"/>
      <c r="D500" s="452"/>
      <c r="E500" s="521"/>
      <c r="F500" s="522"/>
      <c r="G500" s="452"/>
      <c r="H500" s="521"/>
      <c r="I500" s="452"/>
      <c r="J500" s="582"/>
      <c r="K500" s="443"/>
    </row>
    <row r="501" spans="1:11" s="581" customFormat="1" x14ac:dyDescent="0.25">
      <c r="A501" s="384"/>
      <c r="B501" s="519"/>
      <c r="C501" s="520"/>
      <c r="D501" s="452"/>
      <c r="E501" s="521"/>
      <c r="F501" s="522"/>
      <c r="G501" s="452"/>
      <c r="H501" s="521"/>
      <c r="I501" s="452"/>
      <c r="J501" s="582"/>
      <c r="K501" s="443"/>
    </row>
    <row r="502" spans="1:11" s="581" customFormat="1" x14ac:dyDescent="0.25">
      <c r="A502" s="384"/>
      <c r="B502" s="519"/>
      <c r="C502" s="520"/>
      <c r="D502" s="452"/>
      <c r="E502" s="521"/>
      <c r="F502" s="522"/>
      <c r="G502" s="452"/>
      <c r="H502" s="521"/>
      <c r="I502" s="452"/>
      <c r="J502" s="582"/>
      <c r="K502" s="443"/>
    </row>
    <row r="503" spans="1:11" s="581" customFormat="1" x14ac:dyDescent="0.25">
      <c r="A503" s="384"/>
      <c r="B503" s="519"/>
      <c r="C503" s="520"/>
      <c r="D503" s="452"/>
      <c r="E503" s="521"/>
      <c r="F503" s="522"/>
      <c r="G503" s="452"/>
      <c r="H503" s="521"/>
      <c r="I503" s="452"/>
      <c r="J503" s="582"/>
      <c r="K503" s="443"/>
    </row>
    <row r="504" spans="1:11" s="581" customFormat="1" x14ac:dyDescent="0.25">
      <c r="A504" s="384"/>
      <c r="B504" s="519"/>
      <c r="C504" s="520"/>
      <c r="D504" s="452"/>
      <c r="E504" s="521"/>
      <c r="F504" s="522"/>
      <c r="G504" s="452"/>
      <c r="H504" s="521"/>
      <c r="I504" s="452"/>
      <c r="J504" s="582"/>
      <c r="K504" s="443"/>
    </row>
    <row r="505" spans="1:11" s="581" customFormat="1" x14ac:dyDescent="0.25">
      <c r="A505" s="384"/>
      <c r="B505" s="519"/>
      <c r="C505" s="520"/>
      <c r="D505" s="452"/>
      <c r="E505" s="521"/>
      <c r="F505" s="522"/>
      <c r="G505" s="452"/>
      <c r="H505" s="521"/>
      <c r="I505" s="452"/>
      <c r="J505" s="582"/>
      <c r="K505" s="443"/>
    </row>
    <row r="506" spans="1:11" s="581" customFormat="1" x14ac:dyDescent="0.25">
      <c r="A506" s="384"/>
      <c r="B506" s="519"/>
      <c r="C506" s="520"/>
      <c r="D506" s="452"/>
      <c r="E506" s="521"/>
      <c r="F506" s="522"/>
      <c r="G506" s="452"/>
      <c r="H506" s="521"/>
      <c r="I506" s="452"/>
      <c r="J506" s="582"/>
      <c r="K506" s="443"/>
    </row>
    <row r="507" spans="1:11" s="581" customFormat="1" x14ac:dyDescent="0.25">
      <c r="A507" s="384"/>
      <c r="B507" s="519"/>
      <c r="C507" s="520"/>
      <c r="D507" s="452"/>
      <c r="E507" s="521"/>
      <c r="F507" s="522"/>
      <c r="G507" s="452"/>
      <c r="H507" s="521"/>
      <c r="I507" s="452"/>
      <c r="J507" s="582"/>
      <c r="K507" s="443"/>
    </row>
    <row r="508" spans="1:11" s="581" customFormat="1" x14ac:dyDescent="0.25">
      <c r="A508" s="384"/>
      <c r="B508" s="519"/>
      <c r="C508" s="520"/>
      <c r="D508" s="452"/>
      <c r="E508" s="521"/>
      <c r="F508" s="522"/>
      <c r="G508" s="452"/>
      <c r="H508" s="521"/>
      <c r="I508" s="452"/>
      <c r="J508" s="582"/>
      <c r="K508" s="443"/>
    </row>
    <row r="509" spans="1:11" s="581" customFormat="1" x14ac:dyDescent="0.25">
      <c r="A509" s="384"/>
      <c r="B509" s="519"/>
      <c r="C509" s="520"/>
      <c r="D509" s="452"/>
      <c r="E509" s="521"/>
      <c r="F509" s="522"/>
      <c r="G509" s="452"/>
      <c r="H509" s="521"/>
      <c r="I509" s="452"/>
      <c r="J509" s="582"/>
      <c r="K509" s="443"/>
    </row>
    <row r="510" spans="1:11" s="581" customFormat="1" x14ac:dyDescent="0.25">
      <c r="A510" s="384"/>
      <c r="B510" s="519"/>
      <c r="C510" s="520"/>
      <c r="D510" s="452"/>
      <c r="E510" s="521"/>
      <c r="F510" s="522"/>
      <c r="G510" s="452"/>
      <c r="H510" s="521"/>
      <c r="I510" s="452"/>
      <c r="J510" s="582"/>
      <c r="K510" s="443"/>
    </row>
    <row r="511" spans="1:11" s="581" customFormat="1" x14ac:dyDescent="0.25">
      <c r="A511" s="384"/>
      <c r="B511" s="519"/>
      <c r="C511" s="520"/>
      <c r="D511" s="452"/>
      <c r="E511" s="521"/>
      <c r="F511" s="522"/>
      <c r="G511" s="452"/>
      <c r="H511" s="521"/>
      <c r="I511" s="452"/>
      <c r="J511" s="582"/>
      <c r="K511" s="443"/>
    </row>
    <row r="512" spans="1:11" s="581" customFormat="1" x14ac:dyDescent="0.25">
      <c r="A512" s="384"/>
      <c r="B512" s="519"/>
      <c r="C512" s="520"/>
      <c r="D512" s="452"/>
      <c r="E512" s="521"/>
      <c r="F512" s="522"/>
      <c r="G512" s="452"/>
      <c r="H512" s="521"/>
      <c r="I512" s="452"/>
      <c r="J512" s="582"/>
      <c r="K512" s="443"/>
    </row>
    <row r="513" spans="1:11" s="581" customFormat="1" x14ac:dyDescent="0.25">
      <c r="A513" s="384"/>
      <c r="B513" s="519"/>
      <c r="C513" s="520"/>
      <c r="D513" s="452"/>
      <c r="E513" s="521"/>
      <c r="F513" s="522"/>
      <c r="G513" s="452"/>
      <c r="H513" s="521"/>
      <c r="I513" s="452"/>
      <c r="J513" s="582"/>
      <c r="K513" s="443"/>
    </row>
    <row r="514" spans="1:11" s="581" customFormat="1" x14ac:dyDescent="0.25">
      <c r="A514" s="384"/>
      <c r="B514" s="519"/>
      <c r="C514" s="520"/>
      <c r="D514" s="452"/>
      <c r="E514" s="521"/>
      <c r="F514" s="522"/>
      <c r="G514" s="452"/>
      <c r="H514" s="521"/>
      <c r="I514" s="452"/>
      <c r="J514" s="582"/>
      <c r="K514" s="443"/>
    </row>
    <row r="515" spans="1:11" s="581" customFormat="1" x14ac:dyDescent="0.25">
      <c r="A515" s="384"/>
      <c r="B515" s="519"/>
      <c r="C515" s="520"/>
      <c r="D515" s="452"/>
      <c r="E515" s="521"/>
      <c r="F515" s="522"/>
      <c r="G515" s="452"/>
      <c r="H515" s="521"/>
      <c r="I515" s="452"/>
      <c r="J515" s="582"/>
      <c r="K515" s="443"/>
    </row>
    <row r="516" spans="1:11" s="581" customFormat="1" x14ac:dyDescent="0.25">
      <c r="A516" s="384"/>
      <c r="B516" s="519"/>
      <c r="C516" s="520"/>
      <c r="D516" s="452"/>
      <c r="E516" s="521"/>
      <c r="F516" s="522"/>
      <c r="G516" s="452"/>
      <c r="H516" s="521"/>
      <c r="I516" s="452"/>
      <c r="J516" s="582"/>
      <c r="K516" s="443"/>
    </row>
    <row r="517" spans="1:11" s="581" customFormat="1" x14ac:dyDescent="0.25">
      <c r="A517" s="384"/>
      <c r="B517" s="519"/>
      <c r="C517" s="520"/>
      <c r="D517" s="452"/>
      <c r="E517" s="521"/>
      <c r="F517" s="522"/>
      <c r="G517" s="452"/>
      <c r="H517" s="521"/>
      <c r="I517" s="452"/>
      <c r="J517" s="582"/>
      <c r="K517" s="443"/>
    </row>
    <row r="518" spans="1:11" s="581" customFormat="1" x14ac:dyDescent="0.25">
      <c r="A518" s="384"/>
      <c r="B518" s="519"/>
      <c r="C518" s="520"/>
      <c r="D518" s="452"/>
      <c r="E518" s="521"/>
      <c r="F518" s="522"/>
      <c r="G518" s="452"/>
      <c r="H518" s="521"/>
      <c r="I518" s="452"/>
      <c r="J518" s="582"/>
      <c r="K518" s="443"/>
    </row>
    <row r="519" spans="1:11" s="581" customFormat="1" x14ac:dyDescent="0.25">
      <c r="A519" s="384"/>
      <c r="B519" s="519"/>
      <c r="C519" s="520"/>
      <c r="D519" s="452"/>
      <c r="E519" s="521"/>
      <c r="F519" s="522"/>
      <c r="G519" s="452"/>
      <c r="H519" s="521"/>
      <c r="I519" s="452"/>
      <c r="J519" s="582"/>
      <c r="K519" s="443"/>
    </row>
    <row r="520" spans="1:11" s="581" customFormat="1" x14ac:dyDescent="0.25">
      <c r="A520" s="384"/>
      <c r="B520" s="519"/>
      <c r="C520" s="520"/>
      <c r="D520" s="452"/>
      <c r="E520" s="521"/>
      <c r="F520" s="522"/>
      <c r="G520" s="452"/>
      <c r="H520" s="521"/>
      <c r="I520" s="452"/>
      <c r="J520" s="582"/>
      <c r="K520" s="443"/>
    </row>
    <row r="521" spans="1:11" s="581" customFormat="1" x14ac:dyDescent="0.25">
      <c r="A521" s="384"/>
      <c r="B521" s="519"/>
      <c r="C521" s="520"/>
      <c r="D521" s="452"/>
      <c r="E521" s="521"/>
      <c r="F521" s="522"/>
      <c r="G521" s="452"/>
      <c r="H521" s="521"/>
      <c r="I521" s="452"/>
      <c r="J521" s="582"/>
      <c r="K521" s="443"/>
    </row>
    <row r="522" spans="1:11" s="581" customFormat="1" x14ac:dyDescent="0.25">
      <c r="A522" s="384"/>
      <c r="B522" s="519"/>
      <c r="C522" s="520"/>
      <c r="D522" s="452"/>
      <c r="E522" s="521"/>
      <c r="F522" s="522"/>
      <c r="G522" s="452"/>
      <c r="H522" s="521"/>
      <c r="I522" s="452"/>
      <c r="J522" s="582"/>
      <c r="K522" s="443"/>
    </row>
    <row r="523" spans="1:11" s="581" customFormat="1" x14ac:dyDescent="0.25">
      <c r="A523" s="384"/>
      <c r="B523" s="519"/>
      <c r="C523" s="520"/>
      <c r="D523" s="452"/>
      <c r="E523" s="521"/>
      <c r="F523" s="522"/>
      <c r="G523" s="452"/>
      <c r="H523" s="521"/>
      <c r="I523" s="452"/>
      <c r="J523" s="582"/>
      <c r="K523" s="443"/>
    </row>
    <row r="524" spans="1:11" s="581" customFormat="1" x14ac:dyDescent="0.25">
      <c r="A524" s="384"/>
      <c r="B524" s="519"/>
      <c r="C524" s="520"/>
      <c r="D524" s="452"/>
      <c r="E524" s="521"/>
      <c r="F524" s="522"/>
      <c r="G524" s="452"/>
      <c r="H524" s="521"/>
      <c r="I524" s="452"/>
      <c r="J524" s="582"/>
      <c r="K524" s="443"/>
    </row>
    <row r="525" spans="1:11" s="581" customFormat="1" x14ac:dyDescent="0.25">
      <c r="A525" s="384"/>
      <c r="B525" s="519"/>
      <c r="C525" s="520"/>
      <c r="D525" s="452"/>
      <c r="E525" s="521"/>
      <c r="F525" s="522"/>
      <c r="G525" s="452"/>
      <c r="H525" s="521"/>
      <c r="I525" s="452"/>
      <c r="J525" s="582"/>
      <c r="K525" s="443"/>
    </row>
    <row r="526" spans="1:11" s="581" customFormat="1" x14ac:dyDescent="0.25">
      <c r="A526" s="384"/>
      <c r="B526" s="519"/>
      <c r="C526" s="520"/>
      <c r="D526" s="452"/>
      <c r="E526" s="521"/>
      <c r="F526" s="522"/>
      <c r="G526" s="452"/>
      <c r="H526" s="521"/>
      <c r="I526" s="452"/>
      <c r="J526" s="582"/>
      <c r="K526" s="443"/>
    </row>
    <row r="527" spans="1:11" s="581" customFormat="1" x14ac:dyDescent="0.25">
      <c r="A527" s="384"/>
      <c r="B527" s="519"/>
      <c r="C527" s="520"/>
      <c r="D527" s="452"/>
      <c r="E527" s="521"/>
      <c r="F527" s="522"/>
      <c r="G527" s="452"/>
      <c r="H527" s="521"/>
      <c r="I527" s="452"/>
      <c r="J527" s="582"/>
      <c r="K527" s="443"/>
    </row>
    <row r="528" spans="1:11" s="581" customFormat="1" x14ac:dyDescent="0.25">
      <c r="A528" s="384"/>
      <c r="B528" s="519"/>
      <c r="C528" s="520"/>
      <c r="D528" s="452"/>
      <c r="E528" s="521"/>
      <c r="F528" s="522"/>
      <c r="G528" s="452"/>
      <c r="H528" s="521"/>
      <c r="I528" s="452"/>
      <c r="J528" s="582"/>
      <c r="K528" s="443"/>
    </row>
    <row r="529" spans="1:11" s="581" customFormat="1" x14ac:dyDescent="0.25">
      <c r="A529" s="384"/>
      <c r="B529" s="519"/>
      <c r="C529" s="520"/>
      <c r="D529" s="452"/>
      <c r="E529" s="521"/>
      <c r="F529" s="522"/>
      <c r="G529" s="452"/>
      <c r="H529" s="521"/>
      <c r="I529" s="452"/>
      <c r="J529" s="582"/>
      <c r="K529" s="443"/>
    </row>
    <row r="530" spans="1:11" s="581" customFormat="1" x14ac:dyDescent="0.25">
      <c r="A530" s="384"/>
      <c r="B530" s="519"/>
      <c r="C530" s="520"/>
      <c r="D530" s="452"/>
      <c r="E530" s="521"/>
      <c r="F530" s="522"/>
      <c r="G530" s="452"/>
      <c r="H530" s="521"/>
      <c r="I530" s="452"/>
      <c r="J530" s="582"/>
      <c r="K530" s="443"/>
    </row>
    <row r="531" spans="1:11" s="581" customFormat="1" x14ac:dyDescent="0.25">
      <c r="A531" s="384"/>
      <c r="B531" s="519"/>
      <c r="C531" s="520"/>
      <c r="D531" s="452"/>
      <c r="E531" s="521"/>
      <c r="F531" s="522"/>
      <c r="G531" s="452"/>
      <c r="H531" s="521"/>
      <c r="I531" s="452"/>
      <c r="J531" s="582"/>
      <c r="K531" s="443"/>
    </row>
    <row r="532" spans="1:11" s="581" customFormat="1" x14ac:dyDescent="0.25">
      <c r="A532" s="384"/>
      <c r="B532" s="519"/>
      <c r="C532" s="520"/>
      <c r="D532" s="452"/>
      <c r="E532" s="521"/>
      <c r="F532" s="522"/>
      <c r="G532" s="452"/>
      <c r="H532" s="521"/>
      <c r="I532" s="452"/>
      <c r="J532" s="582"/>
      <c r="K532" s="443"/>
    </row>
    <row r="533" spans="1:11" s="581" customFormat="1" x14ac:dyDescent="0.25">
      <c r="A533" s="384"/>
      <c r="B533" s="519"/>
      <c r="C533" s="520"/>
      <c r="D533" s="452"/>
      <c r="E533" s="521"/>
      <c r="F533" s="522"/>
      <c r="G533" s="452"/>
      <c r="H533" s="521"/>
      <c r="I533" s="452"/>
      <c r="J533" s="582"/>
      <c r="K533" s="443"/>
    </row>
    <row r="534" spans="1:11" s="581" customFormat="1" x14ac:dyDescent="0.25">
      <c r="A534" s="384"/>
      <c r="B534" s="519"/>
      <c r="C534" s="520"/>
      <c r="D534" s="452"/>
      <c r="E534" s="521"/>
      <c r="F534" s="522"/>
      <c r="G534" s="452"/>
      <c r="H534" s="521"/>
      <c r="I534" s="452"/>
      <c r="J534" s="582"/>
      <c r="K534" s="443"/>
    </row>
    <row r="535" spans="1:11" s="581" customFormat="1" x14ac:dyDescent="0.25">
      <c r="A535" s="384"/>
      <c r="B535" s="519"/>
      <c r="C535" s="520"/>
      <c r="D535" s="452"/>
      <c r="E535" s="521"/>
      <c r="F535" s="522"/>
      <c r="G535" s="452"/>
      <c r="H535" s="521"/>
      <c r="I535" s="452"/>
      <c r="J535" s="582"/>
      <c r="K535" s="443"/>
    </row>
    <row r="536" spans="1:11" s="581" customFormat="1" x14ac:dyDescent="0.25">
      <c r="A536" s="384"/>
      <c r="B536" s="519"/>
      <c r="C536" s="520"/>
      <c r="D536" s="452"/>
      <c r="E536" s="521"/>
      <c r="F536" s="522"/>
      <c r="G536" s="452"/>
      <c r="H536" s="521"/>
      <c r="I536" s="452"/>
      <c r="J536" s="582"/>
      <c r="K536" s="443"/>
    </row>
    <row r="537" spans="1:11" s="581" customFormat="1" x14ac:dyDescent="0.25">
      <c r="A537" s="384"/>
      <c r="B537" s="519"/>
      <c r="C537" s="520"/>
      <c r="D537" s="452"/>
      <c r="E537" s="521"/>
      <c r="F537" s="522"/>
      <c r="G537" s="452"/>
      <c r="H537" s="521"/>
      <c r="I537" s="452"/>
      <c r="J537" s="582"/>
      <c r="K537" s="443"/>
    </row>
    <row r="538" spans="1:11" s="581" customFormat="1" x14ac:dyDescent="0.25">
      <c r="A538" s="384"/>
      <c r="B538" s="519"/>
      <c r="C538" s="520"/>
      <c r="D538" s="452"/>
      <c r="E538" s="521"/>
      <c r="F538" s="522"/>
      <c r="G538" s="452"/>
      <c r="H538" s="521"/>
      <c r="I538" s="452"/>
      <c r="J538" s="582"/>
      <c r="K538" s="443"/>
    </row>
    <row r="539" spans="1:11" s="581" customFormat="1" x14ac:dyDescent="0.25">
      <c r="A539" s="384"/>
      <c r="B539" s="519"/>
      <c r="C539" s="520"/>
      <c r="D539" s="452"/>
      <c r="E539" s="521"/>
      <c r="F539" s="522"/>
      <c r="G539" s="452"/>
      <c r="H539" s="521"/>
      <c r="I539" s="452"/>
      <c r="J539" s="582"/>
      <c r="K539" s="443"/>
    </row>
    <row r="540" spans="1:11" s="581" customFormat="1" x14ac:dyDescent="0.25">
      <c r="A540" s="384"/>
      <c r="B540" s="519"/>
      <c r="C540" s="520"/>
      <c r="D540" s="452"/>
      <c r="E540" s="521"/>
      <c r="F540" s="522"/>
      <c r="G540" s="452"/>
      <c r="H540" s="521"/>
      <c r="I540" s="452"/>
      <c r="J540" s="582"/>
      <c r="K540" s="443"/>
    </row>
    <row r="541" spans="1:11" s="581" customFormat="1" x14ac:dyDescent="0.25">
      <c r="A541" s="384"/>
      <c r="B541" s="519"/>
      <c r="C541" s="520"/>
      <c r="D541" s="452"/>
      <c r="E541" s="521"/>
      <c r="F541" s="522"/>
      <c r="G541" s="452"/>
      <c r="H541" s="521"/>
      <c r="I541" s="452"/>
      <c r="J541" s="582"/>
      <c r="K541" s="443"/>
    </row>
    <row r="542" spans="1:11" s="581" customFormat="1" x14ac:dyDescent="0.25">
      <c r="A542" s="384"/>
      <c r="B542" s="519"/>
      <c r="C542" s="520"/>
      <c r="D542" s="452"/>
      <c r="E542" s="521"/>
      <c r="F542" s="522"/>
      <c r="G542" s="452"/>
      <c r="H542" s="521"/>
      <c r="I542" s="452"/>
      <c r="J542" s="582"/>
      <c r="K542" s="443"/>
    </row>
    <row r="543" spans="1:11" s="581" customFormat="1" x14ac:dyDescent="0.25">
      <c r="A543" s="384"/>
      <c r="B543" s="519"/>
      <c r="C543" s="520"/>
      <c r="D543" s="452"/>
      <c r="E543" s="521"/>
      <c r="F543" s="522"/>
      <c r="G543" s="452"/>
      <c r="H543" s="521"/>
      <c r="I543" s="452"/>
      <c r="J543" s="582"/>
      <c r="K543" s="443"/>
    </row>
    <row r="544" spans="1:11" s="581" customFormat="1" x14ac:dyDescent="0.25">
      <c r="A544" s="384"/>
      <c r="B544" s="519"/>
      <c r="C544" s="520"/>
      <c r="D544" s="452"/>
      <c r="E544" s="521"/>
      <c r="F544" s="522"/>
      <c r="G544" s="452"/>
      <c r="H544" s="521"/>
      <c r="I544" s="452"/>
      <c r="J544" s="582"/>
      <c r="K544" s="443"/>
    </row>
    <row r="545" spans="1:11" s="581" customFormat="1" x14ac:dyDescent="0.25">
      <c r="A545" s="384"/>
      <c r="B545" s="519"/>
      <c r="C545" s="520"/>
      <c r="D545" s="452"/>
      <c r="E545" s="521"/>
      <c r="F545" s="522"/>
      <c r="G545" s="452"/>
      <c r="H545" s="521"/>
      <c r="I545" s="452"/>
      <c r="J545" s="582"/>
      <c r="K545" s="443"/>
    </row>
    <row r="546" spans="1:11" s="581" customFormat="1" x14ac:dyDescent="0.25">
      <c r="A546" s="384"/>
      <c r="B546" s="519"/>
      <c r="C546" s="520"/>
      <c r="D546" s="452"/>
      <c r="E546" s="521"/>
      <c r="F546" s="522"/>
      <c r="G546" s="452"/>
      <c r="H546" s="521"/>
      <c r="I546" s="452"/>
      <c r="J546" s="582"/>
      <c r="K546" s="443"/>
    </row>
    <row r="547" spans="1:11" s="581" customFormat="1" x14ac:dyDescent="0.25">
      <c r="A547" s="384"/>
      <c r="B547" s="519"/>
      <c r="C547" s="520"/>
      <c r="D547" s="452"/>
      <c r="E547" s="521"/>
      <c r="F547" s="522"/>
      <c r="G547" s="452"/>
      <c r="H547" s="521"/>
      <c r="I547" s="452"/>
      <c r="J547" s="582"/>
      <c r="K547" s="443"/>
    </row>
    <row r="548" spans="1:11" s="581" customFormat="1" x14ac:dyDescent="0.25">
      <c r="A548" s="384"/>
      <c r="B548" s="519"/>
      <c r="C548" s="520"/>
      <c r="D548" s="452"/>
      <c r="E548" s="521"/>
      <c r="F548" s="522"/>
      <c r="G548" s="452"/>
      <c r="H548" s="521"/>
      <c r="I548" s="452"/>
      <c r="J548" s="582"/>
      <c r="K548" s="443"/>
    </row>
    <row r="549" spans="1:11" s="581" customFormat="1" x14ac:dyDescent="0.25">
      <c r="A549" s="384"/>
      <c r="B549" s="519"/>
      <c r="C549" s="520"/>
      <c r="D549" s="452"/>
      <c r="E549" s="521"/>
      <c r="F549" s="522"/>
      <c r="G549" s="452"/>
      <c r="H549" s="521"/>
      <c r="I549" s="452"/>
      <c r="J549" s="582"/>
      <c r="K549" s="443"/>
    </row>
    <row r="550" spans="1:11" s="581" customFormat="1" x14ac:dyDescent="0.25">
      <c r="A550" s="384"/>
      <c r="B550" s="519"/>
      <c r="C550" s="520"/>
      <c r="D550" s="452"/>
      <c r="E550" s="521"/>
      <c r="F550" s="522"/>
      <c r="G550" s="452"/>
      <c r="H550" s="521"/>
      <c r="I550" s="452"/>
      <c r="J550" s="582"/>
      <c r="K550" s="443"/>
    </row>
    <row r="551" spans="1:11" s="581" customFormat="1" x14ac:dyDescent="0.25">
      <c r="A551" s="384"/>
      <c r="B551" s="519"/>
      <c r="C551" s="520"/>
      <c r="D551" s="452"/>
      <c r="E551" s="521"/>
      <c r="F551" s="522"/>
      <c r="G551" s="452"/>
      <c r="H551" s="521"/>
      <c r="I551" s="452"/>
      <c r="J551" s="582"/>
      <c r="K551" s="443"/>
    </row>
    <row r="552" spans="1:11" s="581" customFormat="1" x14ac:dyDescent="0.25">
      <c r="A552" s="384"/>
      <c r="B552" s="519"/>
      <c r="C552" s="520"/>
      <c r="D552" s="452"/>
      <c r="E552" s="521"/>
      <c r="F552" s="522"/>
      <c r="G552" s="452"/>
      <c r="H552" s="521"/>
      <c r="I552" s="452"/>
      <c r="J552" s="582"/>
      <c r="K552" s="443"/>
    </row>
    <row r="553" spans="1:11" s="581" customFormat="1" x14ac:dyDescent="0.25">
      <c r="A553" s="384"/>
      <c r="B553" s="519"/>
      <c r="C553" s="520"/>
      <c r="D553" s="452"/>
      <c r="E553" s="521"/>
      <c r="F553" s="522"/>
      <c r="G553" s="452"/>
      <c r="H553" s="521"/>
      <c r="I553" s="452"/>
      <c r="J553" s="582"/>
      <c r="K553" s="443"/>
    </row>
    <row r="554" spans="1:11" s="581" customFormat="1" x14ac:dyDescent="0.25">
      <c r="A554" s="384"/>
      <c r="B554" s="519"/>
      <c r="C554" s="520"/>
      <c r="D554" s="452"/>
      <c r="E554" s="521"/>
      <c r="F554" s="522"/>
      <c r="G554" s="452"/>
      <c r="H554" s="521"/>
      <c r="I554" s="452"/>
      <c r="J554" s="582"/>
      <c r="K554" s="443"/>
    </row>
    <row r="555" spans="1:11" s="581" customFormat="1" x14ac:dyDescent="0.25">
      <c r="A555" s="384"/>
      <c r="B555" s="519"/>
      <c r="C555" s="520"/>
      <c r="D555" s="452"/>
      <c r="E555" s="521"/>
      <c r="F555" s="522"/>
      <c r="G555" s="452"/>
      <c r="H555" s="521"/>
      <c r="I555" s="452"/>
      <c r="J555" s="582"/>
      <c r="K555" s="443"/>
    </row>
    <row r="556" spans="1:11" s="581" customFormat="1" x14ac:dyDescent="0.25">
      <c r="A556" s="384"/>
      <c r="B556" s="519"/>
      <c r="C556" s="520"/>
      <c r="D556" s="452"/>
      <c r="E556" s="521"/>
      <c r="F556" s="522"/>
      <c r="G556" s="452"/>
      <c r="H556" s="521"/>
      <c r="I556" s="452"/>
      <c r="J556" s="582"/>
      <c r="K556" s="443"/>
    </row>
    <row r="557" spans="1:11" s="581" customFormat="1" x14ac:dyDescent="0.25">
      <c r="A557" s="384"/>
      <c r="B557" s="519"/>
      <c r="C557" s="520"/>
      <c r="D557" s="452"/>
      <c r="E557" s="521"/>
      <c r="F557" s="522"/>
      <c r="G557" s="452"/>
      <c r="H557" s="521"/>
      <c r="I557" s="452"/>
      <c r="J557" s="582"/>
      <c r="K557" s="443"/>
    </row>
    <row r="558" spans="1:11" s="581" customFormat="1" x14ac:dyDescent="0.25">
      <c r="A558" s="384"/>
      <c r="B558" s="519"/>
      <c r="C558" s="520"/>
      <c r="D558" s="452"/>
      <c r="E558" s="521"/>
      <c r="F558" s="522"/>
      <c r="G558" s="452"/>
      <c r="H558" s="521"/>
      <c r="I558" s="452"/>
      <c r="J558" s="582"/>
      <c r="K558" s="443"/>
    </row>
    <row r="559" spans="1:11" s="581" customFormat="1" x14ac:dyDescent="0.25">
      <c r="A559" s="384"/>
      <c r="B559" s="519"/>
      <c r="C559" s="520"/>
      <c r="D559" s="452"/>
      <c r="E559" s="521"/>
      <c r="F559" s="522"/>
      <c r="G559" s="452"/>
      <c r="H559" s="521"/>
      <c r="I559" s="452"/>
      <c r="J559" s="582"/>
      <c r="K559" s="443"/>
    </row>
    <row r="560" spans="1:11" s="581" customFormat="1" x14ac:dyDescent="0.25">
      <c r="A560" s="384"/>
      <c r="B560" s="519"/>
      <c r="C560" s="520"/>
      <c r="D560" s="452"/>
      <c r="E560" s="521"/>
      <c r="F560" s="522"/>
      <c r="G560" s="452"/>
      <c r="H560" s="521"/>
      <c r="I560" s="452"/>
      <c r="J560" s="582"/>
      <c r="K560" s="443"/>
    </row>
    <row r="561" spans="1:11" s="581" customFormat="1" x14ac:dyDescent="0.25">
      <c r="A561" s="384"/>
      <c r="B561" s="519"/>
      <c r="C561" s="520"/>
      <c r="D561" s="452"/>
      <c r="E561" s="521"/>
      <c r="F561" s="522"/>
      <c r="G561" s="452"/>
      <c r="H561" s="521"/>
      <c r="I561" s="452"/>
      <c r="J561" s="582"/>
      <c r="K561" s="443"/>
    </row>
    <row r="562" spans="1:11" s="581" customFormat="1" x14ac:dyDescent="0.25">
      <c r="A562" s="384"/>
      <c r="B562" s="519"/>
      <c r="C562" s="520"/>
      <c r="D562" s="452"/>
      <c r="E562" s="521"/>
      <c r="F562" s="522"/>
      <c r="G562" s="452"/>
      <c r="H562" s="521"/>
      <c r="I562" s="452"/>
      <c r="J562" s="582"/>
      <c r="K562" s="443"/>
    </row>
    <row r="563" spans="1:11" s="581" customFormat="1" x14ac:dyDescent="0.25">
      <c r="A563" s="384"/>
      <c r="B563" s="519"/>
      <c r="C563" s="520"/>
      <c r="D563" s="452"/>
      <c r="E563" s="521"/>
      <c r="F563" s="522"/>
      <c r="G563" s="452"/>
      <c r="H563" s="521"/>
      <c r="I563" s="452"/>
      <c r="J563" s="582"/>
      <c r="K563" s="443"/>
    </row>
    <row r="564" spans="1:11" s="581" customFormat="1" x14ac:dyDescent="0.25">
      <c r="A564" s="384"/>
      <c r="B564" s="519"/>
      <c r="C564" s="520"/>
      <c r="D564" s="452"/>
      <c r="E564" s="521"/>
      <c r="F564" s="522"/>
      <c r="G564" s="452"/>
      <c r="H564" s="521"/>
      <c r="I564" s="452"/>
      <c r="J564" s="582"/>
      <c r="K564" s="443"/>
    </row>
    <row r="565" spans="1:11" s="581" customFormat="1" x14ac:dyDescent="0.25">
      <c r="A565" s="384"/>
      <c r="B565" s="519"/>
      <c r="C565" s="520"/>
      <c r="D565" s="452"/>
      <c r="E565" s="521"/>
      <c r="F565" s="522"/>
      <c r="G565" s="452"/>
      <c r="H565" s="521"/>
      <c r="I565" s="452"/>
      <c r="J565" s="582"/>
      <c r="K565" s="443"/>
    </row>
    <row r="566" spans="1:11" s="581" customFormat="1" x14ac:dyDescent="0.25">
      <c r="A566" s="384"/>
      <c r="B566" s="519"/>
      <c r="C566" s="520"/>
      <c r="D566" s="452"/>
      <c r="E566" s="521"/>
      <c r="F566" s="522"/>
      <c r="G566" s="452"/>
      <c r="H566" s="521"/>
      <c r="I566" s="452"/>
      <c r="J566" s="582"/>
      <c r="K566" s="443"/>
    </row>
    <row r="567" spans="1:11" s="581" customFormat="1" x14ac:dyDescent="0.25">
      <c r="A567" s="384"/>
      <c r="B567" s="519"/>
      <c r="C567" s="520"/>
      <c r="D567" s="452"/>
      <c r="E567" s="521"/>
      <c r="F567" s="522"/>
      <c r="G567" s="452"/>
      <c r="H567" s="521"/>
      <c r="I567" s="452"/>
      <c r="J567" s="582"/>
      <c r="K567" s="443"/>
    </row>
    <row r="568" spans="1:11" s="581" customFormat="1" x14ac:dyDescent="0.25">
      <c r="A568" s="384"/>
      <c r="B568" s="519"/>
      <c r="C568" s="520"/>
      <c r="D568" s="452"/>
      <c r="E568" s="521"/>
      <c r="F568" s="522"/>
      <c r="G568" s="452"/>
      <c r="H568" s="521"/>
      <c r="I568" s="452"/>
      <c r="J568" s="582"/>
      <c r="K568" s="443"/>
    </row>
    <row r="569" spans="1:11" s="581" customFormat="1" x14ac:dyDescent="0.25">
      <c r="A569" s="384"/>
      <c r="B569" s="519"/>
      <c r="C569" s="520"/>
      <c r="D569" s="452"/>
      <c r="E569" s="521"/>
      <c r="F569" s="522"/>
      <c r="G569" s="452"/>
      <c r="H569" s="521"/>
      <c r="I569" s="452"/>
      <c r="J569" s="582"/>
      <c r="K569" s="443"/>
    </row>
    <row r="570" spans="1:11" s="581" customFormat="1" x14ac:dyDescent="0.25">
      <c r="A570" s="384"/>
      <c r="B570" s="519"/>
      <c r="C570" s="520"/>
      <c r="D570" s="452"/>
      <c r="E570" s="521"/>
      <c r="F570" s="522"/>
      <c r="G570" s="452"/>
      <c r="H570" s="521"/>
      <c r="I570" s="452"/>
      <c r="J570" s="582"/>
      <c r="K570" s="443"/>
    </row>
    <row r="571" spans="1:11" s="581" customFormat="1" x14ac:dyDescent="0.25">
      <c r="A571" s="384"/>
      <c r="B571" s="519"/>
      <c r="C571" s="520"/>
      <c r="D571" s="452"/>
      <c r="E571" s="521"/>
      <c r="F571" s="522"/>
      <c r="G571" s="452"/>
      <c r="H571" s="521"/>
      <c r="I571" s="452"/>
      <c r="J571" s="582"/>
      <c r="K571" s="443"/>
    </row>
    <row r="572" spans="1:11" s="581" customFormat="1" x14ac:dyDescent="0.25">
      <c r="A572" s="384"/>
      <c r="B572" s="519"/>
      <c r="C572" s="520"/>
      <c r="D572" s="452"/>
      <c r="E572" s="521"/>
      <c r="F572" s="522"/>
      <c r="G572" s="452"/>
      <c r="H572" s="521"/>
      <c r="I572" s="452"/>
      <c r="J572" s="582"/>
      <c r="K572" s="443"/>
    </row>
    <row r="573" spans="1:11" s="581" customFormat="1" x14ac:dyDescent="0.25">
      <c r="A573" s="384"/>
      <c r="B573" s="519"/>
      <c r="C573" s="520"/>
      <c r="D573" s="452"/>
      <c r="E573" s="521"/>
      <c r="F573" s="522"/>
      <c r="G573" s="452"/>
      <c r="H573" s="521"/>
      <c r="I573" s="452"/>
      <c r="J573" s="582"/>
      <c r="K573" s="443"/>
    </row>
    <row r="574" spans="1:11" s="581" customFormat="1" x14ac:dyDescent="0.25">
      <c r="A574" s="384"/>
      <c r="B574" s="519"/>
      <c r="C574" s="520"/>
      <c r="D574" s="452"/>
      <c r="E574" s="521"/>
      <c r="F574" s="522"/>
      <c r="G574" s="452"/>
      <c r="H574" s="521"/>
      <c r="I574" s="452"/>
      <c r="J574" s="582"/>
      <c r="K574" s="443"/>
    </row>
    <row r="575" spans="1:11" s="581" customFormat="1" x14ac:dyDescent="0.25">
      <c r="A575" s="384"/>
      <c r="B575" s="519"/>
      <c r="C575" s="520"/>
      <c r="D575" s="452"/>
      <c r="E575" s="521"/>
      <c r="F575" s="522"/>
      <c r="G575" s="452"/>
      <c r="H575" s="521"/>
      <c r="I575" s="452"/>
      <c r="J575" s="582"/>
      <c r="K575" s="443"/>
    </row>
    <row r="576" spans="1:11" s="581" customFormat="1" x14ac:dyDescent="0.25">
      <c r="A576" s="384"/>
      <c r="B576" s="519"/>
      <c r="C576" s="520"/>
      <c r="D576" s="452"/>
      <c r="E576" s="521"/>
      <c r="F576" s="522"/>
      <c r="G576" s="452"/>
      <c r="H576" s="521"/>
      <c r="I576" s="452"/>
      <c r="J576" s="582"/>
      <c r="K576" s="443"/>
    </row>
    <row r="577" spans="1:11" s="581" customFormat="1" x14ac:dyDescent="0.25">
      <c r="A577" s="384"/>
      <c r="B577" s="519"/>
      <c r="C577" s="520"/>
      <c r="D577" s="452"/>
      <c r="E577" s="521"/>
      <c r="F577" s="522"/>
      <c r="G577" s="452"/>
      <c r="H577" s="521"/>
      <c r="I577" s="452"/>
      <c r="J577" s="582"/>
      <c r="K577" s="443"/>
    </row>
    <row r="578" spans="1:11" s="581" customFormat="1" x14ac:dyDescent="0.25">
      <c r="A578" s="384"/>
      <c r="B578" s="519"/>
      <c r="C578" s="520"/>
      <c r="D578" s="452"/>
      <c r="E578" s="521"/>
      <c r="F578" s="522"/>
      <c r="G578" s="452"/>
      <c r="H578" s="521"/>
      <c r="I578" s="452"/>
      <c r="J578" s="582"/>
      <c r="K578" s="443"/>
    </row>
    <row r="579" spans="1:11" s="581" customFormat="1" x14ac:dyDescent="0.25">
      <c r="A579" s="384"/>
      <c r="B579" s="519"/>
      <c r="C579" s="520"/>
      <c r="D579" s="452"/>
      <c r="E579" s="521"/>
      <c r="F579" s="522"/>
      <c r="G579" s="452"/>
      <c r="H579" s="521"/>
      <c r="I579" s="452"/>
      <c r="J579" s="582"/>
      <c r="K579" s="443"/>
    </row>
    <row r="580" spans="1:11" s="581" customFormat="1" x14ac:dyDescent="0.25">
      <c r="A580" s="384"/>
      <c r="B580" s="519"/>
      <c r="C580" s="520"/>
      <c r="D580" s="452"/>
      <c r="E580" s="521"/>
      <c r="F580" s="522"/>
      <c r="G580" s="452"/>
      <c r="H580" s="521"/>
      <c r="I580" s="452"/>
      <c r="J580" s="582"/>
      <c r="K580" s="443"/>
    </row>
    <row r="581" spans="1:11" s="581" customFormat="1" x14ac:dyDescent="0.25">
      <c r="A581" s="384"/>
      <c r="B581" s="519"/>
      <c r="C581" s="520"/>
      <c r="D581" s="452"/>
      <c r="E581" s="521"/>
      <c r="F581" s="522"/>
      <c r="G581" s="452"/>
      <c r="H581" s="521"/>
      <c r="I581" s="452"/>
      <c r="J581" s="582"/>
      <c r="K581" s="443"/>
    </row>
    <row r="582" spans="1:11" s="581" customFormat="1" x14ac:dyDescent="0.25">
      <c r="A582" s="384"/>
      <c r="B582" s="519"/>
      <c r="C582" s="520"/>
      <c r="D582" s="452"/>
      <c r="E582" s="521"/>
      <c r="F582" s="522"/>
      <c r="G582" s="452"/>
      <c r="H582" s="521"/>
      <c r="I582" s="452"/>
      <c r="J582" s="582"/>
      <c r="K582" s="443"/>
    </row>
    <row r="583" spans="1:11" s="581" customFormat="1" x14ac:dyDescent="0.25">
      <c r="A583" s="384"/>
      <c r="B583" s="519"/>
      <c r="C583" s="520"/>
      <c r="D583" s="452"/>
      <c r="E583" s="521"/>
      <c r="F583" s="522"/>
      <c r="G583" s="452"/>
      <c r="H583" s="521"/>
      <c r="I583" s="452"/>
      <c r="J583" s="582"/>
      <c r="K583" s="443"/>
    </row>
    <row r="584" spans="1:11" s="581" customFormat="1" x14ac:dyDescent="0.25">
      <c r="A584" s="384"/>
      <c r="B584" s="519"/>
      <c r="C584" s="520"/>
      <c r="D584" s="452"/>
      <c r="E584" s="521"/>
      <c r="F584" s="522"/>
      <c r="G584" s="452"/>
      <c r="H584" s="521"/>
      <c r="I584" s="452"/>
      <c r="J584" s="582"/>
      <c r="K584" s="443"/>
    </row>
    <row r="585" spans="1:11" s="581" customFormat="1" x14ac:dyDescent="0.25">
      <c r="A585" s="384"/>
      <c r="B585" s="519"/>
      <c r="C585" s="520"/>
      <c r="D585" s="452"/>
      <c r="E585" s="521"/>
      <c r="F585" s="522"/>
      <c r="G585" s="452"/>
      <c r="H585" s="521"/>
      <c r="I585" s="452"/>
      <c r="J585" s="582"/>
      <c r="K585" s="443"/>
    </row>
    <row r="586" spans="1:11" s="581" customFormat="1" x14ac:dyDescent="0.25">
      <c r="A586" s="384"/>
      <c r="B586" s="519"/>
      <c r="C586" s="520"/>
      <c r="D586" s="452"/>
      <c r="E586" s="521"/>
      <c r="F586" s="522"/>
      <c r="G586" s="452"/>
      <c r="H586" s="521"/>
      <c r="I586" s="452"/>
      <c r="J586" s="582"/>
      <c r="K586" s="443"/>
    </row>
    <row r="587" spans="1:11" s="581" customFormat="1" x14ac:dyDescent="0.25">
      <c r="A587" s="384"/>
      <c r="B587" s="519"/>
      <c r="C587" s="520"/>
      <c r="D587" s="452"/>
      <c r="E587" s="521"/>
      <c r="F587" s="522"/>
      <c r="G587" s="452"/>
      <c r="H587" s="521"/>
      <c r="I587" s="452"/>
      <c r="J587" s="582"/>
      <c r="K587" s="443"/>
    </row>
    <row r="588" spans="1:11" s="581" customFormat="1" x14ac:dyDescent="0.25">
      <c r="A588" s="384"/>
      <c r="B588" s="519"/>
      <c r="C588" s="520"/>
      <c r="D588" s="452"/>
      <c r="E588" s="521"/>
      <c r="F588" s="522"/>
      <c r="G588" s="452"/>
      <c r="H588" s="521"/>
      <c r="I588" s="452"/>
      <c r="J588" s="582"/>
      <c r="K588" s="443"/>
    </row>
    <row r="589" spans="1:11" s="581" customFormat="1" x14ac:dyDescent="0.25">
      <c r="A589" s="384"/>
      <c r="B589" s="519"/>
      <c r="C589" s="520"/>
      <c r="D589" s="452"/>
      <c r="E589" s="521"/>
      <c r="F589" s="522"/>
      <c r="G589" s="452"/>
      <c r="H589" s="521"/>
      <c r="I589" s="452"/>
      <c r="J589" s="582"/>
      <c r="K589" s="443"/>
    </row>
    <row r="590" spans="1:11" s="581" customFormat="1" x14ac:dyDescent="0.25">
      <c r="A590" s="384"/>
      <c r="B590" s="519"/>
      <c r="C590" s="520"/>
      <c r="D590" s="452"/>
      <c r="E590" s="521"/>
      <c r="F590" s="522"/>
      <c r="G590" s="452"/>
      <c r="H590" s="521"/>
      <c r="I590" s="452"/>
      <c r="J590" s="582"/>
      <c r="K590" s="443"/>
    </row>
    <row r="591" spans="1:11" s="581" customFormat="1" x14ac:dyDescent="0.25">
      <c r="A591" s="384"/>
      <c r="B591" s="519"/>
      <c r="C591" s="520"/>
      <c r="D591" s="452"/>
      <c r="E591" s="521"/>
      <c r="F591" s="522"/>
      <c r="G591" s="452"/>
      <c r="H591" s="521"/>
      <c r="I591" s="452"/>
      <c r="J591" s="582"/>
      <c r="K591" s="443"/>
    </row>
    <row r="592" spans="1:11" s="581" customFormat="1" x14ac:dyDescent="0.25">
      <c r="A592" s="384"/>
      <c r="B592" s="519"/>
      <c r="C592" s="520"/>
      <c r="D592" s="452"/>
      <c r="E592" s="521"/>
      <c r="F592" s="522"/>
      <c r="G592" s="452"/>
      <c r="H592" s="521"/>
      <c r="I592" s="452"/>
      <c r="J592" s="582"/>
      <c r="K592" s="443"/>
    </row>
    <row r="593" spans="1:11" s="581" customFormat="1" x14ac:dyDescent="0.25">
      <c r="A593" s="384"/>
      <c r="B593" s="519"/>
      <c r="C593" s="520"/>
      <c r="D593" s="452"/>
      <c r="E593" s="521"/>
      <c r="F593" s="522"/>
      <c r="G593" s="452"/>
      <c r="H593" s="521"/>
      <c r="I593" s="452"/>
      <c r="J593" s="582"/>
      <c r="K593" s="443"/>
    </row>
    <row r="594" spans="1:11" s="581" customFormat="1" x14ac:dyDescent="0.25">
      <c r="A594" s="384"/>
      <c r="B594" s="519"/>
      <c r="C594" s="520"/>
      <c r="D594" s="452"/>
      <c r="E594" s="521"/>
      <c r="F594" s="522"/>
      <c r="G594" s="452"/>
      <c r="H594" s="521"/>
      <c r="I594" s="452"/>
      <c r="J594" s="582"/>
      <c r="K594" s="443"/>
    </row>
    <row r="595" spans="1:11" s="581" customFormat="1" x14ac:dyDescent="0.25">
      <c r="A595" s="384"/>
      <c r="B595" s="519"/>
      <c r="C595" s="520"/>
      <c r="D595" s="452"/>
      <c r="E595" s="521"/>
      <c r="F595" s="522"/>
      <c r="G595" s="452"/>
      <c r="H595" s="521"/>
      <c r="I595" s="452"/>
      <c r="J595" s="582"/>
      <c r="K595" s="443"/>
    </row>
    <row r="596" spans="1:11" s="581" customFormat="1" x14ac:dyDescent="0.25">
      <c r="A596" s="384"/>
      <c r="B596" s="519"/>
      <c r="C596" s="520"/>
      <c r="D596" s="452"/>
      <c r="E596" s="521"/>
      <c r="F596" s="522"/>
      <c r="G596" s="452"/>
      <c r="H596" s="521"/>
      <c r="I596" s="452"/>
      <c r="J596" s="582"/>
      <c r="K596" s="443"/>
    </row>
    <row r="597" spans="1:11" s="581" customFormat="1" x14ac:dyDescent="0.25">
      <c r="A597" s="384"/>
      <c r="B597" s="519"/>
      <c r="C597" s="520"/>
      <c r="D597" s="452"/>
      <c r="E597" s="521"/>
      <c r="F597" s="522"/>
      <c r="G597" s="452"/>
      <c r="H597" s="521"/>
      <c r="I597" s="452"/>
      <c r="J597" s="582"/>
      <c r="K597" s="443"/>
    </row>
    <row r="598" spans="1:11" s="581" customFormat="1" x14ac:dyDescent="0.25">
      <c r="A598" s="384"/>
      <c r="B598" s="519"/>
      <c r="C598" s="520"/>
      <c r="D598" s="452"/>
      <c r="E598" s="521"/>
      <c r="F598" s="522"/>
      <c r="G598" s="452"/>
      <c r="H598" s="521"/>
      <c r="I598" s="452"/>
      <c r="J598" s="582"/>
      <c r="K598" s="443"/>
    </row>
    <row r="599" spans="1:11" s="581" customFormat="1" x14ac:dyDescent="0.25">
      <c r="A599" s="384"/>
      <c r="B599" s="519"/>
      <c r="C599" s="520"/>
      <c r="D599" s="452"/>
      <c r="E599" s="521"/>
      <c r="F599" s="522"/>
      <c r="G599" s="452"/>
      <c r="H599" s="521"/>
      <c r="I599" s="452"/>
      <c r="J599" s="582"/>
      <c r="K599" s="443"/>
    </row>
    <row r="600" spans="1:11" s="581" customFormat="1" x14ac:dyDescent="0.25">
      <c r="A600" s="384"/>
      <c r="B600" s="519"/>
      <c r="C600" s="520"/>
      <c r="D600" s="452"/>
      <c r="E600" s="521"/>
      <c r="F600" s="522"/>
      <c r="G600" s="452"/>
      <c r="H600" s="521"/>
      <c r="I600" s="452"/>
      <c r="J600" s="582"/>
      <c r="K600" s="443"/>
    </row>
    <row r="601" spans="1:11" s="581" customFormat="1" x14ac:dyDescent="0.25">
      <c r="A601" s="384"/>
      <c r="B601" s="519"/>
      <c r="C601" s="520"/>
      <c r="D601" s="452"/>
      <c r="E601" s="521"/>
      <c r="F601" s="522"/>
      <c r="G601" s="452"/>
      <c r="H601" s="521"/>
      <c r="I601" s="452"/>
      <c r="J601" s="582"/>
      <c r="K601" s="443"/>
    </row>
    <row r="602" spans="1:11" s="581" customFormat="1" x14ac:dyDescent="0.25">
      <c r="A602" s="384"/>
      <c r="B602" s="519"/>
      <c r="C602" s="520"/>
      <c r="D602" s="452"/>
      <c r="E602" s="521"/>
      <c r="F602" s="522"/>
      <c r="G602" s="452"/>
      <c r="H602" s="521"/>
      <c r="I602" s="452"/>
      <c r="J602" s="582"/>
      <c r="K602" s="443"/>
    </row>
    <row r="603" spans="1:11" s="581" customFormat="1" x14ac:dyDescent="0.25">
      <c r="A603" s="384"/>
      <c r="B603" s="519"/>
      <c r="C603" s="520"/>
      <c r="D603" s="452"/>
      <c r="E603" s="521"/>
      <c r="F603" s="522"/>
      <c r="G603" s="452"/>
      <c r="H603" s="521"/>
      <c r="I603" s="452"/>
      <c r="J603" s="582"/>
      <c r="K603" s="443"/>
    </row>
    <row r="604" spans="1:11" s="581" customFormat="1" x14ac:dyDescent="0.25">
      <c r="A604" s="384"/>
      <c r="B604" s="519"/>
      <c r="C604" s="520"/>
      <c r="D604" s="452"/>
      <c r="E604" s="521"/>
      <c r="F604" s="522"/>
      <c r="G604" s="452"/>
      <c r="H604" s="521"/>
      <c r="I604" s="452"/>
      <c r="J604" s="582"/>
      <c r="K604" s="443"/>
    </row>
    <row r="605" spans="1:11" s="581" customFormat="1" x14ac:dyDescent="0.25">
      <c r="A605" s="384"/>
      <c r="B605" s="519"/>
      <c r="C605" s="520"/>
      <c r="D605" s="452"/>
      <c r="E605" s="521"/>
      <c r="F605" s="522"/>
      <c r="G605" s="452"/>
      <c r="H605" s="521"/>
      <c r="I605" s="452"/>
      <c r="J605" s="582"/>
      <c r="K605" s="443"/>
    </row>
    <row r="606" spans="1:11" s="581" customFormat="1" x14ac:dyDescent="0.25">
      <c r="A606" s="384"/>
      <c r="B606" s="519"/>
      <c r="C606" s="520"/>
      <c r="D606" s="452"/>
      <c r="E606" s="521"/>
      <c r="F606" s="522"/>
      <c r="G606" s="452"/>
      <c r="H606" s="521"/>
      <c r="I606" s="452"/>
      <c r="J606" s="582"/>
      <c r="K606" s="443"/>
    </row>
    <row r="607" spans="1:11" s="581" customFormat="1" x14ac:dyDescent="0.25">
      <c r="A607" s="384"/>
      <c r="B607" s="519"/>
      <c r="C607" s="520"/>
      <c r="D607" s="452"/>
      <c r="E607" s="521"/>
      <c r="F607" s="522"/>
      <c r="G607" s="452"/>
      <c r="H607" s="521"/>
      <c r="I607" s="452"/>
      <c r="J607" s="582"/>
      <c r="K607" s="443"/>
    </row>
    <row r="608" spans="1:11" s="581" customFormat="1" x14ac:dyDescent="0.25">
      <c r="A608" s="384"/>
      <c r="B608" s="519"/>
      <c r="C608" s="520"/>
      <c r="D608" s="452"/>
      <c r="E608" s="521"/>
      <c r="F608" s="522"/>
      <c r="G608" s="452"/>
      <c r="H608" s="521"/>
      <c r="I608" s="452"/>
      <c r="J608" s="582"/>
      <c r="K608" s="443"/>
    </row>
    <row r="609" spans="1:11" s="581" customFormat="1" x14ac:dyDescent="0.25">
      <c r="A609" s="384"/>
      <c r="B609" s="519"/>
      <c r="C609" s="520"/>
      <c r="D609" s="452"/>
      <c r="E609" s="521"/>
      <c r="F609" s="522"/>
      <c r="G609" s="452"/>
      <c r="H609" s="521"/>
      <c r="I609" s="452"/>
      <c r="J609" s="582"/>
      <c r="K609" s="443"/>
    </row>
    <row r="610" spans="1:11" s="581" customFormat="1" x14ac:dyDescent="0.25">
      <c r="A610" s="384"/>
      <c r="B610" s="519"/>
      <c r="C610" s="520"/>
      <c r="D610" s="452"/>
      <c r="E610" s="521"/>
      <c r="F610" s="522"/>
      <c r="G610" s="452"/>
      <c r="H610" s="521"/>
      <c r="I610" s="452"/>
      <c r="J610" s="582"/>
      <c r="K610" s="443"/>
    </row>
    <row r="611" spans="1:11" s="581" customFormat="1" x14ac:dyDescent="0.25">
      <c r="A611" s="384"/>
      <c r="B611" s="519"/>
      <c r="C611" s="520"/>
      <c r="D611" s="452"/>
      <c r="E611" s="521"/>
      <c r="F611" s="522"/>
      <c r="G611" s="452"/>
      <c r="H611" s="521"/>
      <c r="I611" s="452"/>
      <c r="J611" s="582"/>
      <c r="K611" s="443"/>
    </row>
    <row r="612" spans="1:11" s="581" customFormat="1" x14ac:dyDescent="0.25">
      <c r="A612" s="384"/>
      <c r="B612" s="519"/>
      <c r="C612" s="520"/>
      <c r="D612" s="452"/>
      <c r="E612" s="521"/>
      <c r="F612" s="522"/>
      <c r="G612" s="452"/>
      <c r="H612" s="521"/>
      <c r="I612" s="452"/>
      <c r="J612" s="582"/>
      <c r="K612" s="443"/>
    </row>
    <row r="613" spans="1:11" s="581" customFormat="1" x14ac:dyDescent="0.25">
      <c r="A613" s="384"/>
      <c r="B613" s="519"/>
      <c r="C613" s="520"/>
      <c r="D613" s="452"/>
      <c r="E613" s="521"/>
      <c r="F613" s="522"/>
      <c r="G613" s="452"/>
      <c r="H613" s="521"/>
      <c r="I613" s="452"/>
      <c r="J613" s="582"/>
      <c r="K613" s="443"/>
    </row>
    <row r="614" spans="1:11" s="581" customFormat="1" x14ac:dyDescent="0.25">
      <c r="A614" s="384"/>
      <c r="B614" s="519"/>
      <c r="C614" s="520"/>
      <c r="D614" s="452"/>
      <c r="E614" s="521"/>
      <c r="F614" s="522"/>
      <c r="G614" s="452"/>
      <c r="H614" s="521"/>
      <c r="I614" s="452"/>
      <c r="J614" s="582"/>
      <c r="K614" s="443"/>
    </row>
    <row r="615" spans="1:11" s="581" customFormat="1" x14ac:dyDescent="0.25">
      <c r="A615" s="384"/>
      <c r="B615" s="519"/>
      <c r="C615" s="520"/>
      <c r="D615" s="452"/>
      <c r="E615" s="521"/>
      <c r="F615" s="522"/>
      <c r="G615" s="452"/>
      <c r="H615" s="521"/>
      <c r="I615" s="452"/>
      <c r="J615" s="582"/>
      <c r="K615" s="443"/>
    </row>
    <row r="616" spans="1:11" s="581" customFormat="1" x14ac:dyDescent="0.25">
      <c r="A616" s="384"/>
      <c r="B616" s="519"/>
      <c r="C616" s="520"/>
      <c r="D616" s="452"/>
      <c r="E616" s="521"/>
      <c r="F616" s="522"/>
      <c r="G616" s="452"/>
      <c r="H616" s="521"/>
      <c r="I616" s="452"/>
      <c r="J616" s="582"/>
      <c r="K616" s="443"/>
    </row>
    <row r="617" spans="1:11" s="581" customFormat="1" x14ac:dyDescent="0.25">
      <c r="A617" s="384"/>
      <c r="B617" s="519"/>
      <c r="C617" s="520"/>
      <c r="D617" s="452"/>
      <c r="E617" s="521"/>
      <c r="F617" s="522"/>
      <c r="G617" s="452"/>
      <c r="H617" s="521"/>
      <c r="I617" s="452"/>
      <c r="J617" s="582"/>
      <c r="K617" s="443"/>
    </row>
    <row r="618" spans="1:11" s="581" customFormat="1" x14ac:dyDescent="0.25">
      <c r="A618" s="384"/>
      <c r="B618" s="519"/>
      <c r="C618" s="520"/>
      <c r="D618" s="452"/>
      <c r="E618" s="521"/>
      <c r="F618" s="522"/>
      <c r="G618" s="452"/>
      <c r="H618" s="521"/>
      <c r="I618" s="452"/>
      <c r="J618" s="582"/>
      <c r="K618" s="443"/>
    </row>
    <row r="619" spans="1:11" s="581" customFormat="1" x14ac:dyDescent="0.25">
      <c r="A619" s="384"/>
      <c r="B619" s="519"/>
      <c r="C619" s="520"/>
      <c r="D619" s="452"/>
      <c r="E619" s="521"/>
      <c r="F619" s="522"/>
      <c r="G619" s="452"/>
      <c r="H619" s="521"/>
      <c r="I619" s="452"/>
      <c r="J619" s="582"/>
      <c r="K619" s="443"/>
    </row>
    <row r="620" spans="1:11" s="581" customFormat="1" x14ac:dyDescent="0.25">
      <c r="A620" s="384"/>
      <c r="B620" s="519"/>
      <c r="C620" s="520"/>
      <c r="D620" s="452"/>
      <c r="E620" s="521"/>
      <c r="F620" s="522"/>
      <c r="G620" s="452"/>
      <c r="H620" s="521"/>
      <c r="I620" s="452"/>
      <c r="J620" s="582"/>
      <c r="K620" s="443"/>
    </row>
    <row r="621" spans="1:11" s="581" customFormat="1" x14ac:dyDescent="0.25">
      <c r="A621" s="384"/>
      <c r="B621" s="519"/>
      <c r="C621" s="520"/>
      <c r="D621" s="452"/>
      <c r="E621" s="521"/>
      <c r="F621" s="522"/>
      <c r="G621" s="452"/>
      <c r="H621" s="521"/>
      <c r="I621" s="452"/>
      <c r="J621" s="582"/>
      <c r="K621" s="443"/>
    </row>
    <row r="622" spans="1:11" s="581" customFormat="1" x14ac:dyDescent="0.25">
      <c r="A622" s="384"/>
      <c r="B622" s="519"/>
      <c r="C622" s="520"/>
      <c r="D622" s="452"/>
      <c r="E622" s="521"/>
      <c r="F622" s="522"/>
      <c r="G622" s="452"/>
      <c r="H622" s="521"/>
      <c r="I622" s="452"/>
      <c r="J622" s="582"/>
      <c r="K622" s="443"/>
    </row>
    <row r="623" spans="1:11" s="581" customFormat="1" x14ac:dyDescent="0.25">
      <c r="A623" s="384"/>
      <c r="B623" s="519"/>
      <c r="C623" s="520"/>
      <c r="D623" s="452"/>
      <c r="E623" s="521"/>
      <c r="F623" s="522"/>
      <c r="G623" s="452"/>
      <c r="H623" s="521"/>
      <c r="I623" s="452"/>
      <c r="J623" s="582"/>
      <c r="K623" s="443"/>
    </row>
    <row r="624" spans="1:11" s="581" customFormat="1" x14ac:dyDescent="0.25">
      <c r="A624" s="384"/>
      <c r="B624" s="519"/>
      <c r="C624" s="520"/>
      <c r="D624" s="452"/>
      <c r="E624" s="521"/>
      <c r="F624" s="522"/>
      <c r="G624" s="452"/>
      <c r="H624" s="521"/>
      <c r="I624" s="452"/>
      <c r="J624" s="582"/>
      <c r="K624" s="443"/>
    </row>
    <row r="625" spans="1:11" s="581" customFormat="1" x14ac:dyDescent="0.25">
      <c r="A625" s="384"/>
      <c r="B625" s="519"/>
      <c r="C625" s="520"/>
      <c r="D625" s="452"/>
      <c r="E625" s="521"/>
      <c r="F625" s="522"/>
      <c r="G625" s="452"/>
      <c r="H625" s="521"/>
      <c r="I625" s="452"/>
      <c r="J625" s="582"/>
      <c r="K625" s="443"/>
    </row>
    <row r="626" spans="1:11" s="581" customFormat="1" x14ac:dyDescent="0.25">
      <c r="A626" s="384"/>
      <c r="B626" s="519"/>
      <c r="C626" s="520"/>
      <c r="D626" s="452"/>
      <c r="E626" s="521"/>
      <c r="F626" s="522"/>
      <c r="G626" s="452"/>
      <c r="H626" s="521"/>
      <c r="I626" s="452"/>
      <c r="J626" s="582"/>
      <c r="K626" s="443"/>
    </row>
    <row r="627" spans="1:11" s="581" customFormat="1" x14ac:dyDescent="0.25">
      <c r="A627" s="384"/>
      <c r="B627" s="519"/>
      <c r="C627" s="520"/>
      <c r="D627" s="452"/>
      <c r="E627" s="521"/>
      <c r="F627" s="522"/>
      <c r="G627" s="452"/>
      <c r="H627" s="521"/>
      <c r="I627" s="452"/>
      <c r="J627" s="582"/>
      <c r="K627" s="443"/>
    </row>
    <row r="628" spans="1:11" s="581" customFormat="1" x14ac:dyDescent="0.25">
      <c r="A628" s="384"/>
      <c r="B628" s="519"/>
      <c r="C628" s="520"/>
      <c r="D628" s="452"/>
      <c r="E628" s="521"/>
      <c r="F628" s="522"/>
      <c r="G628" s="452"/>
      <c r="H628" s="521"/>
      <c r="I628" s="452"/>
      <c r="J628" s="582"/>
      <c r="K628" s="443"/>
    </row>
    <row r="629" spans="1:11" s="581" customFormat="1" x14ac:dyDescent="0.25">
      <c r="A629" s="384"/>
      <c r="B629" s="519"/>
      <c r="C629" s="520"/>
      <c r="D629" s="452"/>
      <c r="E629" s="521"/>
      <c r="F629" s="522"/>
      <c r="G629" s="452"/>
      <c r="H629" s="521"/>
      <c r="I629" s="452"/>
      <c r="J629" s="582"/>
      <c r="K629" s="443"/>
    </row>
    <row r="630" spans="1:11" s="581" customFormat="1" x14ac:dyDescent="0.25">
      <c r="A630" s="384"/>
      <c r="B630" s="519"/>
      <c r="C630" s="520"/>
      <c r="D630" s="452"/>
      <c r="E630" s="521"/>
      <c r="F630" s="522"/>
      <c r="G630" s="452"/>
      <c r="H630" s="521"/>
      <c r="I630" s="452"/>
      <c r="J630" s="582"/>
      <c r="K630" s="443"/>
    </row>
    <row r="631" spans="1:11" s="581" customFormat="1" x14ac:dyDescent="0.25">
      <c r="A631" s="384"/>
      <c r="B631" s="519"/>
      <c r="C631" s="520"/>
      <c r="D631" s="452"/>
      <c r="E631" s="521"/>
      <c r="F631" s="522"/>
      <c r="G631" s="452"/>
      <c r="H631" s="521"/>
      <c r="I631" s="452"/>
      <c r="J631" s="582"/>
      <c r="K631" s="443"/>
    </row>
    <row r="632" spans="1:11" s="581" customFormat="1" x14ac:dyDescent="0.25">
      <c r="A632" s="384"/>
      <c r="B632" s="519"/>
      <c r="C632" s="520"/>
      <c r="D632" s="452"/>
      <c r="E632" s="521"/>
      <c r="F632" s="522"/>
      <c r="G632" s="452"/>
      <c r="H632" s="521"/>
      <c r="I632" s="452"/>
      <c r="J632" s="582"/>
      <c r="K632" s="443"/>
    </row>
    <row r="633" spans="1:11" s="581" customFormat="1" x14ac:dyDescent="0.25">
      <c r="A633" s="384"/>
      <c r="B633" s="519"/>
      <c r="C633" s="520"/>
      <c r="D633" s="452"/>
      <c r="E633" s="521"/>
      <c r="F633" s="522"/>
      <c r="G633" s="452"/>
      <c r="H633" s="521"/>
      <c r="I633" s="452"/>
      <c r="J633" s="582"/>
      <c r="K633" s="443"/>
    </row>
    <row r="634" spans="1:11" s="581" customFormat="1" x14ac:dyDescent="0.25">
      <c r="A634" s="384"/>
      <c r="B634" s="519"/>
      <c r="C634" s="520"/>
      <c r="D634" s="452"/>
      <c r="E634" s="521"/>
      <c r="F634" s="522"/>
      <c r="G634" s="452"/>
      <c r="H634" s="521"/>
      <c r="I634" s="452"/>
      <c r="J634" s="582"/>
      <c r="K634" s="443"/>
    </row>
    <row r="635" spans="1:11" s="581" customFormat="1" x14ac:dyDescent="0.25">
      <c r="A635" s="384"/>
      <c r="B635" s="519"/>
      <c r="C635" s="520"/>
      <c r="D635" s="452"/>
      <c r="E635" s="521"/>
      <c r="F635" s="522"/>
      <c r="G635" s="452"/>
      <c r="H635" s="521"/>
      <c r="I635" s="452"/>
      <c r="J635" s="582"/>
      <c r="K635" s="443"/>
    </row>
    <row r="636" spans="1:11" s="581" customFormat="1" x14ac:dyDescent="0.25">
      <c r="A636" s="384"/>
      <c r="B636" s="519"/>
      <c r="C636" s="520"/>
      <c r="D636" s="452"/>
      <c r="E636" s="521"/>
      <c r="F636" s="522"/>
      <c r="G636" s="452"/>
      <c r="H636" s="521"/>
      <c r="I636" s="452"/>
      <c r="J636" s="582"/>
      <c r="K636" s="443"/>
    </row>
    <row r="637" spans="1:11" s="581" customFormat="1" x14ac:dyDescent="0.25">
      <c r="A637" s="384"/>
      <c r="B637" s="519"/>
      <c r="C637" s="520"/>
      <c r="D637" s="452"/>
      <c r="E637" s="521"/>
      <c r="F637" s="522"/>
      <c r="G637" s="452"/>
      <c r="H637" s="521"/>
      <c r="I637" s="452"/>
      <c r="J637" s="582"/>
      <c r="K637" s="443"/>
    </row>
    <row r="638" spans="1:11" s="581" customFormat="1" x14ac:dyDescent="0.25">
      <c r="A638" s="384"/>
      <c r="B638" s="519"/>
      <c r="C638" s="520"/>
      <c r="D638" s="452"/>
      <c r="E638" s="521"/>
      <c r="F638" s="522"/>
      <c r="G638" s="452"/>
      <c r="H638" s="521"/>
      <c r="I638" s="452"/>
      <c r="J638" s="582"/>
      <c r="K638" s="443"/>
    </row>
    <row r="639" spans="1:11" s="581" customFormat="1" x14ac:dyDescent="0.25">
      <c r="A639" s="384"/>
      <c r="B639" s="519"/>
      <c r="C639" s="520"/>
      <c r="D639" s="452"/>
      <c r="E639" s="521"/>
      <c r="F639" s="522"/>
      <c r="G639" s="452"/>
      <c r="H639" s="521"/>
      <c r="I639" s="452"/>
      <c r="J639" s="582"/>
      <c r="K639" s="443"/>
    </row>
    <row r="640" spans="1:11" s="581" customFormat="1" x14ac:dyDescent="0.25">
      <c r="A640" s="384"/>
      <c r="B640" s="519"/>
      <c r="C640" s="520"/>
      <c r="D640" s="452"/>
      <c r="E640" s="521"/>
      <c r="F640" s="522"/>
      <c r="G640" s="452"/>
      <c r="H640" s="521"/>
      <c r="I640" s="452"/>
      <c r="J640" s="582"/>
      <c r="K640" s="443"/>
    </row>
    <row r="641" spans="1:11" s="581" customFormat="1" x14ac:dyDescent="0.25">
      <c r="A641" s="384"/>
      <c r="B641" s="519"/>
      <c r="C641" s="520"/>
      <c r="D641" s="452"/>
      <c r="E641" s="521"/>
      <c r="F641" s="522"/>
      <c r="G641" s="452"/>
      <c r="H641" s="521"/>
      <c r="I641" s="452"/>
      <c r="J641" s="582"/>
      <c r="K641" s="443"/>
    </row>
    <row r="642" spans="1:11" s="581" customFormat="1" x14ac:dyDescent="0.25">
      <c r="A642" s="384"/>
      <c r="B642" s="519"/>
      <c r="C642" s="520"/>
      <c r="D642" s="452"/>
      <c r="E642" s="521"/>
      <c r="F642" s="522"/>
      <c r="G642" s="452"/>
      <c r="H642" s="521"/>
      <c r="I642" s="452"/>
      <c r="J642" s="582"/>
      <c r="K642" s="443"/>
    </row>
    <row r="643" spans="1:11" s="581" customFormat="1" x14ac:dyDescent="0.25">
      <c r="A643" s="384"/>
      <c r="B643" s="519"/>
      <c r="C643" s="520"/>
      <c r="D643" s="452"/>
      <c r="E643" s="521"/>
      <c r="F643" s="522"/>
      <c r="G643" s="452"/>
      <c r="H643" s="521"/>
      <c r="I643" s="452"/>
      <c r="J643" s="582"/>
      <c r="K643" s="443"/>
    </row>
    <row r="644" spans="1:11" s="581" customFormat="1" x14ac:dyDescent="0.25">
      <c r="A644" s="384"/>
      <c r="B644" s="519"/>
      <c r="C644" s="520"/>
      <c r="D644" s="452"/>
      <c r="E644" s="521"/>
      <c r="F644" s="522"/>
      <c r="G644" s="452"/>
      <c r="H644" s="521"/>
      <c r="I644" s="452"/>
      <c r="J644" s="582"/>
      <c r="K644" s="443"/>
    </row>
    <row r="645" spans="1:11" s="581" customFormat="1" x14ac:dyDescent="0.25">
      <c r="A645" s="384"/>
      <c r="B645" s="519"/>
      <c r="C645" s="520"/>
      <c r="D645" s="452"/>
      <c r="E645" s="521"/>
      <c r="F645" s="522"/>
      <c r="G645" s="452"/>
      <c r="H645" s="521"/>
      <c r="I645" s="452"/>
      <c r="J645" s="582"/>
      <c r="K645" s="443"/>
    </row>
    <row r="646" spans="1:11" s="581" customFormat="1" x14ac:dyDescent="0.25">
      <c r="A646" s="384"/>
      <c r="B646" s="519"/>
      <c r="C646" s="520"/>
      <c r="D646" s="452"/>
      <c r="E646" s="521"/>
      <c r="F646" s="522"/>
      <c r="G646" s="452"/>
      <c r="H646" s="521"/>
      <c r="I646" s="452"/>
      <c r="J646" s="582"/>
      <c r="K646" s="443"/>
    </row>
    <row r="647" spans="1:11" s="581" customFormat="1" x14ac:dyDescent="0.25">
      <c r="A647" s="384"/>
      <c r="B647" s="519"/>
      <c r="C647" s="520"/>
      <c r="D647" s="452"/>
      <c r="E647" s="521"/>
      <c r="F647" s="522"/>
      <c r="G647" s="452"/>
      <c r="H647" s="521"/>
      <c r="I647" s="452"/>
      <c r="J647" s="582"/>
      <c r="K647" s="443"/>
    </row>
    <row r="648" spans="1:11" s="581" customFormat="1" x14ac:dyDescent="0.25">
      <c r="A648" s="384"/>
      <c r="B648" s="519"/>
      <c r="C648" s="520"/>
      <c r="D648" s="452"/>
      <c r="E648" s="521"/>
      <c r="F648" s="522"/>
      <c r="G648" s="452"/>
      <c r="H648" s="521"/>
      <c r="I648" s="452"/>
      <c r="J648" s="582"/>
      <c r="K648" s="443"/>
    </row>
    <row r="649" spans="1:11" s="581" customFormat="1" x14ac:dyDescent="0.25">
      <c r="A649" s="384"/>
      <c r="B649" s="519"/>
      <c r="C649" s="520"/>
      <c r="D649" s="452"/>
      <c r="E649" s="521"/>
      <c r="F649" s="522"/>
      <c r="G649" s="452"/>
      <c r="H649" s="521"/>
      <c r="I649" s="452"/>
      <c r="J649" s="582"/>
      <c r="K649" s="443"/>
    </row>
    <row r="650" spans="1:11" s="581" customFormat="1" x14ac:dyDescent="0.25">
      <c r="A650" s="384"/>
      <c r="B650" s="519"/>
      <c r="C650" s="520"/>
      <c r="D650" s="452"/>
      <c r="E650" s="521"/>
      <c r="F650" s="522"/>
      <c r="G650" s="452"/>
      <c r="H650" s="521"/>
      <c r="I650" s="452"/>
      <c r="J650" s="582"/>
      <c r="K650" s="443"/>
    </row>
    <row r="651" spans="1:11" s="581" customFormat="1" x14ac:dyDescent="0.25">
      <c r="A651" s="384"/>
      <c r="B651" s="519"/>
      <c r="C651" s="520"/>
      <c r="D651" s="452"/>
      <c r="E651" s="521"/>
      <c r="F651" s="522"/>
      <c r="G651" s="452"/>
      <c r="H651" s="521"/>
      <c r="I651" s="452"/>
      <c r="J651" s="582"/>
      <c r="K651" s="443"/>
    </row>
    <row r="652" spans="1:11" s="581" customFormat="1" x14ac:dyDescent="0.25">
      <c r="A652" s="384"/>
      <c r="B652" s="519"/>
      <c r="C652" s="520"/>
      <c r="D652" s="452"/>
      <c r="E652" s="521"/>
      <c r="F652" s="522"/>
      <c r="G652" s="452"/>
      <c r="H652" s="521"/>
      <c r="I652" s="452"/>
      <c r="J652" s="582"/>
      <c r="K652" s="443"/>
    </row>
    <row r="653" spans="1:11" s="581" customFormat="1" x14ac:dyDescent="0.25">
      <c r="A653" s="384"/>
      <c r="B653" s="519"/>
      <c r="C653" s="520"/>
      <c r="D653" s="452"/>
      <c r="E653" s="521"/>
      <c r="F653" s="522"/>
      <c r="G653" s="452"/>
      <c r="H653" s="521"/>
      <c r="I653" s="452"/>
      <c r="J653" s="582"/>
      <c r="K653" s="443"/>
    </row>
    <row r="654" spans="1:11" s="581" customFormat="1" x14ac:dyDescent="0.25">
      <c r="A654" s="384"/>
      <c r="B654" s="519"/>
      <c r="C654" s="520"/>
      <c r="D654" s="452"/>
      <c r="E654" s="521"/>
      <c r="F654" s="522"/>
      <c r="G654" s="452"/>
      <c r="H654" s="521"/>
      <c r="I654" s="452"/>
      <c r="J654" s="582"/>
      <c r="K654" s="443"/>
    </row>
    <row r="655" spans="1:11" s="581" customFormat="1" x14ac:dyDescent="0.25">
      <c r="A655" s="384"/>
      <c r="B655" s="519"/>
      <c r="C655" s="520"/>
      <c r="D655" s="452"/>
      <c r="E655" s="521"/>
      <c r="F655" s="522"/>
      <c r="G655" s="452"/>
      <c r="H655" s="521"/>
      <c r="I655" s="452"/>
      <c r="J655" s="582"/>
      <c r="K655" s="443"/>
    </row>
    <row r="656" spans="1:11" s="581" customFormat="1" x14ac:dyDescent="0.25">
      <c r="A656" s="384"/>
      <c r="B656" s="519"/>
      <c r="C656" s="520"/>
      <c r="D656" s="452"/>
      <c r="E656" s="521"/>
      <c r="F656" s="522"/>
      <c r="G656" s="452"/>
      <c r="H656" s="521"/>
      <c r="I656" s="452"/>
      <c r="J656" s="582"/>
      <c r="K656" s="443"/>
    </row>
    <row r="657" spans="1:11" s="581" customFormat="1" x14ac:dyDescent="0.25">
      <c r="A657" s="384"/>
      <c r="B657" s="519"/>
      <c r="C657" s="520"/>
      <c r="D657" s="452"/>
      <c r="E657" s="521"/>
      <c r="F657" s="522"/>
      <c r="G657" s="452"/>
      <c r="H657" s="521"/>
      <c r="I657" s="452"/>
      <c r="J657" s="582"/>
      <c r="K657" s="443"/>
    </row>
    <row r="658" spans="1:11" s="581" customFormat="1" x14ac:dyDescent="0.25">
      <c r="A658" s="384"/>
      <c r="B658" s="519"/>
      <c r="C658" s="520"/>
      <c r="D658" s="452"/>
      <c r="E658" s="521"/>
      <c r="F658" s="522"/>
      <c r="G658" s="452"/>
      <c r="H658" s="521"/>
      <c r="I658" s="452"/>
      <c r="J658" s="582"/>
      <c r="K658" s="443"/>
    </row>
    <row r="659" spans="1:11" s="581" customFormat="1" x14ac:dyDescent="0.25">
      <c r="A659" s="384"/>
      <c r="B659" s="519"/>
      <c r="C659" s="520"/>
      <c r="D659" s="452"/>
      <c r="E659" s="521"/>
      <c r="F659" s="522"/>
      <c r="G659" s="452"/>
      <c r="H659" s="521"/>
      <c r="I659" s="452"/>
      <c r="J659" s="582"/>
      <c r="K659" s="443"/>
    </row>
    <row r="660" spans="1:11" s="581" customFormat="1" x14ac:dyDescent="0.25">
      <c r="A660" s="384"/>
      <c r="B660" s="519"/>
      <c r="C660" s="520"/>
      <c r="D660" s="452"/>
      <c r="E660" s="521"/>
      <c r="F660" s="522"/>
      <c r="G660" s="452"/>
      <c r="H660" s="521"/>
      <c r="I660" s="452"/>
      <c r="J660" s="582"/>
      <c r="K660" s="443"/>
    </row>
    <row r="661" spans="1:11" s="581" customFormat="1" x14ac:dyDescent="0.25">
      <c r="A661" s="384"/>
      <c r="B661" s="519"/>
      <c r="C661" s="520"/>
      <c r="D661" s="452"/>
      <c r="E661" s="521"/>
      <c r="F661" s="522"/>
      <c r="G661" s="452"/>
      <c r="H661" s="521"/>
      <c r="I661" s="452"/>
      <c r="J661" s="582"/>
      <c r="K661" s="443"/>
    </row>
    <row r="662" spans="1:11" s="581" customFormat="1" x14ac:dyDescent="0.25">
      <c r="A662" s="384"/>
      <c r="B662" s="519"/>
      <c r="C662" s="520"/>
      <c r="D662" s="452"/>
      <c r="E662" s="521"/>
      <c r="F662" s="522"/>
      <c r="G662" s="452"/>
      <c r="H662" s="521"/>
      <c r="I662" s="452"/>
      <c r="J662" s="582"/>
      <c r="K662" s="443"/>
    </row>
    <row r="663" spans="1:11" s="581" customFormat="1" x14ac:dyDescent="0.25">
      <c r="A663" s="384"/>
      <c r="B663" s="519"/>
      <c r="C663" s="520"/>
      <c r="D663" s="452"/>
      <c r="E663" s="521"/>
      <c r="F663" s="522"/>
      <c r="G663" s="452"/>
      <c r="H663" s="521"/>
      <c r="I663" s="452"/>
      <c r="J663" s="582"/>
      <c r="K663" s="443"/>
    </row>
    <row r="664" spans="1:11" s="581" customFormat="1" x14ac:dyDescent="0.25">
      <c r="A664" s="384"/>
      <c r="B664" s="519"/>
      <c r="C664" s="520"/>
      <c r="D664" s="452"/>
      <c r="E664" s="521"/>
      <c r="F664" s="522"/>
      <c r="G664" s="452"/>
      <c r="H664" s="521"/>
      <c r="I664" s="452"/>
      <c r="J664" s="582"/>
      <c r="K664" s="443"/>
    </row>
    <row r="665" spans="1:11" s="581" customFormat="1" x14ac:dyDescent="0.25">
      <c r="A665" s="384"/>
      <c r="B665" s="519"/>
      <c r="C665" s="520"/>
      <c r="D665" s="452"/>
      <c r="E665" s="521"/>
      <c r="F665" s="522"/>
      <c r="G665" s="452"/>
      <c r="H665" s="521"/>
      <c r="I665" s="452"/>
      <c r="J665" s="582"/>
      <c r="K665" s="443"/>
    </row>
    <row r="666" spans="1:11" s="581" customFormat="1" x14ac:dyDescent="0.25">
      <c r="A666" s="384"/>
      <c r="B666" s="519"/>
      <c r="C666" s="520"/>
      <c r="D666" s="452"/>
      <c r="E666" s="521"/>
      <c r="F666" s="522"/>
      <c r="G666" s="452"/>
      <c r="H666" s="521"/>
      <c r="I666" s="452"/>
      <c r="J666" s="582"/>
      <c r="K666" s="443"/>
    </row>
    <row r="667" spans="1:11" s="581" customFormat="1" x14ac:dyDescent="0.25">
      <c r="A667" s="384"/>
      <c r="B667" s="519"/>
      <c r="C667" s="520"/>
      <c r="D667" s="452"/>
      <c r="E667" s="521"/>
      <c r="F667" s="522"/>
      <c r="G667" s="452"/>
      <c r="H667" s="521"/>
      <c r="I667" s="452"/>
      <c r="J667" s="582"/>
      <c r="K667" s="443"/>
    </row>
    <row r="668" spans="1:11" s="581" customFormat="1" x14ac:dyDescent="0.25">
      <c r="A668" s="384"/>
      <c r="B668" s="519"/>
      <c r="C668" s="520"/>
      <c r="D668" s="452"/>
      <c r="E668" s="521"/>
      <c r="F668" s="522"/>
      <c r="G668" s="452"/>
      <c r="H668" s="521"/>
      <c r="I668" s="452"/>
      <c r="J668" s="582"/>
      <c r="K668" s="443"/>
    </row>
    <row r="669" spans="1:11" s="581" customFormat="1" x14ac:dyDescent="0.25">
      <c r="A669" s="384"/>
      <c r="B669" s="519"/>
      <c r="C669" s="520"/>
      <c r="D669" s="452"/>
      <c r="E669" s="521"/>
      <c r="F669" s="522"/>
      <c r="G669" s="452"/>
      <c r="H669" s="521"/>
      <c r="I669" s="452"/>
      <c r="J669" s="582"/>
      <c r="K669" s="443"/>
    </row>
    <row r="670" spans="1:11" s="581" customFormat="1" x14ac:dyDescent="0.25">
      <c r="A670" s="384"/>
      <c r="B670" s="519"/>
      <c r="C670" s="520"/>
      <c r="D670" s="452"/>
      <c r="E670" s="521"/>
      <c r="F670" s="522"/>
      <c r="G670" s="452"/>
      <c r="H670" s="521"/>
      <c r="I670" s="452"/>
      <c r="J670" s="582"/>
      <c r="K670" s="443"/>
    </row>
    <row r="671" spans="1:11" s="581" customFormat="1" x14ac:dyDescent="0.25">
      <c r="A671" s="384"/>
      <c r="B671" s="519"/>
      <c r="C671" s="520"/>
      <c r="D671" s="452"/>
      <c r="E671" s="521"/>
      <c r="F671" s="522"/>
      <c r="G671" s="452"/>
      <c r="H671" s="521"/>
      <c r="I671" s="452"/>
      <c r="J671" s="582"/>
      <c r="K671" s="443"/>
    </row>
    <row r="672" spans="1:11" s="581" customFormat="1" x14ac:dyDescent="0.25">
      <c r="A672" s="384"/>
      <c r="B672" s="519"/>
      <c r="C672" s="520"/>
      <c r="D672" s="452"/>
      <c r="E672" s="521"/>
      <c r="F672" s="522"/>
      <c r="G672" s="452"/>
      <c r="H672" s="521"/>
      <c r="I672" s="452"/>
      <c r="J672" s="582"/>
      <c r="K672" s="443"/>
    </row>
    <row r="673" spans="1:11" s="581" customFormat="1" x14ac:dyDescent="0.25">
      <c r="A673" s="384"/>
      <c r="B673" s="519"/>
      <c r="C673" s="520"/>
      <c r="D673" s="452"/>
      <c r="E673" s="521"/>
      <c r="F673" s="522"/>
      <c r="G673" s="452"/>
      <c r="H673" s="521"/>
      <c r="I673" s="452"/>
      <c r="J673" s="582"/>
      <c r="K673" s="443"/>
    </row>
    <row r="674" spans="1:11" s="581" customFormat="1" x14ac:dyDescent="0.25">
      <c r="A674" s="384"/>
      <c r="B674" s="519"/>
      <c r="C674" s="520"/>
      <c r="D674" s="452"/>
      <c r="E674" s="521"/>
      <c r="F674" s="522"/>
      <c r="G674" s="452"/>
      <c r="H674" s="521"/>
      <c r="I674" s="452"/>
      <c r="J674" s="582"/>
      <c r="K674" s="443"/>
    </row>
    <row r="675" spans="1:11" s="581" customFormat="1" x14ac:dyDescent="0.25">
      <c r="A675" s="384"/>
      <c r="B675" s="519"/>
      <c r="C675" s="520"/>
      <c r="D675" s="452"/>
      <c r="E675" s="521"/>
      <c r="F675" s="522"/>
      <c r="G675" s="452"/>
      <c r="H675" s="521"/>
      <c r="I675" s="452"/>
      <c r="J675" s="582"/>
      <c r="K675" s="443"/>
    </row>
    <row r="676" spans="1:11" s="581" customFormat="1" x14ac:dyDescent="0.25">
      <c r="A676" s="384"/>
      <c r="B676" s="519"/>
      <c r="C676" s="520"/>
      <c r="D676" s="452"/>
      <c r="E676" s="521"/>
      <c r="F676" s="522"/>
      <c r="G676" s="452"/>
      <c r="H676" s="521"/>
      <c r="I676" s="452"/>
      <c r="J676" s="582"/>
      <c r="K676" s="443"/>
    </row>
    <row r="677" spans="1:11" s="581" customFormat="1" x14ac:dyDescent="0.25">
      <c r="A677" s="384"/>
      <c r="B677" s="519"/>
      <c r="C677" s="520"/>
      <c r="D677" s="452"/>
      <c r="E677" s="521"/>
      <c r="F677" s="522"/>
      <c r="G677" s="452"/>
      <c r="H677" s="521"/>
      <c r="I677" s="452"/>
      <c r="J677" s="582"/>
      <c r="K677" s="443"/>
    </row>
    <row r="678" spans="1:11" s="581" customFormat="1" x14ac:dyDescent="0.25">
      <c r="A678" s="384"/>
      <c r="B678" s="519"/>
      <c r="C678" s="520"/>
      <c r="D678" s="452"/>
      <c r="E678" s="521"/>
      <c r="F678" s="522"/>
      <c r="G678" s="452"/>
      <c r="H678" s="521"/>
      <c r="I678" s="452"/>
      <c r="J678" s="582"/>
      <c r="K678" s="443"/>
    </row>
    <row r="679" spans="1:11" s="581" customFormat="1" x14ac:dyDescent="0.25">
      <c r="A679" s="384"/>
      <c r="B679" s="519"/>
      <c r="C679" s="520"/>
      <c r="D679" s="452"/>
      <c r="E679" s="521"/>
      <c r="F679" s="522"/>
      <c r="G679" s="452"/>
      <c r="H679" s="521"/>
      <c r="I679" s="452"/>
      <c r="J679" s="582"/>
      <c r="K679" s="443"/>
    </row>
    <row r="680" spans="1:11" s="581" customFormat="1" x14ac:dyDescent="0.25">
      <c r="A680" s="384"/>
      <c r="B680" s="519"/>
      <c r="C680" s="520"/>
      <c r="D680" s="452"/>
      <c r="E680" s="521"/>
      <c r="F680" s="522"/>
      <c r="G680" s="452"/>
      <c r="H680" s="521"/>
      <c r="I680" s="452"/>
      <c r="J680" s="582"/>
      <c r="K680" s="443"/>
    </row>
    <row r="681" spans="1:11" s="581" customFormat="1" x14ac:dyDescent="0.25">
      <c r="A681" s="384"/>
      <c r="B681" s="519"/>
      <c r="C681" s="520"/>
      <c r="D681" s="452"/>
      <c r="E681" s="521"/>
      <c r="F681" s="522"/>
      <c r="G681" s="452"/>
      <c r="H681" s="521"/>
      <c r="I681" s="452"/>
      <c r="J681" s="582"/>
      <c r="K681" s="443"/>
    </row>
    <row r="682" spans="1:11" s="581" customFormat="1" x14ac:dyDescent="0.25">
      <c r="A682" s="384"/>
      <c r="B682" s="519"/>
      <c r="C682" s="520"/>
      <c r="D682" s="452"/>
      <c r="E682" s="521"/>
      <c r="F682" s="522"/>
      <c r="G682" s="452"/>
      <c r="H682" s="521"/>
      <c r="I682" s="452"/>
      <c r="J682" s="582"/>
      <c r="K682" s="443"/>
    </row>
    <row r="683" spans="1:11" s="581" customFormat="1" x14ac:dyDescent="0.25">
      <c r="A683" s="384"/>
      <c r="B683" s="519"/>
      <c r="C683" s="520"/>
      <c r="D683" s="452"/>
      <c r="E683" s="521"/>
      <c r="F683" s="522"/>
      <c r="G683" s="452"/>
      <c r="H683" s="521"/>
      <c r="I683" s="452"/>
      <c r="J683" s="582"/>
      <c r="K683" s="443"/>
    </row>
    <row r="684" spans="1:11" s="581" customFormat="1" x14ac:dyDescent="0.25">
      <c r="A684" s="384"/>
      <c r="B684" s="519"/>
      <c r="C684" s="520"/>
      <c r="D684" s="452"/>
      <c r="E684" s="521"/>
      <c r="F684" s="522"/>
      <c r="G684" s="452"/>
      <c r="H684" s="521"/>
      <c r="I684" s="452"/>
      <c r="J684" s="582"/>
      <c r="K684" s="443"/>
    </row>
    <row r="685" spans="1:11" s="581" customFormat="1" x14ac:dyDescent="0.25">
      <c r="A685" s="384"/>
      <c r="B685" s="519"/>
      <c r="C685" s="520"/>
      <c r="D685" s="452"/>
      <c r="E685" s="521"/>
      <c r="F685" s="522"/>
      <c r="G685" s="452"/>
      <c r="H685" s="521"/>
      <c r="I685" s="452"/>
      <c r="J685" s="582"/>
      <c r="K685" s="443"/>
    </row>
    <row r="686" spans="1:11" s="581" customFormat="1" x14ac:dyDescent="0.25">
      <c r="A686" s="384"/>
      <c r="B686" s="519"/>
      <c r="C686" s="520"/>
      <c r="D686" s="452"/>
      <c r="E686" s="521"/>
      <c r="F686" s="522"/>
      <c r="G686" s="452"/>
      <c r="H686" s="521"/>
      <c r="I686" s="452"/>
      <c r="J686" s="582"/>
      <c r="K686" s="443"/>
    </row>
    <row r="687" spans="1:11" s="581" customFormat="1" x14ac:dyDescent="0.25">
      <c r="A687" s="384"/>
      <c r="B687" s="519"/>
      <c r="C687" s="520"/>
      <c r="D687" s="452"/>
      <c r="E687" s="521"/>
      <c r="F687" s="522"/>
      <c r="G687" s="452"/>
      <c r="H687" s="521"/>
      <c r="I687" s="452"/>
      <c r="J687" s="582"/>
      <c r="K687" s="443"/>
    </row>
    <row r="688" spans="1:11" s="581" customFormat="1" x14ac:dyDescent="0.25">
      <c r="A688" s="384"/>
      <c r="B688" s="519"/>
      <c r="C688" s="520"/>
      <c r="D688" s="452"/>
      <c r="E688" s="521"/>
      <c r="F688" s="522"/>
      <c r="G688" s="452"/>
      <c r="H688" s="521"/>
      <c r="I688" s="452"/>
      <c r="J688" s="582"/>
      <c r="K688" s="443"/>
    </row>
    <row r="689" spans="1:11" s="581" customFormat="1" x14ac:dyDescent="0.25">
      <c r="A689" s="384"/>
      <c r="B689" s="519"/>
      <c r="C689" s="520"/>
      <c r="D689" s="452"/>
      <c r="E689" s="521"/>
      <c r="F689" s="522"/>
      <c r="G689" s="452"/>
      <c r="H689" s="521"/>
      <c r="I689" s="452"/>
      <c r="J689" s="582"/>
      <c r="K689" s="443"/>
    </row>
    <row r="690" spans="1:11" s="581" customFormat="1" x14ac:dyDescent="0.25">
      <c r="A690" s="384"/>
      <c r="B690" s="519"/>
      <c r="C690" s="520"/>
      <c r="D690" s="452"/>
      <c r="E690" s="521"/>
      <c r="F690" s="522"/>
      <c r="G690" s="452"/>
      <c r="H690" s="521"/>
      <c r="I690" s="452"/>
      <c r="J690" s="582"/>
      <c r="K690" s="443"/>
    </row>
    <row r="691" spans="1:11" s="581" customFormat="1" x14ac:dyDescent="0.25">
      <c r="A691" s="384"/>
      <c r="B691" s="519"/>
      <c r="C691" s="520"/>
      <c r="D691" s="452"/>
      <c r="E691" s="521"/>
      <c r="F691" s="522"/>
      <c r="G691" s="452"/>
      <c r="H691" s="521"/>
      <c r="I691" s="452"/>
      <c r="J691" s="582"/>
      <c r="K691" s="443"/>
    </row>
    <row r="692" spans="1:11" s="581" customFormat="1" x14ac:dyDescent="0.25">
      <c r="A692" s="384"/>
      <c r="B692" s="519"/>
      <c r="C692" s="520"/>
      <c r="D692" s="452"/>
      <c r="E692" s="521"/>
      <c r="F692" s="522"/>
      <c r="G692" s="452"/>
      <c r="H692" s="521"/>
      <c r="I692" s="452"/>
      <c r="J692" s="582"/>
      <c r="K692" s="443"/>
    </row>
    <row r="693" spans="1:11" s="581" customFormat="1" x14ac:dyDescent="0.25">
      <c r="A693" s="384"/>
      <c r="B693" s="519"/>
      <c r="C693" s="520"/>
      <c r="D693" s="452"/>
      <c r="E693" s="521"/>
      <c r="F693" s="522"/>
      <c r="G693" s="452"/>
      <c r="H693" s="521"/>
      <c r="I693" s="452"/>
      <c r="J693" s="582"/>
      <c r="K693" s="443"/>
    </row>
    <row r="694" spans="1:11" s="581" customFormat="1" x14ac:dyDescent="0.25">
      <c r="A694" s="384"/>
      <c r="B694" s="519"/>
      <c r="C694" s="520"/>
      <c r="D694" s="452"/>
      <c r="E694" s="521"/>
      <c r="F694" s="522"/>
      <c r="G694" s="452"/>
      <c r="H694" s="521"/>
      <c r="I694" s="452"/>
      <c r="J694" s="582"/>
      <c r="K694" s="443"/>
    </row>
    <row r="695" spans="1:11" s="581" customFormat="1" x14ac:dyDescent="0.25">
      <c r="A695" s="384"/>
      <c r="B695" s="519"/>
      <c r="C695" s="520"/>
      <c r="D695" s="452"/>
      <c r="E695" s="521"/>
      <c r="F695" s="522"/>
      <c r="G695" s="452"/>
      <c r="H695" s="521"/>
      <c r="I695" s="452"/>
      <c r="J695" s="582"/>
      <c r="K695" s="443"/>
    </row>
    <row r="696" spans="1:11" s="581" customFormat="1" x14ac:dyDescent="0.25">
      <c r="A696" s="384"/>
      <c r="B696" s="519"/>
      <c r="C696" s="520"/>
      <c r="D696" s="452"/>
      <c r="E696" s="521"/>
      <c r="F696" s="522"/>
      <c r="G696" s="452"/>
      <c r="H696" s="521"/>
      <c r="I696" s="452"/>
      <c r="J696" s="582"/>
      <c r="K696" s="443"/>
    </row>
    <row r="697" spans="1:11" s="581" customFormat="1" x14ac:dyDescent="0.25">
      <c r="A697" s="384"/>
      <c r="B697" s="519"/>
      <c r="C697" s="520"/>
      <c r="D697" s="452"/>
      <c r="E697" s="521"/>
      <c r="F697" s="522"/>
      <c r="G697" s="452"/>
      <c r="H697" s="521"/>
      <c r="I697" s="452"/>
      <c r="J697" s="582"/>
      <c r="K697" s="443"/>
    </row>
    <row r="698" spans="1:11" s="581" customFormat="1" x14ac:dyDescent="0.25">
      <c r="A698" s="384"/>
      <c r="B698" s="519"/>
      <c r="C698" s="520"/>
      <c r="D698" s="452"/>
      <c r="E698" s="521"/>
      <c r="F698" s="522"/>
      <c r="G698" s="452"/>
      <c r="H698" s="521"/>
      <c r="I698" s="452"/>
      <c r="J698" s="582"/>
      <c r="K698" s="443"/>
    </row>
    <row r="699" spans="1:11" s="581" customFormat="1" x14ac:dyDescent="0.25">
      <c r="A699" s="384"/>
      <c r="B699" s="519"/>
      <c r="C699" s="520"/>
      <c r="D699" s="452"/>
      <c r="E699" s="521"/>
      <c r="F699" s="522"/>
      <c r="G699" s="452"/>
      <c r="H699" s="521"/>
      <c r="I699" s="452"/>
      <c r="J699" s="582"/>
      <c r="K699" s="443"/>
    </row>
    <row r="700" spans="1:11" s="581" customFormat="1" x14ac:dyDescent="0.25">
      <c r="A700" s="384"/>
      <c r="B700" s="519"/>
      <c r="C700" s="520"/>
      <c r="D700" s="452"/>
      <c r="E700" s="521"/>
      <c r="F700" s="522"/>
      <c r="G700" s="452"/>
      <c r="H700" s="521"/>
      <c r="I700" s="452"/>
      <c r="J700" s="582"/>
      <c r="K700" s="443"/>
    </row>
    <row r="701" spans="1:11" s="581" customFormat="1" x14ac:dyDescent="0.25">
      <c r="A701" s="384"/>
      <c r="B701" s="519"/>
      <c r="C701" s="520"/>
      <c r="D701" s="452"/>
      <c r="E701" s="521"/>
      <c r="F701" s="522"/>
      <c r="G701" s="452"/>
      <c r="H701" s="521"/>
      <c r="I701" s="452"/>
      <c r="J701" s="582"/>
      <c r="K701" s="443"/>
    </row>
    <row r="702" spans="1:11" s="581" customFormat="1" x14ac:dyDescent="0.25">
      <c r="A702" s="384"/>
      <c r="B702" s="519"/>
      <c r="C702" s="520"/>
      <c r="D702" s="452"/>
      <c r="E702" s="521"/>
      <c r="F702" s="522"/>
      <c r="G702" s="452"/>
      <c r="H702" s="521"/>
      <c r="I702" s="452"/>
      <c r="J702" s="582"/>
      <c r="K702" s="443"/>
    </row>
    <row r="703" spans="1:11" s="581" customFormat="1" x14ac:dyDescent="0.25">
      <c r="A703" s="384"/>
      <c r="B703" s="519"/>
      <c r="C703" s="520"/>
      <c r="D703" s="452"/>
      <c r="E703" s="521"/>
      <c r="F703" s="522"/>
      <c r="G703" s="452"/>
      <c r="H703" s="521"/>
      <c r="I703" s="452"/>
      <c r="J703" s="582"/>
      <c r="K703" s="443"/>
    </row>
    <row r="704" spans="1:11" s="581" customFormat="1" x14ac:dyDescent="0.25">
      <c r="A704" s="384"/>
      <c r="B704" s="519"/>
      <c r="C704" s="520"/>
      <c r="D704" s="452"/>
      <c r="E704" s="521"/>
      <c r="F704" s="522"/>
      <c r="G704" s="452"/>
      <c r="H704" s="521"/>
      <c r="I704" s="452"/>
      <c r="J704" s="582"/>
      <c r="K704" s="443"/>
    </row>
  </sheetData>
  <autoFilter ref="A10:XFB447">
    <filterColumn colId="2">
      <filters>
        <filter val="Hàng rào khung sắt"/>
        <filter val="Hàng rào khung sắt kiên cố"/>
      </filters>
    </filterColumn>
  </autoFilter>
  <mergeCells count="139">
    <mergeCell ref="A457:B457"/>
    <mergeCell ref="C457:G457"/>
    <mergeCell ref="H457:L457"/>
    <mergeCell ref="A458:B458"/>
    <mergeCell ref="C458:F458"/>
    <mergeCell ref="H458:K458"/>
    <mergeCell ref="A444:A445"/>
    <mergeCell ref="B444:B445"/>
    <mergeCell ref="J444:J445"/>
    <mergeCell ref="A446:G446"/>
    <mergeCell ref="I446:K446"/>
    <mergeCell ref="A449:B450"/>
    <mergeCell ref="C449:G450"/>
    <mergeCell ref="H449:K449"/>
    <mergeCell ref="H450:K450"/>
    <mergeCell ref="A411:A436"/>
    <mergeCell ref="B411:B436"/>
    <mergeCell ref="J411:J436"/>
    <mergeCell ref="A437:A443"/>
    <mergeCell ref="B437:B443"/>
    <mergeCell ref="J437:J443"/>
    <mergeCell ref="A369:A377"/>
    <mergeCell ref="B369:B377"/>
    <mergeCell ref="J369:J377"/>
    <mergeCell ref="A379:A407"/>
    <mergeCell ref="B379:B407"/>
    <mergeCell ref="J379:J407"/>
    <mergeCell ref="A348:A358"/>
    <mergeCell ref="B348:B358"/>
    <mergeCell ref="J348:J358"/>
    <mergeCell ref="A359:A368"/>
    <mergeCell ref="B359:B368"/>
    <mergeCell ref="J359:J368"/>
    <mergeCell ref="A337:A341"/>
    <mergeCell ref="B337:B341"/>
    <mergeCell ref="J337:J341"/>
    <mergeCell ref="A343:A346"/>
    <mergeCell ref="B343:B346"/>
    <mergeCell ref="J343:J346"/>
    <mergeCell ref="A309:A320"/>
    <mergeCell ref="B309:B320"/>
    <mergeCell ref="J309:J320"/>
    <mergeCell ref="A321:A336"/>
    <mergeCell ref="B321:B336"/>
    <mergeCell ref="J321:J336"/>
    <mergeCell ref="A300:A303"/>
    <mergeCell ref="B300:B303"/>
    <mergeCell ref="J300:J303"/>
    <mergeCell ref="A306:A308"/>
    <mergeCell ref="B306:B308"/>
    <mergeCell ref="J306:J308"/>
    <mergeCell ref="A280:A285"/>
    <mergeCell ref="B280:B285"/>
    <mergeCell ref="J280:J285"/>
    <mergeCell ref="A287:A299"/>
    <mergeCell ref="B287:B299"/>
    <mergeCell ref="J287:J299"/>
    <mergeCell ref="A237:A260"/>
    <mergeCell ref="B237:B260"/>
    <mergeCell ref="J237:J260"/>
    <mergeCell ref="A261:A279"/>
    <mergeCell ref="B261:B279"/>
    <mergeCell ref="J261:J279"/>
    <mergeCell ref="A210:A225"/>
    <mergeCell ref="B210:B225"/>
    <mergeCell ref="J210:J225"/>
    <mergeCell ref="A227:A236"/>
    <mergeCell ref="B227:B236"/>
    <mergeCell ref="J227:J236"/>
    <mergeCell ref="A183:A205"/>
    <mergeCell ref="B183:B205"/>
    <mergeCell ref="J183:J205"/>
    <mergeCell ref="K183:K184"/>
    <mergeCell ref="K185:K205"/>
    <mergeCell ref="A206:A209"/>
    <mergeCell ref="B206:B209"/>
    <mergeCell ref="J206:J209"/>
    <mergeCell ref="A163:A170"/>
    <mergeCell ref="B163:B170"/>
    <mergeCell ref="J163:J170"/>
    <mergeCell ref="A173:A182"/>
    <mergeCell ref="B173:B182"/>
    <mergeCell ref="J173:J182"/>
    <mergeCell ref="A142:A152"/>
    <mergeCell ref="B142:B152"/>
    <mergeCell ref="J142:J152"/>
    <mergeCell ref="A154:A161"/>
    <mergeCell ref="B154:B161"/>
    <mergeCell ref="J154:J161"/>
    <mergeCell ref="A121:A122"/>
    <mergeCell ref="B121:B122"/>
    <mergeCell ref="J121:J122"/>
    <mergeCell ref="A124:A141"/>
    <mergeCell ref="B124:B141"/>
    <mergeCell ref="J124:J141"/>
    <mergeCell ref="A100:A105"/>
    <mergeCell ref="B100:B105"/>
    <mergeCell ref="J100:J105"/>
    <mergeCell ref="A108:A120"/>
    <mergeCell ref="B108:B120"/>
    <mergeCell ref="J108:J120"/>
    <mergeCell ref="A84:A88"/>
    <mergeCell ref="B84:B88"/>
    <mergeCell ref="J84:J88"/>
    <mergeCell ref="A90:A99"/>
    <mergeCell ref="B90:B99"/>
    <mergeCell ref="J90:J99"/>
    <mergeCell ref="A68:A70"/>
    <mergeCell ref="B68:B70"/>
    <mergeCell ref="J68:J70"/>
    <mergeCell ref="A71:A83"/>
    <mergeCell ref="B71:B83"/>
    <mergeCell ref="J71:J83"/>
    <mergeCell ref="A54:A56"/>
    <mergeCell ref="B54:B56"/>
    <mergeCell ref="J54:J56"/>
    <mergeCell ref="A60:A67"/>
    <mergeCell ref="B60:B67"/>
    <mergeCell ref="J60:J67"/>
    <mergeCell ref="A40:A52"/>
    <mergeCell ref="B40:B52"/>
    <mergeCell ref="J40:J52"/>
    <mergeCell ref="A7:K7"/>
    <mergeCell ref="J8:K8"/>
    <mergeCell ref="A12:A18"/>
    <mergeCell ref="B12:B18"/>
    <mergeCell ref="J12:J18"/>
    <mergeCell ref="A19:A27"/>
    <mergeCell ref="B19:B27"/>
    <mergeCell ref="J19:J27"/>
    <mergeCell ref="A2:E2"/>
    <mergeCell ref="G2:K2"/>
    <mergeCell ref="A3:E3"/>
    <mergeCell ref="G3:K3"/>
    <mergeCell ref="A5:K5"/>
    <mergeCell ref="A6:K6"/>
    <mergeCell ref="A31:A34"/>
    <mergeCell ref="B31:B34"/>
    <mergeCell ref="J31:J34"/>
  </mergeCells>
  <pageMargins left="0.27559055118110237" right="0.2" top="0.31496062992125984" bottom="0.19685039370078741" header="0.31496062992125984" footer="0.27559055118110237"/>
  <pageSetup paperSize="9" scale="72" fitToHeight="0" orientation="landscape" verticalDpi="300" r:id="rId1"/>
  <headerFooter>
    <oddFooter>Page &amp;P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93"/>
  <sheetViews>
    <sheetView topLeftCell="A82" zoomScale="40" zoomScaleNormal="40" workbookViewId="0">
      <selection activeCell="K30" sqref="K30:K36"/>
    </sheetView>
  </sheetViews>
  <sheetFormatPr defaultRowHeight="16.5" x14ac:dyDescent="0.25"/>
  <cols>
    <col min="1" max="1" width="6.42578125" style="382" customWidth="1"/>
    <col min="2" max="2" width="21.28515625" style="431" customWidth="1"/>
    <col min="3" max="3" width="30" style="431" customWidth="1"/>
    <col min="4" max="4" width="10.140625" style="382" bestFit="1" customWidth="1"/>
    <col min="5" max="5" width="17" style="655" bestFit="1" customWidth="1"/>
    <col min="6" max="6" width="25.7109375" style="440" customWidth="1"/>
    <col min="7" max="7" width="22.28515625" style="444" bestFit="1" customWidth="1"/>
    <col min="8" max="8" width="31.42578125" style="656" customWidth="1"/>
    <col min="9" max="9" width="8.5703125" style="657" customWidth="1"/>
    <col min="10" max="10" width="27.5703125" style="657" customWidth="1"/>
    <col min="11" max="15" width="8.5703125" style="657" customWidth="1"/>
    <col min="16" max="16" width="33" style="446" customWidth="1"/>
    <col min="17" max="17" width="34.140625" style="658" customWidth="1"/>
    <col min="18" max="18" width="19.140625" style="382" customWidth="1"/>
    <col min="19" max="19" width="22.7109375" style="382" bestFit="1" customWidth="1"/>
    <col min="20" max="256" width="9.140625" style="382"/>
    <col min="257" max="257" width="6.42578125" style="382" customWidth="1"/>
    <col min="258" max="258" width="21.28515625" style="382" customWidth="1"/>
    <col min="259" max="259" width="30" style="382" customWidth="1"/>
    <col min="260" max="260" width="7.42578125" style="382" bestFit="1" customWidth="1"/>
    <col min="261" max="261" width="13.85546875" style="382" bestFit="1" customWidth="1"/>
    <col min="262" max="262" width="20" style="382" bestFit="1" customWidth="1"/>
    <col min="263" max="263" width="17.42578125" style="382" bestFit="1" customWidth="1"/>
    <col min="264" max="264" width="22.5703125" style="382" bestFit="1" customWidth="1"/>
    <col min="265" max="265" width="7.140625" style="382" customWidth="1"/>
    <col min="266" max="266" width="8.7109375" style="382" customWidth="1"/>
    <col min="267" max="267" width="7.140625" style="382" customWidth="1"/>
    <col min="268" max="268" width="7.42578125" style="382" customWidth="1"/>
    <col min="269" max="271" width="7.140625" style="382" customWidth="1"/>
    <col min="272" max="272" width="22.5703125" style="382" bestFit="1" customWidth="1"/>
    <col min="273" max="273" width="22.5703125" style="382" customWidth="1"/>
    <col min="274" max="274" width="19.140625" style="382" customWidth="1"/>
    <col min="275" max="275" width="22.7109375" style="382" bestFit="1" customWidth="1"/>
    <col min="276" max="512" width="9.140625" style="382"/>
    <col min="513" max="513" width="6.42578125" style="382" customWidth="1"/>
    <col min="514" max="514" width="21.28515625" style="382" customWidth="1"/>
    <col min="515" max="515" width="30" style="382" customWidth="1"/>
    <col min="516" max="516" width="7.42578125" style="382" bestFit="1" customWidth="1"/>
    <col min="517" max="517" width="13.85546875" style="382" bestFit="1" customWidth="1"/>
    <col min="518" max="518" width="20" style="382" bestFit="1" customWidth="1"/>
    <col min="519" max="519" width="17.42578125" style="382" bestFit="1" customWidth="1"/>
    <col min="520" max="520" width="22.5703125" style="382" bestFit="1" customWidth="1"/>
    <col min="521" max="521" width="7.140625" style="382" customWidth="1"/>
    <col min="522" max="522" width="8.7109375" style="382" customWidth="1"/>
    <col min="523" max="523" width="7.140625" style="382" customWidth="1"/>
    <col min="524" max="524" width="7.42578125" style="382" customWidth="1"/>
    <col min="525" max="527" width="7.140625" style="382" customWidth="1"/>
    <col min="528" max="528" width="22.5703125" style="382" bestFit="1" customWidth="1"/>
    <col min="529" max="529" width="22.5703125" style="382" customWidth="1"/>
    <col min="530" max="530" width="19.140625" style="382" customWidth="1"/>
    <col min="531" max="531" width="22.7109375" style="382" bestFit="1" customWidth="1"/>
    <col min="532" max="768" width="9.140625" style="382"/>
    <col min="769" max="769" width="6.42578125" style="382" customWidth="1"/>
    <col min="770" max="770" width="21.28515625" style="382" customWidth="1"/>
    <col min="771" max="771" width="30" style="382" customWidth="1"/>
    <col min="772" max="772" width="7.42578125" style="382" bestFit="1" customWidth="1"/>
    <col min="773" max="773" width="13.85546875" style="382" bestFit="1" customWidth="1"/>
    <col min="774" max="774" width="20" style="382" bestFit="1" customWidth="1"/>
    <col min="775" max="775" width="17.42578125" style="382" bestFit="1" customWidth="1"/>
    <col min="776" max="776" width="22.5703125" style="382" bestFit="1" customWidth="1"/>
    <col min="777" max="777" width="7.140625" style="382" customWidth="1"/>
    <col min="778" max="778" width="8.7109375" style="382" customWidth="1"/>
    <col min="779" max="779" width="7.140625" style="382" customWidth="1"/>
    <col min="780" max="780" width="7.42578125" style="382" customWidth="1"/>
    <col min="781" max="783" width="7.140625" style="382" customWidth="1"/>
    <col min="784" max="784" width="22.5703125" style="382" bestFit="1" customWidth="1"/>
    <col min="785" max="785" width="22.5703125" style="382" customWidth="1"/>
    <col min="786" max="786" width="19.140625" style="382" customWidth="1"/>
    <col min="787" max="787" width="22.7109375" style="382" bestFit="1" customWidth="1"/>
    <col min="788" max="1024" width="9.140625" style="382"/>
    <col min="1025" max="1025" width="6.42578125" style="382" customWidth="1"/>
    <col min="1026" max="1026" width="21.28515625" style="382" customWidth="1"/>
    <col min="1027" max="1027" width="30" style="382" customWidth="1"/>
    <col min="1028" max="1028" width="7.42578125" style="382" bestFit="1" customWidth="1"/>
    <col min="1029" max="1029" width="13.85546875" style="382" bestFit="1" customWidth="1"/>
    <col min="1030" max="1030" width="20" style="382" bestFit="1" customWidth="1"/>
    <col min="1031" max="1031" width="17.42578125" style="382" bestFit="1" customWidth="1"/>
    <col min="1032" max="1032" width="22.5703125" style="382" bestFit="1" customWidth="1"/>
    <col min="1033" max="1033" width="7.140625" style="382" customWidth="1"/>
    <col min="1034" max="1034" width="8.7109375" style="382" customWidth="1"/>
    <col min="1035" max="1035" width="7.140625" style="382" customWidth="1"/>
    <col min="1036" max="1036" width="7.42578125" style="382" customWidth="1"/>
    <col min="1037" max="1039" width="7.140625" style="382" customWidth="1"/>
    <col min="1040" max="1040" width="22.5703125" style="382" bestFit="1" customWidth="1"/>
    <col min="1041" max="1041" width="22.5703125" style="382" customWidth="1"/>
    <col min="1042" max="1042" width="19.140625" style="382" customWidth="1"/>
    <col min="1043" max="1043" width="22.7109375" style="382" bestFit="1" customWidth="1"/>
    <col min="1044" max="1280" width="9.140625" style="382"/>
    <col min="1281" max="1281" width="6.42578125" style="382" customWidth="1"/>
    <col min="1282" max="1282" width="21.28515625" style="382" customWidth="1"/>
    <col min="1283" max="1283" width="30" style="382" customWidth="1"/>
    <col min="1284" max="1284" width="7.42578125" style="382" bestFit="1" customWidth="1"/>
    <col min="1285" max="1285" width="13.85546875" style="382" bestFit="1" customWidth="1"/>
    <col min="1286" max="1286" width="20" style="382" bestFit="1" customWidth="1"/>
    <col min="1287" max="1287" width="17.42578125" style="382" bestFit="1" customWidth="1"/>
    <col min="1288" max="1288" width="22.5703125" style="382" bestFit="1" customWidth="1"/>
    <col min="1289" max="1289" width="7.140625" style="382" customWidth="1"/>
    <col min="1290" max="1290" width="8.7109375" style="382" customWidth="1"/>
    <col min="1291" max="1291" width="7.140625" style="382" customWidth="1"/>
    <col min="1292" max="1292" width="7.42578125" style="382" customWidth="1"/>
    <col min="1293" max="1295" width="7.140625" style="382" customWidth="1"/>
    <col min="1296" max="1296" width="22.5703125" style="382" bestFit="1" customWidth="1"/>
    <col min="1297" max="1297" width="22.5703125" style="382" customWidth="1"/>
    <col min="1298" max="1298" width="19.140625" style="382" customWidth="1"/>
    <col min="1299" max="1299" width="22.7109375" style="382" bestFit="1" customWidth="1"/>
    <col min="1300" max="1536" width="9.140625" style="382"/>
    <col min="1537" max="1537" width="6.42578125" style="382" customWidth="1"/>
    <col min="1538" max="1538" width="21.28515625" style="382" customWidth="1"/>
    <col min="1539" max="1539" width="30" style="382" customWidth="1"/>
    <col min="1540" max="1540" width="7.42578125" style="382" bestFit="1" customWidth="1"/>
    <col min="1541" max="1541" width="13.85546875" style="382" bestFit="1" customWidth="1"/>
    <col min="1542" max="1542" width="20" style="382" bestFit="1" customWidth="1"/>
    <col min="1543" max="1543" width="17.42578125" style="382" bestFit="1" customWidth="1"/>
    <col min="1544" max="1544" width="22.5703125" style="382" bestFit="1" customWidth="1"/>
    <col min="1545" max="1545" width="7.140625" style="382" customWidth="1"/>
    <col min="1546" max="1546" width="8.7109375" style="382" customWidth="1"/>
    <col min="1547" max="1547" width="7.140625" style="382" customWidth="1"/>
    <col min="1548" max="1548" width="7.42578125" style="382" customWidth="1"/>
    <col min="1549" max="1551" width="7.140625" style="382" customWidth="1"/>
    <col min="1552" max="1552" width="22.5703125" style="382" bestFit="1" customWidth="1"/>
    <col min="1553" max="1553" width="22.5703125" style="382" customWidth="1"/>
    <col min="1554" max="1554" width="19.140625" style="382" customWidth="1"/>
    <col min="1555" max="1555" width="22.7109375" style="382" bestFit="1" customWidth="1"/>
    <col min="1556" max="1792" width="9.140625" style="382"/>
    <col min="1793" max="1793" width="6.42578125" style="382" customWidth="1"/>
    <col min="1794" max="1794" width="21.28515625" style="382" customWidth="1"/>
    <col min="1795" max="1795" width="30" style="382" customWidth="1"/>
    <col min="1796" max="1796" width="7.42578125" style="382" bestFit="1" customWidth="1"/>
    <col min="1797" max="1797" width="13.85546875" style="382" bestFit="1" customWidth="1"/>
    <col min="1798" max="1798" width="20" style="382" bestFit="1" customWidth="1"/>
    <col min="1799" max="1799" width="17.42578125" style="382" bestFit="1" customWidth="1"/>
    <col min="1800" max="1800" width="22.5703125" style="382" bestFit="1" customWidth="1"/>
    <col min="1801" max="1801" width="7.140625" style="382" customWidth="1"/>
    <col min="1802" max="1802" width="8.7109375" style="382" customWidth="1"/>
    <col min="1803" max="1803" width="7.140625" style="382" customWidth="1"/>
    <col min="1804" max="1804" width="7.42578125" style="382" customWidth="1"/>
    <col min="1805" max="1807" width="7.140625" style="382" customWidth="1"/>
    <col min="1808" max="1808" width="22.5703125" style="382" bestFit="1" customWidth="1"/>
    <col min="1809" max="1809" width="22.5703125" style="382" customWidth="1"/>
    <col min="1810" max="1810" width="19.140625" style="382" customWidth="1"/>
    <col min="1811" max="1811" width="22.7109375" style="382" bestFit="1" customWidth="1"/>
    <col min="1812" max="2048" width="9.140625" style="382"/>
    <col min="2049" max="2049" width="6.42578125" style="382" customWidth="1"/>
    <col min="2050" max="2050" width="21.28515625" style="382" customWidth="1"/>
    <col min="2051" max="2051" width="30" style="382" customWidth="1"/>
    <col min="2052" max="2052" width="7.42578125" style="382" bestFit="1" customWidth="1"/>
    <col min="2053" max="2053" width="13.85546875" style="382" bestFit="1" customWidth="1"/>
    <col min="2054" max="2054" width="20" style="382" bestFit="1" customWidth="1"/>
    <col min="2055" max="2055" width="17.42578125" style="382" bestFit="1" customWidth="1"/>
    <col min="2056" max="2056" width="22.5703125" style="382" bestFit="1" customWidth="1"/>
    <col min="2057" max="2057" width="7.140625" style="382" customWidth="1"/>
    <col min="2058" max="2058" width="8.7109375" style="382" customWidth="1"/>
    <col min="2059" max="2059" width="7.140625" style="382" customWidth="1"/>
    <col min="2060" max="2060" width="7.42578125" style="382" customWidth="1"/>
    <col min="2061" max="2063" width="7.140625" style="382" customWidth="1"/>
    <col min="2064" max="2064" width="22.5703125" style="382" bestFit="1" customWidth="1"/>
    <col min="2065" max="2065" width="22.5703125" style="382" customWidth="1"/>
    <col min="2066" max="2066" width="19.140625" style="382" customWidth="1"/>
    <col min="2067" max="2067" width="22.7109375" style="382" bestFit="1" customWidth="1"/>
    <col min="2068" max="2304" width="9.140625" style="382"/>
    <col min="2305" max="2305" width="6.42578125" style="382" customWidth="1"/>
    <col min="2306" max="2306" width="21.28515625" style="382" customWidth="1"/>
    <col min="2307" max="2307" width="30" style="382" customWidth="1"/>
    <col min="2308" max="2308" width="7.42578125" style="382" bestFit="1" customWidth="1"/>
    <col min="2309" max="2309" width="13.85546875" style="382" bestFit="1" customWidth="1"/>
    <col min="2310" max="2310" width="20" style="382" bestFit="1" customWidth="1"/>
    <col min="2311" max="2311" width="17.42578125" style="382" bestFit="1" customWidth="1"/>
    <col min="2312" max="2312" width="22.5703125" style="382" bestFit="1" customWidth="1"/>
    <col min="2313" max="2313" width="7.140625" style="382" customWidth="1"/>
    <col min="2314" max="2314" width="8.7109375" style="382" customWidth="1"/>
    <col min="2315" max="2315" width="7.140625" style="382" customWidth="1"/>
    <col min="2316" max="2316" width="7.42578125" style="382" customWidth="1"/>
    <col min="2317" max="2319" width="7.140625" style="382" customWidth="1"/>
    <col min="2320" max="2320" width="22.5703125" style="382" bestFit="1" customWidth="1"/>
    <col min="2321" max="2321" width="22.5703125" style="382" customWidth="1"/>
    <col min="2322" max="2322" width="19.140625" style="382" customWidth="1"/>
    <col min="2323" max="2323" width="22.7109375" style="382" bestFit="1" customWidth="1"/>
    <col min="2324" max="2560" width="9.140625" style="382"/>
    <col min="2561" max="2561" width="6.42578125" style="382" customWidth="1"/>
    <col min="2562" max="2562" width="21.28515625" style="382" customWidth="1"/>
    <col min="2563" max="2563" width="30" style="382" customWidth="1"/>
    <col min="2564" max="2564" width="7.42578125" style="382" bestFit="1" customWidth="1"/>
    <col min="2565" max="2565" width="13.85546875" style="382" bestFit="1" customWidth="1"/>
    <col min="2566" max="2566" width="20" style="382" bestFit="1" customWidth="1"/>
    <col min="2567" max="2567" width="17.42578125" style="382" bestFit="1" customWidth="1"/>
    <col min="2568" max="2568" width="22.5703125" style="382" bestFit="1" customWidth="1"/>
    <col min="2569" max="2569" width="7.140625" style="382" customWidth="1"/>
    <col min="2570" max="2570" width="8.7109375" style="382" customWidth="1"/>
    <col min="2571" max="2571" width="7.140625" style="382" customWidth="1"/>
    <col min="2572" max="2572" width="7.42578125" style="382" customWidth="1"/>
    <col min="2573" max="2575" width="7.140625" style="382" customWidth="1"/>
    <col min="2576" max="2576" width="22.5703125" style="382" bestFit="1" customWidth="1"/>
    <col min="2577" max="2577" width="22.5703125" style="382" customWidth="1"/>
    <col min="2578" max="2578" width="19.140625" style="382" customWidth="1"/>
    <col min="2579" max="2579" width="22.7109375" style="382" bestFit="1" customWidth="1"/>
    <col min="2580" max="2816" width="9.140625" style="382"/>
    <col min="2817" max="2817" width="6.42578125" style="382" customWidth="1"/>
    <col min="2818" max="2818" width="21.28515625" style="382" customWidth="1"/>
    <col min="2819" max="2819" width="30" style="382" customWidth="1"/>
    <col min="2820" max="2820" width="7.42578125" style="382" bestFit="1" customWidth="1"/>
    <col min="2821" max="2821" width="13.85546875" style="382" bestFit="1" customWidth="1"/>
    <col min="2822" max="2822" width="20" style="382" bestFit="1" customWidth="1"/>
    <col min="2823" max="2823" width="17.42578125" style="382" bestFit="1" customWidth="1"/>
    <col min="2824" max="2824" width="22.5703125" style="382" bestFit="1" customWidth="1"/>
    <col min="2825" max="2825" width="7.140625" style="382" customWidth="1"/>
    <col min="2826" max="2826" width="8.7109375" style="382" customWidth="1"/>
    <col min="2827" max="2827" width="7.140625" style="382" customWidth="1"/>
    <col min="2828" max="2828" width="7.42578125" style="382" customWidth="1"/>
    <col min="2829" max="2831" width="7.140625" style="382" customWidth="1"/>
    <col min="2832" max="2832" width="22.5703125" style="382" bestFit="1" customWidth="1"/>
    <col min="2833" max="2833" width="22.5703125" style="382" customWidth="1"/>
    <col min="2834" max="2834" width="19.140625" style="382" customWidth="1"/>
    <col min="2835" max="2835" width="22.7109375" style="382" bestFit="1" customWidth="1"/>
    <col min="2836" max="3072" width="9.140625" style="382"/>
    <col min="3073" max="3073" width="6.42578125" style="382" customWidth="1"/>
    <col min="3074" max="3074" width="21.28515625" style="382" customWidth="1"/>
    <col min="3075" max="3075" width="30" style="382" customWidth="1"/>
    <col min="3076" max="3076" width="7.42578125" style="382" bestFit="1" customWidth="1"/>
    <col min="3077" max="3077" width="13.85546875" style="382" bestFit="1" customWidth="1"/>
    <col min="3078" max="3078" width="20" style="382" bestFit="1" customWidth="1"/>
    <col min="3079" max="3079" width="17.42578125" style="382" bestFit="1" customWidth="1"/>
    <col min="3080" max="3080" width="22.5703125" style="382" bestFit="1" customWidth="1"/>
    <col min="3081" max="3081" width="7.140625" style="382" customWidth="1"/>
    <col min="3082" max="3082" width="8.7109375" style="382" customWidth="1"/>
    <col min="3083" max="3083" width="7.140625" style="382" customWidth="1"/>
    <col min="3084" max="3084" width="7.42578125" style="382" customWidth="1"/>
    <col min="3085" max="3087" width="7.140625" style="382" customWidth="1"/>
    <col min="3088" max="3088" width="22.5703125" style="382" bestFit="1" customWidth="1"/>
    <col min="3089" max="3089" width="22.5703125" style="382" customWidth="1"/>
    <col min="3090" max="3090" width="19.140625" style="382" customWidth="1"/>
    <col min="3091" max="3091" width="22.7109375" style="382" bestFit="1" customWidth="1"/>
    <col min="3092" max="3328" width="9.140625" style="382"/>
    <col min="3329" max="3329" width="6.42578125" style="382" customWidth="1"/>
    <col min="3330" max="3330" width="21.28515625" style="382" customWidth="1"/>
    <col min="3331" max="3331" width="30" style="382" customWidth="1"/>
    <col min="3332" max="3332" width="7.42578125" style="382" bestFit="1" customWidth="1"/>
    <col min="3333" max="3333" width="13.85546875" style="382" bestFit="1" customWidth="1"/>
    <col min="3334" max="3334" width="20" style="382" bestFit="1" customWidth="1"/>
    <col min="3335" max="3335" width="17.42578125" style="382" bestFit="1" customWidth="1"/>
    <col min="3336" max="3336" width="22.5703125" style="382" bestFit="1" customWidth="1"/>
    <col min="3337" max="3337" width="7.140625" style="382" customWidth="1"/>
    <col min="3338" max="3338" width="8.7109375" style="382" customWidth="1"/>
    <col min="3339" max="3339" width="7.140625" style="382" customWidth="1"/>
    <col min="3340" max="3340" width="7.42578125" style="382" customWidth="1"/>
    <col min="3341" max="3343" width="7.140625" style="382" customWidth="1"/>
    <col min="3344" max="3344" width="22.5703125" style="382" bestFit="1" customWidth="1"/>
    <col min="3345" max="3345" width="22.5703125" style="382" customWidth="1"/>
    <col min="3346" max="3346" width="19.140625" style="382" customWidth="1"/>
    <col min="3347" max="3347" width="22.7109375" style="382" bestFit="1" customWidth="1"/>
    <col min="3348" max="3584" width="9.140625" style="382"/>
    <col min="3585" max="3585" width="6.42578125" style="382" customWidth="1"/>
    <col min="3586" max="3586" width="21.28515625" style="382" customWidth="1"/>
    <col min="3587" max="3587" width="30" style="382" customWidth="1"/>
    <col min="3588" max="3588" width="7.42578125" style="382" bestFit="1" customWidth="1"/>
    <col min="3589" max="3589" width="13.85546875" style="382" bestFit="1" customWidth="1"/>
    <col min="3590" max="3590" width="20" style="382" bestFit="1" customWidth="1"/>
    <col min="3591" max="3591" width="17.42578125" style="382" bestFit="1" customWidth="1"/>
    <col min="3592" max="3592" width="22.5703125" style="382" bestFit="1" customWidth="1"/>
    <col min="3593" max="3593" width="7.140625" style="382" customWidth="1"/>
    <col min="3594" max="3594" width="8.7109375" style="382" customWidth="1"/>
    <col min="3595" max="3595" width="7.140625" style="382" customWidth="1"/>
    <col min="3596" max="3596" width="7.42578125" style="382" customWidth="1"/>
    <col min="3597" max="3599" width="7.140625" style="382" customWidth="1"/>
    <col min="3600" max="3600" width="22.5703125" style="382" bestFit="1" customWidth="1"/>
    <col min="3601" max="3601" width="22.5703125" style="382" customWidth="1"/>
    <col min="3602" max="3602" width="19.140625" style="382" customWidth="1"/>
    <col min="3603" max="3603" width="22.7109375" style="382" bestFit="1" customWidth="1"/>
    <col min="3604" max="3840" width="9.140625" style="382"/>
    <col min="3841" max="3841" width="6.42578125" style="382" customWidth="1"/>
    <col min="3842" max="3842" width="21.28515625" style="382" customWidth="1"/>
    <col min="3843" max="3843" width="30" style="382" customWidth="1"/>
    <col min="3844" max="3844" width="7.42578125" style="382" bestFit="1" customWidth="1"/>
    <col min="3845" max="3845" width="13.85546875" style="382" bestFit="1" customWidth="1"/>
    <col min="3846" max="3846" width="20" style="382" bestFit="1" customWidth="1"/>
    <col min="3847" max="3847" width="17.42578125" style="382" bestFit="1" customWidth="1"/>
    <col min="3848" max="3848" width="22.5703125" style="382" bestFit="1" customWidth="1"/>
    <col min="3849" max="3849" width="7.140625" style="382" customWidth="1"/>
    <col min="3850" max="3850" width="8.7109375" style="382" customWidth="1"/>
    <col min="3851" max="3851" width="7.140625" style="382" customWidth="1"/>
    <col min="3852" max="3852" width="7.42578125" style="382" customWidth="1"/>
    <col min="3853" max="3855" width="7.140625" style="382" customWidth="1"/>
    <col min="3856" max="3856" width="22.5703125" style="382" bestFit="1" customWidth="1"/>
    <col min="3857" max="3857" width="22.5703125" style="382" customWidth="1"/>
    <col min="3858" max="3858" width="19.140625" style="382" customWidth="1"/>
    <col min="3859" max="3859" width="22.7109375" style="382" bestFit="1" customWidth="1"/>
    <col min="3860" max="4096" width="9.140625" style="382"/>
    <col min="4097" max="4097" width="6.42578125" style="382" customWidth="1"/>
    <col min="4098" max="4098" width="21.28515625" style="382" customWidth="1"/>
    <col min="4099" max="4099" width="30" style="382" customWidth="1"/>
    <col min="4100" max="4100" width="7.42578125" style="382" bestFit="1" customWidth="1"/>
    <col min="4101" max="4101" width="13.85546875" style="382" bestFit="1" customWidth="1"/>
    <col min="4102" max="4102" width="20" style="382" bestFit="1" customWidth="1"/>
    <col min="4103" max="4103" width="17.42578125" style="382" bestFit="1" customWidth="1"/>
    <col min="4104" max="4104" width="22.5703125" style="382" bestFit="1" customWidth="1"/>
    <col min="4105" max="4105" width="7.140625" style="382" customWidth="1"/>
    <col min="4106" max="4106" width="8.7109375" style="382" customWidth="1"/>
    <col min="4107" max="4107" width="7.140625" style="382" customWidth="1"/>
    <col min="4108" max="4108" width="7.42578125" style="382" customWidth="1"/>
    <col min="4109" max="4111" width="7.140625" style="382" customWidth="1"/>
    <col min="4112" max="4112" width="22.5703125" style="382" bestFit="1" customWidth="1"/>
    <col min="4113" max="4113" width="22.5703125" style="382" customWidth="1"/>
    <col min="4114" max="4114" width="19.140625" style="382" customWidth="1"/>
    <col min="4115" max="4115" width="22.7109375" style="382" bestFit="1" customWidth="1"/>
    <col min="4116" max="4352" width="9.140625" style="382"/>
    <col min="4353" max="4353" width="6.42578125" style="382" customWidth="1"/>
    <col min="4354" max="4354" width="21.28515625" style="382" customWidth="1"/>
    <col min="4355" max="4355" width="30" style="382" customWidth="1"/>
    <col min="4356" max="4356" width="7.42578125" style="382" bestFit="1" customWidth="1"/>
    <col min="4357" max="4357" width="13.85546875" style="382" bestFit="1" customWidth="1"/>
    <col min="4358" max="4358" width="20" style="382" bestFit="1" customWidth="1"/>
    <col min="4359" max="4359" width="17.42578125" style="382" bestFit="1" customWidth="1"/>
    <col min="4360" max="4360" width="22.5703125" style="382" bestFit="1" customWidth="1"/>
    <col min="4361" max="4361" width="7.140625" style="382" customWidth="1"/>
    <col min="4362" max="4362" width="8.7109375" style="382" customWidth="1"/>
    <col min="4363" max="4363" width="7.140625" style="382" customWidth="1"/>
    <col min="4364" max="4364" width="7.42578125" style="382" customWidth="1"/>
    <col min="4365" max="4367" width="7.140625" style="382" customWidth="1"/>
    <col min="4368" max="4368" width="22.5703125" style="382" bestFit="1" customWidth="1"/>
    <col min="4369" max="4369" width="22.5703125" style="382" customWidth="1"/>
    <col min="4370" max="4370" width="19.140625" style="382" customWidth="1"/>
    <col min="4371" max="4371" width="22.7109375" style="382" bestFit="1" customWidth="1"/>
    <col min="4372" max="4608" width="9.140625" style="382"/>
    <col min="4609" max="4609" width="6.42578125" style="382" customWidth="1"/>
    <col min="4610" max="4610" width="21.28515625" style="382" customWidth="1"/>
    <col min="4611" max="4611" width="30" style="382" customWidth="1"/>
    <col min="4612" max="4612" width="7.42578125" style="382" bestFit="1" customWidth="1"/>
    <col min="4613" max="4613" width="13.85546875" style="382" bestFit="1" customWidth="1"/>
    <col min="4614" max="4614" width="20" style="382" bestFit="1" customWidth="1"/>
    <col min="4615" max="4615" width="17.42578125" style="382" bestFit="1" customWidth="1"/>
    <col min="4616" max="4616" width="22.5703125" style="382" bestFit="1" customWidth="1"/>
    <col min="4617" max="4617" width="7.140625" style="382" customWidth="1"/>
    <col min="4618" max="4618" width="8.7109375" style="382" customWidth="1"/>
    <col min="4619" max="4619" width="7.140625" style="382" customWidth="1"/>
    <col min="4620" max="4620" width="7.42578125" style="382" customWidth="1"/>
    <col min="4621" max="4623" width="7.140625" style="382" customWidth="1"/>
    <col min="4624" max="4624" width="22.5703125" style="382" bestFit="1" customWidth="1"/>
    <col min="4625" max="4625" width="22.5703125" style="382" customWidth="1"/>
    <col min="4626" max="4626" width="19.140625" style="382" customWidth="1"/>
    <col min="4627" max="4627" width="22.7109375" style="382" bestFit="1" customWidth="1"/>
    <col min="4628" max="4864" width="9.140625" style="382"/>
    <col min="4865" max="4865" width="6.42578125" style="382" customWidth="1"/>
    <col min="4866" max="4866" width="21.28515625" style="382" customWidth="1"/>
    <col min="4867" max="4867" width="30" style="382" customWidth="1"/>
    <col min="4868" max="4868" width="7.42578125" style="382" bestFit="1" customWidth="1"/>
    <col min="4869" max="4869" width="13.85546875" style="382" bestFit="1" customWidth="1"/>
    <col min="4870" max="4870" width="20" style="382" bestFit="1" customWidth="1"/>
    <col min="4871" max="4871" width="17.42578125" style="382" bestFit="1" customWidth="1"/>
    <col min="4872" max="4872" width="22.5703125" style="382" bestFit="1" customWidth="1"/>
    <col min="4873" max="4873" width="7.140625" style="382" customWidth="1"/>
    <col min="4874" max="4874" width="8.7109375" style="382" customWidth="1"/>
    <col min="4875" max="4875" width="7.140625" style="382" customWidth="1"/>
    <col min="4876" max="4876" width="7.42578125" style="382" customWidth="1"/>
    <col min="4877" max="4879" width="7.140625" style="382" customWidth="1"/>
    <col min="4880" max="4880" width="22.5703125" style="382" bestFit="1" customWidth="1"/>
    <col min="4881" max="4881" width="22.5703125" style="382" customWidth="1"/>
    <col min="4882" max="4882" width="19.140625" style="382" customWidth="1"/>
    <col min="4883" max="4883" width="22.7109375" style="382" bestFit="1" customWidth="1"/>
    <col min="4884" max="5120" width="9.140625" style="382"/>
    <col min="5121" max="5121" width="6.42578125" style="382" customWidth="1"/>
    <col min="5122" max="5122" width="21.28515625" style="382" customWidth="1"/>
    <col min="5123" max="5123" width="30" style="382" customWidth="1"/>
    <col min="5124" max="5124" width="7.42578125" style="382" bestFit="1" customWidth="1"/>
    <col min="5125" max="5125" width="13.85546875" style="382" bestFit="1" customWidth="1"/>
    <col min="5126" max="5126" width="20" style="382" bestFit="1" customWidth="1"/>
    <col min="5127" max="5127" width="17.42578125" style="382" bestFit="1" customWidth="1"/>
    <col min="5128" max="5128" width="22.5703125" style="382" bestFit="1" customWidth="1"/>
    <col min="5129" max="5129" width="7.140625" style="382" customWidth="1"/>
    <col min="5130" max="5130" width="8.7109375" style="382" customWidth="1"/>
    <col min="5131" max="5131" width="7.140625" style="382" customWidth="1"/>
    <col min="5132" max="5132" width="7.42578125" style="382" customWidth="1"/>
    <col min="5133" max="5135" width="7.140625" style="382" customWidth="1"/>
    <col min="5136" max="5136" width="22.5703125" style="382" bestFit="1" customWidth="1"/>
    <col min="5137" max="5137" width="22.5703125" style="382" customWidth="1"/>
    <col min="5138" max="5138" width="19.140625" style="382" customWidth="1"/>
    <col min="5139" max="5139" width="22.7109375" style="382" bestFit="1" customWidth="1"/>
    <col min="5140" max="5376" width="9.140625" style="382"/>
    <col min="5377" max="5377" width="6.42578125" style="382" customWidth="1"/>
    <col min="5378" max="5378" width="21.28515625" style="382" customWidth="1"/>
    <col min="5379" max="5379" width="30" style="382" customWidth="1"/>
    <col min="5380" max="5380" width="7.42578125" style="382" bestFit="1" customWidth="1"/>
    <col min="5381" max="5381" width="13.85546875" style="382" bestFit="1" customWidth="1"/>
    <col min="5382" max="5382" width="20" style="382" bestFit="1" customWidth="1"/>
    <col min="5383" max="5383" width="17.42578125" style="382" bestFit="1" customWidth="1"/>
    <col min="5384" max="5384" width="22.5703125" style="382" bestFit="1" customWidth="1"/>
    <col min="5385" max="5385" width="7.140625" style="382" customWidth="1"/>
    <col min="5386" max="5386" width="8.7109375" style="382" customWidth="1"/>
    <col min="5387" max="5387" width="7.140625" style="382" customWidth="1"/>
    <col min="5388" max="5388" width="7.42578125" style="382" customWidth="1"/>
    <col min="5389" max="5391" width="7.140625" style="382" customWidth="1"/>
    <col min="5392" max="5392" width="22.5703125" style="382" bestFit="1" customWidth="1"/>
    <col min="5393" max="5393" width="22.5703125" style="382" customWidth="1"/>
    <col min="5394" max="5394" width="19.140625" style="382" customWidth="1"/>
    <col min="5395" max="5395" width="22.7109375" style="382" bestFit="1" customWidth="1"/>
    <col min="5396" max="5632" width="9.140625" style="382"/>
    <col min="5633" max="5633" width="6.42578125" style="382" customWidth="1"/>
    <col min="5634" max="5634" width="21.28515625" style="382" customWidth="1"/>
    <col min="5635" max="5635" width="30" style="382" customWidth="1"/>
    <col min="5636" max="5636" width="7.42578125" style="382" bestFit="1" customWidth="1"/>
    <col min="5637" max="5637" width="13.85546875" style="382" bestFit="1" customWidth="1"/>
    <col min="5638" max="5638" width="20" style="382" bestFit="1" customWidth="1"/>
    <col min="5639" max="5639" width="17.42578125" style="382" bestFit="1" customWidth="1"/>
    <col min="5640" max="5640" width="22.5703125" style="382" bestFit="1" customWidth="1"/>
    <col min="5641" max="5641" width="7.140625" style="382" customWidth="1"/>
    <col min="5642" max="5642" width="8.7109375" style="382" customWidth="1"/>
    <col min="5643" max="5643" width="7.140625" style="382" customWidth="1"/>
    <col min="5644" max="5644" width="7.42578125" style="382" customWidth="1"/>
    <col min="5645" max="5647" width="7.140625" style="382" customWidth="1"/>
    <col min="5648" max="5648" width="22.5703125" style="382" bestFit="1" customWidth="1"/>
    <col min="5649" max="5649" width="22.5703125" style="382" customWidth="1"/>
    <col min="5650" max="5650" width="19.140625" style="382" customWidth="1"/>
    <col min="5651" max="5651" width="22.7109375" style="382" bestFit="1" customWidth="1"/>
    <col min="5652" max="5888" width="9.140625" style="382"/>
    <col min="5889" max="5889" width="6.42578125" style="382" customWidth="1"/>
    <col min="5890" max="5890" width="21.28515625" style="382" customWidth="1"/>
    <col min="5891" max="5891" width="30" style="382" customWidth="1"/>
    <col min="5892" max="5892" width="7.42578125" style="382" bestFit="1" customWidth="1"/>
    <col min="5893" max="5893" width="13.85546875" style="382" bestFit="1" customWidth="1"/>
    <col min="5894" max="5894" width="20" style="382" bestFit="1" customWidth="1"/>
    <col min="5895" max="5895" width="17.42578125" style="382" bestFit="1" customWidth="1"/>
    <col min="5896" max="5896" width="22.5703125" style="382" bestFit="1" customWidth="1"/>
    <col min="5897" max="5897" width="7.140625" style="382" customWidth="1"/>
    <col min="5898" max="5898" width="8.7109375" style="382" customWidth="1"/>
    <col min="5899" max="5899" width="7.140625" style="382" customWidth="1"/>
    <col min="5900" max="5900" width="7.42578125" style="382" customWidth="1"/>
    <col min="5901" max="5903" width="7.140625" style="382" customWidth="1"/>
    <col min="5904" max="5904" width="22.5703125" style="382" bestFit="1" customWidth="1"/>
    <col min="5905" max="5905" width="22.5703125" style="382" customWidth="1"/>
    <col min="5906" max="5906" width="19.140625" style="382" customWidth="1"/>
    <col min="5907" max="5907" width="22.7109375" style="382" bestFit="1" customWidth="1"/>
    <col min="5908" max="6144" width="9.140625" style="382"/>
    <col min="6145" max="6145" width="6.42578125" style="382" customWidth="1"/>
    <col min="6146" max="6146" width="21.28515625" style="382" customWidth="1"/>
    <col min="6147" max="6147" width="30" style="382" customWidth="1"/>
    <col min="6148" max="6148" width="7.42578125" style="382" bestFit="1" customWidth="1"/>
    <col min="6149" max="6149" width="13.85546875" style="382" bestFit="1" customWidth="1"/>
    <col min="6150" max="6150" width="20" style="382" bestFit="1" customWidth="1"/>
    <col min="6151" max="6151" width="17.42578125" style="382" bestFit="1" customWidth="1"/>
    <col min="6152" max="6152" width="22.5703125" style="382" bestFit="1" customWidth="1"/>
    <col min="6153" max="6153" width="7.140625" style="382" customWidth="1"/>
    <col min="6154" max="6154" width="8.7109375" style="382" customWidth="1"/>
    <col min="6155" max="6155" width="7.140625" style="382" customWidth="1"/>
    <col min="6156" max="6156" width="7.42578125" style="382" customWidth="1"/>
    <col min="6157" max="6159" width="7.140625" style="382" customWidth="1"/>
    <col min="6160" max="6160" width="22.5703125" style="382" bestFit="1" customWidth="1"/>
    <col min="6161" max="6161" width="22.5703125" style="382" customWidth="1"/>
    <col min="6162" max="6162" width="19.140625" style="382" customWidth="1"/>
    <col min="6163" max="6163" width="22.7109375" style="382" bestFit="1" customWidth="1"/>
    <col min="6164" max="6400" width="9.140625" style="382"/>
    <col min="6401" max="6401" width="6.42578125" style="382" customWidth="1"/>
    <col min="6402" max="6402" width="21.28515625" style="382" customWidth="1"/>
    <col min="6403" max="6403" width="30" style="382" customWidth="1"/>
    <col min="6404" max="6404" width="7.42578125" style="382" bestFit="1" customWidth="1"/>
    <col min="6405" max="6405" width="13.85546875" style="382" bestFit="1" customWidth="1"/>
    <col min="6406" max="6406" width="20" style="382" bestFit="1" customWidth="1"/>
    <col min="6407" max="6407" width="17.42578125" style="382" bestFit="1" customWidth="1"/>
    <col min="6408" max="6408" width="22.5703125" style="382" bestFit="1" customWidth="1"/>
    <col min="6409" max="6409" width="7.140625" style="382" customWidth="1"/>
    <col min="6410" max="6410" width="8.7109375" style="382" customWidth="1"/>
    <col min="6411" max="6411" width="7.140625" style="382" customWidth="1"/>
    <col min="6412" max="6412" width="7.42578125" style="382" customWidth="1"/>
    <col min="6413" max="6415" width="7.140625" style="382" customWidth="1"/>
    <col min="6416" max="6416" width="22.5703125" style="382" bestFit="1" customWidth="1"/>
    <col min="6417" max="6417" width="22.5703125" style="382" customWidth="1"/>
    <col min="6418" max="6418" width="19.140625" style="382" customWidth="1"/>
    <col min="6419" max="6419" width="22.7109375" style="382" bestFit="1" customWidth="1"/>
    <col min="6420" max="6656" width="9.140625" style="382"/>
    <col min="6657" max="6657" width="6.42578125" style="382" customWidth="1"/>
    <col min="6658" max="6658" width="21.28515625" style="382" customWidth="1"/>
    <col min="6659" max="6659" width="30" style="382" customWidth="1"/>
    <col min="6660" max="6660" width="7.42578125" style="382" bestFit="1" customWidth="1"/>
    <col min="6661" max="6661" width="13.85546875" style="382" bestFit="1" customWidth="1"/>
    <col min="6662" max="6662" width="20" style="382" bestFit="1" customWidth="1"/>
    <col min="6663" max="6663" width="17.42578125" style="382" bestFit="1" customWidth="1"/>
    <col min="6664" max="6664" width="22.5703125" style="382" bestFit="1" customWidth="1"/>
    <col min="6665" max="6665" width="7.140625" style="382" customWidth="1"/>
    <col min="6666" max="6666" width="8.7109375" style="382" customWidth="1"/>
    <col min="6667" max="6667" width="7.140625" style="382" customWidth="1"/>
    <col min="6668" max="6668" width="7.42578125" style="382" customWidth="1"/>
    <col min="6669" max="6671" width="7.140625" style="382" customWidth="1"/>
    <col min="6672" max="6672" width="22.5703125" style="382" bestFit="1" customWidth="1"/>
    <col min="6673" max="6673" width="22.5703125" style="382" customWidth="1"/>
    <col min="6674" max="6674" width="19.140625" style="382" customWidth="1"/>
    <col min="6675" max="6675" width="22.7109375" style="382" bestFit="1" customWidth="1"/>
    <col min="6676" max="6912" width="9.140625" style="382"/>
    <col min="6913" max="6913" width="6.42578125" style="382" customWidth="1"/>
    <col min="6914" max="6914" width="21.28515625" style="382" customWidth="1"/>
    <col min="6915" max="6915" width="30" style="382" customWidth="1"/>
    <col min="6916" max="6916" width="7.42578125" style="382" bestFit="1" customWidth="1"/>
    <col min="6917" max="6917" width="13.85546875" style="382" bestFit="1" customWidth="1"/>
    <col min="6918" max="6918" width="20" style="382" bestFit="1" customWidth="1"/>
    <col min="6919" max="6919" width="17.42578125" style="382" bestFit="1" customWidth="1"/>
    <col min="6920" max="6920" width="22.5703125" style="382" bestFit="1" customWidth="1"/>
    <col min="6921" max="6921" width="7.140625" style="382" customWidth="1"/>
    <col min="6922" max="6922" width="8.7109375" style="382" customWidth="1"/>
    <col min="6923" max="6923" width="7.140625" style="382" customWidth="1"/>
    <col min="6924" max="6924" width="7.42578125" style="382" customWidth="1"/>
    <col min="6925" max="6927" width="7.140625" style="382" customWidth="1"/>
    <col min="6928" max="6928" width="22.5703125" style="382" bestFit="1" customWidth="1"/>
    <col min="6929" max="6929" width="22.5703125" style="382" customWidth="1"/>
    <col min="6930" max="6930" width="19.140625" style="382" customWidth="1"/>
    <col min="6931" max="6931" width="22.7109375" style="382" bestFit="1" customWidth="1"/>
    <col min="6932" max="7168" width="9.140625" style="382"/>
    <col min="7169" max="7169" width="6.42578125" style="382" customWidth="1"/>
    <col min="7170" max="7170" width="21.28515625" style="382" customWidth="1"/>
    <col min="7171" max="7171" width="30" style="382" customWidth="1"/>
    <col min="7172" max="7172" width="7.42578125" style="382" bestFit="1" customWidth="1"/>
    <col min="7173" max="7173" width="13.85546875" style="382" bestFit="1" customWidth="1"/>
    <col min="7174" max="7174" width="20" style="382" bestFit="1" customWidth="1"/>
    <col min="7175" max="7175" width="17.42578125" style="382" bestFit="1" customWidth="1"/>
    <col min="7176" max="7176" width="22.5703125" style="382" bestFit="1" customWidth="1"/>
    <col min="7177" max="7177" width="7.140625" style="382" customWidth="1"/>
    <col min="7178" max="7178" width="8.7109375" style="382" customWidth="1"/>
    <col min="7179" max="7179" width="7.140625" style="382" customWidth="1"/>
    <col min="7180" max="7180" width="7.42578125" style="382" customWidth="1"/>
    <col min="7181" max="7183" width="7.140625" style="382" customWidth="1"/>
    <col min="7184" max="7184" width="22.5703125" style="382" bestFit="1" customWidth="1"/>
    <col min="7185" max="7185" width="22.5703125" style="382" customWidth="1"/>
    <col min="7186" max="7186" width="19.140625" style="382" customWidth="1"/>
    <col min="7187" max="7187" width="22.7109375" style="382" bestFit="1" customWidth="1"/>
    <col min="7188" max="7424" width="9.140625" style="382"/>
    <col min="7425" max="7425" width="6.42578125" style="382" customWidth="1"/>
    <col min="7426" max="7426" width="21.28515625" style="382" customWidth="1"/>
    <col min="7427" max="7427" width="30" style="382" customWidth="1"/>
    <col min="7428" max="7428" width="7.42578125" style="382" bestFit="1" customWidth="1"/>
    <col min="7429" max="7429" width="13.85546875" style="382" bestFit="1" customWidth="1"/>
    <col min="7430" max="7430" width="20" style="382" bestFit="1" customWidth="1"/>
    <col min="7431" max="7431" width="17.42578125" style="382" bestFit="1" customWidth="1"/>
    <col min="7432" max="7432" width="22.5703125" style="382" bestFit="1" customWidth="1"/>
    <col min="7433" max="7433" width="7.140625" style="382" customWidth="1"/>
    <col min="7434" max="7434" width="8.7109375" style="382" customWidth="1"/>
    <col min="7435" max="7435" width="7.140625" style="382" customWidth="1"/>
    <col min="7436" max="7436" width="7.42578125" style="382" customWidth="1"/>
    <col min="7437" max="7439" width="7.140625" style="382" customWidth="1"/>
    <col min="7440" max="7440" width="22.5703125" style="382" bestFit="1" customWidth="1"/>
    <col min="7441" max="7441" width="22.5703125" style="382" customWidth="1"/>
    <col min="7442" max="7442" width="19.140625" style="382" customWidth="1"/>
    <col min="7443" max="7443" width="22.7109375" style="382" bestFit="1" customWidth="1"/>
    <col min="7444" max="7680" width="9.140625" style="382"/>
    <col min="7681" max="7681" width="6.42578125" style="382" customWidth="1"/>
    <col min="7682" max="7682" width="21.28515625" style="382" customWidth="1"/>
    <col min="7683" max="7683" width="30" style="382" customWidth="1"/>
    <col min="7684" max="7684" width="7.42578125" style="382" bestFit="1" customWidth="1"/>
    <col min="7685" max="7685" width="13.85546875" style="382" bestFit="1" customWidth="1"/>
    <col min="7686" max="7686" width="20" style="382" bestFit="1" customWidth="1"/>
    <col min="7687" max="7687" width="17.42578125" style="382" bestFit="1" customWidth="1"/>
    <col min="7688" max="7688" width="22.5703125" style="382" bestFit="1" customWidth="1"/>
    <col min="7689" max="7689" width="7.140625" style="382" customWidth="1"/>
    <col min="7690" max="7690" width="8.7109375" style="382" customWidth="1"/>
    <col min="7691" max="7691" width="7.140625" style="382" customWidth="1"/>
    <col min="7692" max="7692" width="7.42578125" style="382" customWidth="1"/>
    <col min="7693" max="7695" width="7.140625" style="382" customWidth="1"/>
    <col min="7696" max="7696" width="22.5703125" style="382" bestFit="1" customWidth="1"/>
    <col min="7697" max="7697" width="22.5703125" style="382" customWidth="1"/>
    <col min="7698" max="7698" width="19.140625" style="382" customWidth="1"/>
    <col min="7699" max="7699" width="22.7109375" style="382" bestFit="1" customWidth="1"/>
    <col min="7700" max="7936" width="9.140625" style="382"/>
    <col min="7937" max="7937" width="6.42578125" style="382" customWidth="1"/>
    <col min="7938" max="7938" width="21.28515625" style="382" customWidth="1"/>
    <col min="7939" max="7939" width="30" style="382" customWidth="1"/>
    <col min="7940" max="7940" width="7.42578125" style="382" bestFit="1" customWidth="1"/>
    <col min="7941" max="7941" width="13.85546875" style="382" bestFit="1" customWidth="1"/>
    <col min="7942" max="7942" width="20" style="382" bestFit="1" customWidth="1"/>
    <col min="7943" max="7943" width="17.42578125" style="382" bestFit="1" customWidth="1"/>
    <col min="7944" max="7944" width="22.5703125" style="382" bestFit="1" customWidth="1"/>
    <col min="7945" max="7945" width="7.140625" style="382" customWidth="1"/>
    <col min="7946" max="7946" width="8.7109375" style="382" customWidth="1"/>
    <col min="7947" max="7947" width="7.140625" style="382" customWidth="1"/>
    <col min="7948" max="7948" width="7.42578125" style="382" customWidth="1"/>
    <col min="7949" max="7951" width="7.140625" style="382" customWidth="1"/>
    <col min="7952" max="7952" width="22.5703125" style="382" bestFit="1" customWidth="1"/>
    <col min="7953" max="7953" width="22.5703125" style="382" customWidth="1"/>
    <col min="7954" max="7954" width="19.140625" style="382" customWidth="1"/>
    <col min="7955" max="7955" width="22.7109375" style="382" bestFit="1" customWidth="1"/>
    <col min="7956" max="8192" width="9.140625" style="382"/>
    <col min="8193" max="8193" width="6.42578125" style="382" customWidth="1"/>
    <col min="8194" max="8194" width="21.28515625" style="382" customWidth="1"/>
    <col min="8195" max="8195" width="30" style="382" customWidth="1"/>
    <col min="8196" max="8196" width="7.42578125" style="382" bestFit="1" customWidth="1"/>
    <col min="8197" max="8197" width="13.85546875" style="382" bestFit="1" customWidth="1"/>
    <col min="8198" max="8198" width="20" style="382" bestFit="1" customWidth="1"/>
    <col min="8199" max="8199" width="17.42578125" style="382" bestFit="1" customWidth="1"/>
    <col min="8200" max="8200" width="22.5703125" style="382" bestFit="1" customWidth="1"/>
    <col min="8201" max="8201" width="7.140625" style="382" customWidth="1"/>
    <col min="8202" max="8202" width="8.7109375" style="382" customWidth="1"/>
    <col min="8203" max="8203" width="7.140625" style="382" customWidth="1"/>
    <col min="8204" max="8204" width="7.42578125" style="382" customWidth="1"/>
    <col min="8205" max="8207" width="7.140625" style="382" customWidth="1"/>
    <col min="8208" max="8208" width="22.5703125" style="382" bestFit="1" customWidth="1"/>
    <col min="8209" max="8209" width="22.5703125" style="382" customWidth="1"/>
    <col min="8210" max="8210" width="19.140625" style="382" customWidth="1"/>
    <col min="8211" max="8211" width="22.7109375" style="382" bestFit="1" customWidth="1"/>
    <col min="8212" max="8448" width="9.140625" style="382"/>
    <col min="8449" max="8449" width="6.42578125" style="382" customWidth="1"/>
    <col min="8450" max="8450" width="21.28515625" style="382" customWidth="1"/>
    <col min="8451" max="8451" width="30" style="382" customWidth="1"/>
    <col min="8452" max="8452" width="7.42578125" style="382" bestFit="1" customWidth="1"/>
    <col min="8453" max="8453" width="13.85546875" style="382" bestFit="1" customWidth="1"/>
    <col min="8454" max="8454" width="20" style="382" bestFit="1" customWidth="1"/>
    <col min="8455" max="8455" width="17.42578125" style="382" bestFit="1" customWidth="1"/>
    <col min="8456" max="8456" width="22.5703125" style="382" bestFit="1" customWidth="1"/>
    <col min="8457" max="8457" width="7.140625" style="382" customWidth="1"/>
    <col min="8458" max="8458" width="8.7109375" style="382" customWidth="1"/>
    <col min="8459" max="8459" width="7.140625" style="382" customWidth="1"/>
    <col min="8460" max="8460" width="7.42578125" style="382" customWidth="1"/>
    <col min="8461" max="8463" width="7.140625" style="382" customWidth="1"/>
    <col min="8464" max="8464" width="22.5703125" style="382" bestFit="1" customWidth="1"/>
    <col min="8465" max="8465" width="22.5703125" style="382" customWidth="1"/>
    <col min="8466" max="8466" width="19.140625" style="382" customWidth="1"/>
    <col min="8467" max="8467" width="22.7109375" style="382" bestFit="1" customWidth="1"/>
    <col min="8468" max="8704" width="9.140625" style="382"/>
    <col min="8705" max="8705" width="6.42578125" style="382" customWidth="1"/>
    <col min="8706" max="8706" width="21.28515625" style="382" customWidth="1"/>
    <col min="8707" max="8707" width="30" style="382" customWidth="1"/>
    <col min="8708" max="8708" width="7.42578125" style="382" bestFit="1" customWidth="1"/>
    <col min="8709" max="8709" width="13.85546875" style="382" bestFit="1" customWidth="1"/>
    <col min="8710" max="8710" width="20" style="382" bestFit="1" customWidth="1"/>
    <col min="8711" max="8711" width="17.42578125" style="382" bestFit="1" customWidth="1"/>
    <col min="8712" max="8712" width="22.5703125" style="382" bestFit="1" customWidth="1"/>
    <col min="8713" max="8713" width="7.140625" style="382" customWidth="1"/>
    <col min="8714" max="8714" width="8.7109375" style="382" customWidth="1"/>
    <col min="8715" max="8715" width="7.140625" style="382" customWidth="1"/>
    <col min="8716" max="8716" width="7.42578125" style="382" customWidth="1"/>
    <col min="8717" max="8719" width="7.140625" style="382" customWidth="1"/>
    <col min="8720" max="8720" width="22.5703125" style="382" bestFit="1" customWidth="1"/>
    <col min="8721" max="8721" width="22.5703125" style="382" customWidth="1"/>
    <col min="8722" max="8722" width="19.140625" style="382" customWidth="1"/>
    <col min="8723" max="8723" width="22.7109375" style="382" bestFit="1" customWidth="1"/>
    <col min="8724" max="8960" width="9.140625" style="382"/>
    <col min="8961" max="8961" width="6.42578125" style="382" customWidth="1"/>
    <col min="8962" max="8962" width="21.28515625" style="382" customWidth="1"/>
    <col min="8963" max="8963" width="30" style="382" customWidth="1"/>
    <col min="8964" max="8964" width="7.42578125" style="382" bestFit="1" customWidth="1"/>
    <col min="8965" max="8965" width="13.85546875" style="382" bestFit="1" customWidth="1"/>
    <col min="8966" max="8966" width="20" style="382" bestFit="1" customWidth="1"/>
    <col min="8967" max="8967" width="17.42578125" style="382" bestFit="1" customWidth="1"/>
    <col min="8968" max="8968" width="22.5703125" style="382" bestFit="1" customWidth="1"/>
    <col min="8969" max="8969" width="7.140625" style="382" customWidth="1"/>
    <col min="8970" max="8970" width="8.7109375" style="382" customWidth="1"/>
    <col min="8971" max="8971" width="7.140625" style="382" customWidth="1"/>
    <col min="8972" max="8972" width="7.42578125" style="382" customWidth="1"/>
    <col min="8973" max="8975" width="7.140625" style="382" customWidth="1"/>
    <col min="8976" max="8976" width="22.5703125" style="382" bestFit="1" customWidth="1"/>
    <col min="8977" max="8977" width="22.5703125" style="382" customWidth="1"/>
    <col min="8978" max="8978" width="19.140625" style="382" customWidth="1"/>
    <col min="8979" max="8979" width="22.7109375" style="382" bestFit="1" customWidth="1"/>
    <col min="8980" max="9216" width="9.140625" style="382"/>
    <col min="9217" max="9217" width="6.42578125" style="382" customWidth="1"/>
    <col min="9218" max="9218" width="21.28515625" style="382" customWidth="1"/>
    <col min="9219" max="9219" width="30" style="382" customWidth="1"/>
    <col min="9220" max="9220" width="7.42578125" style="382" bestFit="1" customWidth="1"/>
    <col min="9221" max="9221" width="13.85546875" style="382" bestFit="1" customWidth="1"/>
    <col min="9222" max="9222" width="20" style="382" bestFit="1" customWidth="1"/>
    <col min="9223" max="9223" width="17.42578125" style="382" bestFit="1" customWidth="1"/>
    <col min="9224" max="9224" width="22.5703125" style="382" bestFit="1" customWidth="1"/>
    <col min="9225" max="9225" width="7.140625" style="382" customWidth="1"/>
    <col min="9226" max="9226" width="8.7109375" style="382" customWidth="1"/>
    <col min="9227" max="9227" width="7.140625" style="382" customWidth="1"/>
    <col min="9228" max="9228" width="7.42578125" style="382" customWidth="1"/>
    <col min="9229" max="9231" width="7.140625" style="382" customWidth="1"/>
    <col min="9232" max="9232" width="22.5703125" style="382" bestFit="1" customWidth="1"/>
    <col min="9233" max="9233" width="22.5703125" style="382" customWidth="1"/>
    <col min="9234" max="9234" width="19.140625" style="382" customWidth="1"/>
    <col min="9235" max="9235" width="22.7109375" style="382" bestFit="1" customWidth="1"/>
    <col min="9236" max="9472" width="9.140625" style="382"/>
    <col min="9473" max="9473" width="6.42578125" style="382" customWidth="1"/>
    <col min="9474" max="9474" width="21.28515625" style="382" customWidth="1"/>
    <col min="9475" max="9475" width="30" style="382" customWidth="1"/>
    <col min="9476" max="9476" width="7.42578125" style="382" bestFit="1" customWidth="1"/>
    <col min="9477" max="9477" width="13.85546875" style="382" bestFit="1" customWidth="1"/>
    <col min="9478" max="9478" width="20" style="382" bestFit="1" customWidth="1"/>
    <col min="9479" max="9479" width="17.42578125" style="382" bestFit="1" customWidth="1"/>
    <col min="9480" max="9480" width="22.5703125" style="382" bestFit="1" customWidth="1"/>
    <col min="9481" max="9481" width="7.140625" style="382" customWidth="1"/>
    <col min="9482" max="9482" width="8.7109375" style="382" customWidth="1"/>
    <col min="9483" max="9483" width="7.140625" style="382" customWidth="1"/>
    <col min="9484" max="9484" width="7.42578125" style="382" customWidth="1"/>
    <col min="9485" max="9487" width="7.140625" style="382" customWidth="1"/>
    <col min="9488" max="9488" width="22.5703125" style="382" bestFit="1" customWidth="1"/>
    <col min="9489" max="9489" width="22.5703125" style="382" customWidth="1"/>
    <col min="9490" max="9490" width="19.140625" style="382" customWidth="1"/>
    <col min="9491" max="9491" width="22.7109375" style="382" bestFit="1" customWidth="1"/>
    <col min="9492" max="9728" width="9.140625" style="382"/>
    <col min="9729" max="9729" width="6.42578125" style="382" customWidth="1"/>
    <col min="9730" max="9730" width="21.28515625" style="382" customWidth="1"/>
    <col min="9731" max="9731" width="30" style="382" customWidth="1"/>
    <col min="9732" max="9732" width="7.42578125" style="382" bestFit="1" customWidth="1"/>
    <col min="9733" max="9733" width="13.85546875" style="382" bestFit="1" customWidth="1"/>
    <col min="9734" max="9734" width="20" style="382" bestFit="1" customWidth="1"/>
    <col min="9735" max="9735" width="17.42578125" style="382" bestFit="1" customWidth="1"/>
    <col min="9736" max="9736" width="22.5703125" style="382" bestFit="1" customWidth="1"/>
    <col min="9737" max="9737" width="7.140625" style="382" customWidth="1"/>
    <col min="9738" max="9738" width="8.7109375" style="382" customWidth="1"/>
    <col min="9739" max="9739" width="7.140625" style="382" customWidth="1"/>
    <col min="9740" max="9740" width="7.42578125" style="382" customWidth="1"/>
    <col min="9741" max="9743" width="7.140625" style="382" customWidth="1"/>
    <col min="9744" max="9744" width="22.5703125" style="382" bestFit="1" customWidth="1"/>
    <col min="9745" max="9745" width="22.5703125" style="382" customWidth="1"/>
    <col min="9746" max="9746" width="19.140625" style="382" customWidth="1"/>
    <col min="9747" max="9747" width="22.7109375" style="382" bestFit="1" customWidth="1"/>
    <col min="9748" max="9984" width="9.140625" style="382"/>
    <col min="9985" max="9985" width="6.42578125" style="382" customWidth="1"/>
    <col min="9986" max="9986" width="21.28515625" style="382" customWidth="1"/>
    <col min="9987" max="9987" width="30" style="382" customWidth="1"/>
    <col min="9988" max="9988" width="7.42578125" style="382" bestFit="1" customWidth="1"/>
    <col min="9989" max="9989" width="13.85546875" style="382" bestFit="1" customWidth="1"/>
    <col min="9990" max="9990" width="20" style="382" bestFit="1" customWidth="1"/>
    <col min="9991" max="9991" width="17.42578125" style="382" bestFit="1" customWidth="1"/>
    <col min="9992" max="9992" width="22.5703125" style="382" bestFit="1" customWidth="1"/>
    <col min="9993" max="9993" width="7.140625" style="382" customWidth="1"/>
    <col min="9994" max="9994" width="8.7109375" style="382" customWidth="1"/>
    <col min="9995" max="9995" width="7.140625" style="382" customWidth="1"/>
    <col min="9996" max="9996" width="7.42578125" style="382" customWidth="1"/>
    <col min="9997" max="9999" width="7.140625" style="382" customWidth="1"/>
    <col min="10000" max="10000" width="22.5703125" style="382" bestFit="1" customWidth="1"/>
    <col min="10001" max="10001" width="22.5703125" style="382" customWidth="1"/>
    <col min="10002" max="10002" width="19.140625" style="382" customWidth="1"/>
    <col min="10003" max="10003" width="22.7109375" style="382" bestFit="1" customWidth="1"/>
    <col min="10004" max="10240" width="9.140625" style="382"/>
    <col min="10241" max="10241" width="6.42578125" style="382" customWidth="1"/>
    <col min="10242" max="10242" width="21.28515625" style="382" customWidth="1"/>
    <col min="10243" max="10243" width="30" style="382" customWidth="1"/>
    <col min="10244" max="10244" width="7.42578125" style="382" bestFit="1" customWidth="1"/>
    <col min="10245" max="10245" width="13.85546875" style="382" bestFit="1" customWidth="1"/>
    <col min="10246" max="10246" width="20" style="382" bestFit="1" customWidth="1"/>
    <col min="10247" max="10247" width="17.42578125" style="382" bestFit="1" customWidth="1"/>
    <col min="10248" max="10248" width="22.5703125" style="382" bestFit="1" customWidth="1"/>
    <col min="10249" max="10249" width="7.140625" style="382" customWidth="1"/>
    <col min="10250" max="10250" width="8.7109375" style="382" customWidth="1"/>
    <col min="10251" max="10251" width="7.140625" style="382" customWidth="1"/>
    <col min="10252" max="10252" width="7.42578125" style="382" customWidth="1"/>
    <col min="10253" max="10255" width="7.140625" style="382" customWidth="1"/>
    <col min="10256" max="10256" width="22.5703125" style="382" bestFit="1" customWidth="1"/>
    <col min="10257" max="10257" width="22.5703125" style="382" customWidth="1"/>
    <col min="10258" max="10258" width="19.140625" style="382" customWidth="1"/>
    <col min="10259" max="10259" width="22.7109375" style="382" bestFit="1" customWidth="1"/>
    <col min="10260" max="10496" width="9.140625" style="382"/>
    <col min="10497" max="10497" width="6.42578125" style="382" customWidth="1"/>
    <col min="10498" max="10498" width="21.28515625" style="382" customWidth="1"/>
    <col min="10499" max="10499" width="30" style="382" customWidth="1"/>
    <col min="10500" max="10500" width="7.42578125" style="382" bestFit="1" customWidth="1"/>
    <col min="10501" max="10501" width="13.85546875" style="382" bestFit="1" customWidth="1"/>
    <col min="10502" max="10502" width="20" style="382" bestFit="1" customWidth="1"/>
    <col min="10503" max="10503" width="17.42578125" style="382" bestFit="1" customWidth="1"/>
    <col min="10504" max="10504" width="22.5703125" style="382" bestFit="1" customWidth="1"/>
    <col min="10505" max="10505" width="7.140625" style="382" customWidth="1"/>
    <col min="10506" max="10506" width="8.7109375" style="382" customWidth="1"/>
    <col min="10507" max="10507" width="7.140625" style="382" customWidth="1"/>
    <col min="10508" max="10508" width="7.42578125" style="382" customWidth="1"/>
    <col min="10509" max="10511" width="7.140625" style="382" customWidth="1"/>
    <col min="10512" max="10512" width="22.5703125" style="382" bestFit="1" customWidth="1"/>
    <col min="10513" max="10513" width="22.5703125" style="382" customWidth="1"/>
    <col min="10514" max="10514" width="19.140625" style="382" customWidth="1"/>
    <col min="10515" max="10515" width="22.7109375" style="382" bestFit="1" customWidth="1"/>
    <col min="10516" max="10752" width="9.140625" style="382"/>
    <col min="10753" max="10753" width="6.42578125" style="382" customWidth="1"/>
    <col min="10754" max="10754" width="21.28515625" style="382" customWidth="1"/>
    <col min="10755" max="10755" width="30" style="382" customWidth="1"/>
    <col min="10756" max="10756" width="7.42578125" style="382" bestFit="1" customWidth="1"/>
    <col min="10757" max="10757" width="13.85546875" style="382" bestFit="1" customWidth="1"/>
    <col min="10758" max="10758" width="20" style="382" bestFit="1" customWidth="1"/>
    <col min="10759" max="10759" width="17.42578125" style="382" bestFit="1" customWidth="1"/>
    <col min="10760" max="10760" width="22.5703125" style="382" bestFit="1" customWidth="1"/>
    <col min="10761" max="10761" width="7.140625" style="382" customWidth="1"/>
    <col min="10762" max="10762" width="8.7109375" style="382" customWidth="1"/>
    <col min="10763" max="10763" width="7.140625" style="382" customWidth="1"/>
    <col min="10764" max="10764" width="7.42578125" style="382" customWidth="1"/>
    <col min="10765" max="10767" width="7.140625" style="382" customWidth="1"/>
    <col min="10768" max="10768" width="22.5703125" style="382" bestFit="1" customWidth="1"/>
    <col min="10769" max="10769" width="22.5703125" style="382" customWidth="1"/>
    <col min="10770" max="10770" width="19.140625" style="382" customWidth="1"/>
    <col min="10771" max="10771" width="22.7109375" style="382" bestFit="1" customWidth="1"/>
    <col min="10772" max="11008" width="9.140625" style="382"/>
    <col min="11009" max="11009" width="6.42578125" style="382" customWidth="1"/>
    <col min="11010" max="11010" width="21.28515625" style="382" customWidth="1"/>
    <col min="11011" max="11011" width="30" style="382" customWidth="1"/>
    <col min="11012" max="11012" width="7.42578125" style="382" bestFit="1" customWidth="1"/>
    <col min="11013" max="11013" width="13.85546875" style="382" bestFit="1" customWidth="1"/>
    <col min="11014" max="11014" width="20" style="382" bestFit="1" customWidth="1"/>
    <col min="11015" max="11015" width="17.42578125" style="382" bestFit="1" customWidth="1"/>
    <col min="11016" max="11016" width="22.5703125" style="382" bestFit="1" customWidth="1"/>
    <col min="11017" max="11017" width="7.140625" style="382" customWidth="1"/>
    <col min="11018" max="11018" width="8.7109375" style="382" customWidth="1"/>
    <col min="11019" max="11019" width="7.140625" style="382" customWidth="1"/>
    <col min="11020" max="11020" width="7.42578125" style="382" customWidth="1"/>
    <col min="11021" max="11023" width="7.140625" style="382" customWidth="1"/>
    <col min="11024" max="11024" width="22.5703125" style="382" bestFit="1" customWidth="1"/>
    <col min="11025" max="11025" width="22.5703125" style="382" customWidth="1"/>
    <col min="11026" max="11026" width="19.140625" style="382" customWidth="1"/>
    <col min="11027" max="11027" width="22.7109375" style="382" bestFit="1" customWidth="1"/>
    <col min="11028" max="11264" width="9.140625" style="382"/>
    <col min="11265" max="11265" width="6.42578125" style="382" customWidth="1"/>
    <col min="11266" max="11266" width="21.28515625" style="382" customWidth="1"/>
    <col min="11267" max="11267" width="30" style="382" customWidth="1"/>
    <col min="11268" max="11268" width="7.42578125" style="382" bestFit="1" customWidth="1"/>
    <col min="11269" max="11269" width="13.85546875" style="382" bestFit="1" customWidth="1"/>
    <col min="11270" max="11270" width="20" style="382" bestFit="1" customWidth="1"/>
    <col min="11271" max="11271" width="17.42578125" style="382" bestFit="1" customWidth="1"/>
    <col min="11272" max="11272" width="22.5703125" style="382" bestFit="1" customWidth="1"/>
    <col min="11273" max="11273" width="7.140625" style="382" customWidth="1"/>
    <col min="11274" max="11274" width="8.7109375" style="382" customWidth="1"/>
    <col min="11275" max="11275" width="7.140625" style="382" customWidth="1"/>
    <col min="11276" max="11276" width="7.42578125" style="382" customWidth="1"/>
    <col min="11277" max="11279" width="7.140625" style="382" customWidth="1"/>
    <col min="11280" max="11280" width="22.5703125" style="382" bestFit="1" customWidth="1"/>
    <col min="11281" max="11281" width="22.5703125" style="382" customWidth="1"/>
    <col min="11282" max="11282" width="19.140625" style="382" customWidth="1"/>
    <col min="11283" max="11283" width="22.7109375" style="382" bestFit="1" customWidth="1"/>
    <col min="11284" max="11520" width="9.140625" style="382"/>
    <col min="11521" max="11521" width="6.42578125" style="382" customWidth="1"/>
    <col min="11522" max="11522" width="21.28515625" style="382" customWidth="1"/>
    <col min="11523" max="11523" width="30" style="382" customWidth="1"/>
    <col min="11524" max="11524" width="7.42578125" style="382" bestFit="1" customWidth="1"/>
    <col min="11525" max="11525" width="13.85546875" style="382" bestFit="1" customWidth="1"/>
    <col min="11526" max="11526" width="20" style="382" bestFit="1" customWidth="1"/>
    <col min="11527" max="11527" width="17.42578125" style="382" bestFit="1" customWidth="1"/>
    <col min="11528" max="11528" width="22.5703125" style="382" bestFit="1" customWidth="1"/>
    <col min="11529" max="11529" width="7.140625" style="382" customWidth="1"/>
    <col min="11530" max="11530" width="8.7109375" style="382" customWidth="1"/>
    <col min="11531" max="11531" width="7.140625" style="382" customWidth="1"/>
    <col min="11532" max="11532" width="7.42578125" style="382" customWidth="1"/>
    <col min="11533" max="11535" width="7.140625" style="382" customWidth="1"/>
    <col min="11536" max="11536" width="22.5703125" style="382" bestFit="1" customWidth="1"/>
    <col min="11537" max="11537" width="22.5703125" style="382" customWidth="1"/>
    <col min="11538" max="11538" width="19.140625" style="382" customWidth="1"/>
    <col min="11539" max="11539" width="22.7109375" style="382" bestFit="1" customWidth="1"/>
    <col min="11540" max="11776" width="9.140625" style="382"/>
    <col min="11777" max="11777" width="6.42578125" style="382" customWidth="1"/>
    <col min="11778" max="11778" width="21.28515625" style="382" customWidth="1"/>
    <col min="11779" max="11779" width="30" style="382" customWidth="1"/>
    <col min="11780" max="11780" width="7.42578125" style="382" bestFit="1" customWidth="1"/>
    <col min="11781" max="11781" width="13.85546875" style="382" bestFit="1" customWidth="1"/>
    <col min="11782" max="11782" width="20" style="382" bestFit="1" customWidth="1"/>
    <col min="11783" max="11783" width="17.42578125" style="382" bestFit="1" customWidth="1"/>
    <col min="11784" max="11784" width="22.5703125" style="382" bestFit="1" customWidth="1"/>
    <col min="11785" max="11785" width="7.140625" style="382" customWidth="1"/>
    <col min="11786" max="11786" width="8.7109375" style="382" customWidth="1"/>
    <col min="11787" max="11787" width="7.140625" style="382" customWidth="1"/>
    <col min="11788" max="11788" width="7.42578125" style="382" customWidth="1"/>
    <col min="11789" max="11791" width="7.140625" style="382" customWidth="1"/>
    <col min="11792" max="11792" width="22.5703125" style="382" bestFit="1" customWidth="1"/>
    <col min="11793" max="11793" width="22.5703125" style="382" customWidth="1"/>
    <col min="11794" max="11794" width="19.140625" style="382" customWidth="1"/>
    <col min="11795" max="11795" width="22.7109375" style="382" bestFit="1" customWidth="1"/>
    <col min="11796" max="12032" width="9.140625" style="382"/>
    <col min="12033" max="12033" width="6.42578125" style="382" customWidth="1"/>
    <col min="12034" max="12034" width="21.28515625" style="382" customWidth="1"/>
    <col min="12035" max="12035" width="30" style="382" customWidth="1"/>
    <col min="12036" max="12036" width="7.42578125" style="382" bestFit="1" customWidth="1"/>
    <col min="12037" max="12037" width="13.85546875" style="382" bestFit="1" customWidth="1"/>
    <col min="12038" max="12038" width="20" style="382" bestFit="1" customWidth="1"/>
    <col min="12039" max="12039" width="17.42578125" style="382" bestFit="1" customWidth="1"/>
    <col min="12040" max="12040" width="22.5703125" style="382" bestFit="1" customWidth="1"/>
    <col min="12041" max="12041" width="7.140625" style="382" customWidth="1"/>
    <col min="12042" max="12042" width="8.7109375" style="382" customWidth="1"/>
    <col min="12043" max="12043" width="7.140625" style="382" customWidth="1"/>
    <col min="12044" max="12044" width="7.42578125" style="382" customWidth="1"/>
    <col min="12045" max="12047" width="7.140625" style="382" customWidth="1"/>
    <col min="12048" max="12048" width="22.5703125" style="382" bestFit="1" customWidth="1"/>
    <col min="12049" max="12049" width="22.5703125" style="382" customWidth="1"/>
    <col min="12050" max="12050" width="19.140625" style="382" customWidth="1"/>
    <col min="12051" max="12051" width="22.7109375" style="382" bestFit="1" customWidth="1"/>
    <col min="12052" max="12288" width="9.140625" style="382"/>
    <col min="12289" max="12289" width="6.42578125" style="382" customWidth="1"/>
    <col min="12290" max="12290" width="21.28515625" style="382" customWidth="1"/>
    <col min="12291" max="12291" width="30" style="382" customWidth="1"/>
    <col min="12292" max="12292" width="7.42578125" style="382" bestFit="1" customWidth="1"/>
    <col min="12293" max="12293" width="13.85546875" style="382" bestFit="1" customWidth="1"/>
    <col min="12294" max="12294" width="20" style="382" bestFit="1" customWidth="1"/>
    <col min="12295" max="12295" width="17.42578125" style="382" bestFit="1" customWidth="1"/>
    <col min="12296" max="12296" width="22.5703125" style="382" bestFit="1" customWidth="1"/>
    <col min="12297" max="12297" width="7.140625" style="382" customWidth="1"/>
    <col min="12298" max="12298" width="8.7109375" style="382" customWidth="1"/>
    <col min="12299" max="12299" width="7.140625" style="382" customWidth="1"/>
    <col min="12300" max="12300" width="7.42578125" style="382" customWidth="1"/>
    <col min="12301" max="12303" width="7.140625" style="382" customWidth="1"/>
    <col min="12304" max="12304" width="22.5703125" style="382" bestFit="1" customWidth="1"/>
    <col min="12305" max="12305" width="22.5703125" style="382" customWidth="1"/>
    <col min="12306" max="12306" width="19.140625" style="382" customWidth="1"/>
    <col min="12307" max="12307" width="22.7109375" style="382" bestFit="1" customWidth="1"/>
    <col min="12308" max="12544" width="9.140625" style="382"/>
    <col min="12545" max="12545" width="6.42578125" style="382" customWidth="1"/>
    <col min="12546" max="12546" width="21.28515625" style="382" customWidth="1"/>
    <col min="12547" max="12547" width="30" style="382" customWidth="1"/>
    <col min="12548" max="12548" width="7.42578125" style="382" bestFit="1" customWidth="1"/>
    <col min="12549" max="12549" width="13.85546875" style="382" bestFit="1" customWidth="1"/>
    <col min="12550" max="12550" width="20" style="382" bestFit="1" customWidth="1"/>
    <col min="12551" max="12551" width="17.42578125" style="382" bestFit="1" customWidth="1"/>
    <col min="12552" max="12552" width="22.5703125" style="382" bestFit="1" customWidth="1"/>
    <col min="12553" max="12553" width="7.140625" style="382" customWidth="1"/>
    <col min="12554" max="12554" width="8.7109375" style="382" customWidth="1"/>
    <col min="12555" max="12555" width="7.140625" style="382" customWidth="1"/>
    <col min="12556" max="12556" width="7.42578125" style="382" customWidth="1"/>
    <col min="12557" max="12559" width="7.140625" style="382" customWidth="1"/>
    <col min="12560" max="12560" width="22.5703125" style="382" bestFit="1" customWidth="1"/>
    <col min="12561" max="12561" width="22.5703125" style="382" customWidth="1"/>
    <col min="12562" max="12562" width="19.140625" style="382" customWidth="1"/>
    <col min="12563" max="12563" width="22.7109375" style="382" bestFit="1" customWidth="1"/>
    <col min="12564" max="12800" width="9.140625" style="382"/>
    <col min="12801" max="12801" width="6.42578125" style="382" customWidth="1"/>
    <col min="12802" max="12802" width="21.28515625" style="382" customWidth="1"/>
    <col min="12803" max="12803" width="30" style="382" customWidth="1"/>
    <col min="12804" max="12804" width="7.42578125" style="382" bestFit="1" customWidth="1"/>
    <col min="12805" max="12805" width="13.85546875" style="382" bestFit="1" customWidth="1"/>
    <col min="12806" max="12806" width="20" style="382" bestFit="1" customWidth="1"/>
    <col min="12807" max="12807" width="17.42578125" style="382" bestFit="1" customWidth="1"/>
    <col min="12808" max="12808" width="22.5703125" style="382" bestFit="1" customWidth="1"/>
    <col min="12809" max="12809" width="7.140625" style="382" customWidth="1"/>
    <col min="12810" max="12810" width="8.7109375" style="382" customWidth="1"/>
    <col min="12811" max="12811" width="7.140625" style="382" customWidth="1"/>
    <col min="12812" max="12812" width="7.42578125" style="382" customWidth="1"/>
    <col min="12813" max="12815" width="7.140625" style="382" customWidth="1"/>
    <col min="12816" max="12816" width="22.5703125" style="382" bestFit="1" customWidth="1"/>
    <col min="12817" max="12817" width="22.5703125" style="382" customWidth="1"/>
    <col min="12818" max="12818" width="19.140625" style="382" customWidth="1"/>
    <col min="12819" max="12819" width="22.7109375" style="382" bestFit="1" customWidth="1"/>
    <col min="12820" max="13056" width="9.140625" style="382"/>
    <col min="13057" max="13057" width="6.42578125" style="382" customWidth="1"/>
    <col min="13058" max="13058" width="21.28515625" style="382" customWidth="1"/>
    <col min="13059" max="13059" width="30" style="382" customWidth="1"/>
    <col min="13060" max="13060" width="7.42578125" style="382" bestFit="1" customWidth="1"/>
    <col min="13061" max="13061" width="13.85546875" style="382" bestFit="1" customWidth="1"/>
    <col min="13062" max="13062" width="20" style="382" bestFit="1" customWidth="1"/>
    <col min="13063" max="13063" width="17.42578125" style="382" bestFit="1" customWidth="1"/>
    <col min="13064" max="13064" width="22.5703125" style="382" bestFit="1" customWidth="1"/>
    <col min="13065" max="13065" width="7.140625" style="382" customWidth="1"/>
    <col min="13066" max="13066" width="8.7109375" style="382" customWidth="1"/>
    <col min="13067" max="13067" width="7.140625" style="382" customWidth="1"/>
    <col min="13068" max="13068" width="7.42578125" style="382" customWidth="1"/>
    <col min="13069" max="13071" width="7.140625" style="382" customWidth="1"/>
    <col min="13072" max="13072" width="22.5703125" style="382" bestFit="1" customWidth="1"/>
    <col min="13073" max="13073" width="22.5703125" style="382" customWidth="1"/>
    <col min="13074" max="13074" width="19.140625" style="382" customWidth="1"/>
    <col min="13075" max="13075" width="22.7109375" style="382" bestFit="1" customWidth="1"/>
    <col min="13076" max="13312" width="9.140625" style="382"/>
    <col min="13313" max="13313" width="6.42578125" style="382" customWidth="1"/>
    <col min="13314" max="13314" width="21.28515625" style="382" customWidth="1"/>
    <col min="13315" max="13315" width="30" style="382" customWidth="1"/>
    <col min="13316" max="13316" width="7.42578125" style="382" bestFit="1" customWidth="1"/>
    <col min="13317" max="13317" width="13.85546875" style="382" bestFit="1" customWidth="1"/>
    <col min="13318" max="13318" width="20" style="382" bestFit="1" customWidth="1"/>
    <col min="13319" max="13319" width="17.42578125" style="382" bestFit="1" customWidth="1"/>
    <col min="13320" max="13320" width="22.5703125" style="382" bestFit="1" customWidth="1"/>
    <col min="13321" max="13321" width="7.140625" style="382" customWidth="1"/>
    <col min="13322" max="13322" width="8.7109375" style="382" customWidth="1"/>
    <col min="13323" max="13323" width="7.140625" style="382" customWidth="1"/>
    <col min="13324" max="13324" width="7.42578125" style="382" customWidth="1"/>
    <col min="13325" max="13327" width="7.140625" style="382" customWidth="1"/>
    <col min="13328" max="13328" width="22.5703125" style="382" bestFit="1" customWidth="1"/>
    <col min="13329" max="13329" width="22.5703125" style="382" customWidth="1"/>
    <col min="13330" max="13330" width="19.140625" style="382" customWidth="1"/>
    <col min="13331" max="13331" width="22.7109375" style="382" bestFit="1" customWidth="1"/>
    <col min="13332" max="13568" width="9.140625" style="382"/>
    <col min="13569" max="13569" width="6.42578125" style="382" customWidth="1"/>
    <col min="13570" max="13570" width="21.28515625" style="382" customWidth="1"/>
    <col min="13571" max="13571" width="30" style="382" customWidth="1"/>
    <col min="13572" max="13572" width="7.42578125" style="382" bestFit="1" customWidth="1"/>
    <col min="13573" max="13573" width="13.85546875" style="382" bestFit="1" customWidth="1"/>
    <col min="13574" max="13574" width="20" style="382" bestFit="1" customWidth="1"/>
    <col min="13575" max="13575" width="17.42578125" style="382" bestFit="1" customWidth="1"/>
    <col min="13576" max="13576" width="22.5703125" style="382" bestFit="1" customWidth="1"/>
    <col min="13577" max="13577" width="7.140625" style="382" customWidth="1"/>
    <col min="13578" max="13578" width="8.7109375" style="382" customWidth="1"/>
    <col min="13579" max="13579" width="7.140625" style="382" customWidth="1"/>
    <col min="13580" max="13580" width="7.42578125" style="382" customWidth="1"/>
    <col min="13581" max="13583" width="7.140625" style="382" customWidth="1"/>
    <col min="13584" max="13584" width="22.5703125" style="382" bestFit="1" customWidth="1"/>
    <col min="13585" max="13585" width="22.5703125" style="382" customWidth="1"/>
    <col min="13586" max="13586" width="19.140625" style="382" customWidth="1"/>
    <col min="13587" max="13587" width="22.7109375" style="382" bestFit="1" customWidth="1"/>
    <col min="13588" max="13824" width="9.140625" style="382"/>
    <col min="13825" max="13825" width="6.42578125" style="382" customWidth="1"/>
    <col min="13826" max="13826" width="21.28515625" style="382" customWidth="1"/>
    <col min="13827" max="13827" width="30" style="382" customWidth="1"/>
    <col min="13828" max="13828" width="7.42578125" style="382" bestFit="1" customWidth="1"/>
    <col min="13829" max="13829" width="13.85546875" style="382" bestFit="1" customWidth="1"/>
    <col min="13830" max="13830" width="20" style="382" bestFit="1" customWidth="1"/>
    <col min="13831" max="13831" width="17.42578125" style="382" bestFit="1" customWidth="1"/>
    <col min="13832" max="13832" width="22.5703125" style="382" bestFit="1" customWidth="1"/>
    <col min="13833" max="13833" width="7.140625" style="382" customWidth="1"/>
    <col min="13834" max="13834" width="8.7109375" style="382" customWidth="1"/>
    <col min="13835" max="13835" width="7.140625" style="382" customWidth="1"/>
    <col min="13836" max="13836" width="7.42578125" style="382" customWidth="1"/>
    <col min="13837" max="13839" width="7.140625" style="382" customWidth="1"/>
    <col min="13840" max="13840" width="22.5703125" style="382" bestFit="1" customWidth="1"/>
    <col min="13841" max="13841" width="22.5703125" style="382" customWidth="1"/>
    <col min="13842" max="13842" width="19.140625" style="382" customWidth="1"/>
    <col min="13843" max="13843" width="22.7109375" style="382" bestFit="1" customWidth="1"/>
    <col min="13844" max="14080" width="9.140625" style="382"/>
    <col min="14081" max="14081" width="6.42578125" style="382" customWidth="1"/>
    <col min="14082" max="14082" width="21.28515625" style="382" customWidth="1"/>
    <col min="14083" max="14083" width="30" style="382" customWidth="1"/>
    <col min="14084" max="14084" width="7.42578125" style="382" bestFit="1" customWidth="1"/>
    <col min="14085" max="14085" width="13.85546875" style="382" bestFit="1" customWidth="1"/>
    <col min="14086" max="14086" width="20" style="382" bestFit="1" customWidth="1"/>
    <col min="14087" max="14087" width="17.42578125" style="382" bestFit="1" customWidth="1"/>
    <col min="14088" max="14088" width="22.5703125" style="382" bestFit="1" customWidth="1"/>
    <col min="14089" max="14089" width="7.140625" style="382" customWidth="1"/>
    <col min="14090" max="14090" width="8.7109375" style="382" customWidth="1"/>
    <col min="14091" max="14091" width="7.140625" style="382" customWidth="1"/>
    <col min="14092" max="14092" width="7.42578125" style="382" customWidth="1"/>
    <col min="14093" max="14095" width="7.140625" style="382" customWidth="1"/>
    <col min="14096" max="14096" width="22.5703125" style="382" bestFit="1" customWidth="1"/>
    <col min="14097" max="14097" width="22.5703125" style="382" customWidth="1"/>
    <col min="14098" max="14098" width="19.140625" style="382" customWidth="1"/>
    <col min="14099" max="14099" width="22.7109375" style="382" bestFit="1" customWidth="1"/>
    <col min="14100" max="14336" width="9.140625" style="382"/>
    <col min="14337" max="14337" width="6.42578125" style="382" customWidth="1"/>
    <col min="14338" max="14338" width="21.28515625" style="382" customWidth="1"/>
    <col min="14339" max="14339" width="30" style="382" customWidth="1"/>
    <col min="14340" max="14340" width="7.42578125" style="382" bestFit="1" customWidth="1"/>
    <col min="14341" max="14341" width="13.85546875" style="382" bestFit="1" customWidth="1"/>
    <col min="14342" max="14342" width="20" style="382" bestFit="1" customWidth="1"/>
    <col min="14343" max="14343" width="17.42578125" style="382" bestFit="1" customWidth="1"/>
    <col min="14344" max="14344" width="22.5703125" style="382" bestFit="1" customWidth="1"/>
    <col min="14345" max="14345" width="7.140625" style="382" customWidth="1"/>
    <col min="14346" max="14346" width="8.7109375" style="382" customWidth="1"/>
    <col min="14347" max="14347" width="7.140625" style="382" customWidth="1"/>
    <col min="14348" max="14348" width="7.42578125" style="382" customWidth="1"/>
    <col min="14349" max="14351" width="7.140625" style="382" customWidth="1"/>
    <col min="14352" max="14352" width="22.5703125" style="382" bestFit="1" customWidth="1"/>
    <col min="14353" max="14353" width="22.5703125" style="382" customWidth="1"/>
    <col min="14354" max="14354" width="19.140625" style="382" customWidth="1"/>
    <col min="14355" max="14355" width="22.7109375" style="382" bestFit="1" customWidth="1"/>
    <col min="14356" max="14592" width="9.140625" style="382"/>
    <col min="14593" max="14593" width="6.42578125" style="382" customWidth="1"/>
    <col min="14594" max="14594" width="21.28515625" style="382" customWidth="1"/>
    <col min="14595" max="14595" width="30" style="382" customWidth="1"/>
    <col min="14596" max="14596" width="7.42578125" style="382" bestFit="1" customWidth="1"/>
    <col min="14597" max="14597" width="13.85546875" style="382" bestFit="1" customWidth="1"/>
    <col min="14598" max="14598" width="20" style="382" bestFit="1" customWidth="1"/>
    <col min="14599" max="14599" width="17.42578125" style="382" bestFit="1" customWidth="1"/>
    <col min="14600" max="14600" width="22.5703125" style="382" bestFit="1" customWidth="1"/>
    <col min="14601" max="14601" width="7.140625" style="382" customWidth="1"/>
    <col min="14602" max="14602" width="8.7109375" style="382" customWidth="1"/>
    <col min="14603" max="14603" width="7.140625" style="382" customWidth="1"/>
    <col min="14604" max="14604" width="7.42578125" style="382" customWidth="1"/>
    <col min="14605" max="14607" width="7.140625" style="382" customWidth="1"/>
    <col min="14608" max="14608" width="22.5703125" style="382" bestFit="1" customWidth="1"/>
    <col min="14609" max="14609" width="22.5703125" style="382" customWidth="1"/>
    <col min="14610" max="14610" width="19.140625" style="382" customWidth="1"/>
    <col min="14611" max="14611" width="22.7109375" style="382" bestFit="1" customWidth="1"/>
    <col min="14612" max="14848" width="9.140625" style="382"/>
    <col min="14849" max="14849" width="6.42578125" style="382" customWidth="1"/>
    <col min="14850" max="14850" width="21.28515625" style="382" customWidth="1"/>
    <col min="14851" max="14851" width="30" style="382" customWidth="1"/>
    <col min="14852" max="14852" width="7.42578125" style="382" bestFit="1" customWidth="1"/>
    <col min="14853" max="14853" width="13.85546875" style="382" bestFit="1" customWidth="1"/>
    <col min="14854" max="14854" width="20" style="382" bestFit="1" customWidth="1"/>
    <col min="14855" max="14855" width="17.42578125" style="382" bestFit="1" customWidth="1"/>
    <col min="14856" max="14856" width="22.5703125" style="382" bestFit="1" customWidth="1"/>
    <col min="14857" max="14857" width="7.140625" style="382" customWidth="1"/>
    <col min="14858" max="14858" width="8.7109375" style="382" customWidth="1"/>
    <col min="14859" max="14859" width="7.140625" style="382" customWidth="1"/>
    <col min="14860" max="14860" width="7.42578125" style="382" customWidth="1"/>
    <col min="14861" max="14863" width="7.140625" style="382" customWidth="1"/>
    <col min="14864" max="14864" width="22.5703125" style="382" bestFit="1" customWidth="1"/>
    <col min="14865" max="14865" width="22.5703125" style="382" customWidth="1"/>
    <col min="14866" max="14866" width="19.140625" style="382" customWidth="1"/>
    <col min="14867" max="14867" width="22.7109375" style="382" bestFit="1" customWidth="1"/>
    <col min="14868" max="15104" width="9.140625" style="382"/>
    <col min="15105" max="15105" width="6.42578125" style="382" customWidth="1"/>
    <col min="15106" max="15106" width="21.28515625" style="382" customWidth="1"/>
    <col min="15107" max="15107" width="30" style="382" customWidth="1"/>
    <col min="15108" max="15108" width="7.42578125" style="382" bestFit="1" customWidth="1"/>
    <col min="15109" max="15109" width="13.85546875" style="382" bestFit="1" customWidth="1"/>
    <col min="15110" max="15110" width="20" style="382" bestFit="1" customWidth="1"/>
    <col min="15111" max="15111" width="17.42578125" style="382" bestFit="1" customWidth="1"/>
    <col min="15112" max="15112" width="22.5703125" style="382" bestFit="1" customWidth="1"/>
    <col min="15113" max="15113" width="7.140625" style="382" customWidth="1"/>
    <col min="15114" max="15114" width="8.7109375" style="382" customWidth="1"/>
    <col min="15115" max="15115" width="7.140625" style="382" customWidth="1"/>
    <col min="15116" max="15116" width="7.42578125" style="382" customWidth="1"/>
    <col min="15117" max="15119" width="7.140625" style="382" customWidth="1"/>
    <col min="15120" max="15120" width="22.5703125" style="382" bestFit="1" customWidth="1"/>
    <col min="15121" max="15121" width="22.5703125" style="382" customWidth="1"/>
    <col min="15122" max="15122" width="19.140625" style="382" customWidth="1"/>
    <col min="15123" max="15123" width="22.7109375" style="382" bestFit="1" customWidth="1"/>
    <col min="15124" max="15360" width="9.140625" style="382"/>
    <col min="15361" max="15361" width="6.42578125" style="382" customWidth="1"/>
    <col min="15362" max="15362" width="21.28515625" style="382" customWidth="1"/>
    <col min="15363" max="15363" width="30" style="382" customWidth="1"/>
    <col min="15364" max="15364" width="7.42578125" style="382" bestFit="1" customWidth="1"/>
    <col min="15365" max="15365" width="13.85546875" style="382" bestFit="1" customWidth="1"/>
    <col min="15366" max="15366" width="20" style="382" bestFit="1" customWidth="1"/>
    <col min="15367" max="15367" width="17.42578125" style="382" bestFit="1" customWidth="1"/>
    <col min="15368" max="15368" width="22.5703125" style="382" bestFit="1" customWidth="1"/>
    <col min="15369" max="15369" width="7.140625" style="382" customWidth="1"/>
    <col min="15370" max="15370" width="8.7109375" style="382" customWidth="1"/>
    <col min="15371" max="15371" width="7.140625" style="382" customWidth="1"/>
    <col min="15372" max="15372" width="7.42578125" style="382" customWidth="1"/>
    <col min="15373" max="15375" width="7.140625" style="382" customWidth="1"/>
    <col min="15376" max="15376" width="22.5703125" style="382" bestFit="1" customWidth="1"/>
    <col min="15377" max="15377" width="22.5703125" style="382" customWidth="1"/>
    <col min="15378" max="15378" width="19.140625" style="382" customWidth="1"/>
    <col min="15379" max="15379" width="22.7109375" style="382" bestFit="1" customWidth="1"/>
    <col min="15380" max="15616" width="9.140625" style="382"/>
    <col min="15617" max="15617" width="6.42578125" style="382" customWidth="1"/>
    <col min="15618" max="15618" width="21.28515625" style="382" customWidth="1"/>
    <col min="15619" max="15619" width="30" style="382" customWidth="1"/>
    <col min="15620" max="15620" width="7.42578125" style="382" bestFit="1" customWidth="1"/>
    <col min="15621" max="15621" width="13.85546875" style="382" bestFit="1" customWidth="1"/>
    <col min="15622" max="15622" width="20" style="382" bestFit="1" customWidth="1"/>
    <col min="15623" max="15623" width="17.42578125" style="382" bestFit="1" customWidth="1"/>
    <col min="15624" max="15624" width="22.5703125" style="382" bestFit="1" customWidth="1"/>
    <col min="15625" max="15625" width="7.140625" style="382" customWidth="1"/>
    <col min="15626" max="15626" width="8.7109375" style="382" customWidth="1"/>
    <col min="15627" max="15627" width="7.140625" style="382" customWidth="1"/>
    <col min="15628" max="15628" width="7.42578125" style="382" customWidth="1"/>
    <col min="15629" max="15631" width="7.140625" style="382" customWidth="1"/>
    <col min="15632" max="15632" width="22.5703125" style="382" bestFit="1" customWidth="1"/>
    <col min="15633" max="15633" width="22.5703125" style="382" customWidth="1"/>
    <col min="15634" max="15634" width="19.140625" style="382" customWidth="1"/>
    <col min="15635" max="15635" width="22.7109375" style="382" bestFit="1" customWidth="1"/>
    <col min="15636" max="15872" width="9.140625" style="382"/>
    <col min="15873" max="15873" width="6.42578125" style="382" customWidth="1"/>
    <col min="15874" max="15874" width="21.28515625" style="382" customWidth="1"/>
    <col min="15875" max="15875" width="30" style="382" customWidth="1"/>
    <col min="15876" max="15876" width="7.42578125" style="382" bestFit="1" customWidth="1"/>
    <col min="15877" max="15877" width="13.85546875" style="382" bestFit="1" customWidth="1"/>
    <col min="15878" max="15878" width="20" style="382" bestFit="1" customWidth="1"/>
    <col min="15879" max="15879" width="17.42578125" style="382" bestFit="1" customWidth="1"/>
    <col min="15880" max="15880" width="22.5703125" style="382" bestFit="1" customWidth="1"/>
    <col min="15881" max="15881" width="7.140625" style="382" customWidth="1"/>
    <col min="15882" max="15882" width="8.7109375" style="382" customWidth="1"/>
    <col min="15883" max="15883" width="7.140625" style="382" customWidth="1"/>
    <col min="15884" max="15884" width="7.42578125" style="382" customWidth="1"/>
    <col min="15885" max="15887" width="7.140625" style="382" customWidth="1"/>
    <col min="15888" max="15888" width="22.5703125" style="382" bestFit="1" customWidth="1"/>
    <col min="15889" max="15889" width="22.5703125" style="382" customWidth="1"/>
    <col min="15890" max="15890" width="19.140625" style="382" customWidth="1"/>
    <col min="15891" max="15891" width="22.7109375" style="382" bestFit="1" customWidth="1"/>
    <col min="15892" max="16128" width="9.140625" style="382"/>
    <col min="16129" max="16129" width="6.42578125" style="382" customWidth="1"/>
    <col min="16130" max="16130" width="21.28515625" style="382" customWidth="1"/>
    <col min="16131" max="16131" width="30" style="382" customWidth="1"/>
    <col min="16132" max="16132" width="7.42578125" style="382" bestFit="1" customWidth="1"/>
    <col min="16133" max="16133" width="13.85546875" style="382" bestFit="1" customWidth="1"/>
    <col min="16134" max="16134" width="20" style="382" bestFit="1" customWidth="1"/>
    <col min="16135" max="16135" width="17.42578125" style="382" bestFit="1" customWidth="1"/>
    <col min="16136" max="16136" width="22.5703125" style="382" bestFit="1" customWidth="1"/>
    <col min="16137" max="16137" width="7.140625" style="382" customWidth="1"/>
    <col min="16138" max="16138" width="8.7109375" style="382" customWidth="1"/>
    <col min="16139" max="16139" width="7.140625" style="382" customWidth="1"/>
    <col min="16140" max="16140" width="7.42578125" style="382" customWidth="1"/>
    <col min="16141" max="16143" width="7.140625" style="382" customWidth="1"/>
    <col min="16144" max="16144" width="22.5703125" style="382" bestFit="1" customWidth="1"/>
    <col min="16145" max="16145" width="22.5703125" style="382" customWidth="1"/>
    <col min="16146" max="16146" width="19.140625" style="382" customWidth="1"/>
    <col min="16147" max="16147" width="22.7109375" style="382" bestFit="1" customWidth="1"/>
    <col min="16148" max="16384" width="9.140625" style="382"/>
  </cols>
  <sheetData>
    <row r="1" spans="1:19" s="448" customFormat="1" ht="23.25" x14ac:dyDescent="0.35">
      <c r="B1" s="499"/>
      <c r="C1" s="499"/>
      <c r="E1" s="586"/>
      <c r="F1" s="587"/>
      <c r="G1" s="501"/>
      <c r="H1" s="588"/>
      <c r="I1" s="589"/>
      <c r="J1" s="589"/>
      <c r="K1" s="589"/>
      <c r="L1" s="589"/>
      <c r="M1" s="589"/>
      <c r="N1" s="589"/>
      <c r="O1" s="589"/>
      <c r="P1" s="1678" t="s">
        <v>10339</v>
      </c>
      <c r="Q1" s="1678"/>
      <c r="R1" s="1678"/>
    </row>
    <row r="2" spans="1:19" s="448" customFormat="1" ht="24.75" customHeight="1" x14ac:dyDescent="0.3">
      <c r="A2" s="1382" t="s">
        <v>0</v>
      </c>
      <c r="B2" s="1382"/>
      <c r="C2" s="1382"/>
      <c r="D2" s="1382"/>
      <c r="E2" s="1382"/>
      <c r="F2" s="590"/>
      <c r="G2" s="591"/>
      <c r="H2" s="592"/>
      <c r="I2" s="593"/>
      <c r="J2" s="1597" t="s">
        <v>1</v>
      </c>
      <c r="K2" s="1597"/>
      <c r="L2" s="1597"/>
      <c r="M2" s="1597"/>
      <c r="N2" s="1597"/>
      <c r="O2" s="1597"/>
      <c r="P2" s="1597"/>
      <c r="Q2" s="1597"/>
    </row>
    <row r="3" spans="1:19" s="448" customFormat="1" ht="24.75" customHeight="1" x14ac:dyDescent="0.3">
      <c r="A3" s="1384" t="s">
        <v>2</v>
      </c>
      <c r="B3" s="1384"/>
      <c r="C3" s="1384"/>
      <c r="D3" s="1384"/>
      <c r="E3" s="1384"/>
      <c r="F3" s="590"/>
      <c r="G3" s="594"/>
      <c r="H3" s="595"/>
      <c r="I3" s="596"/>
      <c r="J3" s="1597" t="s">
        <v>10340</v>
      </c>
      <c r="K3" s="1597"/>
      <c r="L3" s="1597"/>
      <c r="M3" s="1597"/>
      <c r="N3" s="1597"/>
      <c r="O3" s="1597"/>
      <c r="P3" s="1597"/>
      <c r="Q3" s="1597"/>
    </row>
    <row r="4" spans="1:19" ht="40.5" customHeight="1" x14ac:dyDescent="0.25">
      <c r="A4" s="1430" t="s">
        <v>10341</v>
      </c>
      <c r="B4" s="1430"/>
      <c r="C4" s="1430"/>
      <c r="D4" s="1430"/>
      <c r="E4" s="1430"/>
      <c r="F4" s="1430"/>
      <c r="G4" s="1430"/>
      <c r="H4" s="1430"/>
      <c r="I4" s="1430"/>
      <c r="J4" s="1430"/>
      <c r="K4" s="1430"/>
      <c r="L4" s="1430"/>
      <c r="M4" s="1430"/>
      <c r="N4" s="1430"/>
      <c r="O4" s="1430"/>
      <c r="P4" s="1430"/>
      <c r="Q4" s="1430"/>
      <c r="R4" s="1430"/>
    </row>
    <row r="5" spans="1:19" ht="22.9" customHeight="1" x14ac:dyDescent="0.25">
      <c r="A5" s="1658" t="s">
        <v>10253</v>
      </c>
      <c r="B5" s="1658"/>
      <c r="C5" s="1658"/>
      <c r="D5" s="1658"/>
      <c r="E5" s="1658"/>
      <c r="F5" s="1658"/>
      <c r="G5" s="1658"/>
      <c r="H5" s="1658"/>
      <c r="I5" s="1658"/>
      <c r="J5" s="1658"/>
      <c r="K5" s="1658"/>
      <c r="L5" s="1658"/>
      <c r="M5" s="1658"/>
      <c r="N5" s="1658"/>
      <c r="O5" s="1658"/>
      <c r="P5" s="1658"/>
      <c r="Q5" s="1658"/>
      <c r="R5" s="1658"/>
    </row>
    <row r="6" spans="1:19" s="534" customFormat="1" ht="26.25" customHeight="1" x14ac:dyDescent="0.25">
      <c r="A6" s="1658"/>
      <c r="B6" s="1658"/>
      <c r="C6" s="1658"/>
      <c r="D6" s="1658"/>
      <c r="E6" s="1658"/>
      <c r="F6" s="1658"/>
      <c r="G6" s="1658"/>
      <c r="H6" s="1658"/>
      <c r="I6" s="1658"/>
      <c r="J6" s="1658"/>
      <c r="K6" s="1658"/>
      <c r="L6" s="1658"/>
      <c r="M6" s="1658"/>
      <c r="N6" s="1658"/>
      <c r="O6" s="1658"/>
      <c r="P6" s="1658"/>
      <c r="Q6" s="1658"/>
      <c r="R6" s="1658"/>
    </row>
    <row r="7" spans="1:19" ht="23.25" x14ac:dyDescent="0.25">
      <c r="A7" s="1679"/>
      <c r="B7" s="1679"/>
      <c r="C7" s="1679"/>
      <c r="D7" s="384"/>
      <c r="E7" s="597"/>
      <c r="F7" s="391"/>
      <c r="G7" s="521"/>
      <c r="H7" s="598"/>
      <c r="I7" s="599"/>
      <c r="J7" s="599"/>
      <c r="K7" s="599"/>
      <c r="L7" s="599"/>
      <c r="M7" s="599"/>
      <c r="N7" s="599"/>
      <c r="O7" s="599"/>
      <c r="P7" s="522"/>
      <c r="Q7" s="1680" t="s">
        <v>10254</v>
      </c>
      <c r="R7" s="1680"/>
    </row>
    <row r="8" spans="1:19" s="448" customFormat="1" ht="71.25" customHeight="1" x14ac:dyDescent="0.3">
      <c r="A8" s="1681" t="s">
        <v>25</v>
      </c>
      <c r="B8" s="1681" t="s">
        <v>10256</v>
      </c>
      <c r="C8" s="1681" t="s">
        <v>10342</v>
      </c>
      <c r="D8" s="1681" t="s">
        <v>10343</v>
      </c>
      <c r="E8" s="1681" t="s">
        <v>10344</v>
      </c>
      <c r="F8" s="1682"/>
      <c r="G8" s="1681" t="s">
        <v>10345</v>
      </c>
      <c r="H8" s="1681"/>
      <c r="I8" s="1681"/>
      <c r="J8" s="1683" t="s">
        <v>10346</v>
      </c>
      <c r="K8" s="1683" t="s">
        <v>10347</v>
      </c>
      <c r="L8" s="1683" t="s">
        <v>10348</v>
      </c>
      <c r="M8" s="1683" t="s">
        <v>10349</v>
      </c>
      <c r="N8" s="1683" t="s">
        <v>10350</v>
      </c>
      <c r="O8" s="1683" t="s">
        <v>10351</v>
      </c>
      <c r="P8" s="1630" t="s">
        <v>10352</v>
      </c>
      <c r="Q8" s="1630" t="s">
        <v>10353</v>
      </c>
      <c r="R8" s="1630" t="s">
        <v>10307</v>
      </c>
    </row>
    <row r="9" spans="1:19" s="448" customFormat="1" ht="18.75" customHeight="1" x14ac:dyDescent="0.3">
      <c r="A9" s="1681"/>
      <c r="B9" s="1681"/>
      <c r="C9" s="1681"/>
      <c r="D9" s="1681"/>
      <c r="E9" s="1685" t="s">
        <v>10354</v>
      </c>
      <c r="F9" s="1686" t="s">
        <v>10355</v>
      </c>
      <c r="G9" s="1619" t="s">
        <v>10356</v>
      </c>
      <c r="H9" s="1687" t="s">
        <v>10357</v>
      </c>
      <c r="I9" s="1683" t="s">
        <v>10358</v>
      </c>
      <c r="J9" s="1683"/>
      <c r="K9" s="1683"/>
      <c r="L9" s="1683"/>
      <c r="M9" s="1683"/>
      <c r="N9" s="1683"/>
      <c r="O9" s="1683"/>
      <c r="P9" s="1630"/>
      <c r="Q9" s="1684"/>
      <c r="R9" s="1684"/>
    </row>
    <row r="10" spans="1:19" s="448" customFormat="1" ht="211.5" customHeight="1" x14ac:dyDescent="0.3">
      <c r="A10" s="1681"/>
      <c r="B10" s="1681"/>
      <c r="C10" s="1681"/>
      <c r="D10" s="1681"/>
      <c r="E10" s="1685"/>
      <c r="F10" s="1686"/>
      <c r="G10" s="1619"/>
      <c r="H10" s="1687"/>
      <c r="I10" s="1683"/>
      <c r="J10" s="1683"/>
      <c r="K10" s="1683"/>
      <c r="L10" s="1683"/>
      <c r="M10" s="1683"/>
      <c r="N10" s="1683" t="s">
        <v>10350</v>
      </c>
      <c r="O10" s="1683" t="s">
        <v>10351</v>
      </c>
      <c r="P10" s="1630"/>
      <c r="Q10" s="1684"/>
      <c r="R10" s="1684"/>
    </row>
    <row r="11" spans="1:19" s="603" customFormat="1" ht="34.5" customHeight="1" x14ac:dyDescent="0.3">
      <c r="A11" s="600">
        <v>1</v>
      </c>
      <c r="B11" s="600">
        <v>2</v>
      </c>
      <c r="C11" s="600">
        <v>3</v>
      </c>
      <c r="D11" s="600">
        <v>4</v>
      </c>
      <c r="E11" s="600">
        <v>5</v>
      </c>
      <c r="F11" s="600">
        <v>6</v>
      </c>
      <c r="G11" s="600">
        <v>7</v>
      </c>
      <c r="H11" s="601">
        <v>8</v>
      </c>
      <c r="I11" s="602">
        <v>9</v>
      </c>
      <c r="J11" s="602">
        <v>10</v>
      </c>
      <c r="K11" s="602">
        <v>11</v>
      </c>
      <c r="L11" s="602">
        <v>12</v>
      </c>
      <c r="M11" s="602">
        <v>13</v>
      </c>
      <c r="N11" s="602">
        <v>14</v>
      </c>
      <c r="O11" s="602">
        <v>15</v>
      </c>
      <c r="P11" s="600">
        <v>16</v>
      </c>
      <c r="Q11" s="600">
        <v>17</v>
      </c>
      <c r="R11" s="600">
        <v>18</v>
      </c>
    </row>
    <row r="12" spans="1:19" s="448" customFormat="1" ht="67.150000000000006" customHeight="1" x14ac:dyDescent="0.3">
      <c r="A12" s="604">
        <v>1</v>
      </c>
      <c r="B12" s="605" t="str">
        <f>'[3]1. Nguyễn Thị Việt Trinh'!E8</f>
        <v>Bà Nguyễn Thị Việt Trinh</v>
      </c>
      <c r="C12" s="605" t="str">
        <f>'[3]1. Nguyễn Thị Việt Trinh'!E10</f>
        <v>Ấp Xuân Tâm 6, xã Xuân Hoà, thành phố Đồng Nai</v>
      </c>
      <c r="D12" s="606">
        <v>0</v>
      </c>
      <c r="E12" s="607" t="str">
        <f>'[3]1. Nguyễn Thị Việt Trinh'!B27</f>
        <v>dưới 30%</v>
      </c>
      <c r="F12" s="608">
        <f>'[3]1. Nguyễn Thị Việt Trinh'!J27</f>
        <v>1800000</v>
      </c>
      <c r="G12" s="609">
        <f>'[3]1. Nguyễn Thị Việt Trinh'!H24</f>
        <v>2107.6999999999998</v>
      </c>
      <c r="H12" s="610">
        <f>'[3]1. Nguyễn Thị Việt Trinh'!J24</f>
        <v>502686450</v>
      </c>
      <c r="I12" s="611">
        <v>0</v>
      </c>
      <c r="J12" s="611">
        <v>0</v>
      </c>
      <c r="K12" s="611">
        <v>0</v>
      </c>
      <c r="L12" s="611">
        <v>0</v>
      </c>
      <c r="M12" s="611">
        <v>0</v>
      </c>
      <c r="N12" s="611">
        <v>0</v>
      </c>
      <c r="O12" s="611">
        <v>0</v>
      </c>
      <c r="P12" s="612">
        <f>F12+H12+J12</f>
        <v>504486450</v>
      </c>
      <c r="Q12" s="613">
        <f>'[3]1. Nguyễn Thị Việt Trinh'!J42</f>
        <v>20000000</v>
      </c>
      <c r="R12" s="614"/>
      <c r="S12" s="501"/>
    </row>
    <row r="13" spans="1:19" s="448" customFormat="1" ht="109.9" customHeight="1" x14ac:dyDescent="0.3">
      <c r="A13" s="604">
        <v>2</v>
      </c>
      <c r="B13" s="605" t="str">
        <f>'[3]2. Mạc Thiện Nghĩa'!E8</f>
        <v>Hộ Bà Phạm Thị Phượng và Ông Mạc Thiện Nghĩa</v>
      </c>
      <c r="C13" s="605" t="str">
        <f>'[3]2. Mạc Thiện Nghĩa'!E10</f>
        <v>Ấp Xuân Tâm 6, xã Xuân Hoà, thành phố Đồng Nai</v>
      </c>
      <c r="D13" s="606">
        <v>0</v>
      </c>
      <c r="E13" s="607" t="str">
        <f>'[3]2. Mạc Thiện Nghĩa'!B30</f>
        <v>dưới 30%</v>
      </c>
      <c r="F13" s="608">
        <f>'[3]2. Mạc Thiện Nghĩa'!J30</f>
        <v>1800000</v>
      </c>
      <c r="G13" s="609">
        <f>'[3]2. Mạc Thiện Nghĩa'!H27</f>
        <v>727.65</v>
      </c>
      <c r="H13" s="610">
        <f>'[3]2. Mạc Thiện Nghĩa'!J27</f>
        <v>173544525</v>
      </c>
      <c r="I13" s="611">
        <v>0</v>
      </c>
      <c r="J13" s="611">
        <v>0</v>
      </c>
      <c r="K13" s="611">
        <v>0</v>
      </c>
      <c r="L13" s="611">
        <v>0</v>
      </c>
      <c r="M13" s="611">
        <v>0</v>
      </c>
      <c r="N13" s="611">
        <v>0</v>
      </c>
      <c r="O13" s="611">
        <v>0</v>
      </c>
      <c r="P13" s="612">
        <f t="shared" ref="P13:P76" si="0">F13+H13+J13</f>
        <v>175344525</v>
      </c>
      <c r="Q13" s="613">
        <f>'[3]2. Mạc Thiện Nghĩa'!J51</f>
        <v>16000000</v>
      </c>
      <c r="R13" s="614"/>
      <c r="S13" s="501"/>
    </row>
    <row r="14" spans="1:19" s="448" customFormat="1" ht="179.45" customHeight="1" x14ac:dyDescent="0.3">
      <c r="A14" s="604">
        <v>3</v>
      </c>
      <c r="B14" s="605" t="str">
        <f>'[3]3. Hoàng Bảo Lâm'!E8</f>
        <v>Ông Hoàng Bảo Lâm nhận thừa kế quyền sử dụng đất của ông Hoàng Nầy và bà Bùi Thị Cúc</v>
      </c>
      <c r="C14" s="605" t="str">
        <f>'[3]3. Hoàng Bảo Lâm'!E10</f>
        <v>Ấp Xuân Tâm 6, xã Xuân Hoà, thành phố Đồng Nai</v>
      </c>
      <c r="D14" s="606">
        <v>0</v>
      </c>
      <c r="E14" s="607" t="str">
        <f>'[3]3. Hoàng Bảo Lâm'!B32</f>
        <v>trên 30%</v>
      </c>
      <c r="F14" s="608">
        <f>'[3]3. Hoàng Bảo Lâm'!J32</f>
        <v>3600000</v>
      </c>
      <c r="G14" s="609">
        <f>'[3]3. Hoàng Bảo Lâm'!H29</f>
        <v>3914.8</v>
      </c>
      <c r="H14" s="610">
        <f>'[3]3. Hoàng Bảo Lâm'!J29</f>
        <v>933679800</v>
      </c>
      <c r="I14" s="611">
        <v>0</v>
      </c>
      <c r="J14" s="611">
        <v>0</v>
      </c>
      <c r="K14" s="611">
        <v>0</v>
      </c>
      <c r="L14" s="611">
        <v>0</v>
      </c>
      <c r="M14" s="611">
        <v>0</v>
      </c>
      <c r="N14" s="611">
        <v>0</v>
      </c>
      <c r="O14" s="611">
        <v>0</v>
      </c>
      <c r="P14" s="612">
        <f t="shared" si="0"/>
        <v>937279800</v>
      </c>
      <c r="Q14" s="613">
        <f>'[3]3. Hoàng Bảo Lâm'!J59</f>
        <v>20000000</v>
      </c>
      <c r="R14" s="614"/>
      <c r="S14" s="501"/>
    </row>
    <row r="15" spans="1:19" s="448" customFormat="1" ht="89.25" customHeight="1" x14ac:dyDescent="0.3">
      <c r="A15" s="604">
        <v>4</v>
      </c>
      <c r="B15" s="605" t="str">
        <f>'[3]4. Hồ Thị Chí'!E8</f>
        <v>Bà Hồ Thị Chí</v>
      </c>
      <c r="C15" s="605" t="str">
        <f>'[3]4. Hồ Thị Chí'!E10</f>
        <v>Ấp Xuân Tâm 6, xã Xuân Hoà, thành phố Đồng Nai</v>
      </c>
      <c r="D15" s="606">
        <v>0</v>
      </c>
      <c r="E15" s="607" t="str">
        <f>'[3]4. Hồ Thị Chí'!B27</f>
        <v>dưới 30%</v>
      </c>
      <c r="F15" s="608">
        <f>'[3]4. Hồ Thị Chí'!J27</f>
        <v>1800000</v>
      </c>
      <c r="G15" s="609">
        <f>'[3]4. Hồ Thị Chí'!H24</f>
        <v>143</v>
      </c>
      <c r="H15" s="610">
        <f>'[3]4. Hồ Thị Chí'!J24</f>
        <v>34105500</v>
      </c>
      <c r="I15" s="611">
        <v>0</v>
      </c>
      <c r="J15" s="611">
        <v>0</v>
      </c>
      <c r="K15" s="611">
        <v>0</v>
      </c>
      <c r="L15" s="611">
        <v>0</v>
      </c>
      <c r="M15" s="611">
        <v>0</v>
      </c>
      <c r="N15" s="611">
        <v>0</v>
      </c>
      <c r="O15" s="611">
        <v>0</v>
      </c>
      <c r="P15" s="612">
        <f t="shared" si="0"/>
        <v>35905500</v>
      </c>
      <c r="Q15" s="613">
        <f>'[3]4. Hồ Thị Chí'!J44</f>
        <v>8000000</v>
      </c>
      <c r="R15" s="614"/>
      <c r="S15" s="501"/>
    </row>
    <row r="16" spans="1:19" s="448" customFormat="1" ht="108" customHeight="1" x14ac:dyDescent="0.3">
      <c r="A16" s="604">
        <v>5</v>
      </c>
      <c r="B16" s="605" t="str">
        <f>'[3]5. Nguyễn Phú Kỉnh'!E8</f>
        <v>Ông Nguyễn Phú Kỉnh và bà Nguyễn Thị Thu Vân</v>
      </c>
      <c r="C16" s="605" t="str">
        <f>'[3]5. Nguyễn Phú Kỉnh'!E10</f>
        <v>Ấp Xuân Tâm 6, xã Xuân Hoà thành phố Đồng Nai</v>
      </c>
      <c r="D16" s="606">
        <v>0</v>
      </c>
      <c r="E16" s="607" t="str">
        <f>'[3]5. Nguyễn Phú Kỉnh'!B27</f>
        <v>dưới 30%</v>
      </c>
      <c r="F16" s="608">
        <f>'[3]5. Nguyễn Phú Kỉnh'!J27</f>
        <v>3600000</v>
      </c>
      <c r="G16" s="609">
        <f>'[3]5. Nguyễn Phú Kỉnh'!H24</f>
        <v>34.200000000000003</v>
      </c>
      <c r="H16" s="610">
        <f>'[3]5. Nguyễn Phú Kỉnh'!J24</f>
        <v>8156700</v>
      </c>
      <c r="I16" s="611">
        <v>0</v>
      </c>
      <c r="J16" s="611">
        <v>0</v>
      </c>
      <c r="K16" s="611">
        <v>0</v>
      </c>
      <c r="L16" s="611">
        <v>0</v>
      </c>
      <c r="M16" s="611">
        <v>0</v>
      </c>
      <c r="N16" s="611">
        <v>0</v>
      </c>
      <c r="O16" s="611">
        <v>0</v>
      </c>
      <c r="P16" s="612">
        <f t="shared" si="0"/>
        <v>11756700</v>
      </c>
      <c r="Q16" s="613">
        <f>'[3]5. Nguyễn Phú Kỉnh'!J42</f>
        <v>2000000</v>
      </c>
      <c r="R16" s="614"/>
      <c r="S16" s="501"/>
    </row>
    <row r="17" spans="1:19" s="448" customFormat="1" ht="81" customHeight="1" x14ac:dyDescent="0.3">
      <c r="A17" s="604">
        <v>6</v>
      </c>
      <c r="B17" s="605" t="str">
        <f>'[3]6. Lê Quang Thanh'!E8</f>
        <v>Ông Lê Quang Thanh</v>
      </c>
      <c r="C17" s="605" t="str">
        <f>'[3]6. Lê Quang Thanh'!E10</f>
        <v>Ấp Xuân Tâm 6, xã Xuân Hoà, thành phố Đồng Nai</v>
      </c>
      <c r="D17" s="606">
        <v>0</v>
      </c>
      <c r="E17" s="607" t="str">
        <f>'[3]6. Lê Quang Thanh'!B27</f>
        <v>dưới 30%</v>
      </c>
      <c r="F17" s="608">
        <f>'[3]6. Lê Quang Thanh'!J27</f>
        <v>1800000</v>
      </c>
      <c r="G17" s="609">
        <f>'[3]6. Lê Quang Thanh'!H24</f>
        <v>146.80000000000001</v>
      </c>
      <c r="H17" s="610">
        <f>'[3]6. Lê Quang Thanh'!J24</f>
        <v>35011800</v>
      </c>
      <c r="I17" s="611">
        <v>0</v>
      </c>
      <c r="J17" s="611">
        <v>0</v>
      </c>
      <c r="K17" s="611">
        <v>0</v>
      </c>
      <c r="L17" s="611">
        <v>0</v>
      </c>
      <c r="M17" s="611">
        <v>0</v>
      </c>
      <c r="N17" s="611">
        <v>0</v>
      </c>
      <c r="O17" s="611">
        <v>0</v>
      </c>
      <c r="P17" s="612">
        <f t="shared" si="0"/>
        <v>36811800</v>
      </c>
      <c r="Q17" s="613">
        <f>'[3]6. Lê Quang Thanh'!J43</f>
        <v>8000000</v>
      </c>
      <c r="R17" s="614"/>
      <c r="S17" s="501"/>
    </row>
    <row r="18" spans="1:19" s="448" customFormat="1" ht="96" customHeight="1" x14ac:dyDescent="0.3">
      <c r="A18" s="604">
        <v>7</v>
      </c>
      <c r="B18" s="605" t="str">
        <f>'[3]7. Cao Duy Lương'!E8</f>
        <v>Ông Cao Duy Lương và bà Nguyễn Thị Thu Cúc</v>
      </c>
      <c r="C18" s="605" t="str">
        <f>'[3]7. Cao Duy Lương'!E10</f>
        <v>Ấp Xuân Tâm 4, xã Xuân Hoà, thành phố Đồng Nai</v>
      </c>
      <c r="D18" s="606">
        <v>0</v>
      </c>
      <c r="E18" s="607" t="str">
        <f>'[3]7. Cao Duy Lương'!B32</f>
        <v>dưới 30%</v>
      </c>
      <c r="F18" s="608">
        <f>'[3]7. Cao Duy Lương'!J32</f>
        <v>1800000</v>
      </c>
      <c r="G18" s="609">
        <f>'[3]7. Cao Duy Lương'!H29</f>
        <v>2856.5</v>
      </c>
      <c r="H18" s="610">
        <f>'[3]7. Cao Duy Lương'!J29</f>
        <v>681275250</v>
      </c>
      <c r="I18" s="611">
        <v>0</v>
      </c>
      <c r="J18" s="611">
        <v>0</v>
      </c>
      <c r="K18" s="611">
        <v>0</v>
      </c>
      <c r="L18" s="611">
        <v>0</v>
      </c>
      <c r="M18" s="611">
        <v>0</v>
      </c>
      <c r="N18" s="611">
        <v>0</v>
      </c>
      <c r="O18" s="611">
        <v>0</v>
      </c>
      <c r="P18" s="612">
        <f t="shared" si="0"/>
        <v>683075250</v>
      </c>
      <c r="Q18" s="613">
        <f>'[3]7. Cao Duy Lương'!J57</f>
        <v>20000000</v>
      </c>
      <c r="R18" s="614"/>
      <c r="S18" s="501"/>
    </row>
    <row r="19" spans="1:19" s="448" customFormat="1" ht="82.15" customHeight="1" x14ac:dyDescent="0.3">
      <c r="A19" s="604">
        <v>8</v>
      </c>
      <c r="B19" s="605" t="str">
        <f>'[3]8. Nguyễn Thị Thuỷ'!E8</f>
        <v>Bà Nguyễn Thị Thuỷ và ông Lê Đình Nông</v>
      </c>
      <c r="C19" s="605" t="str">
        <f>'[3]8. Nguyễn Thị Thuỷ'!E10</f>
        <v>Ấp Xuân Tâm 6, xã Xuân Hoà, thành phố Đồng Nai</v>
      </c>
      <c r="D19" s="606">
        <v>0</v>
      </c>
      <c r="E19" s="607" t="str">
        <f>'[3]8. Nguyễn Thị Thuỷ'!B30</f>
        <v>dưới 30%</v>
      </c>
      <c r="F19" s="608">
        <f>'[3]8. Nguyễn Thị Thuỷ'!J30</f>
        <v>1800000</v>
      </c>
      <c r="G19" s="609">
        <f>'[3]8. Nguyễn Thị Thuỷ'!H27</f>
        <v>6230.3</v>
      </c>
      <c r="H19" s="610">
        <f>'[3]8. Nguyễn Thị Thuỷ'!J27</f>
        <v>1121699700</v>
      </c>
      <c r="I19" s="611">
        <v>0</v>
      </c>
      <c r="J19" s="611">
        <v>0</v>
      </c>
      <c r="K19" s="611">
        <v>0</v>
      </c>
      <c r="L19" s="611">
        <v>0</v>
      </c>
      <c r="M19" s="611">
        <v>0</v>
      </c>
      <c r="N19" s="611">
        <v>0</v>
      </c>
      <c r="O19" s="611">
        <v>0</v>
      </c>
      <c r="P19" s="612">
        <f t="shared" si="0"/>
        <v>1123499700</v>
      </c>
      <c r="Q19" s="613">
        <f>'[3]8. Nguyễn Thị Thuỷ'!J46</f>
        <v>20000000</v>
      </c>
      <c r="R19" s="614"/>
      <c r="S19" s="501"/>
    </row>
    <row r="20" spans="1:19" s="448" customFormat="1" ht="156" customHeight="1" x14ac:dyDescent="0.3">
      <c r="A20" s="604">
        <v>9</v>
      </c>
      <c r="B20" s="605" t="str">
        <f>'[3]9. Trần Thị Dung'!E8</f>
        <v>Bà Trần Thị Dung</v>
      </c>
      <c r="C20" s="605" t="str">
        <f>'[3]9. Trần Thị Dung'!E10</f>
        <v>Ấp Xuân Tâm 6, xã Xuân Hoà, thành phố Đồng Nai</v>
      </c>
      <c r="D20" s="606">
        <v>0</v>
      </c>
      <c r="E20" s="607" t="str">
        <f>'[3]9. Trần Thị Dung'!B27</f>
        <v>dưới 30%</v>
      </c>
      <c r="F20" s="608">
        <f>'[3]9. Trần Thị Dung'!J27</f>
        <v>1800000</v>
      </c>
      <c r="G20" s="609">
        <f>'[3]9. Trần Thị Dung'!H24</f>
        <v>375</v>
      </c>
      <c r="H20" s="610">
        <f>'[3]9. Trần Thị Dung'!J24</f>
        <v>89437500</v>
      </c>
      <c r="I20" s="611">
        <v>0</v>
      </c>
      <c r="J20" s="611">
        <v>0</v>
      </c>
      <c r="K20" s="611">
        <v>0</v>
      </c>
      <c r="L20" s="611">
        <v>0</v>
      </c>
      <c r="M20" s="611">
        <v>0</v>
      </c>
      <c r="N20" s="611">
        <v>0</v>
      </c>
      <c r="O20" s="611">
        <v>0</v>
      </c>
      <c r="P20" s="612">
        <f t="shared" si="0"/>
        <v>91237500</v>
      </c>
      <c r="Q20" s="613">
        <f>'[3]9. Trần Thị Dung'!J43</f>
        <v>12000000</v>
      </c>
      <c r="R20" s="614"/>
      <c r="S20" s="501"/>
    </row>
    <row r="21" spans="1:19" s="448" customFormat="1" ht="82.15" customHeight="1" x14ac:dyDescent="0.3">
      <c r="A21" s="604">
        <v>10</v>
      </c>
      <c r="B21" s="605" t="str">
        <f>'[3]10. Nguyễn Ngọc Hoà'!E8</f>
        <v>Ông Nguyễn Ngọc Hoà</v>
      </c>
      <c r="C21" s="605" t="str">
        <f>'[3]10. Nguyễn Ngọc Hoà'!E10</f>
        <v>Ấp Xuân Tâm 6, xã Xuân Hoà, thành phố Đồng Nai</v>
      </c>
      <c r="D21" s="606">
        <v>0</v>
      </c>
      <c r="E21" s="615" t="str">
        <f>'[3]10. Nguyễn Ngọc Hoà'!B30</f>
        <v>dưới 30%</v>
      </c>
      <c r="F21" s="608">
        <f>'[3]10. Nguyễn Ngọc Hoà'!J30</f>
        <v>1800000</v>
      </c>
      <c r="G21" s="609">
        <f>'[3]10. Nguyễn Ngọc Hoà'!H27</f>
        <v>1999.3</v>
      </c>
      <c r="H21" s="610">
        <f>'[3]10. Nguyễn Ngọc Hoà'!J27</f>
        <v>476833050</v>
      </c>
      <c r="I21" s="611">
        <v>0</v>
      </c>
      <c r="J21" s="611">
        <v>0</v>
      </c>
      <c r="K21" s="611">
        <v>0</v>
      </c>
      <c r="L21" s="611">
        <v>0</v>
      </c>
      <c r="M21" s="611">
        <v>0</v>
      </c>
      <c r="N21" s="611">
        <v>0</v>
      </c>
      <c r="O21" s="611">
        <v>0</v>
      </c>
      <c r="P21" s="612">
        <f t="shared" si="0"/>
        <v>478633050</v>
      </c>
      <c r="Q21" s="613">
        <f>'[3]10. Nguyễn Ngọc Hoà'!J49</f>
        <v>20000000</v>
      </c>
      <c r="R21" s="614"/>
      <c r="S21" s="501"/>
    </row>
    <row r="22" spans="1:19" s="448" customFormat="1" ht="94.9" customHeight="1" x14ac:dyDescent="0.3">
      <c r="A22" s="604">
        <v>11</v>
      </c>
      <c r="B22" s="605" t="str">
        <f>'[3]11. Nguyễn Văn Anh'!E8</f>
        <v>Ông Nguyễn Văn Anh</v>
      </c>
      <c r="C22" s="605" t="str">
        <f>'[3]11. Nguyễn Văn Anh'!E10</f>
        <v>Ấp Xuân Tâm 6, xã Xuân Hoà, thành phố Đồng Nai</v>
      </c>
      <c r="D22" s="606">
        <v>0</v>
      </c>
      <c r="E22" s="607" t="str">
        <f>'[3]11. Nguyễn Văn Anh'!B27</f>
        <v>dưới 30%</v>
      </c>
      <c r="F22" s="608">
        <f>'[3]11. Nguyễn Văn Anh'!J27</f>
        <v>1800000</v>
      </c>
      <c r="G22" s="609">
        <f>'[3]11. Nguyễn Văn Anh'!H24</f>
        <v>1614.7</v>
      </c>
      <c r="H22" s="610">
        <f>'[3]11. Nguyễn Văn Anh'!J24</f>
        <v>385105950</v>
      </c>
      <c r="I22" s="611">
        <v>0</v>
      </c>
      <c r="J22" s="611">
        <v>0</v>
      </c>
      <c r="K22" s="611">
        <v>0</v>
      </c>
      <c r="L22" s="611">
        <v>0</v>
      </c>
      <c r="M22" s="611">
        <v>0</v>
      </c>
      <c r="N22" s="611">
        <v>0</v>
      </c>
      <c r="O22" s="611">
        <v>0</v>
      </c>
      <c r="P22" s="612">
        <f t="shared" si="0"/>
        <v>386905950</v>
      </c>
      <c r="Q22" s="613">
        <f>'[3]11. Nguyễn Văn Anh'!J42</f>
        <v>20000000</v>
      </c>
      <c r="R22" s="614"/>
      <c r="S22" s="501"/>
    </row>
    <row r="23" spans="1:19" s="448" customFormat="1" ht="156" customHeight="1" x14ac:dyDescent="0.3">
      <c r="A23" s="604">
        <v>12</v>
      </c>
      <c r="B23" s="605" t="str">
        <f>'[3]12. Phạm Khánh Long'!E8</f>
        <v>Ông Phạm Khánh Long và các đồng thừa kế QSDĐ của hộ ông Phạm Văn Quát</v>
      </c>
      <c r="C23" s="605" t="str">
        <f>'[3]12. Phạm Khánh Long'!E10</f>
        <v>Ấp Xuân Tâm 6, xã Xuân Hoà, thành phố Đồng Nai</v>
      </c>
      <c r="D23" s="606">
        <v>0</v>
      </c>
      <c r="E23" s="607" t="str">
        <f>'[3]12. Phạm Khánh Long'!B27</f>
        <v>dưới 30%</v>
      </c>
      <c r="F23" s="608">
        <f>'[3]12. Phạm Khánh Long'!J27</f>
        <v>9000000</v>
      </c>
      <c r="G23" s="609">
        <f>'[3]12. Phạm Khánh Long'!H24</f>
        <v>374.5</v>
      </c>
      <c r="H23" s="610">
        <f>'[3]12. Phạm Khánh Long'!J24</f>
        <v>89318250</v>
      </c>
      <c r="I23" s="611">
        <v>0</v>
      </c>
      <c r="J23" s="611">
        <v>0</v>
      </c>
      <c r="K23" s="611">
        <v>0</v>
      </c>
      <c r="L23" s="611">
        <v>0</v>
      </c>
      <c r="M23" s="611">
        <v>0</v>
      </c>
      <c r="N23" s="611">
        <v>0</v>
      </c>
      <c r="O23" s="611">
        <v>0</v>
      </c>
      <c r="P23" s="612">
        <f t="shared" si="0"/>
        <v>98318250</v>
      </c>
      <c r="Q23" s="613">
        <f>'[3]12. Phạm Khánh Long'!J43</f>
        <v>12000000</v>
      </c>
      <c r="R23" s="614"/>
      <c r="S23" s="501"/>
    </row>
    <row r="24" spans="1:19" s="448" customFormat="1" ht="230.45" customHeight="1" x14ac:dyDescent="0.3">
      <c r="A24" s="604">
        <v>13</v>
      </c>
      <c r="B24" s="605" t="str">
        <f>'[3]13 Nguyễn Chí Tâm'!E8</f>
        <v>Ông Nguyễn Chí Tâm - tài sản xây dựng trên thửa 48 tờ 193 (Bà Đỗ Thị Lạ nhận thừa kế QSDĐ hộ ông Nguyễn Văn Vĩnh)</v>
      </c>
      <c r="C24" s="605" t="str">
        <f>'[3]13 Nguyễn Chí Tâm'!E10</f>
        <v>Ấp Xuân Tâm 6, xã Xuân Hoà, thành phố Đồng Nai</v>
      </c>
      <c r="D24" s="606">
        <v>0</v>
      </c>
      <c r="E24" s="616">
        <v>0</v>
      </c>
      <c r="F24" s="608">
        <v>0</v>
      </c>
      <c r="G24" s="609">
        <v>0</v>
      </c>
      <c r="H24" s="610">
        <v>0</v>
      </c>
      <c r="I24" s="611">
        <v>0</v>
      </c>
      <c r="J24" s="611">
        <v>0</v>
      </c>
      <c r="K24" s="611">
        <v>0</v>
      </c>
      <c r="L24" s="611">
        <v>0</v>
      </c>
      <c r="M24" s="611">
        <v>0</v>
      </c>
      <c r="N24" s="611">
        <v>0</v>
      </c>
      <c r="O24" s="611">
        <v>0</v>
      </c>
      <c r="P24" s="612">
        <f t="shared" si="0"/>
        <v>0</v>
      </c>
      <c r="Q24" s="613">
        <f>'[3]13 Nguyễn Chí Tâm'!J61</f>
        <v>20000000</v>
      </c>
      <c r="R24" s="614"/>
      <c r="S24" s="501"/>
    </row>
    <row r="25" spans="1:19" s="448" customFormat="1" ht="77.45" customHeight="1" x14ac:dyDescent="0.3">
      <c r="A25" s="604">
        <v>14</v>
      </c>
      <c r="B25" s="605" t="str">
        <f>'[3]14. Hoàng Thái Thanh'!E8</f>
        <v>Ông Hoàng Thái Thanh</v>
      </c>
      <c r="C25" s="605" t="str">
        <f>'[3]14. Hoàng Thái Thanh'!E10</f>
        <v>Ấp Xuân Tâm 6, xã Xuân Hoà, thành phố Đồng Nai</v>
      </c>
      <c r="D25" s="606">
        <v>0</v>
      </c>
      <c r="E25" s="617">
        <f>'[3]14. Hoàng Thái Thanh'!B32</f>
        <v>0.57999999999999996</v>
      </c>
      <c r="F25" s="608">
        <f>'[3]14. Hoàng Thái Thanh'!J32</f>
        <v>3600000</v>
      </c>
      <c r="G25" s="609">
        <f>'[3]14. Hoàng Thái Thanh'!H29</f>
        <v>7925</v>
      </c>
      <c r="H25" s="610">
        <f>'[3]14. Hoàng Thái Thanh'!J29</f>
        <v>2046069000</v>
      </c>
      <c r="I25" s="611">
        <v>0</v>
      </c>
      <c r="J25" s="611">
        <v>0</v>
      </c>
      <c r="K25" s="611">
        <v>0</v>
      </c>
      <c r="L25" s="611">
        <v>0</v>
      </c>
      <c r="M25" s="611">
        <v>0</v>
      </c>
      <c r="N25" s="611">
        <v>0</v>
      </c>
      <c r="O25" s="611">
        <v>0</v>
      </c>
      <c r="P25" s="612">
        <f t="shared" si="0"/>
        <v>2049669000</v>
      </c>
      <c r="Q25" s="613">
        <f>'[3]14. Hoàng Thái Thanh'!J48</f>
        <v>20000000</v>
      </c>
      <c r="R25" s="614"/>
      <c r="S25" s="501"/>
    </row>
    <row r="26" spans="1:19" s="448" customFormat="1" ht="166.9" customHeight="1" x14ac:dyDescent="0.3">
      <c r="A26" s="604">
        <v>15</v>
      </c>
      <c r="B26" s="605" t="str">
        <f>'[3]15. Nguyễn Văn Đức'!E8</f>
        <v>Ông Nguyễn Văn Đức (là người đại diện của những người thừa kế quyền sử dụng đất)</v>
      </c>
      <c r="C26" s="605" t="str">
        <f>'[3]15. Nguyễn Văn Đức'!E10</f>
        <v>Ấp Xuân Tâm 4, xã Xuân Hoà, thành phố Đồng Nai</v>
      </c>
      <c r="D26" s="606"/>
      <c r="E26" s="607" t="str">
        <f>'[3]15. Nguyễn Văn Đức'!B27</f>
        <v>trên 30%</v>
      </c>
      <c r="F26" s="608">
        <f>'[3]15. Nguyễn Văn Đức'!J27</f>
        <v>25200000</v>
      </c>
      <c r="G26" s="609">
        <f>'[3]15. Nguyễn Văn Đức'!H24</f>
        <v>52.37</v>
      </c>
      <c r="H26" s="618">
        <f>'[3]15. Nguyễn Văn Đức'!J24</f>
        <v>29850900</v>
      </c>
      <c r="I26" s="611"/>
      <c r="J26" s="611"/>
      <c r="K26" s="611"/>
      <c r="L26" s="611"/>
      <c r="M26" s="611"/>
      <c r="N26" s="611"/>
      <c r="O26" s="611"/>
      <c r="P26" s="612">
        <f t="shared" si="0"/>
        <v>55050900</v>
      </c>
      <c r="Q26" s="613">
        <f>'[3]15. Nguyễn Văn Đức'!J40</f>
        <v>16000000</v>
      </c>
      <c r="R26" s="614"/>
      <c r="S26" s="501">
        <f>Q26-'[8]M6 ktra'!P26</f>
        <v>4000000</v>
      </c>
    </row>
    <row r="27" spans="1:19" s="448" customFormat="1" ht="72" customHeight="1" x14ac:dyDescent="0.3">
      <c r="A27" s="604">
        <v>16</v>
      </c>
      <c r="B27" s="605" t="str">
        <f>'[3]16. Trần Văn Quang'!E8</f>
        <v>Ông Trần Văn Quang</v>
      </c>
      <c r="C27" s="605" t="str">
        <f>'[3]16. Trần Văn Quang'!E10</f>
        <v>Ấp Xuân Tâm 6, xã Xuân Hoà, thành phố Đồng Nai</v>
      </c>
      <c r="D27" s="606"/>
      <c r="E27" s="607" t="str">
        <f>'[3]16. Trần Văn Quang'!B32</f>
        <v>dưới 30%</v>
      </c>
      <c r="F27" s="608">
        <f>'[3]16. Trần Văn Quang'!J32</f>
        <v>1800000</v>
      </c>
      <c r="G27" s="609">
        <f>'[3]16. Trần Văn Quang'!H29</f>
        <v>269.29999999999995</v>
      </c>
      <c r="H27" s="618">
        <f>'[3]16. Trần Văn Quang'!J29</f>
        <v>66681150</v>
      </c>
      <c r="I27" s="611"/>
      <c r="J27" s="611"/>
      <c r="K27" s="611"/>
      <c r="L27" s="611"/>
      <c r="M27" s="611"/>
      <c r="N27" s="611"/>
      <c r="O27" s="611"/>
      <c r="P27" s="612">
        <f t="shared" si="0"/>
        <v>68481150</v>
      </c>
      <c r="Q27" s="613">
        <f>'[3]16. Trần Văn Quang'!J49</f>
        <v>12000000</v>
      </c>
      <c r="R27" s="614"/>
      <c r="S27" s="501">
        <f>Q27-'[8]M6 ktra'!P27</f>
        <v>0</v>
      </c>
    </row>
    <row r="28" spans="1:19" s="448" customFormat="1" ht="85.9" customHeight="1" x14ac:dyDescent="0.3">
      <c r="A28" s="604">
        <v>17</v>
      </c>
      <c r="B28" s="605" t="str">
        <f>'[3]17. Trần Văn Sang'!E8</f>
        <v>Ông Trần Văn Sang và bà Nguyễn Thị Huệ</v>
      </c>
      <c r="C28" s="605" t="str">
        <f>'[3]17. Trần Văn Sang'!E10</f>
        <v>Ấp Xuân Tâm 6, xã Xuân Hoà, thành phố Đồng Nai</v>
      </c>
      <c r="D28" s="606"/>
      <c r="E28" s="607" t="str">
        <f>'[3]17. Trần Văn Sang'!B27</f>
        <v>dưới 30%</v>
      </c>
      <c r="F28" s="608">
        <f>'[3]17. Trần Văn Sang'!J27</f>
        <v>3600000</v>
      </c>
      <c r="G28" s="609"/>
      <c r="H28" s="613"/>
      <c r="I28" s="611"/>
      <c r="J28" s="611"/>
      <c r="K28" s="611"/>
      <c r="L28" s="611"/>
      <c r="M28" s="611"/>
      <c r="N28" s="611"/>
      <c r="O28" s="611"/>
      <c r="P28" s="612">
        <f t="shared" si="0"/>
        <v>3600000</v>
      </c>
      <c r="Q28" s="613">
        <f>'[3]17. Trần Văn Sang'!J43</f>
        <v>2000000</v>
      </c>
      <c r="R28" s="614"/>
      <c r="S28" s="501"/>
    </row>
    <row r="29" spans="1:19" s="448" customFormat="1" ht="72" customHeight="1" x14ac:dyDescent="0.3">
      <c r="A29" s="604">
        <v>18</v>
      </c>
      <c r="B29" s="605" t="str">
        <f>'[3]18. Trần Thị Tấn'!E8</f>
        <v>Bà Trần Thị Tấn</v>
      </c>
      <c r="C29" s="605" t="str">
        <f>'[3]18. Trần Thị Tấn'!E10</f>
        <v>Ấp Xuân Tâm 6, xã Xuân Hoà, thành phố Đồng Nai</v>
      </c>
      <c r="D29" s="606"/>
      <c r="E29" s="607" t="str">
        <f>'[3]18. Trần Thị Tấn'!B32</f>
        <v>dưới 30%</v>
      </c>
      <c r="F29" s="608">
        <f>'[3]18. Trần Thị Tấn'!J32</f>
        <v>1800000</v>
      </c>
      <c r="G29" s="609">
        <f>'[3]18. Trần Thị Tấn'!H29</f>
        <v>1627.9</v>
      </c>
      <c r="H29" s="618">
        <f>'[3]18. Trần Thị Tấn'!J29</f>
        <v>489409050</v>
      </c>
      <c r="I29" s="611"/>
      <c r="J29" s="611"/>
      <c r="K29" s="611"/>
      <c r="L29" s="611"/>
      <c r="M29" s="611"/>
      <c r="N29" s="611"/>
      <c r="O29" s="611"/>
      <c r="P29" s="612">
        <f t="shared" si="0"/>
        <v>491209050</v>
      </c>
      <c r="Q29" s="613">
        <f>'[3]18. Trần Thị Tấn'!J54</f>
        <v>20000000</v>
      </c>
      <c r="R29" s="614"/>
      <c r="S29" s="501"/>
    </row>
    <row r="30" spans="1:19" s="448" customFormat="1" ht="131.25" customHeight="1" x14ac:dyDescent="0.3">
      <c r="A30" s="604">
        <v>19</v>
      </c>
      <c r="B30" s="605" t="str">
        <f>'[3]19. Nguyễn Xuân Cương'!E8</f>
        <v>Ông Nguyễn Xuân Cương và bà Lê Thị Thủy Tiên</v>
      </c>
      <c r="C30" s="605" t="str">
        <f>'[3]19. Nguyễn Xuân Cương'!E10</f>
        <v>Ấp Xuân Tâm 6, xã Xuân Hoà, thành phố Đồng Nai</v>
      </c>
      <c r="D30" s="606"/>
      <c r="E30" s="607" t="str">
        <f>'[3]19. Nguyễn Xuân Cương'!B31</f>
        <v>dưới 30%</v>
      </c>
      <c r="F30" s="608">
        <f>'[3]19. Nguyễn Xuân Cương'!J31</f>
        <v>3600000</v>
      </c>
      <c r="G30" s="609">
        <f>'[3]19. Nguyễn Xuân Cương'!H28</f>
        <v>294.65499999999997</v>
      </c>
      <c r="H30" s="613">
        <f>'[3]19. Nguyễn Xuân Cương'!J28</f>
        <v>200815724.99999994</v>
      </c>
      <c r="I30" s="611"/>
      <c r="J30" s="611"/>
      <c r="K30" s="611"/>
      <c r="L30" s="611"/>
      <c r="M30" s="611"/>
      <c r="N30" s="611"/>
      <c r="O30" s="611"/>
      <c r="P30" s="612">
        <f t="shared" si="0"/>
        <v>204415724.99999994</v>
      </c>
      <c r="Q30" s="613">
        <f>'[3]19. Nguyễn Xuân Cương'!J62</f>
        <v>20000000</v>
      </c>
      <c r="R30" s="614"/>
      <c r="S30" s="501"/>
    </row>
    <row r="31" spans="1:19" s="448" customFormat="1" ht="131.25" customHeight="1" x14ac:dyDescent="0.3">
      <c r="A31" s="604">
        <v>20</v>
      </c>
      <c r="B31" s="605" t="str">
        <f>'[3]20. Nguyễn Thời Dũng'!E8</f>
        <v>Ông Nguyễn Thời Dũng cùng sử dụng đất với ông Hồ Quý</v>
      </c>
      <c r="C31" s="605" t="str">
        <f>'[3]20. Nguyễn Thời Dũng'!E10</f>
        <v>Ấp Xuân Tâm 6, xã Xuân Hoà, thành phố Đồng Nai</v>
      </c>
      <c r="D31" s="606"/>
      <c r="E31" s="607" t="str">
        <f>'[3]20. Nguyễn Thời Dũng'!B27</f>
        <v>dưới 30%</v>
      </c>
      <c r="F31" s="608">
        <f>'[3]20. Nguyễn Thời Dũng'!J27</f>
        <v>3600000</v>
      </c>
      <c r="G31" s="609">
        <f>'[3]20. Nguyễn Thời Dũng'!H24</f>
        <v>572.20000000000005</v>
      </c>
      <c r="H31" s="613">
        <f>'[3]20. Nguyễn Thời Dũng'!J24</f>
        <v>326154000.00000006</v>
      </c>
      <c r="I31" s="611"/>
      <c r="J31" s="611"/>
      <c r="K31" s="611"/>
      <c r="L31" s="611"/>
      <c r="M31" s="611"/>
      <c r="N31" s="611"/>
      <c r="O31" s="611"/>
      <c r="P31" s="612">
        <f>F31+H31+J31</f>
        <v>329754000.00000006</v>
      </c>
      <c r="Q31" s="613">
        <f>'[3]20. Nguyễn Thời Dũng'!J41</f>
        <v>20000000</v>
      </c>
      <c r="R31" s="614"/>
      <c r="S31" s="501"/>
    </row>
    <row r="32" spans="1:19" s="448" customFormat="1" ht="131.25" customHeight="1" x14ac:dyDescent="0.3">
      <c r="A32" s="604">
        <v>21</v>
      </c>
      <c r="B32" s="605" t="str">
        <f>'[3]21. Trinh Quang Tiến'!E8</f>
        <v>Ông Trịnh Quang Tiến và bà Lê Thị Thúy Nga</v>
      </c>
      <c r="C32" s="605" t="str">
        <f>'[3]21. Trinh Quang Tiến'!E10</f>
        <v>Ấp Xuân Tâm 6, xã Xuân Hoà, thành phố Đồng Nai</v>
      </c>
      <c r="D32" s="606"/>
      <c r="E32" s="607" t="str">
        <f>'[3]21. Trinh Quang Tiến'!B27</f>
        <v>dưới 30%</v>
      </c>
      <c r="F32" s="608">
        <f>'[3]21. Trinh Quang Tiến'!J27</f>
        <v>3600000</v>
      </c>
      <c r="G32" s="609"/>
      <c r="H32" s="613"/>
      <c r="I32" s="611"/>
      <c r="J32" s="611"/>
      <c r="K32" s="611"/>
      <c r="L32" s="611"/>
      <c r="M32" s="611"/>
      <c r="N32" s="611"/>
      <c r="O32" s="611"/>
      <c r="P32" s="612">
        <f t="shared" si="0"/>
        <v>3600000</v>
      </c>
      <c r="Q32" s="613">
        <f>'[3]21. Trinh Quang Tiến'!J55</f>
        <v>12000000</v>
      </c>
      <c r="R32" s="614"/>
      <c r="S32" s="501"/>
    </row>
    <row r="33" spans="1:19" s="448" customFormat="1" ht="94.5" customHeight="1" x14ac:dyDescent="0.3">
      <c r="A33" s="604">
        <v>22</v>
      </c>
      <c r="B33" s="605" t="str">
        <f>'[3]22. Bà Đậu Thị Khẩn'!E8</f>
        <v>Bà Đậu Thị Khẩn</v>
      </c>
      <c r="C33" s="605" t="str">
        <f>'[3]22. Bà Đậu Thị Khẩn'!E10</f>
        <v>Ấp Xuân Tâm 6, xã Xuân Hoà, thành phố Đồng Nai</v>
      </c>
      <c r="D33" s="606"/>
      <c r="E33" s="607">
        <f>'[3]22. Bà Đậu Thị Khẩn'!B34</f>
        <v>0.96679999999999999</v>
      </c>
      <c r="F33" s="608">
        <f>'[3]22. Bà Đậu Thị Khẩn'!J34</f>
        <v>7200000</v>
      </c>
      <c r="G33" s="609">
        <f>'[3]22. Bà Đậu Thị Khẩn'!H31</f>
        <v>5800.8450000000012</v>
      </c>
      <c r="H33" s="618">
        <f>'[3]22. Bà Đậu Thị Khẩn'!J31</f>
        <v>1264042200</v>
      </c>
      <c r="I33" s="611"/>
      <c r="J33" s="611"/>
      <c r="K33" s="611"/>
      <c r="L33" s="611"/>
      <c r="M33" s="611"/>
      <c r="N33" s="611"/>
      <c r="O33" s="611"/>
      <c r="P33" s="612">
        <f t="shared" si="0"/>
        <v>1271242200</v>
      </c>
      <c r="Q33" s="613">
        <f>'[3]22. Bà Đậu Thị Khẩn'!J54</f>
        <v>20000000</v>
      </c>
      <c r="R33" s="614"/>
      <c r="S33" s="501"/>
    </row>
    <row r="34" spans="1:19" s="448" customFormat="1" ht="156" customHeight="1" x14ac:dyDescent="0.3">
      <c r="A34" s="604">
        <v>23</v>
      </c>
      <c r="B34" s="605" t="str">
        <f>'[3]23. Châu Thị Ái Nữ'!E8</f>
        <v>Bà Châu Thị Ái Nữ và các đồng thừa kế QSDĐ của ông Trần Thanh Minh</v>
      </c>
      <c r="C34" s="605" t="str">
        <f>'[3]23. Châu Thị Ái Nữ'!E10</f>
        <v>Ấp Xuân Tâm 6, xã Xuân Hoà, thành phố Đồng Nai</v>
      </c>
      <c r="D34" s="606"/>
      <c r="E34" s="607" t="str">
        <f>'[3]23. Châu Thị Ái Nữ'!B27</f>
        <v>dưới 30%</v>
      </c>
      <c r="F34" s="608">
        <f>'[3]23. Châu Thị Ái Nữ'!J27</f>
        <v>3600000</v>
      </c>
      <c r="G34" s="609">
        <f>'[3]23. Châu Thị Ái Nữ'!H24</f>
        <v>1745.7</v>
      </c>
      <c r="H34" s="613">
        <f>'[3]23. Châu Thị Ái Nữ'!J24</f>
        <v>576081000</v>
      </c>
      <c r="I34" s="611"/>
      <c r="J34" s="611"/>
      <c r="K34" s="611"/>
      <c r="L34" s="611"/>
      <c r="M34" s="611"/>
      <c r="N34" s="611"/>
      <c r="O34" s="611"/>
      <c r="P34" s="612">
        <f t="shared" si="0"/>
        <v>579681000</v>
      </c>
      <c r="Q34" s="613">
        <f>'[3]23. Châu Thị Ái Nữ'!J42</f>
        <v>20000000</v>
      </c>
      <c r="R34" s="614"/>
      <c r="S34" s="501"/>
    </row>
    <row r="35" spans="1:19" s="448" customFormat="1" ht="156" customHeight="1" x14ac:dyDescent="0.3">
      <c r="A35" s="604">
        <v>24</v>
      </c>
      <c r="B35" s="605" t="str">
        <f>'[3]24. Nguyễn Xuân Vinh'!E8</f>
        <v>Ông Nguyễn Xuân Vinh cùng sử dụng đất với bà Nguyễn Thị Thiên Nhạn</v>
      </c>
      <c r="C35" s="605" t="str">
        <f>'[3]24. Nguyễn Xuân Vinh'!E10</f>
        <v>Ấp Xuân Tâm 5, xã Xuân Hoà, thành phố Đồng Nai; Ấp Xuân Tâm 6, xã Xuân Hoà, thành phố Đồng Nai</v>
      </c>
      <c r="D35" s="606"/>
      <c r="E35" s="607" t="str">
        <f>'[3]24. Nguyễn Xuân Vinh'!B27</f>
        <v>dưới 30%</v>
      </c>
      <c r="F35" s="608">
        <f>'[3]24. Nguyễn Xuân Vinh'!J27</f>
        <v>3600000</v>
      </c>
      <c r="G35" s="609"/>
      <c r="H35" s="610"/>
      <c r="I35" s="611"/>
      <c r="J35" s="611"/>
      <c r="K35" s="611"/>
      <c r="L35" s="611"/>
      <c r="M35" s="611"/>
      <c r="N35" s="611"/>
      <c r="O35" s="611"/>
      <c r="P35" s="612">
        <f t="shared" si="0"/>
        <v>3600000</v>
      </c>
      <c r="Q35" s="613">
        <f>'[3]24. Nguyễn Xuân Vinh'!J52</f>
        <v>12000000</v>
      </c>
      <c r="R35" s="614"/>
      <c r="S35" s="501"/>
    </row>
    <row r="36" spans="1:19" s="448" customFormat="1" ht="112.5" customHeight="1" x14ac:dyDescent="0.3">
      <c r="A36" s="604">
        <v>25</v>
      </c>
      <c r="B36" s="605" t="str">
        <f>'[3]25. Nguyễn Văn Quỳnh'!E8</f>
        <v>Hộ ông Nguyễn Văn Quỳnh</v>
      </c>
      <c r="C36" s="605" t="str">
        <f>'[3]25. Nguyễn Văn Quỳnh'!E10</f>
        <v>Ấp Xuân Tâm 6, xã Xuân Hoà, thành phố Đồng Nai</v>
      </c>
      <c r="D36" s="606"/>
      <c r="E36" s="607" t="str">
        <f>'[3]25. Nguyễn Văn Quỳnh'!B27</f>
        <v>dưới 30%</v>
      </c>
      <c r="F36" s="608">
        <f>'[3]25. Nguyễn Văn Quỳnh'!J27</f>
        <v>1800000</v>
      </c>
      <c r="G36" s="609"/>
      <c r="H36" s="610"/>
      <c r="I36" s="611"/>
      <c r="J36" s="611"/>
      <c r="K36" s="611"/>
      <c r="L36" s="611"/>
      <c r="M36" s="611"/>
      <c r="N36" s="611"/>
      <c r="O36" s="611"/>
      <c r="P36" s="612">
        <f t="shared" si="0"/>
        <v>1800000</v>
      </c>
      <c r="Q36" s="613">
        <f>'[3]25. Nguyễn Văn Quỳnh'!J48</f>
        <v>4000000</v>
      </c>
      <c r="R36" s="614"/>
      <c r="S36" s="501"/>
    </row>
    <row r="37" spans="1:19" s="448" customFormat="1" ht="112.5" customHeight="1" x14ac:dyDescent="0.3">
      <c r="A37" s="604">
        <v>26</v>
      </c>
      <c r="B37" s="605" t="str">
        <f>'[3]26. Nguyễn Thị Tố Phượng'!E8</f>
        <v>Bà Nguyễn Thị Tố Phượng</v>
      </c>
      <c r="C37" s="605" t="str">
        <f>'[3]26. Nguyễn Thị Tố Phượng'!E10</f>
        <v>Ấp Xuân Tâm 6, xã Xuân Hoà, thành phố Đồng Nai</v>
      </c>
      <c r="D37" s="606"/>
      <c r="E37" s="607" t="str">
        <f>'[3]26. Nguyễn Thị Tố Phượng'!B27</f>
        <v>dưới 30%</v>
      </c>
      <c r="F37" s="608">
        <f>'[3]26. Nguyễn Thị Tố Phượng'!J27</f>
        <v>1800000</v>
      </c>
      <c r="G37" s="609">
        <f>'[3]26. Nguyễn Thị Tố Phượng'!H24</f>
        <v>102.5</v>
      </c>
      <c r="H37" s="610">
        <f>'[3]26. Nguyễn Thị Tố Phượng'!J24</f>
        <v>58425000</v>
      </c>
      <c r="I37" s="611"/>
      <c r="J37" s="611"/>
      <c r="K37" s="611"/>
      <c r="L37" s="611"/>
      <c r="M37" s="611"/>
      <c r="N37" s="611"/>
      <c r="O37" s="611"/>
      <c r="P37" s="612">
        <f t="shared" si="0"/>
        <v>60225000</v>
      </c>
      <c r="Q37" s="613">
        <f>'[3]26. Nguyễn Thị Tố Phượng'!J38</f>
        <v>8000000</v>
      </c>
      <c r="R37" s="614"/>
      <c r="S37" s="501"/>
    </row>
    <row r="38" spans="1:19" s="448" customFormat="1" ht="112.5" customHeight="1" x14ac:dyDescent="0.3">
      <c r="A38" s="604">
        <v>27</v>
      </c>
      <c r="B38" s="605" t="str">
        <f>'[3]27. Lương Văn Cẩn'!E8</f>
        <v>Hộ ông Lương Văn Cẩn</v>
      </c>
      <c r="C38" s="605" t="str">
        <f>'[3]27. Lương Văn Cẩn'!E10</f>
        <v>Ấp Xuân Tâm 6, xã Xuân Hoà, thành phố Đồng Nai</v>
      </c>
      <c r="D38" s="606"/>
      <c r="E38" s="607" t="str">
        <f>'[3]27. Lương Văn Cẩn'!B27</f>
        <v>dưới 30%</v>
      </c>
      <c r="F38" s="608">
        <f>'[3]27. Lương Văn Cẩn'!J27</f>
        <v>1800000</v>
      </c>
      <c r="G38" s="609">
        <f>'[3]27. Lương Văn Cẩn'!H24</f>
        <v>4.0999999999999996</v>
      </c>
      <c r="H38" s="610">
        <f>'[3]27. Lương Văn Cẩn'!J24</f>
        <v>2336999.9999999995</v>
      </c>
      <c r="I38" s="611"/>
      <c r="J38" s="611"/>
      <c r="K38" s="611"/>
      <c r="L38" s="611"/>
      <c r="M38" s="611"/>
      <c r="N38" s="611"/>
      <c r="O38" s="611"/>
      <c r="P38" s="612">
        <f t="shared" si="0"/>
        <v>4136999.9999999995</v>
      </c>
      <c r="Q38" s="613">
        <f>'[3]27. Lương Văn Cẩn'!J38</f>
        <v>2000000</v>
      </c>
      <c r="R38" s="614"/>
      <c r="S38" s="501"/>
    </row>
    <row r="39" spans="1:19" s="448" customFormat="1" ht="112.5" customHeight="1" x14ac:dyDescent="0.3">
      <c r="A39" s="604">
        <v>28</v>
      </c>
      <c r="B39" s="605" t="str">
        <f>'[3]28. Đào Thị Kim Hoa'!E8</f>
        <v>Bà Đào Thị Kim Hoa</v>
      </c>
      <c r="C39" s="605" t="str">
        <f>'[3]28. Đào Thị Kim Hoa'!E10</f>
        <v>Ấp Xuân Tâm 6, xã Xuân Hoà thành phố Đồng Nai</v>
      </c>
      <c r="D39" s="606"/>
      <c r="E39" s="607" t="str">
        <f>'[3]28. Đào Thị Kim Hoa'!B28</f>
        <v>dưới 30%</v>
      </c>
      <c r="F39" s="608">
        <f>'[3]28. Đào Thị Kim Hoa'!J28</f>
        <v>1800000</v>
      </c>
      <c r="G39" s="609">
        <f>'[3]28. Đào Thị Kim Hoa'!H25</f>
        <v>389.65</v>
      </c>
      <c r="H39" s="610">
        <f>'[3]28. Đào Thị Kim Hoa'!J25</f>
        <v>222100500</v>
      </c>
      <c r="I39" s="611"/>
      <c r="J39" s="611"/>
      <c r="K39" s="611"/>
      <c r="L39" s="611"/>
      <c r="M39" s="611"/>
      <c r="N39" s="611"/>
      <c r="O39" s="611"/>
      <c r="P39" s="612">
        <f t="shared" si="0"/>
        <v>223900500</v>
      </c>
      <c r="Q39" s="613">
        <f>'[3]28. Đào Thị Kim Hoa'!J73</f>
        <v>20000000</v>
      </c>
      <c r="R39" s="614"/>
      <c r="S39" s="501"/>
    </row>
    <row r="40" spans="1:19" s="448" customFormat="1" ht="112.5" customHeight="1" x14ac:dyDescent="0.3">
      <c r="A40" s="604">
        <v>29</v>
      </c>
      <c r="B40" s="605" t="str">
        <f>'[3]29. Nguyễn Thị Ngọc Ánh'!E8</f>
        <v>Hộ bà Nguyễn Thị Ngọc Ánh và ông Lưu Minh Sơn</v>
      </c>
      <c r="C40" s="605" t="str">
        <f>'[3]29. Nguyễn Thị Ngọc Ánh'!E10</f>
        <v>Ấp Xuân Tâm 6, xã Xuân Hoà, thành phố Đồng Nai</v>
      </c>
      <c r="D40" s="606"/>
      <c r="E40" s="607" t="str">
        <f>'[3]29. Nguyễn Thị Ngọc Ánh'!B27</f>
        <v>dưới 30%</v>
      </c>
      <c r="F40" s="608">
        <f>'[3]29. Nguyễn Thị Ngọc Ánh'!J27</f>
        <v>3600000</v>
      </c>
      <c r="G40" s="609">
        <f>'[3]29. Nguyễn Thị Ngọc Ánh'!H24</f>
        <v>2109.8000000000002</v>
      </c>
      <c r="H40" s="610">
        <f>'[3]29. Nguyễn Thị Ngọc Ánh'!J24</f>
        <v>696234000.00000012</v>
      </c>
      <c r="I40" s="611"/>
      <c r="J40" s="611"/>
      <c r="K40" s="611"/>
      <c r="L40" s="611"/>
      <c r="M40" s="611"/>
      <c r="N40" s="611"/>
      <c r="O40" s="611"/>
      <c r="P40" s="612">
        <f t="shared" si="0"/>
        <v>699834000.00000012</v>
      </c>
      <c r="Q40" s="613">
        <f>'[3]29. Nguyễn Thị Ngọc Ánh'!J44</f>
        <v>20000000</v>
      </c>
      <c r="R40" s="614"/>
      <c r="S40" s="501"/>
    </row>
    <row r="41" spans="1:19" s="448" customFormat="1" ht="112.5" customHeight="1" x14ac:dyDescent="0.3">
      <c r="A41" s="604">
        <v>30</v>
      </c>
      <c r="B41" s="605" t="str">
        <f>'[3]30. Nguyễn Thị Bích Liên'!E8</f>
        <v>Bà Nguyễn Thị Bích Liên</v>
      </c>
      <c r="C41" s="605" t="str">
        <f>'[3]30. Nguyễn Thị Bích Liên'!E10</f>
        <v>Ấp Xuân Tâm 6, xã Xuân Hoà, thành phố Đồng Nai</v>
      </c>
      <c r="D41" s="606"/>
      <c r="E41" s="607" t="str">
        <f>'[3]30. Nguyễn Thị Bích Liên'!B30</f>
        <v>dưới 30%</v>
      </c>
      <c r="F41" s="608">
        <f>'[3]30. Nguyễn Thị Bích Liên'!J30</f>
        <v>3600000</v>
      </c>
      <c r="G41" s="609">
        <f>'[3]30. Nguyễn Thị Bích Liên'!H27</f>
        <v>3683.6</v>
      </c>
      <c r="H41" s="610">
        <f>'[3]30. Nguyễn Thị Bích Liên'!J27</f>
        <v>1215588000</v>
      </c>
      <c r="I41" s="611"/>
      <c r="J41" s="611"/>
      <c r="K41" s="611"/>
      <c r="L41" s="611"/>
      <c r="M41" s="611"/>
      <c r="N41" s="611"/>
      <c r="O41" s="611"/>
      <c r="P41" s="612">
        <f t="shared" si="0"/>
        <v>1219188000</v>
      </c>
      <c r="Q41" s="613">
        <f>'[3]30. Nguyễn Thị Bích Liên'!J47</f>
        <v>20000000</v>
      </c>
      <c r="R41" s="614"/>
      <c r="S41" s="501"/>
    </row>
    <row r="42" spans="1:19" s="448" customFormat="1" ht="112.5" customHeight="1" x14ac:dyDescent="0.3">
      <c r="A42" s="604">
        <v>31</v>
      </c>
      <c r="B42" s="605" t="str">
        <f>'[3]31. Bùi Văn Thuận'!E8</f>
        <v>Hộ ông Bùi Văn Thuận và bà Trần Ngọc Hương</v>
      </c>
      <c r="C42" s="605" t="str">
        <f>'[3]31. Bùi Văn Thuận'!E10</f>
        <v>Ấp Xuân Tâm 6, xã Xuân Hoà, thành phố Đồng Nai</v>
      </c>
      <c r="D42" s="606"/>
      <c r="E42" s="607">
        <f>'[3]31. Bùi Văn Thuận'!B27</f>
        <v>3.6900000000000002E-2</v>
      </c>
      <c r="F42" s="608">
        <f>'[3]31. Bùi Văn Thuận'!J27</f>
        <v>3600000</v>
      </c>
      <c r="G42" s="609">
        <f>'[3]31. Bùi Văn Thuận'!H24</f>
        <v>128.79999999999998</v>
      </c>
      <c r="H42" s="610">
        <f>'[3]31. Bùi Văn Thuận'!J24</f>
        <v>42503999.999999993</v>
      </c>
      <c r="I42" s="611"/>
      <c r="J42" s="611"/>
      <c r="K42" s="611"/>
      <c r="L42" s="611"/>
      <c r="M42" s="611"/>
      <c r="N42" s="611"/>
      <c r="O42" s="611"/>
      <c r="P42" s="612">
        <f t="shared" si="0"/>
        <v>46103999.999999993</v>
      </c>
      <c r="Q42" s="613">
        <f>'[3]31. Bùi Văn Thuận'!J73</f>
        <v>16000000</v>
      </c>
      <c r="R42" s="614"/>
      <c r="S42" s="501"/>
    </row>
    <row r="43" spans="1:19" s="448" customFormat="1" ht="191.25" customHeight="1" x14ac:dyDescent="0.3">
      <c r="A43" s="604">
        <v>32</v>
      </c>
      <c r="B43" s="605" t="str">
        <f>'[3]32. Nguyễn Thị Kim Hương'!E8</f>
        <v>Bà Nguyễn Thị Kim Hương là đại diện của người được thừa kế Quyền sử dụng đất</v>
      </c>
      <c r="C43" s="605" t="str">
        <f>'[3]32. Nguyễn Thị Kim Hương'!E10</f>
        <v>Ấp Xuân Tâm 6, xã Xuân Hoà, thành phố Đồng Nai</v>
      </c>
      <c r="D43" s="606"/>
      <c r="E43" s="607" t="str">
        <f>'[3]32. Nguyễn Thị Kim Hương'!B27</f>
        <v>dưới 30%</v>
      </c>
      <c r="F43" s="608">
        <f>'[3]32. Nguyễn Thị Kim Hương'!J27</f>
        <v>1800000</v>
      </c>
      <c r="G43" s="609">
        <f>'[3]32. Nguyễn Thị Kim Hương'!H24</f>
        <v>434.1</v>
      </c>
      <c r="H43" s="610">
        <f>'[3]32. Nguyễn Thị Kim Hương'!J24</f>
        <v>143253000</v>
      </c>
      <c r="I43" s="611"/>
      <c r="J43" s="611"/>
      <c r="K43" s="611"/>
      <c r="L43" s="611"/>
      <c r="M43" s="611"/>
      <c r="N43" s="611"/>
      <c r="O43" s="611"/>
      <c r="P43" s="612">
        <f t="shared" si="0"/>
        <v>145053000</v>
      </c>
      <c r="Q43" s="613">
        <f>'[3]32. Nguyễn Thị Kim Hương'!J81</f>
        <v>16000000</v>
      </c>
      <c r="R43" s="614"/>
      <c r="S43" s="501"/>
    </row>
    <row r="44" spans="1:19" s="448" customFormat="1" ht="144" customHeight="1" x14ac:dyDescent="0.3">
      <c r="A44" s="604">
        <v>33</v>
      </c>
      <c r="B44" s="605" t="str">
        <f>'[3]33. Hoàng Thái Sơn'!E8</f>
        <v>Hộ ông Hoàng Thái Sơn và bà Bùi Lê Thảo</v>
      </c>
      <c r="C44" s="605" t="str">
        <f>'[3]33. Hoàng Thái Sơn'!E10</f>
        <v>Ấp Xuân Tâm 6, xã Xuân Hoà, thành phố Đồng Nai</v>
      </c>
      <c r="D44" s="606"/>
      <c r="E44" s="607" t="str">
        <f>'[3]33. Hoàng Thái Sơn'!B27</f>
        <v>dưới 30%</v>
      </c>
      <c r="F44" s="608">
        <f>'[3]33. Hoàng Thái Sơn'!J27</f>
        <v>3600000</v>
      </c>
      <c r="G44" s="609">
        <f>'[3]33. Hoàng Thái Sơn'!H24</f>
        <v>1951.2</v>
      </c>
      <c r="H44" s="610">
        <f>'[3]33. Hoàng Thái Sơn'!J24</f>
        <v>643896000</v>
      </c>
      <c r="I44" s="611"/>
      <c r="J44" s="611"/>
      <c r="K44" s="611"/>
      <c r="L44" s="611"/>
      <c r="M44" s="611"/>
      <c r="N44" s="611"/>
      <c r="O44" s="611"/>
      <c r="P44" s="612">
        <f t="shared" si="0"/>
        <v>647496000</v>
      </c>
      <c r="Q44" s="613">
        <f>'[3]33. Hoàng Thái Sơn'!J39</f>
        <v>20000000</v>
      </c>
      <c r="R44" s="614"/>
      <c r="S44" s="501"/>
    </row>
    <row r="45" spans="1:19" s="448" customFormat="1" ht="144" customHeight="1" x14ac:dyDescent="0.3">
      <c r="A45" s="604">
        <v>34</v>
      </c>
      <c r="B45" s="605" t="str">
        <f>'[3]34. Trương Thanh Tú'!E8</f>
        <v>Ông Trương Thanh Tú</v>
      </c>
      <c r="C45" s="605" t="str">
        <f>'[3]34. Trương Thanh Tú'!E10</f>
        <v>Ấp Xuân Tâm 6, xã Xuân Hoà, thành phố Đồng Nai</v>
      </c>
      <c r="D45" s="606"/>
      <c r="E45" s="607" t="str">
        <f>'[3]34. Trương Thanh Tú'!B27</f>
        <v>dưới 30%</v>
      </c>
      <c r="F45" s="608">
        <f>'[3]34. Trương Thanh Tú'!J27</f>
        <v>1800000</v>
      </c>
      <c r="G45" s="609">
        <f>'[3]34. Trương Thanh Tú'!H24</f>
        <v>1793.1</v>
      </c>
      <c r="H45" s="610">
        <f>'[3]34. Trương Thanh Tú'!J24</f>
        <v>591723000</v>
      </c>
      <c r="I45" s="611"/>
      <c r="J45" s="611"/>
      <c r="K45" s="611"/>
      <c r="L45" s="611"/>
      <c r="M45" s="611"/>
      <c r="N45" s="611"/>
      <c r="O45" s="611"/>
      <c r="P45" s="612">
        <f t="shared" si="0"/>
        <v>593523000</v>
      </c>
      <c r="Q45" s="613">
        <f>'[3]34. Trương Thanh Tú'!J48</f>
        <v>20000000</v>
      </c>
      <c r="R45" s="614"/>
      <c r="S45" s="501"/>
    </row>
    <row r="46" spans="1:19" s="448" customFormat="1" ht="144" customHeight="1" x14ac:dyDescent="0.3">
      <c r="A46" s="604">
        <v>35</v>
      </c>
      <c r="B46" s="605" t="str">
        <f>'[3]35. Nguyễn Văn Sinh'!E8</f>
        <v>Ông Nguyễn Văn Sinh</v>
      </c>
      <c r="C46" s="605" t="str">
        <f>'[3]35. Nguyễn Văn Sinh'!E10</f>
        <v>Ấp Gia Ui, xã Xuân Hoà, thành phố Đồng Nai</v>
      </c>
      <c r="D46" s="606"/>
      <c r="E46" s="607" t="str">
        <f>'[3]35. Nguyễn Văn Sinh'!B27</f>
        <v>dưới 30%</v>
      </c>
      <c r="F46" s="608">
        <f>'[3]35. Nguyễn Văn Sinh'!J27</f>
        <v>1800000</v>
      </c>
      <c r="G46" s="609">
        <f>'[3]35. Nguyễn Văn Sinh'!H24</f>
        <v>3747.8</v>
      </c>
      <c r="H46" s="610">
        <f>'[3]35. Nguyễn Văn Sinh'!J24</f>
        <v>1236774000</v>
      </c>
      <c r="I46" s="611"/>
      <c r="J46" s="611"/>
      <c r="K46" s="611"/>
      <c r="L46" s="611"/>
      <c r="M46" s="611"/>
      <c r="N46" s="611"/>
      <c r="O46" s="611"/>
      <c r="P46" s="612">
        <f t="shared" si="0"/>
        <v>1238574000</v>
      </c>
      <c r="Q46" s="613">
        <f>'[3]35. Nguyễn Văn Sinh'!J42</f>
        <v>20000000</v>
      </c>
      <c r="R46" s="614"/>
      <c r="S46" s="501"/>
    </row>
    <row r="47" spans="1:19" s="448" customFormat="1" ht="144" customHeight="1" x14ac:dyDescent="0.3">
      <c r="A47" s="604">
        <v>36</v>
      </c>
      <c r="B47" s="605" t="str">
        <f>'[3]36. Nguyễn Văn Tiến'!E8</f>
        <v>Ông Nguyễn Văn Tiến và bà Lê Thị An</v>
      </c>
      <c r="C47" s="605" t="str">
        <f>'[3]36. Nguyễn Văn Tiến'!E10</f>
        <v>Ấp Xuân Tâm 6, xã Xuân Hoà, thành phố Đồng Nai</v>
      </c>
      <c r="D47" s="606"/>
      <c r="E47" s="607" t="str">
        <f>'[3]36. Nguyễn Văn Tiến'!B27</f>
        <v>dưới 30%</v>
      </c>
      <c r="F47" s="608">
        <f>'[3]36. Nguyễn Văn Tiến'!J27</f>
        <v>3600000</v>
      </c>
      <c r="G47" s="609"/>
      <c r="H47" s="610">
        <f>'[3]35. Nguyễn Văn Sinh'!J25</f>
        <v>0</v>
      </c>
      <c r="I47" s="611"/>
      <c r="J47" s="611"/>
      <c r="K47" s="611"/>
      <c r="L47" s="611"/>
      <c r="M47" s="611"/>
      <c r="N47" s="611"/>
      <c r="O47" s="611"/>
      <c r="P47" s="612">
        <f t="shared" si="0"/>
        <v>3600000</v>
      </c>
      <c r="Q47" s="613">
        <f>'[3]36. Nguyễn Văn Tiến'!J47</f>
        <v>4000000</v>
      </c>
      <c r="R47" s="614"/>
      <c r="S47" s="501"/>
    </row>
    <row r="48" spans="1:19" s="448" customFormat="1" ht="144" customHeight="1" x14ac:dyDescent="0.3">
      <c r="A48" s="604">
        <v>37</v>
      </c>
      <c r="B48" s="605" t="str">
        <f>'[3]37. Nguyễn Thị Thanh Thuý'!E8</f>
        <v>Bà Nguyễn Thị Thanh Thuý</v>
      </c>
      <c r="C48" s="605" t="str">
        <f>'[3]37. Nguyễn Thị Thanh Thuý'!E10</f>
        <v>26915 Ngô Quyền, xã Bàu Trâm, Phường Long Khánh, thành phố Đồng Nai</v>
      </c>
      <c r="D48" s="606"/>
      <c r="E48" s="607" t="str">
        <f>'[3]37. Nguyễn Thị Thanh Thuý'!B28</f>
        <v>dưới 30%</v>
      </c>
      <c r="F48" s="608">
        <f>'[3]37. Nguyễn Thị Thanh Thuý'!J28</f>
        <v>1800000</v>
      </c>
      <c r="G48" s="609"/>
      <c r="H48" s="610"/>
      <c r="I48" s="611"/>
      <c r="J48" s="611"/>
      <c r="K48" s="611"/>
      <c r="L48" s="611"/>
      <c r="M48" s="611"/>
      <c r="N48" s="611"/>
      <c r="O48" s="611"/>
      <c r="P48" s="612">
        <f t="shared" si="0"/>
        <v>1800000</v>
      </c>
      <c r="Q48" s="613">
        <f>'[3]37. Nguyễn Thị Thanh Thuý'!J39</f>
        <v>8000000</v>
      </c>
      <c r="R48" s="614"/>
      <c r="S48" s="501"/>
    </row>
    <row r="49" spans="1:19" s="448" customFormat="1" ht="144" customHeight="1" x14ac:dyDescent="0.3">
      <c r="A49" s="604">
        <v>38</v>
      </c>
      <c r="B49" s="605" t="str">
        <f>'[3]38. trchap Nguyễn Thị Kim Hương'!E8</f>
        <v>Bà Nguyễn Thị Kim Hương - đất tranh chấp với ông Bùi Quốc Tân</v>
      </c>
      <c r="C49" s="605" t="str">
        <f>'[3]38. trchap Nguyễn Thị Kim Hương'!E10</f>
        <v>Ấp Xuân Tâm 6, xã Xuân Hoà, thành phố Đồng Nai</v>
      </c>
      <c r="D49" s="606"/>
      <c r="E49" s="607"/>
      <c r="F49" s="608"/>
      <c r="G49" s="609">
        <f>'[3]38. trchap Nguyễn Thị Kim Hương'!H24</f>
        <v>686.1</v>
      </c>
      <c r="H49" s="610">
        <f>'[3]38. trchap Nguyễn Thị Kim Hương'!J24</f>
        <v>144081000</v>
      </c>
      <c r="I49" s="611"/>
      <c r="J49" s="611"/>
      <c r="K49" s="611"/>
      <c r="L49" s="611"/>
      <c r="M49" s="611"/>
      <c r="N49" s="611"/>
      <c r="O49" s="611"/>
      <c r="P49" s="612">
        <f t="shared" si="0"/>
        <v>144081000</v>
      </c>
      <c r="Q49" s="613">
        <f>'[3]38. trchap Nguyễn Thị Kim Hương'!J43</f>
        <v>0</v>
      </c>
      <c r="R49" s="614"/>
      <c r="S49" s="501"/>
    </row>
    <row r="50" spans="1:19" s="448" customFormat="1" ht="144" customHeight="1" x14ac:dyDescent="0.3">
      <c r="A50" s="604">
        <v>39</v>
      </c>
      <c r="B50" s="605" t="str">
        <f>'[3]39. Nguyễn Bá Hùng'!E8</f>
        <v>Hộ ông Nguyễn Bá Hùng và bà Nguyễn Thị Thuý Vân</v>
      </c>
      <c r="C50" s="605" t="str">
        <f>'[3]39. Nguyễn Bá Hùng'!E10</f>
        <v>Ấp Xuân Tâm 5, xã Xuân Hoà, thành phố Đồng Nai</v>
      </c>
      <c r="D50" s="606"/>
      <c r="E50" s="607" t="str">
        <f>'[3]39. Nguyễn Bá Hùng'!B27</f>
        <v>dưới 30%</v>
      </c>
      <c r="F50" s="608">
        <f>'[3]39. Nguyễn Bá Hùng'!J27</f>
        <v>3600000</v>
      </c>
      <c r="G50" s="609"/>
      <c r="H50" s="610"/>
      <c r="I50" s="611"/>
      <c r="J50" s="611"/>
      <c r="K50" s="611"/>
      <c r="L50" s="611"/>
      <c r="M50" s="611"/>
      <c r="N50" s="611"/>
      <c r="O50" s="611"/>
      <c r="P50" s="612">
        <f t="shared" si="0"/>
        <v>3600000</v>
      </c>
      <c r="Q50" s="613">
        <f>'[3]39. Nguyễn Bá Hùng'!J47</f>
        <v>8000000</v>
      </c>
      <c r="R50" s="614"/>
      <c r="S50" s="501"/>
    </row>
    <row r="51" spans="1:19" s="448" customFormat="1" ht="144" customHeight="1" x14ac:dyDescent="0.3">
      <c r="A51" s="604">
        <v>40</v>
      </c>
      <c r="B51" s="605" t="str">
        <f>'[3]40 hồ tấn hòa.'!E8</f>
        <v>Hộ ông Hồ Tấn Hòa</v>
      </c>
      <c r="C51" s="605" t="str">
        <f>'[3]40 hồ tấn hòa.'!E10</f>
        <v>ấp Xuân Tâm 6, xã Xuân Hòa, thành phố Đồng Nai</v>
      </c>
      <c r="D51" s="606"/>
      <c r="E51" s="607" t="str">
        <f>'[3]40 hồ tấn hòa.'!B29</f>
        <v>dưới 30%</v>
      </c>
      <c r="F51" s="608">
        <f>'[3]40 hồ tấn hòa.'!J29</f>
        <v>3600000</v>
      </c>
      <c r="G51" s="609">
        <f>'[3]40 hồ tấn hòa.'!H26</f>
        <v>61.637400000000049</v>
      </c>
      <c r="H51" s="610">
        <f>'[3]40 hồ tấn hòa.'!J26</f>
        <v>49001733.000000037</v>
      </c>
      <c r="I51" s="611"/>
      <c r="J51" s="611">
        <f>'[3]40 hồ tấn hòa.'!J33</f>
        <v>36000000</v>
      </c>
      <c r="K51" s="611"/>
      <c r="L51" s="611"/>
      <c r="M51" s="611"/>
      <c r="N51" s="611"/>
      <c r="O51" s="611"/>
      <c r="P51" s="612">
        <f t="shared" si="0"/>
        <v>88601733.00000003</v>
      </c>
      <c r="Q51" s="613">
        <f>'[3]40 hồ tấn hòa.'!J81</f>
        <v>20000000</v>
      </c>
      <c r="R51" s="614"/>
      <c r="S51" s="501"/>
    </row>
    <row r="52" spans="1:19" s="448" customFormat="1" ht="144" customHeight="1" x14ac:dyDescent="0.3">
      <c r="A52" s="604">
        <v>41</v>
      </c>
      <c r="B52" s="605" t="str">
        <f>'[3]41 huynh ngoc linh'!E8</f>
        <v>Ông Huỳnh Ngọc Linh</v>
      </c>
      <c r="C52" s="605" t="str">
        <f>'[3]41 huynh ngoc linh'!E10</f>
        <v>ấp Xuân Tâm 6, xã Xuân Hòa, thành phố Đồng Nai</v>
      </c>
      <c r="D52" s="606"/>
      <c r="E52" s="607" t="str">
        <f>'[3]41 huynh ngoc linh'!B29</f>
        <v>trên 30%</v>
      </c>
      <c r="F52" s="608">
        <f>'[3]41 huynh ngoc linh'!J29</f>
        <v>7200000</v>
      </c>
      <c r="G52" s="609">
        <f>'[3]41 huynh ngoc linh'!H26</f>
        <v>58.214000000000006</v>
      </c>
      <c r="H52" s="610">
        <f>'[3]41 huynh ngoc linh'!J26</f>
        <v>33181980.000000007</v>
      </c>
      <c r="I52" s="611"/>
      <c r="J52" s="611">
        <f>'[3]41 huynh ngoc linh'!J33</f>
        <v>36000000</v>
      </c>
      <c r="K52" s="611"/>
      <c r="L52" s="611"/>
      <c r="M52" s="611"/>
      <c r="N52" s="611"/>
      <c r="O52" s="611"/>
      <c r="P52" s="612">
        <f t="shared" si="0"/>
        <v>76381980</v>
      </c>
      <c r="Q52" s="613">
        <f>'[3]41 huynh ngoc linh'!J60</f>
        <v>16000000</v>
      </c>
      <c r="R52" s="614"/>
      <c r="S52" s="501"/>
    </row>
    <row r="53" spans="1:19" s="448" customFormat="1" ht="144" customHeight="1" x14ac:dyDescent="0.3">
      <c r="A53" s="604">
        <v>42</v>
      </c>
      <c r="B53" s="605" t="str">
        <f>'[3]42. Nguyễn Thị Thoã'!E8</f>
        <v>Bà Nguyễn Thị Thõa</v>
      </c>
      <c r="C53" s="605" t="str">
        <f>'[3]42. Nguyễn Thị Thoã'!E10</f>
        <v>ấp Xuân Hưng 5, xã Xuân Hòa, thành phố Đồng Nai</v>
      </c>
      <c r="D53" s="606"/>
      <c r="E53" s="607" t="str">
        <f>'[3]42. Nguyễn Thị Thoã'!B29</f>
        <v>trên 30%</v>
      </c>
      <c r="F53" s="608">
        <f>'[3]42. Nguyễn Thị Thoã'!J29</f>
        <v>7200000</v>
      </c>
      <c r="G53" s="609">
        <f>'[3]42. Nguyễn Thị Thoã'!H26</f>
        <v>80.942499999999995</v>
      </c>
      <c r="H53" s="610">
        <f>'[3]42. Nguyễn Thị Thoã'!J26</f>
        <v>64349287.5</v>
      </c>
      <c r="I53" s="611"/>
      <c r="J53" s="611">
        <f>'[3]42. Nguyễn Thị Thoã'!J33</f>
        <v>36000000</v>
      </c>
      <c r="K53" s="611"/>
      <c r="L53" s="611"/>
      <c r="M53" s="611"/>
      <c r="N53" s="611"/>
      <c r="O53" s="611"/>
      <c r="P53" s="612">
        <f t="shared" si="0"/>
        <v>107549287.5</v>
      </c>
      <c r="Q53" s="613">
        <f>'[3]42. Nguyễn Thị Thoã'!J59</f>
        <v>20000000</v>
      </c>
      <c r="R53" s="614"/>
      <c r="S53" s="501"/>
    </row>
    <row r="54" spans="1:19" s="448" customFormat="1" ht="144" customHeight="1" x14ac:dyDescent="0.3">
      <c r="A54" s="604">
        <v>43</v>
      </c>
      <c r="B54" s="605" t="str">
        <f>'[3]43 đặng thị phương dung'!E8</f>
        <v>Bà Đặng Thị Phương Dung</v>
      </c>
      <c r="C54" s="605" t="str">
        <f>'[3]43 đặng thị phương dung'!E10</f>
        <v>ấp Xuân Tâm 4, xã Xuân Hòa, thành phố Đồng Nai</v>
      </c>
      <c r="D54" s="606"/>
      <c r="E54" s="607" t="str">
        <f>'[3]43 đặng thị phương dung'!B29</f>
        <v>trên 30%</v>
      </c>
      <c r="F54" s="608">
        <f>'[3]43 đặng thị phương dung'!J29</f>
        <v>3600000</v>
      </c>
      <c r="G54" s="609"/>
      <c r="H54" s="610">
        <f>'[3]42. Nguyễn Thị Thoã'!J27</f>
        <v>0</v>
      </c>
      <c r="I54" s="611"/>
      <c r="J54" s="611"/>
      <c r="K54" s="611"/>
      <c r="L54" s="611"/>
      <c r="M54" s="611"/>
      <c r="N54" s="611"/>
      <c r="O54" s="611"/>
      <c r="P54" s="612">
        <f t="shared" si="0"/>
        <v>3600000</v>
      </c>
      <c r="Q54" s="613">
        <f>'[3]43 đặng thị phương dung'!J42</f>
        <v>20000000</v>
      </c>
      <c r="R54" s="614"/>
      <c r="S54" s="501"/>
    </row>
    <row r="55" spans="1:19" s="448" customFormat="1" ht="144" customHeight="1" x14ac:dyDescent="0.3">
      <c r="A55" s="604">
        <v>44</v>
      </c>
      <c r="B55" s="605" t="str">
        <f>'[3]44. Trần Kim Thành'!E8</f>
        <v>Hộ Trần Kim Thành</v>
      </c>
      <c r="C55" s="605" t="str">
        <f>'[3]44. Trần Kim Thành'!E10</f>
        <v>Tổ 2, ấp Xuân Tâm 6, xã Xuân Hoà, Tp. Đồng Nai</v>
      </c>
      <c r="D55" s="606"/>
      <c r="E55" s="607" t="str">
        <f>'[3]44. Trần Kim Thành'!B28</f>
        <v>trên 30%</v>
      </c>
      <c r="F55" s="608">
        <f>'[3]44. Trần Kim Thành'!J28</f>
        <v>3600000</v>
      </c>
      <c r="G55" s="609">
        <f>'[3]44. Trần Kim Thành'!H25</f>
        <v>45.57499999999996</v>
      </c>
      <c r="H55" s="610">
        <f>'[3]44. Trần Kim Thành'!J25</f>
        <v>36232124.99999997</v>
      </c>
      <c r="I55" s="611"/>
      <c r="J55" s="611"/>
      <c r="K55" s="611"/>
      <c r="L55" s="611"/>
      <c r="M55" s="611"/>
      <c r="N55" s="611"/>
      <c r="O55" s="611"/>
      <c r="P55" s="612">
        <f t="shared" si="0"/>
        <v>39832124.99999997</v>
      </c>
      <c r="Q55" s="613">
        <f>'[3]44. Trần Kim Thành'!J58</f>
        <v>20000000</v>
      </c>
      <c r="R55" s="614"/>
      <c r="S55" s="501"/>
    </row>
    <row r="56" spans="1:19" s="448" customFormat="1" ht="144" customHeight="1" x14ac:dyDescent="0.3">
      <c r="A56" s="604">
        <v>45</v>
      </c>
      <c r="B56" s="605" t="str">
        <f>'[3]45. Đỗ Thị Lạ'!E8</f>
        <v>Bà Đỗ Thị Lạ nhận thừa kế QSDĐ hộ ông Nguyễn Văn Vĩnh</v>
      </c>
      <c r="C56" s="605" t="str">
        <f>'[3]45. Đỗ Thị Lạ'!E10</f>
        <v xml:space="preserve"> ấp Xuân Tâm 6, xã Xuân Hoà, Tp. Đồng Nai</v>
      </c>
      <c r="D56" s="606"/>
      <c r="E56" s="607" t="str">
        <f>'[3]45. Đỗ Thị Lạ'!B36</f>
        <v>dưới 30%</v>
      </c>
      <c r="F56" s="608">
        <f>'[3]45. Đỗ Thị Lạ'!J36</f>
        <v>1800000</v>
      </c>
      <c r="G56" s="609">
        <f>'[3]45. Đỗ Thị Lạ'!H33</f>
        <v>7055.6049999999996</v>
      </c>
      <c r="H56" s="610">
        <f>'[3]45. Đỗ Thị Lạ'!J33</f>
        <v>2341757700</v>
      </c>
      <c r="I56" s="611"/>
      <c r="J56" s="611"/>
      <c r="K56" s="611"/>
      <c r="L56" s="611"/>
      <c r="M56" s="611"/>
      <c r="N56" s="611"/>
      <c r="O56" s="611"/>
      <c r="P56" s="612">
        <f t="shared" si="0"/>
        <v>2343557700</v>
      </c>
      <c r="Q56" s="613">
        <f>'[3]45. Đỗ Thị Lạ'!J93</f>
        <v>20000000</v>
      </c>
      <c r="R56" s="614"/>
      <c r="S56" s="501"/>
    </row>
    <row r="57" spans="1:19" s="448" customFormat="1" ht="144" customHeight="1" x14ac:dyDescent="0.3">
      <c r="A57" s="604">
        <v>46</v>
      </c>
      <c r="B57" s="605" t="str">
        <f>'[3]46. Phạm Thị Thuý Diễm'!E8</f>
        <v>Bà Phạm Thị Thuý Diễm</v>
      </c>
      <c r="C57" s="605" t="str">
        <f>'[3]46. Phạm Thị Thuý Diễm'!E10</f>
        <v>Ấp Bảo Định, xã Xuân Định, Tp. Đồng Nai</v>
      </c>
      <c r="D57" s="606"/>
      <c r="E57" s="607" t="str">
        <f>'[3]46. Phạm Thị Thuý Diễm'!B32</f>
        <v>dưới 30%</v>
      </c>
      <c r="F57" s="608">
        <f>'[3]46. Phạm Thị Thuý Diễm'!J32</f>
        <v>1800000</v>
      </c>
      <c r="G57" s="609"/>
      <c r="H57" s="610">
        <f>'[3]45. Đỗ Thị Lạ'!J34</f>
        <v>0</v>
      </c>
      <c r="I57" s="611"/>
      <c r="J57" s="611"/>
      <c r="K57" s="611"/>
      <c r="L57" s="611"/>
      <c r="M57" s="611"/>
      <c r="N57" s="611"/>
      <c r="O57" s="611"/>
      <c r="P57" s="612">
        <f t="shared" si="0"/>
        <v>1800000</v>
      </c>
      <c r="Q57" s="613">
        <f>'[3]46. Phạm Thị Thuý Diễm'!J76</f>
        <v>20000000</v>
      </c>
      <c r="R57" s="614"/>
      <c r="S57" s="501"/>
    </row>
    <row r="58" spans="1:19" s="448" customFormat="1" ht="144" customHeight="1" x14ac:dyDescent="0.3">
      <c r="A58" s="604">
        <v>47</v>
      </c>
      <c r="B58" s="605" t="str">
        <f>'[3]47. Huỳnh Ngọc Đông'!E8</f>
        <v>Ông Huỳnh Ngọc Đông và bà Nguyễn Thị Phượng</v>
      </c>
      <c r="C58" s="605" t="str">
        <f>'[3]47. Huỳnh Ngọc Đông'!E10</f>
        <v>Ấp Xuân Tâm 6, xã Xuân Hoà, Tp. Đồng Nai</v>
      </c>
      <c r="D58" s="606"/>
      <c r="E58" s="607">
        <f>'[3]47. Huỳnh Ngọc Đông'!B28</f>
        <v>0.46800000000000003</v>
      </c>
      <c r="F58" s="608">
        <f>'[3]47. Huỳnh Ngọc Đông'!J28</f>
        <v>7200000</v>
      </c>
      <c r="G58" s="609"/>
      <c r="H58" s="610"/>
      <c r="I58" s="611"/>
      <c r="J58" s="611"/>
      <c r="K58" s="611"/>
      <c r="L58" s="611"/>
      <c r="M58" s="611"/>
      <c r="N58" s="611"/>
      <c r="O58" s="611"/>
      <c r="P58" s="612">
        <f t="shared" si="0"/>
        <v>7200000</v>
      </c>
      <c r="Q58" s="613">
        <f>'[3]47. Huỳnh Ngọc Đông'!J45</f>
        <v>16000000</v>
      </c>
      <c r="R58" s="614"/>
      <c r="S58" s="501"/>
    </row>
    <row r="59" spans="1:19" s="448" customFormat="1" ht="144" customHeight="1" x14ac:dyDescent="0.3">
      <c r="A59" s="604">
        <v>48</v>
      </c>
      <c r="B59" s="605" t="str">
        <f>'[3]48. Võ Hoàng Anh'!E8</f>
        <v>Ông Võ Hoàng Anh và bà Đặng Thị Thuỳ Linh</v>
      </c>
      <c r="C59" s="605" t="str">
        <f>'[3]48. Võ Hoàng Anh'!E10</f>
        <v>Ấp Suối Cát 1, Phường Xuân Lộc, Tp. Đồng Nai</v>
      </c>
      <c r="D59" s="606"/>
      <c r="E59" s="607" t="str">
        <f>'[3]48. Võ Hoàng Anh'!B32</f>
        <v>dưới 30%</v>
      </c>
      <c r="F59" s="608">
        <f>'[3]48. Võ Hoàng Anh'!J32</f>
        <v>3600000</v>
      </c>
      <c r="G59" s="609"/>
      <c r="H59" s="610"/>
      <c r="I59" s="611"/>
      <c r="J59" s="611"/>
      <c r="K59" s="611"/>
      <c r="L59" s="611"/>
      <c r="M59" s="611"/>
      <c r="N59" s="611"/>
      <c r="O59" s="611"/>
      <c r="P59" s="612">
        <f t="shared" si="0"/>
        <v>3600000</v>
      </c>
      <c r="Q59" s="613">
        <f>'[3]48. Võ Hoàng Anh'!J59</f>
        <v>20000000</v>
      </c>
      <c r="R59" s="614"/>
      <c r="S59" s="501"/>
    </row>
    <row r="60" spans="1:19" s="448" customFormat="1" ht="144" customHeight="1" x14ac:dyDescent="0.3">
      <c r="A60" s="604">
        <v>49</v>
      </c>
      <c r="B60" s="605" t="str">
        <f>'[3]49. Nguyễn Phú Quí'!E8</f>
        <v>Ông Nguyễn Phú Qúi</v>
      </c>
      <c r="C60" s="605" t="str">
        <f>'[3]49. Nguyễn Phú Quí'!E10</f>
        <v>Ấp Xuân Tâm 6, xã Xuân Hoà, thành phố Đồng Nai</v>
      </c>
      <c r="D60" s="606"/>
      <c r="E60" s="607" t="str">
        <f>'[3]49. Nguyễn Phú Quí'!B27</f>
        <v>dưới 30%</v>
      </c>
      <c r="F60" s="608">
        <f>'[3]49. Nguyễn Phú Quí'!J27</f>
        <v>1800000</v>
      </c>
      <c r="G60" s="609">
        <f>'[3]49. Nguyễn Phú Quí'!H24</f>
        <v>4457.3499999999995</v>
      </c>
      <c r="H60" s="610">
        <f>'[3]49. Nguyễn Phú Quí'!J24</f>
        <v>1470925499.9999998</v>
      </c>
      <c r="I60" s="611"/>
      <c r="J60" s="611"/>
      <c r="K60" s="611"/>
      <c r="L60" s="611"/>
      <c r="M60" s="611"/>
      <c r="N60" s="611"/>
      <c r="O60" s="611"/>
      <c r="P60" s="612">
        <f t="shared" si="0"/>
        <v>1472725499.9999998</v>
      </c>
      <c r="Q60" s="613">
        <f>'[3]49. Nguyễn Phú Quí'!J55</f>
        <v>20000000</v>
      </c>
      <c r="R60" s="614"/>
      <c r="S60" s="501"/>
    </row>
    <row r="61" spans="1:19" s="448" customFormat="1" ht="222.75" customHeight="1" x14ac:dyDescent="0.3">
      <c r="A61" s="604">
        <v>50</v>
      </c>
      <c r="B61" s="605" t="str">
        <f>'[3]50. Hoàng Thị Chiều'!E8</f>
        <v>Bà Hoàng Thị Chiều - tài sản xây dựng trên đất Huỳnh Ngọc Đông và Nguyễn Thị Phượng (thửa 106 tờ 193)</v>
      </c>
      <c r="C61" s="605" t="str">
        <f>'[3]50. Hoàng Thị Chiều'!E10</f>
        <v xml:space="preserve">Ấp Xuân Tâm 6, xã Xuân Hoà, Tp. Đồng Nai </v>
      </c>
      <c r="D61" s="606"/>
      <c r="E61" s="607"/>
      <c r="F61" s="608"/>
      <c r="G61" s="609"/>
      <c r="H61" s="610">
        <f>'[3]49. Nguyễn Phú Quí'!J25</f>
        <v>0</v>
      </c>
      <c r="I61" s="611"/>
      <c r="J61" s="611"/>
      <c r="K61" s="611"/>
      <c r="L61" s="611"/>
      <c r="M61" s="611"/>
      <c r="N61" s="611"/>
      <c r="O61" s="611"/>
      <c r="P61" s="612">
        <f t="shared" si="0"/>
        <v>0</v>
      </c>
      <c r="Q61" s="613">
        <f>'[3]50. Hoàng Thị Chiều'!J39</f>
        <v>16000000</v>
      </c>
      <c r="R61" s="614"/>
      <c r="S61" s="501"/>
    </row>
    <row r="62" spans="1:19" s="448" customFormat="1" ht="222.75" customHeight="1" x14ac:dyDescent="0.3">
      <c r="A62" s="604">
        <v>51</v>
      </c>
      <c r="B62" s="605" t="str">
        <f>'[3]51. Nguyễn Quốc Thái'!E8</f>
        <v>Ông Nguyễn Quốc Thái</v>
      </c>
      <c r="C62" s="605" t="str">
        <f>'[3]51. Nguyễn Quốc Thái'!E10</f>
        <v>B215a, Bình Hoà, P. Lái Thiêu, Tp.HCM</v>
      </c>
      <c r="D62" s="606"/>
      <c r="E62" s="607" t="str">
        <f>'[3]51. Nguyễn Quốc Thái'!B29</f>
        <v>dưới 30%</v>
      </c>
      <c r="F62" s="608">
        <f>'[3]51. Nguyễn Quốc Thái'!J29</f>
        <v>1800000</v>
      </c>
      <c r="G62" s="609"/>
      <c r="H62" s="610"/>
      <c r="I62" s="611"/>
      <c r="J62" s="611"/>
      <c r="K62" s="611"/>
      <c r="L62" s="611"/>
      <c r="M62" s="611"/>
      <c r="N62" s="611"/>
      <c r="O62" s="611"/>
      <c r="P62" s="612">
        <f t="shared" si="0"/>
        <v>1800000</v>
      </c>
      <c r="Q62" s="613">
        <f>'[3]51. Nguyễn Quốc Thái'!J55</f>
        <v>12000000</v>
      </c>
      <c r="R62" s="614"/>
      <c r="S62" s="501"/>
    </row>
    <row r="63" spans="1:19" s="448" customFormat="1" ht="138" customHeight="1" x14ac:dyDescent="0.3">
      <c r="A63" s="604">
        <v>52</v>
      </c>
      <c r="B63" s="605" t="str">
        <f>'[3]52. Nguyễn Thị Quỳnh Nhi'!E8</f>
        <v xml:space="preserve"> Bà Nguyễn Thị Quỳnh Nhi</v>
      </c>
      <c r="C63" s="605" t="str">
        <f>'[3]52. Nguyễn Thị Quỳnh Nhi'!E10</f>
        <v>Ấp Gia Lào, xã Xuân Thành, thành phố Đồng Nai</v>
      </c>
      <c r="D63" s="606"/>
      <c r="E63" s="607" t="str">
        <f>'[3]52. Nguyễn Thị Quỳnh Nhi'!B27</f>
        <v>trên 30%</v>
      </c>
      <c r="F63" s="608">
        <f>'[3]52. Nguyễn Thị Quỳnh Nhi'!J27</f>
        <v>3600000</v>
      </c>
      <c r="G63" s="609"/>
      <c r="H63" s="610"/>
      <c r="I63" s="611"/>
      <c r="J63" s="611"/>
      <c r="K63" s="611"/>
      <c r="L63" s="611"/>
      <c r="M63" s="611"/>
      <c r="N63" s="611"/>
      <c r="O63" s="611"/>
      <c r="P63" s="612">
        <f t="shared" si="0"/>
        <v>3600000</v>
      </c>
      <c r="Q63" s="613">
        <f>'[3]52. Nguyễn Thị Quỳnh Nhi'!J43</f>
        <v>4000000</v>
      </c>
      <c r="R63" s="614"/>
      <c r="S63" s="501"/>
    </row>
    <row r="64" spans="1:19" s="448" customFormat="1" ht="138" customHeight="1" x14ac:dyDescent="0.3">
      <c r="A64" s="604">
        <v>53</v>
      </c>
      <c r="B64" s="605" t="str">
        <f>'[3]53. Trần Đức Hiếu'!E8</f>
        <v>Hộ ông Trần Đức Hiếu</v>
      </c>
      <c r="C64" s="605" t="str">
        <f>'[3]53. Trần Đức Hiếu'!E10</f>
        <v>Ấp Xuân Tâm 6, xã Xuân Hoà, thành phố Đồng Nai</v>
      </c>
      <c r="D64" s="606"/>
      <c r="E64" s="607" t="str">
        <f>'[3]53. Trần Đức Hiếu'!B27</f>
        <v>dưới 30%</v>
      </c>
      <c r="F64" s="608">
        <f>'[3]53. Trần Đức Hiếu'!J27</f>
        <v>1800000</v>
      </c>
      <c r="G64" s="609">
        <f>'[3]53. Trần Đức Hiếu'!H24</f>
        <v>553.4</v>
      </c>
      <c r="H64" s="610">
        <f>'[3]53. Trần Đức Hiếu'!J24</f>
        <v>315438000</v>
      </c>
      <c r="I64" s="611"/>
      <c r="J64" s="611"/>
      <c r="K64" s="611"/>
      <c r="L64" s="611"/>
      <c r="M64" s="611"/>
      <c r="N64" s="611"/>
      <c r="O64" s="611"/>
      <c r="P64" s="612">
        <f t="shared" si="0"/>
        <v>317238000</v>
      </c>
      <c r="Q64" s="613">
        <f>'[3]53. Trần Đức Hiếu'!J48</f>
        <v>20000000</v>
      </c>
      <c r="R64" s="614"/>
      <c r="S64" s="501"/>
    </row>
    <row r="65" spans="1:19" s="448" customFormat="1" ht="138" customHeight="1" x14ac:dyDescent="0.3">
      <c r="A65" s="604">
        <v>54</v>
      </c>
      <c r="B65" s="605" t="str">
        <f>'[3]54. Phạm Quang Nam'!E8</f>
        <v>Ông Phạm Quang Nam</v>
      </c>
      <c r="C65" s="605" t="str">
        <f>'[3]54. Phạm Quang Nam'!E10</f>
        <v>Ấp Xuân Tâm 6, xã Xuân Hoà, thành phố Đồng Nai</v>
      </c>
      <c r="D65" s="606"/>
      <c r="E65" s="607" t="str">
        <f>'[3]54. Phạm Quang Nam'!B28</f>
        <v>trên 70%</v>
      </c>
      <c r="F65" s="608">
        <f>'[3]54. Phạm Quang Nam'!J28</f>
        <v>14400000</v>
      </c>
      <c r="G65" s="609"/>
      <c r="H65" s="610"/>
      <c r="I65" s="611"/>
      <c r="J65" s="611">
        <f>'[3]54. Phạm Quang Nam'!J32</f>
        <v>36000000</v>
      </c>
      <c r="K65" s="611"/>
      <c r="L65" s="611"/>
      <c r="M65" s="611"/>
      <c r="N65" s="611"/>
      <c r="O65" s="611"/>
      <c r="P65" s="612">
        <f t="shared" si="0"/>
        <v>50400000</v>
      </c>
      <c r="Q65" s="613">
        <f>'[3]54. Phạm Quang Nam'!J58</f>
        <v>20000000</v>
      </c>
      <c r="R65" s="614"/>
      <c r="S65" s="501"/>
    </row>
    <row r="66" spans="1:19" s="448" customFormat="1" ht="138" customHeight="1" x14ac:dyDescent="0.3">
      <c r="A66" s="604">
        <v>55</v>
      </c>
      <c r="B66" s="605" t="str">
        <f>'[3]55. Vũ Thị Kim Loan'!E8</f>
        <v>Hộ bà Vũ Thị Kim Loan</v>
      </c>
      <c r="C66" s="605" t="str">
        <f>'[3]55. Vũ Thị Kim Loan'!E10</f>
        <v>Ấp Xuân Tâm 6, xã Xuân Hoà, thành phố Đồng Nai</v>
      </c>
      <c r="D66" s="606"/>
      <c r="E66" s="607" t="str">
        <f>'[3]55. Vũ Thị Kim Loan'!B28</f>
        <v>trên 30%</v>
      </c>
      <c r="F66" s="608">
        <f>'[3]55. Vũ Thị Kim Loan'!J28</f>
        <v>7200000</v>
      </c>
      <c r="G66" s="609"/>
      <c r="H66" s="610"/>
      <c r="I66" s="611"/>
      <c r="J66" s="611">
        <f>'[3]55. Vũ Thị Kim Loan'!J32</f>
        <v>36000000</v>
      </c>
      <c r="K66" s="611"/>
      <c r="L66" s="611"/>
      <c r="M66" s="611"/>
      <c r="N66" s="611"/>
      <c r="O66" s="611"/>
      <c r="P66" s="612">
        <f t="shared" si="0"/>
        <v>43200000</v>
      </c>
      <c r="Q66" s="613">
        <f>'[3]55. Vũ Thị Kim Loan'!J71</f>
        <v>20000000</v>
      </c>
      <c r="R66" s="614"/>
      <c r="S66" s="501"/>
    </row>
    <row r="67" spans="1:19" s="448" customFormat="1" ht="138" customHeight="1" x14ac:dyDescent="0.3">
      <c r="A67" s="604">
        <v>56</v>
      </c>
      <c r="B67" s="605" t="str">
        <f>'[3]56. Phạm Hải Hồ'!E8</f>
        <v>Ông Phạm Hải Hồ</v>
      </c>
      <c r="C67" s="605" t="str">
        <f>'[3]56. Phạm Hải Hồ'!E10</f>
        <v>Thôn Xuân An, xã Tịnh Hoà, tỉnh Quảng Ngãi</v>
      </c>
      <c r="D67" s="606"/>
      <c r="E67" s="607" t="str">
        <f>'[3]56. Phạm Hải Hồ'!B28</f>
        <v>trên 30%</v>
      </c>
      <c r="F67" s="608">
        <f>'[3]56. Phạm Hải Hồ'!J28</f>
        <v>3600000</v>
      </c>
      <c r="G67" s="609"/>
      <c r="H67" s="610"/>
      <c r="I67" s="611"/>
      <c r="J67" s="611"/>
      <c r="K67" s="611"/>
      <c r="L67" s="611"/>
      <c r="M67" s="611"/>
      <c r="N67" s="611"/>
      <c r="O67" s="611"/>
      <c r="P67" s="612">
        <f t="shared" si="0"/>
        <v>3600000</v>
      </c>
      <c r="Q67" s="613">
        <f>'[3]56. Phạm Hải Hồ'!J48</f>
        <v>20000000</v>
      </c>
      <c r="R67" s="614"/>
      <c r="S67" s="501"/>
    </row>
    <row r="68" spans="1:19" s="448" customFormat="1" ht="138" customHeight="1" x14ac:dyDescent="0.3">
      <c r="A68" s="604">
        <v>57</v>
      </c>
      <c r="B68" s="605" t="str">
        <f>'[3]57. Đàm Công Thiện'!E8</f>
        <v>Ông Đàm Công Thiện và bà Nguyễn Kiều Dung</v>
      </c>
      <c r="C68" s="605" t="str">
        <f>'[3]57. Đàm Công Thiện'!E10</f>
        <v>Phường Long Khánh, thành phố Đồng Nai</v>
      </c>
      <c r="D68" s="606"/>
      <c r="E68" s="607" t="str">
        <f>'[3]57. Đàm Công Thiện'!B27</f>
        <v>trên 30%</v>
      </c>
      <c r="F68" s="608">
        <f>'[3]57. Đàm Công Thiện'!J27</f>
        <v>7200000</v>
      </c>
      <c r="G68" s="609"/>
      <c r="H68" s="610"/>
      <c r="I68" s="611"/>
      <c r="J68" s="611"/>
      <c r="K68" s="611"/>
      <c r="L68" s="611"/>
      <c r="M68" s="611"/>
      <c r="N68" s="611"/>
      <c r="O68" s="611"/>
      <c r="P68" s="612">
        <f t="shared" si="0"/>
        <v>7200000</v>
      </c>
      <c r="Q68" s="613">
        <f>'[3]57. Đàm Công Thiện'!J43</f>
        <v>16000000</v>
      </c>
      <c r="R68" s="614"/>
      <c r="S68" s="501"/>
    </row>
    <row r="69" spans="1:19" s="448" customFormat="1" ht="138" customHeight="1" x14ac:dyDescent="0.3">
      <c r="A69" s="604">
        <v>58</v>
      </c>
      <c r="B69" s="605" t="str">
        <f>'[3]58. Nguyễn Thị Lãnh'!E8</f>
        <v>Bà Nguyễn Thị Lãnh</v>
      </c>
      <c r="C69" s="605" t="str">
        <f>'[3]58. Nguyễn Thị Lãnh'!E10</f>
        <v>Ấp Trung Nghĩa, Phường Xuân Lộc, thành phố Đồng Nai</v>
      </c>
      <c r="D69" s="606"/>
      <c r="E69" s="607" t="str">
        <f>'[3]58. Nguyễn Thị Lãnh'!B27</f>
        <v>trên 30%</v>
      </c>
      <c r="F69" s="608">
        <f>'[3]58. Nguyễn Thị Lãnh'!J27</f>
        <v>3600000</v>
      </c>
      <c r="G69" s="609"/>
      <c r="H69" s="610"/>
      <c r="I69" s="611"/>
      <c r="J69" s="611"/>
      <c r="K69" s="611"/>
      <c r="L69" s="611"/>
      <c r="M69" s="611"/>
      <c r="N69" s="611"/>
      <c r="O69" s="611"/>
      <c r="P69" s="612">
        <f t="shared" si="0"/>
        <v>3600000</v>
      </c>
      <c r="Q69" s="613">
        <f>'[3]58. Nguyễn Thị Lãnh'!J44</f>
        <v>20000000</v>
      </c>
      <c r="R69" s="614"/>
      <c r="S69" s="501"/>
    </row>
    <row r="70" spans="1:19" s="448" customFormat="1" ht="138" customHeight="1" x14ac:dyDescent="0.3">
      <c r="A70" s="604">
        <v>59</v>
      </c>
      <c r="B70" s="605" t="str">
        <f>'[3]59. Bùi Quốc Tân'!E8</f>
        <v>Ông Bùi Quốc Tân</v>
      </c>
      <c r="C70" s="605" t="str">
        <f>'[3]59. Bùi Quốc Tân'!E10</f>
        <v>60B Nguyễn Trường Tộ, P. Long Khánh, thành phố Đồng Nai</v>
      </c>
      <c r="D70" s="606"/>
      <c r="E70" s="607" t="str">
        <f>'[3]59. Bùi Quốc Tân'!B27</f>
        <v>trên 30%</v>
      </c>
      <c r="F70" s="608">
        <f>'[3]59. Bùi Quốc Tân'!J27</f>
        <v>3600000</v>
      </c>
      <c r="G70" s="609"/>
      <c r="H70" s="610"/>
      <c r="I70" s="611"/>
      <c r="J70" s="611"/>
      <c r="K70" s="611"/>
      <c r="L70" s="611"/>
      <c r="M70" s="611"/>
      <c r="N70" s="611"/>
      <c r="O70" s="611"/>
      <c r="P70" s="612">
        <f t="shared" si="0"/>
        <v>3600000</v>
      </c>
      <c r="Q70" s="613">
        <f>'[3]59. Bùi Quốc Tân'!J43</f>
        <v>20000000</v>
      </c>
      <c r="R70" s="614"/>
      <c r="S70" s="501"/>
    </row>
    <row r="71" spans="1:19" s="448" customFormat="1" ht="138" customHeight="1" x14ac:dyDescent="0.3">
      <c r="A71" s="604">
        <v>60</v>
      </c>
      <c r="B71" s="605" t="str">
        <f>'[3]60. Trần Thị Hồng Oanh'!E8</f>
        <v>Bà Trần Thị Hồng Oanh</v>
      </c>
      <c r="C71" s="605" t="str">
        <f>'[3]60. Trần Thị Hồng Oanh'!E10</f>
        <v>Ấp Xuân Tâm 6, xã Xuân Hoà, thành phố Đồng Nai</v>
      </c>
      <c r="D71" s="606"/>
      <c r="E71" s="607" t="str">
        <f>'[3]60. Trần Thị Hồng Oanh'!B28</f>
        <v>trên 30%</v>
      </c>
      <c r="F71" s="608">
        <f>'[3]60. Trần Thị Hồng Oanh'!J28</f>
        <v>7200000</v>
      </c>
      <c r="G71" s="609">
        <f>'[3]60. Trần Thị Hồng Oanh'!H25</f>
        <v>179.1</v>
      </c>
      <c r="H71" s="610">
        <f>'[3]60. Trần Thị Hồng Oanh'!J25</f>
        <v>102087000</v>
      </c>
      <c r="I71" s="611"/>
      <c r="J71" s="611"/>
      <c r="K71" s="611"/>
      <c r="L71" s="611"/>
      <c r="M71" s="611"/>
      <c r="N71" s="611"/>
      <c r="O71" s="611"/>
      <c r="P71" s="612">
        <f t="shared" si="0"/>
        <v>109287000</v>
      </c>
      <c r="Q71" s="613">
        <f>'[3]60. Trần Thị Hồng Oanh'!J56</f>
        <v>20000000</v>
      </c>
      <c r="R71" s="614"/>
      <c r="S71" s="501"/>
    </row>
    <row r="72" spans="1:19" s="448" customFormat="1" ht="209.25" customHeight="1" x14ac:dyDescent="0.3">
      <c r="A72" s="604">
        <v>61</v>
      </c>
      <c r="B72" s="605" t="str">
        <f>'[3]61 huỳnh ngọc luận'!E8</f>
        <v>Ông Huỳnh Ngọc Luận - Tài sản xây dựng trên đất của ông Huỳnh Ngọc Linh (thửa 105 tờ 193)</v>
      </c>
      <c r="C72" s="605" t="str">
        <f>'[3]61 huỳnh ngọc luận'!E10</f>
        <v xml:space="preserve">Ấp Xuân Tâm 6, xã Xuân Hoà, Tp. Đồng Nai </v>
      </c>
      <c r="D72" s="606"/>
      <c r="E72" s="607"/>
      <c r="F72" s="608"/>
      <c r="G72" s="609"/>
      <c r="H72" s="610"/>
      <c r="I72" s="611"/>
      <c r="J72" s="611"/>
      <c r="K72" s="611"/>
      <c r="L72" s="611"/>
      <c r="M72" s="611"/>
      <c r="N72" s="611"/>
      <c r="O72" s="611"/>
      <c r="P72" s="612">
        <f t="shared" si="0"/>
        <v>0</v>
      </c>
      <c r="Q72" s="613">
        <f>'[3]61 huỳnh ngọc luận'!J55</f>
        <v>16000000</v>
      </c>
      <c r="R72" s="614"/>
      <c r="S72" s="501"/>
    </row>
    <row r="73" spans="1:19" s="448" customFormat="1" ht="209.25" customHeight="1" x14ac:dyDescent="0.3">
      <c r="A73" s="604">
        <v>62</v>
      </c>
      <c r="B73" s="605" t="str">
        <f>'[3]62 Nguyễn Ngọc Quỳnh Giang'!E8</f>
        <v>Bà Nguyễn Ngọc Quỳnh Giang</v>
      </c>
      <c r="C73" s="605" t="str">
        <f>'[3]62 Nguyễn Ngọc Quỳnh Giang'!E10</f>
        <v xml:space="preserve">Ấp Xuân Tâm 6, xã Xuân Hoà, Tp. Đồng Nai </v>
      </c>
      <c r="D73" s="606"/>
      <c r="E73" s="607" t="str">
        <f>'[3]62 Nguyễn Ngọc Quỳnh Giang'!B29</f>
        <v>trên 30%</v>
      </c>
      <c r="F73" s="608">
        <f>'[3]62 Nguyễn Ngọc Quỳnh Giang'!J29</f>
        <v>7200000</v>
      </c>
      <c r="G73" s="609">
        <f>'[3]62 Nguyễn Ngọc Quỳnh Giang'!H26</f>
        <v>334.5</v>
      </c>
      <c r="H73" s="610">
        <f>'[3]62 Nguyễn Ngọc Quỳnh Giang'!J26</f>
        <v>0</v>
      </c>
      <c r="I73" s="611"/>
      <c r="J73" s="611">
        <f>'[3]62 Nguyễn Ngọc Quỳnh Giang'!J33</f>
        <v>36000000</v>
      </c>
      <c r="K73" s="611"/>
      <c r="L73" s="611"/>
      <c r="M73" s="611"/>
      <c r="N73" s="611"/>
      <c r="O73" s="611"/>
      <c r="P73" s="612">
        <f t="shared" si="0"/>
        <v>43200000</v>
      </c>
      <c r="Q73" s="613">
        <f>'[3]62 Nguyễn Ngọc Quỳnh Giang'!J61</f>
        <v>20000000</v>
      </c>
      <c r="R73" s="614"/>
      <c r="S73" s="501"/>
    </row>
    <row r="74" spans="1:19" s="448" customFormat="1" ht="209.25" customHeight="1" x14ac:dyDescent="0.3">
      <c r="A74" s="604">
        <v>63</v>
      </c>
      <c r="B74" s="605" t="str">
        <f>'[3]63 huỳnh thị bích hà'!E8</f>
        <v>Bà Huỳnh Thị Bích Hà</v>
      </c>
      <c r="C74" s="605" t="str">
        <f>'[3]63 huỳnh thị bích hà'!E10</f>
        <v>tổ 28, KP24, phường Trảng Dài, thành phố Đồng Nai</v>
      </c>
      <c r="D74" s="606"/>
      <c r="E74" s="607" t="str">
        <f>'[3]63 huỳnh thị bích hà'!B30</f>
        <v>trên 30%</v>
      </c>
      <c r="F74" s="608">
        <f>'[3]63 huỳnh thị bích hà'!J30</f>
        <v>3600000</v>
      </c>
      <c r="G74" s="609"/>
      <c r="H74" s="610">
        <f>'[3]62 Nguyễn Ngọc Quỳnh Giang'!J27</f>
        <v>0</v>
      </c>
      <c r="I74" s="611"/>
      <c r="J74" s="611"/>
      <c r="K74" s="611"/>
      <c r="L74" s="611"/>
      <c r="M74" s="611"/>
      <c r="N74" s="611"/>
      <c r="O74" s="611"/>
      <c r="P74" s="612">
        <f t="shared" si="0"/>
        <v>3600000</v>
      </c>
      <c r="Q74" s="613">
        <f>'[3]63 huỳnh thị bích hà'!J70</f>
        <v>20000000</v>
      </c>
      <c r="R74" s="614"/>
      <c r="S74" s="501"/>
    </row>
    <row r="75" spans="1:19" s="448" customFormat="1" ht="134.25" customHeight="1" x14ac:dyDescent="0.3">
      <c r="A75" s="604">
        <v>64</v>
      </c>
      <c r="B75" s="605" t="str">
        <f>'[3]64 Nguyễn Thị Mỹ'!E8</f>
        <v>Bà Nguyễn Thị Mỹ</v>
      </c>
      <c r="C75" s="605" t="str">
        <f>'[3]64 Nguyễn Thị Mỹ'!E10</f>
        <v xml:space="preserve">Ấp Xuân Tâm 6, xã Xuân Hoà, Tp. Đồng Nai </v>
      </c>
      <c r="D75" s="606"/>
      <c r="E75" s="607" t="str">
        <f>'[3]64 Nguyễn Thị Mỹ'!B28</f>
        <v>trên 30%</v>
      </c>
      <c r="F75" s="608">
        <f>'[3]64 Nguyễn Thị Mỹ'!J28</f>
        <v>3600000</v>
      </c>
      <c r="G75" s="609">
        <f>'[3]64 Nguyễn Thị Mỹ'!H25</f>
        <v>2850.2817</v>
      </c>
      <c r="H75" s="610">
        <f>'[3]64 Nguyễn Thị Mỹ'!J25</f>
        <v>940592961</v>
      </c>
      <c r="I75" s="611"/>
      <c r="J75" s="611"/>
      <c r="K75" s="611"/>
      <c r="L75" s="611"/>
      <c r="M75" s="611"/>
      <c r="N75" s="611"/>
      <c r="O75" s="611"/>
      <c r="P75" s="612">
        <f t="shared" si="0"/>
        <v>944192961</v>
      </c>
      <c r="Q75" s="613">
        <f>'[3]64 Nguyễn Thị Mỹ'!J79</f>
        <v>20000000</v>
      </c>
      <c r="R75" s="614"/>
      <c r="S75" s="501"/>
    </row>
    <row r="76" spans="1:19" s="448" customFormat="1" ht="124.5" customHeight="1" x14ac:dyDescent="0.3">
      <c r="A76" s="604">
        <v>65</v>
      </c>
      <c r="B76" s="605" t="str">
        <f>'[3]65. Đinh Thị Chuyện'!E8</f>
        <v>Bà Đinh Thị Chuyện</v>
      </c>
      <c r="C76" s="605" t="str">
        <f>'[3]65. Đinh Thị Chuyện'!E10</f>
        <v>Ấp Xuân Tâm 6, xã Xuân Hoà, Tp Đồng Nai</v>
      </c>
      <c r="D76" s="606"/>
      <c r="E76" s="607" t="str">
        <f>'[3]65. Đinh Thị Chuyện'!B30</f>
        <v>trên 30%</v>
      </c>
      <c r="F76" s="608">
        <f>'[3]65. Đinh Thị Chuyện'!J30</f>
        <v>3600000</v>
      </c>
      <c r="G76" s="609">
        <f>'[3]65. Đinh Thị Chuyện'!H27</f>
        <v>2205.1999999999998</v>
      </c>
      <c r="H76" s="610">
        <f>'[3]65. Đinh Thị Chuyện'!J27</f>
        <v>525940200</v>
      </c>
      <c r="I76" s="611"/>
      <c r="J76" s="611"/>
      <c r="K76" s="611"/>
      <c r="L76" s="611"/>
      <c r="M76" s="611"/>
      <c r="N76" s="611"/>
      <c r="O76" s="611"/>
      <c r="P76" s="612">
        <f t="shared" si="0"/>
        <v>529540200</v>
      </c>
      <c r="Q76" s="613">
        <f>'[3]65. Đinh Thị Chuyện'!J45</f>
        <v>20000000</v>
      </c>
      <c r="R76" s="614"/>
      <c r="S76" s="501"/>
    </row>
    <row r="77" spans="1:19" s="448" customFormat="1" ht="124.5" customHeight="1" x14ac:dyDescent="0.3">
      <c r="A77" s="604">
        <v>66</v>
      </c>
      <c r="B77" s="605" t="str">
        <f>'[3]66.  Võ Văn Lịch'!E8</f>
        <v>Ông Võ Văn Lịch và bà Hồ Thị Lệ Thu</v>
      </c>
      <c r="C77" s="605" t="str">
        <f>'[3]66.  Võ Văn Lịch'!E10</f>
        <v>Ấp Xuân Tâm 6, xã Xuân Hoà, Tp Đồng Nai</v>
      </c>
      <c r="D77" s="606"/>
      <c r="E77" s="607" t="str">
        <f>'[3]66.  Võ Văn Lịch'!B30</f>
        <v>dưới 30%</v>
      </c>
      <c r="F77" s="608">
        <f>'[3]66.  Võ Văn Lịch'!J30</f>
        <v>3600000</v>
      </c>
      <c r="G77" s="609">
        <f>'[3]66.  Võ Văn Lịch'!H27</f>
        <v>750.4</v>
      </c>
      <c r="H77" s="610">
        <f>'[3]66.  Võ Văn Lịch'!J27</f>
        <v>168129000</v>
      </c>
      <c r="I77" s="611"/>
      <c r="J77" s="611"/>
      <c r="K77" s="611"/>
      <c r="L77" s="611"/>
      <c r="M77" s="611"/>
      <c r="N77" s="611"/>
      <c r="O77" s="611"/>
      <c r="P77" s="612">
        <f t="shared" ref="P77:P81" si="1">F77+H77+J77</f>
        <v>171729000</v>
      </c>
      <c r="Q77" s="613">
        <f>'[3]66.  Võ Văn Lịch'!J46</f>
        <v>16000000</v>
      </c>
      <c r="R77" s="614"/>
      <c r="S77" s="501"/>
    </row>
    <row r="78" spans="1:19" s="448" customFormat="1" ht="124.5" customHeight="1" x14ac:dyDescent="0.3">
      <c r="A78" s="604">
        <v>67</v>
      </c>
      <c r="B78" s="605" t="str">
        <f>'[3]67.  Đàm Doãn Bích'!E8</f>
        <v>Hộ ông Đàm Doãn Bích và bà Trần Thị Phụng</v>
      </c>
      <c r="C78" s="605" t="str">
        <f>'[3]67.  Đàm Doãn Bích'!E10</f>
        <v>Ấp Xuân Tâm 4, xã Xuân Hoà, thành phố Đồng Nai</v>
      </c>
      <c r="D78" s="606"/>
      <c r="E78" s="607" t="str">
        <f>'[3]67.  Đàm Doãn Bích'!B30</f>
        <v>dưới 30%</v>
      </c>
      <c r="F78" s="608">
        <f>'[3]67.  Đàm Doãn Bích'!J30</f>
        <v>3600000</v>
      </c>
      <c r="G78" s="609">
        <f>'[3]67.  Đàm Doãn Bích'!H27</f>
        <v>975.5</v>
      </c>
      <c r="H78" s="610">
        <f>'[3]67.  Đàm Doãn Bích'!J27</f>
        <v>267727500</v>
      </c>
      <c r="I78" s="611"/>
      <c r="J78" s="611"/>
      <c r="K78" s="611"/>
      <c r="L78" s="611"/>
      <c r="M78" s="611"/>
      <c r="N78" s="611"/>
      <c r="O78" s="611"/>
      <c r="P78" s="612">
        <f t="shared" si="1"/>
        <v>271327500</v>
      </c>
      <c r="Q78" s="613">
        <f>'[3]67.  Đàm Doãn Bích'!J46</f>
        <v>16000000</v>
      </c>
      <c r="R78" s="614"/>
      <c r="S78" s="501"/>
    </row>
    <row r="79" spans="1:19" s="448" customFormat="1" ht="124.5" customHeight="1" x14ac:dyDescent="0.3">
      <c r="A79" s="604">
        <v>68</v>
      </c>
      <c r="B79" s="605" t="str">
        <f>'68, Hồ Văn Xuyên'!E8</f>
        <v>Ông Hồ Văn Xuyên</v>
      </c>
      <c r="C79" s="605" t="str">
        <f>'68, Hồ Văn Xuyên'!E10</f>
        <v xml:space="preserve">Ấp Xuân Tâm 6, xã Xuân Hoà, Tp. Đồng Nai </v>
      </c>
      <c r="D79" s="606"/>
      <c r="E79" s="607" t="str">
        <f>'68, Hồ Văn Xuyên'!B40</f>
        <v>dưới 30%</v>
      </c>
      <c r="F79" s="608">
        <f>'68, Hồ Văn Xuyên'!J40</f>
        <v>1800000</v>
      </c>
      <c r="G79" s="609">
        <f>'68, Hồ Văn Xuyên'!H37</f>
        <v>15215.727499999997</v>
      </c>
      <c r="H79" s="610">
        <f>'68, Hồ Văn Xuyên'!J37</f>
        <v>7171407074.999999</v>
      </c>
      <c r="I79" s="611"/>
      <c r="J79" s="611"/>
      <c r="K79" s="611"/>
      <c r="L79" s="611"/>
      <c r="M79" s="611"/>
      <c r="N79" s="611"/>
      <c r="O79" s="611"/>
      <c r="P79" s="612">
        <f t="shared" si="1"/>
        <v>7173207074.999999</v>
      </c>
      <c r="Q79" s="613">
        <f>'68, Hồ Văn Xuyên'!J117</f>
        <v>20000000</v>
      </c>
      <c r="R79" s="614"/>
      <c r="S79" s="501"/>
    </row>
    <row r="80" spans="1:19" s="448" customFormat="1" ht="124.5" customHeight="1" x14ac:dyDescent="0.3">
      <c r="A80" s="604">
        <v>69</v>
      </c>
      <c r="B80" s="605" t="str">
        <f>'69. Võ Văn Rảnh'!E8</f>
        <v>Hộ ông Võ Văn Rãnh và bà Nguyễn Thị Thắm</v>
      </c>
      <c r="C80" s="605" t="str">
        <f>'69. Võ Văn Rảnh'!E10</f>
        <v>362/22 Lê Văn Lương, KP1, Tân Hưng, Tp.HCM</v>
      </c>
      <c r="D80" s="606"/>
      <c r="E80" s="607" t="str">
        <f>'69. Võ Văn Rảnh'!B29</f>
        <v>dưới 30%</v>
      </c>
      <c r="F80" s="608">
        <f>'69. Võ Văn Rảnh'!J29</f>
        <v>3600000</v>
      </c>
      <c r="G80" s="609"/>
      <c r="H80" s="610">
        <f>'68, Hồ Văn Xuyên'!J38</f>
        <v>0</v>
      </c>
      <c r="I80" s="611"/>
      <c r="J80" s="611"/>
      <c r="K80" s="611"/>
      <c r="L80" s="611"/>
      <c r="M80" s="611"/>
      <c r="N80" s="611"/>
      <c r="O80" s="611"/>
      <c r="P80" s="612">
        <f t="shared" si="1"/>
        <v>3600000</v>
      </c>
      <c r="Q80" s="613">
        <f>'69. Võ Văn Rảnh'!J62</f>
        <v>20000000</v>
      </c>
      <c r="R80" s="614"/>
      <c r="S80" s="501"/>
    </row>
    <row r="81" spans="1:19" s="448" customFormat="1" ht="124.5" customHeight="1" x14ac:dyDescent="0.3">
      <c r="A81" s="604">
        <v>70</v>
      </c>
      <c r="B81" s="605" t="e">
        <f>#REF!</f>
        <v>#REF!</v>
      </c>
      <c r="C81" s="605" t="e">
        <f>#REF!</f>
        <v>#REF!</v>
      </c>
      <c r="D81" s="606"/>
      <c r="E81" s="607" t="e">
        <f>#REF!</f>
        <v>#REF!</v>
      </c>
      <c r="F81" s="608" t="e">
        <f>#REF!</f>
        <v>#REF!</v>
      </c>
      <c r="G81" s="619" t="e">
        <f>#REF!</f>
        <v>#REF!</v>
      </c>
      <c r="H81" s="610" t="e">
        <f>#REF!</f>
        <v>#REF!</v>
      </c>
      <c r="I81" s="611"/>
      <c r="J81" s="611"/>
      <c r="K81" s="611"/>
      <c r="L81" s="611"/>
      <c r="M81" s="611"/>
      <c r="N81" s="611"/>
      <c r="O81" s="611"/>
      <c r="P81" s="612" t="e">
        <f t="shared" si="1"/>
        <v>#REF!</v>
      </c>
      <c r="Q81" s="613" t="e">
        <f>#REF!</f>
        <v>#REF!</v>
      </c>
      <c r="R81" s="614"/>
      <c r="S81" s="501"/>
    </row>
    <row r="82" spans="1:19" s="623" customFormat="1" ht="75" customHeight="1" x14ac:dyDescent="0.3">
      <c r="A82" s="1688" t="s">
        <v>10293</v>
      </c>
      <c r="B82" s="1689"/>
      <c r="C82" s="1690"/>
      <c r="D82" s="620">
        <f>SUM(D12:D24)</f>
        <v>0</v>
      </c>
      <c r="E82" s="620"/>
      <c r="F82" s="620" t="e">
        <f>SUM(F12:F81)</f>
        <v>#REF!</v>
      </c>
      <c r="G82" s="621" t="e">
        <f t="shared" ref="G82:Q82" si="2">SUM(G12:G81)</f>
        <v>#REF!</v>
      </c>
      <c r="H82" s="620" t="e">
        <f t="shared" si="2"/>
        <v>#REF!</v>
      </c>
      <c r="I82" s="620">
        <f t="shared" si="2"/>
        <v>0</v>
      </c>
      <c r="J82" s="620">
        <f t="shared" si="2"/>
        <v>216000000</v>
      </c>
      <c r="K82" s="620">
        <f t="shared" si="2"/>
        <v>0</v>
      </c>
      <c r="L82" s="620">
        <f t="shared" si="2"/>
        <v>0</v>
      </c>
      <c r="M82" s="620">
        <f t="shared" si="2"/>
        <v>0</v>
      </c>
      <c r="N82" s="620">
        <f t="shared" si="2"/>
        <v>0</v>
      </c>
      <c r="O82" s="620">
        <f t="shared" si="2"/>
        <v>0</v>
      </c>
      <c r="P82" s="620" t="e">
        <f t="shared" si="2"/>
        <v>#REF!</v>
      </c>
      <c r="Q82" s="620" t="e">
        <f t="shared" si="2"/>
        <v>#REF!</v>
      </c>
      <c r="R82" s="614"/>
      <c r="S82" s="622"/>
    </row>
    <row r="83" spans="1:19" x14ac:dyDescent="0.25">
      <c r="A83" s="574"/>
      <c r="B83" s="574"/>
      <c r="C83" s="574"/>
      <c r="D83" s="574"/>
      <c r="E83" s="624"/>
      <c r="F83" s="625"/>
      <c r="G83" s="626"/>
      <c r="H83" s="627"/>
      <c r="I83" s="628"/>
      <c r="J83" s="628"/>
      <c r="K83" s="628"/>
      <c r="L83" s="628"/>
      <c r="M83" s="628"/>
      <c r="N83" s="628"/>
      <c r="O83" s="628"/>
      <c r="P83" s="629"/>
      <c r="Q83" s="630"/>
    </row>
    <row r="84" spans="1:19" s="427" customFormat="1" ht="22.5" x14ac:dyDescent="0.35">
      <c r="A84" s="631"/>
      <c r="B84" s="631"/>
      <c r="C84" s="631"/>
      <c r="D84" s="631"/>
      <c r="E84" s="632"/>
      <c r="F84" s="633"/>
      <c r="G84" s="634"/>
      <c r="H84" s="635"/>
      <c r="I84" s="1691"/>
      <c r="J84" s="1691"/>
      <c r="K84" s="1691"/>
      <c r="L84" s="1691"/>
      <c r="M84" s="1691"/>
      <c r="N84" s="1691"/>
      <c r="O84" s="1691"/>
      <c r="P84" s="1691"/>
      <c r="Q84" s="1691"/>
      <c r="R84" s="1691"/>
      <c r="S84" s="636"/>
    </row>
    <row r="85" spans="1:19" s="427" customFormat="1" ht="22.5" customHeight="1" x14ac:dyDescent="0.35">
      <c r="A85" s="1692"/>
      <c r="B85" s="1692"/>
      <c r="C85" s="1692"/>
      <c r="D85" s="1692"/>
      <c r="E85" s="1692"/>
      <c r="F85" s="1692"/>
      <c r="G85" s="1692"/>
      <c r="H85" s="1692"/>
      <c r="I85" s="1693"/>
      <c r="J85" s="1693"/>
      <c r="K85" s="1693"/>
      <c r="L85" s="1693"/>
      <c r="M85" s="1693"/>
      <c r="N85" s="1693"/>
      <c r="O85" s="1693"/>
      <c r="P85" s="1693"/>
      <c r="Q85" s="1693"/>
      <c r="R85" s="1693"/>
    </row>
    <row r="86" spans="1:19" s="427" customFormat="1" ht="22.5" customHeight="1" x14ac:dyDescent="0.35">
      <c r="A86" s="1692"/>
      <c r="B86" s="1692"/>
      <c r="C86" s="1692"/>
      <c r="D86" s="1692"/>
      <c r="E86" s="1692"/>
      <c r="F86" s="1692"/>
      <c r="G86" s="1692"/>
      <c r="H86" s="1692"/>
      <c r="I86" s="1693"/>
      <c r="J86" s="1693"/>
      <c r="K86" s="1693"/>
      <c r="L86" s="1693"/>
      <c r="M86" s="1693"/>
      <c r="N86" s="1693"/>
      <c r="O86" s="1693"/>
      <c r="P86" s="1693"/>
      <c r="Q86" s="1693"/>
      <c r="R86" s="1693"/>
    </row>
    <row r="87" spans="1:19" s="427" customFormat="1" ht="22.5" customHeight="1" x14ac:dyDescent="0.35">
      <c r="B87" s="426"/>
      <c r="C87" s="426"/>
      <c r="E87" s="637"/>
      <c r="F87" s="428"/>
      <c r="G87" s="638"/>
      <c r="H87" s="639"/>
      <c r="I87" s="640"/>
      <c r="J87" s="641"/>
      <c r="K87" s="641"/>
      <c r="L87" s="641"/>
      <c r="M87" s="641"/>
      <c r="N87" s="642"/>
      <c r="O87" s="642"/>
      <c r="P87" s="643"/>
      <c r="Q87" s="644"/>
    </row>
    <row r="88" spans="1:19" s="427" customFormat="1" ht="22.5" customHeight="1" x14ac:dyDescent="0.35">
      <c r="A88" s="631"/>
      <c r="B88" s="645"/>
      <c r="C88" s="645"/>
      <c r="D88" s="646"/>
      <c r="E88" s="632"/>
      <c r="F88" s="647"/>
      <c r="G88" s="648"/>
      <c r="H88" s="639"/>
      <c r="I88" s="640"/>
      <c r="J88" s="641"/>
      <c r="K88" s="641"/>
      <c r="L88" s="641"/>
      <c r="M88" s="641"/>
      <c r="N88" s="642"/>
      <c r="O88" s="642"/>
      <c r="P88" s="643"/>
      <c r="Q88" s="644"/>
    </row>
    <row r="89" spans="1:19" s="427" customFormat="1" ht="22.5" customHeight="1" x14ac:dyDescent="0.35">
      <c r="A89" s="631"/>
      <c r="B89" s="645"/>
      <c r="C89" s="645"/>
      <c r="D89" s="646"/>
      <c r="E89" s="632"/>
      <c r="F89" s="647"/>
      <c r="G89" s="648"/>
      <c r="H89" s="639"/>
      <c r="I89" s="640"/>
      <c r="J89" s="641"/>
      <c r="K89" s="641"/>
      <c r="L89" s="641"/>
      <c r="M89" s="641"/>
      <c r="N89" s="642"/>
      <c r="O89" s="642"/>
      <c r="P89" s="643"/>
      <c r="Q89" s="644"/>
    </row>
    <row r="90" spans="1:19" s="427" customFormat="1" ht="22.5" customHeight="1" x14ac:dyDescent="0.35">
      <c r="A90" s="631"/>
      <c r="B90" s="645"/>
      <c r="C90" s="645"/>
      <c r="D90" s="631"/>
      <c r="E90" s="632"/>
      <c r="F90" s="647"/>
      <c r="G90" s="648"/>
      <c r="H90" s="639"/>
      <c r="I90" s="640"/>
      <c r="J90" s="641"/>
      <c r="K90" s="641"/>
      <c r="L90" s="641"/>
      <c r="M90" s="641"/>
      <c r="N90" s="642"/>
      <c r="O90" s="642"/>
      <c r="P90" s="643"/>
      <c r="Q90" s="644"/>
    </row>
    <row r="91" spans="1:19" s="427" customFormat="1" ht="39.75" customHeight="1" x14ac:dyDescent="0.35">
      <c r="A91" s="1692"/>
      <c r="B91" s="1692"/>
      <c r="C91" s="426"/>
      <c r="D91" s="1693"/>
      <c r="E91" s="1693"/>
      <c r="F91" s="1693"/>
      <c r="G91" s="1693"/>
      <c r="H91" s="1693"/>
      <c r="I91" s="1693"/>
      <c r="J91" s="1693"/>
      <c r="K91" s="1693"/>
      <c r="L91" s="1693"/>
      <c r="M91" s="1693"/>
      <c r="N91" s="1693"/>
      <c r="O91" s="1693"/>
      <c r="P91" s="1693"/>
      <c r="Q91" s="1693"/>
      <c r="R91" s="1693"/>
    </row>
    <row r="92" spans="1:19" s="476" customFormat="1" ht="38.25" customHeight="1" x14ac:dyDescent="0.35">
      <c r="A92" s="1380"/>
      <c r="B92" s="1380"/>
      <c r="C92" s="1380"/>
      <c r="D92" s="1694"/>
      <c r="E92" s="1694"/>
      <c r="F92" s="1694"/>
      <c r="G92" s="1694"/>
      <c r="H92" s="1694"/>
      <c r="I92" s="1694"/>
      <c r="J92" s="1694"/>
      <c r="K92" s="1694"/>
      <c r="L92" s="1694"/>
      <c r="M92" s="1694"/>
      <c r="N92" s="1694"/>
      <c r="O92" s="1694"/>
      <c r="P92" s="1694"/>
      <c r="Q92" s="1694"/>
      <c r="R92" s="1694"/>
    </row>
    <row r="93" spans="1:19" x14ac:dyDescent="0.25">
      <c r="A93" s="574"/>
      <c r="B93" s="574"/>
      <c r="C93" s="574"/>
      <c r="D93" s="649"/>
      <c r="E93" s="624"/>
      <c r="F93" s="650"/>
      <c r="G93" s="651"/>
      <c r="H93" s="652"/>
      <c r="I93" s="653"/>
      <c r="J93" s="628"/>
      <c r="K93" s="628"/>
      <c r="L93" s="628"/>
      <c r="M93" s="628"/>
      <c r="N93" s="628"/>
      <c r="O93" s="628"/>
      <c r="P93" s="578"/>
      <c r="Q93" s="654"/>
    </row>
  </sheetData>
  <mergeCells count="41">
    <mergeCell ref="A91:B91"/>
    <mergeCell ref="D91:H91"/>
    <mergeCell ref="I91:R91"/>
    <mergeCell ref="A92:C92"/>
    <mergeCell ref="D92:H92"/>
    <mergeCell ref="I92:R92"/>
    <mergeCell ref="O8:O10"/>
    <mergeCell ref="P8:P10"/>
    <mergeCell ref="A82:C82"/>
    <mergeCell ref="I84:R84"/>
    <mergeCell ref="A85:C86"/>
    <mergeCell ref="D85:H86"/>
    <mergeCell ref="I85:R85"/>
    <mergeCell ref="I86:R86"/>
    <mergeCell ref="I9:I10"/>
    <mergeCell ref="K8:K10"/>
    <mergeCell ref="L8:L10"/>
    <mergeCell ref="M8:M10"/>
    <mergeCell ref="N8:N10"/>
    <mergeCell ref="A5:R6"/>
    <mergeCell ref="A7:C7"/>
    <mergeCell ref="Q7:R7"/>
    <mergeCell ref="A8:A10"/>
    <mergeCell ref="B8:B10"/>
    <mergeCell ref="C8:C10"/>
    <mergeCell ref="D8:D10"/>
    <mergeCell ref="E8:F8"/>
    <mergeCell ref="G8:I8"/>
    <mergeCell ref="J8:J10"/>
    <mergeCell ref="Q8:Q10"/>
    <mergeCell ref="R8:R10"/>
    <mergeCell ref="E9:E10"/>
    <mergeCell ref="F9:F10"/>
    <mergeCell ref="G9:G10"/>
    <mergeCell ref="H9:H10"/>
    <mergeCell ref="A4:R4"/>
    <mergeCell ref="P1:R1"/>
    <mergeCell ref="A2:E2"/>
    <mergeCell ref="J2:Q2"/>
    <mergeCell ref="A3:E3"/>
    <mergeCell ref="J3:Q3"/>
  </mergeCells>
  <pageMargins left="0.47244094488188981" right="0.19685039370078741" top="0.19685039370078741" bottom="0.19685039370078741" header="0.19685039370078741" footer="0.19685039370078741"/>
  <pageSetup paperSize="9" scale="51" fitToHeight="0" orientation="landscape" verticalDpi="300" r:id="rId1"/>
  <headerFooter>
    <oddFooter>Page &amp;P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76"/>
  <sheetViews>
    <sheetView topLeftCell="A38" workbookViewId="0">
      <selection activeCell="K30" sqref="K30:K36"/>
    </sheetView>
  </sheetViews>
  <sheetFormatPr defaultRowHeight="15" x14ac:dyDescent="0.25"/>
  <cols>
    <col min="1" max="1" width="5" style="659" customWidth="1"/>
    <col min="2" max="2" width="8.42578125" style="659" customWidth="1"/>
    <col min="3" max="3" width="8.7109375" style="659" customWidth="1"/>
    <col min="4" max="4" width="8.140625" style="659" customWidth="1"/>
    <col min="5" max="5" width="12.42578125" style="659" customWidth="1"/>
    <col min="6" max="6" width="8.28515625" style="660" customWidth="1"/>
    <col min="7" max="7" width="11.140625" style="659" customWidth="1"/>
    <col min="8" max="8" width="13.28515625" style="661" customWidth="1"/>
    <col min="9" max="9" width="7.5703125" style="660" customWidth="1"/>
    <col min="10" max="10" width="15.42578125" style="659" bestFit="1" customWidth="1"/>
    <col min="11" max="11" width="30.5703125" style="762" customWidth="1"/>
    <col min="12" max="12" width="17.140625" style="659" customWidth="1"/>
    <col min="13" max="13" width="12.85546875" style="659" customWidth="1"/>
    <col min="14" max="14" width="13.140625" style="663" bestFit="1" customWidth="1"/>
    <col min="15" max="15" width="10.5703125" style="663" bestFit="1" customWidth="1"/>
    <col min="16" max="256" width="9.140625" style="659"/>
    <col min="257" max="257" width="5" style="659" customWidth="1"/>
    <col min="258" max="258" width="8.42578125" style="659" customWidth="1"/>
    <col min="259" max="259" width="8.7109375" style="659" customWidth="1"/>
    <col min="260" max="260" width="6.42578125" style="659" customWidth="1"/>
    <col min="261" max="261" width="7.140625" style="659" customWidth="1"/>
    <col min="262" max="262" width="7.5703125" style="659" customWidth="1"/>
    <col min="263" max="263" width="10.140625" style="659" customWidth="1"/>
    <col min="264" max="264" width="13.28515625" style="659" customWidth="1"/>
    <col min="265" max="265" width="7.5703125" style="659" customWidth="1"/>
    <col min="266" max="266" width="14" style="659" customWidth="1"/>
    <col min="267" max="267" width="30.5703125" style="659" customWidth="1"/>
    <col min="268" max="268" width="20.42578125" style="659" bestFit="1" customWidth="1"/>
    <col min="269" max="269" width="33" style="659" customWidth="1"/>
    <col min="270" max="270" width="10.42578125" style="659" bestFit="1" customWidth="1"/>
    <col min="271" max="271" width="10.5703125" style="659" bestFit="1" customWidth="1"/>
    <col min="272" max="512" width="9.140625" style="659"/>
    <col min="513" max="513" width="5" style="659" customWidth="1"/>
    <col min="514" max="514" width="8.42578125" style="659" customWidth="1"/>
    <col min="515" max="515" width="8.7109375" style="659" customWidth="1"/>
    <col min="516" max="516" width="6.42578125" style="659" customWidth="1"/>
    <col min="517" max="517" width="7.140625" style="659" customWidth="1"/>
    <col min="518" max="518" width="7.5703125" style="659" customWidth="1"/>
    <col min="519" max="519" width="10.140625" style="659" customWidth="1"/>
    <col min="520" max="520" width="13.28515625" style="659" customWidth="1"/>
    <col min="521" max="521" width="7.5703125" style="659" customWidth="1"/>
    <col min="522" max="522" width="14" style="659" customWidth="1"/>
    <col min="523" max="523" width="30.5703125" style="659" customWidth="1"/>
    <col min="524" max="524" width="20.42578125" style="659" bestFit="1" customWidth="1"/>
    <col min="525" max="525" width="33" style="659" customWidth="1"/>
    <col min="526" max="526" width="10.42578125" style="659" bestFit="1" customWidth="1"/>
    <col min="527" max="527" width="10.5703125" style="659" bestFit="1" customWidth="1"/>
    <col min="528" max="768" width="9.140625" style="659"/>
    <col min="769" max="769" width="5" style="659" customWidth="1"/>
    <col min="770" max="770" width="8.42578125" style="659" customWidth="1"/>
    <col min="771" max="771" width="8.7109375" style="659" customWidth="1"/>
    <col min="772" max="772" width="6.42578125" style="659" customWidth="1"/>
    <col min="773" max="773" width="7.140625" style="659" customWidth="1"/>
    <col min="774" max="774" width="7.5703125" style="659" customWidth="1"/>
    <col min="775" max="775" width="10.140625" style="659" customWidth="1"/>
    <col min="776" max="776" width="13.28515625" style="659" customWidth="1"/>
    <col min="777" max="777" width="7.5703125" style="659" customWidth="1"/>
    <col min="778" max="778" width="14" style="659" customWidth="1"/>
    <col min="779" max="779" width="30.5703125" style="659" customWidth="1"/>
    <col min="780" max="780" width="20.42578125" style="659" bestFit="1" customWidth="1"/>
    <col min="781" max="781" width="33" style="659" customWidth="1"/>
    <col min="782" max="782" width="10.42578125" style="659" bestFit="1" customWidth="1"/>
    <col min="783" max="783" width="10.5703125" style="659" bestFit="1" customWidth="1"/>
    <col min="784" max="1024" width="9.140625" style="659"/>
    <col min="1025" max="1025" width="5" style="659" customWidth="1"/>
    <col min="1026" max="1026" width="8.42578125" style="659" customWidth="1"/>
    <col min="1027" max="1027" width="8.7109375" style="659" customWidth="1"/>
    <col min="1028" max="1028" width="6.42578125" style="659" customWidth="1"/>
    <col min="1029" max="1029" width="7.140625" style="659" customWidth="1"/>
    <col min="1030" max="1030" width="7.5703125" style="659" customWidth="1"/>
    <col min="1031" max="1031" width="10.140625" style="659" customWidth="1"/>
    <col min="1032" max="1032" width="13.28515625" style="659" customWidth="1"/>
    <col min="1033" max="1033" width="7.5703125" style="659" customWidth="1"/>
    <col min="1034" max="1034" width="14" style="659" customWidth="1"/>
    <col min="1035" max="1035" width="30.5703125" style="659" customWidth="1"/>
    <col min="1036" max="1036" width="20.42578125" style="659" bestFit="1" customWidth="1"/>
    <col min="1037" max="1037" width="33" style="659" customWidth="1"/>
    <col min="1038" max="1038" width="10.42578125" style="659" bestFit="1" customWidth="1"/>
    <col min="1039" max="1039" width="10.5703125" style="659" bestFit="1" customWidth="1"/>
    <col min="1040" max="1280" width="9.140625" style="659"/>
    <col min="1281" max="1281" width="5" style="659" customWidth="1"/>
    <col min="1282" max="1282" width="8.42578125" style="659" customWidth="1"/>
    <col min="1283" max="1283" width="8.7109375" style="659" customWidth="1"/>
    <col min="1284" max="1284" width="6.42578125" style="659" customWidth="1"/>
    <col min="1285" max="1285" width="7.140625" style="659" customWidth="1"/>
    <col min="1286" max="1286" width="7.5703125" style="659" customWidth="1"/>
    <col min="1287" max="1287" width="10.140625" style="659" customWidth="1"/>
    <col min="1288" max="1288" width="13.28515625" style="659" customWidth="1"/>
    <col min="1289" max="1289" width="7.5703125" style="659" customWidth="1"/>
    <col min="1290" max="1290" width="14" style="659" customWidth="1"/>
    <col min="1291" max="1291" width="30.5703125" style="659" customWidth="1"/>
    <col min="1292" max="1292" width="20.42578125" style="659" bestFit="1" customWidth="1"/>
    <col min="1293" max="1293" width="33" style="659" customWidth="1"/>
    <col min="1294" max="1294" width="10.42578125" style="659" bestFit="1" customWidth="1"/>
    <col min="1295" max="1295" width="10.5703125" style="659" bestFit="1" customWidth="1"/>
    <col min="1296" max="1536" width="9.140625" style="659"/>
    <col min="1537" max="1537" width="5" style="659" customWidth="1"/>
    <col min="1538" max="1538" width="8.42578125" style="659" customWidth="1"/>
    <col min="1539" max="1539" width="8.7109375" style="659" customWidth="1"/>
    <col min="1540" max="1540" width="6.42578125" style="659" customWidth="1"/>
    <col min="1541" max="1541" width="7.140625" style="659" customWidth="1"/>
    <col min="1542" max="1542" width="7.5703125" style="659" customWidth="1"/>
    <col min="1543" max="1543" width="10.140625" style="659" customWidth="1"/>
    <col min="1544" max="1544" width="13.28515625" style="659" customWidth="1"/>
    <col min="1545" max="1545" width="7.5703125" style="659" customWidth="1"/>
    <col min="1546" max="1546" width="14" style="659" customWidth="1"/>
    <col min="1547" max="1547" width="30.5703125" style="659" customWidth="1"/>
    <col min="1548" max="1548" width="20.42578125" style="659" bestFit="1" customWidth="1"/>
    <col min="1549" max="1549" width="33" style="659" customWidth="1"/>
    <col min="1550" max="1550" width="10.42578125" style="659" bestFit="1" customWidth="1"/>
    <col min="1551" max="1551" width="10.5703125" style="659" bestFit="1" customWidth="1"/>
    <col min="1552" max="1792" width="9.140625" style="659"/>
    <col min="1793" max="1793" width="5" style="659" customWidth="1"/>
    <col min="1794" max="1794" width="8.42578125" style="659" customWidth="1"/>
    <col min="1795" max="1795" width="8.7109375" style="659" customWidth="1"/>
    <col min="1796" max="1796" width="6.42578125" style="659" customWidth="1"/>
    <col min="1797" max="1797" width="7.140625" style="659" customWidth="1"/>
    <col min="1798" max="1798" width="7.5703125" style="659" customWidth="1"/>
    <col min="1799" max="1799" width="10.140625" style="659" customWidth="1"/>
    <col min="1800" max="1800" width="13.28515625" style="659" customWidth="1"/>
    <col min="1801" max="1801" width="7.5703125" style="659" customWidth="1"/>
    <col min="1802" max="1802" width="14" style="659" customWidth="1"/>
    <col min="1803" max="1803" width="30.5703125" style="659" customWidth="1"/>
    <col min="1804" max="1804" width="20.42578125" style="659" bestFit="1" customWidth="1"/>
    <col min="1805" max="1805" width="33" style="659" customWidth="1"/>
    <col min="1806" max="1806" width="10.42578125" style="659" bestFit="1" customWidth="1"/>
    <col min="1807" max="1807" width="10.5703125" style="659" bestFit="1" customWidth="1"/>
    <col min="1808" max="2048" width="9.140625" style="659"/>
    <col min="2049" max="2049" width="5" style="659" customWidth="1"/>
    <col min="2050" max="2050" width="8.42578125" style="659" customWidth="1"/>
    <col min="2051" max="2051" width="8.7109375" style="659" customWidth="1"/>
    <col min="2052" max="2052" width="6.42578125" style="659" customWidth="1"/>
    <col min="2053" max="2053" width="7.140625" style="659" customWidth="1"/>
    <col min="2054" max="2054" width="7.5703125" style="659" customWidth="1"/>
    <col min="2055" max="2055" width="10.140625" style="659" customWidth="1"/>
    <col min="2056" max="2056" width="13.28515625" style="659" customWidth="1"/>
    <col min="2057" max="2057" width="7.5703125" style="659" customWidth="1"/>
    <col min="2058" max="2058" width="14" style="659" customWidth="1"/>
    <col min="2059" max="2059" width="30.5703125" style="659" customWidth="1"/>
    <col min="2060" max="2060" width="20.42578125" style="659" bestFit="1" customWidth="1"/>
    <col min="2061" max="2061" width="33" style="659" customWidth="1"/>
    <col min="2062" max="2062" width="10.42578125" style="659" bestFit="1" customWidth="1"/>
    <col min="2063" max="2063" width="10.5703125" style="659" bestFit="1" customWidth="1"/>
    <col min="2064" max="2304" width="9.140625" style="659"/>
    <col min="2305" max="2305" width="5" style="659" customWidth="1"/>
    <col min="2306" max="2306" width="8.42578125" style="659" customWidth="1"/>
    <col min="2307" max="2307" width="8.7109375" style="659" customWidth="1"/>
    <col min="2308" max="2308" width="6.42578125" style="659" customWidth="1"/>
    <col min="2309" max="2309" width="7.140625" style="659" customWidth="1"/>
    <col min="2310" max="2310" width="7.5703125" style="659" customWidth="1"/>
    <col min="2311" max="2311" width="10.140625" style="659" customWidth="1"/>
    <col min="2312" max="2312" width="13.28515625" style="659" customWidth="1"/>
    <col min="2313" max="2313" width="7.5703125" style="659" customWidth="1"/>
    <col min="2314" max="2314" width="14" style="659" customWidth="1"/>
    <col min="2315" max="2315" width="30.5703125" style="659" customWidth="1"/>
    <col min="2316" max="2316" width="20.42578125" style="659" bestFit="1" customWidth="1"/>
    <col min="2317" max="2317" width="33" style="659" customWidth="1"/>
    <col min="2318" max="2318" width="10.42578125" style="659" bestFit="1" customWidth="1"/>
    <col min="2319" max="2319" width="10.5703125" style="659" bestFit="1" customWidth="1"/>
    <col min="2320" max="2560" width="9.140625" style="659"/>
    <col min="2561" max="2561" width="5" style="659" customWidth="1"/>
    <col min="2562" max="2562" width="8.42578125" style="659" customWidth="1"/>
    <col min="2563" max="2563" width="8.7109375" style="659" customWidth="1"/>
    <col min="2564" max="2564" width="6.42578125" style="659" customWidth="1"/>
    <col min="2565" max="2565" width="7.140625" style="659" customWidth="1"/>
    <col min="2566" max="2566" width="7.5703125" style="659" customWidth="1"/>
    <col min="2567" max="2567" width="10.140625" style="659" customWidth="1"/>
    <col min="2568" max="2568" width="13.28515625" style="659" customWidth="1"/>
    <col min="2569" max="2569" width="7.5703125" style="659" customWidth="1"/>
    <col min="2570" max="2570" width="14" style="659" customWidth="1"/>
    <col min="2571" max="2571" width="30.5703125" style="659" customWidth="1"/>
    <col min="2572" max="2572" width="20.42578125" style="659" bestFit="1" customWidth="1"/>
    <col min="2573" max="2573" width="33" style="659" customWidth="1"/>
    <col min="2574" max="2574" width="10.42578125" style="659" bestFit="1" customWidth="1"/>
    <col min="2575" max="2575" width="10.5703125" style="659" bestFit="1" customWidth="1"/>
    <col min="2576" max="2816" width="9.140625" style="659"/>
    <col min="2817" max="2817" width="5" style="659" customWidth="1"/>
    <col min="2818" max="2818" width="8.42578125" style="659" customWidth="1"/>
    <col min="2819" max="2819" width="8.7109375" style="659" customWidth="1"/>
    <col min="2820" max="2820" width="6.42578125" style="659" customWidth="1"/>
    <col min="2821" max="2821" width="7.140625" style="659" customWidth="1"/>
    <col min="2822" max="2822" width="7.5703125" style="659" customWidth="1"/>
    <col min="2823" max="2823" width="10.140625" style="659" customWidth="1"/>
    <col min="2824" max="2824" width="13.28515625" style="659" customWidth="1"/>
    <col min="2825" max="2825" width="7.5703125" style="659" customWidth="1"/>
    <col min="2826" max="2826" width="14" style="659" customWidth="1"/>
    <col min="2827" max="2827" width="30.5703125" style="659" customWidth="1"/>
    <col min="2828" max="2828" width="20.42578125" style="659" bestFit="1" customWidth="1"/>
    <col min="2829" max="2829" width="33" style="659" customWidth="1"/>
    <col min="2830" max="2830" width="10.42578125" style="659" bestFit="1" customWidth="1"/>
    <col min="2831" max="2831" width="10.5703125" style="659" bestFit="1" customWidth="1"/>
    <col min="2832" max="3072" width="9.140625" style="659"/>
    <col min="3073" max="3073" width="5" style="659" customWidth="1"/>
    <col min="3074" max="3074" width="8.42578125" style="659" customWidth="1"/>
    <col min="3075" max="3075" width="8.7109375" style="659" customWidth="1"/>
    <col min="3076" max="3076" width="6.42578125" style="659" customWidth="1"/>
    <col min="3077" max="3077" width="7.140625" style="659" customWidth="1"/>
    <col min="3078" max="3078" width="7.5703125" style="659" customWidth="1"/>
    <col min="3079" max="3079" width="10.140625" style="659" customWidth="1"/>
    <col min="3080" max="3080" width="13.28515625" style="659" customWidth="1"/>
    <col min="3081" max="3081" width="7.5703125" style="659" customWidth="1"/>
    <col min="3082" max="3082" width="14" style="659" customWidth="1"/>
    <col min="3083" max="3083" width="30.5703125" style="659" customWidth="1"/>
    <col min="3084" max="3084" width="20.42578125" style="659" bestFit="1" customWidth="1"/>
    <col min="3085" max="3085" width="33" style="659" customWidth="1"/>
    <col min="3086" max="3086" width="10.42578125" style="659" bestFit="1" customWidth="1"/>
    <col min="3087" max="3087" width="10.5703125" style="659" bestFit="1" customWidth="1"/>
    <col min="3088" max="3328" width="9.140625" style="659"/>
    <col min="3329" max="3329" width="5" style="659" customWidth="1"/>
    <col min="3330" max="3330" width="8.42578125" style="659" customWidth="1"/>
    <col min="3331" max="3331" width="8.7109375" style="659" customWidth="1"/>
    <col min="3332" max="3332" width="6.42578125" style="659" customWidth="1"/>
    <col min="3333" max="3333" width="7.140625" style="659" customWidth="1"/>
    <col min="3334" max="3334" width="7.5703125" style="659" customWidth="1"/>
    <col min="3335" max="3335" width="10.140625" style="659" customWidth="1"/>
    <col min="3336" max="3336" width="13.28515625" style="659" customWidth="1"/>
    <col min="3337" max="3337" width="7.5703125" style="659" customWidth="1"/>
    <col min="3338" max="3338" width="14" style="659" customWidth="1"/>
    <col min="3339" max="3339" width="30.5703125" style="659" customWidth="1"/>
    <col min="3340" max="3340" width="20.42578125" style="659" bestFit="1" customWidth="1"/>
    <col min="3341" max="3341" width="33" style="659" customWidth="1"/>
    <col min="3342" max="3342" width="10.42578125" style="659" bestFit="1" customWidth="1"/>
    <col min="3343" max="3343" width="10.5703125" style="659" bestFit="1" customWidth="1"/>
    <col min="3344" max="3584" width="9.140625" style="659"/>
    <col min="3585" max="3585" width="5" style="659" customWidth="1"/>
    <col min="3586" max="3586" width="8.42578125" style="659" customWidth="1"/>
    <col min="3587" max="3587" width="8.7109375" style="659" customWidth="1"/>
    <col min="3588" max="3588" width="6.42578125" style="659" customWidth="1"/>
    <col min="3589" max="3589" width="7.140625" style="659" customWidth="1"/>
    <col min="3590" max="3590" width="7.5703125" style="659" customWidth="1"/>
    <col min="3591" max="3591" width="10.140625" style="659" customWidth="1"/>
    <col min="3592" max="3592" width="13.28515625" style="659" customWidth="1"/>
    <col min="3593" max="3593" width="7.5703125" style="659" customWidth="1"/>
    <col min="3594" max="3594" width="14" style="659" customWidth="1"/>
    <col min="3595" max="3595" width="30.5703125" style="659" customWidth="1"/>
    <col min="3596" max="3596" width="20.42578125" style="659" bestFit="1" customWidth="1"/>
    <col min="3597" max="3597" width="33" style="659" customWidth="1"/>
    <col min="3598" max="3598" width="10.42578125" style="659" bestFit="1" customWidth="1"/>
    <col min="3599" max="3599" width="10.5703125" style="659" bestFit="1" customWidth="1"/>
    <col min="3600" max="3840" width="9.140625" style="659"/>
    <col min="3841" max="3841" width="5" style="659" customWidth="1"/>
    <col min="3842" max="3842" width="8.42578125" style="659" customWidth="1"/>
    <col min="3843" max="3843" width="8.7109375" style="659" customWidth="1"/>
    <col min="3844" max="3844" width="6.42578125" style="659" customWidth="1"/>
    <col min="3845" max="3845" width="7.140625" style="659" customWidth="1"/>
    <col min="3846" max="3846" width="7.5703125" style="659" customWidth="1"/>
    <col min="3847" max="3847" width="10.140625" style="659" customWidth="1"/>
    <col min="3848" max="3848" width="13.28515625" style="659" customWidth="1"/>
    <col min="3849" max="3849" width="7.5703125" style="659" customWidth="1"/>
    <col min="3850" max="3850" width="14" style="659" customWidth="1"/>
    <col min="3851" max="3851" width="30.5703125" style="659" customWidth="1"/>
    <col min="3852" max="3852" width="20.42578125" style="659" bestFit="1" customWidth="1"/>
    <col min="3853" max="3853" width="33" style="659" customWidth="1"/>
    <col min="3854" max="3854" width="10.42578125" style="659" bestFit="1" customWidth="1"/>
    <col min="3855" max="3855" width="10.5703125" style="659" bestFit="1" customWidth="1"/>
    <col min="3856" max="4096" width="9.140625" style="659"/>
    <col min="4097" max="4097" width="5" style="659" customWidth="1"/>
    <col min="4098" max="4098" width="8.42578125" style="659" customWidth="1"/>
    <col min="4099" max="4099" width="8.7109375" style="659" customWidth="1"/>
    <col min="4100" max="4100" width="6.42578125" style="659" customWidth="1"/>
    <col min="4101" max="4101" width="7.140625" style="659" customWidth="1"/>
    <col min="4102" max="4102" width="7.5703125" style="659" customWidth="1"/>
    <col min="4103" max="4103" width="10.140625" style="659" customWidth="1"/>
    <col min="4104" max="4104" width="13.28515625" style="659" customWidth="1"/>
    <col min="4105" max="4105" width="7.5703125" style="659" customWidth="1"/>
    <col min="4106" max="4106" width="14" style="659" customWidth="1"/>
    <col min="4107" max="4107" width="30.5703125" style="659" customWidth="1"/>
    <col min="4108" max="4108" width="20.42578125" style="659" bestFit="1" customWidth="1"/>
    <col min="4109" max="4109" width="33" style="659" customWidth="1"/>
    <col min="4110" max="4110" width="10.42578125" style="659" bestFit="1" customWidth="1"/>
    <col min="4111" max="4111" width="10.5703125" style="659" bestFit="1" customWidth="1"/>
    <col min="4112" max="4352" width="9.140625" style="659"/>
    <col min="4353" max="4353" width="5" style="659" customWidth="1"/>
    <col min="4354" max="4354" width="8.42578125" style="659" customWidth="1"/>
    <col min="4355" max="4355" width="8.7109375" style="659" customWidth="1"/>
    <col min="4356" max="4356" width="6.42578125" style="659" customWidth="1"/>
    <col min="4357" max="4357" width="7.140625" style="659" customWidth="1"/>
    <col min="4358" max="4358" width="7.5703125" style="659" customWidth="1"/>
    <col min="4359" max="4359" width="10.140625" style="659" customWidth="1"/>
    <col min="4360" max="4360" width="13.28515625" style="659" customWidth="1"/>
    <col min="4361" max="4361" width="7.5703125" style="659" customWidth="1"/>
    <col min="4362" max="4362" width="14" style="659" customWidth="1"/>
    <col min="4363" max="4363" width="30.5703125" style="659" customWidth="1"/>
    <col min="4364" max="4364" width="20.42578125" style="659" bestFit="1" customWidth="1"/>
    <col min="4365" max="4365" width="33" style="659" customWidth="1"/>
    <col min="4366" max="4366" width="10.42578125" style="659" bestFit="1" customWidth="1"/>
    <col min="4367" max="4367" width="10.5703125" style="659" bestFit="1" customWidth="1"/>
    <col min="4368" max="4608" width="9.140625" style="659"/>
    <col min="4609" max="4609" width="5" style="659" customWidth="1"/>
    <col min="4610" max="4610" width="8.42578125" style="659" customWidth="1"/>
    <col min="4611" max="4611" width="8.7109375" style="659" customWidth="1"/>
    <col min="4612" max="4612" width="6.42578125" style="659" customWidth="1"/>
    <col min="4613" max="4613" width="7.140625" style="659" customWidth="1"/>
    <col min="4614" max="4614" width="7.5703125" style="659" customWidth="1"/>
    <col min="4615" max="4615" width="10.140625" style="659" customWidth="1"/>
    <col min="4616" max="4616" width="13.28515625" style="659" customWidth="1"/>
    <col min="4617" max="4617" width="7.5703125" style="659" customWidth="1"/>
    <col min="4618" max="4618" width="14" style="659" customWidth="1"/>
    <col min="4619" max="4619" width="30.5703125" style="659" customWidth="1"/>
    <col min="4620" max="4620" width="20.42578125" style="659" bestFit="1" customWidth="1"/>
    <col min="4621" max="4621" width="33" style="659" customWidth="1"/>
    <col min="4622" max="4622" width="10.42578125" style="659" bestFit="1" customWidth="1"/>
    <col min="4623" max="4623" width="10.5703125" style="659" bestFit="1" customWidth="1"/>
    <col min="4624" max="4864" width="9.140625" style="659"/>
    <col min="4865" max="4865" width="5" style="659" customWidth="1"/>
    <col min="4866" max="4866" width="8.42578125" style="659" customWidth="1"/>
    <col min="4867" max="4867" width="8.7109375" style="659" customWidth="1"/>
    <col min="4868" max="4868" width="6.42578125" style="659" customWidth="1"/>
    <col min="4869" max="4869" width="7.140625" style="659" customWidth="1"/>
    <col min="4870" max="4870" width="7.5703125" style="659" customWidth="1"/>
    <col min="4871" max="4871" width="10.140625" style="659" customWidth="1"/>
    <col min="4872" max="4872" width="13.28515625" style="659" customWidth="1"/>
    <col min="4873" max="4873" width="7.5703125" style="659" customWidth="1"/>
    <col min="4874" max="4874" width="14" style="659" customWidth="1"/>
    <col min="4875" max="4875" width="30.5703125" style="659" customWidth="1"/>
    <col min="4876" max="4876" width="20.42578125" style="659" bestFit="1" customWidth="1"/>
    <col min="4877" max="4877" width="33" style="659" customWidth="1"/>
    <col min="4878" max="4878" width="10.42578125" style="659" bestFit="1" customWidth="1"/>
    <col min="4879" max="4879" width="10.5703125" style="659" bestFit="1" customWidth="1"/>
    <col min="4880" max="5120" width="9.140625" style="659"/>
    <col min="5121" max="5121" width="5" style="659" customWidth="1"/>
    <col min="5122" max="5122" width="8.42578125" style="659" customWidth="1"/>
    <col min="5123" max="5123" width="8.7109375" style="659" customWidth="1"/>
    <col min="5124" max="5124" width="6.42578125" style="659" customWidth="1"/>
    <col min="5125" max="5125" width="7.140625" style="659" customWidth="1"/>
    <col min="5126" max="5126" width="7.5703125" style="659" customWidth="1"/>
    <col min="5127" max="5127" width="10.140625" style="659" customWidth="1"/>
    <col min="5128" max="5128" width="13.28515625" style="659" customWidth="1"/>
    <col min="5129" max="5129" width="7.5703125" style="659" customWidth="1"/>
    <col min="5130" max="5130" width="14" style="659" customWidth="1"/>
    <col min="5131" max="5131" width="30.5703125" style="659" customWidth="1"/>
    <col min="5132" max="5132" width="20.42578125" style="659" bestFit="1" customWidth="1"/>
    <col min="5133" max="5133" width="33" style="659" customWidth="1"/>
    <col min="5134" max="5134" width="10.42578125" style="659" bestFit="1" customWidth="1"/>
    <col min="5135" max="5135" width="10.5703125" style="659" bestFit="1" customWidth="1"/>
    <col min="5136" max="5376" width="9.140625" style="659"/>
    <col min="5377" max="5377" width="5" style="659" customWidth="1"/>
    <col min="5378" max="5378" width="8.42578125" style="659" customWidth="1"/>
    <col min="5379" max="5379" width="8.7109375" style="659" customWidth="1"/>
    <col min="5380" max="5380" width="6.42578125" style="659" customWidth="1"/>
    <col min="5381" max="5381" width="7.140625" style="659" customWidth="1"/>
    <col min="5382" max="5382" width="7.5703125" style="659" customWidth="1"/>
    <col min="5383" max="5383" width="10.140625" style="659" customWidth="1"/>
    <col min="5384" max="5384" width="13.28515625" style="659" customWidth="1"/>
    <col min="5385" max="5385" width="7.5703125" style="659" customWidth="1"/>
    <col min="5386" max="5386" width="14" style="659" customWidth="1"/>
    <col min="5387" max="5387" width="30.5703125" style="659" customWidth="1"/>
    <col min="5388" max="5388" width="20.42578125" style="659" bestFit="1" customWidth="1"/>
    <col min="5389" max="5389" width="33" style="659" customWidth="1"/>
    <col min="5390" max="5390" width="10.42578125" style="659" bestFit="1" customWidth="1"/>
    <col min="5391" max="5391" width="10.5703125" style="659" bestFit="1" customWidth="1"/>
    <col min="5392" max="5632" width="9.140625" style="659"/>
    <col min="5633" max="5633" width="5" style="659" customWidth="1"/>
    <col min="5634" max="5634" width="8.42578125" style="659" customWidth="1"/>
    <col min="5635" max="5635" width="8.7109375" style="659" customWidth="1"/>
    <col min="5636" max="5636" width="6.42578125" style="659" customWidth="1"/>
    <col min="5637" max="5637" width="7.140625" style="659" customWidth="1"/>
    <col min="5638" max="5638" width="7.5703125" style="659" customWidth="1"/>
    <col min="5639" max="5639" width="10.140625" style="659" customWidth="1"/>
    <col min="5640" max="5640" width="13.28515625" style="659" customWidth="1"/>
    <col min="5641" max="5641" width="7.5703125" style="659" customWidth="1"/>
    <col min="5642" max="5642" width="14" style="659" customWidth="1"/>
    <col min="5643" max="5643" width="30.5703125" style="659" customWidth="1"/>
    <col min="5644" max="5644" width="20.42578125" style="659" bestFit="1" customWidth="1"/>
    <col min="5645" max="5645" width="33" style="659" customWidth="1"/>
    <col min="5646" max="5646" width="10.42578125" style="659" bestFit="1" customWidth="1"/>
    <col min="5647" max="5647" width="10.5703125" style="659" bestFit="1" customWidth="1"/>
    <col min="5648" max="5888" width="9.140625" style="659"/>
    <col min="5889" max="5889" width="5" style="659" customWidth="1"/>
    <col min="5890" max="5890" width="8.42578125" style="659" customWidth="1"/>
    <col min="5891" max="5891" width="8.7109375" style="659" customWidth="1"/>
    <col min="5892" max="5892" width="6.42578125" style="659" customWidth="1"/>
    <col min="5893" max="5893" width="7.140625" style="659" customWidth="1"/>
    <col min="5894" max="5894" width="7.5703125" style="659" customWidth="1"/>
    <col min="5895" max="5895" width="10.140625" style="659" customWidth="1"/>
    <col min="5896" max="5896" width="13.28515625" style="659" customWidth="1"/>
    <col min="5897" max="5897" width="7.5703125" style="659" customWidth="1"/>
    <col min="5898" max="5898" width="14" style="659" customWidth="1"/>
    <col min="5899" max="5899" width="30.5703125" style="659" customWidth="1"/>
    <col min="5900" max="5900" width="20.42578125" style="659" bestFit="1" customWidth="1"/>
    <col min="5901" max="5901" width="33" style="659" customWidth="1"/>
    <col min="5902" max="5902" width="10.42578125" style="659" bestFit="1" customWidth="1"/>
    <col min="5903" max="5903" width="10.5703125" style="659" bestFit="1" customWidth="1"/>
    <col min="5904" max="6144" width="9.140625" style="659"/>
    <col min="6145" max="6145" width="5" style="659" customWidth="1"/>
    <col min="6146" max="6146" width="8.42578125" style="659" customWidth="1"/>
    <col min="6147" max="6147" width="8.7109375" style="659" customWidth="1"/>
    <col min="6148" max="6148" width="6.42578125" style="659" customWidth="1"/>
    <col min="6149" max="6149" width="7.140625" style="659" customWidth="1"/>
    <col min="6150" max="6150" width="7.5703125" style="659" customWidth="1"/>
    <col min="6151" max="6151" width="10.140625" style="659" customWidth="1"/>
    <col min="6152" max="6152" width="13.28515625" style="659" customWidth="1"/>
    <col min="6153" max="6153" width="7.5703125" style="659" customWidth="1"/>
    <col min="6154" max="6154" width="14" style="659" customWidth="1"/>
    <col min="6155" max="6155" width="30.5703125" style="659" customWidth="1"/>
    <col min="6156" max="6156" width="20.42578125" style="659" bestFit="1" customWidth="1"/>
    <col min="6157" max="6157" width="33" style="659" customWidth="1"/>
    <col min="6158" max="6158" width="10.42578125" style="659" bestFit="1" customWidth="1"/>
    <col min="6159" max="6159" width="10.5703125" style="659" bestFit="1" customWidth="1"/>
    <col min="6160" max="6400" width="9.140625" style="659"/>
    <col min="6401" max="6401" width="5" style="659" customWidth="1"/>
    <col min="6402" max="6402" width="8.42578125" style="659" customWidth="1"/>
    <col min="6403" max="6403" width="8.7109375" style="659" customWidth="1"/>
    <col min="6404" max="6404" width="6.42578125" style="659" customWidth="1"/>
    <col min="6405" max="6405" width="7.140625" style="659" customWidth="1"/>
    <col min="6406" max="6406" width="7.5703125" style="659" customWidth="1"/>
    <col min="6407" max="6407" width="10.140625" style="659" customWidth="1"/>
    <col min="6408" max="6408" width="13.28515625" style="659" customWidth="1"/>
    <col min="6409" max="6409" width="7.5703125" style="659" customWidth="1"/>
    <col min="6410" max="6410" width="14" style="659" customWidth="1"/>
    <col min="6411" max="6411" width="30.5703125" style="659" customWidth="1"/>
    <col min="6412" max="6412" width="20.42578125" style="659" bestFit="1" customWidth="1"/>
    <col min="6413" max="6413" width="33" style="659" customWidth="1"/>
    <col min="6414" max="6414" width="10.42578125" style="659" bestFit="1" customWidth="1"/>
    <col min="6415" max="6415" width="10.5703125" style="659" bestFit="1" customWidth="1"/>
    <col min="6416" max="6656" width="9.140625" style="659"/>
    <col min="6657" max="6657" width="5" style="659" customWidth="1"/>
    <col min="6658" max="6658" width="8.42578125" style="659" customWidth="1"/>
    <col min="6659" max="6659" width="8.7109375" style="659" customWidth="1"/>
    <col min="6660" max="6660" width="6.42578125" style="659" customWidth="1"/>
    <col min="6661" max="6661" width="7.140625" style="659" customWidth="1"/>
    <col min="6662" max="6662" width="7.5703125" style="659" customWidth="1"/>
    <col min="6663" max="6663" width="10.140625" style="659" customWidth="1"/>
    <col min="6664" max="6664" width="13.28515625" style="659" customWidth="1"/>
    <col min="6665" max="6665" width="7.5703125" style="659" customWidth="1"/>
    <col min="6666" max="6666" width="14" style="659" customWidth="1"/>
    <col min="6667" max="6667" width="30.5703125" style="659" customWidth="1"/>
    <col min="6668" max="6668" width="20.42578125" style="659" bestFit="1" customWidth="1"/>
    <col min="6669" max="6669" width="33" style="659" customWidth="1"/>
    <col min="6670" max="6670" width="10.42578125" style="659" bestFit="1" customWidth="1"/>
    <col min="6671" max="6671" width="10.5703125" style="659" bestFit="1" customWidth="1"/>
    <col min="6672" max="6912" width="9.140625" style="659"/>
    <col min="6913" max="6913" width="5" style="659" customWidth="1"/>
    <col min="6914" max="6914" width="8.42578125" style="659" customWidth="1"/>
    <col min="6915" max="6915" width="8.7109375" style="659" customWidth="1"/>
    <col min="6916" max="6916" width="6.42578125" style="659" customWidth="1"/>
    <col min="6917" max="6917" width="7.140625" style="659" customWidth="1"/>
    <col min="6918" max="6918" width="7.5703125" style="659" customWidth="1"/>
    <col min="6919" max="6919" width="10.140625" style="659" customWidth="1"/>
    <col min="6920" max="6920" width="13.28515625" style="659" customWidth="1"/>
    <col min="6921" max="6921" width="7.5703125" style="659" customWidth="1"/>
    <col min="6922" max="6922" width="14" style="659" customWidth="1"/>
    <col min="6923" max="6923" width="30.5703125" style="659" customWidth="1"/>
    <col min="6924" max="6924" width="20.42578125" style="659" bestFit="1" customWidth="1"/>
    <col min="6925" max="6925" width="33" style="659" customWidth="1"/>
    <col min="6926" max="6926" width="10.42578125" style="659" bestFit="1" customWidth="1"/>
    <col min="6927" max="6927" width="10.5703125" style="659" bestFit="1" customWidth="1"/>
    <col min="6928" max="7168" width="9.140625" style="659"/>
    <col min="7169" max="7169" width="5" style="659" customWidth="1"/>
    <col min="7170" max="7170" width="8.42578125" style="659" customWidth="1"/>
    <col min="7171" max="7171" width="8.7109375" style="659" customWidth="1"/>
    <col min="7172" max="7172" width="6.42578125" style="659" customWidth="1"/>
    <col min="7173" max="7173" width="7.140625" style="659" customWidth="1"/>
    <col min="7174" max="7174" width="7.5703125" style="659" customWidth="1"/>
    <col min="7175" max="7175" width="10.140625" style="659" customWidth="1"/>
    <col min="7176" max="7176" width="13.28515625" style="659" customWidth="1"/>
    <col min="7177" max="7177" width="7.5703125" style="659" customWidth="1"/>
    <col min="7178" max="7178" width="14" style="659" customWidth="1"/>
    <col min="7179" max="7179" width="30.5703125" style="659" customWidth="1"/>
    <col min="7180" max="7180" width="20.42578125" style="659" bestFit="1" customWidth="1"/>
    <col min="7181" max="7181" width="33" style="659" customWidth="1"/>
    <col min="7182" max="7182" width="10.42578125" style="659" bestFit="1" customWidth="1"/>
    <col min="7183" max="7183" width="10.5703125" style="659" bestFit="1" customWidth="1"/>
    <col min="7184" max="7424" width="9.140625" style="659"/>
    <col min="7425" max="7425" width="5" style="659" customWidth="1"/>
    <col min="7426" max="7426" width="8.42578125" style="659" customWidth="1"/>
    <col min="7427" max="7427" width="8.7109375" style="659" customWidth="1"/>
    <col min="7428" max="7428" width="6.42578125" style="659" customWidth="1"/>
    <col min="7429" max="7429" width="7.140625" style="659" customWidth="1"/>
    <col min="7430" max="7430" width="7.5703125" style="659" customWidth="1"/>
    <col min="7431" max="7431" width="10.140625" style="659" customWidth="1"/>
    <col min="7432" max="7432" width="13.28515625" style="659" customWidth="1"/>
    <col min="7433" max="7433" width="7.5703125" style="659" customWidth="1"/>
    <col min="7434" max="7434" width="14" style="659" customWidth="1"/>
    <col min="7435" max="7435" width="30.5703125" style="659" customWidth="1"/>
    <col min="7436" max="7436" width="20.42578125" style="659" bestFit="1" customWidth="1"/>
    <col min="7437" max="7437" width="33" style="659" customWidth="1"/>
    <col min="7438" max="7438" width="10.42578125" style="659" bestFit="1" customWidth="1"/>
    <col min="7439" max="7439" width="10.5703125" style="659" bestFit="1" customWidth="1"/>
    <col min="7440" max="7680" width="9.140625" style="659"/>
    <col min="7681" max="7681" width="5" style="659" customWidth="1"/>
    <col min="7682" max="7682" width="8.42578125" style="659" customWidth="1"/>
    <col min="7683" max="7683" width="8.7109375" style="659" customWidth="1"/>
    <col min="7684" max="7684" width="6.42578125" style="659" customWidth="1"/>
    <col min="7685" max="7685" width="7.140625" style="659" customWidth="1"/>
    <col min="7686" max="7686" width="7.5703125" style="659" customWidth="1"/>
    <col min="7687" max="7687" width="10.140625" style="659" customWidth="1"/>
    <col min="7688" max="7688" width="13.28515625" style="659" customWidth="1"/>
    <col min="7689" max="7689" width="7.5703125" style="659" customWidth="1"/>
    <col min="7690" max="7690" width="14" style="659" customWidth="1"/>
    <col min="7691" max="7691" width="30.5703125" style="659" customWidth="1"/>
    <col min="7692" max="7692" width="20.42578125" style="659" bestFit="1" customWidth="1"/>
    <col min="7693" max="7693" width="33" style="659" customWidth="1"/>
    <col min="7694" max="7694" width="10.42578125" style="659" bestFit="1" customWidth="1"/>
    <col min="7695" max="7695" width="10.5703125" style="659" bestFit="1" customWidth="1"/>
    <col min="7696" max="7936" width="9.140625" style="659"/>
    <col min="7937" max="7937" width="5" style="659" customWidth="1"/>
    <col min="7938" max="7938" width="8.42578125" style="659" customWidth="1"/>
    <col min="7939" max="7939" width="8.7109375" style="659" customWidth="1"/>
    <col min="7940" max="7940" width="6.42578125" style="659" customWidth="1"/>
    <col min="7941" max="7941" width="7.140625" style="659" customWidth="1"/>
    <col min="7942" max="7942" width="7.5703125" style="659" customWidth="1"/>
    <col min="7943" max="7943" width="10.140625" style="659" customWidth="1"/>
    <col min="7944" max="7944" width="13.28515625" style="659" customWidth="1"/>
    <col min="7945" max="7945" width="7.5703125" style="659" customWidth="1"/>
    <col min="7946" max="7946" width="14" style="659" customWidth="1"/>
    <col min="7947" max="7947" width="30.5703125" style="659" customWidth="1"/>
    <col min="7948" max="7948" width="20.42578125" style="659" bestFit="1" customWidth="1"/>
    <col min="7949" max="7949" width="33" style="659" customWidth="1"/>
    <col min="7950" max="7950" width="10.42578125" style="659" bestFit="1" customWidth="1"/>
    <col min="7951" max="7951" width="10.5703125" style="659" bestFit="1" customWidth="1"/>
    <col min="7952" max="8192" width="9.140625" style="659"/>
    <col min="8193" max="8193" width="5" style="659" customWidth="1"/>
    <col min="8194" max="8194" width="8.42578125" style="659" customWidth="1"/>
    <col min="8195" max="8195" width="8.7109375" style="659" customWidth="1"/>
    <col min="8196" max="8196" width="6.42578125" style="659" customWidth="1"/>
    <col min="8197" max="8197" width="7.140625" style="659" customWidth="1"/>
    <col min="8198" max="8198" width="7.5703125" style="659" customWidth="1"/>
    <col min="8199" max="8199" width="10.140625" style="659" customWidth="1"/>
    <col min="8200" max="8200" width="13.28515625" style="659" customWidth="1"/>
    <col min="8201" max="8201" width="7.5703125" style="659" customWidth="1"/>
    <col min="8202" max="8202" width="14" style="659" customWidth="1"/>
    <col min="8203" max="8203" width="30.5703125" style="659" customWidth="1"/>
    <col min="8204" max="8204" width="20.42578125" style="659" bestFit="1" customWidth="1"/>
    <col min="8205" max="8205" width="33" style="659" customWidth="1"/>
    <col min="8206" max="8206" width="10.42578125" style="659" bestFit="1" customWidth="1"/>
    <col min="8207" max="8207" width="10.5703125" style="659" bestFit="1" customWidth="1"/>
    <col min="8208" max="8448" width="9.140625" style="659"/>
    <col min="8449" max="8449" width="5" style="659" customWidth="1"/>
    <col min="8450" max="8450" width="8.42578125" style="659" customWidth="1"/>
    <col min="8451" max="8451" width="8.7109375" style="659" customWidth="1"/>
    <col min="8452" max="8452" width="6.42578125" style="659" customWidth="1"/>
    <col min="8453" max="8453" width="7.140625" style="659" customWidth="1"/>
    <col min="8454" max="8454" width="7.5703125" style="659" customWidth="1"/>
    <col min="8455" max="8455" width="10.140625" style="659" customWidth="1"/>
    <col min="8456" max="8456" width="13.28515625" style="659" customWidth="1"/>
    <col min="8457" max="8457" width="7.5703125" style="659" customWidth="1"/>
    <col min="8458" max="8458" width="14" style="659" customWidth="1"/>
    <col min="8459" max="8459" width="30.5703125" style="659" customWidth="1"/>
    <col min="8460" max="8460" width="20.42578125" style="659" bestFit="1" customWidth="1"/>
    <col min="8461" max="8461" width="33" style="659" customWidth="1"/>
    <col min="8462" max="8462" width="10.42578125" style="659" bestFit="1" customWidth="1"/>
    <col min="8463" max="8463" width="10.5703125" style="659" bestFit="1" customWidth="1"/>
    <col min="8464" max="8704" width="9.140625" style="659"/>
    <col min="8705" max="8705" width="5" style="659" customWidth="1"/>
    <col min="8706" max="8706" width="8.42578125" style="659" customWidth="1"/>
    <col min="8707" max="8707" width="8.7109375" style="659" customWidth="1"/>
    <col min="8708" max="8708" width="6.42578125" style="659" customWidth="1"/>
    <col min="8709" max="8709" width="7.140625" style="659" customWidth="1"/>
    <col min="8710" max="8710" width="7.5703125" style="659" customWidth="1"/>
    <col min="8711" max="8711" width="10.140625" style="659" customWidth="1"/>
    <col min="8712" max="8712" width="13.28515625" style="659" customWidth="1"/>
    <col min="8713" max="8713" width="7.5703125" style="659" customWidth="1"/>
    <col min="8714" max="8714" width="14" style="659" customWidth="1"/>
    <col min="8715" max="8715" width="30.5703125" style="659" customWidth="1"/>
    <col min="8716" max="8716" width="20.42578125" style="659" bestFit="1" customWidth="1"/>
    <col min="8717" max="8717" width="33" style="659" customWidth="1"/>
    <col min="8718" max="8718" width="10.42578125" style="659" bestFit="1" customWidth="1"/>
    <col min="8719" max="8719" width="10.5703125" style="659" bestFit="1" customWidth="1"/>
    <col min="8720" max="8960" width="9.140625" style="659"/>
    <col min="8961" max="8961" width="5" style="659" customWidth="1"/>
    <col min="8962" max="8962" width="8.42578125" style="659" customWidth="1"/>
    <col min="8963" max="8963" width="8.7109375" style="659" customWidth="1"/>
    <col min="8964" max="8964" width="6.42578125" style="659" customWidth="1"/>
    <col min="8965" max="8965" width="7.140625" style="659" customWidth="1"/>
    <col min="8966" max="8966" width="7.5703125" style="659" customWidth="1"/>
    <col min="8967" max="8967" width="10.140625" style="659" customWidth="1"/>
    <col min="8968" max="8968" width="13.28515625" style="659" customWidth="1"/>
    <col min="8969" max="8969" width="7.5703125" style="659" customWidth="1"/>
    <col min="8970" max="8970" width="14" style="659" customWidth="1"/>
    <col min="8971" max="8971" width="30.5703125" style="659" customWidth="1"/>
    <col min="8972" max="8972" width="20.42578125" style="659" bestFit="1" customWidth="1"/>
    <col min="8973" max="8973" width="33" style="659" customWidth="1"/>
    <col min="8974" max="8974" width="10.42578125" style="659" bestFit="1" customWidth="1"/>
    <col min="8975" max="8975" width="10.5703125" style="659" bestFit="1" customWidth="1"/>
    <col min="8976" max="9216" width="9.140625" style="659"/>
    <col min="9217" max="9217" width="5" style="659" customWidth="1"/>
    <col min="9218" max="9218" width="8.42578125" style="659" customWidth="1"/>
    <col min="9219" max="9219" width="8.7109375" style="659" customWidth="1"/>
    <col min="9220" max="9220" width="6.42578125" style="659" customWidth="1"/>
    <col min="9221" max="9221" width="7.140625" style="659" customWidth="1"/>
    <col min="9222" max="9222" width="7.5703125" style="659" customWidth="1"/>
    <col min="9223" max="9223" width="10.140625" style="659" customWidth="1"/>
    <col min="9224" max="9224" width="13.28515625" style="659" customWidth="1"/>
    <col min="9225" max="9225" width="7.5703125" style="659" customWidth="1"/>
    <col min="9226" max="9226" width="14" style="659" customWidth="1"/>
    <col min="9227" max="9227" width="30.5703125" style="659" customWidth="1"/>
    <col min="9228" max="9228" width="20.42578125" style="659" bestFit="1" customWidth="1"/>
    <col min="9229" max="9229" width="33" style="659" customWidth="1"/>
    <col min="9230" max="9230" width="10.42578125" style="659" bestFit="1" customWidth="1"/>
    <col min="9231" max="9231" width="10.5703125" style="659" bestFit="1" customWidth="1"/>
    <col min="9232" max="9472" width="9.140625" style="659"/>
    <col min="9473" max="9473" width="5" style="659" customWidth="1"/>
    <col min="9474" max="9474" width="8.42578125" style="659" customWidth="1"/>
    <col min="9475" max="9475" width="8.7109375" style="659" customWidth="1"/>
    <col min="9476" max="9476" width="6.42578125" style="659" customWidth="1"/>
    <col min="9477" max="9477" width="7.140625" style="659" customWidth="1"/>
    <col min="9478" max="9478" width="7.5703125" style="659" customWidth="1"/>
    <col min="9479" max="9479" width="10.140625" style="659" customWidth="1"/>
    <col min="9480" max="9480" width="13.28515625" style="659" customWidth="1"/>
    <col min="9481" max="9481" width="7.5703125" style="659" customWidth="1"/>
    <col min="9482" max="9482" width="14" style="659" customWidth="1"/>
    <col min="9483" max="9483" width="30.5703125" style="659" customWidth="1"/>
    <col min="9484" max="9484" width="20.42578125" style="659" bestFit="1" customWidth="1"/>
    <col min="9485" max="9485" width="33" style="659" customWidth="1"/>
    <col min="9486" max="9486" width="10.42578125" style="659" bestFit="1" customWidth="1"/>
    <col min="9487" max="9487" width="10.5703125" style="659" bestFit="1" customWidth="1"/>
    <col min="9488" max="9728" width="9.140625" style="659"/>
    <col min="9729" max="9729" width="5" style="659" customWidth="1"/>
    <col min="9730" max="9730" width="8.42578125" style="659" customWidth="1"/>
    <col min="9731" max="9731" width="8.7109375" style="659" customWidth="1"/>
    <col min="9732" max="9732" width="6.42578125" style="659" customWidth="1"/>
    <col min="9733" max="9733" width="7.140625" style="659" customWidth="1"/>
    <col min="9734" max="9734" width="7.5703125" style="659" customWidth="1"/>
    <col min="9735" max="9735" width="10.140625" style="659" customWidth="1"/>
    <col min="9736" max="9736" width="13.28515625" style="659" customWidth="1"/>
    <col min="9737" max="9737" width="7.5703125" style="659" customWidth="1"/>
    <col min="9738" max="9738" width="14" style="659" customWidth="1"/>
    <col min="9739" max="9739" width="30.5703125" style="659" customWidth="1"/>
    <col min="9740" max="9740" width="20.42578125" style="659" bestFit="1" customWidth="1"/>
    <col min="9741" max="9741" width="33" style="659" customWidth="1"/>
    <col min="9742" max="9742" width="10.42578125" style="659" bestFit="1" customWidth="1"/>
    <col min="9743" max="9743" width="10.5703125" style="659" bestFit="1" customWidth="1"/>
    <col min="9744" max="9984" width="9.140625" style="659"/>
    <col min="9985" max="9985" width="5" style="659" customWidth="1"/>
    <col min="9986" max="9986" width="8.42578125" style="659" customWidth="1"/>
    <col min="9987" max="9987" width="8.7109375" style="659" customWidth="1"/>
    <col min="9988" max="9988" width="6.42578125" style="659" customWidth="1"/>
    <col min="9989" max="9989" width="7.140625" style="659" customWidth="1"/>
    <col min="9990" max="9990" width="7.5703125" style="659" customWidth="1"/>
    <col min="9991" max="9991" width="10.140625" style="659" customWidth="1"/>
    <col min="9992" max="9992" width="13.28515625" style="659" customWidth="1"/>
    <col min="9993" max="9993" width="7.5703125" style="659" customWidth="1"/>
    <col min="9994" max="9994" width="14" style="659" customWidth="1"/>
    <col min="9995" max="9995" width="30.5703125" style="659" customWidth="1"/>
    <col min="9996" max="9996" width="20.42578125" style="659" bestFit="1" customWidth="1"/>
    <col min="9997" max="9997" width="33" style="659" customWidth="1"/>
    <col min="9998" max="9998" width="10.42578125" style="659" bestFit="1" customWidth="1"/>
    <col min="9999" max="9999" width="10.5703125" style="659" bestFit="1" customWidth="1"/>
    <col min="10000" max="10240" width="9.140625" style="659"/>
    <col min="10241" max="10241" width="5" style="659" customWidth="1"/>
    <col min="10242" max="10242" width="8.42578125" style="659" customWidth="1"/>
    <col min="10243" max="10243" width="8.7109375" style="659" customWidth="1"/>
    <col min="10244" max="10244" width="6.42578125" style="659" customWidth="1"/>
    <col min="10245" max="10245" width="7.140625" style="659" customWidth="1"/>
    <col min="10246" max="10246" width="7.5703125" style="659" customWidth="1"/>
    <col min="10247" max="10247" width="10.140625" style="659" customWidth="1"/>
    <col min="10248" max="10248" width="13.28515625" style="659" customWidth="1"/>
    <col min="10249" max="10249" width="7.5703125" style="659" customWidth="1"/>
    <col min="10250" max="10250" width="14" style="659" customWidth="1"/>
    <col min="10251" max="10251" width="30.5703125" style="659" customWidth="1"/>
    <col min="10252" max="10252" width="20.42578125" style="659" bestFit="1" customWidth="1"/>
    <col min="10253" max="10253" width="33" style="659" customWidth="1"/>
    <col min="10254" max="10254" width="10.42578125" style="659" bestFit="1" customWidth="1"/>
    <col min="10255" max="10255" width="10.5703125" style="659" bestFit="1" customWidth="1"/>
    <col min="10256" max="10496" width="9.140625" style="659"/>
    <col min="10497" max="10497" width="5" style="659" customWidth="1"/>
    <col min="10498" max="10498" width="8.42578125" style="659" customWidth="1"/>
    <col min="10499" max="10499" width="8.7109375" style="659" customWidth="1"/>
    <col min="10500" max="10500" width="6.42578125" style="659" customWidth="1"/>
    <col min="10501" max="10501" width="7.140625" style="659" customWidth="1"/>
    <col min="10502" max="10502" width="7.5703125" style="659" customWidth="1"/>
    <col min="10503" max="10503" width="10.140625" style="659" customWidth="1"/>
    <col min="10504" max="10504" width="13.28515625" style="659" customWidth="1"/>
    <col min="10505" max="10505" width="7.5703125" style="659" customWidth="1"/>
    <col min="10506" max="10506" width="14" style="659" customWidth="1"/>
    <col min="10507" max="10507" width="30.5703125" style="659" customWidth="1"/>
    <col min="10508" max="10508" width="20.42578125" style="659" bestFit="1" customWidth="1"/>
    <col min="10509" max="10509" width="33" style="659" customWidth="1"/>
    <col min="10510" max="10510" width="10.42578125" style="659" bestFit="1" customWidth="1"/>
    <col min="10511" max="10511" width="10.5703125" style="659" bestFit="1" customWidth="1"/>
    <col min="10512" max="10752" width="9.140625" style="659"/>
    <col min="10753" max="10753" width="5" style="659" customWidth="1"/>
    <col min="10754" max="10754" width="8.42578125" style="659" customWidth="1"/>
    <col min="10755" max="10755" width="8.7109375" style="659" customWidth="1"/>
    <col min="10756" max="10756" width="6.42578125" style="659" customWidth="1"/>
    <col min="10757" max="10757" width="7.140625" style="659" customWidth="1"/>
    <col min="10758" max="10758" width="7.5703125" style="659" customWidth="1"/>
    <col min="10759" max="10759" width="10.140625" style="659" customWidth="1"/>
    <col min="10760" max="10760" width="13.28515625" style="659" customWidth="1"/>
    <col min="10761" max="10761" width="7.5703125" style="659" customWidth="1"/>
    <col min="10762" max="10762" width="14" style="659" customWidth="1"/>
    <col min="10763" max="10763" width="30.5703125" style="659" customWidth="1"/>
    <col min="10764" max="10764" width="20.42578125" style="659" bestFit="1" customWidth="1"/>
    <col min="10765" max="10765" width="33" style="659" customWidth="1"/>
    <col min="10766" max="10766" width="10.42578125" style="659" bestFit="1" customWidth="1"/>
    <col min="10767" max="10767" width="10.5703125" style="659" bestFit="1" customWidth="1"/>
    <col min="10768" max="11008" width="9.140625" style="659"/>
    <col min="11009" max="11009" width="5" style="659" customWidth="1"/>
    <col min="11010" max="11010" width="8.42578125" style="659" customWidth="1"/>
    <col min="11011" max="11011" width="8.7109375" style="659" customWidth="1"/>
    <col min="11012" max="11012" width="6.42578125" style="659" customWidth="1"/>
    <col min="11013" max="11013" width="7.140625" style="659" customWidth="1"/>
    <col min="11014" max="11014" width="7.5703125" style="659" customWidth="1"/>
    <col min="11015" max="11015" width="10.140625" style="659" customWidth="1"/>
    <col min="11016" max="11016" width="13.28515625" style="659" customWidth="1"/>
    <col min="11017" max="11017" width="7.5703125" style="659" customWidth="1"/>
    <col min="11018" max="11018" width="14" style="659" customWidth="1"/>
    <col min="11019" max="11019" width="30.5703125" style="659" customWidth="1"/>
    <col min="11020" max="11020" width="20.42578125" style="659" bestFit="1" customWidth="1"/>
    <col min="11021" max="11021" width="33" style="659" customWidth="1"/>
    <col min="11022" max="11022" width="10.42578125" style="659" bestFit="1" customWidth="1"/>
    <col min="11023" max="11023" width="10.5703125" style="659" bestFit="1" customWidth="1"/>
    <col min="11024" max="11264" width="9.140625" style="659"/>
    <col min="11265" max="11265" width="5" style="659" customWidth="1"/>
    <col min="11266" max="11266" width="8.42578125" style="659" customWidth="1"/>
    <col min="11267" max="11267" width="8.7109375" style="659" customWidth="1"/>
    <col min="11268" max="11268" width="6.42578125" style="659" customWidth="1"/>
    <col min="11269" max="11269" width="7.140625" style="659" customWidth="1"/>
    <col min="11270" max="11270" width="7.5703125" style="659" customWidth="1"/>
    <col min="11271" max="11271" width="10.140625" style="659" customWidth="1"/>
    <col min="11272" max="11272" width="13.28515625" style="659" customWidth="1"/>
    <col min="11273" max="11273" width="7.5703125" style="659" customWidth="1"/>
    <col min="11274" max="11274" width="14" style="659" customWidth="1"/>
    <col min="11275" max="11275" width="30.5703125" style="659" customWidth="1"/>
    <col min="11276" max="11276" width="20.42578125" style="659" bestFit="1" customWidth="1"/>
    <col min="11277" max="11277" width="33" style="659" customWidth="1"/>
    <col min="11278" max="11278" width="10.42578125" style="659" bestFit="1" customWidth="1"/>
    <col min="11279" max="11279" width="10.5703125" style="659" bestFit="1" customWidth="1"/>
    <col min="11280" max="11520" width="9.140625" style="659"/>
    <col min="11521" max="11521" width="5" style="659" customWidth="1"/>
    <col min="11522" max="11522" width="8.42578125" style="659" customWidth="1"/>
    <col min="11523" max="11523" width="8.7109375" style="659" customWidth="1"/>
    <col min="11524" max="11524" width="6.42578125" style="659" customWidth="1"/>
    <col min="11525" max="11525" width="7.140625" style="659" customWidth="1"/>
    <col min="11526" max="11526" width="7.5703125" style="659" customWidth="1"/>
    <col min="11527" max="11527" width="10.140625" style="659" customWidth="1"/>
    <col min="11528" max="11528" width="13.28515625" style="659" customWidth="1"/>
    <col min="11529" max="11529" width="7.5703125" style="659" customWidth="1"/>
    <col min="11530" max="11530" width="14" style="659" customWidth="1"/>
    <col min="11531" max="11531" width="30.5703125" style="659" customWidth="1"/>
    <col min="11532" max="11532" width="20.42578125" style="659" bestFit="1" customWidth="1"/>
    <col min="11533" max="11533" width="33" style="659" customWidth="1"/>
    <col min="11534" max="11534" width="10.42578125" style="659" bestFit="1" customWidth="1"/>
    <col min="11535" max="11535" width="10.5703125" style="659" bestFit="1" customWidth="1"/>
    <col min="11536" max="11776" width="9.140625" style="659"/>
    <col min="11777" max="11777" width="5" style="659" customWidth="1"/>
    <col min="11778" max="11778" width="8.42578125" style="659" customWidth="1"/>
    <col min="11779" max="11779" width="8.7109375" style="659" customWidth="1"/>
    <col min="11780" max="11780" width="6.42578125" style="659" customWidth="1"/>
    <col min="11781" max="11781" width="7.140625" style="659" customWidth="1"/>
    <col min="11782" max="11782" width="7.5703125" style="659" customWidth="1"/>
    <col min="11783" max="11783" width="10.140625" style="659" customWidth="1"/>
    <col min="11784" max="11784" width="13.28515625" style="659" customWidth="1"/>
    <col min="11785" max="11785" width="7.5703125" style="659" customWidth="1"/>
    <col min="11786" max="11786" width="14" style="659" customWidth="1"/>
    <col min="11787" max="11787" width="30.5703125" style="659" customWidth="1"/>
    <col min="11788" max="11788" width="20.42578125" style="659" bestFit="1" customWidth="1"/>
    <col min="11789" max="11789" width="33" style="659" customWidth="1"/>
    <col min="11790" max="11790" width="10.42578125" style="659" bestFit="1" customWidth="1"/>
    <col min="11791" max="11791" width="10.5703125" style="659" bestFit="1" customWidth="1"/>
    <col min="11792" max="12032" width="9.140625" style="659"/>
    <col min="12033" max="12033" width="5" style="659" customWidth="1"/>
    <col min="12034" max="12034" width="8.42578125" style="659" customWidth="1"/>
    <col min="12035" max="12035" width="8.7109375" style="659" customWidth="1"/>
    <col min="12036" max="12036" width="6.42578125" style="659" customWidth="1"/>
    <col min="12037" max="12037" width="7.140625" style="659" customWidth="1"/>
    <col min="12038" max="12038" width="7.5703125" style="659" customWidth="1"/>
    <col min="12039" max="12039" width="10.140625" style="659" customWidth="1"/>
    <col min="12040" max="12040" width="13.28515625" style="659" customWidth="1"/>
    <col min="12041" max="12041" width="7.5703125" style="659" customWidth="1"/>
    <col min="12042" max="12042" width="14" style="659" customWidth="1"/>
    <col min="12043" max="12043" width="30.5703125" style="659" customWidth="1"/>
    <col min="12044" max="12044" width="20.42578125" style="659" bestFit="1" customWidth="1"/>
    <col min="12045" max="12045" width="33" style="659" customWidth="1"/>
    <col min="12046" max="12046" width="10.42578125" style="659" bestFit="1" customWidth="1"/>
    <col min="12047" max="12047" width="10.5703125" style="659" bestFit="1" customWidth="1"/>
    <col min="12048" max="12288" width="9.140625" style="659"/>
    <col min="12289" max="12289" width="5" style="659" customWidth="1"/>
    <col min="12290" max="12290" width="8.42578125" style="659" customWidth="1"/>
    <col min="12291" max="12291" width="8.7109375" style="659" customWidth="1"/>
    <col min="12292" max="12292" width="6.42578125" style="659" customWidth="1"/>
    <col min="12293" max="12293" width="7.140625" style="659" customWidth="1"/>
    <col min="12294" max="12294" width="7.5703125" style="659" customWidth="1"/>
    <col min="12295" max="12295" width="10.140625" style="659" customWidth="1"/>
    <col min="12296" max="12296" width="13.28515625" style="659" customWidth="1"/>
    <col min="12297" max="12297" width="7.5703125" style="659" customWidth="1"/>
    <col min="12298" max="12298" width="14" style="659" customWidth="1"/>
    <col min="12299" max="12299" width="30.5703125" style="659" customWidth="1"/>
    <col min="12300" max="12300" width="20.42578125" style="659" bestFit="1" customWidth="1"/>
    <col min="12301" max="12301" width="33" style="659" customWidth="1"/>
    <col min="12302" max="12302" width="10.42578125" style="659" bestFit="1" customWidth="1"/>
    <col min="12303" max="12303" width="10.5703125" style="659" bestFit="1" customWidth="1"/>
    <col min="12304" max="12544" width="9.140625" style="659"/>
    <col min="12545" max="12545" width="5" style="659" customWidth="1"/>
    <col min="12546" max="12546" width="8.42578125" style="659" customWidth="1"/>
    <col min="12547" max="12547" width="8.7109375" style="659" customWidth="1"/>
    <col min="12548" max="12548" width="6.42578125" style="659" customWidth="1"/>
    <col min="12549" max="12549" width="7.140625" style="659" customWidth="1"/>
    <col min="12550" max="12550" width="7.5703125" style="659" customWidth="1"/>
    <col min="12551" max="12551" width="10.140625" style="659" customWidth="1"/>
    <col min="12552" max="12552" width="13.28515625" style="659" customWidth="1"/>
    <col min="12553" max="12553" width="7.5703125" style="659" customWidth="1"/>
    <col min="12554" max="12554" width="14" style="659" customWidth="1"/>
    <col min="12555" max="12555" width="30.5703125" style="659" customWidth="1"/>
    <col min="12556" max="12556" width="20.42578125" style="659" bestFit="1" customWidth="1"/>
    <col min="12557" max="12557" width="33" style="659" customWidth="1"/>
    <col min="12558" max="12558" width="10.42578125" style="659" bestFit="1" customWidth="1"/>
    <col min="12559" max="12559" width="10.5703125" style="659" bestFit="1" customWidth="1"/>
    <col min="12560" max="12800" width="9.140625" style="659"/>
    <col min="12801" max="12801" width="5" style="659" customWidth="1"/>
    <col min="12802" max="12802" width="8.42578125" style="659" customWidth="1"/>
    <col min="12803" max="12803" width="8.7109375" style="659" customWidth="1"/>
    <col min="12804" max="12804" width="6.42578125" style="659" customWidth="1"/>
    <col min="12805" max="12805" width="7.140625" style="659" customWidth="1"/>
    <col min="12806" max="12806" width="7.5703125" style="659" customWidth="1"/>
    <col min="12807" max="12807" width="10.140625" style="659" customWidth="1"/>
    <col min="12808" max="12808" width="13.28515625" style="659" customWidth="1"/>
    <col min="12809" max="12809" width="7.5703125" style="659" customWidth="1"/>
    <col min="12810" max="12810" width="14" style="659" customWidth="1"/>
    <col min="12811" max="12811" width="30.5703125" style="659" customWidth="1"/>
    <col min="12812" max="12812" width="20.42578125" style="659" bestFit="1" customWidth="1"/>
    <col min="12813" max="12813" width="33" style="659" customWidth="1"/>
    <col min="12814" max="12814" width="10.42578125" style="659" bestFit="1" customWidth="1"/>
    <col min="12815" max="12815" width="10.5703125" style="659" bestFit="1" customWidth="1"/>
    <col min="12816" max="13056" width="9.140625" style="659"/>
    <col min="13057" max="13057" width="5" style="659" customWidth="1"/>
    <col min="13058" max="13058" width="8.42578125" style="659" customWidth="1"/>
    <col min="13059" max="13059" width="8.7109375" style="659" customWidth="1"/>
    <col min="13060" max="13060" width="6.42578125" style="659" customWidth="1"/>
    <col min="13061" max="13061" width="7.140625" style="659" customWidth="1"/>
    <col min="13062" max="13062" width="7.5703125" style="659" customWidth="1"/>
    <col min="13063" max="13063" width="10.140625" style="659" customWidth="1"/>
    <col min="13064" max="13064" width="13.28515625" style="659" customWidth="1"/>
    <col min="13065" max="13065" width="7.5703125" style="659" customWidth="1"/>
    <col min="13066" max="13066" width="14" style="659" customWidth="1"/>
    <col min="13067" max="13067" width="30.5703125" style="659" customWidth="1"/>
    <col min="13068" max="13068" width="20.42578125" style="659" bestFit="1" customWidth="1"/>
    <col min="13069" max="13069" width="33" style="659" customWidth="1"/>
    <col min="13070" max="13070" width="10.42578125" style="659" bestFit="1" customWidth="1"/>
    <col min="13071" max="13071" width="10.5703125" style="659" bestFit="1" customWidth="1"/>
    <col min="13072" max="13312" width="9.140625" style="659"/>
    <col min="13313" max="13313" width="5" style="659" customWidth="1"/>
    <col min="13314" max="13314" width="8.42578125" style="659" customWidth="1"/>
    <col min="13315" max="13315" width="8.7109375" style="659" customWidth="1"/>
    <col min="13316" max="13316" width="6.42578125" style="659" customWidth="1"/>
    <col min="13317" max="13317" width="7.140625" style="659" customWidth="1"/>
    <col min="13318" max="13318" width="7.5703125" style="659" customWidth="1"/>
    <col min="13319" max="13319" width="10.140625" style="659" customWidth="1"/>
    <col min="13320" max="13320" width="13.28515625" style="659" customWidth="1"/>
    <col min="13321" max="13321" width="7.5703125" style="659" customWidth="1"/>
    <col min="13322" max="13322" width="14" style="659" customWidth="1"/>
    <col min="13323" max="13323" width="30.5703125" style="659" customWidth="1"/>
    <col min="13324" max="13324" width="20.42578125" style="659" bestFit="1" customWidth="1"/>
    <col min="13325" max="13325" width="33" style="659" customWidth="1"/>
    <col min="13326" max="13326" width="10.42578125" style="659" bestFit="1" customWidth="1"/>
    <col min="13327" max="13327" width="10.5703125" style="659" bestFit="1" customWidth="1"/>
    <col min="13328" max="13568" width="9.140625" style="659"/>
    <col min="13569" max="13569" width="5" style="659" customWidth="1"/>
    <col min="13570" max="13570" width="8.42578125" style="659" customWidth="1"/>
    <col min="13571" max="13571" width="8.7109375" style="659" customWidth="1"/>
    <col min="13572" max="13572" width="6.42578125" style="659" customWidth="1"/>
    <col min="13573" max="13573" width="7.140625" style="659" customWidth="1"/>
    <col min="13574" max="13574" width="7.5703125" style="659" customWidth="1"/>
    <col min="13575" max="13575" width="10.140625" style="659" customWidth="1"/>
    <col min="13576" max="13576" width="13.28515625" style="659" customWidth="1"/>
    <col min="13577" max="13577" width="7.5703125" style="659" customWidth="1"/>
    <col min="13578" max="13578" width="14" style="659" customWidth="1"/>
    <col min="13579" max="13579" width="30.5703125" style="659" customWidth="1"/>
    <col min="13580" max="13580" width="20.42578125" style="659" bestFit="1" customWidth="1"/>
    <col min="13581" max="13581" width="33" style="659" customWidth="1"/>
    <col min="13582" max="13582" width="10.42578125" style="659" bestFit="1" customWidth="1"/>
    <col min="13583" max="13583" width="10.5703125" style="659" bestFit="1" customWidth="1"/>
    <col min="13584" max="13824" width="9.140625" style="659"/>
    <col min="13825" max="13825" width="5" style="659" customWidth="1"/>
    <col min="13826" max="13826" width="8.42578125" style="659" customWidth="1"/>
    <col min="13827" max="13827" width="8.7109375" style="659" customWidth="1"/>
    <col min="13828" max="13828" width="6.42578125" style="659" customWidth="1"/>
    <col min="13829" max="13829" width="7.140625" style="659" customWidth="1"/>
    <col min="13830" max="13830" width="7.5703125" style="659" customWidth="1"/>
    <col min="13831" max="13831" width="10.140625" style="659" customWidth="1"/>
    <col min="13832" max="13832" width="13.28515625" style="659" customWidth="1"/>
    <col min="13833" max="13833" width="7.5703125" style="659" customWidth="1"/>
    <col min="13834" max="13834" width="14" style="659" customWidth="1"/>
    <col min="13835" max="13835" width="30.5703125" style="659" customWidth="1"/>
    <col min="13836" max="13836" width="20.42578125" style="659" bestFit="1" customWidth="1"/>
    <col min="13837" max="13837" width="33" style="659" customWidth="1"/>
    <col min="13838" max="13838" width="10.42578125" style="659" bestFit="1" customWidth="1"/>
    <col min="13839" max="13839" width="10.5703125" style="659" bestFit="1" customWidth="1"/>
    <col min="13840" max="14080" width="9.140625" style="659"/>
    <col min="14081" max="14081" width="5" style="659" customWidth="1"/>
    <col min="14082" max="14082" width="8.42578125" style="659" customWidth="1"/>
    <col min="14083" max="14083" width="8.7109375" style="659" customWidth="1"/>
    <col min="14084" max="14084" width="6.42578125" style="659" customWidth="1"/>
    <col min="14085" max="14085" width="7.140625" style="659" customWidth="1"/>
    <col min="14086" max="14086" width="7.5703125" style="659" customWidth="1"/>
    <col min="14087" max="14087" width="10.140625" style="659" customWidth="1"/>
    <col min="14088" max="14088" width="13.28515625" style="659" customWidth="1"/>
    <col min="14089" max="14089" width="7.5703125" style="659" customWidth="1"/>
    <col min="14090" max="14090" width="14" style="659" customWidth="1"/>
    <col min="14091" max="14091" width="30.5703125" style="659" customWidth="1"/>
    <col min="14092" max="14092" width="20.42578125" style="659" bestFit="1" customWidth="1"/>
    <col min="14093" max="14093" width="33" style="659" customWidth="1"/>
    <col min="14094" max="14094" width="10.42578125" style="659" bestFit="1" customWidth="1"/>
    <col min="14095" max="14095" width="10.5703125" style="659" bestFit="1" customWidth="1"/>
    <col min="14096" max="14336" width="9.140625" style="659"/>
    <col min="14337" max="14337" width="5" style="659" customWidth="1"/>
    <col min="14338" max="14338" width="8.42578125" style="659" customWidth="1"/>
    <col min="14339" max="14339" width="8.7109375" style="659" customWidth="1"/>
    <col min="14340" max="14340" width="6.42578125" style="659" customWidth="1"/>
    <col min="14341" max="14341" width="7.140625" style="659" customWidth="1"/>
    <col min="14342" max="14342" width="7.5703125" style="659" customWidth="1"/>
    <col min="14343" max="14343" width="10.140625" style="659" customWidth="1"/>
    <col min="14344" max="14344" width="13.28515625" style="659" customWidth="1"/>
    <col min="14345" max="14345" width="7.5703125" style="659" customWidth="1"/>
    <col min="14346" max="14346" width="14" style="659" customWidth="1"/>
    <col min="14347" max="14347" width="30.5703125" style="659" customWidth="1"/>
    <col min="14348" max="14348" width="20.42578125" style="659" bestFit="1" customWidth="1"/>
    <col min="14349" max="14349" width="33" style="659" customWidth="1"/>
    <col min="14350" max="14350" width="10.42578125" style="659" bestFit="1" customWidth="1"/>
    <col min="14351" max="14351" width="10.5703125" style="659" bestFit="1" customWidth="1"/>
    <col min="14352" max="14592" width="9.140625" style="659"/>
    <col min="14593" max="14593" width="5" style="659" customWidth="1"/>
    <col min="14594" max="14594" width="8.42578125" style="659" customWidth="1"/>
    <col min="14595" max="14595" width="8.7109375" style="659" customWidth="1"/>
    <col min="14596" max="14596" width="6.42578125" style="659" customWidth="1"/>
    <col min="14597" max="14597" width="7.140625" style="659" customWidth="1"/>
    <col min="14598" max="14598" width="7.5703125" style="659" customWidth="1"/>
    <col min="14599" max="14599" width="10.140625" style="659" customWidth="1"/>
    <col min="14600" max="14600" width="13.28515625" style="659" customWidth="1"/>
    <col min="14601" max="14601" width="7.5703125" style="659" customWidth="1"/>
    <col min="14602" max="14602" width="14" style="659" customWidth="1"/>
    <col min="14603" max="14603" width="30.5703125" style="659" customWidth="1"/>
    <col min="14604" max="14604" width="20.42578125" style="659" bestFit="1" customWidth="1"/>
    <col min="14605" max="14605" width="33" style="659" customWidth="1"/>
    <col min="14606" max="14606" width="10.42578125" style="659" bestFit="1" customWidth="1"/>
    <col min="14607" max="14607" width="10.5703125" style="659" bestFit="1" customWidth="1"/>
    <col min="14608" max="14848" width="9.140625" style="659"/>
    <col min="14849" max="14849" width="5" style="659" customWidth="1"/>
    <col min="14850" max="14850" width="8.42578125" style="659" customWidth="1"/>
    <col min="14851" max="14851" width="8.7109375" style="659" customWidth="1"/>
    <col min="14852" max="14852" width="6.42578125" style="659" customWidth="1"/>
    <col min="14853" max="14853" width="7.140625" style="659" customWidth="1"/>
    <col min="14854" max="14854" width="7.5703125" style="659" customWidth="1"/>
    <col min="14855" max="14855" width="10.140625" style="659" customWidth="1"/>
    <col min="14856" max="14856" width="13.28515625" style="659" customWidth="1"/>
    <col min="14857" max="14857" width="7.5703125" style="659" customWidth="1"/>
    <col min="14858" max="14858" width="14" style="659" customWidth="1"/>
    <col min="14859" max="14859" width="30.5703125" style="659" customWidth="1"/>
    <col min="14860" max="14860" width="20.42578125" style="659" bestFit="1" customWidth="1"/>
    <col min="14861" max="14861" width="33" style="659" customWidth="1"/>
    <col min="14862" max="14862" width="10.42578125" style="659" bestFit="1" customWidth="1"/>
    <col min="14863" max="14863" width="10.5703125" style="659" bestFit="1" customWidth="1"/>
    <col min="14864" max="15104" width="9.140625" style="659"/>
    <col min="15105" max="15105" width="5" style="659" customWidth="1"/>
    <col min="15106" max="15106" width="8.42578125" style="659" customWidth="1"/>
    <col min="15107" max="15107" width="8.7109375" style="659" customWidth="1"/>
    <col min="15108" max="15108" width="6.42578125" style="659" customWidth="1"/>
    <col min="15109" max="15109" width="7.140625" style="659" customWidth="1"/>
    <col min="15110" max="15110" width="7.5703125" style="659" customWidth="1"/>
    <col min="15111" max="15111" width="10.140625" style="659" customWidth="1"/>
    <col min="15112" max="15112" width="13.28515625" style="659" customWidth="1"/>
    <col min="15113" max="15113" width="7.5703125" style="659" customWidth="1"/>
    <col min="15114" max="15114" width="14" style="659" customWidth="1"/>
    <col min="15115" max="15115" width="30.5703125" style="659" customWidth="1"/>
    <col min="15116" max="15116" width="20.42578125" style="659" bestFit="1" customWidth="1"/>
    <col min="15117" max="15117" width="33" style="659" customWidth="1"/>
    <col min="15118" max="15118" width="10.42578125" style="659" bestFit="1" customWidth="1"/>
    <col min="15119" max="15119" width="10.5703125" style="659" bestFit="1" customWidth="1"/>
    <col min="15120" max="15360" width="9.140625" style="659"/>
    <col min="15361" max="15361" width="5" style="659" customWidth="1"/>
    <col min="15362" max="15362" width="8.42578125" style="659" customWidth="1"/>
    <col min="15363" max="15363" width="8.7109375" style="659" customWidth="1"/>
    <col min="15364" max="15364" width="6.42578125" style="659" customWidth="1"/>
    <col min="15365" max="15365" width="7.140625" style="659" customWidth="1"/>
    <col min="15366" max="15366" width="7.5703125" style="659" customWidth="1"/>
    <col min="15367" max="15367" width="10.140625" style="659" customWidth="1"/>
    <col min="15368" max="15368" width="13.28515625" style="659" customWidth="1"/>
    <col min="15369" max="15369" width="7.5703125" style="659" customWidth="1"/>
    <col min="15370" max="15370" width="14" style="659" customWidth="1"/>
    <col min="15371" max="15371" width="30.5703125" style="659" customWidth="1"/>
    <col min="15372" max="15372" width="20.42578125" style="659" bestFit="1" customWidth="1"/>
    <col min="15373" max="15373" width="33" style="659" customWidth="1"/>
    <col min="15374" max="15374" width="10.42578125" style="659" bestFit="1" customWidth="1"/>
    <col min="15375" max="15375" width="10.5703125" style="659" bestFit="1" customWidth="1"/>
    <col min="15376" max="15616" width="9.140625" style="659"/>
    <col min="15617" max="15617" width="5" style="659" customWidth="1"/>
    <col min="15618" max="15618" width="8.42578125" style="659" customWidth="1"/>
    <col min="15619" max="15619" width="8.7109375" style="659" customWidth="1"/>
    <col min="15620" max="15620" width="6.42578125" style="659" customWidth="1"/>
    <col min="15621" max="15621" width="7.140625" style="659" customWidth="1"/>
    <col min="15622" max="15622" width="7.5703125" style="659" customWidth="1"/>
    <col min="15623" max="15623" width="10.140625" style="659" customWidth="1"/>
    <col min="15624" max="15624" width="13.28515625" style="659" customWidth="1"/>
    <col min="15625" max="15625" width="7.5703125" style="659" customWidth="1"/>
    <col min="15626" max="15626" width="14" style="659" customWidth="1"/>
    <col min="15627" max="15627" width="30.5703125" style="659" customWidth="1"/>
    <col min="15628" max="15628" width="20.42578125" style="659" bestFit="1" customWidth="1"/>
    <col min="15629" max="15629" width="33" style="659" customWidth="1"/>
    <col min="15630" max="15630" width="10.42578125" style="659" bestFit="1" customWidth="1"/>
    <col min="15631" max="15631" width="10.5703125" style="659" bestFit="1" customWidth="1"/>
    <col min="15632" max="15872" width="9.140625" style="659"/>
    <col min="15873" max="15873" width="5" style="659" customWidth="1"/>
    <col min="15874" max="15874" width="8.42578125" style="659" customWidth="1"/>
    <col min="15875" max="15875" width="8.7109375" style="659" customWidth="1"/>
    <col min="15876" max="15876" width="6.42578125" style="659" customWidth="1"/>
    <col min="15877" max="15877" width="7.140625" style="659" customWidth="1"/>
    <col min="15878" max="15878" width="7.5703125" style="659" customWidth="1"/>
    <col min="15879" max="15879" width="10.140625" style="659" customWidth="1"/>
    <col min="15880" max="15880" width="13.28515625" style="659" customWidth="1"/>
    <col min="15881" max="15881" width="7.5703125" style="659" customWidth="1"/>
    <col min="15882" max="15882" width="14" style="659" customWidth="1"/>
    <col min="15883" max="15883" width="30.5703125" style="659" customWidth="1"/>
    <col min="15884" max="15884" width="20.42578125" style="659" bestFit="1" customWidth="1"/>
    <col min="15885" max="15885" width="33" style="659" customWidth="1"/>
    <col min="15886" max="15886" width="10.42578125" style="659" bestFit="1" customWidth="1"/>
    <col min="15887" max="15887" width="10.5703125" style="659" bestFit="1" customWidth="1"/>
    <col min="15888" max="16128" width="9.140625" style="659"/>
    <col min="16129" max="16129" width="5" style="659" customWidth="1"/>
    <col min="16130" max="16130" width="8.42578125" style="659" customWidth="1"/>
    <col min="16131" max="16131" width="8.7109375" style="659" customWidth="1"/>
    <col min="16132" max="16132" width="6.42578125" style="659" customWidth="1"/>
    <col min="16133" max="16133" width="7.140625" style="659" customWidth="1"/>
    <col min="16134" max="16134" width="7.5703125" style="659" customWidth="1"/>
    <col min="16135" max="16135" width="10.140625" style="659" customWidth="1"/>
    <col min="16136" max="16136" width="13.28515625" style="659" customWidth="1"/>
    <col min="16137" max="16137" width="7.5703125" style="659" customWidth="1"/>
    <col min="16138" max="16138" width="14" style="659" customWidth="1"/>
    <col min="16139" max="16139" width="30.5703125" style="659" customWidth="1"/>
    <col min="16140" max="16140" width="20.42578125" style="659" bestFit="1" customWidth="1"/>
    <col min="16141" max="16141" width="33" style="659" customWidth="1"/>
    <col min="16142" max="16142" width="10.42578125" style="659" bestFit="1" customWidth="1"/>
    <col min="16143" max="16143" width="10.5703125" style="659" bestFit="1" customWidth="1"/>
    <col min="16144" max="16384" width="9.140625" style="659"/>
  </cols>
  <sheetData>
    <row r="1" spans="1:21" ht="25.5" x14ac:dyDescent="0.25">
      <c r="K1" s="662">
        <v>69</v>
      </c>
    </row>
    <row r="2" spans="1:21" x14ac:dyDescent="0.25">
      <c r="A2" s="1696" t="s">
        <v>0</v>
      </c>
      <c r="B2" s="1696"/>
      <c r="C2" s="1696"/>
      <c r="D2" s="1696"/>
      <c r="E2" s="1696"/>
      <c r="F2" s="1696"/>
      <c r="G2" s="1696"/>
      <c r="H2" s="1697" t="s">
        <v>1</v>
      </c>
      <c r="I2" s="1697"/>
      <c r="J2" s="1697"/>
      <c r="K2" s="1697"/>
    </row>
    <row r="3" spans="1:21" x14ac:dyDescent="0.25">
      <c r="A3" s="1698" t="s">
        <v>2</v>
      </c>
      <c r="B3" s="1698"/>
      <c r="C3" s="1698"/>
      <c r="D3" s="1698"/>
      <c r="E3" s="1698"/>
      <c r="F3" s="1698"/>
      <c r="G3" s="1698"/>
      <c r="H3" s="1697" t="s">
        <v>3</v>
      </c>
      <c r="I3" s="1697"/>
      <c r="J3" s="1697"/>
      <c r="K3" s="1697"/>
    </row>
    <row r="5" spans="1:21" ht="15.75" x14ac:dyDescent="0.25">
      <c r="A5" s="664"/>
      <c r="B5" s="664"/>
      <c r="C5" s="665"/>
      <c r="D5" s="664"/>
      <c r="E5" s="664"/>
      <c r="F5" s="664"/>
      <c r="G5" s="664"/>
      <c r="H5" s="1437" t="s">
        <v>10359</v>
      </c>
      <c r="I5" s="1437"/>
      <c r="J5" s="1437"/>
      <c r="K5" s="1437"/>
    </row>
    <row r="6" spans="1:21" ht="19.5" customHeight="1" x14ac:dyDescent="0.25">
      <c r="A6" s="1695" t="s">
        <v>10360</v>
      </c>
      <c r="B6" s="1695"/>
      <c r="C6" s="1695"/>
      <c r="D6" s="1695"/>
      <c r="E6" s="1695"/>
      <c r="F6" s="1695"/>
      <c r="G6" s="1695"/>
      <c r="H6" s="1695"/>
      <c r="I6" s="1695"/>
      <c r="J6" s="1695"/>
      <c r="K6" s="1695"/>
      <c r="N6" s="666"/>
      <c r="O6" s="666"/>
    </row>
    <row r="7" spans="1:21" ht="46.5" customHeight="1" x14ac:dyDescent="0.25">
      <c r="A7" s="1702" t="s">
        <v>10255</v>
      </c>
      <c r="B7" s="1702"/>
      <c r="C7" s="1702"/>
      <c r="D7" s="1702"/>
      <c r="E7" s="1702"/>
      <c r="F7" s="1702"/>
      <c r="G7" s="1702"/>
      <c r="H7" s="1702"/>
      <c r="I7" s="1702"/>
      <c r="J7" s="1702"/>
      <c r="K7" s="1702"/>
      <c r="L7" s="667"/>
      <c r="M7" s="668"/>
      <c r="N7" s="669"/>
      <c r="O7" s="669"/>
      <c r="P7" s="670"/>
      <c r="Q7" s="670"/>
      <c r="R7" s="670"/>
      <c r="S7" s="670"/>
      <c r="T7" s="670"/>
      <c r="U7" s="670"/>
    </row>
    <row r="8" spans="1:21" ht="29.25" customHeight="1" x14ac:dyDescent="0.25">
      <c r="A8" s="665" t="s">
        <v>7</v>
      </c>
      <c r="B8" s="665"/>
      <c r="C8" s="665"/>
      <c r="E8" s="1703" t="s">
        <v>10380</v>
      </c>
      <c r="F8" s="1703"/>
      <c r="G8" s="1703"/>
      <c r="H8" s="1703"/>
      <c r="I8" s="1703"/>
      <c r="J8" s="1703"/>
      <c r="K8" s="1703"/>
      <c r="M8" s="671"/>
      <c r="N8" s="666"/>
      <c r="O8" s="666"/>
    </row>
    <row r="9" spans="1:21" ht="34.5" customHeight="1" x14ac:dyDescent="0.25">
      <c r="A9" s="1704" t="s">
        <v>9</v>
      </c>
      <c r="B9" s="1704"/>
      <c r="C9" s="1704"/>
      <c r="D9" s="1704"/>
      <c r="E9" s="1705" t="s">
        <v>10381</v>
      </c>
      <c r="F9" s="1705"/>
      <c r="G9" s="1705"/>
      <c r="H9" s="1705"/>
      <c r="I9" s="672"/>
      <c r="J9" s="672"/>
      <c r="K9" s="672"/>
      <c r="M9" s="671"/>
      <c r="N9" s="666"/>
      <c r="O9" s="666"/>
    </row>
    <row r="10" spans="1:21" ht="22.5" customHeight="1" x14ac:dyDescent="0.25">
      <c r="A10" s="1706" t="s">
        <v>11</v>
      </c>
      <c r="B10" s="1706"/>
      <c r="C10" s="673"/>
      <c r="E10" s="674" t="s">
        <v>10382</v>
      </c>
      <c r="F10" s="675"/>
      <c r="G10" s="674"/>
      <c r="H10" s="676"/>
      <c r="I10" s="675"/>
      <c r="J10" s="674"/>
      <c r="K10" s="677"/>
      <c r="M10" s="1707"/>
      <c r="N10" s="1707"/>
      <c r="O10" s="1707"/>
      <c r="P10" s="1707"/>
      <c r="Q10" s="1707"/>
      <c r="R10" s="1707"/>
      <c r="S10" s="1707"/>
    </row>
    <row r="11" spans="1:21" ht="22.5" x14ac:dyDescent="0.25">
      <c r="A11" s="673" t="s">
        <v>13</v>
      </c>
      <c r="B11" s="673"/>
      <c r="C11" s="673"/>
      <c r="E11" s="678" t="s">
        <v>10383</v>
      </c>
      <c r="F11" s="675"/>
      <c r="G11" s="674"/>
      <c r="H11" s="676"/>
      <c r="I11" s="675"/>
      <c r="J11" s="674"/>
      <c r="K11" s="677"/>
      <c r="M11" s="679"/>
      <c r="N11" s="679"/>
      <c r="O11" s="679"/>
      <c r="P11" s="679"/>
      <c r="Q11" s="679"/>
      <c r="R11" s="679"/>
      <c r="S11" s="679"/>
    </row>
    <row r="12" spans="1:21" ht="73.900000000000006" customHeight="1" x14ac:dyDescent="0.25">
      <c r="A12" s="673" t="s">
        <v>15</v>
      </c>
      <c r="B12" s="673"/>
      <c r="C12" s="673"/>
      <c r="E12" s="1709" t="s">
        <v>10384</v>
      </c>
      <c r="F12" s="1709"/>
      <c r="G12" s="1709"/>
      <c r="H12" s="1709"/>
      <c r="I12" s="1709"/>
      <c r="J12" s="1709"/>
      <c r="K12" s="1709"/>
      <c r="M12" s="679"/>
      <c r="N12" s="679"/>
      <c r="O12" s="679"/>
      <c r="P12" s="679"/>
      <c r="Q12" s="679"/>
      <c r="R12" s="679"/>
      <c r="S12" s="679"/>
    </row>
    <row r="13" spans="1:21" ht="22.5" customHeight="1" x14ac:dyDescent="0.25">
      <c r="A13" s="673" t="s">
        <v>17</v>
      </c>
      <c r="B13" s="673"/>
      <c r="C13" s="673"/>
      <c r="E13" s="680">
        <f>H22</f>
        <v>11850</v>
      </c>
      <c r="F13" s="673" t="s">
        <v>367</v>
      </c>
      <c r="G13" s="674"/>
      <c r="H13" s="676"/>
      <c r="I13" s="675"/>
      <c r="J13" s="674"/>
      <c r="K13" s="677"/>
      <c r="M13" s="679"/>
      <c r="N13" s="679"/>
      <c r="O13" s="679"/>
      <c r="P13" s="679"/>
      <c r="Q13" s="679"/>
      <c r="R13" s="679"/>
      <c r="S13" s="679"/>
    </row>
    <row r="14" spans="1:21" ht="22.5" customHeight="1" x14ac:dyDescent="0.25">
      <c r="A14" s="673" t="s">
        <v>19</v>
      </c>
      <c r="B14" s="673"/>
      <c r="C14" s="673"/>
      <c r="E14" s="674" t="s">
        <v>10385</v>
      </c>
      <c r="F14" s="675"/>
      <c r="G14" s="674"/>
      <c r="H14" s="676"/>
      <c r="I14" s="675"/>
      <c r="J14" s="674"/>
      <c r="K14" s="677"/>
      <c r="M14" s="679"/>
      <c r="N14" s="679"/>
      <c r="O14" s="679"/>
      <c r="P14" s="679"/>
      <c r="Q14" s="679"/>
      <c r="R14" s="679"/>
      <c r="S14" s="679"/>
    </row>
    <row r="15" spans="1:21" ht="114.6" customHeight="1" x14ac:dyDescent="0.25">
      <c r="A15" s="673" t="s">
        <v>21</v>
      </c>
      <c r="B15" s="673"/>
      <c r="C15" s="673"/>
      <c r="E15" s="1709" t="s">
        <v>10386</v>
      </c>
      <c r="F15" s="1710"/>
      <c r="G15" s="1710"/>
      <c r="H15" s="1710"/>
      <c r="I15" s="1710"/>
      <c r="J15" s="1710"/>
      <c r="K15" s="1710"/>
      <c r="M15" s="679"/>
      <c r="N15" s="679"/>
      <c r="O15" s="679"/>
      <c r="P15" s="679"/>
      <c r="Q15" s="679"/>
      <c r="R15" s="679"/>
      <c r="S15" s="679"/>
    </row>
    <row r="16" spans="1:21" s="681" customFormat="1" ht="19.5" customHeight="1" x14ac:dyDescent="0.25">
      <c r="A16" s="1711" t="s">
        <v>23</v>
      </c>
      <c r="B16" s="1711"/>
      <c r="C16" s="1711"/>
      <c r="D16" s="1711"/>
      <c r="E16" s="1711"/>
      <c r="F16" s="1711"/>
      <c r="G16" s="1711"/>
      <c r="H16" s="1711"/>
      <c r="I16" s="1711"/>
      <c r="J16" s="1711"/>
      <c r="K16" s="1711"/>
      <c r="N16" s="682"/>
      <c r="O16" s="682"/>
    </row>
    <row r="17" spans="1:19" ht="48.6" customHeight="1" x14ac:dyDescent="0.25">
      <c r="A17" s="1712" t="s">
        <v>10387</v>
      </c>
      <c r="B17" s="1712"/>
      <c r="C17" s="1712"/>
      <c r="D17" s="1712"/>
      <c r="E17" s="1712"/>
      <c r="F17" s="1712"/>
      <c r="G17" s="1712"/>
      <c r="H17" s="1712"/>
      <c r="I17" s="1712"/>
      <c r="J17" s="1712"/>
      <c r="K17" s="1712"/>
      <c r="M17" s="1699"/>
      <c r="N17" s="1699"/>
      <c r="O17" s="1699"/>
      <c r="P17" s="1699"/>
      <c r="Q17" s="1699"/>
      <c r="R17" s="1699"/>
      <c r="S17" s="1699"/>
    </row>
    <row r="18" spans="1:19" ht="61.5" customHeight="1" x14ac:dyDescent="0.25">
      <c r="A18" s="683" t="s">
        <v>25</v>
      </c>
      <c r="B18" s="683" t="s">
        <v>26</v>
      </c>
      <c r="C18" s="683" t="s">
        <v>27</v>
      </c>
      <c r="D18" s="684" t="s">
        <v>10361</v>
      </c>
      <c r="E18" s="684" t="s">
        <v>29</v>
      </c>
      <c r="F18" s="684" t="s">
        <v>30</v>
      </c>
      <c r="G18" s="684" t="s">
        <v>10362</v>
      </c>
      <c r="H18" s="685" t="s">
        <v>10363</v>
      </c>
      <c r="I18" s="686" t="s">
        <v>34</v>
      </c>
      <c r="J18" s="684" t="s">
        <v>10364</v>
      </c>
      <c r="K18" s="687" t="s">
        <v>10388</v>
      </c>
      <c r="M18" s="1699"/>
      <c r="N18" s="1699"/>
      <c r="O18" s="1699"/>
      <c r="P18" s="1699"/>
      <c r="Q18" s="1699"/>
      <c r="R18" s="1699"/>
      <c r="S18" s="1699"/>
    </row>
    <row r="19" spans="1:19" s="660" customFormat="1" ht="177" customHeight="1" x14ac:dyDescent="0.25">
      <c r="A19" s="1700">
        <v>1</v>
      </c>
      <c r="B19" s="688">
        <v>67</v>
      </c>
      <c r="C19" s="688">
        <v>205</v>
      </c>
      <c r="D19" s="689" t="s">
        <v>18</v>
      </c>
      <c r="E19" s="688" t="s">
        <v>37</v>
      </c>
      <c r="F19" s="690">
        <v>1</v>
      </c>
      <c r="G19" s="691">
        <v>220000</v>
      </c>
      <c r="H19" s="692">
        <f>7545.9-H20</f>
        <v>4743.2999999999993</v>
      </c>
      <c r="I19" s="693">
        <v>1</v>
      </c>
      <c r="J19" s="694">
        <f>ROUND(G19*H19*I19,)</f>
        <v>1043526000</v>
      </c>
      <c r="K19" s="695" t="s">
        <v>10389</v>
      </c>
      <c r="L19" s="681"/>
      <c r="M19" s="1699"/>
      <c r="N19" s="1699"/>
      <c r="O19" s="1699"/>
      <c r="P19" s="1699"/>
      <c r="Q19" s="1699"/>
      <c r="R19" s="1699"/>
      <c r="S19" s="1699"/>
    </row>
    <row r="20" spans="1:19" s="660" customFormat="1" ht="177" customHeight="1" x14ac:dyDescent="0.25">
      <c r="A20" s="1700"/>
      <c r="B20" s="688">
        <v>67</v>
      </c>
      <c r="C20" s="688">
        <v>205</v>
      </c>
      <c r="D20" s="689" t="s">
        <v>18</v>
      </c>
      <c r="E20" s="688" t="s">
        <v>37</v>
      </c>
      <c r="F20" s="690">
        <v>1</v>
      </c>
      <c r="G20" s="691">
        <f>220000*80%</f>
        <v>176000</v>
      </c>
      <c r="H20" s="692">
        <v>2802.6</v>
      </c>
      <c r="I20" s="693">
        <v>1</v>
      </c>
      <c r="J20" s="694">
        <f>ROUND(G20*H20*I20,)</f>
        <v>493257600</v>
      </c>
      <c r="K20" s="695" t="s">
        <v>10390</v>
      </c>
      <c r="L20" s="681"/>
      <c r="M20" s="1699"/>
      <c r="N20" s="1699"/>
      <c r="O20" s="1699"/>
      <c r="P20" s="1699"/>
      <c r="Q20" s="1699"/>
      <c r="R20" s="1699"/>
      <c r="S20" s="1699"/>
    </row>
    <row r="21" spans="1:19" s="660" customFormat="1" ht="177" customHeight="1" x14ac:dyDescent="0.25">
      <c r="A21" s="689">
        <v>2</v>
      </c>
      <c r="B21" s="688">
        <v>87</v>
      </c>
      <c r="C21" s="688">
        <v>205</v>
      </c>
      <c r="D21" s="689" t="s">
        <v>18</v>
      </c>
      <c r="E21" s="688" t="s">
        <v>37</v>
      </c>
      <c r="F21" s="690">
        <v>1</v>
      </c>
      <c r="G21" s="691">
        <v>220000</v>
      </c>
      <c r="H21" s="692">
        <v>4304.1000000000004</v>
      </c>
      <c r="I21" s="693">
        <v>1</v>
      </c>
      <c r="J21" s="694">
        <f>ROUND(G21*H21*I21,)</f>
        <v>946902000</v>
      </c>
      <c r="K21" s="695" t="s">
        <v>10391</v>
      </c>
      <c r="L21" s="681"/>
      <c r="M21" s="1699"/>
      <c r="N21" s="1699"/>
      <c r="O21" s="1699"/>
      <c r="P21" s="1699"/>
      <c r="Q21" s="1699"/>
      <c r="R21" s="1699"/>
      <c r="S21" s="1699"/>
    </row>
    <row r="22" spans="1:19" ht="25.5" customHeight="1" x14ac:dyDescent="0.25">
      <c r="A22" s="1701" t="s">
        <v>39</v>
      </c>
      <c r="B22" s="1701"/>
      <c r="C22" s="1701"/>
      <c r="D22" s="1701"/>
      <c r="E22" s="1701"/>
      <c r="F22" s="1701"/>
      <c r="G22" s="1701"/>
      <c r="H22" s="763">
        <f>SUM(H19:H21)</f>
        <v>11850</v>
      </c>
      <c r="I22" s="698"/>
      <c r="J22" s="699">
        <f>SUM(J19:J21)</f>
        <v>2483685600</v>
      </c>
      <c r="K22" s="700"/>
      <c r="M22" s="1699"/>
      <c r="N22" s="1699"/>
      <c r="O22" s="1699"/>
      <c r="P22" s="1699"/>
      <c r="Q22" s="1699"/>
      <c r="R22" s="1699"/>
      <c r="S22" s="1699"/>
    </row>
    <row r="23" spans="1:19" ht="43.5" customHeight="1" x14ac:dyDescent="0.25">
      <c r="A23" s="1713" t="s">
        <v>40</v>
      </c>
      <c r="B23" s="1713"/>
      <c r="C23" s="1713"/>
      <c r="D23" s="1713"/>
      <c r="E23" s="1713"/>
      <c r="F23" s="1713"/>
      <c r="G23" s="1713"/>
      <c r="H23" s="1713"/>
      <c r="I23" s="1713"/>
      <c r="J23" s="1713"/>
      <c r="K23" s="687" t="s">
        <v>41</v>
      </c>
    </row>
    <row r="24" spans="1:19" ht="52.5" hidden="1" customHeight="1" x14ac:dyDescent="0.25">
      <c r="A24" s="701">
        <v>1</v>
      </c>
      <c r="B24" s="702" t="s">
        <v>42</v>
      </c>
      <c r="C24" s="702"/>
      <c r="D24" s="702"/>
      <c r="E24" s="703"/>
      <c r="F24" s="703"/>
      <c r="G24" s="704"/>
      <c r="H24" s="1714" t="s">
        <v>10366</v>
      </c>
      <c r="I24" s="1714"/>
      <c r="J24" s="1714"/>
      <c r="K24" s="1714"/>
    </row>
    <row r="25" spans="1:19" ht="58.5" hidden="1" customHeight="1" x14ac:dyDescent="0.25">
      <c r="A25" s="705"/>
      <c r="B25" s="706" t="s">
        <v>26</v>
      </c>
      <c r="C25" s="707" t="s">
        <v>27</v>
      </c>
      <c r="D25" s="708" t="s">
        <v>10361</v>
      </c>
      <c r="E25" s="708" t="s">
        <v>29</v>
      </c>
      <c r="F25" s="708" t="s">
        <v>30</v>
      </c>
      <c r="G25" s="708" t="s">
        <v>31</v>
      </c>
      <c r="H25" s="709" t="s">
        <v>33</v>
      </c>
      <c r="I25" s="708" t="s">
        <v>44</v>
      </c>
      <c r="J25" s="708" t="s">
        <v>35</v>
      </c>
      <c r="K25" s="710" t="s">
        <v>41</v>
      </c>
      <c r="L25" s="711"/>
    </row>
    <row r="26" spans="1:19" ht="57" hidden="1" customHeight="1" x14ac:dyDescent="0.25">
      <c r="A26" s="712">
        <f t="shared" ref="A26:F26" si="0">A19</f>
        <v>1</v>
      </c>
      <c r="B26" s="712">
        <f t="shared" si="0"/>
        <v>67</v>
      </c>
      <c r="C26" s="712">
        <f t="shared" si="0"/>
        <v>205</v>
      </c>
      <c r="D26" s="712" t="str">
        <f t="shared" si="0"/>
        <v>m²</v>
      </c>
      <c r="E26" s="712" t="str">
        <f t="shared" si="0"/>
        <v>CLN</v>
      </c>
      <c r="F26" s="713">
        <f t="shared" si="0"/>
        <v>1</v>
      </c>
      <c r="G26" s="714">
        <v>100000</v>
      </c>
      <c r="H26" s="715">
        <f>H19</f>
        <v>4743.2999999999993</v>
      </c>
      <c r="I26" s="688">
        <v>0</v>
      </c>
      <c r="J26" s="716">
        <f>G26*H26*I26</f>
        <v>0</v>
      </c>
      <c r="K26" s="713" t="s">
        <v>10392</v>
      </c>
      <c r="L26" s="711"/>
    </row>
    <row r="27" spans="1:19" s="720" customFormat="1" ht="33.75" customHeight="1" x14ac:dyDescent="0.25">
      <c r="A27" s="701">
        <v>2</v>
      </c>
      <c r="B27" s="1715" t="s">
        <v>10369</v>
      </c>
      <c r="C27" s="1716"/>
      <c r="D27" s="1716"/>
      <c r="E27" s="1716"/>
      <c r="F27" s="1716"/>
      <c r="G27" s="1716"/>
      <c r="H27" s="1717" t="s">
        <v>10370</v>
      </c>
      <c r="I27" s="1718"/>
      <c r="J27" s="1718"/>
      <c r="K27" s="1718"/>
      <c r="L27" s="719"/>
      <c r="N27" s="721"/>
      <c r="O27" s="721"/>
    </row>
    <row r="28" spans="1:19" s="660" customFormat="1" ht="85.5" customHeight="1" x14ac:dyDescent="0.25">
      <c r="A28" s="712"/>
      <c r="B28" s="1719" t="s">
        <v>10371</v>
      </c>
      <c r="C28" s="1719"/>
      <c r="D28" s="708" t="s">
        <v>50</v>
      </c>
      <c r="E28" s="708" t="s">
        <v>51</v>
      </c>
      <c r="F28" s="708" t="s">
        <v>52</v>
      </c>
      <c r="G28" s="708" t="s">
        <v>53</v>
      </c>
      <c r="H28" s="722" t="s">
        <v>54</v>
      </c>
      <c r="I28" s="708" t="s">
        <v>44</v>
      </c>
      <c r="J28" s="723" t="s">
        <v>35</v>
      </c>
      <c r="K28" s="724" t="s">
        <v>41</v>
      </c>
      <c r="L28" s="664"/>
      <c r="N28" s="725"/>
      <c r="O28" s="725"/>
    </row>
    <row r="29" spans="1:19" ht="34.5" customHeight="1" x14ac:dyDescent="0.25">
      <c r="A29" s="712"/>
      <c r="B29" s="1708" t="s">
        <v>10372</v>
      </c>
      <c r="C29" s="1708"/>
      <c r="D29" s="712"/>
      <c r="E29" s="712" t="s">
        <v>56</v>
      </c>
      <c r="F29" s="712">
        <v>6</v>
      </c>
      <c r="G29" s="726">
        <f>20000*30</f>
        <v>600000</v>
      </c>
      <c r="H29" s="712">
        <v>2</v>
      </c>
      <c r="I29" s="740">
        <v>0.5</v>
      </c>
      <c r="J29" s="728">
        <f>F29*G29*H29*I29</f>
        <v>3600000</v>
      </c>
      <c r="K29" s="729"/>
      <c r="L29" s="665"/>
      <c r="N29" s="666"/>
      <c r="O29" s="666"/>
    </row>
    <row r="30" spans="1:19" ht="30.75" customHeight="1" x14ac:dyDescent="0.25">
      <c r="A30" s="1721" t="s">
        <v>10373</v>
      </c>
      <c r="B30" s="1721"/>
      <c r="C30" s="1721"/>
      <c r="D30" s="1721"/>
      <c r="E30" s="1721"/>
      <c r="F30" s="1721"/>
      <c r="G30" s="1721"/>
      <c r="H30" s="1721"/>
      <c r="I30" s="1721"/>
      <c r="J30" s="718">
        <f>J26+J29</f>
        <v>3600000</v>
      </c>
      <c r="K30" s="730"/>
      <c r="L30" s="665"/>
    </row>
    <row r="31" spans="1:19" ht="21" customHeight="1" x14ac:dyDescent="0.25">
      <c r="A31" s="1720" t="s">
        <v>10393</v>
      </c>
      <c r="B31" s="1720"/>
      <c r="C31" s="1720"/>
      <c r="D31" s="1720"/>
      <c r="E31" s="1720"/>
      <c r="F31" s="1720"/>
      <c r="G31" s="1720"/>
      <c r="H31" s="1720"/>
      <c r="I31" s="1720"/>
      <c r="J31" s="1720"/>
      <c r="K31" s="1720"/>
    </row>
    <row r="32" spans="1:19" ht="56.25" customHeight="1" x14ac:dyDescent="0.25">
      <c r="A32" s="683" t="s">
        <v>25</v>
      </c>
      <c r="B32" s="1722" t="s">
        <v>58</v>
      </c>
      <c r="C32" s="1722"/>
      <c r="D32" s="1722"/>
      <c r="E32" s="1722"/>
      <c r="F32" s="684" t="s">
        <v>60</v>
      </c>
      <c r="G32" s="683" t="s">
        <v>31</v>
      </c>
      <c r="H32" s="685" t="s">
        <v>61</v>
      </c>
      <c r="I32" s="686" t="s">
        <v>34</v>
      </c>
      <c r="J32" s="683" t="s">
        <v>35</v>
      </c>
      <c r="K32" s="710" t="s">
        <v>41</v>
      </c>
    </row>
    <row r="33" spans="1:21" ht="33" customHeight="1" x14ac:dyDescent="0.25">
      <c r="A33" s="683"/>
      <c r="B33" s="1720" t="s">
        <v>10394</v>
      </c>
      <c r="C33" s="1720"/>
      <c r="D33" s="1720"/>
      <c r="E33" s="1720"/>
      <c r="F33" s="684"/>
      <c r="G33" s="683"/>
      <c r="H33" s="685"/>
      <c r="I33" s="686"/>
      <c r="J33" s="683"/>
      <c r="K33" s="710"/>
    </row>
    <row r="34" spans="1:21" ht="70.150000000000006" customHeight="1" x14ac:dyDescent="0.25">
      <c r="A34" s="712">
        <v>1</v>
      </c>
      <c r="B34" s="1723" t="str">
        <f>'vật kiến trúc 2026'!B445</f>
        <v>Ống nhựa PVC D60</v>
      </c>
      <c r="C34" s="1723"/>
      <c r="D34" s="1723"/>
      <c r="E34" s="1723"/>
      <c r="F34" s="732" t="str">
        <f>VLOOKUP(B34,'vật kiến trúc 2026'!$B$3:$D$549,2,0)</f>
        <v>m</v>
      </c>
      <c r="G34" s="733">
        <f>VLOOKUP(B34,'vật kiến trúc 2026'!B3:$D$549,3,0)</f>
        <v>25900</v>
      </c>
      <c r="H34" s="764">
        <v>960</v>
      </c>
      <c r="I34" s="734">
        <v>0.8</v>
      </c>
      <c r="J34" s="694">
        <f t="shared" ref="J34:J39" si="1">ROUND(G34*H34*I34,)</f>
        <v>19891200</v>
      </c>
      <c r="K34" s="735" t="str">
        <f>VLOOKUP(B34,'vật kiến trúc 2026'!B3:$L$549,4,0)</f>
        <v>áp Ống nhựa uPVC D60x2.0mm
(929) Phụ lục 2- BÁO GIÁ VẬT LIỆU XÂY DỰNG TRÊN ĐỊA BÀN TỈNH ĐỒNG NAI THÁNG 1, THÁNG 2 NĂM 2026</v>
      </c>
    </row>
    <row r="35" spans="1:21" ht="70.150000000000006" customHeight="1" x14ac:dyDescent="0.25">
      <c r="A35" s="712">
        <v>2</v>
      </c>
      <c r="B35" s="1723" t="str">
        <f>'vật kiến trúc 2026'!B446</f>
        <v>Ống nhựa PVC D21</v>
      </c>
      <c r="C35" s="1723"/>
      <c r="D35" s="1723"/>
      <c r="E35" s="1723"/>
      <c r="F35" s="732" t="str">
        <f>VLOOKUP(B35,'vật kiến trúc 2026'!$B$3:$D$549,2,0)</f>
        <v>m</v>
      </c>
      <c r="G35" s="733">
        <f>VLOOKUP(B35,'vật kiến trúc 2026'!B4:$D$549,3,0)</f>
        <v>7100</v>
      </c>
      <c r="H35" s="764">
        <v>960</v>
      </c>
      <c r="I35" s="734">
        <v>0.8</v>
      </c>
      <c r="J35" s="694">
        <f t="shared" si="1"/>
        <v>5452800</v>
      </c>
      <c r="K35" s="735" t="str">
        <f>VLOOKUP(B35,'vật kiến trúc 2026'!B4:$L$549,4,0)</f>
        <v>áp Ống nhựa uPVC D21x1.6mm
(922) Phụ lục 2- BÁO GIÁ VẬT LIỆU XÂY DỰNG TRÊN ĐỊA BÀN TỈNH ĐỒNG NAI THÁNG 1, THÁNG 2 NĂM 2026</v>
      </c>
    </row>
    <row r="36" spans="1:21" ht="70.150000000000006" customHeight="1" x14ac:dyDescent="0.25">
      <c r="A36" s="712">
        <v>3</v>
      </c>
      <c r="B36" s="1723" t="str">
        <f>'vật kiến trúc 2026'!B290</f>
        <v>Trụ sắt tráng kẽm D60 cao 6m</v>
      </c>
      <c r="C36" s="1723"/>
      <c r="D36" s="1723"/>
      <c r="E36" s="1723"/>
      <c r="F36" s="732" t="str">
        <f>VLOOKUP(B36,'vật kiến trúc 2026'!$B$3:$D$549,2,0)</f>
        <v>trụ</v>
      </c>
      <c r="G36" s="733">
        <f>VLOOKUP(B36,'vật kiến trúc 2026'!B5:$D$549,3,0)</f>
        <v>576000</v>
      </c>
      <c r="H36" s="765">
        <v>8</v>
      </c>
      <c r="I36" s="734">
        <v>0.8</v>
      </c>
      <c r="J36" s="694">
        <f t="shared" si="1"/>
        <v>3686400</v>
      </c>
      <c r="K36" s="735" t="str">
        <f>VLOOKUP(B36,'vật kiến trúc 2026'!B5:$L$549,4,0)</f>
        <v>tính tam suất trụ điện bằng ống sắt tráng kẽm D90</v>
      </c>
    </row>
    <row r="37" spans="1:21" ht="33" customHeight="1" x14ac:dyDescent="0.25">
      <c r="A37" s="683"/>
      <c r="B37" s="1720" t="s">
        <v>10395</v>
      </c>
      <c r="C37" s="1720"/>
      <c r="D37" s="1720"/>
      <c r="E37" s="1720"/>
      <c r="F37" s="684"/>
      <c r="G37" s="683"/>
      <c r="H37" s="766"/>
      <c r="I37" s="686"/>
      <c r="J37" s="683"/>
      <c r="K37" s="710"/>
    </row>
    <row r="38" spans="1:21" ht="39.6" customHeight="1" x14ac:dyDescent="0.25">
      <c r="A38" s="712">
        <v>1</v>
      </c>
      <c r="B38" s="1723" t="str">
        <f>B36</f>
        <v>Trụ sắt tráng kẽm D60 cao 6m</v>
      </c>
      <c r="C38" s="1723"/>
      <c r="D38" s="1723"/>
      <c r="E38" s="1723"/>
      <c r="F38" s="732" t="str">
        <f>VLOOKUP(B38,'vật kiến trúc 2026'!$B$3:$D$549,2,0)</f>
        <v>trụ</v>
      </c>
      <c r="G38" s="733">
        <f>VLOOKUP(B38,'vật kiến trúc 2026'!B5:$D$549,3,0)</f>
        <v>576000</v>
      </c>
      <c r="H38" s="765">
        <v>2</v>
      </c>
      <c r="I38" s="734">
        <v>0.8</v>
      </c>
      <c r="J38" s="694">
        <f t="shared" si="1"/>
        <v>921600</v>
      </c>
      <c r="K38" s="735" t="str">
        <f>VLOOKUP(B38,'vật kiến trúc 2026'!B5:$L$549,4,0)</f>
        <v>tính tam suất trụ điện bằng ống sắt tráng kẽm D90</v>
      </c>
    </row>
    <row r="39" spans="1:21" ht="39.6" customHeight="1" x14ac:dyDescent="0.25">
      <c r="A39" s="712">
        <v>2</v>
      </c>
      <c r="B39" s="1723" t="str">
        <f>'vật kiến trúc 2026'!B234</f>
        <v>Trụ bê tông cắm ranh hàng rào cao 1,2 đến 2,2m</v>
      </c>
      <c r="C39" s="1723"/>
      <c r="D39" s="1723"/>
      <c r="E39" s="1723"/>
      <c r="F39" s="732" t="str">
        <f>VLOOKUP(B39,'vật kiến trúc 2026'!$B$3:$D$549,2,0)</f>
        <v>trụ</v>
      </c>
      <c r="G39" s="733">
        <f>VLOOKUP(B39,'vật kiến trúc 2026'!B45:$D$549,3,0)</f>
        <v>58000</v>
      </c>
      <c r="H39" s="765">
        <v>7</v>
      </c>
      <c r="I39" s="734">
        <v>0.8</v>
      </c>
      <c r="J39" s="694">
        <f t="shared" si="1"/>
        <v>324800</v>
      </c>
      <c r="K39" s="735">
        <f>VLOOKUP(B39,'vật kiến trúc 2026'!B46:$L$549,4,0)</f>
        <v>0</v>
      </c>
    </row>
    <row r="40" spans="1:21" s="663" customFormat="1" ht="23.25" customHeight="1" x14ac:dyDescent="0.25">
      <c r="A40" s="1701" t="s">
        <v>85</v>
      </c>
      <c r="B40" s="1701"/>
      <c r="C40" s="1701"/>
      <c r="D40" s="1701"/>
      <c r="E40" s="1701"/>
      <c r="F40" s="1701"/>
      <c r="G40" s="1701"/>
      <c r="H40" s="1701"/>
      <c r="I40" s="1701"/>
      <c r="J40" s="737">
        <f>SUM(J34:J39)</f>
        <v>30276800</v>
      </c>
      <c r="K40" s="738"/>
      <c r="L40" s="659"/>
      <c r="M40" s="659"/>
      <c r="P40" s="659"/>
      <c r="Q40" s="659"/>
      <c r="R40" s="659"/>
      <c r="S40" s="659"/>
      <c r="T40" s="659"/>
      <c r="U40" s="659"/>
    </row>
    <row r="41" spans="1:21" s="663" customFormat="1" ht="27" customHeight="1" x14ac:dyDescent="0.25">
      <c r="A41" s="1720" t="s">
        <v>10374</v>
      </c>
      <c r="B41" s="1720"/>
      <c r="C41" s="1720"/>
      <c r="D41" s="1720"/>
      <c r="E41" s="1720"/>
      <c r="F41" s="1720"/>
      <c r="G41" s="1720"/>
      <c r="H41" s="1720"/>
      <c r="I41" s="1720"/>
      <c r="J41" s="1720"/>
      <c r="K41" s="1720"/>
      <c r="L41" s="767"/>
      <c r="M41" s="768"/>
      <c r="P41" s="659"/>
      <c r="Q41" s="659"/>
      <c r="R41" s="659"/>
      <c r="S41" s="659"/>
      <c r="T41" s="659"/>
      <c r="U41" s="659"/>
    </row>
    <row r="42" spans="1:21" s="663" customFormat="1" ht="56.25" customHeight="1" x14ac:dyDescent="0.25">
      <c r="A42" s="683" t="s">
        <v>25</v>
      </c>
      <c r="B42" s="1701" t="s">
        <v>87</v>
      </c>
      <c r="C42" s="1701"/>
      <c r="D42" s="1701"/>
      <c r="E42" s="1701"/>
      <c r="F42" s="683" t="s">
        <v>60</v>
      </c>
      <c r="G42" s="683" t="s">
        <v>31</v>
      </c>
      <c r="H42" s="685" t="s">
        <v>61</v>
      </c>
      <c r="I42" s="686" t="s">
        <v>34</v>
      </c>
      <c r="J42" s="683" t="s">
        <v>35</v>
      </c>
      <c r="K42" s="710" t="s">
        <v>41</v>
      </c>
      <c r="L42" s="769"/>
      <c r="M42" s="661"/>
      <c r="P42" s="659"/>
      <c r="Q42" s="659"/>
      <c r="R42" s="659"/>
      <c r="S42" s="659"/>
      <c r="T42" s="659"/>
      <c r="U42" s="659"/>
    </row>
    <row r="43" spans="1:21" ht="33" customHeight="1" x14ac:dyDescent="0.25">
      <c r="A43" s="683"/>
      <c r="B43" s="1720" t="s">
        <v>10394</v>
      </c>
      <c r="C43" s="1720"/>
      <c r="D43" s="1720"/>
      <c r="E43" s="1720"/>
      <c r="F43" s="684"/>
      <c r="G43" s="683"/>
      <c r="H43" s="685"/>
      <c r="I43" s="686"/>
      <c r="J43" s="683"/>
      <c r="K43" s="710"/>
      <c r="L43" s="770"/>
    </row>
    <row r="44" spans="1:21" s="663" customFormat="1" ht="48" customHeight="1" x14ac:dyDescent="0.25">
      <c r="A44" s="712">
        <v>1</v>
      </c>
      <c r="B44" s="1724" t="s">
        <v>9582</v>
      </c>
      <c r="C44" s="1724"/>
      <c r="D44" s="1724"/>
      <c r="E44" s="1724"/>
      <c r="F44" s="732" t="str">
        <f>VLOOKUP(B44,'CÂY TRỒNG 2026'!$B$3:$D$10168,2,0)</f>
        <v>đồng/cây</v>
      </c>
      <c r="G44" s="732">
        <f>VLOOKUP(B44,'CÂY TRỒNG 2026'!$B$3:$D$10168,3,0)</f>
        <v>35000</v>
      </c>
      <c r="H44" s="736">
        <v>2</v>
      </c>
      <c r="I44" s="734">
        <v>1</v>
      </c>
      <c r="J44" s="765">
        <f t="shared" ref="J44:J60" si="2">ROUND(G44*H44*I44,)</f>
        <v>70000</v>
      </c>
      <c r="K44" s="771"/>
      <c r="L44" s="772"/>
      <c r="M44" s="773"/>
      <c r="N44" s="767"/>
      <c r="P44" s="659"/>
      <c r="Q44" s="659"/>
      <c r="R44" s="659"/>
      <c r="S44" s="659"/>
      <c r="T44" s="659"/>
      <c r="U44" s="659"/>
    </row>
    <row r="45" spans="1:21" s="663" customFormat="1" ht="48" customHeight="1" x14ac:dyDescent="0.25">
      <c r="A45" s="712">
        <v>2</v>
      </c>
      <c r="B45" s="1724" t="s">
        <v>1683</v>
      </c>
      <c r="C45" s="1724"/>
      <c r="D45" s="1724"/>
      <c r="E45" s="1724"/>
      <c r="F45" s="732" t="str">
        <f>VLOOKUP(B45,'CÂY TRỒNG 2026'!$B$3:$D$10168,2,0)</f>
        <v>cây</v>
      </c>
      <c r="G45" s="732">
        <f>VLOOKUP(B45,'CÂY TRỒNG 2026'!$B$3:$D$10168,3,0)</f>
        <v>649055</v>
      </c>
      <c r="H45" s="736">
        <v>48</v>
      </c>
      <c r="I45" s="734">
        <v>1</v>
      </c>
      <c r="J45" s="765">
        <f t="shared" si="2"/>
        <v>31154640</v>
      </c>
      <c r="K45" s="1725" t="s">
        <v>10396</v>
      </c>
      <c r="L45" s="661"/>
      <c r="M45" s="773"/>
      <c r="N45" s="767"/>
      <c r="P45" s="659"/>
      <c r="Q45" s="659"/>
      <c r="R45" s="659"/>
      <c r="S45" s="659"/>
      <c r="T45" s="659"/>
      <c r="U45" s="659"/>
    </row>
    <row r="46" spans="1:21" s="663" customFormat="1" ht="48" customHeight="1" x14ac:dyDescent="0.25">
      <c r="A46" s="712">
        <v>3</v>
      </c>
      <c r="B46" s="1724" t="s">
        <v>505</v>
      </c>
      <c r="C46" s="1724"/>
      <c r="D46" s="1724"/>
      <c r="E46" s="1724"/>
      <c r="F46" s="732" t="str">
        <f>VLOOKUP(B46,'CÂY TRỒNG 2026'!$B$3:$D$10168,2,0)</f>
        <v>cây</v>
      </c>
      <c r="G46" s="732">
        <f>VLOOKUP(B46,'CÂY TRỒNG 2026'!$B$3:$D$10168,3,0)</f>
        <v>1329496</v>
      </c>
      <c r="H46" s="736">
        <v>2</v>
      </c>
      <c r="I46" s="734">
        <v>1</v>
      </c>
      <c r="J46" s="765">
        <f t="shared" si="2"/>
        <v>2658992</v>
      </c>
      <c r="K46" s="1725"/>
      <c r="L46" s="661">
        <v>400</v>
      </c>
      <c r="M46" s="773"/>
      <c r="N46" s="767"/>
      <c r="P46" s="659"/>
      <c r="Q46" s="659"/>
      <c r="R46" s="659"/>
      <c r="S46" s="659"/>
      <c r="T46" s="659"/>
      <c r="U46" s="659"/>
    </row>
    <row r="47" spans="1:21" s="663" customFormat="1" ht="48" customHeight="1" x14ac:dyDescent="0.25">
      <c r="A47" s="712">
        <v>4</v>
      </c>
      <c r="B47" s="1724" t="s">
        <v>3131</v>
      </c>
      <c r="C47" s="1724"/>
      <c r="D47" s="1724"/>
      <c r="E47" s="1724"/>
      <c r="F47" s="732" t="str">
        <f>VLOOKUP(B47,'CÂY TRỒNG 2026'!$B$3:$D$10168,2,0)</f>
        <v>cây</v>
      </c>
      <c r="G47" s="732">
        <f>VLOOKUP(B47,'CÂY TRỒNG 2026'!$B$3:$D$10168,3,0)</f>
        <v>676357</v>
      </c>
      <c r="H47" s="736">
        <v>3</v>
      </c>
      <c r="I47" s="734">
        <v>1</v>
      </c>
      <c r="J47" s="765">
        <f t="shared" si="2"/>
        <v>2029071</v>
      </c>
      <c r="K47" s="1725"/>
      <c r="L47" s="661"/>
      <c r="M47" s="773"/>
      <c r="N47" s="767"/>
      <c r="P47" s="659"/>
      <c r="Q47" s="659"/>
      <c r="R47" s="659"/>
      <c r="S47" s="659"/>
      <c r="T47" s="659"/>
      <c r="U47" s="659"/>
    </row>
    <row r="48" spans="1:21" s="663" customFormat="1" ht="48" customHeight="1" x14ac:dyDescent="0.25">
      <c r="A48" s="712">
        <v>5</v>
      </c>
      <c r="B48" s="1724" t="s">
        <v>9341</v>
      </c>
      <c r="C48" s="1724"/>
      <c r="D48" s="1724"/>
      <c r="E48" s="1724"/>
      <c r="F48" s="732" t="str">
        <f>VLOOKUP(B48,'CÂY TRỒNG 2026'!$B$3:$D$10168,2,0)</f>
        <v>cây</v>
      </c>
      <c r="G48" s="732">
        <f>VLOOKUP(B48,'CÂY TRỒNG 2026'!$B$3:$D$10168,3,0)</f>
        <v>172153</v>
      </c>
      <c r="H48" s="736">
        <v>3</v>
      </c>
      <c r="I48" s="734">
        <v>1</v>
      </c>
      <c r="J48" s="765">
        <f t="shared" si="2"/>
        <v>516459</v>
      </c>
      <c r="K48" s="1725"/>
      <c r="L48" s="661"/>
      <c r="M48" s="773"/>
      <c r="N48" s="767"/>
      <c r="P48" s="659"/>
      <c r="Q48" s="659"/>
      <c r="R48" s="659"/>
      <c r="S48" s="659"/>
      <c r="T48" s="659"/>
      <c r="U48" s="659"/>
    </row>
    <row r="49" spans="1:21" s="663" customFormat="1" ht="48" customHeight="1" x14ac:dyDescent="0.25">
      <c r="A49" s="712">
        <v>6</v>
      </c>
      <c r="B49" s="1724" t="s">
        <v>9337</v>
      </c>
      <c r="C49" s="1724"/>
      <c r="D49" s="1724"/>
      <c r="E49" s="1724"/>
      <c r="F49" s="732" t="str">
        <f>VLOOKUP(B49,'CÂY TRỒNG 2026'!$B$3:$D$10168,2,0)</f>
        <v>cây</v>
      </c>
      <c r="G49" s="732">
        <f>VLOOKUP(B49,'CÂY TRỒNG 2026'!$B$3:$D$10168,3,0)</f>
        <v>22043</v>
      </c>
      <c r="H49" s="736">
        <v>8</v>
      </c>
      <c r="I49" s="734">
        <v>1</v>
      </c>
      <c r="J49" s="765">
        <f t="shared" si="2"/>
        <v>176344</v>
      </c>
      <c r="K49" s="1725"/>
      <c r="L49" s="661"/>
      <c r="M49" s="773"/>
      <c r="N49" s="767"/>
      <c r="P49" s="659"/>
      <c r="Q49" s="659"/>
      <c r="R49" s="659"/>
      <c r="S49" s="659"/>
      <c r="T49" s="659"/>
      <c r="U49" s="659"/>
    </row>
    <row r="50" spans="1:21" s="663" customFormat="1" ht="48" customHeight="1" x14ac:dyDescent="0.25">
      <c r="A50" s="712">
        <v>7</v>
      </c>
      <c r="B50" s="1724" t="s">
        <v>415</v>
      </c>
      <c r="C50" s="1724"/>
      <c r="D50" s="1724"/>
      <c r="E50" s="1724"/>
      <c r="F50" s="732" t="str">
        <f>VLOOKUP(B50,'CÂY TRỒNG 2026'!$B$3:$D$10168,2,0)</f>
        <v>cây</v>
      </c>
      <c r="G50" s="732">
        <f>VLOOKUP(B50,'CÂY TRỒNG 2026'!$B$3:$D$10168,3,0)</f>
        <v>1354576</v>
      </c>
      <c r="H50" s="736">
        <v>158</v>
      </c>
      <c r="I50" s="734">
        <v>1</v>
      </c>
      <c r="J50" s="765">
        <f t="shared" si="2"/>
        <v>214023008</v>
      </c>
      <c r="K50" s="1725"/>
      <c r="L50" s="661">
        <v>210</v>
      </c>
      <c r="M50" s="773">
        <f>H19*L50/10000</f>
        <v>99.60929999999999</v>
      </c>
      <c r="N50" s="767"/>
      <c r="P50" s="659"/>
      <c r="Q50" s="659"/>
      <c r="R50" s="659"/>
      <c r="S50" s="659"/>
      <c r="T50" s="659"/>
      <c r="U50" s="659"/>
    </row>
    <row r="51" spans="1:21" s="663" customFormat="1" ht="48" customHeight="1" x14ac:dyDescent="0.25">
      <c r="A51" s="712">
        <v>9</v>
      </c>
      <c r="B51" s="1724" t="s">
        <v>415</v>
      </c>
      <c r="C51" s="1724"/>
      <c r="D51" s="1724"/>
      <c r="E51" s="1724"/>
      <c r="F51" s="732" t="str">
        <f>VLOOKUP(B51,'CÂY TRỒNG 2026'!$B$3:$D$10168,2,0)</f>
        <v>cây</v>
      </c>
      <c r="G51" s="732">
        <f>VLOOKUP(B51,'CÂY TRỒNG 2026'!$B$3:$D$10168,3,0)</f>
        <v>1354576</v>
      </c>
      <c r="H51" s="736">
        <f>269-H50</f>
        <v>111</v>
      </c>
      <c r="I51" s="734">
        <v>0</v>
      </c>
      <c r="J51" s="765">
        <f t="shared" si="2"/>
        <v>0</v>
      </c>
      <c r="K51" s="1725"/>
      <c r="L51" s="661"/>
      <c r="M51" s="773"/>
      <c r="N51" s="767"/>
      <c r="P51" s="659"/>
      <c r="Q51" s="659"/>
      <c r="R51" s="659"/>
      <c r="S51" s="659"/>
      <c r="T51" s="659"/>
      <c r="U51" s="659"/>
    </row>
    <row r="52" spans="1:21" ht="33" customHeight="1" x14ac:dyDescent="0.25">
      <c r="A52" s="712"/>
      <c r="B52" s="1720" t="s">
        <v>10395</v>
      </c>
      <c r="C52" s="1720"/>
      <c r="D52" s="1720"/>
      <c r="E52" s="1720"/>
      <c r="F52" s="684"/>
      <c r="G52" s="683"/>
      <c r="H52" s="685"/>
      <c r="I52" s="686"/>
      <c r="J52" s="683"/>
      <c r="K52" s="710"/>
      <c r="L52" s="661">
        <f>H21</f>
        <v>4304.1000000000004</v>
      </c>
    </row>
    <row r="53" spans="1:21" s="663" customFormat="1" ht="22.15" customHeight="1" x14ac:dyDescent="0.25">
      <c r="A53" s="712">
        <v>1</v>
      </c>
      <c r="B53" s="1724" t="str">
        <f>'CÂY TRỒNG 2026'!B134</f>
        <v>Tắc</v>
      </c>
      <c r="C53" s="1724"/>
      <c r="D53" s="1724"/>
      <c r="E53" s="1724"/>
      <c r="F53" s="732" t="str">
        <f>VLOOKUP(B53,'CÂY TRỒNG 2026'!$B$3:$D$10168,2,0)</f>
        <v>cây</v>
      </c>
      <c r="G53" s="732">
        <f>VLOOKUP(B53,'CÂY TRỒNG 2026'!$B$3:$D$10168,3,0)</f>
        <v>172000</v>
      </c>
      <c r="H53" s="736">
        <v>3</v>
      </c>
      <c r="I53" s="734">
        <v>1</v>
      </c>
      <c r="J53" s="765">
        <f t="shared" ref="J53:J54" si="3">ROUND(G53*H53*I53,)</f>
        <v>516000</v>
      </c>
      <c r="K53" s="774"/>
      <c r="L53" s="661"/>
      <c r="M53" s="773"/>
      <c r="N53" s="767"/>
      <c r="P53" s="659"/>
      <c r="Q53" s="659"/>
      <c r="R53" s="659"/>
      <c r="S53" s="659"/>
      <c r="T53" s="659"/>
      <c r="U53" s="659"/>
    </row>
    <row r="54" spans="1:21" s="663" customFormat="1" ht="22.15" customHeight="1" x14ac:dyDescent="0.25">
      <c r="A54" s="712">
        <v>2</v>
      </c>
      <c r="B54" s="1724" t="str">
        <f>'CÂY TRỒNG 2026'!B9981</f>
        <v>Lồng mức</v>
      </c>
      <c r="C54" s="1724"/>
      <c r="D54" s="1724"/>
      <c r="E54" s="1724"/>
      <c r="F54" s="732" t="str">
        <f>VLOOKUP(B54,'CÂY TRỒNG 2026'!$B$3:$D$10168,2,0)</f>
        <v>đồng/cây</v>
      </c>
      <c r="G54" s="732">
        <f>VLOOKUP(B54,'CÂY TRỒNG 2026'!$B$3:$D$10168,3,0)</f>
        <v>35000</v>
      </c>
      <c r="H54" s="736">
        <v>26</v>
      </c>
      <c r="I54" s="734">
        <v>1</v>
      </c>
      <c r="J54" s="765">
        <f t="shared" si="3"/>
        <v>910000</v>
      </c>
      <c r="K54" s="774"/>
      <c r="L54" s="661"/>
      <c r="M54" s="773"/>
      <c r="N54" s="767"/>
      <c r="P54" s="659"/>
      <c r="Q54" s="659"/>
      <c r="R54" s="659"/>
      <c r="S54" s="659"/>
      <c r="T54" s="659"/>
      <c r="U54" s="659"/>
    </row>
    <row r="55" spans="1:21" s="663" customFormat="1" ht="22.15" customHeight="1" x14ac:dyDescent="0.25">
      <c r="A55" s="1726">
        <v>3</v>
      </c>
      <c r="B55" s="1724" t="str">
        <f>'CÂY TRỒNG 2026'!B2010</f>
        <v>Trắc &gt;15-18 cm</v>
      </c>
      <c r="C55" s="1724"/>
      <c r="D55" s="1724"/>
      <c r="E55" s="1724"/>
      <c r="F55" s="732" t="str">
        <f>VLOOKUP(B55,'CÂY TRỒNG 2026'!$B$3:$D$10168,2,0)</f>
        <v>cây</v>
      </c>
      <c r="G55" s="732">
        <f>VLOOKUP(B55,'CÂY TRỒNG 2026'!$B$3:$D$10168,3,0)</f>
        <v>693197</v>
      </c>
      <c r="H55" s="736">
        <v>3</v>
      </c>
      <c r="I55" s="734">
        <v>1</v>
      </c>
      <c r="J55" s="765">
        <f t="shared" si="2"/>
        <v>2079591</v>
      </c>
      <c r="K55" s="774"/>
      <c r="L55" s="661">
        <v>833</v>
      </c>
      <c r="M55" s="775">
        <f>H55*10000/L55</f>
        <v>36.014405762304925</v>
      </c>
      <c r="N55" s="767"/>
      <c r="P55" s="659"/>
      <c r="Q55" s="659"/>
      <c r="R55" s="659"/>
      <c r="S55" s="659"/>
      <c r="T55" s="659"/>
      <c r="U55" s="659"/>
    </row>
    <row r="56" spans="1:21" s="663" customFormat="1" ht="22.15" customHeight="1" x14ac:dyDescent="0.25">
      <c r="A56" s="1726"/>
      <c r="B56" s="1724" t="str">
        <f>'CÂY TRỒNG 2026'!B2007</f>
        <v>Trắc &gt;6-9 cm</v>
      </c>
      <c r="C56" s="1724"/>
      <c r="D56" s="1724"/>
      <c r="E56" s="1724"/>
      <c r="F56" s="732" t="str">
        <f>VLOOKUP(B56,'CÂY TRỒNG 2026'!$B$3:$D$10168,2,0)</f>
        <v>cây</v>
      </c>
      <c r="G56" s="732">
        <f>VLOOKUP(B56,'CÂY TRỒNG 2026'!$B$3:$D$10168,3,0)</f>
        <v>451580</v>
      </c>
      <c r="H56" s="736">
        <v>3</v>
      </c>
      <c r="I56" s="734">
        <v>1</v>
      </c>
      <c r="J56" s="765">
        <f t="shared" si="2"/>
        <v>1354740</v>
      </c>
      <c r="K56" s="774"/>
      <c r="L56" s="661">
        <v>833</v>
      </c>
      <c r="M56" s="775">
        <f t="shared" ref="M56:M60" si="4">H56*10000/L56</f>
        <v>36.014405762304925</v>
      </c>
      <c r="N56" s="767"/>
      <c r="P56" s="659"/>
      <c r="Q56" s="659"/>
      <c r="R56" s="659"/>
      <c r="S56" s="659"/>
      <c r="T56" s="659"/>
      <c r="U56" s="659"/>
    </row>
    <row r="57" spans="1:21" s="663" customFormat="1" ht="22.15" customHeight="1" x14ac:dyDescent="0.25">
      <c r="A57" s="1726">
        <v>4</v>
      </c>
      <c r="B57" s="1724" t="str">
        <f>'CÂY TRỒNG 2026'!B3032</f>
        <v>Dầu &gt;21-24 cm</v>
      </c>
      <c r="C57" s="1724"/>
      <c r="D57" s="1724"/>
      <c r="E57" s="1724"/>
      <c r="F57" s="732" t="str">
        <f>VLOOKUP(B57,'CÂY TRỒNG 2026'!$B$3:$D$10168,2,0)</f>
        <v>cây</v>
      </c>
      <c r="G57" s="732">
        <f>VLOOKUP(B57,'CÂY TRỒNG 2026'!$B$3:$D$10168,3,0)</f>
        <v>632750</v>
      </c>
      <c r="H57" s="736">
        <v>6</v>
      </c>
      <c r="I57" s="734">
        <v>1</v>
      </c>
      <c r="J57" s="765">
        <f t="shared" si="2"/>
        <v>3796500</v>
      </c>
      <c r="K57" s="774"/>
      <c r="L57" s="661">
        <v>833</v>
      </c>
      <c r="M57" s="775">
        <f t="shared" si="4"/>
        <v>72.02881152460985</v>
      </c>
      <c r="N57" s="767"/>
      <c r="P57" s="659"/>
      <c r="Q57" s="659"/>
      <c r="R57" s="659"/>
      <c r="S57" s="659"/>
      <c r="T57" s="659"/>
      <c r="U57" s="659"/>
    </row>
    <row r="58" spans="1:21" s="663" customFormat="1" ht="22.15" customHeight="1" x14ac:dyDescent="0.25">
      <c r="A58" s="1726"/>
      <c r="B58" s="1724" t="str">
        <f>'CÂY TRỒNG 2026'!B3031</f>
        <v>Dầu &gt;18-21 cm</v>
      </c>
      <c r="C58" s="1724"/>
      <c r="D58" s="1724"/>
      <c r="E58" s="1724"/>
      <c r="F58" s="732" t="str">
        <f>VLOOKUP(B58,'CÂY TRỒNG 2026'!$B$3:$D$10168,2,0)</f>
        <v>cây</v>
      </c>
      <c r="G58" s="732">
        <f>VLOOKUP(B58,'CÂY TRỒNG 2026'!$B$3:$D$10168,3,0)</f>
        <v>592280</v>
      </c>
      <c r="H58" s="736">
        <v>10</v>
      </c>
      <c r="I58" s="734">
        <v>1</v>
      </c>
      <c r="J58" s="765">
        <f t="shared" si="2"/>
        <v>5922800</v>
      </c>
      <c r="K58" s="774"/>
      <c r="L58" s="661">
        <v>833</v>
      </c>
      <c r="M58" s="775">
        <f t="shared" si="4"/>
        <v>120.04801920768307</v>
      </c>
      <c r="N58" s="767"/>
      <c r="P58" s="659"/>
      <c r="Q58" s="659"/>
      <c r="R58" s="659"/>
      <c r="S58" s="659"/>
      <c r="T58" s="659"/>
      <c r="U58" s="659"/>
    </row>
    <row r="59" spans="1:21" s="663" customFormat="1" ht="22.15" customHeight="1" x14ac:dyDescent="0.25">
      <c r="A59" s="1726"/>
      <c r="B59" s="1724" t="str">
        <f>'CÂY TRỒNG 2026'!B3028</f>
        <v>Dầu &gt;9-12 cm</v>
      </c>
      <c r="C59" s="1724"/>
      <c r="D59" s="1724"/>
      <c r="E59" s="1724"/>
      <c r="F59" s="732" t="str">
        <f>VLOOKUP(B59,'CÂY TRỒNG 2026'!$B$3:$D$10168,2,0)</f>
        <v>cây</v>
      </c>
      <c r="G59" s="732">
        <f>VLOOKUP(B59,'CÂY TRỒNG 2026'!$B$3:$D$10168,3,0)</f>
        <v>486039</v>
      </c>
      <c r="H59" s="736">
        <v>11</v>
      </c>
      <c r="I59" s="734">
        <v>1</v>
      </c>
      <c r="J59" s="765">
        <f t="shared" si="2"/>
        <v>5346429</v>
      </c>
      <c r="K59" s="774"/>
      <c r="L59" s="661">
        <v>833</v>
      </c>
      <c r="M59" s="775">
        <f t="shared" si="4"/>
        <v>132.05282112845137</v>
      </c>
      <c r="N59" s="767"/>
      <c r="P59" s="659"/>
      <c r="Q59" s="659"/>
      <c r="R59" s="659"/>
      <c r="S59" s="659"/>
      <c r="T59" s="659"/>
      <c r="U59" s="659"/>
    </row>
    <row r="60" spans="1:21" s="663" customFormat="1" ht="22.15" customHeight="1" x14ac:dyDescent="0.25">
      <c r="A60" s="712">
        <v>5</v>
      </c>
      <c r="B60" s="1724" t="str">
        <f>'CÂY TRỒNG 2026'!B252</f>
        <v>Cây bưởi Năm thu hoạch thứ 5</v>
      </c>
      <c r="C60" s="1724"/>
      <c r="D60" s="1724"/>
      <c r="E60" s="1724"/>
      <c r="F60" s="732" t="str">
        <f>VLOOKUP(B60,'CÂY TRỒNG 2026'!$B$3:$D$10168,2,0)</f>
        <v>cây</v>
      </c>
      <c r="G60" s="732">
        <f>VLOOKUP(B60,'CÂY TRỒNG 2026'!$B$3:$D$10168,3,0)</f>
        <v>1354576</v>
      </c>
      <c r="H60" s="736">
        <v>53</v>
      </c>
      <c r="I60" s="734">
        <v>1</v>
      </c>
      <c r="J60" s="765">
        <f t="shared" si="2"/>
        <v>71792528</v>
      </c>
      <c r="K60" s="774"/>
      <c r="L60" s="661">
        <v>210</v>
      </c>
      <c r="M60" s="775">
        <f t="shared" si="4"/>
        <v>2523.8095238095239</v>
      </c>
      <c r="N60" s="767"/>
      <c r="P60" s="659"/>
      <c r="Q60" s="659"/>
      <c r="R60" s="659"/>
      <c r="S60" s="659"/>
      <c r="T60" s="659"/>
      <c r="U60" s="659"/>
    </row>
    <row r="61" spans="1:21" ht="28.5" customHeight="1" x14ac:dyDescent="0.25">
      <c r="A61" s="1701" t="s">
        <v>111</v>
      </c>
      <c r="B61" s="1701"/>
      <c r="C61" s="1701"/>
      <c r="D61" s="1701"/>
      <c r="E61" s="1701"/>
      <c r="F61" s="1701"/>
      <c r="G61" s="1701"/>
      <c r="H61" s="1701"/>
      <c r="I61" s="1701"/>
      <c r="J61" s="741">
        <f>SUM(J44:J60)</f>
        <v>342347102</v>
      </c>
      <c r="K61" s="738"/>
      <c r="M61" s="739">
        <f>SUM(M55:M60)</f>
        <v>2919.9679871948779</v>
      </c>
    </row>
    <row r="62" spans="1:21" ht="36.6" customHeight="1" x14ac:dyDescent="0.25">
      <c r="A62" s="1720" t="s">
        <v>112</v>
      </c>
      <c r="B62" s="1728"/>
      <c r="C62" s="1728"/>
      <c r="D62" s="1728"/>
      <c r="E62" s="1728"/>
      <c r="F62" s="1728"/>
      <c r="G62" s="1728"/>
      <c r="H62" s="1728"/>
      <c r="I62" s="1728"/>
      <c r="J62" s="741">
        <f>IF(J22+J30+J40+J61&lt;20000000,2000000,IF(J22+J30+J40+J61&lt;50000000,4000000,IF(J22+J30+J40+J61&lt;100000000,8000000,IF(J22+J30+J40+J61&lt;200000000,12000000,IF(J22+J30+J40+J61&lt;500000000,16000000,20000000)))))</f>
        <v>20000000</v>
      </c>
      <c r="K62" s="742" t="s">
        <v>113</v>
      </c>
    </row>
    <row r="63" spans="1:21" ht="30" customHeight="1" x14ac:dyDescent="0.25">
      <c r="A63" s="1701" t="s">
        <v>114</v>
      </c>
      <c r="B63" s="1701"/>
      <c r="C63" s="1701"/>
      <c r="D63" s="1701"/>
      <c r="E63" s="1701"/>
      <c r="F63" s="1701"/>
      <c r="G63" s="1701"/>
      <c r="H63" s="1701"/>
      <c r="I63" s="1701"/>
      <c r="J63" s="743">
        <f>J62+J61+J40+J22+J30</f>
        <v>2879909502</v>
      </c>
      <c r="K63" s="738"/>
      <c r="L63" s="744">
        <f>J62+J61+J40+J30+J22</f>
        <v>2879909502</v>
      </c>
    </row>
    <row r="64" spans="1:21" s="745" customFormat="1" ht="52.5" customHeight="1" x14ac:dyDescent="0.25">
      <c r="A64" s="1729" t="s">
        <v>115</v>
      </c>
      <c r="B64" s="1729"/>
      <c r="C64" s="1729"/>
      <c r="D64" s="1729"/>
      <c r="E64" s="1729"/>
      <c r="F64" s="1729"/>
      <c r="G64" s="1729"/>
      <c r="H64" s="1729"/>
      <c r="I64" s="1729"/>
      <c r="J64" s="1729"/>
      <c r="K64" s="1729"/>
      <c r="L64" s="711"/>
      <c r="N64" s="746"/>
      <c r="O64" s="746"/>
    </row>
    <row r="65" spans="1:15" s="748" customFormat="1" ht="48" customHeight="1" x14ac:dyDescent="0.25">
      <c r="A65" s="1727" t="s">
        <v>10375</v>
      </c>
      <c r="B65" s="1727"/>
      <c r="C65" s="1727"/>
      <c r="D65" s="1727"/>
      <c r="E65" s="1727"/>
      <c r="F65" s="1727"/>
      <c r="G65" s="1727"/>
      <c r="H65" s="1727"/>
      <c r="I65" s="1727"/>
      <c r="J65" s="1727"/>
      <c r="K65" s="1727"/>
      <c r="L65" s="747"/>
      <c r="N65" s="746"/>
      <c r="O65" s="746"/>
    </row>
    <row r="66" spans="1:15" s="748" customFormat="1" ht="54" customHeight="1" x14ac:dyDescent="0.25">
      <c r="A66" s="1727" t="s">
        <v>117</v>
      </c>
      <c r="B66" s="1727"/>
      <c r="C66" s="1727"/>
      <c r="D66" s="1727"/>
      <c r="E66" s="1727"/>
      <c r="F66" s="1727"/>
      <c r="G66" s="1727"/>
      <c r="H66" s="1727"/>
      <c r="I66" s="1727"/>
      <c r="J66" s="749">
        <f>J63</f>
        <v>2879909502</v>
      </c>
      <c r="K66" s="750" t="s">
        <v>118</v>
      </c>
      <c r="L66" s="747"/>
      <c r="N66" s="746"/>
      <c r="O66" s="746"/>
    </row>
    <row r="67" spans="1:15" s="748" customFormat="1" ht="14.25" x14ac:dyDescent="0.25">
      <c r="A67" s="1727" t="s">
        <v>119</v>
      </c>
      <c r="B67" s="1727"/>
      <c r="C67" s="1727"/>
      <c r="D67" s="1727"/>
      <c r="E67" s="1727"/>
      <c r="F67" s="1727"/>
      <c r="G67" s="1727"/>
      <c r="H67" s="1727"/>
      <c r="I67" s="1727"/>
      <c r="J67" s="1727"/>
      <c r="K67" s="1727"/>
      <c r="L67" s="747"/>
      <c r="N67" s="746"/>
      <c r="O67" s="746"/>
    </row>
    <row r="68" spans="1:15" s="755" customFormat="1" ht="15" customHeight="1" x14ac:dyDescent="0.25">
      <c r="A68" s="1730" t="s">
        <v>120</v>
      </c>
      <c r="B68" s="1730"/>
      <c r="C68" s="1730"/>
      <c r="D68" s="1731" t="s">
        <v>10376</v>
      </c>
      <c r="E68" s="1731"/>
      <c r="F68" s="1731"/>
      <c r="G68" s="1731"/>
      <c r="H68" s="1731" t="s">
        <v>10377</v>
      </c>
      <c r="I68" s="1731"/>
      <c r="J68" s="751"/>
      <c r="K68" s="747" t="s">
        <v>122</v>
      </c>
      <c r="L68" s="747"/>
      <c r="N68" s="663"/>
      <c r="O68" s="663"/>
    </row>
    <row r="69" spans="1:15" s="755" customFormat="1" x14ac:dyDescent="0.25">
      <c r="A69" s="754"/>
      <c r="B69" s="754"/>
      <c r="C69" s="754"/>
      <c r="K69" s="747" t="s">
        <v>123</v>
      </c>
      <c r="L69" s="776"/>
      <c r="N69" s="663"/>
      <c r="O69" s="663"/>
    </row>
    <row r="70" spans="1:15" s="755" customFormat="1" x14ac:dyDescent="0.25">
      <c r="A70" s="757"/>
      <c r="B70" s="758"/>
      <c r="C70" s="758"/>
      <c r="G70" s="758"/>
      <c r="H70" s="759"/>
      <c r="K70" s="760"/>
      <c r="L70" s="758"/>
      <c r="N70" s="663"/>
      <c r="O70" s="663"/>
    </row>
    <row r="71" spans="1:15" s="755" customFormat="1" x14ac:dyDescent="0.25">
      <c r="A71" s="757"/>
      <c r="B71" s="758"/>
      <c r="C71" s="758"/>
      <c r="G71" s="758"/>
      <c r="H71" s="759"/>
      <c r="K71" s="760"/>
      <c r="L71" s="758"/>
      <c r="N71" s="663"/>
      <c r="O71" s="663"/>
    </row>
    <row r="72" spans="1:15" s="755" customFormat="1" x14ac:dyDescent="0.25">
      <c r="A72" s="757"/>
      <c r="B72" s="758"/>
      <c r="C72" s="758"/>
      <c r="G72" s="758"/>
      <c r="H72" s="759"/>
      <c r="K72" s="760"/>
      <c r="L72" s="758"/>
      <c r="N72" s="663"/>
      <c r="O72" s="663"/>
    </row>
    <row r="73" spans="1:15" s="755" customFormat="1" x14ac:dyDescent="0.25">
      <c r="A73" s="757"/>
      <c r="B73" s="758"/>
      <c r="C73" s="758"/>
      <c r="G73" s="758"/>
      <c r="H73" s="759"/>
      <c r="K73" s="760"/>
      <c r="L73" s="758"/>
      <c r="N73" s="663"/>
      <c r="O73" s="663"/>
    </row>
    <row r="74" spans="1:15" s="755" customFormat="1" x14ac:dyDescent="0.25">
      <c r="A74" s="757"/>
      <c r="B74" s="758"/>
      <c r="C74" s="758"/>
      <c r="G74" s="758"/>
      <c r="H74" s="759"/>
      <c r="K74" s="760"/>
      <c r="L74" s="758"/>
      <c r="N74" s="663"/>
      <c r="O74" s="663"/>
    </row>
    <row r="75" spans="1:15" s="755" customFormat="1" x14ac:dyDescent="0.25">
      <c r="A75" s="757"/>
      <c r="B75" s="758"/>
      <c r="C75" s="758"/>
      <c r="G75" s="758"/>
      <c r="H75" s="759"/>
      <c r="K75" s="760"/>
      <c r="L75" s="758"/>
      <c r="N75" s="663"/>
      <c r="O75" s="663"/>
    </row>
    <row r="76" spans="1:15" s="755" customFormat="1" ht="14.45" customHeight="1" x14ac:dyDescent="0.25">
      <c r="A76" s="1732" t="s">
        <v>10378</v>
      </c>
      <c r="B76" s="1732"/>
      <c r="C76" s="1732"/>
      <c r="D76" s="1731" t="s">
        <v>10379</v>
      </c>
      <c r="E76" s="1731"/>
      <c r="F76" s="1731"/>
      <c r="G76" s="1731"/>
      <c r="H76" s="1731" t="s">
        <v>126</v>
      </c>
      <c r="I76" s="1731"/>
      <c r="J76" s="751"/>
      <c r="K76" s="747" t="s">
        <v>127</v>
      </c>
      <c r="L76" s="776"/>
      <c r="N76" s="663"/>
      <c r="O76" s="663"/>
    </row>
  </sheetData>
  <mergeCells count="72">
    <mergeCell ref="A68:C68"/>
    <mergeCell ref="D68:G68"/>
    <mergeCell ref="H68:I68"/>
    <mergeCell ref="A76:C76"/>
    <mergeCell ref="D76:G76"/>
    <mergeCell ref="H76:I76"/>
    <mergeCell ref="A67:K67"/>
    <mergeCell ref="A57:A59"/>
    <mergeCell ref="B57:E57"/>
    <mergeCell ref="B58:E58"/>
    <mergeCell ref="B59:E59"/>
    <mergeCell ref="B60:E60"/>
    <mergeCell ref="A61:I61"/>
    <mergeCell ref="A62:I62"/>
    <mergeCell ref="A63:I63"/>
    <mergeCell ref="A64:K64"/>
    <mergeCell ref="A65:K65"/>
    <mergeCell ref="A66:I66"/>
    <mergeCell ref="B52:E52"/>
    <mergeCell ref="B53:E53"/>
    <mergeCell ref="B54:E54"/>
    <mergeCell ref="A55:A56"/>
    <mergeCell ref="B55:E55"/>
    <mergeCell ref="B56:E56"/>
    <mergeCell ref="B42:E42"/>
    <mergeCell ref="B43:E43"/>
    <mergeCell ref="B44:E44"/>
    <mergeCell ref="B45:E45"/>
    <mergeCell ref="K45:K51"/>
    <mergeCell ref="B46:E46"/>
    <mergeCell ref="B47:E47"/>
    <mergeCell ref="B48:E48"/>
    <mergeCell ref="B49:E49"/>
    <mergeCell ref="B50:E50"/>
    <mergeCell ref="B51:E51"/>
    <mergeCell ref="A41:K41"/>
    <mergeCell ref="A30:I30"/>
    <mergeCell ref="A31:K31"/>
    <mergeCell ref="B32:E32"/>
    <mergeCell ref="B33:E33"/>
    <mergeCell ref="B34:E34"/>
    <mergeCell ref="B35:E35"/>
    <mergeCell ref="B36:E36"/>
    <mergeCell ref="B37:E37"/>
    <mergeCell ref="B38:E38"/>
    <mergeCell ref="B39:E39"/>
    <mergeCell ref="A40:I40"/>
    <mergeCell ref="B29:C29"/>
    <mergeCell ref="E12:K12"/>
    <mergeCell ref="E15:K15"/>
    <mergeCell ref="A16:K16"/>
    <mergeCell ref="A17:K17"/>
    <mergeCell ref="A23:J23"/>
    <mergeCell ref="H24:K24"/>
    <mergeCell ref="B27:G27"/>
    <mergeCell ref="H27:K27"/>
    <mergeCell ref="B28:C28"/>
    <mergeCell ref="M17:S22"/>
    <mergeCell ref="A19:A20"/>
    <mergeCell ref="A22:G22"/>
    <mergeCell ref="A7:K7"/>
    <mergeCell ref="E8:K8"/>
    <mergeCell ref="A9:D9"/>
    <mergeCell ref="E9:H9"/>
    <mergeCell ref="A10:B10"/>
    <mergeCell ref="M10:S10"/>
    <mergeCell ref="A6:K6"/>
    <mergeCell ref="A2:G2"/>
    <mergeCell ref="H2:K2"/>
    <mergeCell ref="A3:G3"/>
    <mergeCell ref="H3:K3"/>
    <mergeCell ref="H5:K5"/>
  </mergeCells>
  <pageMargins left="0.196850393700787" right="0.196850393700787" top="0.196850393700787" bottom="0.196850393700787" header="0.196850393700787" footer="0.23622047244094499"/>
  <pageSetup paperSize="9" scale="77" fitToHeight="0" orientation="portrait" r:id="rId1"/>
  <drawing r:id="rId2"/>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U131"/>
  <sheetViews>
    <sheetView topLeftCell="A26" zoomScaleNormal="100" workbookViewId="0">
      <selection activeCell="K30" sqref="K30:K36"/>
    </sheetView>
  </sheetViews>
  <sheetFormatPr defaultRowHeight="15" x14ac:dyDescent="0.25"/>
  <cols>
    <col min="1" max="1" width="5" style="659" customWidth="1"/>
    <col min="2" max="2" width="8.42578125" style="659" customWidth="1"/>
    <col min="3" max="3" width="8.7109375" style="659" customWidth="1"/>
    <col min="4" max="4" width="8.140625" style="659" customWidth="1"/>
    <col min="5" max="5" width="12.42578125" style="659" customWidth="1"/>
    <col min="6" max="6" width="8.28515625" style="660" customWidth="1"/>
    <col min="7" max="7" width="13.85546875" style="659" customWidth="1"/>
    <col min="8" max="8" width="14.7109375" style="661" customWidth="1"/>
    <col min="9" max="9" width="7.5703125" style="660" customWidth="1"/>
    <col min="10" max="10" width="16" style="659" bestFit="1" customWidth="1"/>
    <col min="11" max="11" width="24.7109375" style="762" customWidth="1"/>
    <col min="12" max="12" width="17.140625" style="659" customWidth="1"/>
    <col min="13" max="13" width="12.85546875" style="659" customWidth="1"/>
    <col min="14" max="14" width="14.28515625" style="663" bestFit="1" customWidth="1"/>
    <col min="15" max="15" width="10.5703125" style="663" bestFit="1" customWidth="1"/>
    <col min="16" max="256" width="9.140625" style="659"/>
    <col min="257" max="257" width="5" style="659" customWidth="1"/>
    <col min="258" max="258" width="8.42578125" style="659" customWidth="1"/>
    <col min="259" max="259" width="8.7109375" style="659" customWidth="1"/>
    <col min="260" max="260" width="6.42578125" style="659" customWidth="1"/>
    <col min="261" max="261" width="7.140625" style="659" customWidth="1"/>
    <col min="262" max="262" width="7.5703125" style="659" customWidth="1"/>
    <col min="263" max="263" width="10.140625" style="659" customWidth="1"/>
    <col min="264" max="264" width="13.28515625" style="659" customWidth="1"/>
    <col min="265" max="265" width="7.5703125" style="659" customWidth="1"/>
    <col min="266" max="266" width="14" style="659" customWidth="1"/>
    <col min="267" max="267" width="30.5703125" style="659" customWidth="1"/>
    <col min="268" max="268" width="20.42578125" style="659" bestFit="1" customWidth="1"/>
    <col min="269" max="269" width="33" style="659" customWidth="1"/>
    <col min="270" max="270" width="10.42578125" style="659" bestFit="1" customWidth="1"/>
    <col min="271" max="271" width="10.5703125" style="659" bestFit="1" customWidth="1"/>
    <col min="272" max="512" width="9.140625" style="659"/>
    <col min="513" max="513" width="5" style="659" customWidth="1"/>
    <col min="514" max="514" width="8.42578125" style="659" customWidth="1"/>
    <col min="515" max="515" width="8.7109375" style="659" customWidth="1"/>
    <col min="516" max="516" width="6.42578125" style="659" customWidth="1"/>
    <col min="517" max="517" width="7.140625" style="659" customWidth="1"/>
    <col min="518" max="518" width="7.5703125" style="659" customWidth="1"/>
    <col min="519" max="519" width="10.140625" style="659" customWidth="1"/>
    <col min="520" max="520" width="13.28515625" style="659" customWidth="1"/>
    <col min="521" max="521" width="7.5703125" style="659" customWidth="1"/>
    <col min="522" max="522" width="14" style="659" customWidth="1"/>
    <col min="523" max="523" width="30.5703125" style="659" customWidth="1"/>
    <col min="524" max="524" width="20.42578125" style="659" bestFit="1" customWidth="1"/>
    <col min="525" max="525" width="33" style="659" customWidth="1"/>
    <col min="526" max="526" width="10.42578125" style="659" bestFit="1" customWidth="1"/>
    <col min="527" max="527" width="10.5703125" style="659" bestFit="1" customWidth="1"/>
    <col min="528" max="768" width="9.140625" style="659"/>
    <col min="769" max="769" width="5" style="659" customWidth="1"/>
    <col min="770" max="770" width="8.42578125" style="659" customWidth="1"/>
    <col min="771" max="771" width="8.7109375" style="659" customWidth="1"/>
    <col min="772" max="772" width="6.42578125" style="659" customWidth="1"/>
    <col min="773" max="773" width="7.140625" style="659" customWidth="1"/>
    <col min="774" max="774" width="7.5703125" style="659" customWidth="1"/>
    <col min="775" max="775" width="10.140625" style="659" customWidth="1"/>
    <col min="776" max="776" width="13.28515625" style="659" customWidth="1"/>
    <col min="777" max="777" width="7.5703125" style="659" customWidth="1"/>
    <col min="778" max="778" width="14" style="659" customWidth="1"/>
    <col min="779" max="779" width="30.5703125" style="659" customWidth="1"/>
    <col min="780" max="780" width="20.42578125" style="659" bestFit="1" customWidth="1"/>
    <col min="781" max="781" width="33" style="659" customWidth="1"/>
    <col min="782" max="782" width="10.42578125" style="659" bestFit="1" customWidth="1"/>
    <col min="783" max="783" width="10.5703125" style="659" bestFit="1" customWidth="1"/>
    <col min="784" max="1024" width="9.140625" style="659"/>
    <col min="1025" max="1025" width="5" style="659" customWidth="1"/>
    <col min="1026" max="1026" width="8.42578125" style="659" customWidth="1"/>
    <col min="1027" max="1027" width="8.7109375" style="659" customWidth="1"/>
    <col min="1028" max="1028" width="6.42578125" style="659" customWidth="1"/>
    <col min="1029" max="1029" width="7.140625" style="659" customWidth="1"/>
    <col min="1030" max="1030" width="7.5703125" style="659" customWidth="1"/>
    <col min="1031" max="1031" width="10.140625" style="659" customWidth="1"/>
    <col min="1032" max="1032" width="13.28515625" style="659" customWidth="1"/>
    <col min="1033" max="1033" width="7.5703125" style="659" customWidth="1"/>
    <col min="1034" max="1034" width="14" style="659" customWidth="1"/>
    <col min="1035" max="1035" width="30.5703125" style="659" customWidth="1"/>
    <col min="1036" max="1036" width="20.42578125" style="659" bestFit="1" customWidth="1"/>
    <col min="1037" max="1037" width="33" style="659" customWidth="1"/>
    <col min="1038" max="1038" width="10.42578125" style="659" bestFit="1" customWidth="1"/>
    <col min="1039" max="1039" width="10.5703125" style="659" bestFit="1" customWidth="1"/>
    <col min="1040" max="1280" width="9.140625" style="659"/>
    <col min="1281" max="1281" width="5" style="659" customWidth="1"/>
    <col min="1282" max="1282" width="8.42578125" style="659" customWidth="1"/>
    <col min="1283" max="1283" width="8.7109375" style="659" customWidth="1"/>
    <col min="1284" max="1284" width="6.42578125" style="659" customWidth="1"/>
    <col min="1285" max="1285" width="7.140625" style="659" customWidth="1"/>
    <col min="1286" max="1286" width="7.5703125" style="659" customWidth="1"/>
    <col min="1287" max="1287" width="10.140625" style="659" customWidth="1"/>
    <col min="1288" max="1288" width="13.28515625" style="659" customWidth="1"/>
    <col min="1289" max="1289" width="7.5703125" style="659" customWidth="1"/>
    <col min="1290" max="1290" width="14" style="659" customWidth="1"/>
    <col min="1291" max="1291" width="30.5703125" style="659" customWidth="1"/>
    <col min="1292" max="1292" width="20.42578125" style="659" bestFit="1" customWidth="1"/>
    <col min="1293" max="1293" width="33" style="659" customWidth="1"/>
    <col min="1294" max="1294" width="10.42578125" style="659" bestFit="1" customWidth="1"/>
    <col min="1295" max="1295" width="10.5703125" style="659" bestFit="1" customWidth="1"/>
    <col min="1296" max="1536" width="9.140625" style="659"/>
    <col min="1537" max="1537" width="5" style="659" customWidth="1"/>
    <col min="1538" max="1538" width="8.42578125" style="659" customWidth="1"/>
    <col min="1539" max="1539" width="8.7109375" style="659" customWidth="1"/>
    <col min="1540" max="1540" width="6.42578125" style="659" customWidth="1"/>
    <col min="1541" max="1541" width="7.140625" style="659" customWidth="1"/>
    <col min="1542" max="1542" width="7.5703125" style="659" customWidth="1"/>
    <col min="1543" max="1543" width="10.140625" style="659" customWidth="1"/>
    <col min="1544" max="1544" width="13.28515625" style="659" customWidth="1"/>
    <col min="1545" max="1545" width="7.5703125" style="659" customWidth="1"/>
    <col min="1546" max="1546" width="14" style="659" customWidth="1"/>
    <col min="1547" max="1547" width="30.5703125" style="659" customWidth="1"/>
    <col min="1548" max="1548" width="20.42578125" style="659" bestFit="1" customWidth="1"/>
    <col min="1549" max="1549" width="33" style="659" customWidth="1"/>
    <col min="1550" max="1550" width="10.42578125" style="659" bestFit="1" customWidth="1"/>
    <col min="1551" max="1551" width="10.5703125" style="659" bestFit="1" customWidth="1"/>
    <col min="1552" max="1792" width="9.140625" style="659"/>
    <col min="1793" max="1793" width="5" style="659" customWidth="1"/>
    <col min="1794" max="1794" width="8.42578125" style="659" customWidth="1"/>
    <col min="1795" max="1795" width="8.7109375" style="659" customWidth="1"/>
    <col min="1796" max="1796" width="6.42578125" style="659" customWidth="1"/>
    <col min="1797" max="1797" width="7.140625" style="659" customWidth="1"/>
    <col min="1798" max="1798" width="7.5703125" style="659" customWidth="1"/>
    <col min="1799" max="1799" width="10.140625" style="659" customWidth="1"/>
    <col min="1800" max="1800" width="13.28515625" style="659" customWidth="1"/>
    <col min="1801" max="1801" width="7.5703125" style="659" customWidth="1"/>
    <col min="1802" max="1802" width="14" style="659" customWidth="1"/>
    <col min="1803" max="1803" width="30.5703125" style="659" customWidth="1"/>
    <col min="1804" max="1804" width="20.42578125" style="659" bestFit="1" customWidth="1"/>
    <col min="1805" max="1805" width="33" style="659" customWidth="1"/>
    <col min="1806" max="1806" width="10.42578125" style="659" bestFit="1" customWidth="1"/>
    <col min="1807" max="1807" width="10.5703125" style="659" bestFit="1" customWidth="1"/>
    <col min="1808" max="2048" width="9.140625" style="659"/>
    <col min="2049" max="2049" width="5" style="659" customWidth="1"/>
    <col min="2050" max="2050" width="8.42578125" style="659" customWidth="1"/>
    <col min="2051" max="2051" width="8.7109375" style="659" customWidth="1"/>
    <col min="2052" max="2052" width="6.42578125" style="659" customWidth="1"/>
    <col min="2053" max="2053" width="7.140625" style="659" customWidth="1"/>
    <col min="2054" max="2054" width="7.5703125" style="659" customWidth="1"/>
    <col min="2055" max="2055" width="10.140625" style="659" customWidth="1"/>
    <col min="2056" max="2056" width="13.28515625" style="659" customWidth="1"/>
    <col min="2057" max="2057" width="7.5703125" style="659" customWidth="1"/>
    <col min="2058" max="2058" width="14" style="659" customWidth="1"/>
    <col min="2059" max="2059" width="30.5703125" style="659" customWidth="1"/>
    <col min="2060" max="2060" width="20.42578125" style="659" bestFit="1" customWidth="1"/>
    <col min="2061" max="2061" width="33" style="659" customWidth="1"/>
    <col min="2062" max="2062" width="10.42578125" style="659" bestFit="1" customWidth="1"/>
    <col min="2063" max="2063" width="10.5703125" style="659" bestFit="1" customWidth="1"/>
    <col min="2064" max="2304" width="9.140625" style="659"/>
    <col min="2305" max="2305" width="5" style="659" customWidth="1"/>
    <col min="2306" max="2306" width="8.42578125" style="659" customWidth="1"/>
    <col min="2307" max="2307" width="8.7109375" style="659" customWidth="1"/>
    <col min="2308" max="2308" width="6.42578125" style="659" customWidth="1"/>
    <col min="2309" max="2309" width="7.140625" style="659" customWidth="1"/>
    <col min="2310" max="2310" width="7.5703125" style="659" customWidth="1"/>
    <col min="2311" max="2311" width="10.140625" style="659" customWidth="1"/>
    <col min="2312" max="2312" width="13.28515625" style="659" customWidth="1"/>
    <col min="2313" max="2313" width="7.5703125" style="659" customWidth="1"/>
    <col min="2314" max="2314" width="14" style="659" customWidth="1"/>
    <col min="2315" max="2315" width="30.5703125" style="659" customWidth="1"/>
    <col min="2316" max="2316" width="20.42578125" style="659" bestFit="1" customWidth="1"/>
    <col min="2317" max="2317" width="33" style="659" customWidth="1"/>
    <col min="2318" max="2318" width="10.42578125" style="659" bestFit="1" customWidth="1"/>
    <col min="2319" max="2319" width="10.5703125" style="659" bestFit="1" customWidth="1"/>
    <col min="2320" max="2560" width="9.140625" style="659"/>
    <col min="2561" max="2561" width="5" style="659" customWidth="1"/>
    <col min="2562" max="2562" width="8.42578125" style="659" customWidth="1"/>
    <col min="2563" max="2563" width="8.7109375" style="659" customWidth="1"/>
    <col min="2564" max="2564" width="6.42578125" style="659" customWidth="1"/>
    <col min="2565" max="2565" width="7.140625" style="659" customWidth="1"/>
    <col min="2566" max="2566" width="7.5703125" style="659" customWidth="1"/>
    <col min="2567" max="2567" width="10.140625" style="659" customWidth="1"/>
    <col min="2568" max="2568" width="13.28515625" style="659" customWidth="1"/>
    <col min="2569" max="2569" width="7.5703125" style="659" customWidth="1"/>
    <col min="2570" max="2570" width="14" style="659" customWidth="1"/>
    <col min="2571" max="2571" width="30.5703125" style="659" customWidth="1"/>
    <col min="2572" max="2572" width="20.42578125" style="659" bestFit="1" customWidth="1"/>
    <col min="2573" max="2573" width="33" style="659" customWidth="1"/>
    <col min="2574" max="2574" width="10.42578125" style="659" bestFit="1" customWidth="1"/>
    <col min="2575" max="2575" width="10.5703125" style="659" bestFit="1" customWidth="1"/>
    <col min="2576" max="2816" width="9.140625" style="659"/>
    <col min="2817" max="2817" width="5" style="659" customWidth="1"/>
    <col min="2818" max="2818" width="8.42578125" style="659" customWidth="1"/>
    <col min="2819" max="2819" width="8.7109375" style="659" customWidth="1"/>
    <col min="2820" max="2820" width="6.42578125" style="659" customWidth="1"/>
    <col min="2821" max="2821" width="7.140625" style="659" customWidth="1"/>
    <col min="2822" max="2822" width="7.5703125" style="659" customWidth="1"/>
    <col min="2823" max="2823" width="10.140625" style="659" customWidth="1"/>
    <col min="2824" max="2824" width="13.28515625" style="659" customWidth="1"/>
    <col min="2825" max="2825" width="7.5703125" style="659" customWidth="1"/>
    <col min="2826" max="2826" width="14" style="659" customWidth="1"/>
    <col min="2827" max="2827" width="30.5703125" style="659" customWidth="1"/>
    <col min="2828" max="2828" width="20.42578125" style="659" bestFit="1" customWidth="1"/>
    <col min="2829" max="2829" width="33" style="659" customWidth="1"/>
    <col min="2830" max="2830" width="10.42578125" style="659" bestFit="1" customWidth="1"/>
    <col min="2831" max="2831" width="10.5703125" style="659" bestFit="1" customWidth="1"/>
    <col min="2832" max="3072" width="9.140625" style="659"/>
    <col min="3073" max="3073" width="5" style="659" customWidth="1"/>
    <col min="3074" max="3074" width="8.42578125" style="659" customWidth="1"/>
    <col min="3075" max="3075" width="8.7109375" style="659" customWidth="1"/>
    <col min="3076" max="3076" width="6.42578125" style="659" customWidth="1"/>
    <col min="3077" max="3077" width="7.140625" style="659" customWidth="1"/>
    <col min="3078" max="3078" width="7.5703125" style="659" customWidth="1"/>
    <col min="3079" max="3079" width="10.140625" style="659" customWidth="1"/>
    <col min="3080" max="3080" width="13.28515625" style="659" customWidth="1"/>
    <col min="3081" max="3081" width="7.5703125" style="659" customWidth="1"/>
    <col min="3082" max="3082" width="14" style="659" customWidth="1"/>
    <col min="3083" max="3083" width="30.5703125" style="659" customWidth="1"/>
    <col min="3084" max="3084" width="20.42578125" style="659" bestFit="1" customWidth="1"/>
    <col min="3085" max="3085" width="33" style="659" customWidth="1"/>
    <col min="3086" max="3086" width="10.42578125" style="659" bestFit="1" customWidth="1"/>
    <col min="3087" max="3087" width="10.5703125" style="659" bestFit="1" customWidth="1"/>
    <col min="3088" max="3328" width="9.140625" style="659"/>
    <col min="3329" max="3329" width="5" style="659" customWidth="1"/>
    <col min="3330" max="3330" width="8.42578125" style="659" customWidth="1"/>
    <col min="3331" max="3331" width="8.7109375" style="659" customWidth="1"/>
    <col min="3332" max="3332" width="6.42578125" style="659" customWidth="1"/>
    <col min="3333" max="3333" width="7.140625" style="659" customWidth="1"/>
    <col min="3334" max="3334" width="7.5703125" style="659" customWidth="1"/>
    <col min="3335" max="3335" width="10.140625" style="659" customWidth="1"/>
    <col min="3336" max="3336" width="13.28515625" style="659" customWidth="1"/>
    <col min="3337" max="3337" width="7.5703125" style="659" customWidth="1"/>
    <col min="3338" max="3338" width="14" style="659" customWidth="1"/>
    <col min="3339" max="3339" width="30.5703125" style="659" customWidth="1"/>
    <col min="3340" max="3340" width="20.42578125" style="659" bestFit="1" customWidth="1"/>
    <col min="3341" max="3341" width="33" style="659" customWidth="1"/>
    <col min="3342" max="3342" width="10.42578125" style="659" bestFit="1" customWidth="1"/>
    <col min="3343" max="3343" width="10.5703125" style="659" bestFit="1" customWidth="1"/>
    <col min="3344" max="3584" width="9.140625" style="659"/>
    <col min="3585" max="3585" width="5" style="659" customWidth="1"/>
    <col min="3586" max="3586" width="8.42578125" style="659" customWidth="1"/>
    <col min="3587" max="3587" width="8.7109375" style="659" customWidth="1"/>
    <col min="3588" max="3588" width="6.42578125" style="659" customWidth="1"/>
    <col min="3589" max="3589" width="7.140625" style="659" customWidth="1"/>
    <col min="3590" max="3590" width="7.5703125" style="659" customWidth="1"/>
    <col min="3591" max="3591" width="10.140625" style="659" customWidth="1"/>
    <col min="3592" max="3592" width="13.28515625" style="659" customWidth="1"/>
    <col min="3593" max="3593" width="7.5703125" style="659" customWidth="1"/>
    <col min="3594" max="3594" width="14" style="659" customWidth="1"/>
    <col min="3595" max="3595" width="30.5703125" style="659" customWidth="1"/>
    <col min="3596" max="3596" width="20.42578125" style="659" bestFit="1" customWidth="1"/>
    <col min="3597" max="3597" width="33" style="659" customWidth="1"/>
    <col min="3598" max="3598" width="10.42578125" style="659" bestFit="1" customWidth="1"/>
    <col min="3599" max="3599" width="10.5703125" style="659" bestFit="1" customWidth="1"/>
    <col min="3600" max="3840" width="9.140625" style="659"/>
    <col min="3841" max="3841" width="5" style="659" customWidth="1"/>
    <col min="3842" max="3842" width="8.42578125" style="659" customWidth="1"/>
    <col min="3843" max="3843" width="8.7109375" style="659" customWidth="1"/>
    <col min="3844" max="3844" width="6.42578125" style="659" customWidth="1"/>
    <col min="3845" max="3845" width="7.140625" style="659" customWidth="1"/>
    <col min="3846" max="3846" width="7.5703125" style="659" customWidth="1"/>
    <col min="3847" max="3847" width="10.140625" style="659" customWidth="1"/>
    <col min="3848" max="3848" width="13.28515625" style="659" customWidth="1"/>
    <col min="3849" max="3849" width="7.5703125" style="659" customWidth="1"/>
    <col min="3850" max="3850" width="14" style="659" customWidth="1"/>
    <col min="3851" max="3851" width="30.5703125" style="659" customWidth="1"/>
    <col min="3852" max="3852" width="20.42578125" style="659" bestFit="1" customWidth="1"/>
    <col min="3853" max="3853" width="33" style="659" customWidth="1"/>
    <col min="3854" max="3854" width="10.42578125" style="659" bestFit="1" customWidth="1"/>
    <col min="3855" max="3855" width="10.5703125" style="659" bestFit="1" customWidth="1"/>
    <col min="3856" max="4096" width="9.140625" style="659"/>
    <col min="4097" max="4097" width="5" style="659" customWidth="1"/>
    <col min="4098" max="4098" width="8.42578125" style="659" customWidth="1"/>
    <col min="4099" max="4099" width="8.7109375" style="659" customWidth="1"/>
    <col min="4100" max="4100" width="6.42578125" style="659" customWidth="1"/>
    <col min="4101" max="4101" width="7.140625" style="659" customWidth="1"/>
    <col min="4102" max="4102" width="7.5703125" style="659" customWidth="1"/>
    <col min="4103" max="4103" width="10.140625" style="659" customWidth="1"/>
    <col min="4104" max="4104" width="13.28515625" style="659" customWidth="1"/>
    <col min="4105" max="4105" width="7.5703125" style="659" customWidth="1"/>
    <col min="4106" max="4106" width="14" style="659" customWidth="1"/>
    <col min="4107" max="4107" width="30.5703125" style="659" customWidth="1"/>
    <col min="4108" max="4108" width="20.42578125" style="659" bestFit="1" customWidth="1"/>
    <col min="4109" max="4109" width="33" style="659" customWidth="1"/>
    <col min="4110" max="4110" width="10.42578125" style="659" bestFit="1" customWidth="1"/>
    <col min="4111" max="4111" width="10.5703125" style="659" bestFit="1" customWidth="1"/>
    <col min="4112" max="4352" width="9.140625" style="659"/>
    <col min="4353" max="4353" width="5" style="659" customWidth="1"/>
    <col min="4354" max="4354" width="8.42578125" style="659" customWidth="1"/>
    <col min="4355" max="4355" width="8.7109375" style="659" customWidth="1"/>
    <col min="4356" max="4356" width="6.42578125" style="659" customWidth="1"/>
    <col min="4357" max="4357" width="7.140625" style="659" customWidth="1"/>
    <col min="4358" max="4358" width="7.5703125" style="659" customWidth="1"/>
    <col min="4359" max="4359" width="10.140625" style="659" customWidth="1"/>
    <col min="4360" max="4360" width="13.28515625" style="659" customWidth="1"/>
    <col min="4361" max="4361" width="7.5703125" style="659" customWidth="1"/>
    <col min="4362" max="4362" width="14" style="659" customWidth="1"/>
    <col min="4363" max="4363" width="30.5703125" style="659" customWidth="1"/>
    <col min="4364" max="4364" width="20.42578125" style="659" bestFit="1" customWidth="1"/>
    <col min="4365" max="4365" width="33" style="659" customWidth="1"/>
    <col min="4366" max="4366" width="10.42578125" style="659" bestFit="1" customWidth="1"/>
    <col min="4367" max="4367" width="10.5703125" style="659" bestFit="1" customWidth="1"/>
    <col min="4368" max="4608" width="9.140625" style="659"/>
    <col min="4609" max="4609" width="5" style="659" customWidth="1"/>
    <col min="4610" max="4610" width="8.42578125" style="659" customWidth="1"/>
    <col min="4611" max="4611" width="8.7109375" style="659" customWidth="1"/>
    <col min="4612" max="4612" width="6.42578125" style="659" customWidth="1"/>
    <col min="4613" max="4613" width="7.140625" style="659" customWidth="1"/>
    <col min="4614" max="4614" width="7.5703125" style="659" customWidth="1"/>
    <col min="4615" max="4615" width="10.140625" style="659" customWidth="1"/>
    <col min="4616" max="4616" width="13.28515625" style="659" customWidth="1"/>
    <col min="4617" max="4617" width="7.5703125" style="659" customWidth="1"/>
    <col min="4618" max="4618" width="14" style="659" customWidth="1"/>
    <col min="4619" max="4619" width="30.5703125" style="659" customWidth="1"/>
    <col min="4620" max="4620" width="20.42578125" style="659" bestFit="1" customWidth="1"/>
    <col min="4621" max="4621" width="33" style="659" customWidth="1"/>
    <col min="4622" max="4622" width="10.42578125" style="659" bestFit="1" customWidth="1"/>
    <col min="4623" max="4623" width="10.5703125" style="659" bestFit="1" customWidth="1"/>
    <col min="4624" max="4864" width="9.140625" style="659"/>
    <col min="4865" max="4865" width="5" style="659" customWidth="1"/>
    <col min="4866" max="4866" width="8.42578125" style="659" customWidth="1"/>
    <col min="4867" max="4867" width="8.7109375" style="659" customWidth="1"/>
    <col min="4868" max="4868" width="6.42578125" style="659" customWidth="1"/>
    <col min="4869" max="4869" width="7.140625" style="659" customWidth="1"/>
    <col min="4870" max="4870" width="7.5703125" style="659" customWidth="1"/>
    <col min="4871" max="4871" width="10.140625" style="659" customWidth="1"/>
    <col min="4872" max="4872" width="13.28515625" style="659" customWidth="1"/>
    <col min="4873" max="4873" width="7.5703125" style="659" customWidth="1"/>
    <col min="4874" max="4874" width="14" style="659" customWidth="1"/>
    <col min="4875" max="4875" width="30.5703125" style="659" customWidth="1"/>
    <col min="4876" max="4876" width="20.42578125" style="659" bestFit="1" customWidth="1"/>
    <col min="4877" max="4877" width="33" style="659" customWidth="1"/>
    <col min="4878" max="4878" width="10.42578125" style="659" bestFit="1" customWidth="1"/>
    <col min="4879" max="4879" width="10.5703125" style="659" bestFit="1" customWidth="1"/>
    <col min="4880" max="5120" width="9.140625" style="659"/>
    <col min="5121" max="5121" width="5" style="659" customWidth="1"/>
    <col min="5122" max="5122" width="8.42578125" style="659" customWidth="1"/>
    <col min="5123" max="5123" width="8.7109375" style="659" customWidth="1"/>
    <col min="5124" max="5124" width="6.42578125" style="659" customWidth="1"/>
    <col min="5125" max="5125" width="7.140625" style="659" customWidth="1"/>
    <col min="5126" max="5126" width="7.5703125" style="659" customWidth="1"/>
    <col min="5127" max="5127" width="10.140625" style="659" customWidth="1"/>
    <col min="5128" max="5128" width="13.28515625" style="659" customWidth="1"/>
    <col min="5129" max="5129" width="7.5703125" style="659" customWidth="1"/>
    <col min="5130" max="5130" width="14" style="659" customWidth="1"/>
    <col min="5131" max="5131" width="30.5703125" style="659" customWidth="1"/>
    <col min="5132" max="5132" width="20.42578125" style="659" bestFit="1" customWidth="1"/>
    <col min="5133" max="5133" width="33" style="659" customWidth="1"/>
    <col min="5134" max="5134" width="10.42578125" style="659" bestFit="1" customWidth="1"/>
    <col min="5135" max="5135" width="10.5703125" style="659" bestFit="1" customWidth="1"/>
    <col min="5136" max="5376" width="9.140625" style="659"/>
    <col min="5377" max="5377" width="5" style="659" customWidth="1"/>
    <col min="5378" max="5378" width="8.42578125" style="659" customWidth="1"/>
    <col min="5379" max="5379" width="8.7109375" style="659" customWidth="1"/>
    <col min="5380" max="5380" width="6.42578125" style="659" customWidth="1"/>
    <col min="5381" max="5381" width="7.140625" style="659" customWidth="1"/>
    <col min="5382" max="5382" width="7.5703125" style="659" customWidth="1"/>
    <col min="5383" max="5383" width="10.140625" style="659" customWidth="1"/>
    <col min="5384" max="5384" width="13.28515625" style="659" customWidth="1"/>
    <col min="5385" max="5385" width="7.5703125" style="659" customWidth="1"/>
    <col min="5386" max="5386" width="14" style="659" customWidth="1"/>
    <col min="5387" max="5387" width="30.5703125" style="659" customWidth="1"/>
    <col min="5388" max="5388" width="20.42578125" style="659" bestFit="1" customWidth="1"/>
    <col min="5389" max="5389" width="33" style="659" customWidth="1"/>
    <col min="5390" max="5390" width="10.42578125" style="659" bestFit="1" customWidth="1"/>
    <col min="5391" max="5391" width="10.5703125" style="659" bestFit="1" customWidth="1"/>
    <col min="5392" max="5632" width="9.140625" style="659"/>
    <col min="5633" max="5633" width="5" style="659" customWidth="1"/>
    <col min="5634" max="5634" width="8.42578125" style="659" customWidth="1"/>
    <col min="5635" max="5635" width="8.7109375" style="659" customWidth="1"/>
    <col min="5636" max="5636" width="6.42578125" style="659" customWidth="1"/>
    <col min="5637" max="5637" width="7.140625" style="659" customWidth="1"/>
    <col min="5638" max="5638" width="7.5703125" style="659" customWidth="1"/>
    <col min="5639" max="5639" width="10.140625" style="659" customWidth="1"/>
    <col min="5640" max="5640" width="13.28515625" style="659" customWidth="1"/>
    <col min="5641" max="5641" width="7.5703125" style="659" customWidth="1"/>
    <col min="5642" max="5642" width="14" style="659" customWidth="1"/>
    <col min="5643" max="5643" width="30.5703125" style="659" customWidth="1"/>
    <col min="5644" max="5644" width="20.42578125" style="659" bestFit="1" customWidth="1"/>
    <col min="5645" max="5645" width="33" style="659" customWidth="1"/>
    <col min="5646" max="5646" width="10.42578125" style="659" bestFit="1" customWidth="1"/>
    <col min="5647" max="5647" width="10.5703125" style="659" bestFit="1" customWidth="1"/>
    <col min="5648" max="5888" width="9.140625" style="659"/>
    <col min="5889" max="5889" width="5" style="659" customWidth="1"/>
    <col min="5890" max="5890" width="8.42578125" style="659" customWidth="1"/>
    <col min="5891" max="5891" width="8.7109375" style="659" customWidth="1"/>
    <col min="5892" max="5892" width="6.42578125" style="659" customWidth="1"/>
    <col min="5893" max="5893" width="7.140625" style="659" customWidth="1"/>
    <col min="5894" max="5894" width="7.5703125" style="659" customWidth="1"/>
    <col min="5895" max="5895" width="10.140625" style="659" customWidth="1"/>
    <col min="5896" max="5896" width="13.28515625" style="659" customWidth="1"/>
    <col min="5897" max="5897" width="7.5703125" style="659" customWidth="1"/>
    <col min="5898" max="5898" width="14" style="659" customWidth="1"/>
    <col min="5899" max="5899" width="30.5703125" style="659" customWidth="1"/>
    <col min="5900" max="5900" width="20.42578125" style="659" bestFit="1" customWidth="1"/>
    <col min="5901" max="5901" width="33" style="659" customWidth="1"/>
    <col min="5902" max="5902" width="10.42578125" style="659" bestFit="1" customWidth="1"/>
    <col min="5903" max="5903" width="10.5703125" style="659" bestFit="1" customWidth="1"/>
    <col min="5904" max="6144" width="9.140625" style="659"/>
    <col min="6145" max="6145" width="5" style="659" customWidth="1"/>
    <col min="6146" max="6146" width="8.42578125" style="659" customWidth="1"/>
    <col min="6147" max="6147" width="8.7109375" style="659" customWidth="1"/>
    <col min="6148" max="6148" width="6.42578125" style="659" customWidth="1"/>
    <col min="6149" max="6149" width="7.140625" style="659" customWidth="1"/>
    <col min="6150" max="6150" width="7.5703125" style="659" customWidth="1"/>
    <col min="6151" max="6151" width="10.140625" style="659" customWidth="1"/>
    <col min="6152" max="6152" width="13.28515625" style="659" customWidth="1"/>
    <col min="6153" max="6153" width="7.5703125" style="659" customWidth="1"/>
    <col min="6154" max="6154" width="14" style="659" customWidth="1"/>
    <col min="6155" max="6155" width="30.5703125" style="659" customWidth="1"/>
    <col min="6156" max="6156" width="20.42578125" style="659" bestFit="1" customWidth="1"/>
    <col min="6157" max="6157" width="33" style="659" customWidth="1"/>
    <col min="6158" max="6158" width="10.42578125" style="659" bestFit="1" customWidth="1"/>
    <col min="6159" max="6159" width="10.5703125" style="659" bestFit="1" customWidth="1"/>
    <col min="6160" max="6400" width="9.140625" style="659"/>
    <col min="6401" max="6401" width="5" style="659" customWidth="1"/>
    <col min="6402" max="6402" width="8.42578125" style="659" customWidth="1"/>
    <col min="6403" max="6403" width="8.7109375" style="659" customWidth="1"/>
    <col min="6404" max="6404" width="6.42578125" style="659" customWidth="1"/>
    <col min="6405" max="6405" width="7.140625" style="659" customWidth="1"/>
    <col min="6406" max="6406" width="7.5703125" style="659" customWidth="1"/>
    <col min="6407" max="6407" width="10.140625" style="659" customWidth="1"/>
    <col min="6408" max="6408" width="13.28515625" style="659" customWidth="1"/>
    <col min="6409" max="6409" width="7.5703125" style="659" customWidth="1"/>
    <col min="6410" max="6410" width="14" style="659" customWidth="1"/>
    <col min="6411" max="6411" width="30.5703125" style="659" customWidth="1"/>
    <col min="6412" max="6412" width="20.42578125" style="659" bestFit="1" customWidth="1"/>
    <col min="6413" max="6413" width="33" style="659" customWidth="1"/>
    <col min="6414" max="6414" width="10.42578125" style="659" bestFit="1" customWidth="1"/>
    <col min="6415" max="6415" width="10.5703125" style="659" bestFit="1" customWidth="1"/>
    <col min="6416" max="6656" width="9.140625" style="659"/>
    <col min="6657" max="6657" width="5" style="659" customWidth="1"/>
    <col min="6658" max="6658" width="8.42578125" style="659" customWidth="1"/>
    <col min="6659" max="6659" width="8.7109375" style="659" customWidth="1"/>
    <col min="6660" max="6660" width="6.42578125" style="659" customWidth="1"/>
    <col min="6661" max="6661" width="7.140625" style="659" customWidth="1"/>
    <col min="6662" max="6662" width="7.5703125" style="659" customWidth="1"/>
    <col min="6663" max="6663" width="10.140625" style="659" customWidth="1"/>
    <col min="6664" max="6664" width="13.28515625" style="659" customWidth="1"/>
    <col min="6665" max="6665" width="7.5703125" style="659" customWidth="1"/>
    <col min="6666" max="6666" width="14" style="659" customWidth="1"/>
    <col min="6667" max="6667" width="30.5703125" style="659" customWidth="1"/>
    <col min="6668" max="6668" width="20.42578125" style="659" bestFit="1" customWidth="1"/>
    <col min="6669" max="6669" width="33" style="659" customWidth="1"/>
    <col min="6670" max="6670" width="10.42578125" style="659" bestFit="1" customWidth="1"/>
    <col min="6671" max="6671" width="10.5703125" style="659" bestFit="1" customWidth="1"/>
    <col min="6672" max="6912" width="9.140625" style="659"/>
    <col min="6913" max="6913" width="5" style="659" customWidth="1"/>
    <col min="6914" max="6914" width="8.42578125" style="659" customWidth="1"/>
    <col min="6915" max="6915" width="8.7109375" style="659" customWidth="1"/>
    <col min="6916" max="6916" width="6.42578125" style="659" customWidth="1"/>
    <col min="6917" max="6917" width="7.140625" style="659" customWidth="1"/>
    <col min="6918" max="6918" width="7.5703125" style="659" customWidth="1"/>
    <col min="6919" max="6919" width="10.140625" style="659" customWidth="1"/>
    <col min="6920" max="6920" width="13.28515625" style="659" customWidth="1"/>
    <col min="6921" max="6921" width="7.5703125" style="659" customWidth="1"/>
    <col min="6922" max="6922" width="14" style="659" customWidth="1"/>
    <col min="6923" max="6923" width="30.5703125" style="659" customWidth="1"/>
    <col min="6924" max="6924" width="20.42578125" style="659" bestFit="1" customWidth="1"/>
    <col min="6925" max="6925" width="33" style="659" customWidth="1"/>
    <col min="6926" max="6926" width="10.42578125" style="659" bestFit="1" customWidth="1"/>
    <col min="6927" max="6927" width="10.5703125" style="659" bestFit="1" customWidth="1"/>
    <col min="6928" max="7168" width="9.140625" style="659"/>
    <col min="7169" max="7169" width="5" style="659" customWidth="1"/>
    <col min="7170" max="7170" width="8.42578125" style="659" customWidth="1"/>
    <col min="7171" max="7171" width="8.7109375" style="659" customWidth="1"/>
    <col min="7172" max="7172" width="6.42578125" style="659" customWidth="1"/>
    <col min="7173" max="7173" width="7.140625" style="659" customWidth="1"/>
    <col min="7174" max="7174" width="7.5703125" style="659" customWidth="1"/>
    <col min="7175" max="7175" width="10.140625" style="659" customWidth="1"/>
    <col min="7176" max="7176" width="13.28515625" style="659" customWidth="1"/>
    <col min="7177" max="7177" width="7.5703125" style="659" customWidth="1"/>
    <col min="7178" max="7178" width="14" style="659" customWidth="1"/>
    <col min="7179" max="7179" width="30.5703125" style="659" customWidth="1"/>
    <col min="7180" max="7180" width="20.42578125" style="659" bestFit="1" customWidth="1"/>
    <col min="7181" max="7181" width="33" style="659" customWidth="1"/>
    <col min="7182" max="7182" width="10.42578125" style="659" bestFit="1" customWidth="1"/>
    <col min="7183" max="7183" width="10.5703125" style="659" bestFit="1" customWidth="1"/>
    <col min="7184" max="7424" width="9.140625" style="659"/>
    <col min="7425" max="7425" width="5" style="659" customWidth="1"/>
    <col min="7426" max="7426" width="8.42578125" style="659" customWidth="1"/>
    <col min="7427" max="7427" width="8.7109375" style="659" customWidth="1"/>
    <col min="7428" max="7428" width="6.42578125" style="659" customWidth="1"/>
    <col min="7429" max="7429" width="7.140625" style="659" customWidth="1"/>
    <col min="7430" max="7430" width="7.5703125" style="659" customWidth="1"/>
    <col min="7431" max="7431" width="10.140625" style="659" customWidth="1"/>
    <col min="7432" max="7432" width="13.28515625" style="659" customWidth="1"/>
    <col min="7433" max="7433" width="7.5703125" style="659" customWidth="1"/>
    <col min="7434" max="7434" width="14" style="659" customWidth="1"/>
    <col min="7435" max="7435" width="30.5703125" style="659" customWidth="1"/>
    <col min="7436" max="7436" width="20.42578125" style="659" bestFit="1" customWidth="1"/>
    <col min="7437" max="7437" width="33" style="659" customWidth="1"/>
    <col min="7438" max="7438" width="10.42578125" style="659" bestFit="1" customWidth="1"/>
    <col min="7439" max="7439" width="10.5703125" style="659" bestFit="1" customWidth="1"/>
    <col min="7440" max="7680" width="9.140625" style="659"/>
    <col min="7681" max="7681" width="5" style="659" customWidth="1"/>
    <col min="7682" max="7682" width="8.42578125" style="659" customWidth="1"/>
    <col min="7683" max="7683" width="8.7109375" style="659" customWidth="1"/>
    <col min="7684" max="7684" width="6.42578125" style="659" customWidth="1"/>
    <col min="7685" max="7685" width="7.140625" style="659" customWidth="1"/>
    <col min="7686" max="7686" width="7.5703125" style="659" customWidth="1"/>
    <col min="7687" max="7687" width="10.140625" style="659" customWidth="1"/>
    <col min="7688" max="7688" width="13.28515625" style="659" customWidth="1"/>
    <col min="7689" max="7689" width="7.5703125" style="659" customWidth="1"/>
    <col min="7690" max="7690" width="14" style="659" customWidth="1"/>
    <col min="7691" max="7691" width="30.5703125" style="659" customWidth="1"/>
    <col min="7692" max="7692" width="20.42578125" style="659" bestFit="1" customWidth="1"/>
    <col min="7693" max="7693" width="33" style="659" customWidth="1"/>
    <col min="7694" max="7694" width="10.42578125" style="659" bestFit="1" customWidth="1"/>
    <col min="7695" max="7695" width="10.5703125" style="659" bestFit="1" customWidth="1"/>
    <col min="7696" max="7936" width="9.140625" style="659"/>
    <col min="7937" max="7937" width="5" style="659" customWidth="1"/>
    <col min="7938" max="7938" width="8.42578125" style="659" customWidth="1"/>
    <col min="7939" max="7939" width="8.7109375" style="659" customWidth="1"/>
    <col min="7940" max="7940" width="6.42578125" style="659" customWidth="1"/>
    <col min="7941" max="7941" width="7.140625" style="659" customWidth="1"/>
    <col min="7942" max="7942" width="7.5703125" style="659" customWidth="1"/>
    <col min="7943" max="7943" width="10.140625" style="659" customWidth="1"/>
    <col min="7944" max="7944" width="13.28515625" style="659" customWidth="1"/>
    <col min="7945" max="7945" width="7.5703125" style="659" customWidth="1"/>
    <col min="7946" max="7946" width="14" style="659" customWidth="1"/>
    <col min="7947" max="7947" width="30.5703125" style="659" customWidth="1"/>
    <col min="7948" max="7948" width="20.42578125" style="659" bestFit="1" customWidth="1"/>
    <col min="7949" max="7949" width="33" style="659" customWidth="1"/>
    <col min="7950" max="7950" width="10.42578125" style="659" bestFit="1" customWidth="1"/>
    <col min="7951" max="7951" width="10.5703125" style="659" bestFit="1" customWidth="1"/>
    <col min="7952" max="8192" width="9.140625" style="659"/>
    <col min="8193" max="8193" width="5" style="659" customWidth="1"/>
    <col min="8194" max="8194" width="8.42578125" style="659" customWidth="1"/>
    <col min="8195" max="8195" width="8.7109375" style="659" customWidth="1"/>
    <col min="8196" max="8196" width="6.42578125" style="659" customWidth="1"/>
    <col min="8197" max="8197" width="7.140625" style="659" customWidth="1"/>
    <col min="8198" max="8198" width="7.5703125" style="659" customWidth="1"/>
    <col min="8199" max="8199" width="10.140625" style="659" customWidth="1"/>
    <col min="8200" max="8200" width="13.28515625" style="659" customWidth="1"/>
    <col min="8201" max="8201" width="7.5703125" style="659" customWidth="1"/>
    <col min="8202" max="8202" width="14" style="659" customWidth="1"/>
    <col min="8203" max="8203" width="30.5703125" style="659" customWidth="1"/>
    <col min="8204" max="8204" width="20.42578125" style="659" bestFit="1" customWidth="1"/>
    <col min="8205" max="8205" width="33" style="659" customWidth="1"/>
    <col min="8206" max="8206" width="10.42578125" style="659" bestFit="1" customWidth="1"/>
    <col min="8207" max="8207" width="10.5703125" style="659" bestFit="1" customWidth="1"/>
    <col min="8208" max="8448" width="9.140625" style="659"/>
    <col min="8449" max="8449" width="5" style="659" customWidth="1"/>
    <col min="8450" max="8450" width="8.42578125" style="659" customWidth="1"/>
    <col min="8451" max="8451" width="8.7109375" style="659" customWidth="1"/>
    <col min="8452" max="8452" width="6.42578125" style="659" customWidth="1"/>
    <col min="8453" max="8453" width="7.140625" style="659" customWidth="1"/>
    <col min="8454" max="8454" width="7.5703125" style="659" customWidth="1"/>
    <col min="8455" max="8455" width="10.140625" style="659" customWidth="1"/>
    <col min="8456" max="8456" width="13.28515625" style="659" customWidth="1"/>
    <col min="8457" max="8457" width="7.5703125" style="659" customWidth="1"/>
    <col min="8458" max="8458" width="14" style="659" customWidth="1"/>
    <col min="8459" max="8459" width="30.5703125" style="659" customWidth="1"/>
    <col min="8460" max="8460" width="20.42578125" style="659" bestFit="1" customWidth="1"/>
    <col min="8461" max="8461" width="33" style="659" customWidth="1"/>
    <col min="8462" max="8462" width="10.42578125" style="659" bestFit="1" customWidth="1"/>
    <col min="8463" max="8463" width="10.5703125" style="659" bestFit="1" customWidth="1"/>
    <col min="8464" max="8704" width="9.140625" style="659"/>
    <col min="8705" max="8705" width="5" style="659" customWidth="1"/>
    <col min="8706" max="8706" width="8.42578125" style="659" customWidth="1"/>
    <col min="8707" max="8707" width="8.7109375" style="659" customWidth="1"/>
    <col min="8708" max="8708" width="6.42578125" style="659" customWidth="1"/>
    <col min="8709" max="8709" width="7.140625" style="659" customWidth="1"/>
    <col min="8710" max="8710" width="7.5703125" style="659" customWidth="1"/>
    <col min="8711" max="8711" width="10.140625" style="659" customWidth="1"/>
    <col min="8712" max="8712" width="13.28515625" style="659" customWidth="1"/>
    <col min="8713" max="8713" width="7.5703125" style="659" customWidth="1"/>
    <col min="8714" max="8714" width="14" style="659" customWidth="1"/>
    <col min="8715" max="8715" width="30.5703125" style="659" customWidth="1"/>
    <col min="8716" max="8716" width="20.42578125" style="659" bestFit="1" customWidth="1"/>
    <col min="8717" max="8717" width="33" style="659" customWidth="1"/>
    <col min="8718" max="8718" width="10.42578125" style="659" bestFit="1" customWidth="1"/>
    <col min="8719" max="8719" width="10.5703125" style="659" bestFit="1" customWidth="1"/>
    <col min="8720" max="8960" width="9.140625" style="659"/>
    <col min="8961" max="8961" width="5" style="659" customWidth="1"/>
    <col min="8962" max="8962" width="8.42578125" style="659" customWidth="1"/>
    <col min="8963" max="8963" width="8.7109375" style="659" customWidth="1"/>
    <col min="8964" max="8964" width="6.42578125" style="659" customWidth="1"/>
    <col min="8965" max="8965" width="7.140625" style="659" customWidth="1"/>
    <col min="8966" max="8966" width="7.5703125" style="659" customWidth="1"/>
    <col min="8967" max="8967" width="10.140625" style="659" customWidth="1"/>
    <col min="8968" max="8968" width="13.28515625" style="659" customWidth="1"/>
    <col min="8969" max="8969" width="7.5703125" style="659" customWidth="1"/>
    <col min="8970" max="8970" width="14" style="659" customWidth="1"/>
    <col min="8971" max="8971" width="30.5703125" style="659" customWidth="1"/>
    <col min="8972" max="8972" width="20.42578125" style="659" bestFit="1" customWidth="1"/>
    <col min="8973" max="8973" width="33" style="659" customWidth="1"/>
    <col min="8974" max="8974" width="10.42578125" style="659" bestFit="1" customWidth="1"/>
    <col min="8975" max="8975" width="10.5703125" style="659" bestFit="1" customWidth="1"/>
    <col min="8976" max="9216" width="9.140625" style="659"/>
    <col min="9217" max="9217" width="5" style="659" customWidth="1"/>
    <col min="9218" max="9218" width="8.42578125" style="659" customWidth="1"/>
    <col min="9219" max="9219" width="8.7109375" style="659" customWidth="1"/>
    <col min="9220" max="9220" width="6.42578125" style="659" customWidth="1"/>
    <col min="9221" max="9221" width="7.140625" style="659" customWidth="1"/>
    <col min="9222" max="9222" width="7.5703125" style="659" customWidth="1"/>
    <col min="9223" max="9223" width="10.140625" style="659" customWidth="1"/>
    <col min="9224" max="9224" width="13.28515625" style="659" customWidth="1"/>
    <col min="9225" max="9225" width="7.5703125" style="659" customWidth="1"/>
    <col min="9226" max="9226" width="14" style="659" customWidth="1"/>
    <col min="9227" max="9227" width="30.5703125" style="659" customWidth="1"/>
    <col min="9228" max="9228" width="20.42578125" style="659" bestFit="1" customWidth="1"/>
    <col min="9229" max="9229" width="33" style="659" customWidth="1"/>
    <col min="9230" max="9230" width="10.42578125" style="659" bestFit="1" customWidth="1"/>
    <col min="9231" max="9231" width="10.5703125" style="659" bestFit="1" customWidth="1"/>
    <col min="9232" max="9472" width="9.140625" style="659"/>
    <col min="9473" max="9473" width="5" style="659" customWidth="1"/>
    <col min="9474" max="9474" width="8.42578125" style="659" customWidth="1"/>
    <col min="9475" max="9475" width="8.7109375" style="659" customWidth="1"/>
    <col min="9476" max="9476" width="6.42578125" style="659" customWidth="1"/>
    <col min="9477" max="9477" width="7.140625" style="659" customWidth="1"/>
    <col min="9478" max="9478" width="7.5703125" style="659" customWidth="1"/>
    <col min="9479" max="9479" width="10.140625" style="659" customWidth="1"/>
    <col min="9480" max="9480" width="13.28515625" style="659" customWidth="1"/>
    <col min="9481" max="9481" width="7.5703125" style="659" customWidth="1"/>
    <col min="9482" max="9482" width="14" style="659" customWidth="1"/>
    <col min="9483" max="9483" width="30.5703125" style="659" customWidth="1"/>
    <col min="9484" max="9484" width="20.42578125" style="659" bestFit="1" customWidth="1"/>
    <col min="9485" max="9485" width="33" style="659" customWidth="1"/>
    <col min="9486" max="9486" width="10.42578125" style="659" bestFit="1" customWidth="1"/>
    <col min="9487" max="9487" width="10.5703125" style="659" bestFit="1" customWidth="1"/>
    <col min="9488" max="9728" width="9.140625" style="659"/>
    <col min="9729" max="9729" width="5" style="659" customWidth="1"/>
    <col min="9730" max="9730" width="8.42578125" style="659" customWidth="1"/>
    <col min="9731" max="9731" width="8.7109375" style="659" customWidth="1"/>
    <col min="9732" max="9732" width="6.42578125" style="659" customWidth="1"/>
    <col min="9733" max="9733" width="7.140625" style="659" customWidth="1"/>
    <col min="9734" max="9734" width="7.5703125" style="659" customWidth="1"/>
    <col min="9735" max="9735" width="10.140625" style="659" customWidth="1"/>
    <col min="9736" max="9736" width="13.28515625" style="659" customWidth="1"/>
    <col min="9737" max="9737" width="7.5703125" style="659" customWidth="1"/>
    <col min="9738" max="9738" width="14" style="659" customWidth="1"/>
    <col min="9739" max="9739" width="30.5703125" style="659" customWidth="1"/>
    <col min="9740" max="9740" width="20.42578125" style="659" bestFit="1" customWidth="1"/>
    <col min="9741" max="9741" width="33" style="659" customWidth="1"/>
    <col min="9742" max="9742" width="10.42578125" style="659" bestFit="1" customWidth="1"/>
    <col min="9743" max="9743" width="10.5703125" style="659" bestFit="1" customWidth="1"/>
    <col min="9744" max="9984" width="9.140625" style="659"/>
    <col min="9985" max="9985" width="5" style="659" customWidth="1"/>
    <col min="9986" max="9986" width="8.42578125" style="659" customWidth="1"/>
    <col min="9987" max="9987" width="8.7109375" style="659" customWidth="1"/>
    <col min="9988" max="9988" width="6.42578125" style="659" customWidth="1"/>
    <col min="9989" max="9989" width="7.140625" style="659" customWidth="1"/>
    <col min="9990" max="9990" width="7.5703125" style="659" customWidth="1"/>
    <col min="9991" max="9991" width="10.140625" style="659" customWidth="1"/>
    <col min="9992" max="9992" width="13.28515625" style="659" customWidth="1"/>
    <col min="9993" max="9993" width="7.5703125" style="659" customWidth="1"/>
    <col min="9994" max="9994" width="14" style="659" customWidth="1"/>
    <col min="9995" max="9995" width="30.5703125" style="659" customWidth="1"/>
    <col min="9996" max="9996" width="20.42578125" style="659" bestFit="1" customWidth="1"/>
    <col min="9997" max="9997" width="33" style="659" customWidth="1"/>
    <col min="9998" max="9998" width="10.42578125" style="659" bestFit="1" customWidth="1"/>
    <col min="9999" max="9999" width="10.5703125" style="659" bestFit="1" customWidth="1"/>
    <col min="10000" max="10240" width="9.140625" style="659"/>
    <col min="10241" max="10241" width="5" style="659" customWidth="1"/>
    <col min="10242" max="10242" width="8.42578125" style="659" customWidth="1"/>
    <col min="10243" max="10243" width="8.7109375" style="659" customWidth="1"/>
    <col min="10244" max="10244" width="6.42578125" style="659" customWidth="1"/>
    <col min="10245" max="10245" width="7.140625" style="659" customWidth="1"/>
    <col min="10246" max="10246" width="7.5703125" style="659" customWidth="1"/>
    <col min="10247" max="10247" width="10.140625" style="659" customWidth="1"/>
    <col min="10248" max="10248" width="13.28515625" style="659" customWidth="1"/>
    <col min="10249" max="10249" width="7.5703125" style="659" customWidth="1"/>
    <col min="10250" max="10250" width="14" style="659" customWidth="1"/>
    <col min="10251" max="10251" width="30.5703125" style="659" customWidth="1"/>
    <col min="10252" max="10252" width="20.42578125" style="659" bestFit="1" customWidth="1"/>
    <col min="10253" max="10253" width="33" style="659" customWidth="1"/>
    <col min="10254" max="10254" width="10.42578125" style="659" bestFit="1" customWidth="1"/>
    <col min="10255" max="10255" width="10.5703125" style="659" bestFit="1" customWidth="1"/>
    <col min="10256" max="10496" width="9.140625" style="659"/>
    <col min="10497" max="10497" width="5" style="659" customWidth="1"/>
    <col min="10498" max="10498" width="8.42578125" style="659" customWidth="1"/>
    <col min="10499" max="10499" width="8.7109375" style="659" customWidth="1"/>
    <col min="10500" max="10500" width="6.42578125" style="659" customWidth="1"/>
    <col min="10501" max="10501" width="7.140625" style="659" customWidth="1"/>
    <col min="10502" max="10502" width="7.5703125" style="659" customWidth="1"/>
    <col min="10503" max="10503" width="10.140625" style="659" customWidth="1"/>
    <col min="10504" max="10504" width="13.28515625" style="659" customWidth="1"/>
    <col min="10505" max="10505" width="7.5703125" style="659" customWidth="1"/>
    <col min="10506" max="10506" width="14" style="659" customWidth="1"/>
    <col min="10507" max="10507" width="30.5703125" style="659" customWidth="1"/>
    <col min="10508" max="10508" width="20.42578125" style="659" bestFit="1" customWidth="1"/>
    <col min="10509" max="10509" width="33" style="659" customWidth="1"/>
    <col min="10510" max="10510" width="10.42578125" style="659" bestFit="1" customWidth="1"/>
    <col min="10511" max="10511" width="10.5703125" style="659" bestFit="1" customWidth="1"/>
    <col min="10512" max="10752" width="9.140625" style="659"/>
    <col min="10753" max="10753" width="5" style="659" customWidth="1"/>
    <col min="10754" max="10754" width="8.42578125" style="659" customWidth="1"/>
    <col min="10755" max="10755" width="8.7109375" style="659" customWidth="1"/>
    <col min="10756" max="10756" width="6.42578125" style="659" customWidth="1"/>
    <col min="10757" max="10757" width="7.140625" style="659" customWidth="1"/>
    <col min="10758" max="10758" width="7.5703125" style="659" customWidth="1"/>
    <col min="10759" max="10759" width="10.140625" style="659" customWidth="1"/>
    <col min="10760" max="10760" width="13.28515625" style="659" customWidth="1"/>
    <col min="10761" max="10761" width="7.5703125" style="659" customWidth="1"/>
    <col min="10762" max="10762" width="14" style="659" customWidth="1"/>
    <col min="10763" max="10763" width="30.5703125" style="659" customWidth="1"/>
    <col min="10764" max="10764" width="20.42578125" style="659" bestFit="1" customWidth="1"/>
    <col min="10765" max="10765" width="33" style="659" customWidth="1"/>
    <col min="10766" max="10766" width="10.42578125" style="659" bestFit="1" customWidth="1"/>
    <col min="10767" max="10767" width="10.5703125" style="659" bestFit="1" customWidth="1"/>
    <col min="10768" max="11008" width="9.140625" style="659"/>
    <col min="11009" max="11009" width="5" style="659" customWidth="1"/>
    <col min="11010" max="11010" width="8.42578125" style="659" customWidth="1"/>
    <col min="11011" max="11011" width="8.7109375" style="659" customWidth="1"/>
    <col min="11012" max="11012" width="6.42578125" style="659" customWidth="1"/>
    <col min="11013" max="11013" width="7.140625" style="659" customWidth="1"/>
    <col min="11014" max="11014" width="7.5703125" style="659" customWidth="1"/>
    <col min="11015" max="11015" width="10.140625" style="659" customWidth="1"/>
    <col min="11016" max="11016" width="13.28515625" style="659" customWidth="1"/>
    <col min="11017" max="11017" width="7.5703125" style="659" customWidth="1"/>
    <col min="11018" max="11018" width="14" style="659" customWidth="1"/>
    <col min="11019" max="11019" width="30.5703125" style="659" customWidth="1"/>
    <col min="11020" max="11020" width="20.42578125" style="659" bestFit="1" customWidth="1"/>
    <col min="11021" max="11021" width="33" style="659" customWidth="1"/>
    <col min="11022" max="11022" width="10.42578125" style="659" bestFit="1" customWidth="1"/>
    <col min="11023" max="11023" width="10.5703125" style="659" bestFit="1" customWidth="1"/>
    <col min="11024" max="11264" width="9.140625" style="659"/>
    <col min="11265" max="11265" width="5" style="659" customWidth="1"/>
    <col min="11266" max="11266" width="8.42578125" style="659" customWidth="1"/>
    <col min="11267" max="11267" width="8.7109375" style="659" customWidth="1"/>
    <col min="11268" max="11268" width="6.42578125" style="659" customWidth="1"/>
    <col min="11269" max="11269" width="7.140625" style="659" customWidth="1"/>
    <col min="11270" max="11270" width="7.5703125" style="659" customWidth="1"/>
    <col min="11271" max="11271" width="10.140625" style="659" customWidth="1"/>
    <col min="11272" max="11272" width="13.28515625" style="659" customWidth="1"/>
    <col min="11273" max="11273" width="7.5703125" style="659" customWidth="1"/>
    <col min="11274" max="11274" width="14" style="659" customWidth="1"/>
    <col min="11275" max="11275" width="30.5703125" style="659" customWidth="1"/>
    <col min="11276" max="11276" width="20.42578125" style="659" bestFit="1" customWidth="1"/>
    <col min="11277" max="11277" width="33" style="659" customWidth="1"/>
    <col min="11278" max="11278" width="10.42578125" style="659" bestFit="1" customWidth="1"/>
    <col min="11279" max="11279" width="10.5703125" style="659" bestFit="1" customWidth="1"/>
    <col min="11280" max="11520" width="9.140625" style="659"/>
    <col min="11521" max="11521" width="5" style="659" customWidth="1"/>
    <col min="11522" max="11522" width="8.42578125" style="659" customWidth="1"/>
    <col min="11523" max="11523" width="8.7109375" style="659" customWidth="1"/>
    <col min="11524" max="11524" width="6.42578125" style="659" customWidth="1"/>
    <col min="11525" max="11525" width="7.140625" style="659" customWidth="1"/>
    <col min="11526" max="11526" width="7.5703125" style="659" customWidth="1"/>
    <col min="11527" max="11527" width="10.140625" style="659" customWidth="1"/>
    <col min="11528" max="11528" width="13.28515625" style="659" customWidth="1"/>
    <col min="11529" max="11529" width="7.5703125" style="659" customWidth="1"/>
    <col min="11530" max="11530" width="14" style="659" customWidth="1"/>
    <col min="11531" max="11531" width="30.5703125" style="659" customWidth="1"/>
    <col min="11532" max="11532" width="20.42578125" style="659" bestFit="1" customWidth="1"/>
    <col min="11533" max="11533" width="33" style="659" customWidth="1"/>
    <col min="11534" max="11534" width="10.42578125" style="659" bestFit="1" customWidth="1"/>
    <col min="11535" max="11535" width="10.5703125" style="659" bestFit="1" customWidth="1"/>
    <col min="11536" max="11776" width="9.140625" style="659"/>
    <col min="11777" max="11777" width="5" style="659" customWidth="1"/>
    <col min="11778" max="11778" width="8.42578125" style="659" customWidth="1"/>
    <col min="11779" max="11779" width="8.7109375" style="659" customWidth="1"/>
    <col min="11780" max="11780" width="6.42578125" style="659" customWidth="1"/>
    <col min="11781" max="11781" width="7.140625" style="659" customWidth="1"/>
    <col min="11782" max="11782" width="7.5703125" style="659" customWidth="1"/>
    <col min="11783" max="11783" width="10.140625" style="659" customWidth="1"/>
    <col min="11784" max="11784" width="13.28515625" style="659" customWidth="1"/>
    <col min="11785" max="11785" width="7.5703125" style="659" customWidth="1"/>
    <col min="11786" max="11786" width="14" style="659" customWidth="1"/>
    <col min="11787" max="11787" width="30.5703125" style="659" customWidth="1"/>
    <col min="11788" max="11788" width="20.42578125" style="659" bestFit="1" customWidth="1"/>
    <col min="11789" max="11789" width="33" style="659" customWidth="1"/>
    <col min="11790" max="11790" width="10.42578125" style="659" bestFit="1" customWidth="1"/>
    <col min="11791" max="11791" width="10.5703125" style="659" bestFit="1" customWidth="1"/>
    <col min="11792" max="12032" width="9.140625" style="659"/>
    <col min="12033" max="12033" width="5" style="659" customWidth="1"/>
    <col min="12034" max="12034" width="8.42578125" style="659" customWidth="1"/>
    <col min="12035" max="12035" width="8.7109375" style="659" customWidth="1"/>
    <col min="12036" max="12036" width="6.42578125" style="659" customWidth="1"/>
    <col min="12037" max="12037" width="7.140625" style="659" customWidth="1"/>
    <col min="12038" max="12038" width="7.5703125" style="659" customWidth="1"/>
    <col min="12039" max="12039" width="10.140625" style="659" customWidth="1"/>
    <col min="12040" max="12040" width="13.28515625" style="659" customWidth="1"/>
    <col min="12041" max="12041" width="7.5703125" style="659" customWidth="1"/>
    <col min="12042" max="12042" width="14" style="659" customWidth="1"/>
    <col min="12043" max="12043" width="30.5703125" style="659" customWidth="1"/>
    <col min="12044" max="12044" width="20.42578125" style="659" bestFit="1" customWidth="1"/>
    <col min="12045" max="12045" width="33" style="659" customWidth="1"/>
    <col min="12046" max="12046" width="10.42578125" style="659" bestFit="1" customWidth="1"/>
    <col min="12047" max="12047" width="10.5703125" style="659" bestFit="1" customWidth="1"/>
    <col min="12048" max="12288" width="9.140625" style="659"/>
    <col min="12289" max="12289" width="5" style="659" customWidth="1"/>
    <col min="12290" max="12290" width="8.42578125" style="659" customWidth="1"/>
    <col min="12291" max="12291" width="8.7109375" style="659" customWidth="1"/>
    <col min="12292" max="12292" width="6.42578125" style="659" customWidth="1"/>
    <col min="12293" max="12293" width="7.140625" style="659" customWidth="1"/>
    <col min="12294" max="12294" width="7.5703125" style="659" customWidth="1"/>
    <col min="12295" max="12295" width="10.140625" style="659" customWidth="1"/>
    <col min="12296" max="12296" width="13.28515625" style="659" customWidth="1"/>
    <col min="12297" max="12297" width="7.5703125" style="659" customWidth="1"/>
    <col min="12298" max="12298" width="14" style="659" customWidth="1"/>
    <col min="12299" max="12299" width="30.5703125" style="659" customWidth="1"/>
    <col min="12300" max="12300" width="20.42578125" style="659" bestFit="1" customWidth="1"/>
    <col min="12301" max="12301" width="33" style="659" customWidth="1"/>
    <col min="12302" max="12302" width="10.42578125" style="659" bestFit="1" customWidth="1"/>
    <col min="12303" max="12303" width="10.5703125" style="659" bestFit="1" customWidth="1"/>
    <col min="12304" max="12544" width="9.140625" style="659"/>
    <col min="12545" max="12545" width="5" style="659" customWidth="1"/>
    <col min="12546" max="12546" width="8.42578125" style="659" customWidth="1"/>
    <col min="12547" max="12547" width="8.7109375" style="659" customWidth="1"/>
    <col min="12548" max="12548" width="6.42578125" style="659" customWidth="1"/>
    <col min="12549" max="12549" width="7.140625" style="659" customWidth="1"/>
    <col min="12550" max="12550" width="7.5703125" style="659" customWidth="1"/>
    <col min="12551" max="12551" width="10.140625" style="659" customWidth="1"/>
    <col min="12552" max="12552" width="13.28515625" style="659" customWidth="1"/>
    <col min="12553" max="12553" width="7.5703125" style="659" customWidth="1"/>
    <col min="12554" max="12554" width="14" style="659" customWidth="1"/>
    <col min="12555" max="12555" width="30.5703125" style="659" customWidth="1"/>
    <col min="12556" max="12556" width="20.42578125" style="659" bestFit="1" customWidth="1"/>
    <col min="12557" max="12557" width="33" style="659" customWidth="1"/>
    <col min="12558" max="12558" width="10.42578125" style="659" bestFit="1" customWidth="1"/>
    <col min="12559" max="12559" width="10.5703125" style="659" bestFit="1" customWidth="1"/>
    <col min="12560" max="12800" width="9.140625" style="659"/>
    <col min="12801" max="12801" width="5" style="659" customWidth="1"/>
    <col min="12802" max="12802" width="8.42578125" style="659" customWidth="1"/>
    <col min="12803" max="12803" width="8.7109375" style="659" customWidth="1"/>
    <col min="12804" max="12804" width="6.42578125" style="659" customWidth="1"/>
    <col min="12805" max="12805" width="7.140625" style="659" customWidth="1"/>
    <col min="12806" max="12806" width="7.5703125" style="659" customWidth="1"/>
    <col min="12807" max="12807" width="10.140625" style="659" customWidth="1"/>
    <col min="12808" max="12808" width="13.28515625" style="659" customWidth="1"/>
    <col min="12809" max="12809" width="7.5703125" style="659" customWidth="1"/>
    <col min="12810" max="12810" width="14" style="659" customWidth="1"/>
    <col min="12811" max="12811" width="30.5703125" style="659" customWidth="1"/>
    <col min="12812" max="12812" width="20.42578125" style="659" bestFit="1" customWidth="1"/>
    <col min="12813" max="12813" width="33" style="659" customWidth="1"/>
    <col min="12814" max="12814" width="10.42578125" style="659" bestFit="1" customWidth="1"/>
    <col min="12815" max="12815" width="10.5703125" style="659" bestFit="1" customWidth="1"/>
    <col min="12816" max="13056" width="9.140625" style="659"/>
    <col min="13057" max="13057" width="5" style="659" customWidth="1"/>
    <col min="13058" max="13058" width="8.42578125" style="659" customWidth="1"/>
    <col min="13059" max="13059" width="8.7109375" style="659" customWidth="1"/>
    <col min="13060" max="13060" width="6.42578125" style="659" customWidth="1"/>
    <col min="13061" max="13061" width="7.140625" style="659" customWidth="1"/>
    <col min="13062" max="13062" width="7.5703125" style="659" customWidth="1"/>
    <col min="13063" max="13063" width="10.140625" style="659" customWidth="1"/>
    <col min="13064" max="13064" width="13.28515625" style="659" customWidth="1"/>
    <col min="13065" max="13065" width="7.5703125" style="659" customWidth="1"/>
    <col min="13066" max="13066" width="14" style="659" customWidth="1"/>
    <col min="13067" max="13067" width="30.5703125" style="659" customWidth="1"/>
    <col min="13068" max="13068" width="20.42578125" style="659" bestFit="1" customWidth="1"/>
    <col min="13069" max="13069" width="33" style="659" customWidth="1"/>
    <col min="13070" max="13070" width="10.42578125" style="659" bestFit="1" customWidth="1"/>
    <col min="13071" max="13071" width="10.5703125" style="659" bestFit="1" customWidth="1"/>
    <col min="13072" max="13312" width="9.140625" style="659"/>
    <col min="13313" max="13313" width="5" style="659" customWidth="1"/>
    <col min="13314" max="13314" width="8.42578125" style="659" customWidth="1"/>
    <col min="13315" max="13315" width="8.7109375" style="659" customWidth="1"/>
    <col min="13316" max="13316" width="6.42578125" style="659" customWidth="1"/>
    <col min="13317" max="13317" width="7.140625" style="659" customWidth="1"/>
    <col min="13318" max="13318" width="7.5703125" style="659" customWidth="1"/>
    <col min="13319" max="13319" width="10.140625" style="659" customWidth="1"/>
    <col min="13320" max="13320" width="13.28515625" style="659" customWidth="1"/>
    <col min="13321" max="13321" width="7.5703125" style="659" customWidth="1"/>
    <col min="13322" max="13322" width="14" style="659" customWidth="1"/>
    <col min="13323" max="13323" width="30.5703125" style="659" customWidth="1"/>
    <col min="13324" max="13324" width="20.42578125" style="659" bestFit="1" customWidth="1"/>
    <col min="13325" max="13325" width="33" style="659" customWidth="1"/>
    <col min="13326" max="13326" width="10.42578125" style="659" bestFit="1" customWidth="1"/>
    <col min="13327" max="13327" width="10.5703125" style="659" bestFit="1" customWidth="1"/>
    <col min="13328" max="13568" width="9.140625" style="659"/>
    <col min="13569" max="13569" width="5" style="659" customWidth="1"/>
    <col min="13570" max="13570" width="8.42578125" style="659" customWidth="1"/>
    <col min="13571" max="13571" width="8.7109375" style="659" customWidth="1"/>
    <col min="13572" max="13572" width="6.42578125" style="659" customWidth="1"/>
    <col min="13573" max="13573" width="7.140625" style="659" customWidth="1"/>
    <col min="13574" max="13574" width="7.5703125" style="659" customWidth="1"/>
    <col min="13575" max="13575" width="10.140625" style="659" customWidth="1"/>
    <col min="13576" max="13576" width="13.28515625" style="659" customWidth="1"/>
    <col min="13577" max="13577" width="7.5703125" style="659" customWidth="1"/>
    <col min="13578" max="13578" width="14" style="659" customWidth="1"/>
    <col min="13579" max="13579" width="30.5703125" style="659" customWidth="1"/>
    <col min="13580" max="13580" width="20.42578125" style="659" bestFit="1" customWidth="1"/>
    <col min="13581" max="13581" width="33" style="659" customWidth="1"/>
    <col min="13582" max="13582" width="10.42578125" style="659" bestFit="1" customWidth="1"/>
    <col min="13583" max="13583" width="10.5703125" style="659" bestFit="1" customWidth="1"/>
    <col min="13584" max="13824" width="9.140625" style="659"/>
    <col min="13825" max="13825" width="5" style="659" customWidth="1"/>
    <col min="13826" max="13826" width="8.42578125" style="659" customWidth="1"/>
    <col min="13827" max="13827" width="8.7109375" style="659" customWidth="1"/>
    <col min="13828" max="13828" width="6.42578125" style="659" customWidth="1"/>
    <col min="13829" max="13829" width="7.140625" style="659" customWidth="1"/>
    <col min="13830" max="13830" width="7.5703125" style="659" customWidth="1"/>
    <col min="13831" max="13831" width="10.140625" style="659" customWidth="1"/>
    <col min="13832" max="13832" width="13.28515625" style="659" customWidth="1"/>
    <col min="13833" max="13833" width="7.5703125" style="659" customWidth="1"/>
    <col min="13834" max="13834" width="14" style="659" customWidth="1"/>
    <col min="13835" max="13835" width="30.5703125" style="659" customWidth="1"/>
    <col min="13836" max="13836" width="20.42578125" style="659" bestFit="1" customWidth="1"/>
    <col min="13837" max="13837" width="33" style="659" customWidth="1"/>
    <col min="13838" max="13838" width="10.42578125" style="659" bestFit="1" customWidth="1"/>
    <col min="13839" max="13839" width="10.5703125" style="659" bestFit="1" customWidth="1"/>
    <col min="13840" max="14080" width="9.140625" style="659"/>
    <col min="14081" max="14081" width="5" style="659" customWidth="1"/>
    <col min="14082" max="14082" width="8.42578125" style="659" customWidth="1"/>
    <col min="14083" max="14083" width="8.7109375" style="659" customWidth="1"/>
    <col min="14084" max="14084" width="6.42578125" style="659" customWidth="1"/>
    <col min="14085" max="14085" width="7.140625" style="659" customWidth="1"/>
    <col min="14086" max="14086" width="7.5703125" style="659" customWidth="1"/>
    <col min="14087" max="14087" width="10.140625" style="659" customWidth="1"/>
    <col min="14088" max="14088" width="13.28515625" style="659" customWidth="1"/>
    <col min="14089" max="14089" width="7.5703125" style="659" customWidth="1"/>
    <col min="14090" max="14090" width="14" style="659" customWidth="1"/>
    <col min="14091" max="14091" width="30.5703125" style="659" customWidth="1"/>
    <col min="14092" max="14092" width="20.42578125" style="659" bestFit="1" customWidth="1"/>
    <col min="14093" max="14093" width="33" style="659" customWidth="1"/>
    <col min="14094" max="14094" width="10.42578125" style="659" bestFit="1" customWidth="1"/>
    <col min="14095" max="14095" width="10.5703125" style="659" bestFit="1" customWidth="1"/>
    <col min="14096" max="14336" width="9.140625" style="659"/>
    <col min="14337" max="14337" width="5" style="659" customWidth="1"/>
    <col min="14338" max="14338" width="8.42578125" style="659" customWidth="1"/>
    <col min="14339" max="14339" width="8.7109375" style="659" customWidth="1"/>
    <col min="14340" max="14340" width="6.42578125" style="659" customWidth="1"/>
    <col min="14341" max="14341" width="7.140625" style="659" customWidth="1"/>
    <col min="14342" max="14342" width="7.5703125" style="659" customWidth="1"/>
    <col min="14343" max="14343" width="10.140625" style="659" customWidth="1"/>
    <col min="14344" max="14344" width="13.28515625" style="659" customWidth="1"/>
    <col min="14345" max="14345" width="7.5703125" style="659" customWidth="1"/>
    <col min="14346" max="14346" width="14" style="659" customWidth="1"/>
    <col min="14347" max="14347" width="30.5703125" style="659" customWidth="1"/>
    <col min="14348" max="14348" width="20.42578125" style="659" bestFit="1" customWidth="1"/>
    <col min="14349" max="14349" width="33" style="659" customWidth="1"/>
    <col min="14350" max="14350" width="10.42578125" style="659" bestFit="1" customWidth="1"/>
    <col min="14351" max="14351" width="10.5703125" style="659" bestFit="1" customWidth="1"/>
    <col min="14352" max="14592" width="9.140625" style="659"/>
    <col min="14593" max="14593" width="5" style="659" customWidth="1"/>
    <col min="14594" max="14594" width="8.42578125" style="659" customWidth="1"/>
    <col min="14595" max="14595" width="8.7109375" style="659" customWidth="1"/>
    <col min="14596" max="14596" width="6.42578125" style="659" customWidth="1"/>
    <col min="14597" max="14597" width="7.140625" style="659" customWidth="1"/>
    <col min="14598" max="14598" width="7.5703125" style="659" customWidth="1"/>
    <col min="14599" max="14599" width="10.140625" style="659" customWidth="1"/>
    <col min="14600" max="14600" width="13.28515625" style="659" customWidth="1"/>
    <col min="14601" max="14601" width="7.5703125" style="659" customWidth="1"/>
    <col min="14602" max="14602" width="14" style="659" customWidth="1"/>
    <col min="14603" max="14603" width="30.5703125" style="659" customWidth="1"/>
    <col min="14604" max="14604" width="20.42578125" style="659" bestFit="1" customWidth="1"/>
    <col min="14605" max="14605" width="33" style="659" customWidth="1"/>
    <col min="14606" max="14606" width="10.42578125" style="659" bestFit="1" customWidth="1"/>
    <col min="14607" max="14607" width="10.5703125" style="659" bestFit="1" customWidth="1"/>
    <col min="14608" max="14848" width="9.140625" style="659"/>
    <col min="14849" max="14849" width="5" style="659" customWidth="1"/>
    <col min="14850" max="14850" width="8.42578125" style="659" customWidth="1"/>
    <col min="14851" max="14851" width="8.7109375" style="659" customWidth="1"/>
    <col min="14852" max="14852" width="6.42578125" style="659" customWidth="1"/>
    <col min="14853" max="14853" width="7.140625" style="659" customWidth="1"/>
    <col min="14854" max="14854" width="7.5703125" style="659" customWidth="1"/>
    <col min="14855" max="14855" width="10.140625" style="659" customWidth="1"/>
    <col min="14856" max="14856" width="13.28515625" style="659" customWidth="1"/>
    <col min="14857" max="14857" width="7.5703125" style="659" customWidth="1"/>
    <col min="14858" max="14858" width="14" style="659" customWidth="1"/>
    <col min="14859" max="14859" width="30.5703125" style="659" customWidth="1"/>
    <col min="14860" max="14860" width="20.42578125" style="659" bestFit="1" customWidth="1"/>
    <col min="14861" max="14861" width="33" style="659" customWidth="1"/>
    <col min="14862" max="14862" width="10.42578125" style="659" bestFit="1" customWidth="1"/>
    <col min="14863" max="14863" width="10.5703125" style="659" bestFit="1" customWidth="1"/>
    <col min="14864" max="15104" width="9.140625" style="659"/>
    <col min="15105" max="15105" width="5" style="659" customWidth="1"/>
    <col min="15106" max="15106" width="8.42578125" style="659" customWidth="1"/>
    <col min="15107" max="15107" width="8.7109375" style="659" customWidth="1"/>
    <col min="15108" max="15108" width="6.42578125" style="659" customWidth="1"/>
    <col min="15109" max="15109" width="7.140625" style="659" customWidth="1"/>
    <col min="15110" max="15110" width="7.5703125" style="659" customWidth="1"/>
    <col min="15111" max="15111" width="10.140625" style="659" customWidth="1"/>
    <col min="15112" max="15112" width="13.28515625" style="659" customWidth="1"/>
    <col min="15113" max="15113" width="7.5703125" style="659" customWidth="1"/>
    <col min="15114" max="15114" width="14" style="659" customWidth="1"/>
    <col min="15115" max="15115" width="30.5703125" style="659" customWidth="1"/>
    <col min="15116" max="15116" width="20.42578125" style="659" bestFit="1" customWidth="1"/>
    <col min="15117" max="15117" width="33" style="659" customWidth="1"/>
    <col min="15118" max="15118" width="10.42578125" style="659" bestFit="1" customWidth="1"/>
    <col min="15119" max="15119" width="10.5703125" style="659" bestFit="1" customWidth="1"/>
    <col min="15120" max="15360" width="9.140625" style="659"/>
    <col min="15361" max="15361" width="5" style="659" customWidth="1"/>
    <col min="15362" max="15362" width="8.42578125" style="659" customWidth="1"/>
    <col min="15363" max="15363" width="8.7109375" style="659" customWidth="1"/>
    <col min="15364" max="15364" width="6.42578125" style="659" customWidth="1"/>
    <col min="15365" max="15365" width="7.140625" style="659" customWidth="1"/>
    <col min="15366" max="15366" width="7.5703125" style="659" customWidth="1"/>
    <col min="15367" max="15367" width="10.140625" style="659" customWidth="1"/>
    <col min="15368" max="15368" width="13.28515625" style="659" customWidth="1"/>
    <col min="15369" max="15369" width="7.5703125" style="659" customWidth="1"/>
    <col min="15370" max="15370" width="14" style="659" customWidth="1"/>
    <col min="15371" max="15371" width="30.5703125" style="659" customWidth="1"/>
    <col min="15372" max="15372" width="20.42578125" style="659" bestFit="1" customWidth="1"/>
    <col min="15373" max="15373" width="33" style="659" customWidth="1"/>
    <col min="15374" max="15374" width="10.42578125" style="659" bestFit="1" customWidth="1"/>
    <col min="15375" max="15375" width="10.5703125" style="659" bestFit="1" customWidth="1"/>
    <col min="15376" max="15616" width="9.140625" style="659"/>
    <col min="15617" max="15617" width="5" style="659" customWidth="1"/>
    <col min="15618" max="15618" width="8.42578125" style="659" customWidth="1"/>
    <col min="15619" max="15619" width="8.7109375" style="659" customWidth="1"/>
    <col min="15620" max="15620" width="6.42578125" style="659" customWidth="1"/>
    <col min="15621" max="15621" width="7.140625" style="659" customWidth="1"/>
    <col min="15622" max="15622" width="7.5703125" style="659" customWidth="1"/>
    <col min="15623" max="15623" width="10.140625" style="659" customWidth="1"/>
    <col min="15624" max="15624" width="13.28515625" style="659" customWidth="1"/>
    <col min="15625" max="15625" width="7.5703125" style="659" customWidth="1"/>
    <col min="15626" max="15626" width="14" style="659" customWidth="1"/>
    <col min="15627" max="15627" width="30.5703125" style="659" customWidth="1"/>
    <col min="15628" max="15628" width="20.42578125" style="659" bestFit="1" customWidth="1"/>
    <col min="15629" max="15629" width="33" style="659" customWidth="1"/>
    <col min="15630" max="15630" width="10.42578125" style="659" bestFit="1" customWidth="1"/>
    <col min="15631" max="15631" width="10.5703125" style="659" bestFit="1" customWidth="1"/>
    <col min="15632" max="15872" width="9.140625" style="659"/>
    <col min="15873" max="15873" width="5" style="659" customWidth="1"/>
    <col min="15874" max="15874" width="8.42578125" style="659" customWidth="1"/>
    <col min="15875" max="15875" width="8.7109375" style="659" customWidth="1"/>
    <col min="15876" max="15876" width="6.42578125" style="659" customWidth="1"/>
    <col min="15877" max="15877" width="7.140625" style="659" customWidth="1"/>
    <col min="15878" max="15878" width="7.5703125" style="659" customWidth="1"/>
    <col min="15879" max="15879" width="10.140625" style="659" customWidth="1"/>
    <col min="15880" max="15880" width="13.28515625" style="659" customWidth="1"/>
    <col min="15881" max="15881" width="7.5703125" style="659" customWidth="1"/>
    <col min="15882" max="15882" width="14" style="659" customWidth="1"/>
    <col min="15883" max="15883" width="30.5703125" style="659" customWidth="1"/>
    <col min="15884" max="15884" width="20.42578125" style="659" bestFit="1" customWidth="1"/>
    <col min="15885" max="15885" width="33" style="659" customWidth="1"/>
    <col min="15886" max="15886" width="10.42578125" style="659" bestFit="1" customWidth="1"/>
    <col min="15887" max="15887" width="10.5703125" style="659" bestFit="1" customWidth="1"/>
    <col min="15888" max="16128" width="9.140625" style="659"/>
    <col min="16129" max="16129" width="5" style="659" customWidth="1"/>
    <col min="16130" max="16130" width="8.42578125" style="659" customWidth="1"/>
    <col min="16131" max="16131" width="8.7109375" style="659" customWidth="1"/>
    <col min="16132" max="16132" width="6.42578125" style="659" customWidth="1"/>
    <col min="16133" max="16133" width="7.140625" style="659" customWidth="1"/>
    <col min="16134" max="16134" width="7.5703125" style="659" customWidth="1"/>
    <col min="16135" max="16135" width="10.140625" style="659" customWidth="1"/>
    <col min="16136" max="16136" width="13.28515625" style="659" customWidth="1"/>
    <col min="16137" max="16137" width="7.5703125" style="659" customWidth="1"/>
    <col min="16138" max="16138" width="14" style="659" customWidth="1"/>
    <col min="16139" max="16139" width="30.5703125" style="659" customWidth="1"/>
    <col min="16140" max="16140" width="20.42578125" style="659" bestFit="1" customWidth="1"/>
    <col min="16141" max="16141" width="33" style="659" customWidth="1"/>
    <col min="16142" max="16142" width="10.42578125" style="659" bestFit="1" customWidth="1"/>
    <col min="16143" max="16143" width="10.5703125" style="659" bestFit="1" customWidth="1"/>
    <col min="16144" max="16384" width="9.140625" style="659"/>
  </cols>
  <sheetData>
    <row r="1" spans="1:21" ht="25.5" x14ac:dyDescent="0.25">
      <c r="K1" s="662">
        <v>68</v>
      </c>
    </row>
    <row r="2" spans="1:21" x14ac:dyDescent="0.25">
      <c r="A2" s="1696" t="s">
        <v>0</v>
      </c>
      <c r="B2" s="1696"/>
      <c r="C2" s="1696"/>
      <c r="D2" s="1696"/>
      <c r="E2" s="1696"/>
      <c r="F2" s="1696"/>
      <c r="G2" s="1696"/>
      <c r="H2" s="1697" t="s">
        <v>1</v>
      </c>
      <c r="I2" s="1697"/>
      <c r="J2" s="1697"/>
      <c r="K2" s="1697"/>
    </row>
    <row r="3" spans="1:21" x14ac:dyDescent="0.25">
      <c r="A3" s="1698" t="s">
        <v>2</v>
      </c>
      <c r="B3" s="1698"/>
      <c r="C3" s="1698"/>
      <c r="D3" s="1698"/>
      <c r="E3" s="1698"/>
      <c r="F3" s="1698"/>
      <c r="G3" s="1698"/>
      <c r="H3" s="1697" t="s">
        <v>3</v>
      </c>
      <c r="I3" s="1697"/>
      <c r="J3" s="1697"/>
      <c r="K3" s="1697"/>
    </row>
    <row r="5" spans="1:21" ht="15.75" x14ac:dyDescent="0.25">
      <c r="A5" s="664"/>
      <c r="B5" s="664"/>
      <c r="C5" s="665"/>
      <c r="D5" s="664"/>
      <c r="E5" s="664"/>
      <c r="F5" s="664"/>
      <c r="G5" s="664"/>
      <c r="H5" s="1437" t="s">
        <v>10359</v>
      </c>
      <c r="I5" s="1437"/>
      <c r="J5" s="1437"/>
      <c r="K5" s="1437"/>
    </row>
    <row r="6" spans="1:21" ht="19.5" customHeight="1" x14ac:dyDescent="0.25">
      <c r="A6" s="1695" t="s">
        <v>10360</v>
      </c>
      <c r="B6" s="1695"/>
      <c r="C6" s="1695"/>
      <c r="D6" s="1695"/>
      <c r="E6" s="1695"/>
      <c r="F6" s="1695"/>
      <c r="G6" s="1695"/>
      <c r="H6" s="1695"/>
      <c r="I6" s="1695"/>
      <c r="J6" s="1695"/>
      <c r="K6" s="1695"/>
      <c r="N6" s="666"/>
      <c r="O6" s="666"/>
    </row>
    <row r="7" spans="1:21" ht="46.5" customHeight="1" x14ac:dyDescent="0.25">
      <c r="A7" s="1702" t="s">
        <v>10255</v>
      </c>
      <c r="B7" s="1702"/>
      <c r="C7" s="1702"/>
      <c r="D7" s="1702"/>
      <c r="E7" s="1702"/>
      <c r="F7" s="1702"/>
      <c r="G7" s="1702"/>
      <c r="H7" s="1702"/>
      <c r="I7" s="1702"/>
      <c r="J7" s="1702"/>
      <c r="K7" s="1702"/>
      <c r="L7" s="667"/>
      <c r="M7" s="668"/>
      <c r="N7" s="669"/>
      <c r="O7" s="669"/>
      <c r="P7" s="670"/>
      <c r="Q7" s="670"/>
      <c r="R7" s="670"/>
      <c r="S7" s="670"/>
      <c r="T7" s="670"/>
      <c r="U7" s="670"/>
    </row>
    <row r="8" spans="1:21" ht="29.25" customHeight="1" x14ac:dyDescent="0.25">
      <c r="A8" s="665" t="s">
        <v>7</v>
      </c>
      <c r="B8" s="665"/>
      <c r="C8" s="665"/>
      <c r="E8" s="1703" t="s">
        <v>10397</v>
      </c>
      <c r="F8" s="1703"/>
      <c r="G8" s="1703"/>
      <c r="H8" s="1703"/>
      <c r="I8" s="1703"/>
      <c r="J8" s="1703"/>
      <c r="K8" s="1703"/>
      <c r="M8" s="671"/>
      <c r="N8" s="666"/>
      <c r="O8" s="666"/>
    </row>
    <row r="9" spans="1:21" ht="34.5" customHeight="1" x14ac:dyDescent="0.25">
      <c r="A9" s="1704" t="s">
        <v>9</v>
      </c>
      <c r="B9" s="1704"/>
      <c r="C9" s="1704"/>
      <c r="D9" s="1704"/>
      <c r="E9" s="1705" t="s">
        <v>10398</v>
      </c>
      <c r="F9" s="1705"/>
      <c r="G9" s="1705"/>
      <c r="H9" s="1705"/>
      <c r="I9" s="672"/>
      <c r="J9" s="672"/>
      <c r="K9" s="672"/>
      <c r="M9" s="671"/>
      <c r="N9" s="666"/>
      <c r="O9" s="666"/>
    </row>
    <row r="10" spans="1:21" ht="22.5" customHeight="1" x14ac:dyDescent="0.25">
      <c r="A10" s="1706" t="s">
        <v>11</v>
      </c>
      <c r="B10" s="1706"/>
      <c r="C10" s="673"/>
      <c r="E10" s="674" t="s">
        <v>10399</v>
      </c>
      <c r="F10" s="675"/>
      <c r="G10" s="674"/>
      <c r="H10" s="676"/>
      <c r="I10" s="675"/>
      <c r="J10" s="674"/>
      <c r="K10" s="677"/>
      <c r="M10" s="1707"/>
      <c r="N10" s="1707"/>
      <c r="O10" s="1707"/>
      <c r="P10" s="1707"/>
      <c r="Q10" s="1707"/>
      <c r="R10" s="1707"/>
      <c r="S10" s="1707"/>
    </row>
    <row r="11" spans="1:21" ht="22.5" x14ac:dyDescent="0.25">
      <c r="A11" s="673" t="s">
        <v>13</v>
      </c>
      <c r="B11" s="673"/>
      <c r="C11" s="673"/>
      <c r="E11" s="678" t="s">
        <v>10400</v>
      </c>
      <c r="F11" s="675"/>
      <c r="G11" s="674"/>
      <c r="H11" s="676"/>
      <c r="I11" s="675"/>
      <c r="J11" s="674"/>
      <c r="K11" s="677"/>
      <c r="M11" s="679"/>
      <c r="N11" s="679"/>
      <c r="O11" s="679"/>
      <c r="P11" s="679"/>
      <c r="Q11" s="679"/>
      <c r="R11" s="679"/>
      <c r="S11" s="679"/>
    </row>
    <row r="12" spans="1:21" ht="66.599999999999994" customHeight="1" x14ac:dyDescent="0.25">
      <c r="A12" s="673" t="s">
        <v>15</v>
      </c>
      <c r="B12" s="673"/>
      <c r="C12" s="673"/>
      <c r="E12" s="1709" t="s">
        <v>10401</v>
      </c>
      <c r="F12" s="1709"/>
      <c r="G12" s="1709"/>
      <c r="H12" s="1709"/>
      <c r="I12" s="1709"/>
      <c r="J12" s="1709"/>
      <c r="K12" s="1709"/>
      <c r="M12" s="679"/>
      <c r="N12" s="679"/>
      <c r="O12" s="679"/>
      <c r="P12" s="679"/>
      <c r="Q12" s="679"/>
      <c r="R12" s="679"/>
      <c r="S12" s="679"/>
    </row>
    <row r="13" spans="1:21" ht="22.5" customHeight="1" x14ac:dyDescent="0.25">
      <c r="A13" s="673" t="s">
        <v>17</v>
      </c>
      <c r="B13" s="673"/>
      <c r="C13" s="673"/>
      <c r="E13" s="680">
        <f>H26</f>
        <v>16122.3</v>
      </c>
      <c r="F13" s="673" t="s">
        <v>367</v>
      </c>
      <c r="G13" s="674"/>
      <c r="H13" s="676"/>
      <c r="I13" s="675"/>
      <c r="J13" s="674"/>
      <c r="K13" s="677"/>
      <c r="M13" s="679"/>
      <c r="N13" s="679"/>
      <c r="O13" s="679"/>
      <c r="P13" s="679"/>
      <c r="Q13" s="679"/>
      <c r="R13" s="679"/>
      <c r="S13" s="679"/>
    </row>
    <row r="14" spans="1:21" ht="22.5" customHeight="1" x14ac:dyDescent="0.25">
      <c r="A14" s="673" t="s">
        <v>19</v>
      </c>
      <c r="B14" s="673"/>
      <c r="C14" s="673"/>
      <c r="E14" s="674" t="s">
        <v>10402</v>
      </c>
      <c r="F14" s="675"/>
      <c r="G14" s="674"/>
      <c r="H14" s="676"/>
      <c r="I14" s="675"/>
      <c r="J14" s="674"/>
      <c r="K14" s="677"/>
      <c r="M14" s="679"/>
      <c r="N14" s="679"/>
      <c r="O14" s="679"/>
      <c r="P14" s="679"/>
      <c r="Q14" s="679"/>
      <c r="R14" s="679"/>
      <c r="S14" s="679"/>
    </row>
    <row r="15" spans="1:21" ht="303" customHeight="1" x14ac:dyDescent="0.25">
      <c r="A15" s="673" t="s">
        <v>21</v>
      </c>
      <c r="B15" s="673"/>
      <c r="C15" s="673"/>
      <c r="E15" s="1709" t="s">
        <v>10403</v>
      </c>
      <c r="F15" s="1710"/>
      <c r="G15" s="1710"/>
      <c r="H15" s="1710"/>
      <c r="I15" s="1710"/>
      <c r="J15" s="1710"/>
      <c r="K15" s="1710"/>
      <c r="M15" s="679"/>
      <c r="N15" s="679"/>
      <c r="O15" s="679"/>
      <c r="P15" s="679"/>
      <c r="Q15" s="679"/>
      <c r="R15" s="679"/>
      <c r="S15" s="679"/>
    </row>
    <row r="16" spans="1:21" s="681" customFormat="1" ht="19.5" customHeight="1" x14ac:dyDescent="0.25">
      <c r="A16" s="1711" t="s">
        <v>23</v>
      </c>
      <c r="B16" s="1711"/>
      <c r="C16" s="1711"/>
      <c r="D16" s="1711"/>
      <c r="E16" s="1711"/>
      <c r="F16" s="1711"/>
      <c r="G16" s="1711"/>
      <c r="H16" s="1711"/>
      <c r="I16" s="1711"/>
      <c r="J16" s="1711"/>
      <c r="K16" s="1711"/>
      <c r="N16" s="682"/>
      <c r="O16" s="682"/>
    </row>
    <row r="17" spans="1:19" ht="47.45" customHeight="1" x14ac:dyDescent="0.25">
      <c r="A17" s="1749" t="s">
        <v>10404</v>
      </c>
      <c r="B17" s="1750"/>
      <c r="C17" s="1750"/>
      <c r="D17" s="1750"/>
      <c r="E17" s="1750"/>
      <c r="F17" s="1750"/>
      <c r="G17" s="1750"/>
      <c r="H17" s="1750"/>
      <c r="I17" s="1750"/>
      <c r="J17" s="1750"/>
      <c r="K17" s="1751"/>
      <c r="M17" s="1699"/>
      <c r="N17" s="1699"/>
      <c r="O17" s="1699"/>
      <c r="P17" s="1699"/>
      <c r="Q17" s="1699"/>
      <c r="R17" s="1699"/>
      <c r="S17" s="1699"/>
    </row>
    <row r="18" spans="1:19" ht="61.5" customHeight="1" x14ac:dyDescent="0.25">
      <c r="A18" s="683" t="s">
        <v>25</v>
      </c>
      <c r="B18" s="683" t="s">
        <v>26</v>
      </c>
      <c r="C18" s="683" t="s">
        <v>27</v>
      </c>
      <c r="D18" s="684" t="s">
        <v>10361</v>
      </c>
      <c r="E18" s="684" t="s">
        <v>29</v>
      </c>
      <c r="F18" s="684" t="s">
        <v>30</v>
      </c>
      <c r="G18" s="684" t="s">
        <v>10362</v>
      </c>
      <c r="H18" s="685" t="s">
        <v>10363</v>
      </c>
      <c r="I18" s="686" t="s">
        <v>34</v>
      </c>
      <c r="J18" s="684" t="s">
        <v>10364</v>
      </c>
      <c r="K18" s="687" t="s">
        <v>10405</v>
      </c>
      <c r="M18" s="1699"/>
      <c r="N18" s="1699"/>
      <c r="O18" s="1699"/>
      <c r="P18" s="1699"/>
      <c r="Q18" s="1699"/>
      <c r="R18" s="1699"/>
      <c r="S18" s="1699"/>
    </row>
    <row r="19" spans="1:19" s="660" customFormat="1" ht="131.25" customHeight="1" x14ac:dyDescent="0.25">
      <c r="A19" s="777">
        <v>1</v>
      </c>
      <c r="B19" s="688">
        <v>49</v>
      </c>
      <c r="C19" s="778">
        <v>193</v>
      </c>
      <c r="D19" s="689" t="s">
        <v>18</v>
      </c>
      <c r="E19" s="688" t="s">
        <v>37</v>
      </c>
      <c r="F19" s="690">
        <v>1</v>
      </c>
      <c r="G19" s="691">
        <v>380000</v>
      </c>
      <c r="H19" s="692">
        <v>575.5</v>
      </c>
      <c r="I19" s="693">
        <v>1</v>
      </c>
      <c r="J19" s="694">
        <f t="shared" ref="J19:J25" si="0">ROUND(G19*H19*I19,)</f>
        <v>218690000</v>
      </c>
      <c r="K19" s="695" t="s">
        <v>10406</v>
      </c>
      <c r="L19" s="681"/>
      <c r="M19" s="1699"/>
      <c r="N19" s="1699"/>
      <c r="O19" s="1699"/>
      <c r="P19" s="1699"/>
      <c r="Q19" s="1699"/>
      <c r="R19" s="1699"/>
      <c r="S19" s="1699"/>
    </row>
    <row r="20" spans="1:19" s="660" customFormat="1" ht="131.25" customHeight="1" x14ac:dyDescent="0.25">
      <c r="A20" s="1733">
        <v>2</v>
      </c>
      <c r="B20" s="688">
        <v>51</v>
      </c>
      <c r="C20" s="778">
        <v>193</v>
      </c>
      <c r="D20" s="689" t="s">
        <v>18</v>
      </c>
      <c r="E20" s="688" t="s">
        <v>10365</v>
      </c>
      <c r="F20" s="690">
        <v>1</v>
      </c>
      <c r="G20" s="691">
        <v>250000</v>
      </c>
      <c r="H20" s="692">
        <v>1480.3</v>
      </c>
      <c r="I20" s="693">
        <v>1</v>
      </c>
      <c r="J20" s="694">
        <f t="shared" si="0"/>
        <v>370075000</v>
      </c>
      <c r="K20" s="695" t="s">
        <v>10406</v>
      </c>
      <c r="L20" s="681"/>
      <c r="M20" s="1699"/>
      <c r="N20" s="1699"/>
      <c r="O20" s="1699"/>
      <c r="P20" s="1699"/>
      <c r="Q20" s="1699"/>
      <c r="R20" s="1699"/>
      <c r="S20" s="1699"/>
    </row>
    <row r="21" spans="1:19" s="660" customFormat="1" ht="131.25" customHeight="1" x14ac:dyDescent="0.25">
      <c r="A21" s="1734"/>
      <c r="B21" s="688">
        <v>51</v>
      </c>
      <c r="C21" s="778">
        <v>193</v>
      </c>
      <c r="D21" s="689" t="s">
        <v>18</v>
      </c>
      <c r="E21" s="688" t="s">
        <v>37</v>
      </c>
      <c r="F21" s="690">
        <v>1</v>
      </c>
      <c r="G21" s="691">
        <v>380000</v>
      </c>
      <c r="H21" s="692">
        <f>9172.5-H20</f>
        <v>7692.2</v>
      </c>
      <c r="I21" s="693">
        <v>1</v>
      </c>
      <c r="J21" s="694">
        <f t="shared" si="0"/>
        <v>2923036000</v>
      </c>
      <c r="K21" s="695" t="s">
        <v>10406</v>
      </c>
      <c r="L21" s="681"/>
      <c r="M21" s="1699"/>
      <c r="N21" s="1699"/>
      <c r="O21" s="1699"/>
      <c r="P21" s="1699"/>
      <c r="Q21" s="1699"/>
      <c r="R21" s="1699"/>
      <c r="S21" s="1699"/>
    </row>
    <row r="22" spans="1:19" s="660" customFormat="1" ht="169.5" customHeight="1" x14ac:dyDescent="0.25">
      <c r="A22" s="1733">
        <v>3</v>
      </c>
      <c r="B22" s="688">
        <v>120</v>
      </c>
      <c r="C22" s="778">
        <v>180</v>
      </c>
      <c r="D22" s="689" t="s">
        <v>18</v>
      </c>
      <c r="E22" s="688" t="s">
        <v>10407</v>
      </c>
      <c r="F22" s="690">
        <v>1</v>
      </c>
      <c r="G22" s="691">
        <v>310000</v>
      </c>
      <c r="H22" s="692">
        <f>769.2-H23</f>
        <v>499.00000000000006</v>
      </c>
      <c r="I22" s="693">
        <v>1</v>
      </c>
      <c r="J22" s="694">
        <f t="shared" si="0"/>
        <v>154690000</v>
      </c>
      <c r="K22" s="695" t="s">
        <v>10408</v>
      </c>
      <c r="L22" s="681"/>
      <c r="M22" s="1699"/>
      <c r="N22" s="1699"/>
      <c r="O22" s="1699"/>
      <c r="P22" s="1699"/>
      <c r="Q22" s="1699"/>
      <c r="R22" s="1699"/>
      <c r="S22" s="1699"/>
    </row>
    <row r="23" spans="1:19" s="660" customFormat="1" ht="178.5" customHeight="1" x14ac:dyDescent="0.25">
      <c r="A23" s="1734"/>
      <c r="B23" s="688">
        <v>120</v>
      </c>
      <c r="C23" s="778">
        <v>180</v>
      </c>
      <c r="D23" s="689" t="s">
        <v>18</v>
      </c>
      <c r="E23" s="688" t="s">
        <v>10407</v>
      </c>
      <c r="F23" s="690">
        <v>1</v>
      </c>
      <c r="G23" s="691">
        <f>310000*80%</f>
        <v>248000</v>
      </c>
      <c r="H23" s="692">
        <v>270.2</v>
      </c>
      <c r="I23" s="693">
        <v>1</v>
      </c>
      <c r="J23" s="694">
        <f t="shared" si="0"/>
        <v>67009600</v>
      </c>
      <c r="K23" s="695" t="s">
        <v>10409</v>
      </c>
      <c r="L23" s="681"/>
      <c r="M23" s="1699"/>
      <c r="N23" s="1699"/>
      <c r="O23" s="1699"/>
      <c r="P23" s="1699"/>
      <c r="Q23" s="1699"/>
      <c r="R23" s="1699"/>
      <c r="S23" s="1699"/>
    </row>
    <row r="24" spans="1:19" s="660" customFormat="1" ht="151.5" customHeight="1" x14ac:dyDescent="0.25">
      <c r="A24" s="1733">
        <v>4</v>
      </c>
      <c r="B24" s="688">
        <v>69</v>
      </c>
      <c r="C24" s="778">
        <v>180</v>
      </c>
      <c r="D24" s="689" t="s">
        <v>18</v>
      </c>
      <c r="E24" s="688" t="s">
        <v>10365</v>
      </c>
      <c r="F24" s="690">
        <v>1</v>
      </c>
      <c r="G24" s="691">
        <v>250000</v>
      </c>
      <c r="H24" s="692">
        <f>5605.1-H25</f>
        <v>5418.3</v>
      </c>
      <c r="I24" s="693">
        <v>1</v>
      </c>
      <c r="J24" s="694">
        <f t="shared" si="0"/>
        <v>1354575000</v>
      </c>
      <c r="K24" s="695" t="s">
        <v>10408</v>
      </c>
      <c r="L24" s="681"/>
      <c r="M24" s="1699"/>
      <c r="N24" s="1699"/>
      <c r="O24" s="1699"/>
      <c r="P24" s="1699"/>
      <c r="Q24" s="1699"/>
      <c r="R24" s="1699"/>
      <c r="S24" s="1699"/>
    </row>
    <row r="25" spans="1:19" s="660" customFormat="1" ht="178.5" customHeight="1" x14ac:dyDescent="0.25">
      <c r="A25" s="1734"/>
      <c r="B25" s="688">
        <v>69</v>
      </c>
      <c r="C25" s="778">
        <v>180</v>
      </c>
      <c r="D25" s="689" t="s">
        <v>18</v>
      </c>
      <c r="E25" s="688" t="s">
        <v>10365</v>
      </c>
      <c r="F25" s="690">
        <v>1</v>
      </c>
      <c r="G25" s="691">
        <f>G24*80%</f>
        <v>200000</v>
      </c>
      <c r="H25" s="692">
        <v>186.8</v>
      </c>
      <c r="I25" s="693">
        <v>1</v>
      </c>
      <c r="J25" s="694">
        <f t="shared" si="0"/>
        <v>37360000</v>
      </c>
      <c r="K25" s="695" t="s">
        <v>10409</v>
      </c>
      <c r="L25" s="681"/>
      <c r="M25" s="1699"/>
      <c r="N25" s="1699"/>
      <c r="O25" s="1699"/>
      <c r="P25" s="1699"/>
      <c r="Q25" s="1699"/>
      <c r="R25" s="1699"/>
      <c r="S25" s="1699"/>
    </row>
    <row r="26" spans="1:19" ht="25.5" customHeight="1" x14ac:dyDescent="0.25">
      <c r="A26" s="1735" t="s">
        <v>39</v>
      </c>
      <c r="B26" s="1736"/>
      <c r="C26" s="1736"/>
      <c r="D26" s="1736"/>
      <c r="E26" s="1736"/>
      <c r="F26" s="1736"/>
      <c r="G26" s="1737"/>
      <c r="H26" s="779">
        <f>SUM(H19:H25)</f>
        <v>16122.3</v>
      </c>
      <c r="I26" s="698"/>
      <c r="J26" s="699">
        <f>SUM(J19:J25)</f>
        <v>5125435600</v>
      </c>
      <c r="K26" s="700"/>
      <c r="M26" s="1699"/>
      <c r="N26" s="1699"/>
      <c r="O26" s="1699"/>
      <c r="P26" s="1699"/>
      <c r="Q26" s="1699"/>
      <c r="R26" s="1699"/>
      <c r="S26" s="1699"/>
    </row>
    <row r="27" spans="1:19" ht="43.5" customHeight="1" x14ac:dyDescent="0.25">
      <c r="A27" s="1738" t="s">
        <v>10410</v>
      </c>
      <c r="B27" s="1739"/>
      <c r="C27" s="1739"/>
      <c r="D27" s="1739"/>
      <c r="E27" s="1739"/>
      <c r="F27" s="1739"/>
      <c r="G27" s="1739"/>
      <c r="H27" s="1739"/>
      <c r="I27" s="1739"/>
      <c r="J27" s="1740"/>
      <c r="K27" s="687" t="s">
        <v>41</v>
      </c>
    </row>
    <row r="28" spans="1:19" ht="52.5" customHeight="1" x14ac:dyDescent="0.25">
      <c r="A28" s="701">
        <v>1</v>
      </c>
      <c r="B28" s="780" t="s">
        <v>42</v>
      </c>
      <c r="C28" s="781"/>
      <c r="D28" s="782"/>
      <c r="E28" s="783"/>
      <c r="F28" s="783"/>
      <c r="G28" s="784"/>
      <c r="H28" s="1741" t="s">
        <v>10366</v>
      </c>
      <c r="I28" s="1742"/>
      <c r="J28" s="1742"/>
      <c r="K28" s="1743"/>
    </row>
    <row r="29" spans="1:19" ht="58.5" customHeight="1" x14ac:dyDescent="0.25">
      <c r="A29" s="705"/>
      <c r="B29" s="706" t="s">
        <v>26</v>
      </c>
      <c r="C29" s="707" t="s">
        <v>27</v>
      </c>
      <c r="D29" s="785" t="s">
        <v>10361</v>
      </c>
      <c r="E29" s="785" t="s">
        <v>29</v>
      </c>
      <c r="F29" s="785" t="s">
        <v>30</v>
      </c>
      <c r="G29" s="785" t="s">
        <v>31</v>
      </c>
      <c r="H29" s="786" t="s">
        <v>33</v>
      </c>
      <c r="I29" s="785" t="s">
        <v>44</v>
      </c>
      <c r="J29" s="785" t="s">
        <v>35</v>
      </c>
      <c r="K29" s="710" t="s">
        <v>41</v>
      </c>
      <c r="L29" s="711"/>
    </row>
    <row r="30" spans="1:19" ht="33.75" customHeight="1" x14ac:dyDescent="0.25">
      <c r="A30" s="712">
        <f t="shared" ref="A30:H36" si="1">A19</f>
        <v>1</v>
      </c>
      <c r="B30" s="712">
        <f t="shared" si="1"/>
        <v>49</v>
      </c>
      <c r="C30" s="712">
        <f t="shared" si="1"/>
        <v>193</v>
      </c>
      <c r="D30" s="712" t="str">
        <f t="shared" si="1"/>
        <v>m²</v>
      </c>
      <c r="E30" s="712" t="str">
        <f t="shared" si="1"/>
        <v>CLN</v>
      </c>
      <c r="F30" s="713">
        <f t="shared" si="1"/>
        <v>1</v>
      </c>
      <c r="G30" s="714">
        <f t="shared" si="1"/>
        <v>380000</v>
      </c>
      <c r="H30" s="715">
        <f t="shared" si="1"/>
        <v>575.5</v>
      </c>
      <c r="I30" s="688">
        <v>1.5</v>
      </c>
      <c r="J30" s="716">
        <f t="shared" ref="J30:J36" si="2">G30*H30*I30</f>
        <v>328035000</v>
      </c>
      <c r="K30" s="1744" t="s">
        <v>10367</v>
      </c>
      <c r="L30" s="711"/>
    </row>
    <row r="31" spans="1:19" ht="33.75" customHeight="1" x14ac:dyDescent="0.25">
      <c r="A31" s="1747">
        <f t="shared" si="1"/>
        <v>2</v>
      </c>
      <c r="B31" s="712">
        <f t="shared" si="1"/>
        <v>51</v>
      </c>
      <c r="C31" s="712">
        <f t="shared" si="1"/>
        <v>193</v>
      </c>
      <c r="D31" s="712" t="str">
        <f t="shared" si="1"/>
        <v>m²</v>
      </c>
      <c r="E31" s="712" t="str">
        <f t="shared" si="1"/>
        <v>RSX</v>
      </c>
      <c r="F31" s="713">
        <f t="shared" si="1"/>
        <v>1</v>
      </c>
      <c r="G31" s="714">
        <f t="shared" si="1"/>
        <v>250000</v>
      </c>
      <c r="H31" s="715">
        <f t="shared" si="1"/>
        <v>1480.3</v>
      </c>
      <c r="I31" s="688">
        <v>1.5</v>
      </c>
      <c r="J31" s="716">
        <f t="shared" si="2"/>
        <v>555112500</v>
      </c>
      <c r="K31" s="1745"/>
      <c r="L31" s="711"/>
    </row>
    <row r="32" spans="1:19" ht="45" customHeight="1" x14ac:dyDescent="0.25">
      <c r="A32" s="1748"/>
      <c r="B32" s="712">
        <f t="shared" si="1"/>
        <v>51</v>
      </c>
      <c r="C32" s="712">
        <f t="shared" si="1"/>
        <v>193</v>
      </c>
      <c r="D32" s="712" t="str">
        <f t="shared" si="1"/>
        <v>m²</v>
      </c>
      <c r="E32" s="712" t="str">
        <f t="shared" si="1"/>
        <v>CLN</v>
      </c>
      <c r="F32" s="713">
        <f t="shared" si="1"/>
        <v>1</v>
      </c>
      <c r="G32" s="714">
        <f t="shared" si="1"/>
        <v>380000</v>
      </c>
      <c r="H32" s="715">
        <f>H21-H45-H46-H48-H50-H52-H54-H57-H59-H63</f>
        <v>6785.6274999999987</v>
      </c>
      <c r="I32" s="688">
        <v>1.5</v>
      </c>
      <c r="J32" s="716">
        <f t="shared" si="2"/>
        <v>3867807674.999999</v>
      </c>
      <c r="K32" s="1745"/>
      <c r="L32" s="711"/>
    </row>
    <row r="33" spans="1:15" ht="33.75" customHeight="1" x14ac:dyDescent="0.25">
      <c r="A33" s="1747">
        <f>A22</f>
        <v>3</v>
      </c>
      <c r="B33" s="712">
        <f>B22</f>
        <v>120</v>
      </c>
      <c r="C33" s="712">
        <v>180</v>
      </c>
      <c r="D33" s="712" t="str">
        <f t="shared" si="1"/>
        <v>m²</v>
      </c>
      <c r="E33" s="712" t="str">
        <f t="shared" si="1"/>
        <v>BHK</v>
      </c>
      <c r="F33" s="713">
        <f t="shared" si="1"/>
        <v>1</v>
      </c>
      <c r="G33" s="714">
        <f t="shared" si="1"/>
        <v>310000</v>
      </c>
      <c r="H33" s="715">
        <f t="shared" si="1"/>
        <v>499.00000000000006</v>
      </c>
      <c r="I33" s="688">
        <v>1.5</v>
      </c>
      <c r="J33" s="716">
        <f t="shared" si="2"/>
        <v>232035000.00000006</v>
      </c>
      <c r="K33" s="1745"/>
      <c r="L33" s="711"/>
    </row>
    <row r="34" spans="1:15" ht="33.75" customHeight="1" x14ac:dyDescent="0.25">
      <c r="A34" s="1748"/>
      <c r="B34" s="712">
        <f>B23</f>
        <v>120</v>
      </c>
      <c r="C34" s="712">
        <v>180</v>
      </c>
      <c r="D34" s="712" t="str">
        <f t="shared" si="1"/>
        <v>m²</v>
      </c>
      <c r="E34" s="712" t="str">
        <f t="shared" si="1"/>
        <v>BHK</v>
      </c>
      <c r="F34" s="713">
        <f t="shared" si="1"/>
        <v>1</v>
      </c>
      <c r="G34" s="714">
        <f t="shared" si="1"/>
        <v>248000</v>
      </c>
      <c r="H34" s="715">
        <f t="shared" si="1"/>
        <v>270.2</v>
      </c>
      <c r="I34" s="688">
        <v>1.5</v>
      </c>
      <c r="J34" s="716">
        <f t="shared" si="2"/>
        <v>100514400</v>
      </c>
      <c r="K34" s="1745"/>
      <c r="L34" s="711"/>
    </row>
    <row r="35" spans="1:15" ht="33.75" customHeight="1" x14ac:dyDescent="0.25">
      <c r="A35" s="1747">
        <f>A24</f>
        <v>4</v>
      </c>
      <c r="B35" s="712">
        <f>B24</f>
        <v>69</v>
      </c>
      <c r="C35" s="712">
        <f>C24</f>
        <v>180</v>
      </c>
      <c r="D35" s="712" t="str">
        <f t="shared" si="1"/>
        <v>m²</v>
      </c>
      <c r="E35" s="712" t="str">
        <f t="shared" si="1"/>
        <v>RSX</v>
      </c>
      <c r="F35" s="713">
        <f t="shared" si="1"/>
        <v>1</v>
      </c>
      <c r="G35" s="714">
        <f t="shared" si="1"/>
        <v>250000</v>
      </c>
      <c r="H35" s="715">
        <f t="shared" si="1"/>
        <v>5418.3</v>
      </c>
      <c r="I35" s="688">
        <v>1.5</v>
      </c>
      <c r="J35" s="716">
        <f t="shared" si="2"/>
        <v>2031862500</v>
      </c>
      <c r="K35" s="1745"/>
      <c r="L35" s="711"/>
    </row>
    <row r="36" spans="1:15" ht="33.75" customHeight="1" x14ac:dyDescent="0.25">
      <c r="A36" s="1748"/>
      <c r="B36" s="712">
        <f>B25</f>
        <v>69</v>
      </c>
      <c r="C36" s="712">
        <f>C25</f>
        <v>180</v>
      </c>
      <c r="D36" s="712" t="str">
        <f t="shared" si="1"/>
        <v>m²</v>
      </c>
      <c r="E36" s="712" t="str">
        <f t="shared" si="1"/>
        <v>RSX</v>
      </c>
      <c r="F36" s="713">
        <f t="shared" si="1"/>
        <v>1</v>
      </c>
      <c r="G36" s="714">
        <f t="shared" si="1"/>
        <v>200000</v>
      </c>
      <c r="H36" s="715">
        <f t="shared" si="1"/>
        <v>186.8</v>
      </c>
      <c r="I36" s="688">
        <v>1.5</v>
      </c>
      <c r="J36" s="716">
        <f t="shared" si="2"/>
        <v>56040000</v>
      </c>
      <c r="K36" s="1746"/>
      <c r="L36" s="711"/>
    </row>
    <row r="37" spans="1:15" ht="30.75" customHeight="1" x14ac:dyDescent="0.25">
      <c r="A37" s="1761" t="s">
        <v>10368</v>
      </c>
      <c r="B37" s="1762"/>
      <c r="C37" s="1762"/>
      <c r="D37" s="1762"/>
      <c r="E37" s="1762"/>
      <c r="F37" s="1762"/>
      <c r="G37" s="1762"/>
      <c r="H37" s="697">
        <f>SUM(H30:H36)</f>
        <v>15215.727499999997</v>
      </c>
      <c r="I37" s="787"/>
      <c r="J37" s="718">
        <f>SUM(J30:J36)</f>
        <v>7171407074.999999</v>
      </c>
      <c r="K37" s="788"/>
      <c r="L37" s="789">
        <f>H26-H37</f>
        <v>906.57250000000204</v>
      </c>
    </row>
    <row r="38" spans="1:15" s="720" customFormat="1" ht="54" customHeight="1" x14ac:dyDescent="0.25">
      <c r="A38" s="790">
        <v>2</v>
      </c>
      <c r="B38" s="1763" t="s">
        <v>10369</v>
      </c>
      <c r="C38" s="1764"/>
      <c r="D38" s="1764"/>
      <c r="E38" s="1764"/>
      <c r="F38" s="1764"/>
      <c r="G38" s="1765"/>
      <c r="H38" s="1766" t="s">
        <v>10370</v>
      </c>
      <c r="I38" s="1767"/>
      <c r="J38" s="1767"/>
      <c r="K38" s="1768"/>
      <c r="L38" s="719"/>
      <c r="N38" s="721"/>
      <c r="O38" s="721"/>
    </row>
    <row r="39" spans="1:15" s="660" customFormat="1" ht="85.5" customHeight="1" x14ac:dyDescent="0.25">
      <c r="A39" s="712"/>
      <c r="B39" s="1719" t="s">
        <v>10371</v>
      </c>
      <c r="C39" s="1719"/>
      <c r="D39" s="708" t="s">
        <v>50</v>
      </c>
      <c r="E39" s="708" t="s">
        <v>51</v>
      </c>
      <c r="F39" s="708" t="s">
        <v>52</v>
      </c>
      <c r="G39" s="708" t="s">
        <v>53</v>
      </c>
      <c r="H39" s="722" t="s">
        <v>54</v>
      </c>
      <c r="I39" s="708" t="s">
        <v>44</v>
      </c>
      <c r="J39" s="723" t="s">
        <v>35</v>
      </c>
      <c r="K39" s="724" t="s">
        <v>41</v>
      </c>
      <c r="L39" s="664"/>
      <c r="N39" s="725"/>
      <c r="O39" s="725"/>
    </row>
    <row r="40" spans="1:15" ht="34.5" customHeight="1" x14ac:dyDescent="0.25">
      <c r="A40" s="712"/>
      <c r="B40" s="1708" t="s">
        <v>10372</v>
      </c>
      <c r="C40" s="1708"/>
      <c r="D40" s="712"/>
      <c r="E40" s="712" t="s">
        <v>56</v>
      </c>
      <c r="F40" s="712">
        <v>6</v>
      </c>
      <c r="G40" s="726">
        <f>20000*30</f>
        <v>600000</v>
      </c>
      <c r="H40" s="712">
        <v>1</v>
      </c>
      <c r="I40" s="740">
        <v>0.5</v>
      </c>
      <c r="J40" s="728">
        <f>F40*G40*H40*I40</f>
        <v>1800000</v>
      </c>
      <c r="K40" s="791"/>
      <c r="L40" s="665"/>
      <c r="N40" s="666"/>
      <c r="O40" s="666"/>
    </row>
    <row r="41" spans="1:15" ht="30.75" customHeight="1" x14ac:dyDescent="0.25">
      <c r="A41" s="1761" t="s">
        <v>10373</v>
      </c>
      <c r="B41" s="1762"/>
      <c r="C41" s="1762"/>
      <c r="D41" s="1762"/>
      <c r="E41" s="1762"/>
      <c r="F41" s="1762"/>
      <c r="G41" s="1762"/>
      <c r="H41" s="1762"/>
      <c r="I41" s="1769"/>
      <c r="J41" s="718">
        <f>J37+J40</f>
        <v>7173207074.999999</v>
      </c>
      <c r="K41" s="792"/>
      <c r="L41" s="665"/>
    </row>
    <row r="42" spans="1:15" ht="21" customHeight="1" x14ac:dyDescent="0.25">
      <c r="A42" s="1752" t="s">
        <v>10411</v>
      </c>
      <c r="B42" s="1753"/>
      <c r="C42" s="1753"/>
      <c r="D42" s="1753"/>
      <c r="E42" s="1753"/>
      <c r="F42" s="1753"/>
      <c r="G42" s="1753"/>
      <c r="H42" s="1753"/>
      <c r="I42" s="1753"/>
      <c r="J42" s="1753"/>
      <c r="K42" s="1754"/>
    </row>
    <row r="43" spans="1:15" ht="56.25" customHeight="1" x14ac:dyDescent="0.25">
      <c r="A43" s="683" t="s">
        <v>25</v>
      </c>
      <c r="B43" s="1755" t="s">
        <v>58</v>
      </c>
      <c r="C43" s="1756"/>
      <c r="D43" s="1756"/>
      <c r="E43" s="1757"/>
      <c r="F43" s="684" t="s">
        <v>60</v>
      </c>
      <c r="G43" s="683" t="s">
        <v>31</v>
      </c>
      <c r="H43" s="685" t="s">
        <v>61</v>
      </c>
      <c r="I43" s="686" t="s">
        <v>34</v>
      </c>
      <c r="J43" s="683" t="s">
        <v>35</v>
      </c>
      <c r="K43" s="710" t="s">
        <v>41</v>
      </c>
    </row>
    <row r="44" spans="1:15" s="745" customFormat="1" ht="30" customHeight="1" x14ac:dyDescent="0.25">
      <c r="A44" s="793"/>
      <c r="B44" s="1752" t="s">
        <v>10412</v>
      </c>
      <c r="C44" s="1753"/>
      <c r="D44" s="1753"/>
      <c r="E44" s="1754"/>
      <c r="F44" s="794"/>
      <c r="G44" s="741"/>
      <c r="H44" s="795"/>
      <c r="I44" s="796"/>
      <c r="J44" s="737"/>
      <c r="K44" s="794"/>
      <c r="O44" s="797"/>
    </row>
    <row r="45" spans="1:15" ht="43.5" customHeight="1" x14ac:dyDescent="0.25">
      <c r="A45" s="798">
        <v>1</v>
      </c>
      <c r="B45" s="1758" t="str">
        <f>'vật kiến trúc 2026'!B422</f>
        <v>Nhà 01 tầng kết cấu loại 2</v>
      </c>
      <c r="C45" s="1759"/>
      <c r="D45" s="1759"/>
      <c r="E45" s="1760"/>
      <c r="F45" s="735" t="str">
        <f>VLOOKUP(B45,'vật kiến trúc 2026'!$B$3:$D$443,2,0)</f>
        <v>đồng/m2
 sàn</v>
      </c>
      <c r="G45" s="733">
        <f>VLOOKUP(B45,'vật kiến trúc 2026'!B28:$D$443,3,0)</f>
        <v>3925000</v>
      </c>
      <c r="H45" s="799">
        <f>5*5+9.05*6</f>
        <v>79.300000000000011</v>
      </c>
      <c r="I45" s="734">
        <v>1</v>
      </c>
      <c r="J45" s="694">
        <f t="shared" ref="J45:J69" si="3">ROUND(G45*H45*I45,)</f>
        <v>311252500</v>
      </c>
      <c r="K45" s="735">
        <f>VLOOKUP(B45,'vật kiến trúc 2026'!B29:$L$443,4,0)</f>
        <v>0</v>
      </c>
    </row>
    <row r="46" spans="1:15" ht="42.75" customHeight="1" x14ac:dyDescent="0.25">
      <c r="A46" s="798">
        <v>2</v>
      </c>
      <c r="B46" s="1758" t="str">
        <f>'vật kiến trúc 2026'!B425</f>
        <v>Nhà 01 tầng kết cấu loại 4 (bếp)</v>
      </c>
      <c r="C46" s="1759"/>
      <c r="D46" s="1759"/>
      <c r="E46" s="1760"/>
      <c r="F46" s="735" t="str">
        <f>VLOOKUP(B46,'vật kiến trúc 2026'!$B$3:$D$548,2,0)</f>
        <v>đồng/m2
 sàn</v>
      </c>
      <c r="G46" s="733">
        <f>VLOOKUP(B46,'vật kiến trúc 2026'!B30:$D$548,3,0)</f>
        <v>3054000</v>
      </c>
      <c r="H46" s="800">
        <f>4.15*9.1</f>
        <v>37.765000000000001</v>
      </c>
      <c r="I46" s="734">
        <v>1</v>
      </c>
      <c r="J46" s="694">
        <f t="shared" si="3"/>
        <v>115334310</v>
      </c>
      <c r="K46" s="735">
        <f>VLOOKUP(B46,'vật kiến trúc 2026'!B31:$L$548,4,0)</f>
        <v>0</v>
      </c>
    </row>
    <row r="47" spans="1:15" ht="109.5" customHeight="1" x14ac:dyDescent="0.25">
      <c r="A47" s="798">
        <v>3</v>
      </c>
      <c r="B47" s="1758" t="str">
        <f>'vật kiến trúc 2026'!B451</f>
        <v>Ống nhựa PVC D90</v>
      </c>
      <c r="C47" s="1759"/>
      <c r="D47" s="1759"/>
      <c r="E47" s="1760"/>
      <c r="F47" s="732" t="str">
        <f>VLOOKUP(B47,'vật kiến trúc 2026'!$B$3:$D$549,2,0)</f>
        <v>m</v>
      </c>
      <c r="G47" s="733">
        <f>VLOOKUP(B47,'vật kiến trúc 2026'!B5:$D$549,3,0)</f>
        <v>55900</v>
      </c>
      <c r="H47" s="801">
        <v>152</v>
      </c>
      <c r="I47" s="734">
        <v>1</v>
      </c>
      <c r="J47" s="694">
        <f t="shared" si="3"/>
        <v>8496800</v>
      </c>
      <c r="K47" s="735" t="str">
        <f>VLOOKUP(B47,'vật kiến trúc 2026'!B5:$L$549,4,0)</f>
        <v>áp Ống nhựa uPVC D90x2.9mm
(934) Phụ lục 2- BÁO GIÁ VẬT LIỆU XÂY DỰNG TRÊN ĐỊA BÀN TỈNH ĐỒNG NAI THÁNG 1, THÁNG 2 NĂM 2026</v>
      </c>
    </row>
    <row r="48" spans="1:15" ht="42.75" customHeight="1" x14ac:dyDescent="0.25">
      <c r="A48" s="798">
        <v>4</v>
      </c>
      <c r="B48" s="1758" t="str">
        <f>'vật kiến trúc 2026'!B434</f>
        <v>Nhà (kho)</v>
      </c>
      <c r="C48" s="1759"/>
      <c r="D48" s="1759"/>
      <c r="E48" s="1760" t="s">
        <v>10413</v>
      </c>
      <c r="F48" s="735" t="str">
        <f>VLOOKUP(B48,'vật kiến trúc 2026'!$B$3:$D$548,2,0)</f>
        <v>m2</v>
      </c>
      <c r="G48" s="733">
        <f>VLOOKUP(B48,'vật kiến trúc 2026'!B32:$D$548,3,0)</f>
        <v>576000</v>
      </c>
      <c r="H48" s="800">
        <f>2.75*3.5</f>
        <v>9.625</v>
      </c>
      <c r="I48" s="734">
        <v>1</v>
      </c>
      <c r="J48" s="694">
        <f t="shared" si="3"/>
        <v>5544000</v>
      </c>
      <c r="K48" s="735" t="s">
        <v>10413</v>
      </c>
    </row>
    <row r="49" spans="1:11" ht="41.45" customHeight="1" x14ac:dyDescent="0.25">
      <c r="A49" s="798">
        <v>5</v>
      </c>
      <c r="B49" s="1758" t="str">
        <f>'vật kiến trúc 2026'!B93</f>
        <v>Mái che: mái tôn, khung cột sắt</v>
      </c>
      <c r="C49" s="1759"/>
      <c r="D49" s="1759"/>
      <c r="E49" s="1760"/>
      <c r="F49" s="732" t="str">
        <f>VLOOKUP(B49,'vật kiến trúc 2026'!$B$3:$D$549,2,0)</f>
        <v>m2</v>
      </c>
      <c r="G49" s="733">
        <f>VLOOKUP(B49,'vật kiến trúc 2026'!B7:$D$549,3,0)</f>
        <v>720000</v>
      </c>
      <c r="H49" s="801">
        <f>4*2.3+5.2*2.5+2.4*5</f>
        <v>34.200000000000003</v>
      </c>
      <c r="I49" s="734">
        <v>1</v>
      </c>
      <c r="J49" s="694">
        <f t="shared" si="3"/>
        <v>24624000</v>
      </c>
      <c r="K49" s="735">
        <f>VLOOKUP(B49,'vật kiến trúc 2026'!B7:$L$549,4,0)</f>
        <v>0</v>
      </c>
    </row>
    <row r="50" spans="1:11" ht="40.15" customHeight="1" x14ac:dyDescent="0.25">
      <c r="A50" s="798">
        <v>6</v>
      </c>
      <c r="B50" s="1758" t="str">
        <f>'vật kiến trúc 2026'!B76</f>
        <v>Nền lát gạch ceramic</v>
      </c>
      <c r="C50" s="1759"/>
      <c r="D50" s="1759"/>
      <c r="E50" s="1760"/>
      <c r="F50" s="732" t="str">
        <f>VLOOKUP(B50,'vật kiến trúc 2026'!$B$3:$D$549,2,0)</f>
        <v>m2</v>
      </c>
      <c r="G50" s="733">
        <f>VLOOKUP(B50,'vật kiến trúc 2026'!B8:$D$549,3,0)</f>
        <v>202000</v>
      </c>
      <c r="H50" s="801">
        <f>4*2.3+5*2.2</f>
        <v>20.2</v>
      </c>
      <c r="I50" s="734">
        <v>1</v>
      </c>
      <c r="J50" s="694">
        <f t="shared" si="3"/>
        <v>4080400</v>
      </c>
      <c r="K50" s="735">
        <f>VLOOKUP(B50,'vật kiến trúc 2026'!B8:$L$549,4,0)</f>
        <v>0</v>
      </c>
    </row>
    <row r="51" spans="1:11" ht="30.6" customHeight="1" x14ac:dyDescent="0.25">
      <c r="A51" s="798">
        <v>7</v>
      </c>
      <c r="B51" s="1758" t="str">
        <f>'vật kiến trúc 2026'!B43</f>
        <v>Bể nước xây gạch, xây nổi, lát đáy, không nắp đậy</v>
      </c>
      <c r="C51" s="1759"/>
      <c r="D51" s="1759"/>
      <c r="E51" s="1760"/>
      <c r="F51" s="732" t="str">
        <f>VLOOKUP(B51,'vật kiến trúc 2026'!$B$3:$D$549,2,0)</f>
        <v>m3</v>
      </c>
      <c r="G51" s="733">
        <f>VLOOKUP(B51,'vật kiến trúc 2026'!B9:$D$549,3,0)</f>
        <v>553000</v>
      </c>
      <c r="H51" s="802">
        <f>0.7*0.2*2.95+2.05*0.7*6.3</f>
        <v>9.4534999999999982</v>
      </c>
      <c r="I51" s="734">
        <v>1</v>
      </c>
      <c r="J51" s="694">
        <f t="shared" si="3"/>
        <v>5227786</v>
      </c>
      <c r="K51" s="735">
        <f>VLOOKUP(B51,'vật kiến trúc 2026'!B9:$L$549,4,0)</f>
        <v>0</v>
      </c>
    </row>
    <row r="52" spans="1:11" ht="52.9" customHeight="1" x14ac:dyDescent="0.25">
      <c r="A52" s="798">
        <v>8</v>
      </c>
      <c r="B52" s="1758" t="str">
        <f>'vật kiến trúc 2026'!B321</f>
        <v>Chuồng heo Xây cao 1m, nền bê tông kiên cố, lợp ngói hoặc tole fibro ciment</v>
      </c>
      <c r="C52" s="1759"/>
      <c r="D52" s="1759"/>
      <c r="E52" s="1760"/>
      <c r="F52" s="735" t="str">
        <f>VLOOKUP(B52,'vật kiến trúc 2026'!$B$3:$D$549,2,0)</f>
        <v>m2</v>
      </c>
      <c r="G52" s="733">
        <f>VLOOKUP(B52,'vật kiến trúc 2026'!B12:$D$549,3,0)</f>
        <v>961000</v>
      </c>
      <c r="H52" s="802">
        <f>2.75*7.65</f>
        <v>21.037500000000001</v>
      </c>
      <c r="I52" s="734">
        <v>1</v>
      </c>
      <c r="J52" s="694">
        <f t="shared" si="3"/>
        <v>20217038</v>
      </c>
      <c r="K52" s="735">
        <f>VLOOKUP(B52,'vật kiến trúc 2026'!B12:$L$549,4,0)</f>
        <v>0</v>
      </c>
    </row>
    <row r="53" spans="1:11" ht="30" customHeight="1" x14ac:dyDescent="0.25">
      <c r="A53" s="712">
        <v>9</v>
      </c>
      <c r="B53" s="1758" t="str">
        <f>'vật kiến trúc 2026'!B109</f>
        <v>Mái che: mái tôn, khung cột gỗ</v>
      </c>
      <c r="C53" s="1759"/>
      <c r="D53" s="1759"/>
      <c r="E53" s="1760"/>
      <c r="F53" s="735" t="str">
        <f>VLOOKUP(B53,'vật kiến trúc 2026'!$B$3:$D$549,2,0)</f>
        <v>m2</v>
      </c>
      <c r="G53" s="733">
        <f>VLOOKUP(B53,'vật kiến trúc 2026'!B20:$D$549,3,0)</f>
        <v>259000</v>
      </c>
      <c r="H53" s="802">
        <f>1.8*7.65+1*7.65</f>
        <v>21.42</v>
      </c>
      <c r="I53" s="734">
        <v>1</v>
      </c>
      <c r="J53" s="694">
        <f t="shared" si="3"/>
        <v>5547780</v>
      </c>
      <c r="K53" s="735"/>
    </row>
    <row r="54" spans="1:11" ht="30" customHeight="1" x14ac:dyDescent="0.25">
      <c r="A54" s="798">
        <v>10</v>
      </c>
      <c r="B54" s="1758" t="str">
        <f>'vật kiến trúc 2026'!B66</f>
        <v>Nền xi măng dày 5cm</v>
      </c>
      <c r="C54" s="1759"/>
      <c r="D54" s="1759"/>
      <c r="E54" s="1760"/>
      <c r="F54" s="735" t="str">
        <f>VLOOKUP(B54,'vật kiến trúc 2026'!$B$3:$D$549,2,0)</f>
        <v>m2</v>
      </c>
      <c r="G54" s="733">
        <f>VLOOKUP(B54,'vật kiến trúc 2026'!B22:$D$549,3,0)</f>
        <v>80000</v>
      </c>
      <c r="H54" s="802">
        <f>1*7.65+1*4.9+1.3*7.65+0.9*5.9+8.7*10.8+4*9.7+3.8*9.6+8.6*12.5+2.3*3.3+6.8*9.8+13.9*17.5+12*7.6</f>
        <v>713.22499999999991</v>
      </c>
      <c r="I54" s="734">
        <v>1</v>
      </c>
      <c r="J54" s="694">
        <f t="shared" si="3"/>
        <v>57058000</v>
      </c>
      <c r="K54" s="735">
        <f>VLOOKUP(B54,'vật kiến trúc 2026'!B22:$L$549,4,0)</f>
        <v>0</v>
      </c>
    </row>
    <row r="55" spans="1:11" ht="47.45" customHeight="1" x14ac:dyDescent="0.25">
      <c r="A55" s="798">
        <v>11</v>
      </c>
      <c r="B55" s="1758" t="str">
        <f>'vật kiến trúc 2026'!B134</f>
        <v>Tường rào xây gạch hoặc xây gạch có khung lưới B40 (có tô, trát)</v>
      </c>
      <c r="C55" s="1759"/>
      <c r="D55" s="1759"/>
      <c r="E55" s="1760"/>
      <c r="F55" s="735" t="str">
        <f>VLOOKUP(B55,'vật kiến trúc 2026'!$B$3:$D$549,2,0)</f>
        <v>đồng/m2</v>
      </c>
      <c r="G55" s="733">
        <f>VLOOKUP(B55,'vật kiến trúc 2026'!B23:$D$549,3,0)</f>
        <v>382000</v>
      </c>
      <c r="H55" s="802">
        <f>1.4*4.6*2</f>
        <v>12.879999999999999</v>
      </c>
      <c r="I55" s="734">
        <v>1</v>
      </c>
      <c r="J55" s="694">
        <f t="shared" si="3"/>
        <v>4920160</v>
      </c>
      <c r="K55" s="735">
        <f>VLOOKUP(B55,'vật kiến trúc 2026'!B23:$L$549,4,0)</f>
        <v>0</v>
      </c>
    </row>
    <row r="56" spans="1:11" ht="42.6" customHeight="1" x14ac:dyDescent="0.25">
      <c r="A56" s="798">
        <v>12</v>
      </c>
      <c r="B56" s="1758" t="str">
        <f>'vật kiến trúc 2026'!B59</f>
        <v>Hầm chứa xây gạch, không lát đáy</v>
      </c>
      <c r="C56" s="1759"/>
      <c r="D56" s="1759"/>
      <c r="E56" s="1760"/>
      <c r="F56" s="735" t="str">
        <f>VLOOKUP(B56,'vật kiến trúc 2026'!$B$3:$D$549,2,0)</f>
        <v>m3</v>
      </c>
      <c r="G56" s="733">
        <f>VLOOKUP(B56,'vật kiến trúc 2026'!B24:$D$549,3,0)</f>
        <v>576000</v>
      </c>
      <c r="H56" s="803">
        <f>0.7*1.85*1.17+0.6*1*4.7+0.5*2.4*3.2+(3.14*3.03/2*3.03/2*1)</f>
        <v>15.382156499999997</v>
      </c>
      <c r="I56" s="734">
        <v>1</v>
      </c>
      <c r="J56" s="694">
        <f t="shared" si="3"/>
        <v>8860122</v>
      </c>
      <c r="K56" s="735" t="str">
        <f>VLOOKUP(B56,'vật kiến trúc 2026'!B24:$L$549,4,0)</f>
        <v>áp bằng Hồ chứa (hố phân, hầm cầu...) xây gạch, lát đáy</v>
      </c>
    </row>
    <row r="57" spans="1:11" ht="42.6" customHeight="1" x14ac:dyDescent="0.25">
      <c r="A57" s="798">
        <v>13</v>
      </c>
      <c r="B57" s="1758" t="str">
        <f>'vật kiến trúc 2026'!B340</f>
        <v>Chuồng dê: mái tôn, khung gỗ, vách lưới B40, sàn gỗ, nền xi măng</v>
      </c>
      <c r="C57" s="1759"/>
      <c r="D57" s="1759"/>
      <c r="E57" s="1760"/>
      <c r="F57" s="735" t="str">
        <f>VLOOKUP(B57,'vật kiến trúc 2026'!$B$3:$D$549,2,0)</f>
        <v>m2</v>
      </c>
      <c r="G57" s="733">
        <f>VLOOKUP(B57,'vật kiến trúc 2026'!B25:$D$549,3,0)</f>
        <v>598000</v>
      </c>
      <c r="H57" s="804">
        <f>5.9*2.4</f>
        <v>14.16</v>
      </c>
      <c r="I57" s="734">
        <v>1</v>
      </c>
      <c r="J57" s="694">
        <f t="shared" si="3"/>
        <v>8467680</v>
      </c>
      <c r="K57" s="735" t="str">
        <f>VLOOKUP(B57,'vật kiến trúc 2026'!B25:$L$549,4,0)</f>
        <v>áp bằng chuồng heo, chuồng bò, gà, vịt ... bán kiên cố</v>
      </c>
    </row>
    <row r="58" spans="1:11" ht="42.6" customHeight="1" x14ac:dyDescent="0.25">
      <c r="A58" s="798">
        <v>14</v>
      </c>
      <c r="B58" s="1758" t="str">
        <f>B53</f>
        <v>Mái che: mái tôn, khung cột gỗ</v>
      </c>
      <c r="C58" s="1759"/>
      <c r="D58" s="1759"/>
      <c r="E58" s="1760"/>
      <c r="F58" s="735" t="str">
        <f>VLOOKUP(B58,'vật kiến trúc 2026'!$B$3:$D$549,2,0)</f>
        <v>m2</v>
      </c>
      <c r="G58" s="733">
        <f>VLOOKUP(B58,'vật kiến trúc 2026'!B26:$D$549,3,0)</f>
        <v>259000</v>
      </c>
      <c r="H58" s="804">
        <f>0.5*5.9+1.2*5.9</f>
        <v>10.030000000000001</v>
      </c>
      <c r="I58" s="734">
        <v>1</v>
      </c>
      <c r="J58" s="694">
        <f t="shared" si="3"/>
        <v>2597770</v>
      </c>
      <c r="K58" s="735">
        <f>VLOOKUP(B58,'vật kiến trúc 2026'!B26:$L$549,4,0)</f>
        <v>0</v>
      </c>
    </row>
    <row r="59" spans="1:11" ht="42.6" customHeight="1" x14ac:dyDescent="0.25">
      <c r="A59" s="798">
        <v>15</v>
      </c>
      <c r="B59" s="1758" t="str">
        <f>'vật kiến trúc 2026'!B427</f>
        <v>Nhà bán kiên cố</v>
      </c>
      <c r="C59" s="1759"/>
      <c r="D59" s="1759"/>
      <c r="E59" s="1760"/>
      <c r="F59" s="735" t="str">
        <f>VLOOKUP(B59,'vật kiến trúc 2026'!$B$3:$D$549,2,0)</f>
        <v>đồng/m2
 sàn</v>
      </c>
      <c r="G59" s="733">
        <f>VLOOKUP(B59,'vật kiến trúc 2026'!B27:$D$549,3,0)</f>
        <v>1854000</v>
      </c>
      <c r="H59" s="805">
        <f>2.25*2.5</f>
        <v>5.625</v>
      </c>
      <c r="I59" s="734">
        <v>1</v>
      </c>
      <c r="J59" s="694">
        <f t="shared" si="3"/>
        <v>10428750</v>
      </c>
      <c r="K59" s="735">
        <f>VLOOKUP(B59,'vật kiến trúc 2026'!B27:$L$549,4,0)</f>
        <v>0</v>
      </c>
    </row>
    <row r="60" spans="1:11" ht="42.6" customHeight="1" x14ac:dyDescent="0.25">
      <c r="A60" s="798">
        <v>16</v>
      </c>
      <c r="B60" s="1758" t="s">
        <v>10160</v>
      </c>
      <c r="C60" s="1759"/>
      <c r="D60" s="1759"/>
      <c r="E60" s="1760"/>
      <c r="F60" s="735" t="str">
        <f>VLOOKUP(B60,'vật kiến trúc 2026'!$B$3:$D$549,2,0)</f>
        <v>đồng/cái</v>
      </c>
      <c r="G60" s="733">
        <f>VLOOKUP(B60,'vật kiến trúc 2026'!B28:$D$549,3,0)</f>
        <v>950000</v>
      </c>
      <c r="H60" s="765">
        <v>1</v>
      </c>
      <c r="I60" s="734">
        <v>1</v>
      </c>
      <c r="J60" s="694">
        <f t="shared" si="3"/>
        <v>950000</v>
      </c>
      <c r="K60" s="735">
        <f>VLOOKUP(B60,'vật kiến trúc 2026'!B28:$L$549,4,0)</f>
        <v>0</v>
      </c>
    </row>
    <row r="61" spans="1:11" ht="82.9" customHeight="1" x14ac:dyDescent="0.25">
      <c r="A61" s="1726">
        <v>15</v>
      </c>
      <c r="B61" s="1758" t="str">
        <f>'vật kiến trúc 2026'!B406</f>
        <v>Mức bồi thường, hỗ trợ chi phí di dời, xây dựng mới mồ mả trong trường hợp tự thu xếp việc di chuyển mồ mả ngoài khu vực được bố trí trong nghĩa trang theo quy hoạch Mộ đá ong hoặc mộ xây đơn giản</v>
      </c>
      <c r="C61" s="1759"/>
      <c r="D61" s="1759"/>
      <c r="E61" s="1760"/>
      <c r="F61" s="735" t="str">
        <f>VLOOKUP(B61,'vật kiến trúc 2026'!$B$3:$D$549,2,0)</f>
        <v>đồng/mộ</v>
      </c>
      <c r="G61" s="733">
        <f>VLOOKUP(B61,'vật kiến trúc 2026'!B30:$D$549,3,0)</f>
        <v>15850000</v>
      </c>
      <c r="H61" s="765">
        <v>1</v>
      </c>
      <c r="I61" s="734">
        <v>1</v>
      </c>
      <c r="J61" s="694">
        <f t="shared" si="3"/>
        <v>15850000</v>
      </c>
      <c r="K61" s="735">
        <f>VLOOKUP(B61,'vật kiến trúc 2026'!B30:$L$549,4,0)</f>
        <v>0</v>
      </c>
    </row>
    <row r="62" spans="1:11" ht="67.900000000000006" customHeight="1" x14ac:dyDescent="0.25">
      <c r="A62" s="1726"/>
      <c r="B62" s="1758" t="s">
        <v>10414</v>
      </c>
      <c r="C62" s="1759"/>
      <c r="D62" s="1759"/>
      <c r="E62" s="1760"/>
      <c r="F62" s="735" t="s">
        <v>10154</v>
      </c>
      <c r="G62" s="806">
        <v>10000000</v>
      </c>
      <c r="H62" s="807">
        <v>1</v>
      </c>
      <c r="I62" s="734">
        <v>1</v>
      </c>
      <c r="J62" s="694">
        <f>G62*H62*I62</f>
        <v>10000000</v>
      </c>
      <c r="K62" s="735" t="s">
        <v>10415</v>
      </c>
    </row>
    <row r="63" spans="1:11" ht="34.9" customHeight="1" x14ac:dyDescent="0.25">
      <c r="A63" s="798">
        <v>18</v>
      </c>
      <c r="B63" s="1758" t="str">
        <f>'vật kiến trúc 2026'!B431</f>
        <v>Nhà kho</v>
      </c>
      <c r="C63" s="1759"/>
      <c r="D63" s="1759"/>
      <c r="E63" s="1760" t="s">
        <v>10416</v>
      </c>
      <c r="F63" s="735" t="str">
        <f>VLOOKUP(B63,'vật kiến trúc 2026'!$B$3:$D$549,2,0)</f>
        <v>đồng/m2
 sàn</v>
      </c>
      <c r="G63" s="733">
        <f>VLOOKUP(B63,'vật kiến trúc 2026'!B31:$D$549,3,0)</f>
        <v>1854000</v>
      </c>
      <c r="H63" s="802">
        <f>2.45*2.3</f>
        <v>5.6349999999999998</v>
      </c>
      <c r="I63" s="734">
        <v>1</v>
      </c>
      <c r="J63" s="694">
        <f t="shared" si="3"/>
        <v>10447290</v>
      </c>
      <c r="K63" s="735" t="s">
        <v>10416</v>
      </c>
    </row>
    <row r="64" spans="1:11" ht="30" customHeight="1" x14ac:dyDescent="0.25">
      <c r="A64" s="798">
        <v>19</v>
      </c>
      <c r="B64" s="1758" t="str">
        <f>'vật kiến trúc 2026'!B315</f>
        <v>Hòn non bộ</v>
      </c>
      <c r="C64" s="1759"/>
      <c r="D64" s="1759"/>
      <c r="E64" s="1760"/>
      <c r="F64" s="735" t="str">
        <f>VLOOKUP(B64,'vật kiến trúc 2026'!$B$3:$D$549,2,0)</f>
        <v>m3</v>
      </c>
      <c r="G64" s="733">
        <f>VLOOKUP(B64,'vật kiến trúc 2026'!B24:$D$549,3,0)</f>
        <v>1440000</v>
      </c>
      <c r="H64" s="805">
        <f>0.5*0.6*2.1+1.1*1.3*2.8</f>
        <v>4.6340000000000003</v>
      </c>
      <c r="I64" s="734">
        <v>1</v>
      </c>
      <c r="J64" s="694">
        <f t="shared" si="3"/>
        <v>6672960</v>
      </c>
      <c r="K64" s="735">
        <f>VLOOKUP(B64,'vật kiến trúc 2026'!B24:$L$549,4,0)</f>
        <v>0</v>
      </c>
    </row>
    <row r="65" spans="1:21" ht="30" customHeight="1" x14ac:dyDescent="0.25">
      <c r="A65" s="798">
        <v>20</v>
      </c>
      <c r="B65" s="1758" t="str">
        <f>'vật kiến trúc 2026'!B241</f>
        <v>Hàng rào lưới B40</v>
      </c>
      <c r="C65" s="1759"/>
      <c r="D65" s="1759"/>
      <c r="E65" s="1760"/>
      <c r="F65" s="735" t="str">
        <f>VLOOKUP(B65,'vật kiến trúc 2026'!$B$3:$D$549,2,0)</f>
        <v>m2</v>
      </c>
      <c r="G65" s="733">
        <f>VLOOKUP(B65,'vật kiến trúc 2026'!B25:$D$549,3,0)</f>
        <v>101000</v>
      </c>
      <c r="H65" s="801">
        <f>1.5*70</f>
        <v>105</v>
      </c>
      <c r="I65" s="734">
        <v>1</v>
      </c>
      <c r="J65" s="694">
        <f t="shared" si="3"/>
        <v>10605000</v>
      </c>
      <c r="K65" s="735">
        <f>VLOOKUP(B65,'vật kiến trúc 2026'!B25:$L$549,4,0)</f>
        <v>0</v>
      </c>
    </row>
    <row r="66" spans="1:21" ht="38.25" customHeight="1" x14ac:dyDescent="0.25">
      <c r="A66" s="798">
        <v>21</v>
      </c>
      <c r="B66" s="1758" t="str">
        <f>'vật kiến trúc 2026'!B234</f>
        <v>Trụ bê tông cắm ranh hàng rào cao 1,2 đến 2,2m</v>
      </c>
      <c r="C66" s="1759"/>
      <c r="D66" s="1759"/>
      <c r="E66" s="1760"/>
      <c r="F66" s="735" t="str">
        <f>VLOOKUP(B66,'vật kiến trúc 2026'!$B$3:$D$549,2,0)</f>
        <v>trụ</v>
      </c>
      <c r="G66" s="733">
        <f>VLOOKUP(B66,'vật kiến trúc 2026'!B26:$D$549,3,0)</f>
        <v>58000</v>
      </c>
      <c r="H66" s="765">
        <v>12</v>
      </c>
      <c r="I66" s="734">
        <v>1</v>
      </c>
      <c r="J66" s="694">
        <f t="shared" si="3"/>
        <v>696000</v>
      </c>
      <c r="K66" s="735">
        <f>VLOOKUP(B66,'vật kiến trúc 2026'!B26:$L$549,4,0)</f>
        <v>0</v>
      </c>
    </row>
    <row r="67" spans="1:21" ht="39" customHeight="1" x14ac:dyDescent="0.25">
      <c r="A67" s="1747">
        <v>22</v>
      </c>
      <c r="B67" s="1758" t="str">
        <f>'vật kiến trúc 2026'!B17</f>
        <v xml:space="preserve"> 1.Giếng đào thủ công (đất khó đào, có đá)  Ф1,2m</v>
      </c>
      <c r="C67" s="1759"/>
      <c r="D67" s="1759"/>
      <c r="E67" s="1760"/>
      <c r="F67" s="735" t="str">
        <f>VLOOKUP(B67,'vật kiến trúc 2026'!$B$3:$D$549,2,0)</f>
        <v>mét</v>
      </c>
      <c r="G67" s="733">
        <f>VLOOKUP(B67,'vật kiến trúc 2026'!B7:$D$549,3,0)</f>
        <v>458400</v>
      </c>
      <c r="H67" s="804">
        <v>9</v>
      </c>
      <c r="I67" s="734">
        <v>1</v>
      </c>
      <c r="J67" s="694">
        <f t="shared" si="3"/>
        <v>4125600</v>
      </c>
      <c r="K67" s="735" t="str">
        <f>VLOOKUP(B67,'vật kiến trúc 2026'!B2:$L$549,4,0)</f>
        <v>tính tam suất Giếng đào thủ công (đất khó đào, có đá)  Ф1m</v>
      </c>
    </row>
    <row r="68" spans="1:21" ht="52.15" customHeight="1" x14ac:dyDescent="0.25">
      <c r="A68" s="1770"/>
      <c r="B68" s="1758" t="str">
        <f>'vật kiến trúc 2026'!B18</f>
        <v>2.Giếng sâu trên 10 mét thì mét thứ 10 trở đi được tính thêm 50% mức giá trên</v>
      </c>
      <c r="C68" s="1759"/>
      <c r="D68" s="1759"/>
      <c r="E68" s="1760"/>
      <c r="F68" s="735" t="str">
        <f>VLOOKUP(B68,'vật kiến trúc 2026'!$B$3:$D$549,2,0)</f>
        <v>mét</v>
      </c>
      <c r="G68" s="733">
        <f>G67*1.5</f>
        <v>687600</v>
      </c>
      <c r="H68" s="804">
        <f>15-H67</f>
        <v>6</v>
      </c>
      <c r="I68" s="734">
        <v>1</v>
      </c>
      <c r="J68" s="694">
        <f t="shared" si="3"/>
        <v>4125600</v>
      </c>
      <c r="K68" s="735">
        <f>VLOOKUP(B68,'vật kiến trúc 2026'!B3:$L$549,4,0)</f>
        <v>0</v>
      </c>
    </row>
    <row r="69" spans="1:21" ht="37.9" customHeight="1" x14ac:dyDescent="0.25">
      <c r="A69" s="1748"/>
      <c r="B69" s="1758" t="str">
        <f>'vật kiến trúc 2026'!B20</f>
        <v>Giếng thả ống ciment Ống 1m Ф1,2m</v>
      </c>
      <c r="C69" s="1759"/>
      <c r="D69" s="1759"/>
      <c r="E69" s="1760"/>
      <c r="F69" s="735" t="str">
        <f>VLOOKUP(B69,'vật kiến trúc 2026'!$B$3:$D$549,2,0)</f>
        <v>cái</v>
      </c>
      <c r="G69" s="733">
        <f>VLOOKUP(B69,'vật kiến trúc 2026'!B9:$D$549,3,0)</f>
        <v>485000</v>
      </c>
      <c r="H69" s="765">
        <v>15</v>
      </c>
      <c r="I69" s="734">
        <v>1</v>
      </c>
      <c r="J69" s="694">
        <f t="shared" si="3"/>
        <v>7275000</v>
      </c>
      <c r="K69" s="735">
        <f>VLOOKUP(B69,'vật kiến trúc 2026'!B4:$L$549,4,0)</f>
        <v>0</v>
      </c>
    </row>
    <row r="70" spans="1:21" s="663" customFormat="1" ht="23.25" customHeight="1" x14ac:dyDescent="0.25">
      <c r="A70" s="1735" t="s">
        <v>85</v>
      </c>
      <c r="B70" s="1736"/>
      <c r="C70" s="1736"/>
      <c r="D70" s="1736"/>
      <c r="E70" s="1736"/>
      <c r="F70" s="1736"/>
      <c r="G70" s="1736"/>
      <c r="H70" s="1736"/>
      <c r="I70" s="1737"/>
      <c r="J70" s="737">
        <f>SUM(J45:J69)</f>
        <v>663404546</v>
      </c>
      <c r="K70" s="738"/>
      <c r="L70" s="659"/>
      <c r="M70" s="659"/>
      <c r="P70" s="659"/>
      <c r="Q70" s="659"/>
      <c r="R70" s="659"/>
      <c r="S70" s="659"/>
      <c r="T70" s="659"/>
      <c r="U70" s="659"/>
    </row>
    <row r="71" spans="1:21" s="663" customFormat="1" ht="27" customHeight="1" x14ac:dyDescent="0.25">
      <c r="A71" s="1752" t="s">
        <v>10374</v>
      </c>
      <c r="B71" s="1753"/>
      <c r="C71" s="1753"/>
      <c r="D71" s="1753"/>
      <c r="E71" s="1753"/>
      <c r="F71" s="1753"/>
      <c r="G71" s="1753"/>
      <c r="H71" s="1753"/>
      <c r="I71" s="1753"/>
      <c r="J71" s="1753"/>
      <c r="K71" s="1754"/>
      <c r="L71" s="767"/>
      <c r="M71" s="768"/>
      <c r="P71" s="659"/>
      <c r="Q71" s="659"/>
      <c r="R71" s="659"/>
      <c r="S71" s="659"/>
      <c r="T71" s="659"/>
      <c r="U71" s="659"/>
    </row>
    <row r="72" spans="1:21" s="663" customFormat="1" ht="56.25" customHeight="1" x14ac:dyDescent="0.25">
      <c r="A72" s="683" t="s">
        <v>25</v>
      </c>
      <c r="B72" s="1735" t="s">
        <v>87</v>
      </c>
      <c r="C72" s="1736"/>
      <c r="D72" s="1736"/>
      <c r="E72" s="1737"/>
      <c r="F72" s="683" t="s">
        <v>60</v>
      </c>
      <c r="G72" s="683" t="s">
        <v>31</v>
      </c>
      <c r="H72" s="685" t="s">
        <v>61</v>
      </c>
      <c r="I72" s="686" t="s">
        <v>34</v>
      </c>
      <c r="J72" s="683" t="s">
        <v>35</v>
      </c>
      <c r="K72" s="710" t="s">
        <v>41</v>
      </c>
      <c r="P72" s="659"/>
      <c r="Q72" s="659"/>
      <c r="R72" s="659"/>
      <c r="S72" s="659"/>
      <c r="T72" s="659"/>
      <c r="U72" s="659"/>
    </row>
    <row r="73" spans="1:21" s="745" customFormat="1" ht="30" customHeight="1" x14ac:dyDescent="0.25">
      <c r="A73" s="793"/>
      <c r="B73" s="1752" t="s">
        <v>10412</v>
      </c>
      <c r="C73" s="1753"/>
      <c r="D73" s="1753"/>
      <c r="E73" s="1754"/>
      <c r="F73" s="794"/>
      <c r="G73" s="741"/>
      <c r="H73" s="795"/>
      <c r="I73" s="796"/>
      <c r="J73" s="737"/>
      <c r="K73" s="794"/>
    </row>
    <row r="74" spans="1:21" s="663" customFormat="1" ht="31.15" customHeight="1" x14ac:dyDescent="0.25">
      <c r="A74" s="712">
        <v>1</v>
      </c>
      <c r="B74" s="1758" t="s">
        <v>214</v>
      </c>
      <c r="C74" s="1759"/>
      <c r="D74" s="1759"/>
      <c r="E74" s="1760"/>
      <c r="F74" s="732" t="str">
        <f>VLOOKUP(B74,'CÂY TRỒNG 2026'!$B$3:$D$10168,2,0)</f>
        <v>m2</v>
      </c>
      <c r="G74" s="732">
        <f>VLOOKUP(B74,'CÂY TRỒNG 2026'!$B$3:$D$10168,3,0)</f>
        <v>193000</v>
      </c>
      <c r="H74" s="808">
        <v>6</v>
      </c>
      <c r="I74" s="734">
        <v>1</v>
      </c>
      <c r="J74" s="765">
        <f t="shared" ref="J74:J115" si="4">ROUND(G74*H74*I74,)</f>
        <v>1158000</v>
      </c>
      <c r="K74" s="771"/>
      <c r="L74" s="769"/>
      <c r="M74" s="767"/>
      <c r="N74" s="767"/>
      <c r="P74" s="659"/>
      <c r="Q74" s="659"/>
      <c r="R74" s="659"/>
      <c r="S74" s="659"/>
      <c r="T74" s="659"/>
      <c r="U74" s="659"/>
    </row>
    <row r="75" spans="1:21" s="663" customFormat="1" ht="31.15" customHeight="1" x14ac:dyDescent="0.25">
      <c r="A75" s="712">
        <v>2</v>
      </c>
      <c r="B75" s="1758" t="s">
        <v>206</v>
      </c>
      <c r="C75" s="1759"/>
      <c r="D75" s="1759"/>
      <c r="E75" s="1760"/>
      <c r="F75" s="732" t="str">
        <f>VLOOKUP(B75,'CÂY TRỒNG 2026'!$B$3:$D$10168,2,0)</f>
        <v>ha</v>
      </c>
      <c r="G75" s="732">
        <f>VLOOKUP(B75,'CÂY TRỒNG 2026'!$B$3:$D$10168,3,0)</f>
        <v>145000000</v>
      </c>
      <c r="H75" s="809">
        <f>467.4/10000</f>
        <v>4.6739999999999997E-2</v>
      </c>
      <c r="I75" s="734">
        <v>1</v>
      </c>
      <c r="J75" s="765">
        <f t="shared" si="4"/>
        <v>6777300</v>
      </c>
      <c r="K75" s="1771" t="s">
        <v>10417</v>
      </c>
      <c r="L75" s="769"/>
      <c r="M75" s="767"/>
      <c r="N75" s="767"/>
      <c r="P75" s="659"/>
      <c r="Q75" s="659"/>
      <c r="R75" s="659"/>
      <c r="S75" s="659"/>
      <c r="T75" s="659"/>
      <c r="U75" s="659"/>
    </row>
    <row r="76" spans="1:21" s="663" customFormat="1" ht="31.15" customHeight="1" x14ac:dyDescent="0.25">
      <c r="A76" s="712">
        <v>3</v>
      </c>
      <c r="B76" s="1758" t="s">
        <v>163</v>
      </c>
      <c r="C76" s="1759"/>
      <c r="D76" s="1759"/>
      <c r="E76" s="1760"/>
      <c r="F76" s="732" t="str">
        <f>VLOOKUP(B76,'CÂY TRỒNG 2026'!$B$3:$D$10168,2,0)</f>
        <v>ha</v>
      </c>
      <c r="G76" s="732">
        <f>VLOOKUP(B76,'CÂY TRỒNG 2026'!$B$3:$D$10168,3,0)</f>
        <v>525000000</v>
      </c>
      <c r="H76" s="809">
        <f>(35*12)/10000</f>
        <v>4.2000000000000003E-2</v>
      </c>
      <c r="I76" s="734">
        <v>1</v>
      </c>
      <c r="J76" s="765">
        <f t="shared" si="4"/>
        <v>22050000</v>
      </c>
      <c r="K76" s="1772"/>
      <c r="L76" s="769"/>
      <c r="M76" s="767"/>
      <c r="N76" s="767"/>
      <c r="P76" s="659"/>
      <c r="Q76" s="659"/>
      <c r="R76" s="659"/>
      <c r="S76" s="659"/>
      <c r="T76" s="659"/>
      <c r="U76" s="659"/>
    </row>
    <row r="77" spans="1:21" s="663" customFormat="1" ht="31.15" customHeight="1" x14ac:dyDescent="0.25">
      <c r="A77" s="712">
        <v>4</v>
      </c>
      <c r="B77" s="1758" t="s">
        <v>201</v>
      </c>
      <c r="C77" s="1759"/>
      <c r="D77" s="1759"/>
      <c r="E77" s="1760"/>
      <c r="F77" s="732" t="str">
        <f>VLOOKUP(B77,'CÂY TRỒNG 2026'!$B$3:$D$10168,2,0)</f>
        <v>ha</v>
      </c>
      <c r="G77" s="732">
        <f>VLOOKUP(B77,'CÂY TRỒNG 2026'!$B$3:$D$10168,3,0)</f>
        <v>280000000</v>
      </c>
      <c r="H77" s="809">
        <f>14/10000</f>
        <v>1.4E-3</v>
      </c>
      <c r="I77" s="734">
        <v>1</v>
      </c>
      <c r="J77" s="765">
        <f t="shared" si="4"/>
        <v>392000</v>
      </c>
      <c r="K77" s="1773"/>
      <c r="L77" s="769"/>
      <c r="M77" s="767"/>
      <c r="N77" s="767"/>
      <c r="P77" s="659"/>
      <c r="Q77" s="659"/>
      <c r="R77" s="659"/>
      <c r="S77" s="659"/>
      <c r="T77" s="659"/>
      <c r="U77" s="659"/>
    </row>
    <row r="78" spans="1:21" s="663" customFormat="1" ht="40.5" customHeight="1" x14ac:dyDescent="0.25">
      <c r="A78" s="712">
        <v>5</v>
      </c>
      <c r="B78" s="1758" t="s">
        <v>283</v>
      </c>
      <c r="C78" s="1759"/>
      <c r="D78" s="1759"/>
      <c r="E78" s="1760"/>
      <c r="F78" s="810" t="s">
        <v>10418</v>
      </c>
      <c r="G78" s="732">
        <f>VLOOKUP(B78,'CÂY TRỒNG 2026'!$B$3:$D$10168,3,0)</f>
        <v>91000</v>
      </c>
      <c r="H78" s="736">
        <v>8</v>
      </c>
      <c r="I78" s="734">
        <v>1</v>
      </c>
      <c r="J78" s="765">
        <f t="shared" si="4"/>
        <v>728000</v>
      </c>
      <c r="K78" s="774"/>
      <c r="L78" s="769"/>
      <c r="M78" s="767"/>
      <c r="N78" s="767"/>
      <c r="P78" s="659"/>
      <c r="Q78" s="659"/>
      <c r="R78" s="659"/>
      <c r="S78" s="659"/>
      <c r="T78" s="659"/>
      <c r="U78" s="659"/>
    </row>
    <row r="79" spans="1:21" s="663" customFormat="1" ht="31.15" customHeight="1" x14ac:dyDescent="0.25">
      <c r="A79" s="712">
        <v>6</v>
      </c>
      <c r="B79" s="1758" t="s">
        <v>236</v>
      </c>
      <c r="C79" s="1759"/>
      <c r="D79" s="1759"/>
      <c r="E79" s="1760"/>
      <c r="F79" s="732" t="str">
        <f>VLOOKUP(B79,'CÂY TRỒNG 2026'!$B$3:$D$10168,2,0)</f>
        <v>cây</v>
      </c>
      <c r="G79" s="732">
        <f>VLOOKUP(B79,'CÂY TRỒNG 2026'!$B$3:$D$10168,3,0)</f>
        <v>187000</v>
      </c>
      <c r="H79" s="736">
        <f>3+308+32</f>
        <v>343</v>
      </c>
      <c r="I79" s="734">
        <v>1</v>
      </c>
      <c r="J79" s="765">
        <f t="shared" si="4"/>
        <v>64141000</v>
      </c>
      <c r="K79" s="774"/>
      <c r="L79" s="769"/>
      <c r="M79" s="767"/>
      <c r="N79" s="767"/>
      <c r="P79" s="659"/>
      <c r="Q79" s="659"/>
      <c r="R79" s="659"/>
      <c r="S79" s="659"/>
      <c r="T79" s="659"/>
      <c r="U79" s="659"/>
    </row>
    <row r="80" spans="1:21" s="663" customFormat="1" ht="31.15" customHeight="1" x14ac:dyDescent="0.25">
      <c r="A80" s="712">
        <v>7</v>
      </c>
      <c r="B80" s="1758" t="s">
        <v>100</v>
      </c>
      <c r="C80" s="1759"/>
      <c r="D80" s="1759"/>
      <c r="E80" s="1760"/>
      <c r="F80" s="732" t="str">
        <f>VLOOKUP(B80,'CÂY TRỒNG 2026'!$B$3:$D$10168,2,0)</f>
        <v>cây</v>
      </c>
      <c r="G80" s="732">
        <f>VLOOKUP(B80,'CÂY TRỒNG 2026'!$B$3:$D$10168,3,0)</f>
        <v>187000</v>
      </c>
      <c r="H80" s="736">
        <v>4</v>
      </c>
      <c r="I80" s="734">
        <v>1</v>
      </c>
      <c r="J80" s="765">
        <f t="shared" si="4"/>
        <v>748000</v>
      </c>
      <c r="K80" s="774"/>
      <c r="L80" s="769"/>
      <c r="M80" s="767"/>
      <c r="N80" s="767"/>
      <c r="P80" s="659"/>
      <c r="Q80" s="659"/>
      <c r="R80" s="659"/>
      <c r="S80" s="659"/>
      <c r="T80" s="659"/>
      <c r="U80" s="659"/>
    </row>
    <row r="81" spans="1:21" s="663" customFormat="1" ht="31.15" customHeight="1" x14ac:dyDescent="0.25">
      <c r="A81" s="712">
        <v>8</v>
      </c>
      <c r="B81" s="1758" t="s">
        <v>250</v>
      </c>
      <c r="C81" s="1759"/>
      <c r="D81" s="1759"/>
      <c r="E81" s="1760"/>
      <c r="F81" s="732" t="str">
        <f>VLOOKUP(B81,'CÂY TRỒNG 2026'!$B$3:$D$10168,2,0)</f>
        <v>cây</v>
      </c>
      <c r="G81" s="732">
        <f>VLOOKUP(B81,'CÂY TRỒNG 2026'!$B$3:$D$10168,3,0)</f>
        <v>187000</v>
      </c>
      <c r="H81" s="736">
        <v>4</v>
      </c>
      <c r="I81" s="734">
        <v>1</v>
      </c>
      <c r="J81" s="765">
        <f t="shared" si="4"/>
        <v>748000</v>
      </c>
      <c r="K81" s="774"/>
      <c r="L81" s="769"/>
      <c r="M81" s="767"/>
      <c r="N81" s="767"/>
      <c r="P81" s="659"/>
      <c r="Q81" s="659"/>
      <c r="R81" s="659"/>
      <c r="S81" s="659"/>
      <c r="T81" s="659"/>
      <c r="U81" s="659"/>
    </row>
    <row r="82" spans="1:21" s="663" customFormat="1" ht="31.15" customHeight="1" x14ac:dyDescent="0.25">
      <c r="A82" s="712">
        <v>9</v>
      </c>
      <c r="B82" s="1758" t="s">
        <v>270</v>
      </c>
      <c r="C82" s="1759"/>
      <c r="D82" s="1759"/>
      <c r="E82" s="1760"/>
      <c r="F82" s="732" t="str">
        <f>VLOOKUP(B82,'CÂY TRỒNG 2026'!$B$3:$D$10168,2,0)</f>
        <v>cây</v>
      </c>
      <c r="G82" s="732">
        <f>VLOOKUP(B82,'CÂY TRỒNG 2026'!$B$3:$D$10168,3,0)</f>
        <v>53000</v>
      </c>
      <c r="H82" s="736">
        <v>2</v>
      </c>
      <c r="I82" s="734">
        <v>1</v>
      </c>
      <c r="J82" s="765">
        <f t="shared" si="4"/>
        <v>106000</v>
      </c>
      <c r="K82" s="774"/>
      <c r="L82" s="769"/>
      <c r="M82" s="767"/>
      <c r="N82" s="767"/>
      <c r="P82" s="659"/>
      <c r="Q82" s="659"/>
      <c r="R82" s="659"/>
      <c r="S82" s="659"/>
      <c r="T82" s="659"/>
      <c r="U82" s="659"/>
    </row>
    <row r="83" spans="1:21" s="663" customFormat="1" ht="31.15" customHeight="1" x14ac:dyDescent="0.25">
      <c r="A83" s="712">
        <v>10</v>
      </c>
      <c r="B83" s="1758" t="s">
        <v>239</v>
      </c>
      <c r="C83" s="1759"/>
      <c r="D83" s="1759"/>
      <c r="E83" s="1760"/>
      <c r="F83" s="732" t="str">
        <f>VLOOKUP(B83,'CÂY TRỒNG 2026'!$B$3:$D$10168,2,0)</f>
        <v>cây</v>
      </c>
      <c r="G83" s="732">
        <f>VLOOKUP(B83,'CÂY TRỒNG 2026'!$B$3:$D$10168,3,0)</f>
        <v>187000</v>
      </c>
      <c r="H83" s="736">
        <v>7</v>
      </c>
      <c r="I83" s="734">
        <v>1</v>
      </c>
      <c r="J83" s="765">
        <f t="shared" si="4"/>
        <v>1309000</v>
      </c>
      <c r="K83" s="774"/>
      <c r="L83" s="769"/>
      <c r="M83" s="767"/>
      <c r="N83" s="767"/>
      <c r="P83" s="659"/>
      <c r="Q83" s="659"/>
      <c r="R83" s="659"/>
      <c r="S83" s="659"/>
      <c r="T83" s="659"/>
      <c r="U83" s="659"/>
    </row>
    <row r="84" spans="1:21" s="663" customFormat="1" ht="31.15" customHeight="1" x14ac:dyDescent="0.25">
      <c r="A84" s="712">
        <v>11</v>
      </c>
      <c r="B84" s="1758" t="s">
        <v>303</v>
      </c>
      <c r="C84" s="1759"/>
      <c r="D84" s="1759"/>
      <c r="E84" s="1760"/>
      <c r="F84" s="732" t="str">
        <f>VLOOKUP(B84,'CÂY TRỒNG 2026'!$B$3:$D$10168,2,0)</f>
        <v>cây</v>
      </c>
      <c r="G84" s="732">
        <f>VLOOKUP(B84,'CÂY TRỒNG 2026'!$B$3:$D$10168,3,0)</f>
        <v>50000</v>
      </c>
      <c r="H84" s="736">
        <v>5</v>
      </c>
      <c r="I84" s="734">
        <v>1</v>
      </c>
      <c r="J84" s="765">
        <f t="shared" si="4"/>
        <v>250000</v>
      </c>
      <c r="K84" s="774"/>
      <c r="L84" s="769"/>
      <c r="M84" s="767"/>
      <c r="N84" s="767"/>
      <c r="P84" s="659"/>
      <c r="Q84" s="659"/>
      <c r="R84" s="659"/>
      <c r="S84" s="659"/>
      <c r="T84" s="659"/>
      <c r="U84" s="659"/>
    </row>
    <row r="85" spans="1:21" s="663" customFormat="1" ht="72" customHeight="1" x14ac:dyDescent="0.25">
      <c r="A85" s="1747">
        <v>12</v>
      </c>
      <c r="B85" s="1758" t="s">
        <v>390</v>
      </c>
      <c r="C85" s="1759"/>
      <c r="D85" s="1759"/>
      <c r="E85" s="1760"/>
      <c r="F85" s="732" t="str">
        <f>VLOOKUP(B85,'CÂY TRỒNG 2026'!$B$3:$D$10168,2,0)</f>
        <v>chậu</v>
      </c>
      <c r="G85" s="732">
        <f>VLOOKUP(B85,'CÂY TRỒNG 2026'!$B$3:$D$10168,3,0)</f>
        <v>84200</v>
      </c>
      <c r="H85" s="736">
        <v>4</v>
      </c>
      <c r="I85" s="734">
        <v>1</v>
      </c>
      <c r="J85" s="765">
        <f t="shared" si="4"/>
        <v>336800</v>
      </c>
      <c r="K85" s="774"/>
      <c r="L85" s="769"/>
      <c r="M85" s="767"/>
      <c r="N85" s="767"/>
      <c r="P85" s="659"/>
      <c r="Q85" s="659"/>
      <c r="R85" s="659"/>
      <c r="S85" s="659"/>
      <c r="T85" s="659"/>
      <c r="U85" s="659"/>
    </row>
    <row r="86" spans="1:21" s="663" customFormat="1" ht="69.75" customHeight="1" x14ac:dyDescent="0.25">
      <c r="A86" s="1770"/>
      <c r="B86" s="1758" t="s">
        <v>389</v>
      </c>
      <c r="C86" s="1759"/>
      <c r="D86" s="1759"/>
      <c r="E86" s="1760"/>
      <c r="F86" s="732" t="str">
        <f>VLOOKUP(B86,'CÂY TRỒNG 2026'!$B$3:$D$10168,2,0)</f>
        <v>chậu</v>
      </c>
      <c r="G86" s="732">
        <f>VLOOKUP(B86,'CÂY TRỒNG 2026'!$B$3:$D$10168,3,0)</f>
        <v>58300</v>
      </c>
      <c r="H86" s="736">
        <v>8</v>
      </c>
      <c r="I86" s="734">
        <v>1</v>
      </c>
      <c r="J86" s="765">
        <f t="shared" si="4"/>
        <v>466400</v>
      </c>
      <c r="K86" s="774"/>
      <c r="L86" s="769"/>
      <c r="M86" s="767"/>
      <c r="N86" s="767"/>
      <c r="P86" s="659"/>
      <c r="Q86" s="659"/>
      <c r="R86" s="659"/>
      <c r="S86" s="659"/>
      <c r="T86" s="659"/>
      <c r="U86" s="659"/>
    </row>
    <row r="87" spans="1:21" s="663" customFormat="1" ht="72" customHeight="1" x14ac:dyDescent="0.25">
      <c r="A87" s="1748"/>
      <c r="B87" s="1758" t="s">
        <v>388</v>
      </c>
      <c r="C87" s="1759"/>
      <c r="D87" s="1759"/>
      <c r="E87" s="1760"/>
      <c r="F87" s="732" t="str">
        <f>VLOOKUP(B87,'CÂY TRỒNG 2026'!$B$3:$D$10168,2,0)</f>
        <v>chậu</v>
      </c>
      <c r="G87" s="732">
        <f>VLOOKUP(B87,'CÂY TRỒNG 2026'!$B$3:$D$10168,3,0)</f>
        <v>33500</v>
      </c>
      <c r="H87" s="736">
        <v>2</v>
      </c>
      <c r="I87" s="734">
        <v>1</v>
      </c>
      <c r="J87" s="765">
        <f t="shared" si="4"/>
        <v>67000</v>
      </c>
      <c r="K87" s="774"/>
      <c r="L87" s="769"/>
      <c r="M87" s="767"/>
      <c r="N87" s="767"/>
      <c r="P87" s="659"/>
      <c r="Q87" s="659"/>
      <c r="R87" s="659"/>
      <c r="S87" s="659"/>
      <c r="T87" s="659"/>
      <c r="U87" s="659"/>
    </row>
    <row r="88" spans="1:21" s="663" customFormat="1" ht="40.9" customHeight="1" x14ac:dyDescent="0.25">
      <c r="A88" s="712">
        <v>13</v>
      </c>
      <c r="B88" s="1758" t="s">
        <v>318</v>
      </c>
      <c r="C88" s="1759"/>
      <c r="D88" s="1759"/>
      <c r="E88" s="1760"/>
      <c r="F88" s="732" t="str">
        <f>VLOOKUP(B88,'CÂY TRỒNG 2026'!$B$3:$D$10168,2,0)</f>
        <v>cây</v>
      </c>
      <c r="G88" s="732">
        <f>VLOOKUP(B88,'CÂY TRỒNG 2026'!$B$3:$D$10168,3,0)</f>
        <v>728000</v>
      </c>
      <c r="H88" s="736">
        <v>5</v>
      </c>
      <c r="I88" s="734">
        <v>1</v>
      </c>
      <c r="J88" s="765">
        <f t="shared" si="4"/>
        <v>3640000</v>
      </c>
      <c r="K88" s="774"/>
      <c r="L88" s="767"/>
      <c r="M88" s="661"/>
      <c r="N88" s="1774" t="s">
        <v>10419</v>
      </c>
      <c r="O88" s="1774"/>
      <c r="P88" s="659"/>
      <c r="Q88" s="659"/>
      <c r="R88" s="659"/>
      <c r="S88" s="659"/>
      <c r="T88" s="659"/>
      <c r="U88" s="659"/>
    </row>
    <row r="89" spans="1:21" s="663" customFormat="1" ht="27" customHeight="1" x14ac:dyDescent="0.25">
      <c r="A89" s="712">
        <v>14</v>
      </c>
      <c r="B89" s="1758" t="s">
        <v>358</v>
      </c>
      <c r="C89" s="1759"/>
      <c r="D89" s="1759"/>
      <c r="E89" s="1760"/>
      <c r="F89" s="732" t="str">
        <f>VLOOKUP(B89,'CÂY TRỒNG 2026'!$B$3:$D$10168,2,0)</f>
        <v>cây</v>
      </c>
      <c r="G89" s="732">
        <f>VLOOKUP(B89,'CÂY TRỒNG 2026'!$B$3:$D$10168,3,0)</f>
        <v>72300</v>
      </c>
      <c r="H89" s="736">
        <v>10</v>
      </c>
      <c r="I89" s="734">
        <v>1</v>
      </c>
      <c r="J89" s="765">
        <f t="shared" si="4"/>
        <v>723000</v>
      </c>
      <c r="K89" s="774"/>
      <c r="L89" s="811">
        <f>H20+H21</f>
        <v>9172.5</v>
      </c>
      <c r="M89" s="812">
        <f>H32+H31</f>
        <v>8265.927499999998</v>
      </c>
      <c r="N89" s="813">
        <f>L89-M89</f>
        <v>906.57250000000204</v>
      </c>
      <c r="O89" s="797"/>
      <c r="P89" s="659"/>
      <c r="Q89" s="659"/>
      <c r="R89" s="659"/>
      <c r="S89" s="659"/>
      <c r="T89" s="659"/>
      <c r="U89" s="659"/>
    </row>
    <row r="90" spans="1:21" s="663" customFormat="1" ht="27" customHeight="1" x14ac:dyDescent="0.25">
      <c r="A90" s="1747">
        <v>15</v>
      </c>
      <c r="B90" s="1758" t="s">
        <v>358</v>
      </c>
      <c r="C90" s="1759"/>
      <c r="D90" s="1759"/>
      <c r="E90" s="1760"/>
      <c r="F90" s="732" t="str">
        <f>VLOOKUP(B90,'CÂY TRỒNG 2026'!$B$3:$D$10168,2,0)</f>
        <v>cây</v>
      </c>
      <c r="G90" s="732">
        <f>VLOOKUP(B90,'CÂY TRỒNG 2026'!$B$3:$D$10168,3,0)</f>
        <v>72300</v>
      </c>
      <c r="H90" s="736">
        <v>15</v>
      </c>
      <c r="I90" s="734">
        <v>1</v>
      </c>
      <c r="J90" s="765">
        <f t="shared" si="4"/>
        <v>1084500</v>
      </c>
      <c r="K90" s="774"/>
      <c r="L90" s="769"/>
      <c r="M90" s="767"/>
      <c r="N90" s="767"/>
      <c r="P90" s="659"/>
      <c r="Q90" s="659"/>
      <c r="R90" s="659"/>
      <c r="S90" s="659"/>
      <c r="T90" s="659"/>
      <c r="U90" s="659"/>
    </row>
    <row r="91" spans="1:21" s="663" customFormat="1" ht="27" customHeight="1" x14ac:dyDescent="0.25">
      <c r="A91" s="1748"/>
      <c r="B91" s="1758" t="s">
        <v>360</v>
      </c>
      <c r="C91" s="1759"/>
      <c r="D91" s="1759"/>
      <c r="E91" s="1760"/>
      <c r="F91" s="732" t="str">
        <f>VLOOKUP(B91,'CÂY TRỒNG 2026'!$B$3:$D$10168,2,0)</f>
        <v>cây</v>
      </c>
      <c r="G91" s="732">
        <f>VLOOKUP(B91,'CÂY TRỒNG 2026'!$B$3:$D$10168,3,0)</f>
        <v>256500</v>
      </c>
      <c r="H91" s="736">
        <v>2</v>
      </c>
      <c r="I91" s="734">
        <v>1</v>
      </c>
      <c r="J91" s="765">
        <f t="shared" si="4"/>
        <v>513000</v>
      </c>
      <c r="K91" s="774"/>
      <c r="L91" s="769"/>
      <c r="M91" s="767">
        <f>M89-M92</f>
        <v>1080.4708618394097</v>
      </c>
      <c r="N91" s="767">
        <f>M91*2000/10000</f>
        <v>216.09417236788192</v>
      </c>
      <c r="P91" s="659"/>
      <c r="Q91" s="659"/>
      <c r="R91" s="659"/>
      <c r="S91" s="659"/>
      <c r="T91" s="659"/>
      <c r="U91" s="659"/>
    </row>
    <row r="92" spans="1:21" s="663" customFormat="1" ht="27" customHeight="1" x14ac:dyDescent="0.25">
      <c r="A92" s="1747">
        <v>16</v>
      </c>
      <c r="B92" s="1758" t="s">
        <v>346</v>
      </c>
      <c r="C92" s="1759"/>
      <c r="D92" s="1759"/>
      <c r="E92" s="1760"/>
      <c r="F92" s="732" t="str">
        <f>VLOOKUP(B92,'CÂY TRỒNG 2026'!$B$3:$D$10168,2,0)</f>
        <v>cây</v>
      </c>
      <c r="G92" s="732">
        <f>VLOOKUP(B92,'CÂY TRỒNG 2026'!$B$3:$D$10168,3,0)</f>
        <v>36700</v>
      </c>
      <c r="H92" s="736">
        <v>14</v>
      </c>
      <c r="I92" s="734">
        <v>1</v>
      </c>
      <c r="J92" s="765">
        <f t="shared" si="4"/>
        <v>513800</v>
      </c>
      <c r="K92" s="774"/>
      <c r="L92" s="769"/>
      <c r="M92" s="767">
        <f>SUM(M94:M103)</f>
        <v>7185.4566381605882</v>
      </c>
      <c r="N92" s="1775" t="s">
        <v>10420</v>
      </c>
      <c r="O92" s="1775"/>
      <c r="P92" s="1775"/>
      <c r="Q92" s="1775"/>
      <c r="R92" s="1775"/>
      <c r="S92" s="1775"/>
      <c r="T92" s="659"/>
      <c r="U92" s="659"/>
    </row>
    <row r="93" spans="1:21" s="663" customFormat="1" ht="27" customHeight="1" x14ac:dyDescent="0.25">
      <c r="A93" s="1748"/>
      <c r="B93" s="1758" t="s">
        <v>348</v>
      </c>
      <c r="C93" s="1759"/>
      <c r="D93" s="1759"/>
      <c r="E93" s="1760"/>
      <c r="F93" s="732" t="str">
        <f>VLOOKUP(B93,'CÂY TRỒNG 2026'!$B$3:$D$10168,2,0)</f>
        <v>cây</v>
      </c>
      <c r="G93" s="732">
        <f>VLOOKUP(B93,'CÂY TRỒNG 2026'!$B$3:$D$10168,3,0)</f>
        <v>72300</v>
      </c>
      <c r="H93" s="736">
        <v>24</v>
      </c>
      <c r="I93" s="734">
        <v>1</v>
      </c>
      <c r="J93" s="765">
        <f t="shared" si="4"/>
        <v>1735200</v>
      </c>
      <c r="K93" s="774"/>
      <c r="L93" s="769">
        <f>H20+H21</f>
        <v>9172.5</v>
      </c>
      <c r="M93" s="767">
        <f>SUM(M94:M107)</f>
        <v>14282.660536211562</v>
      </c>
      <c r="N93" s="1775"/>
      <c r="O93" s="1775"/>
      <c r="P93" s="1775"/>
      <c r="Q93" s="1775"/>
      <c r="R93" s="1775"/>
      <c r="S93" s="1775"/>
      <c r="T93" s="659"/>
      <c r="U93" s="659"/>
    </row>
    <row r="94" spans="1:21" s="663" customFormat="1" ht="59.25" customHeight="1" x14ac:dyDescent="0.25">
      <c r="A94" s="712">
        <v>17</v>
      </c>
      <c r="B94" s="1758" t="s">
        <v>829</v>
      </c>
      <c r="C94" s="1759"/>
      <c r="D94" s="1759"/>
      <c r="E94" s="1760"/>
      <c r="F94" s="732" t="str">
        <f>VLOOKUP(B94,'CÂY TRỒNG 2026'!$B$3:$D$10168,2,0)</f>
        <v>cây</v>
      </c>
      <c r="G94" s="732">
        <f>VLOOKUP(B94,'CÂY TRỒNG 2026'!$B$3:$D$10168,3,0)</f>
        <v>1048952</v>
      </c>
      <c r="H94" s="736">
        <v>8</v>
      </c>
      <c r="I94" s="734">
        <v>1</v>
      </c>
      <c r="J94" s="765">
        <f t="shared" si="4"/>
        <v>8391616</v>
      </c>
      <c r="K94" s="1771" t="s">
        <v>10420</v>
      </c>
      <c r="L94" s="663">
        <v>210</v>
      </c>
      <c r="M94" s="767">
        <f>H94*10000/L94</f>
        <v>380.95238095238096</v>
      </c>
      <c r="N94" s="1775"/>
      <c r="O94" s="1775"/>
      <c r="P94" s="1775"/>
      <c r="Q94" s="1775"/>
      <c r="R94" s="1775"/>
      <c r="S94" s="1775"/>
      <c r="T94" s="659"/>
      <c r="U94" s="659"/>
    </row>
    <row r="95" spans="1:21" s="663" customFormat="1" ht="59.25" customHeight="1" x14ac:dyDescent="0.25">
      <c r="A95" s="712">
        <v>18</v>
      </c>
      <c r="B95" s="1758" t="s">
        <v>591</v>
      </c>
      <c r="C95" s="1759"/>
      <c r="D95" s="1759"/>
      <c r="E95" s="1760"/>
      <c r="F95" s="732" t="str">
        <f>VLOOKUP(B95,'CÂY TRỒNG 2026'!$B$3:$D$10168,2,0)</f>
        <v>cây</v>
      </c>
      <c r="G95" s="732">
        <f>VLOOKUP(B95,'CÂY TRỒNG 2026'!$B$3:$D$10168,3,0)</f>
        <v>292079</v>
      </c>
      <c r="H95" s="736">
        <v>2</v>
      </c>
      <c r="I95" s="734">
        <v>1</v>
      </c>
      <c r="J95" s="765">
        <f t="shared" si="4"/>
        <v>584158</v>
      </c>
      <c r="K95" s="1772"/>
      <c r="L95" s="663">
        <v>493</v>
      </c>
      <c r="M95" s="767">
        <f t="shared" ref="M95:M105" si="5">H95*10000/L95</f>
        <v>40.56795131845842</v>
      </c>
      <c r="N95" s="1775"/>
      <c r="O95" s="1775"/>
      <c r="P95" s="1775"/>
      <c r="Q95" s="1775"/>
      <c r="R95" s="1775"/>
      <c r="S95" s="1775"/>
      <c r="T95" s="659"/>
      <c r="U95" s="659"/>
    </row>
    <row r="96" spans="1:21" s="663" customFormat="1" ht="59.25" customHeight="1" x14ac:dyDescent="0.25">
      <c r="A96" s="712">
        <v>19</v>
      </c>
      <c r="B96" s="1758" t="s">
        <v>472</v>
      </c>
      <c r="C96" s="1759"/>
      <c r="D96" s="1759"/>
      <c r="E96" s="1760"/>
      <c r="F96" s="732" t="str">
        <f>VLOOKUP(B96,'CÂY TRỒNG 2026'!$B$3:$D$10168,2,0)</f>
        <v>cây</v>
      </c>
      <c r="G96" s="732">
        <f>VLOOKUP(B96,'CÂY TRỒNG 2026'!$B$3:$D$10168,3,0)</f>
        <v>2531851</v>
      </c>
      <c r="H96" s="736">
        <v>20</v>
      </c>
      <c r="I96" s="734">
        <v>1</v>
      </c>
      <c r="J96" s="765">
        <f t="shared" si="4"/>
        <v>50637020</v>
      </c>
      <c r="K96" s="1772"/>
      <c r="L96" s="663">
        <v>186</v>
      </c>
      <c r="M96" s="767">
        <f t="shared" si="5"/>
        <v>1075.2688172043011</v>
      </c>
      <c r="N96" s="1775"/>
      <c r="O96" s="1775"/>
      <c r="P96" s="1775"/>
      <c r="Q96" s="1775"/>
      <c r="R96" s="1775"/>
      <c r="S96" s="1775"/>
      <c r="T96" s="659"/>
      <c r="U96" s="659"/>
    </row>
    <row r="97" spans="1:21" s="663" customFormat="1" ht="59.25" customHeight="1" x14ac:dyDescent="0.25">
      <c r="A97" s="1747">
        <v>20</v>
      </c>
      <c r="B97" s="1758" t="s">
        <v>1024</v>
      </c>
      <c r="C97" s="1759"/>
      <c r="D97" s="1759"/>
      <c r="E97" s="1760"/>
      <c r="F97" s="732" t="str">
        <f>VLOOKUP(B97,'CÂY TRỒNG 2026'!$B$3:$D$10168,2,0)</f>
        <v>cây</v>
      </c>
      <c r="G97" s="732">
        <f>VLOOKUP(B97,'CÂY TRỒNG 2026'!$B$3:$D$10168,3,0)</f>
        <v>1037626</v>
      </c>
      <c r="H97" s="736">
        <v>12</v>
      </c>
      <c r="I97" s="734">
        <v>1</v>
      </c>
      <c r="J97" s="765">
        <f t="shared" si="4"/>
        <v>12451512</v>
      </c>
      <c r="K97" s="1772"/>
      <c r="L97" s="663">
        <v>123</v>
      </c>
      <c r="M97" s="767">
        <f t="shared" si="5"/>
        <v>975.60975609756099</v>
      </c>
      <c r="N97" s="1775"/>
      <c r="O97" s="1775"/>
      <c r="P97" s="1775"/>
      <c r="Q97" s="1775"/>
      <c r="R97" s="1775"/>
      <c r="S97" s="1775"/>
      <c r="T97" s="659"/>
      <c r="U97" s="659"/>
    </row>
    <row r="98" spans="1:21" s="663" customFormat="1" ht="59.25" customHeight="1" x14ac:dyDescent="0.25">
      <c r="A98" s="1748"/>
      <c r="B98" s="1758" t="s">
        <v>1029</v>
      </c>
      <c r="C98" s="1759"/>
      <c r="D98" s="1759"/>
      <c r="E98" s="1760"/>
      <c r="F98" s="732" t="str">
        <f>VLOOKUP(B98,'CÂY TRỒNG 2026'!$B$3:$D$10168,2,0)</f>
        <v>cây</v>
      </c>
      <c r="G98" s="732">
        <f>VLOOKUP(B98,'CÂY TRỒNG 2026'!$B$3:$D$10168,3,0)</f>
        <v>1387626</v>
      </c>
      <c r="H98" s="736">
        <v>53</v>
      </c>
      <c r="I98" s="734">
        <v>1</v>
      </c>
      <c r="J98" s="765">
        <f t="shared" si="4"/>
        <v>73544178</v>
      </c>
      <c r="K98" s="1772"/>
      <c r="L98" s="663">
        <v>123</v>
      </c>
      <c r="M98" s="767">
        <f t="shared" si="5"/>
        <v>4308.9430894308944</v>
      </c>
      <c r="N98" s="1775"/>
      <c r="O98" s="1775"/>
      <c r="P98" s="1775"/>
      <c r="Q98" s="1775"/>
      <c r="R98" s="1775"/>
      <c r="S98" s="1775"/>
      <c r="T98" s="659"/>
      <c r="U98" s="659"/>
    </row>
    <row r="99" spans="1:21" s="663" customFormat="1" ht="39" customHeight="1" x14ac:dyDescent="0.25">
      <c r="A99" s="712">
        <v>21</v>
      </c>
      <c r="B99" s="1758" t="s">
        <v>678</v>
      </c>
      <c r="C99" s="1759"/>
      <c r="D99" s="1759"/>
      <c r="E99" s="1760"/>
      <c r="F99" s="732" t="str">
        <f>VLOOKUP(B99,'CÂY TRỒNG 2026'!$B$3:$D$10168,2,0)</f>
        <v>cây</v>
      </c>
      <c r="G99" s="732">
        <f>VLOOKUP(B99,'CÂY TRỒNG 2026'!$B$3:$D$10168,3,0)</f>
        <v>1263560</v>
      </c>
      <c r="H99" s="736">
        <v>1</v>
      </c>
      <c r="I99" s="734">
        <v>1</v>
      </c>
      <c r="J99" s="765">
        <f t="shared" si="4"/>
        <v>1263560</v>
      </c>
      <c r="K99" s="1772"/>
      <c r="L99" s="663">
        <v>200</v>
      </c>
      <c r="M99" s="767">
        <f t="shared" si="5"/>
        <v>50</v>
      </c>
      <c r="N99" s="1775"/>
      <c r="O99" s="1775"/>
      <c r="P99" s="1775"/>
      <c r="Q99" s="1775"/>
      <c r="R99" s="1775"/>
      <c r="S99" s="1775"/>
      <c r="T99" s="659"/>
      <c r="U99" s="659"/>
    </row>
    <row r="100" spans="1:21" s="663" customFormat="1" ht="39" customHeight="1" x14ac:dyDescent="0.25">
      <c r="A100" s="712">
        <v>22</v>
      </c>
      <c r="B100" s="1758" t="s">
        <v>757</v>
      </c>
      <c r="C100" s="1759"/>
      <c r="D100" s="1759"/>
      <c r="E100" s="1760"/>
      <c r="F100" s="732" t="str">
        <f>VLOOKUP(B100,'CÂY TRỒNG 2026'!$B$3:$D$10168,2,0)</f>
        <v>cây</v>
      </c>
      <c r="G100" s="732">
        <f>VLOOKUP(B100,'CÂY TRỒNG 2026'!$B$3:$D$10168,3,0)</f>
        <v>734740</v>
      </c>
      <c r="H100" s="736">
        <v>10</v>
      </c>
      <c r="I100" s="734">
        <v>1</v>
      </c>
      <c r="J100" s="765">
        <f t="shared" si="4"/>
        <v>7347400</v>
      </c>
      <c r="K100" s="1772"/>
      <c r="L100" s="663">
        <v>1111</v>
      </c>
      <c r="M100" s="767">
        <f t="shared" si="5"/>
        <v>90.009000900090015</v>
      </c>
      <c r="N100" s="1775"/>
      <c r="O100" s="1775"/>
      <c r="P100" s="1775"/>
      <c r="Q100" s="1775"/>
      <c r="R100" s="1775"/>
      <c r="S100" s="1775"/>
      <c r="T100" s="659"/>
      <c r="U100" s="659"/>
    </row>
    <row r="101" spans="1:21" s="663" customFormat="1" ht="39.6" customHeight="1" x14ac:dyDescent="0.25">
      <c r="A101" s="712">
        <v>23</v>
      </c>
      <c r="B101" s="1758" t="s">
        <v>2836</v>
      </c>
      <c r="C101" s="1759"/>
      <c r="D101" s="1759"/>
      <c r="E101" s="1760"/>
      <c r="F101" s="732" t="str">
        <f>VLOOKUP(B101,'CÂY TRỒNG 2026'!$B$3:$D$10168,2,0)</f>
        <v>cây</v>
      </c>
      <c r="G101" s="732">
        <f>VLOOKUP(B101,'CÂY TRỒNG 2026'!$B$3:$D$10168,3,0)</f>
        <v>104226</v>
      </c>
      <c r="H101" s="736">
        <v>10</v>
      </c>
      <c r="I101" s="734">
        <v>1</v>
      </c>
      <c r="J101" s="765">
        <f t="shared" si="4"/>
        <v>1042260</v>
      </c>
      <c r="K101" s="1772"/>
      <c r="L101" s="663">
        <v>833</v>
      </c>
      <c r="M101" s="767">
        <f>H101*10000/L101</f>
        <v>120.04801920768307</v>
      </c>
      <c r="N101" s="1775"/>
      <c r="O101" s="1775"/>
      <c r="P101" s="1775"/>
      <c r="Q101" s="1775"/>
      <c r="R101" s="1775"/>
      <c r="S101" s="1775"/>
      <c r="T101" s="659"/>
      <c r="U101" s="659"/>
    </row>
    <row r="102" spans="1:21" s="663" customFormat="1" ht="38.450000000000003" customHeight="1" x14ac:dyDescent="0.25">
      <c r="A102" s="712">
        <v>24</v>
      </c>
      <c r="B102" s="1758" t="s">
        <v>5992</v>
      </c>
      <c r="C102" s="1759"/>
      <c r="D102" s="1759"/>
      <c r="E102" s="1760"/>
      <c r="F102" s="732" t="str">
        <f>VLOOKUP(B102,'CÂY TRỒNG 2026'!$B$3:$D$10168,2,0)</f>
        <v>cây</v>
      </c>
      <c r="G102" s="732">
        <f>VLOOKUP(B102,'CÂY TRỒNG 2026'!$B$3:$D$10168,3,0)</f>
        <v>316106</v>
      </c>
      <c r="H102" s="736">
        <v>5</v>
      </c>
      <c r="I102" s="734">
        <v>1</v>
      </c>
      <c r="J102" s="765">
        <f t="shared" si="4"/>
        <v>1580530</v>
      </c>
      <c r="K102" s="1772"/>
      <c r="L102" s="663">
        <v>833</v>
      </c>
      <c r="M102" s="767">
        <f>H102*10000/L102</f>
        <v>60.024009603841534</v>
      </c>
      <c r="N102" s="814"/>
      <c r="P102" s="659"/>
      <c r="Q102" s="659"/>
      <c r="R102" s="659"/>
      <c r="S102" s="659"/>
      <c r="T102" s="659"/>
      <c r="U102" s="659"/>
    </row>
    <row r="103" spans="1:21" s="663" customFormat="1" ht="38.450000000000003" customHeight="1" x14ac:dyDescent="0.25">
      <c r="A103" s="712">
        <v>25</v>
      </c>
      <c r="B103" s="1758" t="s">
        <v>1324</v>
      </c>
      <c r="C103" s="1759"/>
      <c r="D103" s="1759"/>
      <c r="E103" s="1760"/>
      <c r="F103" s="732" t="str">
        <f>VLOOKUP(B103,'CÂY TRỒNG 2026'!$B$3:$D$10168,2,0)</f>
        <v>cây</v>
      </c>
      <c r="G103" s="732">
        <f>VLOOKUP(B103,'CÂY TRỒNG 2026'!$B$3:$D$10168,3,0)</f>
        <v>693197</v>
      </c>
      <c r="H103" s="736">
        <v>7</v>
      </c>
      <c r="I103" s="734">
        <v>1</v>
      </c>
      <c r="J103" s="765">
        <f t="shared" si="4"/>
        <v>4852379</v>
      </c>
      <c r="K103" s="1772"/>
      <c r="L103" s="663">
        <v>833</v>
      </c>
      <c r="M103" s="767">
        <f>H103*10000/L103</f>
        <v>84.033613445378151</v>
      </c>
      <c r="N103" s="767"/>
      <c r="P103" s="659"/>
      <c r="Q103" s="659"/>
      <c r="R103" s="659"/>
      <c r="S103" s="659"/>
      <c r="T103" s="659"/>
      <c r="U103" s="659"/>
    </row>
    <row r="104" spans="1:21" s="663" customFormat="1" ht="41.45" customHeight="1" x14ac:dyDescent="0.25">
      <c r="A104" s="1747">
        <v>26</v>
      </c>
      <c r="B104" s="1758" t="s">
        <v>9338</v>
      </c>
      <c r="C104" s="1759"/>
      <c r="D104" s="1759"/>
      <c r="E104" s="1760"/>
      <c r="F104" s="732" t="str">
        <f>VLOOKUP(B104,'CÂY TRỒNG 2026'!$B$3:$D$10168,2,0)</f>
        <v>cây</v>
      </c>
      <c r="G104" s="732">
        <f>VLOOKUP(B104,'CÂY TRỒNG 2026'!$B$3:$D$10168,3,0)</f>
        <v>100410</v>
      </c>
      <c r="H104" s="736">
        <v>216</v>
      </c>
      <c r="I104" s="734">
        <v>1</v>
      </c>
      <c r="J104" s="765">
        <f t="shared" si="4"/>
        <v>21688560</v>
      </c>
      <c r="K104" s="1772"/>
      <c r="L104" s="663">
        <v>2000</v>
      </c>
      <c r="M104" s="767">
        <f t="shared" si="5"/>
        <v>1080</v>
      </c>
      <c r="N104" s="717">
        <f>J104*1.5</f>
        <v>32532840</v>
      </c>
      <c r="P104" s="659"/>
      <c r="Q104" s="659"/>
      <c r="R104" s="659"/>
      <c r="S104" s="659"/>
      <c r="T104" s="659"/>
      <c r="U104" s="659"/>
    </row>
    <row r="105" spans="1:21" s="663" customFormat="1" ht="52.5" customHeight="1" x14ac:dyDescent="0.25">
      <c r="A105" s="1748"/>
      <c r="B105" s="1758" t="str">
        <f>B104</f>
        <v>Keo lá tràm &gt;10-15 cm</v>
      </c>
      <c r="C105" s="1759"/>
      <c r="D105" s="1759"/>
      <c r="E105" s="1760"/>
      <c r="F105" s="732" t="str">
        <f>VLOOKUP(B105,'CÂY TRỒNG 2026'!$B$3:$D$10168,2,0)</f>
        <v>cây</v>
      </c>
      <c r="G105" s="732">
        <f>VLOOKUP(B105,'CÂY TRỒNG 2026'!$B$3:$D$10168,3,0)</f>
        <v>100410</v>
      </c>
      <c r="H105" s="736">
        <f>1335-H104</f>
        <v>1119</v>
      </c>
      <c r="I105" s="734">
        <v>0</v>
      </c>
      <c r="J105" s="765">
        <f t="shared" si="4"/>
        <v>0</v>
      </c>
      <c r="K105" s="1772"/>
      <c r="L105" s="663">
        <v>2001</v>
      </c>
      <c r="M105" s="767">
        <f t="shared" si="5"/>
        <v>5592.2038980509742</v>
      </c>
      <c r="N105" s="767"/>
      <c r="P105" s="659"/>
      <c r="Q105" s="659"/>
      <c r="R105" s="659"/>
      <c r="S105" s="659"/>
      <c r="T105" s="659"/>
      <c r="U105" s="659"/>
    </row>
    <row r="106" spans="1:21" s="663" customFormat="1" ht="52.5" customHeight="1" x14ac:dyDescent="0.25">
      <c r="A106" s="1747">
        <v>27</v>
      </c>
      <c r="B106" s="1758" t="s">
        <v>9356</v>
      </c>
      <c r="C106" s="1759"/>
      <c r="D106" s="1759"/>
      <c r="E106" s="1760"/>
      <c r="F106" s="732" t="str">
        <f>VLOOKUP(B106,'CÂY TRỒNG 2026'!$B$3:$D$10168,2,0)</f>
        <v>cây</v>
      </c>
      <c r="G106" s="732">
        <f>VLOOKUP(B106,'CÂY TRỒNG 2026'!$B$3:$D$10168,3,0)</f>
        <v>100410</v>
      </c>
      <c r="H106" s="736">
        <v>51</v>
      </c>
      <c r="I106" s="734">
        <v>1</v>
      </c>
      <c r="J106" s="765">
        <f t="shared" si="4"/>
        <v>5120910</v>
      </c>
      <c r="K106" s="1772"/>
      <c r="L106" s="663">
        <v>2000</v>
      </c>
      <c r="M106" s="767">
        <f>H106*10000/L106</f>
        <v>255</v>
      </c>
      <c r="N106" s="767"/>
      <c r="P106" s="659"/>
      <c r="Q106" s="659"/>
      <c r="R106" s="659"/>
      <c r="S106" s="659"/>
      <c r="T106" s="659"/>
      <c r="U106" s="659"/>
    </row>
    <row r="107" spans="1:21" s="663" customFormat="1" ht="52.5" customHeight="1" x14ac:dyDescent="0.25">
      <c r="A107" s="1748"/>
      <c r="B107" s="1758" t="s">
        <v>9356</v>
      </c>
      <c r="C107" s="1759"/>
      <c r="D107" s="1759"/>
      <c r="E107" s="1760"/>
      <c r="F107" s="732" t="str">
        <f>VLOOKUP(B107,'CÂY TRỒNG 2026'!$B$3:$D$10168,2,0)</f>
        <v>cây</v>
      </c>
      <c r="G107" s="732">
        <f>VLOOKUP(B107,'CÂY TRỒNG 2026'!$B$3:$D$10168,3,0)</f>
        <v>100410</v>
      </c>
      <c r="H107" s="736">
        <v>34</v>
      </c>
      <c r="I107" s="734">
        <v>1</v>
      </c>
      <c r="J107" s="765">
        <f t="shared" si="4"/>
        <v>3413940</v>
      </c>
      <c r="K107" s="1773"/>
      <c r="L107" s="663">
        <v>2000</v>
      </c>
      <c r="M107" s="767">
        <f>H107*10000/L107</f>
        <v>170</v>
      </c>
      <c r="N107" s="767"/>
      <c r="P107" s="659"/>
      <c r="Q107" s="659"/>
      <c r="R107" s="659"/>
      <c r="S107" s="659"/>
      <c r="T107" s="659"/>
      <c r="U107" s="659"/>
    </row>
    <row r="108" spans="1:21" s="745" customFormat="1" ht="30" customHeight="1" x14ac:dyDescent="0.25">
      <c r="A108" s="793"/>
      <c r="B108" s="1752" t="s">
        <v>10421</v>
      </c>
      <c r="C108" s="1753"/>
      <c r="D108" s="1753"/>
      <c r="E108" s="1754"/>
      <c r="F108" s="794"/>
      <c r="G108" s="741"/>
      <c r="H108" s="795"/>
      <c r="I108" s="796"/>
      <c r="J108" s="737"/>
      <c r="K108" s="794"/>
      <c r="L108" s="815">
        <v>575.5</v>
      </c>
      <c r="M108" s="816">
        <f>SUM(M109:M111)</f>
        <v>568.89403071120728</v>
      </c>
      <c r="N108" s="797" t="s">
        <v>10422</v>
      </c>
      <c r="O108" s="797"/>
    </row>
    <row r="109" spans="1:21" s="663" customFormat="1" ht="28.15" customHeight="1" x14ac:dyDescent="0.25">
      <c r="A109" s="798">
        <v>1</v>
      </c>
      <c r="B109" s="1758" t="s">
        <v>5993</v>
      </c>
      <c r="C109" s="1759"/>
      <c r="D109" s="1759"/>
      <c r="E109" s="1760"/>
      <c r="F109" s="732" t="str">
        <f>VLOOKUP(B109,'CÂY TRỒNG 2026'!$B$3:$D$10168,2,0)</f>
        <v>cây</v>
      </c>
      <c r="G109" s="732">
        <f>VLOOKUP(B109,'CÂY TRỒNG 2026'!$B$3:$D$10168,3,0)</f>
        <v>425284</v>
      </c>
      <c r="H109" s="736">
        <v>13</v>
      </c>
      <c r="I109" s="734">
        <v>1</v>
      </c>
      <c r="J109" s="765">
        <f t="shared" si="4"/>
        <v>5528692</v>
      </c>
      <c r="K109" s="771"/>
      <c r="L109" s="663">
        <v>833</v>
      </c>
      <c r="M109" s="767">
        <f>H109*10000/L109</f>
        <v>156.062424969988</v>
      </c>
      <c r="N109" s="767"/>
      <c r="P109" s="659"/>
      <c r="Q109" s="659"/>
      <c r="R109" s="659"/>
      <c r="S109" s="659"/>
      <c r="T109" s="659"/>
      <c r="U109" s="659"/>
    </row>
    <row r="110" spans="1:21" s="663" customFormat="1" ht="28.15" customHeight="1" x14ac:dyDescent="0.25">
      <c r="A110" s="798">
        <v>2</v>
      </c>
      <c r="B110" s="1758" t="s">
        <v>754</v>
      </c>
      <c r="C110" s="1759"/>
      <c r="D110" s="1759"/>
      <c r="E110" s="1760"/>
      <c r="F110" s="732" t="str">
        <f>VLOOKUP(B110,'CÂY TRỒNG 2026'!$B$3:$D$10168,2,0)</f>
        <v>cây</v>
      </c>
      <c r="G110" s="732">
        <f>VLOOKUP(B110,'CÂY TRỒNG 2026'!$B$3:$D$10168,3,0)</f>
        <v>890756</v>
      </c>
      <c r="H110" s="736">
        <v>16</v>
      </c>
      <c r="I110" s="734">
        <v>1</v>
      </c>
      <c r="J110" s="765">
        <f t="shared" si="4"/>
        <v>14252096</v>
      </c>
      <c r="K110" s="771"/>
      <c r="L110" s="663">
        <v>1111</v>
      </c>
      <c r="M110" s="767">
        <f t="shared" ref="M110:M111" si="6">H110*10000/L110</f>
        <v>144.01440144014401</v>
      </c>
      <c r="N110" s="767"/>
      <c r="P110" s="659"/>
      <c r="Q110" s="659"/>
      <c r="R110" s="659"/>
      <c r="S110" s="659"/>
      <c r="T110" s="659"/>
      <c r="U110" s="659"/>
    </row>
    <row r="111" spans="1:21" s="663" customFormat="1" ht="28.15" customHeight="1" x14ac:dyDescent="0.25">
      <c r="A111" s="798">
        <v>3</v>
      </c>
      <c r="B111" s="1758" t="s">
        <v>469</v>
      </c>
      <c r="C111" s="1759"/>
      <c r="D111" s="1759"/>
      <c r="E111" s="1760"/>
      <c r="F111" s="732" t="str">
        <f>VLOOKUP(B111,'CÂY TRỒNG 2026'!$B$3:$D$10168,2,0)</f>
        <v>cây</v>
      </c>
      <c r="G111" s="732">
        <f>VLOOKUP(B111,'CÂY TRỒNG 2026'!$B$3:$D$10168,3,0)</f>
        <v>1677012</v>
      </c>
      <c r="H111" s="736">
        <v>5</v>
      </c>
      <c r="I111" s="734">
        <v>1</v>
      </c>
      <c r="J111" s="765">
        <f t="shared" si="4"/>
        <v>8385060</v>
      </c>
      <c r="K111" s="771"/>
      <c r="L111" s="663">
        <v>186</v>
      </c>
      <c r="M111" s="767">
        <f t="shared" si="6"/>
        <v>268.81720430107526</v>
      </c>
      <c r="N111" s="767"/>
      <c r="P111" s="659"/>
      <c r="Q111" s="659"/>
      <c r="R111" s="659"/>
      <c r="S111" s="659"/>
      <c r="T111" s="659"/>
      <c r="U111" s="659"/>
    </row>
    <row r="112" spans="1:21" s="663" customFormat="1" ht="28.15" customHeight="1" x14ac:dyDescent="0.25">
      <c r="A112" s="798">
        <v>4</v>
      </c>
      <c r="B112" s="1758" t="s">
        <v>236</v>
      </c>
      <c r="C112" s="1759"/>
      <c r="D112" s="1759"/>
      <c r="E112" s="1760"/>
      <c r="F112" s="732" t="str">
        <f>VLOOKUP(B112,'CÂY TRỒNG 2026'!$B$3:$D$10168,2,0)</f>
        <v>cây</v>
      </c>
      <c r="G112" s="732">
        <f>VLOOKUP(B112,'CÂY TRỒNG 2026'!$B$3:$D$10168,3,0)</f>
        <v>187000</v>
      </c>
      <c r="H112" s="736">
        <v>41</v>
      </c>
      <c r="I112" s="734">
        <v>1</v>
      </c>
      <c r="J112" s="765">
        <f t="shared" si="4"/>
        <v>7667000</v>
      </c>
      <c r="K112" s="771"/>
      <c r="L112" s="769"/>
      <c r="M112" s="767"/>
      <c r="N112" s="767"/>
      <c r="P112" s="659"/>
      <c r="Q112" s="659"/>
      <c r="R112" s="659"/>
      <c r="S112" s="659"/>
      <c r="T112" s="659"/>
      <c r="U112" s="659"/>
    </row>
    <row r="113" spans="1:21" s="745" customFormat="1" ht="30" customHeight="1" x14ac:dyDescent="0.25">
      <c r="A113" s="793"/>
      <c r="B113" s="1752" t="s">
        <v>10423</v>
      </c>
      <c r="C113" s="1753"/>
      <c r="D113" s="1753"/>
      <c r="E113" s="1754"/>
      <c r="F113" s="794"/>
      <c r="G113" s="741"/>
      <c r="H113" s="795"/>
      <c r="I113" s="796"/>
      <c r="J113" s="737"/>
      <c r="K113" s="794"/>
      <c r="L113" s="817">
        <f>H22+H24</f>
        <v>5917.3</v>
      </c>
      <c r="N113" s="797"/>
      <c r="O113" s="797"/>
    </row>
    <row r="114" spans="1:21" s="663" customFormat="1" ht="31.15" customHeight="1" x14ac:dyDescent="0.25">
      <c r="A114" s="798">
        <v>1</v>
      </c>
      <c r="B114" s="1758" t="s">
        <v>9336</v>
      </c>
      <c r="C114" s="1759"/>
      <c r="D114" s="1759"/>
      <c r="E114" s="1760"/>
      <c r="F114" s="732" t="str">
        <f>VLOOKUP(B114,'CÂY TRỒNG 2026'!$B$3:$D$10168,2,0)</f>
        <v>cây</v>
      </c>
      <c r="G114" s="732">
        <f>VLOOKUP(B114,'CÂY TRỒNG 2026'!$B$3:$D$10168,3,0)</f>
        <v>15384</v>
      </c>
      <c r="H114" s="736">
        <v>1275</v>
      </c>
      <c r="I114" s="734">
        <v>1</v>
      </c>
      <c r="J114" s="765">
        <f t="shared" si="4"/>
        <v>19614600</v>
      </c>
      <c r="K114" s="771"/>
      <c r="L114" s="663">
        <v>2000</v>
      </c>
      <c r="M114" s="767">
        <f>L113*L114/10000</f>
        <v>1183.46</v>
      </c>
      <c r="N114" s="767"/>
      <c r="P114" s="659"/>
      <c r="Q114" s="659"/>
      <c r="R114" s="659"/>
      <c r="S114" s="659"/>
      <c r="T114" s="659"/>
      <c r="U114" s="659"/>
    </row>
    <row r="115" spans="1:21" s="663" customFormat="1" ht="31.15" customHeight="1" x14ac:dyDescent="0.25">
      <c r="A115" s="798">
        <v>1</v>
      </c>
      <c r="B115" s="1758" t="s">
        <v>9336</v>
      </c>
      <c r="C115" s="1759"/>
      <c r="D115" s="1759"/>
      <c r="E115" s="1760"/>
      <c r="F115" s="732" t="str">
        <f>VLOOKUP(B115,'CÂY TRỒNG 2026'!$B$3:$D$10168,2,0)</f>
        <v>cây</v>
      </c>
      <c r="G115" s="732">
        <f>VLOOKUP(B115,'CÂY TRỒNG 2026'!$B$3:$D$10168,3,0)</f>
        <v>15384</v>
      </c>
      <c r="H115" s="736">
        <f>1280-H114</f>
        <v>5</v>
      </c>
      <c r="I115" s="734">
        <v>0</v>
      </c>
      <c r="J115" s="765">
        <f t="shared" si="4"/>
        <v>0</v>
      </c>
      <c r="K115" s="771" t="s">
        <v>10424</v>
      </c>
      <c r="L115" s="663">
        <v>2000</v>
      </c>
      <c r="M115" s="767">
        <f>L114*L115/10000</f>
        <v>400</v>
      </c>
      <c r="N115" s="767"/>
      <c r="P115" s="659"/>
      <c r="Q115" s="659"/>
      <c r="R115" s="659"/>
      <c r="S115" s="659"/>
      <c r="T115" s="659"/>
      <c r="U115" s="659"/>
    </row>
    <row r="116" spans="1:21" ht="28.5" customHeight="1" x14ac:dyDescent="0.25">
      <c r="A116" s="1735" t="s">
        <v>111</v>
      </c>
      <c r="B116" s="1736"/>
      <c r="C116" s="1736"/>
      <c r="D116" s="1736"/>
      <c r="E116" s="1736"/>
      <c r="F116" s="1736"/>
      <c r="G116" s="1736"/>
      <c r="H116" s="1736"/>
      <c r="I116" s="1737"/>
      <c r="J116" s="741">
        <f>SUM(J73:J115)</f>
        <v>354852471</v>
      </c>
      <c r="K116" s="818"/>
      <c r="L116" s="819"/>
      <c r="M116" s="739"/>
    </row>
    <row r="117" spans="1:21" ht="48.75" customHeight="1" x14ac:dyDescent="0.25">
      <c r="A117" s="1752" t="s">
        <v>112</v>
      </c>
      <c r="B117" s="1776"/>
      <c r="C117" s="1776"/>
      <c r="D117" s="1776"/>
      <c r="E117" s="1776"/>
      <c r="F117" s="1776"/>
      <c r="G117" s="1776"/>
      <c r="H117" s="1776"/>
      <c r="I117" s="1777"/>
      <c r="J117" s="741">
        <f>IF(J26+J41+J70+J116&lt;20000000,2000000,IF(J26+J41+J70+J116&lt;50000000,4000000,IF(J26+J41+J70+J116&lt;100000000,8000000,IF(J26+J41+J70+J116&lt;200000000,12000000,IF(J26+J41+J70+J116&lt;500000000,16000000,20000000)))))</f>
        <v>20000000</v>
      </c>
      <c r="K117" s="742" t="s">
        <v>10425</v>
      </c>
    </row>
    <row r="118" spans="1:21" ht="30" customHeight="1" x14ac:dyDescent="0.25">
      <c r="A118" s="1735" t="s">
        <v>114</v>
      </c>
      <c r="B118" s="1736"/>
      <c r="C118" s="1736"/>
      <c r="D118" s="1736"/>
      <c r="E118" s="1736"/>
      <c r="F118" s="1736"/>
      <c r="G118" s="1736"/>
      <c r="H118" s="1736"/>
      <c r="I118" s="1737"/>
      <c r="J118" s="743">
        <f>J117+J116+J70+J26+J41</f>
        <v>13336899692</v>
      </c>
      <c r="K118" s="738"/>
      <c r="L118" s="744">
        <f>J117+J116+J70+J41+J26</f>
        <v>13336899692</v>
      </c>
    </row>
    <row r="119" spans="1:21" s="745" customFormat="1" ht="52.5" customHeight="1" x14ac:dyDescent="0.25">
      <c r="A119" s="1729" t="s">
        <v>115</v>
      </c>
      <c r="B119" s="1729"/>
      <c r="C119" s="1729"/>
      <c r="D119" s="1729"/>
      <c r="E119" s="1729"/>
      <c r="F119" s="1729"/>
      <c r="G119" s="1729"/>
      <c r="H119" s="1729"/>
      <c r="I119" s="1729"/>
      <c r="J119" s="1729"/>
      <c r="K119" s="1729"/>
      <c r="L119" s="711"/>
      <c r="N119" s="746"/>
      <c r="O119" s="746"/>
    </row>
    <row r="120" spans="1:21" s="748" customFormat="1" ht="48" customHeight="1" x14ac:dyDescent="0.25">
      <c r="A120" s="1727" t="s">
        <v>10375</v>
      </c>
      <c r="B120" s="1727"/>
      <c r="C120" s="1727"/>
      <c r="D120" s="1727"/>
      <c r="E120" s="1727"/>
      <c r="F120" s="1727"/>
      <c r="G120" s="1727"/>
      <c r="H120" s="1727"/>
      <c r="I120" s="1727"/>
      <c r="J120" s="1727"/>
      <c r="K120" s="1727"/>
      <c r="L120" s="747"/>
      <c r="N120" s="746"/>
      <c r="O120" s="746"/>
    </row>
    <row r="121" spans="1:21" s="748" customFormat="1" ht="54" customHeight="1" x14ac:dyDescent="0.25">
      <c r="A121" s="1727" t="s">
        <v>117</v>
      </c>
      <c r="B121" s="1727"/>
      <c r="C121" s="1727"/>
      <c r="D121" s="1727"/>
      <c r="E121" s="1727"/>
      <c r="F121" s="1727"/>
      <c r="G121" s="1727"/>
      <c r="H121" s="1727"/>
      <c r="I121" s="1727"/>
      <c r="J121" s="749">
        <f>J118</f>
        <v>13336899692</v>
      </c>
      <c r="K121" s="750" t="s">
        <v>118</v>
      </c>
      <c r="L121" s="747"/>
      <c r="N121" s="746"/>
      <c r="O121" s="746"/>
    </row>
    <row r="122" spans="1:21" s="748" customFormat="1" ht="14.25" x14ac:dyDescent="0.25">
      <c r="A122" s="1727" t="s">
        <v>119</v>
      </c>
      <c r="B122" s="1727"/>
      <c r="C122" s="1727"/>
      <c r="D122" s="1727"/>
      <c r="E122" s="1727"/>
      <c r="F122" s="1727"/>
      <c r="G122" s="1727"/>
      <c r="H122" s="1727"/>
      <c r="I122" s="1727"/>
      <c r="J122" s="1727"/>
      <c r="K122" s="1727"/>
      <c r="L122" s="747"/>
      <c r="N122" s="746"/>
      <c r="O122" s="746"/>
    </row>
    <row r="123" spans="1:21" s="755" customFormat="1" ht="15" customHeight="1" x14ac:dyDescent="0.25">
      <c r="A123" s="1730" t="s">
        <v>120</v>
      </c>
      <c r="B123" s="1730"/>
      <c r="C123" s="1730"/>
      <c r="D123" s="1731" t="s">
        <v>10376</v>
      </c>
      <c r="E123" s="1731"/>
      <c r="F123" s="1731"/>
      <c r="G123" s="1731"/>
      <c r="H123" s="1731" t="s">
        <v>10377</v>
      </c>
      <c r="I123" s="1731"/>
      <c r="J123" s="751"/>
      <c r="K123" s="747" t="s">
        <v>122</v>
      </c>
      <c r="L123" s="747"/>
      <c r="N123" s="663"/>
      <c r="O123" s="663"/>
    </row>
    <row r="124" spans="1:21" s="755" customFormat="1" x14ac:dyDescent="0.25">
      <c r="A124" s="754"/>
      <c r="B124" s="754"/>
      <c r="C124" s="754"/>
      <c r="K124" s="747" t="s">
        <v>123</v>
      </c>
      <c r="L124" s="776"/>
      <c r="N124" s="663"/>
      <c r="O124" s="663"/>
    </row>
    <row r="125" spans="1:21" s="755" customFormat="1" x14ac:dyDescent="0.25">
      <c r="A125" s="757"/>
      <c r="B125" s="758"/>
      <c r="C125" s="758"/>
      <c r="G125" s="758"/>
      <c r="H125" s="759"/>
      <c r="K125" s="760"/>
      <c r="L125" s="758"/>
      <c r="N125" s="663"/>
      <c r="O125" s="663"/>
    </row>
    <row r="126" spans="1:21" s="755" customFormat="1" x14ac:dyDescent="0.25">
      <c r="A126" s="757"/>
      <c r="B126" s="758"/>
      <c r="C126" s="758"/>
      <c r="G126" s="758"/>
      <c r="H126" s="759"/>
      <c r="K126" s="760"/>
      <c r="L126" s="758"/>
      <c r="N126" s="663"/>
      <c r="O126" s="663"/>
    </row>
    <row r="127" spans="1:21" s="755" customFormat="1" x14ac:dyDescent="0.25">
      <c r="A127" s="757"/>
      <c r="B127" s="758"/>
      <c r="C127" s="758"/>
      <c r="G127" s="758"/>
      <c r="H127" s="759"/>
      <c r="K127" s="760"/>
      <c r="L127" s="758"/>
      <c r="N127" s="663"/>
      <c r="O127" s="663"/>
    </row>
    <row r="128" spans="1:21" s="755" customFormat="1" x14ac:dyDescent="0.25">
      <c r="A128" s="757"/>
      <c r="B128" s="758"/>
      <c r="C128" s="758"/>
      <c r="G128" s="758"/>
      <c r="H128" s="759"/>
      <c r="K128" s="760"/>
      <c r="L128" s="758"/>
      <c r="N128" s="663"/>
      <c r="O128" s="663"/>
    </row>
    <row r="129" spans="1:15" s="755" customFormat="1" x14ac:dyDescent="0.25">
      <c r="A129" s="757"/>
      <c r="B129" s="758"/>
      <c r="C129" s="758"/>
      <c r="G129" s="758"/>
      <c r="H129" s="759"/>
      <c r="K129" s="760"/>
      <c r="L129" s="758"/>
      <c r="N129" s="663"/>
      <c r="O129" s="663"/>
    </row>
    <row r="130" spans="1:15" s="755" customFormat="1" x14ac:dyDescent="0.25">
      <c r="A130" s="757"/>
      <c r="B130" s="758"/>
      <c r="C130" s="758"/>
      <c r="G130" s="758"/>
      <c r="H130" s="759"/>
      <c r="K130" s="760"/>
      <c r="L130" s="758"/>
      <c r="N130" s="663"/>
      <c r="O130" s="663"/>
    </row>
    <row r="131" spans="1:15" s="755" customFormat="1" ht="14.45" customHeight="1" x14ac:dyDescent="0.25">
      <c r="A131" s="1732" t="s">
        <v>10378</v>
      </c>
      <c r="B131" s="1732"/>
      <c r="C131" s="1732"/>
      <c r="D131" s="1731" t="s">
        <v>10379</v>
      </c>
      <c r="E131" s="1731"/>
      <c r="F131" s="1731"/>
      <c r="G131" s="1731"/>
      <c r="H131" s="1731" t="s">
        <v>126</v>
      </c>
      <c r="I131" s="1731"/>
      <c r="J131" s="751"/>
      <c r="K131" s="747" t="s">
        <v>127</v>
      </c>
      <c r="L131" s="776"/>
      <c r="N131" s="663"/>
      <c r="O131" s="663"/>
    </row>
  </sheetData>
  <mergeCells count="132">
    <mergeCell ref="A131:C131"/>
    <mergeCell ref="D131:G131"/>
    <mergeCell ref="H131:I131"/>
    <mergeCell ref="A120:K120"/>
    <mergeCell ref="A121:I121"/>
    <mergeCell ref="A122:K122"/>
    <mergeCell ref="A123:C123"/>
    <mergeCell ref="D123:G123"/>
    <mergeCell ref="H123:I123"/>
    <mergeCell ref="B114:E114"/>
    <mergeCell ref="B115:E115"/>
    <mergeCell ref="A116:I116"/>
    <mergeCell ref="A117:I117"/>
    <mergeCell ref="A118:I118"/>
    <mergeCell ref="A119:K119"/>
    <mergeCell ref="B108:E108"/>
    <mergeCell ref="B109:E109"/>
    <mergeCell ref="B110:E110"/>
    <mergeCell ref="B111:E111"/>
    <mergeCell ref="B112:E112"/>
    <mergeCell ref="B113:E113"/>
    <mergeCell ref="B103:E103"/>
    <mergeCell ref="A104:A105"/>
    <mergeCell ref="B104:E104"/>
    <mergeCell ref="B105:E105"/>
    <mergeCell ref="A106:A107"/>
    <mergeCell ref="B106:E106"/>
    <mergeCell ref="B107:E107"/>
    <mergeCell ref="K94:K107"/>
    <mergeCell ref="B95:E95"/>
    <mergeCell ref="B96:E96"/>
    <mergeCell ref="A97:A98"/>
    <mergeCell ref="B97:E97"/>
    <mergeCell ref="B98:E98"/>
    <mergeCell ref="B99:E99"/>
    <mergeCell ref="B100:E100"/>
    <mergeCell ref="B101:E101"/>
    <mergeCell ref="B102:E102"/>
    <mergeCell ref="N88:O88"/>
    <mergeCell ref="B89:E89"/>
    <mergeCell ref="A90:A91"/>
    <mergeCell ref="B90:E90"/>
    <mergeCell ref="B91:E91"/>
    <mergeCell ref="A92:A93"/>
    <mergeCell ref="B92:E92"/>
    <mergeCell ref="N92:S101"/>
    <mergeCell ref="B93:E93"/>
    <mergeCell ref="B94:E94"/>
    <mergeCell ref="B84:E84"/>
    <mergeCell ref="A85:A87"/>
    <mergeCell ref="B85:E85"/>
    <mergeCell ref="B86:E86"/>
    <mergeCell ref="B87:E87"/>
    <mergeCell ref="B88:E88"/>
    <mergeCell ref="B78:E78"/>
    <mergeCell ref="B79:E79"/>
    <mergeCell ref="B80:E80"/>
    <mergeCell ref="B81:E81"/>
    <mergeCell ref="B82:E82"/>
    <mergeCell ref="B83:E83"/>
    <mergeCell ref="A70:I70"/>
    <mergeCell ref="A71:K71"/>
    <mergeCell ref="B72:E72"/>
    <mergeCell ref="B73:E73"/>
    <mergeCell ref="B74:E74"/>
    <mergeCell ref="B75:E75"/>
    <mergeCell ref="K75:K77"/>
    <mergeCell ref="B76:E76"/>
    <mergeCell ref="B77:E77"/>
    <mergeCell ref="B65:E65"/>
    <mergeCell ref="B66:E66"/>
    <mergeCell ref="A67:A69"/>
    <mergeCell ref="B67:E67"/>
    <mergeCell ref="B68:E68"/>
    <mergeCell ref="B69:E69"/>
    <mergeCell ref="B60:E60"/>
    <mergeCell ref="A61:A62"/>
    <mergeCell ref="B61:E61"/>
    <mergeCell ref="B62:E62"/>
    <mergeCell ref="B63:E63"/>
    <mergeCell ref="B64:E64"/>
    <mergeCell ref="B54:E54"/>
    <mergeCell ref="B55:E55"/>
    <mergeCell ref="B56:E56"/>
    <mergeCell ref="B57:E57"/>
    <mergeCell ref="B58:E58"/>
    <mergeCell ref="B59:E59"/>
    <mergeCell ref="B48:E48"/>
    <mergeCell ref="B49:E49"/>
    <mergeCell ref="B50:E50"/>
    <mergeCell ref="B51:E51"/>
    <mergeCell ref="B52:E52"/>
    <mergeCell ref="B53:E53"/>
    <mergeCell ref="A42:K42"/>
    <mergeCell ref="B43:E43"/>
    <mergeCell ref="B44:E44"/>
    <mergeCell ref="B45:E45"/>
    <mergeCell ref="B46:E46"/>
    <mergeCell ref="B47:E47"/>
    <mergeCell ref="A37:G37"/>
    <mergeCell ref="B38:G38"/>
    <mergeCell ref="H38:K38"/>
    <mergeCell ref="B39:C39"/>
    <mergeCell ref="B40:C40"/>
    <mergeCell ref="A41:I41"/>
    <mergeCell ref="A27:J27"/>
    <mergeCell ref="H28:K28"/>
    <mergeCell ref="K30:K36"/>
    <mergeCell ref="A31:A32"/>
    <mergeCell ref="A33:A34"/>
    <mergeCell ref="A35:A36"/>
    <mergeCell ref="E12:K12"/>
    <mergeCell ref="E15:K15"/>
    <mergeCell ref="A16:K16"/>
    <mergeCell ref="A17:K17"/>
    <mergeCell ref="A2:G2"/>
    <mergeCell ref="H2:K2"/>
    <mergeCell ref="A3:G3"/>
    <mergeCell ref="H3:K3"/>
    <mergeCell ref="H5:K5"/>
    <mergeCell ref="A6:K6"/>
    <mergeCell ref="M17:S26"/>
    <mergeCell ref="A20:A21"/>
    <mergeCell ref="A22:A23"/>
    <mergeCell ref="A24:A25"/>
    <mergeCell ref="A26:G26"/>
    <mergeCell ref="A7:K7"/>
    <mergeCell ref="E8:K8"/>
    <mergeCell ref="A9:D9"/>
    <mergeCell ref="E9:H9"/>
    <mergeCell ref="A10:B10"/>
    <mergeCell ref="M10:S10"/>
  </mergeCells>
  <pageMargins left="0.196850393700787" right="0.196850393700787" top="0.196850393700787" bottom="0.196850393700787" header="0.196850393700787" footer="0.23622047244094499"/>
  <pageSetup paperSize="9" scale="78"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97</vt:i4>
      </vt:variant>
      <vt:variant>
        <vt:lpstr>Named Ranges</vt:lpstr>
      </vt:variant>
      <vt:variant>
        <vt:i4>101</vt:i4>
      </vt:variant>
    </vt:vector>
  </HeadingPairs>
  <TitlesOfParts>
    <vt:vector size="198" baseType="lpstr">
      <vt:lpstr> 7. Lồng Cún Và</vt:lpstr>
      <vt:lpstr>CÂY TRỒNG 2026</vt:lpstr>
      <vt:lpstr>vật kiến trúc 2026</vt:lpstr>
      <vt:lpstr>mẫu 6 </vt:lpstr>
      <vt:lpstr>1. nguyen dinh thuan</vt:lpstr>
      <vt:lpstr>2. le van be ba</vt:lpstr>
      <vt:lpstr>3. huynh trung lam</vt:lpstr>
      <vt:lpstr>4. chau thi anh tuyet</vt:lpstr>
      <vt:lpstr>5. tran hai linh</vt:lpstr>
      <vt:lpstr>6. bui quang huy</vt:lpstr>
      <vt:lpstr>7. vo ngoc dau</vt:lpstr>
      <vt:lpstr>8. do tan tien</vt:lpstr>
      <vt:lpstr>9. vo hoang anh</vt:lpstr>
      <vt:lpstr>10. hoang duy tan</vt:lpstr>
      <vt:lpstr>11. le thi co</vt:lpstr>
      <vt:lpstr>12. phan thi my lien</vt:lpstr>
      <vt:lpstr>13. nguyen thi huynh thuy</vt:lpstr>
      <vt:lpstr>14. nguyen thi ngoc yen</vt:lpstr>
      <vt:lpstr>15. doan thi thu ba</vt:lpstr>
      <vt:lpstr>16. le thanh trung</vt:lpstr>
      <vt:lpstr>17 nguyen thi an</vt:lpstr>
      <vt:lpstr>18. ho xuan canh</vt:lpstr>
      <vt:lpstr>19. pham van thanh</vt:lpstr>
      <vt:lpstr>1, vu xuan hop</vt:lpstr>
      <vt:lpstr>2,nguyen van kim</vt:lpstr>
      <vt:lpstr>3, nguyen van dung</vt:lpstr>
      <vt:lpstr>4, nguyen thi khanh</vt:lpstr>
      <vt:lpstr>5, nguyen van duong</vt:lpstr>
      <vt:lpstr>6, truong van minh</vt:lpstr>
      <vt:lpstr>7, nong van hoi</vt:lpstr>
      <vt:lpstr>8, hoang van thinh</vt:lpstr>
      <vt:lpstr>9, lo thi dao</vt:lpstr>
      <vt:lpstr>10. chu van dung</vt:lpstr>
      <vt:lpstr>11, vy van hieu</vt:lpstr>
      <vt:lpstr>12, vi van thao</vt:lpstr>
      <vt:lpstr>13, ly van quan</vt:lpstr>
      <vt:lpstr>14, ly van lam</vt:lpstr>
      <vt:lpstr>15, nong thi lang</vt:lpstr>
      <vt:lpstr>16, nong van lop</vt:lpstr>
      <vt:lpstr>17, vy thi tang</vt:lpstr>
      <vt:lpstr>18. nguyen van nhan</vt:lpstr>
      <vt:lpstr>19. hoang van seo</vt:lpstr>
      <vt:lpstr>20. bui luu doanh</vt:lpstr>
      <vt:lpstr>21. tran van nhi</vt:lpstr>
      <vt:lpstr>22. tran van hiep</vt:lpstr>
      <vt:lpstr>23. nguyen thai duong</vt:lpstr>
      <vt:lpstr>24. vu van vu</vt:lpstr>
      <vt:lpstr>25. ung van thanh</vt:lpstr>
      <vt:lpstr>26, tran thi hien</vt:lpstr>
      <vt:lpstr>27. ly van do</vt:lpstr>
      <vt:lpstr>28. phung van truoc</vt:lpstr>
      <vt:lpstr>29. nguyen se hong</vt:lpstr>
      <vt:lpstr>30. ly van nho</vt:lpstr>
      <vt:lpstr>31. dang van tien</vt:lpstr>
      <vt:lpstr>32. hoang van tuan</vt:lpstr>
      <vt:lpstr>33. vy thi may</vt:lpstr>
      <vt:lpstr>34. vy van giac</vt:lpstr>
      <vt:lpstr>35, vy van nhay</vt:lpstr>
      <vt:lpstr>36. tran van mong</vt:lpstr>
      <vt:lpstr>37, nguyen van ban</vt:lpstr>
      <vt:lpstr>38. ung the anh</vt:lpstr>
      <vt:lpstr>39. hoang van dien</vt:lpstr>
      <vt:lpstr>40. duong thi tien</vt:lpstr>
      <vt:lpstr>41. pham van thanh</vt:lpstr>
      <vt:lpstr>42, ninh thi cung</vt:lpstr>
      <vt:lpstr>43, nguyen van quan</vt:lpstr>
      <vt:lpstr>44, tran van hung</vt:lpstr>
      <vt:lpstr>45. chu van hoang</vt:lpstr>
      <vt:lpstr>46. phung van phay</vt:lpstr>
      <vt:lpstr>47. hoang trung hieu</vt:lpstr>
      <vt:lpstr>48. dang thanh vinh</vt:lpstr>
      <vt:lpstr>49. le van suong</vt:lpstr>
      <vt:lpstr>50. nong thi vinh</vt:lpstr>
      <vt:lpstr>51. vy thi canh</vt:lpstr>
      <vt:lpstr>52. luu van thanh</vt:lpstr>
      <vt:lpstr>53. nguyen van ngot</vt:lpstr>
      <vt:lpstr>54. huynh van tuan</vt:lpstr>
      <vt:lpstr>55. thach chane quen</vt:lpstr>
      <vt:lpstr>56. phan lac</vt:lpstr>
      <vt:lpstr>57. ung thanh nghia</vt:lpstr>
      <vt:lpstr>58. vy van liu</vt:lpstr>
      <vt:lpstr>59. nguyen van binh</vt:lpstr>
      <vt:lpstr>60. nguyen van tuan</vt:lpstr>
      <vt:lpstr>61. nguyen van lanh</vt:lpstr>
      <vt:lpstr>62. tran thi ngoan</vt:lpstr>
      <vt:lpstr>63. nguyen khac hieu</vt:lpstr>
      <vt:lpstr>64. nguyen thi mai</vt:lpstr>
      <vt:lpstr>65. hoang van son</vt:lpstr>
      <vt:lpstr>66. vy van duc</vt:lpstr>
      <vt:lpstr>67. nong thi nu</vt:lpstr>
      <vt:lpstr>68. chu xuan loc</vt:lpstr>
      <vt:lpstr>5. Nguyễn Phú Kỉnh (2)</vt:lpstr>
      <vt:lpstr>M7 ktra</vt:lpstr>
      <vt:lpstr>M8 ktra</vt:lpstr>
      <vt:lpstr>M9 ktra</vt:lpstr>
      <vt:lpstr>69. Võ Văn Rảnh</vt:lpstr>
      <vt:lpstr>68, Hồ Văn Xuyên</vt:lpstr>
      <vt:lpstr>'vật kiến trúc 2026'!chuong_pl_1_2</vt:lpstr>
      <vt:lpstr>'vật kiến trúc 2026'!chuong_pl_1_2_name</vt:lpstr>
      <vt:lpstr>' 7. Lồng Cún Và'!Print_Area</vt:lpstr>
      <vt:lpstr>'1, vu xuan hop'!Print_Area</vt:lpstr>
      <vt:lpstr>'1. nguyen dinh thuan'!Print_Area</vt:lpstr>
      <vt:lpstr>'10. chu van dung'!Print_Area</vt:lpstr>
      <vt:lpstr>'10. hoang duy tan'!Print_Area</vt:lpstr>
      <vt:lpstr>'11, vy van hieu'!Print_Area</vt:lpstr>
      <vt:lpstr>'11. le thi co'!Print_Area</vt:lpstr>
      <vt:lpstr>'12, vi van thao'!Print_Area</vt:lpstr>
      <vt:lpstr>'12. phan thi my lien'!Print_Area</vt:lpstr>
      <vt:lpstr>'13, ly van quan'!Print_Area</vt:lpstr>
      <vt:lpstr>'13. nguyen thi huynh thuy'!Print_Area</vt:lpstr>
      <vt:lpstr>'14, ly van lam'!Print_Area</vt:lpstr>
      <vt:lpstr>'14. nguyen thi ngoc yen'!Print_Area</vt:lpstr>
      <vt:lpstr>'15, nong thi lang'!Print_Area</vt:lpstr>
      <vt:lpstr>'15. doan thi thu ba'!Print_Area</vt:lpstr>
      <vt:lpstr>'16, nong van lop'!Print_Area</vt:lpstr>
      <vt:lpstr>'16. le thanh trung'!Print_Area</vt:lpstr>
      <vt:lpstr>'17 nguyen thi an'!Print_Area</vt:lpstr>
      <vt:lpstr>'17, vy thi tang'!Print_Area</vt:lpstr>
      <vt:lpstr>'18. ho xuan canh'!Print_Area</vt:lpstr>
      <vt:lpstr>'18. nguyen van nhan'!Print_Area</vt:lpstr>
      <vt:lpstr>'19. hoang van seo'!Print_Area</vt:lpstr>
      <vt:lpstr>'19. pham van thanh'!Print_Area</vt:lpstr>
      <vt:lpstr>'2,nguyen van kim'!Print_Area</vt:lpstr>
      <vt:lpstr>'2. le van be ba'!Print_Area</vt:lpstr>
      <vt:lpstr>'20. bui luu doanh'!Print_Area</vt:lpstr>
      <vt:lpstr>'21. tran van nhi'!Print_Area</vt:lpstr>
      <vt:lpstr>'22. tran van hiep'!Print_Area</vt:lpstr>
      <vt:lpstr>'23. nguyen thai duong'!Print_Area</vt:lpstr>
      <vt:lpstr>'24. vu van vu'!Print_Area</vt:lpstr>
      <vt:lpstr>'25. ung van thanh'!Print_Area</vt:lpstr>
      <vt:lpstr>'26, tran thi hien'!Print_Area</vt:lpstr>
      <vt:lpstr>'27. ly van do'!Print_Area</vt:lpstr>
      <vt:lpstr>'28. phung van truoc'!Print_Area</vt:lpstr>
      <vt:lpstr>'29. nguyen se hong'!Print_Area</vt:lpstr>
      <vt:lpstr>'3, nguyen van dung'!Print_Area</vt:lpstr>
      <vt:lpstr>'3. huynh trung lam'!Print_Area</vt:lpstr>
      <vt:lpstr>'30. ly van nho'!Print_Area</vt:lpstr>
      <vt:lpstr>'31. dang van tien'!Print_Area</vt:lpstr>
      <vt:lpstr>'32. hoang van tuan'!Print_Area</vt:lpstr>
      <vt:lpstr>'33. vy thi may'!Print_Area</vt:lpstr>
      <vt:lpstr>'34. vy van giac'!Print_Area</vt:lpstr>
      <vt:lpstr>'35, vy van nhay'!Print_Area</vt:lpstr>
      <vt:lpstr>'36. tran van mong'!Print_Area</vt:lpstr>
      <vt:lpstr>'37, nguyen van ban'!Print_Area</vt:lpstr>
      <vt:lpstr>'38. ung the anh'!Print_Area</vt:lpstr>
      <vt:lpstr>'39. hoang van dien'!Print_Area</vt:lpstr>
      <vt:lpstr>'4, nguyen thi khanh'!Print_Area</vt:lpstr>
      <vt:lpstr>'4. chau thi anh tuyet'!Print_Area</vt:lpstr>
      <vt:lpstr>'40. duong thi tien'!Print_Area</vt:lpstr>
      <vt:lpstr>'41. pham van thanh'!Print_Area</vt:lpstr>
      <vt:lpstr>'42, ninh thi cung'!Print_Area</vt:lpstr>
      <vt:lpstr>'43, nguyen van quan'!Print_Area</vt:lpstr>
      <vt:lpstr>'44, tran van hung'!Print_Area</vt:lpstr>
      <vt:lpstr>'45. chu van hoang'!Print_Area</vt:lpstr>
      <vt:lpstr>'46. phung van phay'!Print_Area</vt:lpstr>
      <vt:lpstr>'47. hoang trung hieu'!Print_Area</vt:lpstr>
      <vt:lpstr>'48. dang thanh vinh'!Print_Area</vt:lpstr>
      <vt:lpstr>'49. le van suong'!Print_Area</vt:lpstr>
      <vt:lpstr>'5, nguyen van duong'!Print_Area</vt:lpstr>
      <vt:lpstr>'5. Nguyễn Phú Kỉnh (2)'!Print_Area</vt:lpstr>
      <vt:lpstr>'5. tran hai linh'!Print_Area</vt:lpstr>
      <vt:lpstr>'50. nong thi vinh'!Print_Area</vt:lpstr>
      <vt:lpstr>'51. vy thi canh'!Print_Area</vt:lpstr>
      <vt:lpstr>'52. luu van thanh'!Print_Area</vt:lpstr>
      <vt:lpstr>'53. nguyen van ngot'!Print_Area</vt:lpstr>
      <vt:lpstr>'54. huynh van tuan'!Print_Area</vt:lpstr>
      <vt:lpstr>'55. thach chane quen'!Print_Area</vt:lpstr>
      <vt:lpstr>'56. phan lac'!Print_Area</vt:lpstr>
      <vt:lpstr>'57. ung thanh nghia'!Print_Area</vt:lpstr>
      <vt:lpstr>'58. vy van liu'!Print_Area</vt:lpstr>
      <vt:lpstr>'59. nguyen van binh'!Print_Area</vt:lpstr>
      <vt:lpstr>'6, truong van minh'!Print_Area</vt:lpstr>
      <vt:lpstr>'6. bui quang huy'!Print_Area</vt:lpstr>
      <vt:lpstr>'60. nguyen van tuan'!Print_Area</vt:lpstr>
      <vt:lpstr>'61. nguyen van lanh'!Print_Area</vt:lpstr>
      <vt:lpstr>'62. tran thi ngoan'!Print_Area</vt:lpstr>
      <vt:lpstr>'63. nguyen khac hieu'!Print_Area</vt:lpstr>
      <vt:lpstr>'64. nguyen thi mai'!Print_Area</vt:lpstr>
      <vt:lpstr>'65. hoang van son'!Print_Area</vt:lpstr>
      <vt:lpstr>'66. vy van duc'!Print_Area</vt:lpstr>
      <vt:lpstr>'67. nong thi nu'!Print_Area</vt:lpstr>
      <vt:lpstr>'68, Hồ Văn Xuyên'!Print_Area</vt:lpstr>
      <vt:lpstr>'68. chu xuan loc'!Print_Area</vt:lpstr>
      <vt:lpstr>'69. Võ Văn Rảnh'!Print_Area</vt:lpstr>
      <vt:lpstr>'7, nong van hoi'!Print_Area</vt:lpstr>
      <vt:lpstr>'7. vo ngoc dau'!Print_Area</vt:lpstr>
      <vt:lpstr>'8, hoang van thinh'!Print_Area</vt:lpstr>
      <vt:lpstr>'8. do tan tien'!Print_Area</vt:lpstr>
      <vt:lpstr>'9, lo thi dao'!Print_Area</vt:lpstr>
      <vt:lpstr>'9. vo hoang anh'!Print_Area</vt:lpstr>
      <vt:lpstr>'M7 ktra'!Print_Area</vt:lpstr>
      <vt:lpstr>'M8 ktra'!Print_Area</vt:lpstr>
      <vt:lpstr>'M9 ktra'!Print_Area</vt:lpstr>
      <vt:lpstr>'mẫu 6 '!Print_Area</vt:lpstr>
      <vt:lpstr>'M7 ktra'!Print_Titles</vt:lpstr>
      <vt:lpstr>'M8 ktra'!Print_Titles</vt:lpstr>
      <vt:lpstr>'M9 ktra'!Print_Titles</vt:lpstr>
      <vt:lpstr>'mẫu 6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hoàng</dc:creator>
  <cp:lastModifiedBy>Dell</cp:lastModifiedBy>
  <cp:lastPrinted>2026-05-20T09:11:38Z</cp:lastPrinted>
  <dcterms:created xsi:type="dcterms:W3CDTF">2026-05-08T08:04:30Z</dcterms:created>
  <dcterms:modified xsi:type="dcterms:W3CDTF">2026-05-27T08:20:58Z</dcterms:modified>
</cp:coreProperties>
</file>